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3"/>
  <workbookPr/>
  <mc:AlternateContent xmlns:mc="http://schemas.openxmlformats.org/markup-compatibility/2006">
    <mc:Choice Requires="x15">
      <x15ac:absPath xmlns:x15ac="http://schemas.microsoft.com/office/spreadsheetml/2010/11/ac" url="D:\JVALENCIAGA\My Documents\RESTAURANTES\12. REVISION PPTAL COS\7. SUROESTE\ANGELÓPOLIS\"/>
    </mc:Choice>
  </mc:AlternateContent>
  <xr:revisionPtr revIDLastSave="0" documentId="13_ncr:1_{18BD3508-3F79-4937-B902-A2CC1C3AFE4B}" xr6:coauthVersionLast="47" xr6:coauthVersionMax="47" xr10:uidLastSave="{00000000-0000-0000-0000-000000000000}"/>
  <bookViews>
    <workbookView xWindow="-120" yWindow="-120" windowWidth="29040" windowHeight="15720" tabRatio="830" firstSheet="2" activeTab="2" xr2:uid="{00000000-000D-0000-FFFF-FFFF00000000}"/>
  </bookViews>
  <sheets>
    <sheet name="RESUMEN" sheetId="1" r:id="rId1"/>
    <sheet name="CAPITULOS" sheetId="2" r:id="rId2"/>
    <sheet name="ACTIVIDADES" sheetId="3" r:id="rId3"/>
    <sheet name="MEMORIAS" sheetId="4" r:id="rId4"/>
    <sheet name="APU" sheetId="5" r:id="rId5"/>
    <sheet name="APA" sheetId="6" r:id="rId6"/>
    <sheet name="MANO DE OBRA" sheetId="7" r:id="rId7"/>
    <sheet name="FORM-AU" sheetId="8" r:id="rId8"/>
    <sheet name="POLIZAS" sheetId="9" r:id="rId9"/>
    <sheet name="ESTAMPILLAS" sheetId="10" r:id="rId10"/>
    <sheet name="FORM-INTER" sheetId="11" r:id="rId11"/>
    <sheet name="FACTOR XDOR" sheetId="12" r:id="rId12"/>
    <sheet name="POL INTERV" sheetId="13" r:id="rId13"/>
    <sheet name="PGIO" sheetId="14" r:id="rId14"/>
    <sheet name="CRONOGRAMA" sheetId="15" r:id="rId15"/>
    <sheet name="INSUMOS" sheetId="16" r:id="rId16"/>
  </sheets>
  <externalReferences>
    <externalReference r:id="rId17"/>
  </externalReferences>
  <definedNames>
    <definedName name="_" localSheetId="11">#REF!</definedName>
    <definedName name="_">#REF!</definedName>
    <definedName name="_________________________________apu1" localSheetId="11">#REF!</definedName>
    <definedName name="_________________________________apu1">#REF!</definedName>
    <definedName name="________________________________apu1" localSheetId="11">#REF!</definedName>
    <definedName name="________________________________apu1">#REF!</definedName>
    <definedName name="_______________________________apu1" localSheetId="11">#REF!</definedName>
    <definedName name="_______________________________apu1">#REF!</definedName>
    <definedName name="______________________________apu1" localSheetId="11">#REF!</definedName>
    <definedName name="______________________________apu1">#REF!</definedName>
    <definedName name="____________________________apu1" localSheetId="11">#REF!</definedName>
    <definedName name="____________________________apu1">#REF!</definedName>
    <definedName name="___________________________apu1" localSheetId="11">#REF!</definedName>
    <definedName name="___________________________apu1">#REF!</definedName>
    <definedName name="__________________________apu1" localSheetId="11">#REF!</definedName>
    <definedName name="__________________________apu1">#REF!</definedName>
    <definedName name="_________________________apu1" localSheetId="11">#REF!</definedName>
    <definedName name="_________________________apu1">#REF!</definedName>
    <definedName name="________________________apu1" localSheetId="11">#REF!</definedName>
    <definedName name="________________________apu1">#REF!</definedName>
    <definedName name="_______________________apu1" localSheetId="11">#REF!</definedName>
    <definedName name="_______________________apu1">#REF!</definedName>
    <definedName name="_____________________apu1" localSheetId="11">#REF!</definedName>
    <definedName name="_____________________apu1">#REF!</definedName>
    <definedName name="____________________apu1" localSheetId="11">#REF!</definedName>
    <definedName name="____________________apu1">#REF!</definedName>
    <definedName name="___________________apu1" localSheetId="11">#REF!</definedName>
    <definedName name="___________________apu1">#REF!</definedName>
    <definedName name="__________________apu1" localSheetId="11">#REF!</definedName>
    <definedName name="__________________apu1">#REF!</definedName>
    <definedName name="_________________apu1" localSheetId="11">#REF!</definedName>
    <definedName name="_________________apu1">#REF!</definedName>
    <definedName name="________________apu1" localSheetId="11">#REF!</definedName>
    <definedName name="________________apu1">#REF!</definedName>
    <definedName name="_______________apu1" localSheetId="11">#REF!</definedName>
    <definedName name="_______________apu1">#REF!</definedName>
    <definedName name="_______________EST1" localSheetId="11">#REF!</definedName>
    <definedName name="_______________EST1">#REF!</definedName>
    <definedName name="_______________EST10" localSheetId="11">#REF!</definedName>
    <definedName name="_______________EST10">#REF!</definedName>
    <definedName name="_______________EST11" localSheetId="11">#REF!</definedName>
    <definedName name="_______________EST11">#REF!</definedName>
    <definedName name="_______________EST12" localSheetId="11">#REF!</definedName>
    <definedName name="_______________EST12">#REF!</definedName>
    <definedName name="_______________EST13" localSheetId="11">#REF!</definedName>
    <definedName name="_______________EST13">#REF!</definedName>
    <definedName name="_______________EST14" localSheetId="11">#REF!</definedName>
    <definedName name="_______________EST14">#REF!</definedName>
    <definedName name="_______________EST15" localSheetId="11">#REF!</definedName>
    <definedName name="_______________EST15">#REF!</definedName>
    <definedName name="_______________EST16" localSheetId="11">#REF!</definedName>
    <definedName name="_______________EST16">#REF!</definedName>
    <definedName name="_______________EST17" localSheetId="11">#REF!</definedName>
    <definedName name="_______________EST17">#REF!</definedName>
    <definedName name="_______________EST18" localSheetId="11">#REF!</definedName>
    <definedName name="_______________EST18">#REF!</definedName>
    <definedName name="_______________EST19" localSheetId="11">#REF!</definedName>
    <definedName name="_______________EST19">#REF!</definedName>
    <definedName name="_______________EST2" localSheetId="11">#REF!</definedName>
    <definedName name="_______________EST2">#REF!</definedName>
    <definedName name="_______________EST3" localSheetId="11">#REF!</definedName>
    <definedName name="_______________EST3">#REF!</definedName>
    <definedName name="_______________EST4" localSheetId="11">#REF!</definedName>
    <definedName name="_______________EST4">#REF!</definedName>
    <definedName name="_______________EST5" localSheetId="11">#REF!</definedName>
    <definedName name="_______________EST5">#REF!</definedName>
    <definedName name="_______________EST6" localSheetId="11">#REF!</definedName>
    <definedName name="_______________EST6">#REF!</definedName>
    <definedName name="_______________EST7" localSheetId="11">#REF!</definedName>
    <definedName name="_______________EST7">#REF!</definedName>
    <definedName name="_______________EST8" localSheetId="11">#REF!</definedName>
    <definedName name="_______________EST8">#REF!</definedName>
    <definedName name="_______________EST9" localSheetId="11">#REF!</definedName>
    <definedName name="_______________EST9">#REF!</definedName>
    <definedName name="_______________EXC1" localSheetId="11">#REF!</definedName>
    <definedName name="_______________EXC1">#REF!</definedName>
    <definedName name="_______________EXC10" localSheetId="11">#REF!</definedName>
    <definedName name="_______________EXC10">#REF!</definedName>
    <definedName name="_______________EXC11" localSheetId="11">#REF!</definedName>
    <definedName name="_______________EXC11">#REF!</definedName>
    <definedName name="_______________EXC12" localSheetId="11">#REF!</definedName>
    <definedName name="_______________EXC12">#REF!</definedName>
    <definedName name="_______________EXC2" localSheetId="11">#REF!</definedName>
    <definedName name="_______________EXC2">#REF!</definedName>
    <definedName name="_______________EXC3" localSheetId="11">#REF!</definedName>
    <definedName name="_______________EXC3">#REF!</definedName>
    <definedName name="_______________EXC4" localSheetId="11">#REF!</definedName>
    <definedName name="_______________EXC4">#REF!</definedName>
    <definedName name="_______________EXC5" localSheetId="11">#REF!</definedName>
    <definedName name="_______________EXC5">#REF!</definedName>
    <definedName name="_______________EXC6" localSheetId="11">#REF!</definedName>
    <definedName name="_______________EXC6">#REF!</definedName>
    <definedName name="_______________EXC7" localSheetId="11">#REF!</definedName>
    <definedName name="_______________EXC7">#REF!</definedName>
    <definedName name="_______________EXC8" localSheetId="11">#REF!</definedName>
    <definedName name="_______________EXC8">#REF!</definedName>
    <definedName name="_______________EXC9" localSheetId="11">#REF!</definedName>
    <definedName name="_______________EXC9">#REF!</definedName>
    <definedName name="______________apu1" localSheetId="11">#REF!</definedName>
    <definedName name="______________apu1">#REF!</definedName>
    <definedName name="_____________apu1" localSheetId="11">#REF!</definedName>
    <definedName name="_____________apu1">#REF!</definedName>
    <definedName name="_____________cua1" localSheetId="11">#REF!</definedName>
    <definedName name="_____________cua1">#REF!</definedName>
    <definedName name="_____________DMD1" localSheetId="11">#REF!</definedName>
    <definedName name="_____________DMD1">#REF!</definedName>
    <definedName name="_____________EST1" localSheetId="11">#REF!</definedName>
    <definedName name="_____________EST1">#REF!</definedName>
    <definedName name="_____________EST10" localSheetId="11">#REF!</definedName>
    <definedName name="_____________EST10">#REF!</definedName>
    <definedName name="_____________EST11" localSheetId="11">#REF!</definedName>
    <definedName name="_____________EST11">#REF!</definedName>
    <definedName name="_____________EST12" localSheetId="11">#REF!</definedName>
    <definedName name="_____________EST12">#REF!</definedName>
    <definedName name="_____________EST13" localSheetId="11">#REF!</definedName>
    <definedName name="_____________EST13">#REF!</definedName>
    <definedName name="_____________EST14" localSheetId="11">#REF!</definedName>
    <definedName name="_____________EST14">#REF!</definedName>
    <definedName name="_____________EST15" localSheetId="11">#REF!</definedName>
    <definedName name="_____________EST15">#REF!</definedName>
    <definedName name="_____________EST16" localSheetId="11">#REF!</definedName>
    <definedName name="_____________EST16">#REF!</definedName>
    <definedName name="_____________EST17" localSheetId="11">#REF!</definedName>
    <definedName name="_____________EST17">#REF!</definedName>
    <definedName name="_____________EST18" localSheetId="11">#REF!</definedName>
    <definedName name="_____________EST18">#REF!</definedName>
    <definedName name="_____________EST19" localSheetId="11">#REF!</definedName>
    <definedName name="_____________EST19">#REF!</definedName>
    <definedName name="_____________EST2" localSheetId="11">#REF!</definedName>
    <definedName name="_____________EST2">#REF!</definedName>
    <definedName name="_____________EST3" localSheetId="11">#REF!</definedName>
    <definedName name="_____________EST3">#REF!</definedName>
    <definedName name="_____________EST4" localSheetId="11">#REF!</definedName>
    <definedName name="_____________EST4">#REF!</definedName>
    <definedName name="_____________EST5" localSheetId="11">#REF!</definedName>
    <definedName name="_____________EST5">#REF!</definedName>
    <definedName name="_____________EST6" localSheetId="11">#REF!</definedName>
    <definedName name="_____________EST6">#REF!</definedName>
    <definedName name="_____________EST7" localSheetId="11">#REF!</definedName>
    <definedName name="_____________EST7">#REF!</definedName>
    <definedName name="_____________EST8" localSheetId="11">#REF!</definedName>
    <definedName name="_____________EST8">#REF!</definedName>
    <definedName name="_____________EST9" localSheetId="11">#REF!</definedName>
    <definedName name="_____________EST9">#REF!</definedName>
    <definedName name="_____________EXC1" localSheetId="11">#REF!</definedName>
    <definedName name="_____________EXC1">#REF!</definedName>
    <definedName name="_____________EXC10" localSheetId="11">#REF!</definedName>
    <definedName name="_____________EXC10">#REF!</definedName>
    <definedName name="_____________EXC11" localSheetId="11">#REF!</definedName>
    <definedName name="_____________EXC11">#REF!</definedName>
    <definedName name="_____________EXC12" localSheetId="11">#REF!</definedName>
    <definedName name="_____________EXC12">#REF!</definedName>
    <definedName name="_____________EXC2" localSheetId="11">#REF!</definedName>
    <definedName name="_____________EXC2">#REF!</definedName>
    <definedName name="_____________EXC3" localSheetId="11">#REF!</definedName>
    <definedName name="_____________EXC3">#REF!</definedName>
    <definedName name="_____________EXC4" localSheetId="11">#REF!</definedName>
    <definedName name="_____________EXC4">#REF!</definedName>
    <definedName name="_____________EXC5" localSheetId="11">#REF!</definedName>
    <definedName name="_____________EXC5">#REF!</definedName>
    <definedName name="_____________EXC8" localSheetId="11">#REF!</definedName>
    <definedName name="_____________EXC8">#REF!</definedName>
    <definedName name="_____________EXC9" localSheetId="11">#REF!</definedName>
    <definedName name="_____________EXC9">#REF!</definedName>
    <definedName name="_____________ORO10" localSheetId="11">#REF!</definedName>
    <definedName name="_____________ORO10">#REF!</definedName>
    <definedName name="_____________ORO11" localSheetId="11">#REF!</definedName>
    <definedName name="_____________ORO11">#REF!</definedName>
    <definedName name="_____________ORO12" localSheetId="11">#REF!</definedName>
    <definedName name="_____________ORO12">#REF!</definedName>
    <definedName name="_____________ORO13" localSheetId="11">#REF!</definedName>
    <definedName name="_____________ORO13">#REF!</definedName>
    <definedName name="_____________ORO14" localSheetId="11">#REF!</definedName>
    <definedName name="_____________ORO14">#REF!</definedName>
    <definedName name="_____________ORO15" localSheetId="11">#REF!</definedName>
    <definedName name="_____________ORO15">#REF!</definedName>
    <definedName name="_____________ORO16" localSheetId="11">#REF!</definedName>
    <definedName name="_____________ORO16">#REF!</definedName>
    <definedName name="_____________ORO17" localSheetId="11">#REF!</definedName>
    <definedName name="_____________ORO17">#REF!</definedName>
    <definedName name="_____________ORO18" localSheetId="11">#REF!</definedName>
    <definedName name="_____________ORO18">#REF!</definedName>
    <definedName name="_____________ORO19" localSheetId="11">#REF!</definedName>
    <definedName name="_____________ORO19">#REF!</definedName>
    <definedName name="_____________VPD1" localSheetId="11">#REF!</definedName>
    <definedName name="_____________VPD1">#REF!</definedName>
    <definedName name="_____________VPI1" localSheetId="11">#REF!</definedName>
    <definedName name="_____________VPI1">#REF!</definedName>
    <definedName name="_____________VRA1" localSheetId="11">#REF!</definedName>
    <definedName name="_____________VRA1">#REF!</definedName>
    <definedName name="____________apu1" localSheetId="11">#REF!</definedName>
    <definedName name="____________apu1">#REF!</definedName>
    <definedName name="____________cua1" localSheetId="11">#REF!</definedName>
    <definedName name="____________cua1">#REF!</definedName>
    <definedName name="____________DMD1" localSheetId="11">#REF!</definedName>
    <definedName name="____________DMD1">#REF!</definedName>
    <definedName name="____________EXC6" localSheetId="11">#REF!</definedName>
    <definedName name="____________EXC6">#REF!</definedName>
    <definedName name="____________EXC7" localSheetId="11">#REF!</definedName>
    <definedName name="____________EXC7">#REF!</definedName>
    <definedName name="____________VPD1" localSheetId="11">#REF!</definedName>
    <definedName name="____________VPD1">#REF!</definedName>
    <definedName name="____________VPI1" localSheetId="11">#REF!</definedName>
    <definedName name="____________VPI1">#REF!</definedName>
    <definedName name="____________VRA1" localSheetId="11">#REF!</definedName>
    <definedName name="____________VRA1">#REF!</definedName>
    <definedName name="___________apu1" localSheetId="11">#REF!</definedName>
    <definedName name="___________apu1">#REF!</definedName>
    <definedName name="___________cua1" localSheetId="11">#REF!</definedName>
    <definedName name="___________cua1">#REF!</definedName>
    <definedName name="___________DMD1" localSheetId="11">#REF!</definedName>
    <definedName name="___________DMD1">#REF!</definedName>
    <definedName name="___________tab1" localSheetId="11">#REF!</definedName>
    <definedName name="___________tab1">#REF!</definedName>
    <definedName name="___________tab2" localSheetId="11">#REF!</definedName>
    <definedName name="___________tab2">#REF!</definedName>
    <definedName name="___________tab3" localSheetId="11">#REF!</definedName>
    <definedName name="___________tab3">#REF!</definedName>
    <definedName name="___________TAB4" localSheetId="11">#REF!</definedName>
    <definedName name="___________TAB4">#REF!</definedName>
    <definedName name="___________VPD1" localSheetId="11">#REF!</definedName>
    <definedName name="___________VPD1">#REF!</definedName>
    <definedName name="___________VPI1" localSheetId="11">#REF!</definedName>
    <definedName name="___________VPI1">#REF!</definedName>
    <definedName name="___________VRA1" localSheetId="11">#REF!</definedName>
    <definedName name="___________VRA1">#REF!</definedName>
    <definedName name="__________apu1" localSheetId="11">#REF!</definedName>
    <definedName name="__________apu1">#REF!</definedName>
    <definedName name="__________cua1" localSheetId="11">#REF!</definedName>
    <definedName name="__________cua1">#REF!</definedName>
    <definedName name="__________DMD1" localSheetId="11">#REF!</definedName>
    <definedName name="__________DMD1">#REF!</definedName>
    <definedName name="__________MA2" localSheetId="11">#REF!</definedName>
    <definedName name="__________MA2">#REF!</definedName>
    <definedName name="__________ORO10" localSheetId="11">#REF!</definedName>
    <definedName name="__________ORO10">#REF!</definedName>
    <definedName name="__________ORO11" localSheetId="11">#REF!</definedName>
    <definedName name="__________ORO11">#REF!</definedName>
    <definedName name="__________ORO12" localSheetId="11">#REF!</definedName>
    <definedName name="__________ORO12">#REF!</definedName>
    <definedName name="__________ORO13" localSheetId="11">#REF!</definedName>
    <definedName name="__________ORO13">#REF!</definedName>
    <definedName name="__________ORO14" localSheetId="11">#REF!</definedName>
    <definedName name="__________ORO14">#REF!</definedName>
    <definedName name="__________ORO15" localSheetId="11">#REF!</definedName>
    <definedName name="__________ORO15">#REF!</definedName>
    <definedName name="__________ORO16" localSheetId="11">#REF!</definedName>
    <definedName name="__________ORO16">#REF!</definedName>
    <definedName name="__________ORO17" localSheetId="11">#REF!</definedName>
    <definedName name="__________ORO17">#REF!</definedName>
    <definedName name="__________ORO18" localSheetId="11">#REF!</definedName>
    <definedName name="__________ORO18">#REF!</definedName>
    <definedName name="__________ORO19" localSheetId="11">#REF!</definedName>
    <definedName name="__________ORO19">#REF!</definedName>
    <definedName name="__________Rc" localSheetId="11">#REF!</definedName>
    <definedName name="__________Rc">#REF!</definedName>
    <definedName name="__________tab1" localSheetId="11">#REF!</definedName>
    <definedName name="__________tab1">#REF!</definedName>
    <definedName name="__________tab2" localSheetId="11">#REF!</definedName>
    <definedName name="__________tab2">#REF!</definedName>
    <definedName name="__________tab3" localSheetId="11">#REF!</definedName>
    <definedName name="__________tab3">#REF!</definedName>
    <definedName name="__________TAB4" localSheetId="11">#REF!</definedName>
    <definedName name="__________TAB4">#REF!</definedName>
    <definedName name="__________VPD1" localSheetId="11">#REF!</definedName>
    <definedName name="__________VPD1">#REF!</definedName>
    <definedName name="__________VPI1" localSheetId="11">#REF!</definedName>
    <definedName name="__________VPI1">#REF!</definedName>
    <definedName name="__________VRA1" localSheetId="11">#REF!</definedName>
    <definedName name="__________VRA1">#REF!</definedName>
    <definedName name="_________apu1" localSheetId="11">#REF!</definedName>
    <definedName name="_________apu1">#REF!</definedName>
    <definedName name="_________cua1" localSheetId="11">#REF!</definedName>
    <definedName name="_________cua1">#REF!</definedName>
    <definedName name="_________DMD1" localSheetId="11">#REF!</definedName>
    <definedName name="_________DMD1">#REF!</definedName>
    <definedName name="_________MA2" localSheetId="11">#REF!</definedName>
    <definedName name="_________MA2">#REF!</definedName>
    <definedName name="_________PMT5671" localSheetId="11">#REF!</definedName>
    <definedName name="_________PMT5671">#REF!</definedName>
    <definedName name="_________PMT5805" localSheetId="11">#REF!</definedName>
    <definedName name="_________PMT5805">#REF!</definedName>
    <definedName name="_________PMT5806" localSheetId="11">#REF!</definedName>
    <definedName name="_________PMT5806">#REF!</definedName>
    <definedName name="_________PMT5815" localSheetId="11">#REF!</definedName>
    <definedName name="_________PMT5815">#REF!</definedName>
    <definedName name="_________PMT5820" localSheetId="11">#REF!</definedName>
    <definedName name="_________PMT5820">#REF!</definedName>
    <definedName name="_________Rc" localSheetId="11">#REF!</definedName>
    <definedName name="_________Rc">#REF!</definedName>
    <definedName name="_________VOL1" localSheetId="11">#REF!</definedName>
    <definedName name="_________VOL1">#REF!</definedName>
    <definedName name="_________VPD1" localSheetId="11">#REF!</definedName>
    <definedName name="_________VPD1">#REF!</definedName>
    <definedName name="_________VPI1" localSheetId="11">#REF!</definedName>
    <definedName name="_________VPI1">#REF!</definedName>
    <definedName name="_________VRA1" localSheetId="11">#REF!</definedName>
    <definedName name="_________VRA1">#REF!</definedName>
    <definedName name="________aiu2" localSheetId="11">#REF!</definedName>
    <definedName name="________aiu2">#REF!</definedName>
    <definedName name="________apu1" localSheetId="11">#REF!</definedName>
    <definedName name="________apu1">#REF!</definedName>
    <definedName name="________cua1" localSheetId="11">#REF!</definedName>
    <definedName name="________cua1">#REF!</definedName>
    <definedName name="________DMD1" localSheetId="11">#REF!</definedName>
    <definedName name="________DMD1">#REF!</definedName>
    <definedName name="________EST10" localSheetId="11">#REF!</definedName>
    <definedName name="________EST10">#REF!</definedName>
    <definedName name="________EST11" localSheetId="11">#REF!</definedName>
    <definedName name="________EST11">#REF!</definedName>
    <definedName name="________EST12" localSheetId="11">#REF!</definedName>
    <definedName name="________EST12">#REF!</definedName>
    <definedName name="________EST13" localSheetId="11">#REF!</definedName>
    <definedName name="________EST13">#REF!</definedName>
    <definedName name="________EST14" localSheetId="11">#REF!</definedName>
    <definedName name="________EST14">#REF!</definedName>
    <definedName name="________EST16" localSheetId="11">#REF!</definedName>
    <definedName name="________EST16">#REF!</definedName>
    <definedName name="________EST17" localSheetId="11">#REF!</definedName>
    <definedName name="________EST17">#REF!</definedName>
    <definedName name="________EST18" localSheetId="11">#REF!</definedName>
    <definedName name="________EST18">#REF!</definedName>
    <definedName name="________EST19" localSheetId="11">#REF!</definedName>
    <definedName name="________EST19">#REF!</definedName>
    <definedName name="________EST2" localSheetId="11">#REF!</definedName>
    <definedName name="________EST2">#REF!</definedName>
    <definedName name="________EST3" localSheetId="11">#REF!</definedName>
    <definedName name="________EST3">#REF!</definedName>
    <definedName name="________EST4" localSheetId="11">#REF!</definedName>
    <definedName name="________EST4">#REF!</definedName>
    <definedName name="________EST5" localSheetId="11">#REF!</definedName>
    <definedName name="________EST5">#REF!</definedName>
    <definedName name="________EST6" localSheetId="11">#REF!</definedName>
    <definedName name="________EST6">#REF!</definedName>
    <definedName name="________EST7" localSheetId="11">#REF!</definedName>
    <definedName name="________EST7">#REF!</definedName>
    <definedName name="________EST8" localSheetId="11">#REF!</definedName>
    <definedName name="________EST8">#REF!</definedName>
    <definedName name="________EST9" localSheetId="11">#REF!</definedName>
    <definedName name="________EST9">#REF!</definedName>
    <definedName name="________EXC1" localSheetId="11">#REF!</definedName>
    <definedName name="________EXC1">#REF!</definedName>
    <definedName name="________EXC10" localSheetId="11">#REF!</definedName>
    <definedName name="________EXC10">#REF!</definedName>
    <definedName name="________EXC11" localSheetId="11">#REF!</definedName>
    <definedName name="________EXC11">#REF!</definedName>
    <definedName name="________EXC12" localSheetId="11">#REF!</definedName>
    <definedName name="________EXC12">#REF!</definedName>
    <definedName name="________EXC2" localSheetId="11">#REF!</definedName>
    <definedName name="________EXC2">#REF!</definedName>
    <definedName name="________EXC3" localSheetId="11">#REF!</definedName>
    <definedName name="________EXC3">#REF!</definedName>
    <definedName name="________EXC4" localSheetId="11">#REF!</definedName>
    <definedName name="________EXC4">#REF!</definedName>
    <definedName name="________EXC5" localSheetId="11">#REF!</definedName>
    <definedName name="________EXC5">#REF!</definedName>
    <definedName name="________EXC8" localSheetId="11">#REF!</definedName>
    <definedName name="________EXC8">#REF!</definedName>
    <definedName name="________EXC9" localSheetId="11">#REF!</definedName>
    <definedName name="________EXC9">#REF!</definedName>
    <definedName name="________MA2" localSheetId="11">#REF!</definedName>
    <definedName name="________MA2">#REF!</definedName>
    <definedName name="________r">{"TAB1",#N/A,TRUE,"GENERAL";"TAB2",#N/A,TRUE,"GENERAL";"TAB3",#N/A,TRUE,"GENERAL";"TAB4",#N/A,TRUE,"GENERAL";"TAB5",#N/A,TRUE,"GENERAL"}</definedName>
    <definedName name="________r4r">{"via1",#N/A,TRUE,"general";"via2",#N/A,TRUE,"general";"via3",#N/A,TRUE,"general"}</definedName>
    <definedName name="________Rc" localSheetId="11">#REF!</definedName>
    <definedName name="________Rc">#REF!</definedName>
    <definedName name="________VOL1" localSheetId="11">#REF!</definedName>
    <definedName name="________VOL1">#REF!</definedName>
    <definedName name="________VPD1" localSheetId="11">#REF!</definedName>
    <definedName name="________VPD1">#REF!</definedName>
    <definedName name="________VPI1" localSheetId="11">#REF!</definedName>
    <definedName name="________VPI1">#REF!</definedName>
    <definedName name="________VRA1" localSheetId="11">#REF!</definedName>
    <definedName name="________VRA1">#REF!</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LL4" localSheetId="11">#REF!</definedName>
    <definedName name="_______ALL4">#REF!</definedName>
    <definedName name="_______apu1" localSheetId="11">#REF!</definedName>
    <definedName name="_______apu1">#REF!</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cua1" localSheetId="11">#REF!</definedName>
    <definedName name="_______cua1">#REF!</definedName>
    <definedName name="_______DMD1" localSheetId="11">#REF!</definedName>
    <definedName name="_______DMD1">#REF!</definedName>
    <definedName name="_______EST1" localSheetId="11">#REF!</definedName>
    <definedName name="_______EST1">#REF!</definedName>
    <definedName name="_______EST10" localSheetId="11">#REF!</definedName>
    <definedName name="_______EST10">#REF!</definedName>
    <definedName name="_______EST11" localSheetId="11">#REF!</definedName>
    <definedName name="_______EST11">#REF!</definedName>
    <definedName name="_______EST12" localSheetId="11">#REF!</definedName>
    <definedName name="_______EST12">#REF!</definedName>
    <definedName name="_______EST13" localSheetId="11">#REF!</definedName>
    <definedName name="_______EST13">#REF!</definedName>
    <definedName name="_______EST14" localSheetId="11">#REF!</definedName>
    <definedName name="_______EST14">#REF!</definedName>
    <definedName name="_______EST15" localSheetId="11">#REF!</definedName>
    <definedName name="_______EST15">#REF!</definedName>
    <definedName name="_______EST16" localSheetId="11">#REF!</definedName>
    <definedName name="_______EST16">#REF!</definedName>
    <definedName name="_______EST17" localSheetId="11">#REF!</definedName>
    <definedName name="_______EST17">#REF!</definedName>
    <definedName name="_______EST18" localSheetId="11">#REF!</definedName>
    <definedName name="_______EST18">#REF!</definedName>
    <definedName name="_______EST19" localSheetId="11">#REF!</definedName>
    <definedName name="_______EST19">#REF!</definedName>
    <definedName name="_______EST2" localSheetId="11">#REF!</definedName>
    <definedName name="_______EST2">#REF!</definedName>
    <definedName name="_______EST3" localSheetId="11">#REF!</definedName>
    <definedName name="_______EST3">#REF!</definedName>
    <definedName name="_______EST4" localSheetId="11">#REF!</definedName>
    <definedName name="_______EST4">#REF!</definedName>
    <definedName name="_______EST5" localSheetId="11">#REF!</definedName>
    <definedName name="_______EST5">#REF!</definedName>
    <definedName name="_______EST6" localSheetId="11">#REF!</definedName>
    <definedName name="_______EST6">#REF!</definedName>
    <definedName name="_______EST7" localSheetId="11">#REF!</definedName>
    <definedName name="_______EST7">#REF!</definedName>
    <definedName name="_______EST8" localSheetId="11">#REF!</definedName>
    <definedName name="_______EST8">#REF!</definedName>
    <definedName name="_______EST9" localSheetId="11">#REF!</definedName>
    <definedName name="_______EST9">#REF!</definedName>
    <definedName name="_______EXC1" localSheetId="11">#REF!</definedName>
    <definedName name="_______EXC1">#REF!</definedName>
    <definedName name="_______EXC10" localSheetId="11">#REF!</definedName>
    <definedName name="_______EXC10">#REF!</definedName>
    <definedName name="_______EXC11" localSheetId="11">#REF!</definedName>
    <definedName name="_______EXC11">#REF!</definedName>
    <definedName name="_______EXC12" localSheetId="11">#REF!</definedName>
    <definedName name="_______EXC12">#REF!</definedName>
    <definedName name="_______EXC2" localSheetId="11">#REF!</definedName>
    <definedName name="_______EXC2">#REF!</definedName>
    <definedName name="_______EXC3" localSheetId="11">#REF!</definedName>
    <definedName name="_______EXC3">#REF!</definedName>
    <definedName name="_______EXC4" localSheetId="11">#REF!</definedName>
    <definedName name="_______EXC4">#REF!</definedName>
    <definedName name="_______EXC5" localSheetId="11">#REF!</definedName>
    <definedName name="_______EXC5">#REF!</definedName>
    <definedName name="_______EXC6" localSheetId="11">#REF!</definedName>
    <definedName name="_______EXC6">#REF!</definedName>
    <definedName name="_______EXC7" localSheetId="11">#REF!</definedName>
    <definedName name="_______EXC7">#REF!</definedName>
    <definedName name="_______EXC8" localSheetId="11">#REF!</definedName>
    <definedName name="_______EXC8">#REF!</definedName>
    <definedName name="_______EXC9" localSheetId="11">#REF!</definedName>
    <definedName name="_______EXC9">#REF!</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MA2" localSheetId="11">#REF!</definedName>
    <definedName name="_______MA2">#REF!</definedName>
    <definedName name="_______mor15" localSheetId="11">#REF!</definedName>
    <definedName name="_______mor15">#REF!</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PRE12" localSheetId="11">#REF!</definedName>
    <definedName name="_______PRE12">#REF!</definedName>
    <definedName name="_______r">{"TAB1",#N/A,TRUE,"GENERAL";"TAB2",#N/A,TRUE,"GENERAL";"TAB3",#N/A,TRUE,"GENERAL";"TAB4",#N/A,TRUE,"GENERAL";"TAB5",#N/A,TRUE,"GENERAL"}</definedName>
    <definedName name="_______r4r">{"via1",#N/A,TRUE,"general";"via2",#N/A,TRUE,"general";"via3",#N/A,TRUE,"general"}</definedName>
    <definedName name="_______Rc" localSheetId="11">#REF!</definedName>
    <definedName name="_______Rc">#REF!</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VOL1" localSheetId="11">#REF!</definedName>
    <definedName name="_______VOL1">#REF!</definedName>
    <definedName name="_______VPD1" localSheetId="11">#REF!</definedName>
    <definedName name="_______VPD1">#REF!</definedName>
    <definedName name="_______VPI1" localSheetId="11">#REF!</definedName>
    <definedName name="_______VPI1">#REF!</definedName>
    <definedName name="_______VRA1" localSheetId="11">#REF!</definedName>
    <definedName name="_______VRA1">#REF!</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3">{"TAB1",#N/A,TRUE,"GENERAL";"TAB2",#N/A,TRUE,"GENERAL";"TAB3",#N/A,TRUE,"GENERAL";"TAB4",#N/A,TRUE,"GENERAL";"TAB5",#N/A,TRUE,"GENERAL"}</definedName>
    <definedName name="______A30000" localSheetId="11">#REF!</definedName>
    <definedName name="______A30000">#REF!</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pu1" localSheetId="11">#REF!</definedName>
    <definedName name="______apu1">#REF!</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CAC1" localSheetId="11">#REF!</definedName>
    <definedName name="______CAC1">#REF!</definedName>
    <definedName name="______CAC5" localSheetId="11">#REF!</definedName>
    <definedName name="______CAC5">#REF!</definedName>
    <definedName name="______cua1" localSheetId="11">#REF!</definedName>
    <definedName name="______cua1">#REF!</definedName>
    <definedName name="______DMD1" localSheetId="11">#REF!</definedName>
    <definedName name="______DMD1">#REF!</definedName>
    <definedName name="______EST1" localSheetId="11">#REF!</definedName>
    <definedName name="______EST1">#REF!</definedName>
    <definedName name="______EST10" localSheetId="11">#REF!</definedName>
    <definedName name="______EST10">#REF!</definedName>
    <definedName name="______EST11" localSheetId="11">#REF!</definedName>
    <definedName name="______EST11">#REF!</definedName>
    <definedName name="______EST12" localSheetId="11">#REF!</definedName>
    <definedName name="______EST12">#REF!</definedName>
    <definedName name="______EST13" localSheetId="11">#REF!</definedName>
    <definedName name="______EST13">#REF!</definedName>
    <definedName name="______EST14" localSheetId="11">#REF!</definedName>
    <definedName name="______EST14">#REF!</definedName>
    <definedName name="______EST15" localSheetId="11">#REF!</definedName>
    <definedName name="______EST15">#REF!</definedName>
    <definedName name="______EST16" localSheetId="11">#REF!</definedName>
    <definedName name="______EST16">#REF!</definedName>
    <definedName name="______EST17" localSheetId="11">#REF!</definedName>
    <definedName name="______EST17">#REF!</definedName>
    <definedName name="______EST18" localSheetId="11">#REF!</definedName>
    <definedName name="______EST18">#REF!</definedName>
    <definedName name="______EST19" localSheetId="11">#REF!</definedName>
    <definedName name="______EST19">#REF!</definedName>
    <definedName name="______EST2" localSheetId="11">#REF!</definedName>
    <definedName name="______EST2">#REF!</definedName>
    <definedName name="______EST3" localSheetId="11">#REF!</definedName>
    <definedName name="______EST3">#REF!</definedName>
    <definedName name="______EST4" localSheetId="11">#REF!</definedName>
    <definedName name="______EST4">#REF!</definedName>
    <definedName name="______EST5" localSheetId="11">#REF!</definedName>
    <definedName name="______EST5">#REF!</definedName>
    <definedName name="______EST6" localSheetId="11">#REF!</definedName>
    <definedName name="______EST6">#REF!</definedName>
    <definedName name="______EST7" localSheetId="11">#REF!</definedName>
    <definedName name="______EST7">#REF!</definedName>
    <definedName name="______EST8" localSheetId="11">#REF!</definedName>
    <definedName name="______EST8">#REF!</definedName>
    <definedName name="______EST9" localSheetId="11">#REF!</definedName>
    <definedName name="______EST9">#REF!</definedName>
    <definedName name="______EXC1" localSheetId="11">#REF!</definedName>
    <definedName name="______EXC1">#REF!</definedName>
    <definedName name="______EXC10" localSheetId="11">#REF!</definedName>
    <definedName name="______EXC10">#REF!</definedName>
    <definedName name="______EXC11" localSheetId="11">#REF!</definedName>
    <definedName name="______EXC11">#REF!</definedName>
    <definedName name="______EXC12" localSheetId="11">#REF!</definedName>
    <definedName name="______EXC12">#REF!</definedName>
    <definedName name="______EXC2" localSheetId="11">#REF!</definedName>
    <definedName name="______EXC2">#REF!</definedName>
    <definedName name="______EXC3" localSheetId="11">#REF!</definedName>
    <definedName name="______EXC3">#REF!</definedName>
    <definedName name="______EXC4" localSheetId="11">#REF!</definedName>
    <definedName name="______EXC4">#REF!</definedName>
    <definedName name="______EXC5" localSheetId="11">#REF!</definedName>
    <definedName name="______EXC5">#REF!</definedName>
    <definedName name="______EXC6" localSheetId="11">#REF!</definedName>
    <definedName name="______EXC6">#REF!</definedName>
    <definedName name="______EXC7" localSheetId="11">#REF!</definedName>
    <definedName name="______EXC7">#REF!</definedName>
    <definedName name="______EXC8" localSheetId="11">#REF!</definedName>
    <definedName name="______EXC8">#REF!</definedName>
    <definedName name="______EXC9" localSheetId="11">#REF!</definedName>
    <definedName name="______EXC9">#REF!</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INF1" localSheetId="11">#REF!</definedName>
    <definedName name="______INF1">#REF!</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MA2" localSheetId="11">#REF!</definedName>
    <definedName name="______MA2">#REF!</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r">{"TAB1",#N/A,TRUE,"GENERAL";"TAB2",#N/A,TRUE,"GENERAL";"TAB3",#N/A,TRUE,"GENERAL";"TAB4",#N/A,TRUE,"GENERAL";"TAB5",#N/A,TRUE,"GENERAL"}</definedName>
    <definedName name="______r4r">{"via1",#N/A,TRUE,"general";"via2",#N/A,TRUE,"general";"via3",#N/A,TRUE,"general"}</definedName>
    <definedName name="______Rc" localSheetId="11">#REF!</definedName>
    <definedName name="______Rc">#REF!</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5" localSheetId="11">#REF!</definedName>
    <definedName name="______SBC5">#REF!</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VOL1" localSheetId="11">#REF!</definedName>
    <definedName name="______VOL1">#REF!</definedName>
    <definedName name="______VPD1" localSheetId="11">#REF!</definedName>
    <definedName name="______VPD1">#REF!</definedName>
    <definedName name="______VPI1" localSheetId="11">#REF!</definedName>
    <definedName name="______VPI1">#REF!</definedName>
    <definedName name="______VRA1" localSheetId="11">#REF!</definedName>
    <definedName name="______VRA1">#REF!</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a1">{"TAB1",#N/A,TRUE,"GENERAL";"TAB2",#N/A,TRUE,"GENERAL";"TAB3",#N/A,TRUE,"GENERAL";"TAB4",#N/A,TRUE,"GENERAL";"TAB5",#N/A,TRUE,"GENERAL"}</definedName>
    <definedName name="_____A17000" localSheetId="11">#REF!</definedName>
    <definedName name="_____A17000">#REF!</definedName>
    <definedName name="_____A20000" localSheetId="11">#REF!</definedName>
    <definedName name="_____A20000">#REF!</definedName>
    <definedName name="_____a3">{"TAB1",#N/A,TRUE,"GENERAL";"TAB2",#N/A,TRUE,"GENERAL";"TAB3",#N/A,TRUE,"GENERAL";"TAB4",#N/A,TRUE,"GENERAL";"TAB5",#N/A,TRUE,"GENERAL"}</definedName>
    <definedName name="_____A30000" localSheetId="11">#REF!</definedName>
    <definedName name="_____A30000">#REF!</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FC1" localSheetId="11">#REF!</definedName>
    <definedName name="_____AFC1">#REF!</definedName>
    <definedName name="_____AFC3" localSheetId="11">#REF!</definedName>
    <definedName name="_____AFC3">#REF!</definedName>
    <definedName name="_____AFC5" localSheetId="11">#REF!</definedName>
    <definedName name="_____AFC5">#REF!</definedName>
    <definedName name="_____aiu2" localSheetId="11">#REF!</definedName>
    <definedName name="_____aiu2">#REF!</definedName>
    <definedName name="_____ALL4" localSheetId="11">#REF!</definedName>
    <definedName name="_____ALL4">#REF!</definedName>
    <definedName name="_____apu1" localSheetId="11">#REF!</definedName>
    <definedName name="_____apu1">#REF!</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 localSheetId="11">#REF!</definedName>
    <definedName name="_____BGC1">#REF!</definedName>
    <definedName name="_____BGC3" localSheetId="11">#REF!</definedName>
    <definedName name="_____BGC3">#REF!</definedName>
    <definedName name="_____CAC1" localSheetId="11">#REF!</definedName>
    <definedName name="_____CAC1">#REF!</definedName>
    <definedName name="_____CAC3" localSheetId="11">#REF!</definedName>
    <definedName name="_____CAC3">#REF!</definedName>
    <definedName name="_____CAC5" localSheetId="11">#REF!</definedName>
    <definedName name="_____CAC5">#REF!</definedName>
    <definedName name="_____cua1" localSheetId="11">#REF!</definedName>
    <definedName name="_____cua1">#REF!</definedName>
    <definedName name="_____DMD1" localSheetId="11">#REF!</definedName>
    <definedName name="_____DMD1">#REF!</definedName>
    <definedName name="_____EST1" localSheetId="11">#REF!</definedName>
    <definedName name="_____EST1">#REF!</definedName>
    <definedName name="_____EST10" localSheetId="11">#REF!</definedName>
    <definedName name="_____EST10">#REF!</definedName>
    <definedName name="_____EST11" localSheetId="11">#REF!</definedName>
    <definedName name="_____EST11">#REF!</definedName>
    <definedName name="_____EST12" localSheetId="11">#REF!</definedName>
    <definedName name="_____EST12">#REF!</definedName>
    <definedName name="_____EST13" localSheetId="11">#REF!</definedName>
    <definedName name="_____EST13">#REF!</definedName>
    <definedName name="_____EST14" localSheetId="11">#REF!</definedName>
    <definedName name="_____EST14">#REF!</definedName>
    <definedName name="_____EST15" localSheetId="11">#REF!</definedName>
    <definedName name="_____EST15">#REF!</definedName>
    <definedName name="_____EST16" localSheetId="11">#REF!</definedName>
    <definedName name="_____EST16">#REF!</definedName>
    <definedName name="_____EST17" localSheetId="11">#REF!</definedName>
    <definedName name="_____EST17">#REF!</definedName>
    <definedName name="_____EST18" localSheetId="11">#REF!</definedName>
    <definedName name="_____EST18">#REF!</definedName>
    <definedName name="_____EST19" localSheetId="11">#REF!</definedName>
    <definedName name="_____EST19">#REF!</definedName>
    <definedName name="_____EST2" localSheetId="11">#REF!</definedName>
    <definedName name="_____EST2">#REF!</definedName>
    <definedName name="_____EST3" localSheetId="11">#REF!</definedName>
    <definedName name="_____EST3">#REF!</definedName>
    <definedName name="_____EST4" localSheetId="11">#REF!</definedName>
    <definedName name="_____EST4">#REF!</definedName>
    <definedName name="_____EST5" localSheetId="11">#REF!</definedName>
    <definedName name="_____EST5">#REF!</definedName>
    <definedName name="_____EST6" localSheetId="11">#REF!</definedName>
    <definedName name="_____EST6">#REF!</definedName>
    <definedName name="_____EST7" localSheetId="11">#REF!</definedName>
    <definedName name="_____EST7">#REF!</definedName>
    <definedName name="_____EST8" localSheetId="11">#REF!</definedName>
    <definedName name="_____EST8">#REF!</definedName>
    <definedName name="_____EST9" localSheetId="11">#REF!</definedName>
    <definedName name="_____EST9">#REF!</definedName>
    <definedName name="_____EXC1" localSheetId="11">#REF!</definedName>
    <definedName name="_____EXC1">#REF!</definedName>
    <definedName name="_____EXC10" localSheetId="11">#REF!</definedName>
    <definedName name="_____EXC10">#REF!</definedName>
    <definedName name="_____EXC11" localSheetId="11">#REF!</definedName>
    <definedName name="_____EXC11">#REF!</definedName>
    <definedName name="_____EXC12" localSheetId="11">#REF!</definedName>
    <definedName name="_____EXC12">#REF!</definedName>
    <definedName name="_____EXC2" localSheetId="11">#REF!</definedName>
    <definedName name="_____EXC2">#REF!</definedName>
    <definedName name="_____EXC3" localSheetId="11">#REF!</definedName>
    <definedName name="_____EXC3">#REF!</definedName>
    <definedName name="_____EXC4" localSheetId="11">#REF!</definedName>
    <definedName name="_____EXC4">#REF!</definedName>
    <definedName name="_____EXC5" localSheetId="11">#REF!</definedName>
    <definedName name="_____EXC5">#REF!</definedName>
    <definedName name="_____EXC6" localSheetId="11">#REF!</definedName>
    <definedName name="_____EXC6">#REF!</definedName>
    <definedName name="_____EXC7" localSheetId="11">#REF!</definedName>
    <definedName name="_____EXC7">#REF!</definedName>
    <definedName name="_____EXC8" localSheetId="11">#REF!</definedName>
    <definedName name="_____EXC8">#REF!</definedName>
    <definedName name="_____EXC9" localSheetId="11">#REF!</definedName>
    <definedName name="_____EXC9">#REF!</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MA2" localSheetId="11">#REF!</definedName>
    <definedName name="_____MA2">#REF!</definedName>
    <definedName name="_____mor15" localSheetId="11">#REF!</definedName>
    <definedName name="_____mor15">#REF!</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ORO10" localSheetId="11">#REF!</definedName>
    <definedName name="_____ORO10">#REF!</definedName>
    <definedName name="_____ORO11" localSheetId="11">#REF!</definedName>
    <definedName name="_____ORO11">#REF!</definedName>
    <definedName name="_____ORO12" localSheetId="11">#REF!</definedName>
    <definedName name="_____ORO12">#REF!</definedName>
    <definedName name="_____ORO13" localSheetId="11">#REF!</definedName>
    <definedName name="_____ORO13">#REF!</definedName>
    <definedName name="_____ORO14" localSheetId="11">#REF!</definedName>
    <definedName name="_____ORO14">#REF!</definedName>
    <definedName name="_____ORO15" localSheetId="11">#REF!</definedName>
    <definedName name="_____ORO15">#REF!</definedName>
    <definedName name="_____ORO16" localSheetId="11">#REF!</definedName>
    <definedName name="_____ORO16">#REF!</definedName>
    <definedName name="_____ORO17" localSheetId="11">#REF!</definedName>
    <definedName name="_____ORO17">#REF!</definedName>
    <definedName name="_____ORO18" localSheetId="11">#REF!</definedName>
    <definedName name="_____ORO18">#REF!</definedName>
    <definedName name="_____ORO19" localSheetId="11">#REF!</definedName>
    <definedName name="_____ORO19">#REF!</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PJ50" localSheetId="11">#REF!</definedName>
    <definedName name="_____PJ50">#REF!</definedName>
    <definedName name="_____pj51" localSheetId="11">#REF!</definedName>
    <definedName name="_____pj51">#REF!</definedName>
    <definedName name="_____PMT5671" localSheetId="11">#REF!</definedName>
    <definedName name="_____PMT5671">#REF!</definedName>
    <definedName name="_____PMT5805" localSheetId="11">#REF!</definedName>
    <definedName name="_____PMT5805">#REF!</definedName>
    <definedName name="_____PMT5806" localSheetId="11">#REF!</definedName>
    <definedName name="_____PMT5806">#REF!</definedName>
    <definedName name="_____PMT5815" localSheetId="11">#REF!</definedName>
    <definedName name="_____PMT5815">#REF!</definedName>
    <definedName name="_____PMT5820" localSheetId="11">#REF!</definedName>
    <definedName name="_____PMT5820">#REF!</definedName>
    <definedName name="_____PRE12" localSheetId="11">#REF!</definedName>
    <definedName name="_____PRE12">#REF!</definedName>
    <definedName name="_____r" localSheetId="11">#REF!</definedName>
    <definedName name="_____r">#REF!</definedName>
    <definedName name="_____r4r">{"via1",#N/A,TRUE,"general";"via2",#N/A,TRUE,"general";"via3",#N/A,TRUE,"general"}</definedName>
    <definedName name="_____Rc" localSheetId="11">#REF!</definedName>
    <definedName name="_____Rc">#REF!</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 localSheetId="11">#REF!</definedName>
    <definedName name="_____SBC1">#REF!</definedName>
    <definedName name="_____SBC3" localSheetId="11">#REF!</definedName>
    <definedName name="_____SBC3">#REF!</definedName>
    <definedName name="_____SBC5" localSheetId="11">#REF!</definedName>
    <definedName name="_____SBC5">#REF!</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tab1" localSheetId="11">#REF!</definedName>
    <definedName name="_____tab1">#REF!</definedName>
    <definedName name="_____tab2" localSheetId="11">#REF!</definedName>
    <definedName name="_____tab2">#REF!</definedName>
    <definedName name="_____tab3" localSheetId="11">#REF!</definedName>
    <definedName name="_____tab3">#REF!</definedName>
    <definedName name="_____TAB4" localSheetId="11">#REF!</definedName>
    <definedName name="_____TAB4">#REF!</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VOL1" localSheetId="11">#REF!</definedName>
    <definedName name="_____VOL1">#REF!</definedName>
    <definedName name="_____VPD1" localSheetId="11">#REF!</definedName>
    <definedName name="_____VPD1">#REF!</definedName>
    <definedName name="_____VPI1" localSheetId="11">#REF!</definedName>
    <definedName name="_____VPI1">#REF!</definedName>
    <definedName name="_____VRA1" localSheetId="11">#REF!</definedName>
    <definedName name="_____VRA1">#REF!</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a1">{"TAB1",#N/A,TRUE,"GENERAL";"TAB2",#N/A,TRUE,"GENERAL";"TAB3",#N/A,TRUE,"GENERAL";"TAB4",#N/A,TRUE,"GENERAL";"TAB5",#N/A,TRUE,"GENERAL"}</definedName>
    <definedName name="____A17000" localSheetId="11">#REF!</definedName>
    <definedName name="____A17000">#REF!</definedName>
    <definedName name="____A20000" localSheetId="11">#REF!</definedName>
    <definedName name="____A20000">#REF!</definedName>
    <definedName name="____a3">{"TAB1",#N/A,TRUE,"GENERAL";"TAB2",#N/A,TRUE,"GENERAL";"TAB3",#N/A,TRUE,"GENERAL";"TAB4",#N/A,TRUE,"GENERAL";"TAB5",#N/A,TRUE,"GENERAL"}</definedName>
    <definedName name="____A30000" localSheetId="11">#REF!</definedName>
    <definedName name="____A30000">#REF!</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FC1" localSheetId="11">#REF!</definedName>
    <definedName name="____AFC1">#REF!</definedName>
    <definedName name="____AFC3" localSheetId="11">#REF!</definedName>
    <definedName name="____AFC3">#REF!</definedName>
    <definedName name="____AFC5" localSheetId="11">#REF!</definedName>
    <definedName name="____AFC5">#REF!</definedName>
    <definedName name="____aiu2" localSheetId="11">#REF!</definedName>
    <definedName name="____aiu2">#REF!</definedName>
    <definedName name="____apu1" localSheetId="11">#REF!</definedName>
    <definedName name="____apu1">#REF!</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 localSheetId="11">#REF!</definedName>
    <definedName name="____BGC1">#REF!</definedName>
    <definedName name="____BGC3" localSheetId="11">#REF!</definedName>
    <definedName name="____BGC3">#REF!</definedName>
    <definedName name="____BGC5" localSheetId="11">#REF!</definedName>
    <definedName name="____BGC5">#REF!</definedName>
    <definedName name="____CAC1" localSheetId="11">#REF!</definedName>
    <definedName name="____CAC1">#REF!</definedName>
    <definedName name="____CAC3" localSheetId="11">#REF!</definedName>
    <definedName name="____CAC3">#REF!</definedName>
    <definedName name="____CAC5" localSheetId="11">#REF!</definedName>
    <definedName name="____CAC5">#REF!</definedName>
    <definedName name="____cua1" localSheetId="11">#REF!</definedName>
    <definedName name="____cua1">#REF!</definedName>
    <definedName name="____DMD1" localSheetId="11">#REF!</definedName>
    <definedName name="____DMD1">#REF!</definedName>
    <definedName name="____EST1" localSheetId="11">#REF!</definedName>
    <definedName name="____EST1">#REF!</definedName>
    <definedName name="____EST10" localSheetId="11">#REF!</definedName>
    <definedName name="____EST10">#REF!</definedName>
    <definedName name="____EST11" localSheetId="11">#REF!</definedName>
    <definedName name="____EST11">#REF!</definedName>
    <definedName name="____EST12" localSheetId="11">#REF!</definedName>
    <definedName name="____EST12">#REF!</definedName>
    <definedName name="____EST13" localSheetId="11">#REF!</definedName>
    <definedName name="____EST13">#REF!</definedName>
    <definedName name="____EST14" localSheetId="11">#REF!</definedName>
    <definedName name="____EST14">#REF!</definedName>
    <definedName name="____EST15" localSheetId="11">#REF!</definedName>
    <definedName name="____EST15">#REF!</definedName>
    <definedName name="____EST16" localSheetId="11">#REF!</definedName>
    <definedName name="____EST16">#REF!</definedName>
    <definedName name="____EST17" localSheetId="11">#REF!</definedName>
    <definedName name="____EST17">#REF!</definedName>
    <definedName name="____EST18" localSheetId="11">#REF!</definedName>
    <definedName name="____EST18">#REF!</definedName>
    <definedName name="____EST19" localSheetId="11">#REF!</definedName>
    <definedName name="____EST19">#REF!</definedName>
    <definedName name="____EST2" localSheetId="11">#REF!</definedName>
    <definedName name="____EST2">#REF!</definedName>
    <definedName name="____EST3" localSheetId="11">#REF!</definedName>
    <definedName name="____EST3">#REF!</definedName>
    <definedName name="____EST4" localSheetId="11">#REF!</definedName>
    <definedName name="____EST4">#REF!</definedName>
    <definedName name="____EST5" localSheetId="11">#REF!</definedName>
    <definedName name="____EST5">#REF!</definedName>
    <definedName name="____EST6" localSheetId="11">#REF!</definedName>
    <definedName name="____EST6">#REF!</definedName>
    <definedName name="____EST7" localSheetId="11">#REF!</definedName>
    <definedName name="____EST7">#REF!</definedName>
    <definedName name="____EST8" localSheetId="11">#REF!</definedName>
    <definedName name="____EST8">#REF!</definedName>
    <definedName name="____EST9" localSheetId="11">#REF!</definedName>
    <definedName name="____EST9">#REF!</definedName>
    <definedName name="____exc02" localSheetId="11">#REF!</definedName>
    <definedName name="____exc02">#REF!</definedName>
    <definedName name="____EXC1" localSheetId="11">#REF!</definedName>
    <definedName name="____EXC1">#REF!</definedName>
    <definedName name="____EXC10" localSheetId="11">#REF!</definedName>
    <definedName name="____EXC10">#REF!</definedName>
    <definedName name="____EXC11" localSheetId="11">#REF!</definedName>
    <definedName name="____EXC11">#REF!</definedName>
    <definedName name="____EXC12" localSheetId="11">#REF!</definedName>
    <definedName name="____EXC12">#REF!</definedName>
    <definedName name="____EXC2" localSheetId="11">#REF!</definedName>
    <definedName name="____EXC2">#REF!</definedName>
    <definedName name="____exc24" localSheetId="11">#REF!</definedName>
    <definedName name="____exc24">#REF!</definedName>
    <definedName name="____EXC3" localSheetId="11">#REF!</definedName>
    <definedName name="____EXC3">#REF!</definedName>
    <definedName name="____EXC4" localSheetId="11">#REF!</definedName>
    <definedName name="____EXC4">#REF!</definedName>
    <definedName name="____exc40" localSheetId="11">#REF!</definedName>
    <definedName name="____exc40">#REF!</definedName>
    <definedName name="____EXC5" localSheetId="11">#REF!</definedName>
    <definedName name="____EXC5">#REF!</definedName>
    <definedName name="____EXC6" localSheetId="11">#REF!</definedName>
    <definedName name="____EXC6">#REF!</definedName>
    <definedName name="____EXC7" localSheetId="11">#REF!</definedName>
    <definedName name="____EXC7">#REF!</definedName>
    <definedName name="____EXC8" localSheetId="11">#REF!</definedName>
    <definedName name="____EXC8">#REF!</definedName>
    <definedName name="____EXC9" localSheetId="11">#REF!</definedName>
    <definedName name="____EXC9">#REF!</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MA2" localSheetId="11">#REF!</definedName>
    <definedName name="____MA2">#REF!</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ORO10" localSheetId="11">#REF!</definedName>
    <definedName name="____ORO10">#REF!</definedName>
    <definedName name="____ORO11" localSheetId="11">#REF!</definedName>
    <definedName name="____ORO11">#REF!</definedName>
    <definedName name="____ORO12" localSheetId="11">#REF!</definedName>
    <definedName name="____ORO12">#REF!</definedName>
    <definedName name="____ORO13" localSheetId="11">#REF!</definedName>
    <definedName name="____ORO13">#REF!</definedName>
    <definedName name="____ORO14" localSheetId="11">#REF!</definedName>
    <definedName name="____ORO14">#REF!</definedName>
    <definedName name="____ORO15" localSheetId="11">#REF!</definedName>
    <definedName name="____ORO15">#REF!</definedName>
    <definedName name="____ORO16" localSheetId="11">#REF!</definedName>
    <definedName name="____ORO16">#REF!</definedName>
    <definedName name="____ORO17" localSheetId="11">#REF!</definedName>
    <definedName name="____ORO17">#REF!</definedName>
    <definedName name="____ORO18" localSheetId="11">#REF!</definedName>
    <definedName name="____ORO18">#REF!</definedName>
    <definedName name="____ORO19" localSheetId="11">#REF!</definedName>
    <definedName name="____ORO19">#REF!</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PJ50" localSheetId="11">#REF!</definedName>
    <definedName name="____PJ50">#REF!</definedName>
    <definedName name="____pj51" localSheetId="11">#REF!</definedName>
    <definedName name="____pj51">#REF!</definedName>
    <definedName name="____PMT5671" localSheetId="11">#REF!</definedName>
    <definedName name="____PMT5671">#REF!</definedName>
    <definedName name="____PMT5805" localSheetId="11">#REF!</definedName>
    <definedName name="____PMT5805">#REF!</definedName>
    <definedName name="____PMT5806" localSheetId="11">#REF!</definedName>
    <definedName name="____PMT5806">#REF!</definedName>
    <definedName name="____PMT5815" localSheetId="11">#REF!</definedName>
    <definedName name="____PMT5815">#REF!</definedName>
    <definedName name="____PMT5820" localSheetId="11">#REF!</definedName>
    <definedName name="____PMT5820">#REF!</definedName>
    <definedName name="____r" localSheetId="9">#REF!</definedName>
    <definedName name="____r" localSheetId="11">#REF!</definedName>
    <definedName name="____r" localSheetId="7">#REF!</definedName>
    <definedName name="____r" localSheetId="10">#REF!</definedName>
    <definedName name="____r" localSheetId="8">#REF!</definedName>
    <definedName name="____R">{#N/A,#N/A,FALSE,"GRAFICO";#N/A,#N/A,FALSE,"CAJA (2)";#N/A,#N/A,FALSE,"TERCEROS-PROMEDIO";#N/A,#N/A,FALSE,"CAJA";#N/A,#N/A,FALSE,"INGRESOS1995-2003";#N/A,#N/A,FALSE,"GASTOS1995-2003"}</definedName>
    <definedName name="____r4r">{"via1",#N/A,TRUE,"general";"via2",#N/A,TRUE,"general";"via3",#N/A,TRUE,"general"}</definedName>
    <definedName name="____Rc" localSheetId="11">#REF!</definedName>
    <definedName name="____Rc">#REF!</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AL1" localSheetId="11">#REF!</definedName>
    <definedName name="____SAL1">#REF!</definedName>
    <definedName name="____SBC1" localSheetId="11">#REF!</definedName>
    <definedName name="____SBC1">#REF!</definedName>
    <definedName name="____SBC3" localSheetId="11">#REF!</definedName>
    <definedName name="____SBC3">#REF!</definedName>
    <definedName name="____SBC5" localSheetId="11">#REF!</definedName>
    <definedName name="____SBC5">#REF!</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tab1" localSheetId="11">#REF!</definedName>
    <definedName name="____tab1">#REF!</definedName>
    <definedName name="____tab2" localSheetId="11">#REF!</definedName>
    <definedName name="____tab2">#REF!</definedName>
    <definedName name="____tab3" localSheetId="11">#REF!</definedName>
    <definedName name="____tab3">#REF!</definedName>
    <definedName name="____TAB4" localSheetId="11">#REF!</definedName>
    <definedName name="____TAB4">#REF!</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VOL1" localSheetId="11">#REF!</definedName>
    <definedName name="____VOL1">#REF!</definedName>
    <definedName name="____VPD1" localSheetId="11">#REF!</definedName>
    <definedName name="____VPD1">#REF!</definedName>
    <definedName name="____VPI1" localSheetId="11">#REF!</definedName>
    <definedName name="____VPI1">#REF!</definedName>
    <definedName name="____VRA1" localSheetId="11">#REF!</definedName>
    <definedName name="____VRA1">#REF!</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a1">{"TAB1",#N/A,TRUE,"GENERAL";"TAB2",#N/A,TRUE,"GENERAL";"TAB3",#N/A,TRUE,"GENERAL";"TAB4",#N/A,TRUE,"GENERAL";"TAB5",#N/A,TRUE,"GENERAL"}</definedName>
    <definedName name="___A17000" localSheetId="11">#REF!</definedName>
    <definedName name="___A17000">#REF!</definedName>
    <definedName name="___A20000" localSheetId="11">#REF!</definedName>
    <definedName name="___A20000">#REF!</definedName>
    <definedName name="___a3">{"TAB1",#N/A,TRUE,"GENERAL";"TAB2",#N/A,TRUE,"GENERAL";"TAB3",#N/A,TRUE,"GENERAL";"TAB4",#N/A,TRUE,"GENERAL";"TAB5",#N/A,TRUE,"GENERAL"}</definedName>
    <definedName name="___A30000" localSheetId="11">#REF!</definedName>
    <definedName name="___A30000">#REF!</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FC1" localSheetId="11">#REF!</definedName>
    <definedName name="___AFC1">#REF!</definedName>
    <definedName name="___AFC3" localSheetId="11">#REF!</definedName>
    <definedName name="___AFC3">#REF!</definedName>
    <definedName name="___AFC5" localSheetId="11">#REF!</definedName>
    <definedName name="___AFC5">#REF!</definedName>
    <definedName name="___aiu2" localSheetId="11">#REF!</definedName>
    <definedName name="___aiu2">#REF!</definedName>
    <definedName name="___ALL4" localSheetId="11">#REF!</definedName>
    <definedName name="___ALL4">#REF!</definedName>
    <definedName name="___apu1" localSheetId="11">#REF!</definedName>
    <definedName name="___apu1">#REF!</definedName>
    <definedName name="___APU221" localSheetId="11">#REF!</definedName>
    <definedName name="___APU221">#REF!</definedName>
    <definedName name="___APU465" localSheetId="11">#REF!</definedName>
    <definedName name="___APU465">#REF!</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 localSheetId="11">#REF!</definedName>
    <definedName name="___BGC1">#REF!</definedName>
    <definedName name="___BGC3" localSheetId="11">#REF!</definedName>
    <definedName name="___BGC3">#REF!</definedName>
    <definedName name="___BGC5" localSheetId="11">#REF!</definedName>
    <definedName name="___BGC5">#REF!</definedName>
    <definedName name="___CAC1" localSheetId="11">#REF!</definedName>
    <definedName name="___CAC1">#REF!</definedName>
    <definedName name="___CAC3" localSheetId="11">#REF!</definedName>
    <definedName name="___CAC3">#REF!</definedName>
    <definedName name="___CAC5" localSheetId="11">#REF!</definedName>
    <definedName name="___CAC5">#REF!</definedName>
    <definedName name="___cua1" localSheetId="11">#REF!</definedName>
    <definedName name="___cua1">#REF!</definedName>
    <definedName name="___DMD1" localSheetId="11">#REF!</definedName>
    <definedName name="___DMD1">#REF!</definedName>
    <definedName name="___EST1" localSheetId="11">#REF!</definedName>
    <definedName name="___EST1">#REF!</definedName>
    <definedName name="___EST10" localSheetId="11">#REF!</definedName>
    <definedName name="___EST10">#REF!</definedName>
    <definedName name="___EST11" localSheetId="11">#REF!</definedName>
    <definedName name="___EST11">#REF!</definedName>
    <definedName name="___EST12" localSheetId="11">#REF!</definedName>
    <definedName name="___EST12">#REF!</definedName>
    <definedName name="___EST13" localSheetId="11">#REF!</definedName>
    <definedName name="___EST13">#REF!</definedName>
    <definedName name="___EST14" localSheetId="11">#REF!</definedName>
    <definedName name="___EST14">#REF!</definedName>
    <definedName name="___EST15" localSheetId="11">#REF!</definedName>
    <definedName name="___EST15">#REF!</definedName>
    <definedName name="___EST16" localSheetId="11">#REF!</definedName>
    <definedName name="___EST16">#REF!</definedName>
    <definedName name="___EST17" localSheetId="11">#REF!</definedName>
    <definedName name="___EST17">#REF!</definedName>
    <definedName name="___EST18" localSheetId="11">#REF!</definedName>
    <definedName name="___EST18">#REF!</definedName>
    <definedName name="___EST19" localSheetId="11">#REF!</definedName>
    <definedName name="___EST19">#REF!</definedName>
    <definedName name="___EST2" localSheetId="11">#REF!</definedName>
    <definedName name="___EST2">#REF!</definedName>
    <definedName name="___EST3" localSheetId="11">#REF!</definedName>
    <definedName name="___EST3">#REF!</definedName>
    <definedName name="___EST4" localSheetId="11">#REF!</definedName>
    <definedName name="___EST4">#REF!</definedName>
    <definedName name="___EST5" localSheetId="11">#REF!</definedName>
    <definedName name="___EST5">#REF!</definedName>
    <definedName name="___EST6" localSheetId="11">#REF!</definedName>
    <definedName name="___EST6">#REF!</definedName>
    <definedName name="___EST7" localSheetId="11">#REF!</definedName>
    <definedName name="___EST7">#REF!</definedName>
    <definedName name="___EST8" localSheetId="11">#REF!</definedName>
    <definedName name="___EST8">#REF!</definedName>
    <definedName name="___EST9" localSheetId="11">#REF!</definedName>
    <definedName name="___EST9">#REF!</definedName>
    <definedName name="___ETR13" localSheetId="11">#REF!</definedName>
    <definedName name="___ETR13">#REF!</definedName>
    <definedName name="___exc02" localSheetId="11">#REF!</definedName>
    <definedName name="___exc02">#REF!</definedName>
    <definedName name="___EXC1" localSheetId="11">#REF!</definedName>
    <definedName name="___EXC1">#REF!</definedName>
    <definedName name="___EXC10" localSheetId="11">#REF!</definedName>
    <definedName name="___EXC10">#REF!</definedName>
    <definedName name="___EXC11" localSheetId="11">#REF!</definedName>
    <definedName name="___EXC11">#REF!</definedName>
    <definedName name="___EXC12" localSheetId="11">#REF!</definedName>
    <definedName name="___EXC12">#REF!</definedName>
    <definedName name="___EXC2" localSheetId="11">#REF!</definedName>
    <definedName name="___EXC2">#REF!</definedName>
    <definedName name="___exc24" localSheetId="11">#REF!</definedName>
    <definedName name="___exc24">#REF!</definedName>
    <definedName name="___EXC3" localSheetId="11">#REF!</definedName>
    <definedName name="___EXC3">#REF!</definedName>
    <definedName name="___EXC4" localSheetId="11">#REF!</definedName>
    <definedName name="___EXC4">#REF!</definedName>
    <definedName name="___exc40" localSheetId="11">#REF!</definedName>
    <definedName name="___exc40">#REF!</definedName>
    <definedName name="___EXC5" localSheetId="11">#REF!</definedName>
    <definedName name="___EXC5">#REF!</definedName>
    <definedName name="___EXC6" localSheetId="11">#REF!</definedName>
    <definedName name="___EXC6">#REF!</definedName>
    <definedName name="___EXC7" localSheetId="11">#REF!</definedName>
    <definedName name="___EXC7">#REF!</definedName>
    <definedName name="___EXC8" localSheetId="11">#REF!</definedName>
    <definedName name="___EXC8">#REF!</definedName>
    <definedName name="___EXC9" localSheetId="11">#REF!</definedName>
    <definedName name="___EXC9">#REF!</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fh7">{"via1",#N/A,TRUE,"general";"via2",#N/A,TRUE,"general";"via3",#N/A,TRUE,"general"}</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INF1" localSheetId="11">#REF!</definedName>
    <definedName name="___INF1">#REF!</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MA2" localSheetId="11">#REF!</definedName>
    <definedName name="___MA2">#REF!</definedName>
    <definedName name="___mor15" localSheetId="11">#REF!</definedName>
    <definedName name="___mor15">#REF!</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ORO10" localSheetId="11">#REF!</definedName>
    <definedName name="___ORO10">#REF!</definedName>
    <definedName name="___ORO11" localSheetId="11">#REF!</definedName>
    <definedName name="___ORO11">#REF!</definedName>
    <definedName name="___ORO12" localSheetId="11">#REF!</definedName>
    <definedName name="___ORO12">#REF!</definedName>
    <definedName name="___ORO13" localSheetId="11">#REF!</definedName>
    <definedName name="___ORO13">#REF!</definedName>
    <definedName name="___ORO14" localSheetId="11">#REF!</definedName>
    <definedName name="___ORO14">#REF!</definedName>
    <definedName name="___ORO15" localSheetId="11">#REF!</definedName>
    <definedName name="___ORO15">#REF!</definedName>
    <definedName name="___ORO16" localSheetId="11">#REF!</definedName>
    <definedName name="___ORO16">#REF!</definedName>
    <definedName name="___ORO17" localSheetId="11">#REF!</definedName>
    <definedName name="___ORO17">#REF!</definedName>
    <definedName name="___ORO18" localSheetId="11">#REF!</definedName>
    <definedName name="___ORO18">#REF!</definedName>
    <definedName name="___ORO19" localSheetId="11">#REF!</definedName>
    <definedName name="___ORO19">#REF!</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PJ50" localSheetId="11">#REF!</definedName>
    <definedName name="___PJ50">#REF!</definedName>
    <definedName name="___pj51" localSheetId="11">#REF!</definedName>
    <definedName name="___pj51">#REF!</definedName>
    <definedName name="___PMT5671" localSheetId="11">#REF!</definedName>
    <definedName name="___PMT5671">#REF!</definedName>
    <definedName name="___PMT5805" localSheetId="11">#REF!</definedName>
    <definedName name="___PMT5805">#REF!</definedName>
    <definedName name="___PMT5806" localSheetId="11">#REF!</definedName>
    <definedName name="___PMT5806">#REF!</definedName>
    <definedName name="___PMT5815" localSheetId="11">#REF!</definedName>
    <definedName name="___PMT5815">#REF!</definedName>
    <definedName name="___PMT5820" localSheetId="11">#REF!</definedName>
    <definedName name="___PMT5820">#REF!</definedName>
    <definedName name="___PRE12" localSheetId="11">#REF!</definedName>
    <definedName name="___PRE12">#REF!</definedName>
    <definedName name="___r" localSheetId="9">#REF!</definedName>
    <definedName name="___r" localSheetId="11">#REF!</definedName>
    <definedName name="___r" localSheetId="7">#REF!</definedName>
    <definedName name="___r" localSheetId="10">#REF!</definedName>
    <definedName name="___r" localSheetId="8">#REF!</definedName>
    <definedName name="___R">{#N/A,#N/A,FALSE,"GRAFICO";#N/A,#N/A,FALSE,"CAJA (2)";#N/A,#N/A,FALSE,"TERCEROS-PROMEDIO";#N/A,#N/A,FALSE,"CAJA";#N/A,#N/A,FALSE,"INGRESOS1995-2003";#N/A,#N/A,FALSE,"GASTOS1995-2003"}</definedName>
    <definedName name="___r4r">{"via1",#N/A,TRUE,"general";"via2",#N/A,TRUE,"general";"via3",#N/A,TRUE,"general"}</definedName>
    <definedName name="___Rc" localSheetId="11">#REF!</definedName>
    <definedName name="___Rc">#REF!</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 localSheetId="11">#REF!</definedName>
    <definedName name="___SBC1">#REF!</definedName>
    <definedName name="___SBC3" localSheetId="11">#REF!</definedName>
    <definedName name="___SBC3">#REF!</definedName>
    <definedName name="___SBC5" localSheetId="11">#REF!</definedName>
    <definedName name="___SBC5">#REF!</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tab1" localSheetId="11">#REF!</definedName>
    <definedName name="___tab1">#REF!</definedName>
    <definedName name="___tab2" localSheetId="11">#REF!</definedName>
    <definedName name="___tab2">#REF!</definedName>
    <definedName name="___tab3" localSheetId="11">#REF!</definedName>
    <definedName name="___tab3">#REF!</definedName>
    <definedName name="___TAB4" localSheetId="11">#REF!</definedName>
    <definedName name="___TAB4">#REF!</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name="___VOL1">#REF!</definedName>
    <definedName name="___VPD1">#REF!</definedName>
    <definedName name="___VPI1">#REF!</definedName>
    <definedName name="___VRA1">#REF!</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name="___z6">{"TAB1",#N/A,TRUE,"GENERAL";"TAB2",#N/A,TRUE,"GENERAL";"TAB3",#N/A,TRUE,"GENERAL";"TAB4",#N/A,TRUE,"GENERAL";"TAB5",#N/A,TRUE,"GENERAL"}</definedName>
    <definedName name="__123">#REF!</definedName>
    <definedName name="__1234">#REF!</definedName>
    <definedName name="__123Graph_A" localSheetId="9">#REF!</definedName>
    <definedName name="__123Graph_A" localSheetId="7">#REF!</definedName>
    <definedName name="__123Graph_A" localSheetId="10">#REF!</definedName>
    <definedName name="__123Graph_A" localSheetId="8">#REF!</definedName>
    <definedName name="__123Graph_A">#REF!</definedName>
    <definedName name="__123Graph_Acaja">#REF!</definedName>
    <definedName name="__123Graph_ACart_AnticAdic">#REF!</definedName>
    <definedName name="__123Graph_AFACTURAC">#REF!</definedName>
    <definedName name="__123Graph_AGraph2">#REF!</definedName>
    <definedName name="__123Graph_B">#REF!</definedName>
    <definedName name="__123Graph_Bcaja">#REF!</definedName>
    <definedName name="__123Graph_BCart_AnticAdic">#REF!</definedName>
    <definedName name="__123Graph_C">#REF!</definedName>
    <definedName name="__123Graph_Ccaja">#REF!</definedName>
    <definedName name="__123Graph_CCart_AnticAdic">#REF!</definedName>
    <definedName name="__123Graph_D">#REF!</definedName>
    <definedName name="__123Graph_Dcaja">#REF!</definedName>
    <definedName name="__123Graph_DCart_AnticAdic">#REF!</definedName>
    <definedName name="__123Graph_E">#REF!</definedName>
    <definedName name="__123Graph_ECart_AnticAdic">#REF!</definedName>
    <definedName name="__123Graph_F">#REF!</definedName>
    <definedName name="__123Graph_LBL_ACart_AnticAdic">#REF!</definedName>
    <definedName name="__123Graph_LBL_Ccaja">#REF!</definedName>
    <definedName name="__123Graph_LBL_DCart_AnticAdic">#REF!</definedName>
    <definedName name="__123Graph_X">#REF!</definedName>
    <definedName name="__123Graph_Xcaja">#REF!</definedName>
    <definedName name="__1Excel_BuiltIn_Print_Area_1_1_1">#REF!</definedName>
    <definedName name="__2Excel_BuiltIn_Print_Titles_1_1_1_1">#REF!</definedName>
    <definedName name="__a1">{"TAB1",#N/A,TRUE,"GENERAL";"TAB2",#N/A,TRUE,"GENERAL";"TAB3",#N/A,TRUE,"GENERAL";"TAB4",#N/A,TRUE,"GENERAL";"TAB5",#N/A,TRUE,"GENERAL"}</definedName>
    <definedName name="__A17000">#REF!</definedName>
    <definedName name="__A20000">#REF!</definedName>
    <definedName name="__a3">{"TAB1",#N/A,TRUE,"GENERAL";"TAB2",#N/A,TRUE,"GENERAL";"TAB3",#N/A,TRUE,"GENERAL";"TAB4",#N/A,TRUE,"GENERAL";"TAB5",#N/A,TRUE,"GENERAL"}</definedName>
    <definedName name="__A30000">#REF!</definedName>
    <definedName name="__a4">{"via1",#N/A,TRUE,"general";"via2",#N/A,TRUE,"general";"via3",#N/A,TRUE,"general"}</definedName>
    <definedName name="__a5">{"TAB1",#N/A,TRUE,"GENERAL";"TAB2",#N/A,TRUE,"GENERAL";"TAB3",#N/A,TRUE,"GENERAL";"TAB4",#N/A,TRUE,"GENERAL";"TAB5",#N/A,TRUE,"GENERAL"}</definedName>
    <definedName name="__a6">{"TAB1",#N/A,TRUE,"GENERAL";"TAB2",#N/A,TRUE,"GENERAL";"TAB3",#N/A,TRUE,"GENERAL";"TAB4",#N/A,TRUE,"GENERAL";"TAB5",#N/A,TRUE,"GENERAL"}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{"TAB1",#N/A,TRUE,"GENERAL";"TAB2",#N/A,TRUE,"GENERAL";"TAB3",#N/A,TRUE,"GENERAL";"TAB4",#N/A,TRUE,"GENERAL";"TAB5",#N/A,TRUE,"GENERAL"}</definedName>
    <definedName name="__b3">{"TAB1",#N/A,TRUE,"GENERAL";"TAB2",#N/A,TRUE,"GENERAL";"TAB3",#N/A,TRUE,"GENERAL";"TAB4",#N/A,TRUE,"GENERAL";"TAB5",#N/A,TRUE,"GENERAL"}</definedName>
    <definedName name="__b4">{"TAB1",#N/A,TRUE,"GENERAL";"TAB2",#N/A,TRUE,"GENERAL";"TAB3",#N/A,TRUE,"GENERAL";"TAB4",#N/A,TRUE,"GENERAL";"TAB5",#N/A,TRUE,"GENERAL"}</definedName>
    <definedName name="__b5">{"TAB1",#N/A,TRUE,"GENERAL";"TAB2",#N/A,TRUE,"GENERAL";"TAB3",#N/A,TRUE,"GENERAL";"TAB4",#N/A,TRUE,"GENERAL";"TAB5",#N/A,TRUE,"GENERAL"}</definedName>
    <definedName name="__b6">{"TAB1",#N/A,TRUE,"GENERAL";"TAB2",#N/A,TRUE,"GENERAL";"TAB3",#N/A,TRUE,"GENERAL";"TAB4",#N/A,TRUE,"GENERAL";"TAB5",#N/A,TRUE,"GENERAL"}</definedName>
    <definedName name="__b7">{"via1",#N/A,TRUE,"general";"via2",#N/A,TRUE,"general";"via3",#N/A,TRUE,"general"}</definedName>
    <definedName name="__b8">{"via1",#N/A,TRUE,"general";"via2",#N/A,TRUE,"general";"via3",#N/A,TRUE,"general"}</definedName>
    <definedName name="__bb9">{"TAB1",#N/A,TRUE,"GENERAL";"TAB2",#N/A,TRUE,"GENERAL";"TAB3",#N/A,TRUE,"GENERAL";"TAB4",#N/A,TRUE,"GENERAL";"TAB5",#N/A,TRUE,"GENERAL"}</definedName>
    <definedName name="__bgb5">{"TAB1",#N/A,TRUE,"GENERAL";"TAB2",#N/A,TRUE,"GENERAL";"TAB3",#N/A,TRUE,"GENERAL";"TAB4",#N/A,TRUE,"GENERAL";"TAB5",#N/A,TRUE,"GENERAL"}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{"TAB1",#N/A,TRUE,"GENERAL";"TAB2",#N/A,TRUE,"GENERAL";"TAB3",#N/A,TRUE,"GENERAL";"TAB4",#N/A,TRUE,"GENERAL";"TAB5",#N/A,TRUE,"GENERAL"}</definedName>
    <definedName name="__g3">{"via1",#N/A,TRUE,"general";"via2",#N/A,TRUE,"general";"via3",#N/A,TRUE,"general"}</definedName>
    <definedName name="__g4">{"via1",#N/A,TRUE,"general";"via2",#N/A,TRUE,"general";"via3",#N/A,TRUE,"general"}</definedName>
    <definedName name="__g5">{"via1",#N/A,TRUE,"general";"via2",#N/A,TRUE,"general";"via3",#N/A,TRUE,"general"}</definedName>
    <definedName name="__g6">{"via1",#N/A,TRUE,"general";"via2",#N/A,TRUE,"general";"via3",#N/A,TRUE,"general"}</definedName>
    <definedName name="__g7">{"TAB1",#N/A,TRUE,"GENERAL";"TAB2",#N/A,TRUE,"GENERAL";"TAB3",#N/A,TRUE,"GENERAL";"TAB4",#N/A,TRUE,"GENERAL";"TAB5",#N/A,TRUE,"GENERAL"}</definedName>
    <definedName name="__GR1">{"TAB1",#N/A,TRUE,"GENERAL";"TAB2",#N/A,TRUE,"GENERAL";"TAB3",#N/A,TRUE,"GENERAL";"TAB4",#N/A,TRUE,"GENERAL";"TAB5",#N/A,TRUE,"GENERAL"}</definedName>
    <definedName name="__gtr4">{"via1",#N/A,TRUE,"general";"via2",#N/A,TRUE,"general";"via3",#N/A,TRUE,"general"}</definedName>
    <definedName name="__h2">{"via1",#N/A,TRUE,"general";"via2",#N/A,TRUE,"general";"via3",#N/A,TRUE,"general"}</definedName>
    <definedName name="__h3">{"via1",#N/A,TRUE,"general";"via2",#N/A,TRUE,"general";"via3",#N/A,TRUE,"general"}</definedName>
    <definedName name="__h4">{"TAB1",#N/A,TRUE,"GENERAL";"TAB2",#N/A,TRUE,"GENERAL";"TAB3",#N/A,TRUE,"GENERAL";"TAB4",#N/A,TRUE,"GENERAL";"TAB5",#N/A,TRUE,"GENERAL"}</definedName>
    <definedName name="__h5">{"TAB1",#N/A,TRUE,"GENERAL";"TAB2",#N/A,TRUE,"GENERAL";"TAB3",#N/A,TRUE,"GENERAL";"TAB4",#N/A,TRUE,"GENERAL";"TAB5",#N/A,TRUE,"GENERAL"}</definedName>
    <definedName name="__h6">{"via1",#N/A,TRUE,"general";"via2",#N/A,TRUE,"general";"via3",#N/A,TRUE,"general"}</definedName>
    <definedName name="__h7">{"TAB1",#N/A,TRUE,"GENERAL";"TAB2",#N/A,TRUE,"GENERAL";"TAB3",#N/A,TRUE,"GENERAL";"TAB4",#N/A,TRUE,"GENERAL";"TAB5",#N/A,TRUE,"GENERAL"}</definedName>
    <definedName name="__h8">{"via1",#N/A,TRUE,"general";"via2",#N/A,TRUE,"general";"via3",#N/A,TRUE,"general"}</definedName>
    <definedName name="__hfh7">{"via1",#N/A,TRUE,"general";"via2",#N/A,TRUE,"general";"via3",#N/A,TRUE,"general"}</definedName>
    <definedName name="__i4">{"via1",#N/A,TRUE,"general";"via2",#N/A,TRUE,"general";"via3",#N/A,TRUE,"general"}</definedName>
    <definedName name="__i5">{"TAB1",#N/A,TRUE,"GENERAL";"TAB2",#N/A,TRUE,"GENERAL";"TAB3",#N/A,TRUE,"GENERAL";"TAB4",#N/A,TRUE,"GENERAL";"TAB5",#N/A,TRUE,"GENERAL"}</definedName>
    <definedName name="__i6">{"TAB1",#N/A,TRUE,"GENERAL";"TAB2",#N/A,TRUE,"GENERAL";"TAB3",#N/A,TRUE,"GENERAL";"TAB4",#N/A,TRUE,"GENERAL";"TAB5",#N/A,TRUE,"GENERAL"}</definedName>
    <definedName name="__i7">{"via1",#N/A,TRUE,"general";"via2",#N/A,TRUE,"general";"via3",#N/A,TRUE,"general"}</definedName>
    <definedName name="__i77">{"TAB1",#N/A,TRUE,"GENERAL";"TAB2",#N/A,TRUE,"GENERAL";"TAB3",#N/A,TRUE,"GENERAL";"TAB4",#N/A,TRUE,"GENERAL";"TAB5",#N/A,TRUE,"GENERAL"}</definedName>
    <definedName name="__i8">{"via1",#N/A,TRUE,"general";"via2",#N/A,TRUE,"general";"via3",#N/A,TRUE,"general"}</definedName>
    <definedName name="__i9">{"TAB1",#N/A,TRUE,"GENERAL";"TAB2",#N/A,TRUE,"GENERAL";"TAB3",#N/A,TRUE,"GENERAL";"TAB4",#N/A,TRUE,"GENERAL";"TAB5",#N/A,TRUE,"GENERAL"}</definedName>
    <definedName name="__k3">{"TAB1",#N/A,TRUE,"GENERAL";"TAB2",#N/A,TRUE,"GENERAL";"TAB3",#N/A,TRUE,"GENERAL";"TAB4",#N/A,TRUE,"GENERAL";"TAB5",#N/A,TRUE,"GENERAL"}</definedName>
    <definedName name="__k4">{"via1",#N/A,TRUE,"general";"via2",#N/A,TRUE,"general";"via3",#N/A,TRUE,"general"}</definedName>
    <definedName name="__k5">{"via1",#N/A,TRUE,"general";"via2",#N/A,TRUE,"general";"via3",#N/A,TRUE,"general"}</definedName>
    <definedName name="__k6">{"TAB1",#N/A,TRUE,"GENERAL";"TAB2",#N/A,TRUE,"GENERAL";"TAB3",#N/A,TRUE,"GENERAL";"TAB4",#N/A,TRUE,"GENERAL";"TAB5",#N/A,TRUE,"GENERAL"}</definedName>
    <definedName name="__k7">{"via1",#N/A,TRUE,"general";"via2",#N/A,TRUE,"general";"via3",#N/A,TRUE,"general"}</definedName>
    <definedName name="__k8">{"via1",#N/A,TRUE,"general";"via2",#N/A,TRUE,"general";"via3",#N/A,TRUE,"general"}</definedName>
    <definedName name="__k9">{"TAB1",#N/A,TRUE,"GENERAL";"TAB2",#N/A,TRUE,"GENERAL";"TAB3",#N/A,TRUE,"GENERAL";"TAB4",#N/A,TRUE,"GENERAL";"TAB5",#N/A,TRUE,"GENERAL"}</definedName>
    <definedName name="__kjk6">{"TAB1",#N/A,TRUE,"GENERAL";"TAB2",#N/A,TRUE,"GENERAL";"TAB3",#N/A,TRUE,"GENERAL";"TAB4",#N/A,TRUE,"GENERAL";"TAB5",#N/A,TRUE,"GENERAL"}</definedName>
    <definedName name="__m3">{"via1",#N/A,TRUE,"general";"via2",#N/A,TRUE,"general";"via3",#N/A,TRUE,"general"}</definedName>
    <definedName name="__m4">{"TAB1",#N/A,TRUE,"GENERAL";"TAB2",#N/A,TRUE,"GENERAL";"TAB3",#N/A,TRUE,"GENERAL";"TAB4",#N/A,TRUE,"GENERAL";"TAB5",#N/A,TRUE,"GENERAL"}</definedName>
    <definedName name="__m5">{"via1",#N/A,TRUE,"general";"via2",#N/A,TRUE,"general";"via3",#N/A,TRUE,"general"}</definedName>
    <definedName name="__m6">{"TAB1",#N/A,TRUE,"GENERAL";"TAB2",#N/A,TRUE,"GENERAL";"TAB3",#N/A,TRUE,"GENERAL";"TAB4",#N/A,TRUE,"GENERAL";"TAB5",#N/A,TRUE,"GENERAL"}</definedName>
    <definedName name="__m7">{"TAB1",#N/A,TRUE,"GENERAL";"TAB2",#N/A,TRUE,"GENERAL";"TAB3",#N/A,TRUE,"GENERAL";"TAB4",#N/A,TRUE,"GENERAL";"TAB5",#N/A,TRUE,"GENERAL"}</definedName>
    <definedName name="__m8">{"via1",#N/A,TRUE,"general";"via2",#N/A,TRUE,"general";"via3",#N/A,TRUE,"general"}</definedName>
    <definedName name="__m9">{"via1",#N/A,TRUE,"general";"via2",#N/A,TRUE,"general";"via3",#N/A,TRUE,"general"}</definedName>
    <definedName name="__MA2">#REF!</definedName>
    <definedName name="__n3">{"TAB1",#N/A,TRUE,"GENERAL";"TAB2",#N/A,TRUE,"GENERAL";"TAB3",#N/A,TRUE,"GENERAL";"TAB4",#N/A,TRUE,"GENERAL";"TAB5",#N/A,TRUE,"GENERAL"}</definedName>
    <definedName name="__n4">{"via1",#N/A,TRUE,"general";"via2",#N/A,TRUE,"general";"via3",#N/A,TRUE,"general"}</definedName>
    <definedName name="__n5">{"TAB1",#N/A,TRUE,"GENERAL";"TAB2",#N/A,TRUE,"GENERAL";"TAB3",#N/A,TRUE,"GENERAL";"TAB4",#N/A,TRUE,"GENERAL";"TAB5",#N/A,TRUE,"GENERAL"}</definedName>
    <definedName name="__nyn7">{"via1",#N/A,TRUE,"general";"via2",#N/A,TRUE,"general";"via3",#N/A,TRUE,"general"}</definedName>
    <definedName name="__o4">{"via1",#N/A,TRUE,"general";"via2",#N/A,TRUE,"general";"via3",#N/A,TRUE,"general"}</definedName>
    <definedName name="__o5">{"TAB1",#N/A,TRUE,"GENERAL";"TAB2",#N/A,TRUE,"GENERAL";"TAB3",#N/A,TRUE,"GENERAL";"TAB4",#N/A,TRUE,"GENERAL";"TAB5",#N/A,TRUE,"GENERAL"}</definedName>
    <definedName name="__o6">{"TAB1",#N/A,TRUE,"GENERAL";"TAB2",#N/A,TRUE,"GENERAL";"TAB3",#N/A,TRUE,"GENERAL";"TAB4",#N/A,TRUE,"GENERAL";"TAB5",#N/A,TRUE,"GENERAL"}</definedName>
    <definedName name="__o7">{"TAB1",#N/A,TRUE,"GENERAL";"TAB2",#N/A,TRUE,"GENERAL";"TAB3",#N/A,TRUE,"GENERAL";"TAB4",#N/A,TRUE,"GENERAL";"TAB5",#N/A,TRUE,"GENERAL"}</definedName>
    <definedName name="__o8">{"via1",#N/A,TRUE,"general";"via2",#N/A,TRUE,"general";"via3",#N/A,TRUE,"general"}</definedName>
    <definedName name="__o9">{"TAB1",#N/A,TRUE,"GENERAL";"TAB2",#N/A,TRUE,"GENERAL";"TAB3",#N/A,TRUE,"GENERAL";"TAB4",#N/A,TRUE,"GENERAL";"TAB5",#N/A,TRUE,"GENERAL"}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{"via1",#N/A,TRUE,"general";"via2",#N/A,TRUE,"general";"via3",#N/A,TRUE,"general"}</definedName>
    <definedName name="__p7">{"via1",#N/A,TRUE,"general";"via2",#N/A,TRUE,"general";"via3",#N/A,TRUE,"general"}</definedName>
    <definedName name="__p8">{"TAB1",#N/A,TRUE,"GENERAL";"TAB2",#N/A,TRUE,"GENERAL";"TAB3",#N/A,TRUE,"GENERAL";"TAB4",#N/A,TRUE,"GENERAL";"TAB5",#N/A,TRUE,"GENERAL"}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{"via1",#N/A,TRUE,"general";"via2",#N/A,TRUE,"general";"via3",#N/A,TRUE,"general"}</definedName>
    <definedName name="__Rc">#REF!</definedName>
    <definedName name="__rtu6">{"via1",#N/A,TRUE,"general";"via2",#N/A,TRUE,"general";"via3",#N/A,TRUE,"general"}</definedName>
    <definedName name="__s1">{"via1",#N/A,TRUE,"general";"via2",#N/A,TRUE,"general";"via3",#N/A,TRUE,"general"}</definedName>
    <definedName name="__s2">{"TAB1",#N/A,TRUE,"GENERAL";"TAB2",#N/A,TRUE,"GENERAL";"TAB3",#N/A,TRUE,"GENERAL";"TAB4",#N/A,TRUE,"GENERAL";"TAB5",#N/A,TRUE,"GENERAL"}</definedName>
    <definedName name="__s3">{"TAB1",#N/A,TRUE,"GENERAL";"TAB2",#N/A,TRUE,"GENERAL";"TAB3",#N/A,TRUE,"GENERAL";"TAB4",#N/A,TRUE,"GENERAL";"TAB5",#N/A,TRUE,"GENERAL"}</definedName>
    <definedName name="__s4">{"via1",#N/A,TRUE,"general";"via2",#N/A,TRUE,"general";"via3",#N/A,TRUE,"general"}</definedName>
    <definedName name="__s5">{"via1",#N/A,TRUE,"general";"via2",#N/A,TRUE,"general";"via3",#N/A,TRUE,"general"}</definedName>
    <definedName name="__s6">{"TAB1",#N/A,TRUE,"GENERAL";"TAB2",#N/A,TRUE,"GENERAL";"TAB3",#N/A,TRUE,"GENERAL";"TAB4",#N/A,TRUE,"GENERAL";"TAB5",#N/A,TRUE,"GENERAL"}</definedName>
    <definedName name="__s7">{"via1",#N/A,TRUE,"general";"via2",#N/A,TRUE,"general";"via3",#N/A,TRUE,"general"}</definedName>
    <definedName name="__SBC1">#REF!</definedName>
    <definedName name="__SBC3">#REF!</definedName>
    <definedName name="__SBC5">#REF!</definedName>
    <definedName name="__t3">{"TAB1",#N/A,TRUE,"GENERAL";"TAB2",#N/A,TRUE,"GENERAL";"TAB3",#N/A,TRUE,"GENERAL";"TAB4",#N/A,TRUE,"GENERAL";"TAB5",#N/A,TRUE,"GENERAL"}</definedName>
    <definedName name="__t4">{"via1",#N/A,TRUE,"general";"via2",#N/A,TRUE,"general";"via3",#N/A,TRUE,"general"}</definedName>
    <definedName name="__t5">{"TAB1",#N/A,TRUE,"GENERAL";"TAB2",#N/A,TRUE,"GENERAL";"TAB3",#N/A,TRUE,"GENERAL";"TAB4",#N/A,TRUE,"GENERAL";"TAB5",#N/A,TRUE,"GENERAL"}</definedName>
    <definedName name="__t6">{"via1",#N/A,TRUE,"general";"via2",#N/A,TRUE,"general";"via3",#N/A,TRUE,"general"}</definedName>
    <definedName name="__t66">{"TAB1",#N/A,TRUE,"GENERAL";"TAB2",#N/A,TRUE,"GENERAL";"TAB3",#N/A,TRUE,"GENERAL";"TAB4",#N/A,TRUE,"GENERAL";"TAB5",#N/A,TRUE,"GENERAL"}</definedName>
    <definedName name="__t7">{"via1",#N/A,TRUE,"general";"via2",#N/A,TRUE,"general";"via3",#N/A,TRUE,"general"}</definedName>
    <definedName name="__t77">{"TAB1",#N/A,TRUE,"GENERAL";"TAB2",#N/A,TRUE,"GENERAL";"TAB3",#N/A,TRUE,"GENERAL";"TAB4",#N/A,TRUE,"GENERAL";"TAB5",#N/A,TRUE,"GENERAL"}</definedName>
    <definedName name="__t8">{"TAB1",#N/A,TRUE,"GENERAL";"TAB2",#N/A,TRUE,"GENERAL";"TAB3",#N/A,TRUE,"GENERAL";"TAB4",#N/A,TRUE,"GENERAL";"TAB5",#N/A,TRUE,"GENERAL"}</definedName>
    <definedName name="__t88">{"via1",#N/A,TRUE,"general";"via2",#N/A,TRUE,"general";"via3",#N/A,TRUE,"general"}</definedName>
    <definedName name="__t9">{"TAB1",#N/A,TRUE,"GENERAL";"TAB2",#N/A,TRUE,"GENERAL";"TAB3",#N/A,TRUE,"GENERAL";"TAB4",#N/A,TRUE,"GENERAL";"TAB5",#N/A,TRUE,"GENERAL"}</definedName>
    <definedName name="__t99">{"via1",#N/A,TRUE,"general";"via2",#N/A,TRUE,"general";"via3",#N/A,TRUE,"general"}</definedName>
    <definedName name="__tab1">#REF!</definedName>
    <definedName name="__tab2">#REF!</definedName>
    <definedName name="__tab3">#REF!</definedName>
    <definedName name="__TAB4">#REF!</definedName>
    <definedName name="__u4">{"TAB1",#N/A,TRUE,"GENERAL";"TAB2",#N/A,TRUE,"GENERAL";"TAB3",#N/A,TRUE,"GENERAL";"TAB4",#N/A,TRUE,"GENERAL";"TAB5",#N/A,TRUE,"GENERAL"}</definedName>
    <definedName name="__u5">{"TAB1",#N/A,TRUE,"GENERAL";"TAB2",#N/A,TRUE,"GENERAL";"TAB3",#N/A,TRUE,"GENERAL";"TAB4",#N/A,TRUE,"GENERAL";"TAB5",#N/A,TRUE,"GENERAL"}</definedName>
    <definedName name="__u6">{"TAB1",#N/A,TRUE,"GENERAL";"TAB2",#N/A,TRUE,"GENERAL";"TAB3",#N/A,TRUE,"GENERAL";"TAB4",#N/A,TRUE,"GENERAL";"TAB5",#N/A,TRUE,"GENERAL"}</definedName>
    <definedName name="__u7">{"via1",#N/A,TRUE,"general";"via2",#N/A,TRUE,"general";"via3",#N/A,TRUE,"general"}</definedName>
    <definedName name="__u8">{"TAB1",#N/A,TRUE,"GENERAL";"TAB2",#N/A,TRUE,"GENERAL";"TAB3",#N/A,TRUE,"GENERAL";"TAB4",#N/A,TRUE,"GENERAL";"TAB5",#N/A,TRUE,"GENERAL"}</definedName>
    <definedName name="__u9">{"TAB1",#N/A,TRUE,"GENERAL";"TAB2",#N/A,TRUE,"GENERAL";"TAB3",#N/A,TRUE,"GENERAL";"TAB4",#N/A,TRUE,"GENERAL";"TAB5",#N/A,TRUE,"GENERAL"}</definedName>
    <definedName name="__ur7">{"TAB1",#N/A,TRUE,"GENERAL";"TAB2",#N/A,TRUE,"GENERAL";"TAB3",#N/A,TRUE,"GENERAL";"TAB4",#N/A,TRUE,"GENERAL";"TAB5",#N/A,TRUE,"GENERAL"}</definedName>
    <definedName name="__v2">{"via1",#N/A,TRUE,"general";"via2",#N/A,TRUE,"general";"via3",#N/A,TRUE,"general"}</definedName>
    <definedName name="__v3">{"TAB1",#N/A,TRUE,"GENERAL";"TAB2",#N/A,TRUE,"GENERAL";"TAB3",#N/A,TRUE,"GENERAL";"TAB4",#N/A,TRUE,"GENERAL";"TAB5",#N/A,TRUE,"GENERAL"}</definedName>
    <definedName name="__v4">{"TAB1",#N/A,TRUE,"GENERAL";"TAB2",#N/A,TRUE,"GENERAL";"TAB3",#N/A,TRUE,"GENERAL";"TAB4",#N/A,TRUE,"GENERAL";"TAB5",#N/A,TRUE,"GENERAL"}</definedName>
    <definedName name="__v5">{"TAB1",#N/A,TRUE,"GENERAL";"TAB2",#N/A,TRUE,"GENERAL";"TAB3",#N/A,TRUE,"GENERAL";"TAB4",#N/A,TRUE,"GENERAL";"TAB5",#N/A,TRUE,"GENERAL"}</definedName>
    <definedName name="__v6">{"TAB1",#N/A,TRUE,"GENERAL";"TAB2",#N/A,TRUE,"GENERAL";"TAB3",#N/A,TRUE,"GENERAL";"TAB4",#N/A,TRUE,"GENERAL";"TAB5",#N/A,TRUE,"GENERAL"}</definedName>
    <definedName name="__v7">{"via1",#N/A,TRUE,"general";"via2",#N/A,TRUE,"general";"via3",#N/A,TRUE,"general"}</definedName>
    <definedName name="__v8">{"TAB1",#N/A,TRUE,"GENERAL";"TAB2",#N/A,TRUE,"GENERAL";"TAB3",#N/A,TRUE,"GENERAL";"TAB4",#N/A,TRUE,"GENERAL";"TAB5",#N/A,TRUE,"GENERAL"}</definedName>
    <definedName name="__v9">{"TAB1",#N/A,TRUE,"GENERAL";"TAB2",#N/A,TRUE,"GENERAL";"TAB3",#N/A,TRUE,"GENERAL";"TAB4",#N/A,TRUE,"GENERAL";"TAB5",#N/A,TRUE,"GENERAL"}</definedName>
    <definedName name="__vfv4">{"via1",#N/A,TRUE,"general";"via2",#N/A,TRUE,"general";"via3",#N/A,TRUE,"general"}</definedName>
    <definedName name="__VOL1">#REF!</definedName>
    <definedName name="__VPD1">#REF!</definedName>
    <definedName name="__VPI1">#REF!</definedName>
    <definedName name="__VRA1">#REF!</definedName>
    <definedName name="__x1">{"TAB1",#N/A,TRUE,"GENERAL";"TAB2",#N/A,TRUE,"GENERAL";"TAB3",#N/A,TRUE,"GENERAL";"TAB4",#N/A,TRUE,"GENERAL";"TAB5",#N/A,TRUE,"GENERAL"}</definedName>
    <definedName name="__x2">{"via1",#N/A,TRUE,"general";"via2",#N/A,TRUE,"general";"via3",#N/A,TRUE,"general"}</definedName>
    <definedName name="__x3">{"via1",#N/A,TRUE,"general";"via2",#N/A,TRUE,"general";"via3",#N/A,TRUE,"general"}</definedName>
    <definedName name="__x4">{"via1",#N/A,TRUE,"general";"via2",#N/A,TRUE,"general";"via3",#N/A,TRUE,"general"}</definedName>
    <definedName name="__x5">{"TAB1",#N/A,TRUE,"GENERAL";"TAB2",#N/A,TRUE,"GENERAL";"TAB3",#N/A,TRUE,"GENERAL";"TAB4",#N/A,TRUE,"GENERAL";"TAB5",#N/A,TRUE,"GENERAL"}</definedName>
    <definedName name="__x6">{"TAB1",#N/A,TRUE,"GENERAL";"TAB2",#N/A,TRUE,"GENERAL";"TAB3",#N/A,TRUE,"GENERAL";"TAB4",#N/A,TRUE,"GENERAL";"TAB5",#N/A,TRUE,"GENERAL"}</definedName>
    <definedName name="__x7">{"TAB1",#N/A,TRUE,"GENERAL";"TAB2",#N/A,TRUE,"GENERAL";"TAB3",#N/A,TRUE,"GENERAL";"TAB4",#N/A,TRUE,"GENERAL";"TAB5",#N/A,TRUE,"GENERAL"}</definedName>
    <definedName name="__x8">{"via1",#N/A,TRUE,"general";"via2",#N/A,TRUE,"general";"via3",#N/A,TRUE,"general"}</definedName>
    <definedName name="__x9">{"TAB1",#N/A,TRUE,"GENERAL";"TAB2",#N/A,TRUE,"GENERAL";"TAB3",#N/A,TRUE,"GENERAL";"TAB4",#N/A,TRUE,"GENERAL";"TAB5",#N/A,TRUE,"GENERAL"}</definedName>
    <definedName name="__xlfn.BAHTTEXT">#NAME?</definedName>
    <definedName name="__y2">{"TAB1",#N/A,TRUE,"GENERAL";"TAB2",#N/A,TRUE,"GENERAL";"TAB3",#N/A,TRUE,"GENERAL";"TAB4",#N/A,TRUE,"GENERAL";"TAB5",#N/A,TRUE,"GENERAL"}</definedName>
    <definedName name="__y3">{"via1",#N/A,TRUE,"general";"via2",#N/A,TRUE,"general";"via3",#N/A,TRUE,"general"}</definedName>
    <definedName name="__y4">{"via1",#N/A,TRUE,"general";"via2",#N/A,TRUE,"general";"via3",#N/A,TRUE,"general"}</definedName>
    <definedName name="__y5">{"TAB1",#N/A,TRUE,"GENERAL";"TAB2",#N/A,TRUE,"GENERAL";"TAB3",#N/A,TRUE,"GENERAL";"TAB4",#N/A,TRUE,"GENERAL";"TAB5",#N/A,TRUE,"GENERAL"}</definedName>
    <definedName name="__y6">{"via1",#N/A,TRUE,"general";"via2",#N/A,TRUE,"general";"via3",#N/A,TRUE,"general"}</definedName>
    <definedName name="__y7">{"via1",#N/A,TRUE,"general";"via2",#N/A,TRUE,"general";"via3",#N/A,TRUE,"general"}</definedName>
    <definedName name="__y8">{"via1",#N/A,TRUE,"general";"via2",#N/A,TRUE,"general";"via3",#N/A,TRUE,"general"}</definedName>
    <definedName name="__y9">{"TAB1",#N/A,TRUE,"GENERAL";"TAB2",#N/A,TRUE,"GENERAL";"TAB3",#N/A,TRUE,"GENERAL";"TAB4",#N/A,TRUE,"GENERAL";"TAB5",#N/A,TRUE,"GENERAL"}</definedName>
    <definedName name="__z1">{"TAB1",#N/A,TRUE,"GENERAL";"TAB2",#N/A,TRUE,"GENERAL";"TAB3",#N/A,TRUE,"GENERAL";"TAB4",#N/A,TRUE,"GENERAL";"TAB5",#N/A,TRUE,"GENERAL"}</definedName>
    <definedName name="__z2">{"via1",#N/A,TRUE,"general";"via2",#N/A,TRUE,"general";"via3",#N/A,TRUE,"general"}</definedName>
    <definedName name="__z3">{"via1",#N/A,TRUE,"general";"via2",#N/A,TRUE,"general";"via3",#N/A,TRUE,"general"}</definedName>
    <definedName name="__z4">{"TAB1",#N/A,TRUE,"GENERAL";"TAB2",#N/A,TRUE,"GENERAL";"TAB3",#N/A,TRUE,"GENERAL";"TAB4",#N/A,TRUE,"GENERAL";"TAB5",#N/A,TRUE,"GENERAL"}</definedName>
    <definedName name="__z5">{"via1",#N/A,TRUE,"general";"via2",#N/A,TRUE,"general";"via3",#N/A,TRUE,"general"}</definedName>
    <definedName name="__z6">{"TAB1",#N/A,TRUE,"GENERAL";"TAB2",#N/A,TRUE,"GENERAL";"TAB3",#N/A,TRUE,"GENERAL";"TAB4",#N/A,TRUE,"GENERAL";"TAB5",#N/A,TRUE,"GENERAL"}</definedName>
    <definedName name="_123" localSheetId="9">#REF!</definedName>
    <definedName name="_123" localSheetId="7">#REF!</definedName>
    <definedName name="_123" localSheetId="10">#REF!</definedName>
    <definedName name="_123" localSheetId="8">#REF!</definedName>
    <definedName name="_123">#REF!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localSheetId="9">{"TAB1",#N/A,TRUE,"GENERAL";"TAB2",#N/A,TRUE,"GENERAL";"TAB3",#N/A,TRUE,"GENERAL";"TAB4",#N/A,TRUE,"GENERAL";"TAB5",#N/A,TRUE,"GENERAL"}</definedName>
    <definedName name="_a1" localSheetId="11">{"TAB1",#N/A,TRUE,"GENERAL";"TAB2",#N/A,TRUE,"GENERAL";"TAB3",#N/A,TRUE,"GENERAL";"TAB4",#N/A,TRUE,"GENERAL";"TAB5",#N/A,TRUE,"GENERAL"}</definedName>
    <definedName name="_a1" localSheetId="7">{"TAB1",#N/A,TRUE,"GENERAL";"TAB2",#N/A,TRUE,"GENERAL";"TAB3",#N/A,TRUE,"GENERAL";"TAB4",#N/A,TRUE,"GENERAL";"TAB5",#N/A,TRUE,"GENERAL"}</definedName>
    <definedName name="_a1" localSheetId="10">{"TAB1",#N/A,TRUE,"GENERAL";"TAB2",#N/A,TRUE,"GENERAL";"TAB3",#N/A,TRUE,"GENERAL";"TAB4",#N/A,TRUE,"GENERAL";"TAB5",#N/A,TRUE,"GENERAL"}</definedName>
    <definedName name="_a1" localSheetId="8">{"TAB1",#N/A,TRUE,"GENERAL";"TAB2",#N/A,TRUE,"GENERAL";"TAB3",#N/A,TRUE,"GENERAL";"TAB4",#N/A,TRUE,"GENERAL";"TAB5",#N/A,TRUE,"GENERAL"}</definedName>
    <definedName name="_a1">{"TAB1",#N/A,TRUE,"GENERAL";"TAB2",#N/A,TRUE,"GENERAL";"TAB3",#N/A,TRUE,"GENERAL";"TAB4",#N/A,TRUE,"GENERAL";"TAB5",#N/A,TRUE,"GENERAL"}</definedName>
    <definedName name="_A1_1">{#N/A,#N/A,TRUE,"1842CWN0"}</definedName>
    <definedName name="_A1_2">{#N/A,#N/A,TRUE,"1842CWN0"}</definedName>
    <definedName name="_A17000">#REF!</definedName>
    <definedName name="_A20000">#REF!</definedName>
    <definedName name="_a3" localSheetId="9">{"TAB1",#N/A,TRUE,"GENERAL";"TAB2",#N/A,TRUE,"GENERAL";"TAB3",#N/A,TRUE,"GENERAL";"TAB4",#N/A,TRUE,"GENERAL";"TAB5",#N/A,TRUE,"GENERAL"}</definedName>
    <definedName name="_a3" localSheetId="11">{"TAB1",#N/A,TRUE,"GENERAL";"TAB2",#N/A,TRUE,"GENERAL";"TAB3",#N/A,TRUE,"GENERAL";"TAB4",#N/A,TRUE,"GENERAL";"TAB5",#N/A,TRUE,"GENERAL"}</definedName>
    <definedName name="_a3" localSheetId="7">{"TAB1",#N/A,TRUE,"GENERAL";"TAB2",#N/A,TRUE,"GENERAL";"TAB3",#N/A,TRUE,"GENERAL";"TAB4",#N/A,TRUE,"GENERAL";"TAB5",#N/A,TRUE,"GENERAL"}</definedName>
    <definedName name="_a3" localSheetId="10">{"TAB1",#N/A,TRUE,"GENERAL";"TAB2",#N/A,TRUE,"GENERAL";"TAB3",#N/A,TRUE,"GENERAL";"TAB4",#N/A,TRUE,"GENERAL";"TAB5",#N/A,TRUE,"GENERAL"}</definedName>
    <definedName name="_a3" localSheetId="8">{"TAB1",#N/A,TRUE,"GENERAL";"TAB2",#N/A,TRUE,"GENERAL";"TAB3",#N/A,TRUE,"GENERAL";"TAB4",#N/A,TRUE,"GENERAL";"TAB5",#N/A,TRUE,"GENERAL"}</definedName>
    <definedName name="_a3">{"TAB1",#N/A,TRUE,"GENERAL";"TAB2",#N/A,TRUE,"GENERAL";"TAB3",#N/A,TRUE,"GENERAL";"TAB4",#N/A,TRUE,"GENERAL";"TAB5",#N/A,TRUE,"GENERAL"}</definedName>
    <definedName name="_A30000">#REF!</definedName>
    <definedName name="_a4" localSheetId="9">{"via1",#N/A,TRUE,"general";"via2",#N/A,TRUE,"general";"via3",#N/A,TRUE,"general"}</definedName>
    <definedName name="_a4" localSheetId="11">{"via1",#N/A,TRUE,"general";"via2",#N/A,TRUE,"general";"via3",#N/A,TRUE,"general"}</definedName>
    <definedName name="_a4" localSheetId="7">{"via1",#N/A,TRUE,"general";"via2",#N/A,TRUE,"general";"via3",#N/A,TRUE,"general"}</definedName>
    <definedName name="_a4" localSheetId="10">{"via1",#N/A,TRUE,"general";"via2",#N/A,TRUE,"general";"via3",#N/A,TRUE,"general"}</definedName>
    <definedName name="_a4" localSheetId="8">{"via1",#N/A,TRUE,"general";"via2",#N/A,TRUE,"general";"via3",#N/A,TRUE,"general"}</definedName>
    <definedName name="_a4">{"via1",#N/A,TRUE,"general";"via2",#N/A,TRUE,"general";"via3",#N/A,TRUE,"general"}</definedName>
    <definedName name="_a5" localSheetId="9">{"TAB1",#N/A,TRUE,"GENERAL";"TAB2",#N/A,TRUE,"GENERAL";"TAB3",#N/A,TRUE,"GENERAL";"TAB4",#N/A,TRUE,"GENERAL";"TAB5",#N/A,TRUE,"GENERAL"}</definedName>
    <definedName name="_a5" localSheetId="11">{"TAB1",#N/A,TRUE,"GENERAL";"TAB2",#N/A,TRUE,"GENERAL";"TAB3",#N/A,TRUE,"GENERAL";"TAB4",#N/A,TRUE,"GENERAL";"TAB5",#N/A,TRUE,"GENERAL"}</definedName>
    <definedName name="_a5" localSheetId="7">{"TAB1",#N/A,TRUE,"GENERAL";"TAB2",#N/A,TRUE,"GENERAL";"TAB3",#N/A,TRUE,"GENERAL";"TAB4",#N/A,TRUE,"GENERAL";"TAB5",#N/A,TRUE,"GENERAL"}</definedName>
    <definedName name="_a5" localSheetId="10">{"TAB1",#N/A,TRUE,"GENERAL";"TAB2",#N/A,TRUE,"GENERAL";"TAB3",#N/A,TRUE,"GENERAL";"TAB4",#N/A,TRUE,"GENERAL";"TAB5",#N/A,TRUE,"GENERAL"}</definedName>
    <definedName name="_a5" localSheetId="8">{"TAB1",#N/A,TRUE,"GENERAL";"TAB2",#N/A,TRUE,"GENERAL";"TAB3",#N/A,TRUE,"GENERAL";"TAB4",#N/A,TRUE,"GENERAL";"TAB5",#N/A,TRUE,"GENERAL"}</definedName>
    <definedName name="_a5">{"TAB1",#N/A,TRUE,"GENERAL";"TAB2",#N/A,TRUE,"GENERAL";"TAB3",#N/A,TRUE,"GENERAL";"TAB4",#N/A,TRUE,"GENERAL";"TAB5",#N/A,TRUE,"GENERAL"}</definedName>
    <definedName name="_a6" localSheetId="9">{"TAB1",#N/A,TRUE,"GENERAL";"TAB2",#N/A,TRUE,"GENERAL";"TAB3",#N/A,TRUE,"GENERAL";"TAB4",#N/A,TRUE,"GENERAL";"TAB5",#N/A,TRUE,"GENERAL"}</definedName>
    <definedName name="_a6" localSheetId="11">{"TAB1",#N/A,TRUE,"GENERAL";"TAB2",#N/A,TRUE,"GENERAL";"TAB3",#N/A,TRUE,"GENERAL";"TAB4",#N/A,TRUE,"GENERAL";"TAB5",#N/A,TRUE,"GENERAL"}</definedName>
    <definedName name="_a6" localSheetId="7">{"TAB1",#N/A,TRUE,"GENERAL";"TAB2",#N/A,TRUE,"GENERAL";"TAB3",#N/A,TRUE,"GENERAL";"TAB4",#N/A,TRUE,"GENERAL";"TAB5",#N/A,TRUE,"GENERAL"}</definedName>
    <definedName name="_a6" localSheetId="10">{"TAB1",#N/A,TRUE,"GENERAL";"TAB2",#N/A,TRUE,"GENERAL";"TAB3",#N/A,TRUE,"GENERAL";"TAB4",#N/A,TRUE,"GENERAL";"TAB5",#N/A,TRUE,"GENERAL"}</definedName>
    <definedName name="_a6" localSheetId="8">{"TAB1",#N/A,TRUE,"GENERAL";"TAB2",#N/A,TRUE,"GENERAL";"TAB3",#N/A,TRUE,"GENERAL";"TAB4",#N/A,TRUE,"GENERAL";"TAB5",#N/A,TRUE,"GENERAL"}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AS1_1">{#N/A,#N/A,TRUE,"INGENIERIA";#N/A,#N/A,TRUE,"COMPRAS";#N/A,#N/A,TRUE,"DIRECCION";#N/A,#N/A,TRUE,"RESUMEN"}</definedName>
    <definedName name="_AAS1_2">{#N/A,#N/A,TRUE,"INGENIERIA";#N/A,#N/A,TRUE,"COMPRAS";#N/A,#N/A,TRUE,"DIRECCION";#N/A,#N/A,TRUE,"RESUMEN"}</definedName>
    <definedName name="_ABC1">{#N/A,#N/A,TRUE,"1842CWN0"}</definedName>
    <definedName name="_ABC1_1">{#N/A,#N/A,TRUE,"1842CWN0"}</definedName>
    <definedName name="_ABC1_2">{#N/A,#N/A,TRUE,"1842CWN0"}</definedName>
    <definedName name="_abc2">{#N/A,#N/A,TRUE,"1842CWN0"}</definedName>
    <definedName name="_abc2_1">{#N/A,#N/A,TRUE,"1842CWN0"}</definedName>
    <definedName name="_abc2_2">{#N/A,#N/A,TRUE,"1842CWN0"}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17</definedName>
    <definedName name="_AtRisk_SimSetting_SimNameCount">0</definedName>
    <definedName name="_AtRisk_SimSetting_SmartSensitivityAnalysisEnabled">TRUE</definedName>
    <definedName name="_AtRisk_SimSetting_StatisticFunctionUpdating">1</definedName>
    <definedName name="_AtRisk_SimSetting_StdRecalcBehavior">0</definedName>
    <definedName name="_AtRisk_SimSetting_StdRecalcWithoutRiskStatic">0</definedName>
    <definedName name="_AtRisk_SimSetting_StdRecalcWithoutRiskStaticPercentile">0.5</definedName>
    <definedName name="_b2" localSheetId="9">{"TAB1",#N/A,TRUE,"GENERAL";"TAB2",#N/A,TRUE,"GENERAL";"TAB3",#N/A,TRUE,"GENERAL";"TAB4",#N/A,TRUE,"GENERAL";"TAB5",#N/A,TRUE,"GENERAL"}</definedName>
    <definedName name="_b2" localSheetId="11">{"TAB1",#N/A,TRUE,"GENERAL";"TAB2",#N/A,TRUE,"GENERAL";"TAB3",#N/A,TRUE,"GENERAL";"TAB4",#N/A,TRUE,"GENERAL";"TAB5",#N/A,TRUE,"GENERAL"}</definedName>
    <definedName name="_b2" localSheetId="7">{"TAB1",#N/A,TRUE,"GENERAL";"TAB2",#N/A,TRUE,"GENERAL";"TAB3",#N/A,TRUE,"GENERAL";"TAB4",#N/A,TRUE,"GENERAL";"TAB5",#N/A,TRUE,"GENERAL"}</definedName>
    <definedName name="_b2" localSheetId="10">{"TAB1",#N/A,TRUE,"GENERAL";"TAB2",#N/A,TRUE,"GENERAL";"TAB3",#N/A,TRUE,"GENERAL";"TAB4",#N/A,TRUE,"GENERAL";"TAB5",#N/A,TRUE,"GENERAL"}</definedName>
    <definedName name="_b2" localSheetId="8">{"TAB1",#N/A,TRUE,"GENERAL";"TAB2",#N/A,TRUE,"GENERAL";"TAB3",#N/A,TRUE,"GENERAL";"TAB4",#N/A,TRUE,"GENERAL";"TAB5",#N/A,TRUE,"GENERAL"}</definedName>
    <definedName name="_b2">{"TAB1",#N/A,TRUE,"GENERAL";"TAB2",#N/A,TRUE,"GENERAL";"TAB3",#N/A,TRUE,"GENERAL";"TAB4",#N/A,TRUE,"GENERAL";"TAB5",#N/A,TRUE,"GENERAL"}</definedName>
    <definedName name="_b3" localSheetId="9">{"TAB1",#N/A,TRUE,"GENERAL";"TAB2",#N/A,TRUE,"GENERAL";"TAB3",#N/A,TRUE,"GENERAL";"TAB4",#N/A,TRUE,"GENERAL";"TAB5",#N/A,TRUE,"GENERAL"}</definedName>
    <definedName name="_b3" localSheetId="11">{"TAB1",#N/A,TRUE,"GENERAL";"TAB2",#N/A,TRUE,"GENERAL";"TAB3",#N/A,TRUE,"GENERAL";"TAB4",#N/A,TRUE,"GENERAL";"TAB5",#N/A,TRUE,"GENERAL"}</definedName>
    <definedName name="_b3" localSheetId="7">{"TAB1",#N/A,TRUE,"GENERAL";"TAB2",#N/A,TRUE,"GENERAL";"TAB3",#N/A,TRUE,"GENERAL";"TAB4",#N/A,TRUE,"GENERAL";"TAB5",#N/A,TRUE,"GENERAL"}</definedName>
    <definedName name="_b3" localSheetId="10">{"TAB1",#N/A,TRUE,"GENERAL";"TAB2",#N/A,TRUE,"GENERAL";"TAB3",#N/A,TRUE,"GENERAL";"TAB4",#N/A,TRUE,"GENERAL";"TAB5",#N/A,TRUE,"GENERAL"}</definedName>
    <definedName name="_b3" localSheetId="8">{"TAB1",#N/A,TRUE,"GENERAL";"TAB2",#N/A,TRUE,"GENERAL";"TAB3",#N/A,TRUE,"GENERAL";"TAB4",#N/A,TRUE,"GENERAL";"TAB5",#N/A,TRUE,"GENERAL"}</definedName>
    <definedName name="_b3">{"TAB1",#N/A,TRUE,"GENERAL";"TAB2",#N/A,TRUE,"GENERAL";"TAB3",#N/A,TRUE,"GENERAL";"TAB4",#N/A,TRUE,"GENERAL";"TAB5",#N/A,TRUE,"GENERAL"}</definedName>
    <definedName name="_b4" localSheetId="9">{"TAB1",#N/A,TRUE,"GENERAL";"TAB2",#N/A,TRUE,"GENERAL";"TAB3",#N/A,TRUE,"GENERAL";"TAB4",#N/A,TRUE,"GENERAL";"TAB5",#N/A,TRUE,"GENERAL"}</definedName>
    <definedName name="_b4" localSheetId="11">{"TAB1",#N/A,TRUE,"GENERAL";"TAB2",#N/A,TRUE,"GENERAL";"TAB3",#N/A,TRUE,"GENERAL";"TAB4",#N/A,TRUE,"GENERAL";"TAB5",#N/A,TRUE,"GENERAL"}</definedName>
    <definedName name="_b4" localSheetId="7">{"TAB1",#N/A,TRUE,"GENERAL";"TAB2",#N/A,TRUE,"GENERAL";"TAB3",#N/A,TRUE,"GENERAL";"TAB4",#N/A,TRUE,"GENERAL";"TAB5",#N/A,TRUE,"GENERAL"}</definedName>
    <definedName name="_b4" localSheetId="10">{"TAB1",#N/A,TRUE,"GENERAL";"TAB2",#N/A,TRUE,"GENERAL";"TAB3",#N/A,TRUE,"GENERAL";"TAB4",#N/A,TRUE,"GENERAL";"TAB5",#N/A,TRUE,"GENERAL"}</definedName>
    <definedName name="_b4" localSheetId="8">{"TAB1",#N/A,TRUE,"GENERAL";"TAB2",#N/A,TRUE,"GENERAL";"TAB3",#N/A,TRUE,"GENERAL";"TAB4",#N/A,TRUE,"GENERAL";"TAB5",#N/A,TRUE,"GENERAL"}</definedName>
    <definedName name="_b4">{"TAB1",#N/A,TRUE,"GENERAL";"TAB2",#N/A,TRUE,"GENERAL";"TAB3",#N/A,TRUE,"GENERAL";"TAB4",#N/A,TRUE,"GENERAL";"TAB5",#N/A,TRUE,"GENERAL"}</definedName>
    <definedName name="_b5" localSheetId="9">{"TAB1",#N/A,TRUE,"GENERAL";"TAB2",#N/A,TRUE,"GENERAL";"TAB3",#N/A,TRUE,"GENERAL";"TAB4",#N/A,TRUE,"GENERAL";"TAB5",#N/A,TRUE,"GENERAL"}</definedName>
    <definedName name="_b5" localSheetId="11">{"TAB1",#N/A,TRUE,"GENERAL";"TAB2",#N/A,TRUE,"GENERAL";"TAB3",#N/A,TRUE,"GENERAL";"TAB4",#N/A,TRUE,"GENERAL";"TAB5",#N/A,TRUE,"GENERAL"}</definedName>
    <definedName name="_b5" localSheetId="7">{"TAB1",#N/A,TRUE,"GENERAL";"TAB2",#N/A,TRUE,"GENERAL";"TAB3",#N/A,TRUE,"GENERAL";"TAB4",#N/A,TRUE,"GENERAL";"TAB5",#N/A,TRUE,"GENERAL"}</definedName>
    <definedName name="_b5" localSheetId="10">{"TAB1",#N/A,TRUE,"GENERAL";"TAB2",#N/A,TRUE,"GENERAL";"TAB3",#N/A,TRUE,"GENERAL";"TAB4",#N/A,TRUE,"GENERAL";"TAB5",#N/A,TRUE,"GENERAL"}</definedName>
    <definedName name="_b5" localSheetId="8">{"TAB1",#N/A,TRUE,"GENERAL";"TAB2",#N/A,TRUE,"GENERAL";"TAB3",#N/A,TRUE,"GENERAL";"TAB4",#N/A,TRUE,"GENERAL";"TAB5",#N/A,TRUE,"GENERAL"}</definedName>
    <definedName name="_b5">{"TAB1",#N/A,TRUE,"GENERAL";"TAB2",#N/A,TRUE,"GENERAL";"TAB3",#N/A,TRUE,"GENERAL";"TAB4",#N/A,TRUE,"GENERAL";"TAB5",#N/A,TRUE,"GENERAL"}</definedName>
    <definedName name="_b6" localSheetId="9">{"TAB1",#N/A,TRUE,"GENERAL";"TAB2",#N/A,TRUE,"GENERAL";"TAB3",#N/A,TRUE,"GENERAL";"TAB4",#N/A,TRUE,"GENERAL";"TAB5",#N/A,TRUE,"GENERAL"}</definedName>
    <definedName name="_b6" localSheetId="11">{"TAB1",#N/A,TRUE,"GENERAL";"TAB2",#N/A,TRUE,"GENERAL";"TAB3",#N/A,TRUE,"GENERAL";"TAB4",#N/A,TRUE,"GENERAL";"TAB5",#N/A,TRUE,"GENERAL"}</definedName>
    <definedName name="_b6" localSheetId="7">{"TAB1",#N/A,TRUE,"GENERAL";"TAB2",#N/A,TRUE,"GENERAL";"TAB3",#N/A,TRUE,"GENERAL";"TAB4",#N/A,TRUE,"GENERAL";"TAB5",#N/A,TRUE,"GENERAL"}</definedName>
    <definedName name="_b6" localSheetId="10">{"TAB1",#N/A,TRUE,"GENERAL";"TAB2",#N/A,TRUE,"GENERAL";"TAB3",#N/A,TRUE,"GENERAL";"TAB4",#N/A,TRUE,"GENERAL";"TAB5",#N/A,TRUE,"GENERAL"}</definedName>
    <definedName name="_b6" localSheetId="8">{"TAB1",#N/A,TRUE,"GENERAL";"TAB2",#N/A,TRUE,"GENERAL";"TAB3",#N/A,TRUE,"GENERAL";"TAB4",#N/A,TRUE,"GENERAL";"TAB5",#N/A,TRUE,"GENERAL"}</definedName>
    <definedName name="_b6">{"TAB1",#N/A,TRUE,"GENERAL";"TAB2",#N/A,TRUE,"GENERAL";"TAB3",#N/A,TRUE,"GENERAL";"TAB4",#N/A,TRUE,"GENERAL";"TAB5",#N/A,TRUE,"GENERAL"}</definedName>
    <definedName name="_b7" localSheetId="9">{"via1",#N/A,TRUE,"general";"via2",#N/A,TRUE,"general";"via3",#N/A,TRUE,"general"}</definedName>
    <definedName name="_b7" localSheetId="11">{"via1",#N/A,TRUE,"general";"via2",#N/A,TRUE,"general";"via3",#N/A,TRUE,"general"}</definedName>
    <definedName name="_b7" localSheetId="7">{"via1",#N/A,TRUE,"general";"via2",#N/A,TRUE,"general";"via3",#N/A,TRUE,"general"}</definedName>
    <definedName name="_b7" localSheetId="10">{"via1",#N/A,TRUE,"general";"via2",#N/A,TRUE,"general";"via3",#N/A,TRUE,"general"}</definedName>
    <definedName name="_b7" localSheetId="8">{"via1",#N/A,TRUE,"general";"via2",#N/A,TRUE,"general";"via3",#N/A,TRUE,"general"}</definedName>
    <definedName name="_b7">{"via1",#N/A,TRUE,"general";"via2",#N/A,TRUE,"general";"via3",#N/A,TRUE,"general"}</definedName>
    <definedName name="_b8" localSheetId="9">{"via1",#N/A,TRUE,"general";"via2",#N/A,TRUE,"general";"via3",#N/A,TRUE,"general"}</definedName>
    <definedName name="_b8" localSheetId="11">{"via1",#N/A,TRUE,"general";"via2",#N/A,TRUE,"general";"via3",#N/A,TRUE,"general"}</definedName>
    <definedName name="_b8" localSheetId="7">{"via1",#N/A,TRUE,"general";"via2",#N/A,TRUE,"general";"via3",#N/A,TRUE,"general"}</definedName>
    <definedName name="_b8" localSheetId="10">{"via1",#N/A,TRUE,"general";"via2",#N/A,TRUE,"general";"via3",#N/A,TRUE,"general"}</definedName>
    <definedName name="_b8" localSheetId="8">{"via1",#N/A,TRUE,"general";"via2",#N/A,TRUE,"general";"via3",#N/A,TRUE,"general"}</definedName>
    <definedName name="_b8">{"via1",#N/A,TRUE,"general";"via2",#N/A,TRUE,"general";"via3",#N/A,TRUE,"general"}</definedName>
    <definedName name="_bb9" localSheetId="9">{"TAB1",#N/A,TRUE,"GENERAL";"TAB2",#N/A,TRUE,"GENERAL";"TAB3",#N/A,TRUE,"GENERAL";"TAB4",#N/A,TRUE,"GENERAL";"TAB5",#N/A,TRUE,"GENERAL"}</definedName>
    <definedName name="_bb9" localSheetId="11">{"TAB1",#N/A,TRUE,"GENERAL";"TAB2",#N/A,TRUE,"GENERAL";"TAB3",#N/A,TRUE,"GENERAL";"TAB4",#N/A,TRUE,"GENERAL";"TAB5",#N/A,TRUE,"GENERAL"}</definedName>
    <definedName name="_bb9" localSheetId="7">{"TAB1",#N/A,TRUE,"GENERAL";"TAB2",#N/A,TRUE,"GENERAL";"TAB3",#N/A,TRUE,"GENERAL";"TAB4",#N/A,TRUE,"GENERAL";"TAB5",#N/A,TRUE,"GENERAL"}</definedName>
    <definedName name="_bb9" localSheetId="10">{"TAB1",#N/A,TRUE,"GENERAL";"TAB2",#N/A,TRUE,"GENERAL";"TAB3",#N/A,TRUE,"GENERAL";"TAB4",#N/A,TRUE,"GENERAL";"TAB5",#N/A,TRUE,"GENERAL"}</definedName>
    <definedName name="_bb9" localSheetId="8">{"TAB1",#N/A,TRUE,"GENERAL";"TAB2",#N/A,TRUE,"GENERAL";"TAB3",#N/A,TRUE,"GENERAL";"TAB4",#N/A,TRUE,"GENERAL";"TAB5",#N/A,TRUE,"GENERAL"}</definedName>
    <definedName name="_bb9">{"TAB1",#N/A,TRUE,"GENERAL";"TAB2",#N/A,TRUE,"GENERAL";"TAB3",#N/A,TRUE,"GENERAL";"TAB4",#N/A,TRUE,"GENERAL";"TAB5",#N/A,TRUE,"GENERAL"}</definedName>
    <definedName name="_bgb5" localSheetId="9">{"TAB1",#N/A,TRUE,"GENERAL";"TAB2",#N/A,TRUE,"GENERAL";"TAB3",#N/A,TRUE,"GENERAL";"TAB4",#N/A,TRUE,"GENERAL";"TAB5",#N/A,TRUE,"GENERAL"}</definedName>
    <definedName name="_bgb5" localSheetId="11">{"TAB1",#N/A,TRUE,"GENERAL";"TAB2",#N/A,TRUE,"GENERAL";"TAB3",#N/A,TRUE,"GENERAL";"TAB4",#N/A,TRUE,"GENERAL";"TAB5",#N/A,TRUE,"GENERAL"}</definedName>
    <definedName name="_bgb5" localSheetId="7">{"TAB1",#N/A,TRUE,"GENERAL";"TAB2",#N/A,TRUE,"GENERAL";"TAB3",#N/A,TRUE,"GENERAL";"TAB4",#N/A,TRUE,"GENERAL";"TAB5",#N/A,TRUE,"GENERAL"}</definedName>
    <definedName name="_bgb5" localSheetId="10">{"TAB1",#N/A,TRUE,"GENERAL";"TAB2",#N/A,TRUE,"GENERAL";"TAB3",#N/A,TRUE,"GENERAL";"TAB4",#N/A,TRUE,"GENERAL";"TAB5",#N/A,TRUE,"GENERAL"}</definedName>
    <definedName name="_bgb5" localSheetId="8">{"TAB1",#N/A,TRUE,"GENERAL";"TAB2",#N/A,TRUE,"GENERAL";"TAB3",#N/A,TRUE,"GENERAL";"TAB4",#N/A,TRUE,"GENERAL";"TAB5",#N/A,TRUE,"GENERAL"}</definedName>
    <definedName name="_bgb5">{"TAB1",#N/A,TRUE,"GENERAL";"TAB2",#N/A,TRUE,"GENERAL";"TAB3",#N/A,TRUE,"GENERAL";"TAB4",#N/A,TRUE,"GENERAL";"TAB5",#N/A,TRUE,"GENERAL"}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#REF!</definedName>
    <definedName name="_DAT5">#REF!</definedName>
    <definedName name="_Dist_Bin" localSheetId="9">#REF!</definedName>
    <definedName name="_Dist_Bin" localSheetId="7">#REF!</definedName>
    <definedName name="_Dist_Bin" localSheetId="10">#REF!</definedName>
    <definedName name="_Dist_Bin" localSheetId="8">#REF!</definedName>
    <definedName name="_Dist_Bin">#REF!</definedName>
    <definedName name="_Dist_Values" localSheetId="9">#REF!</definedName>
    <definedName name="_Dist_Values" localSheetId="7">#REF!</definedName>
    <definedName name="_Dist_Values" localSheetId="10">#REF!</definedName>
    <definedName name="_Dist_Values" localSheetId="8">#REF!</definedName>
    <definedName name="_Dist_Values">#REF!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localSheetId="9">#REF!</definedName>
    <definedName name="_Fill" localSheetId="7">#REF!</definedName>
    <definedName name="_Fill" localSheetId="10">#REF!</definedName>
    <definedName name="_Fill" localSheetId="8">#REF!</definedName>
    <definedName name="_Fill">#REF!</definedName>
    <definedName name="_g2" localSheetId="9">{"TAB1",#N/A,TRUE,"GENERAL";"TAB2",#N/A,TRUE,"GENERAL";"TAB3",#N/A,TRUE,"GENERAL";"TAB4",#N/A,TRUE,"GENERAL";"TAB5",#N/A,TRUE,"GENERAL"}</definedName>
    <definedName name="_g2" localSheetId="11">{"TAB1",#N/A,TRUE,"GENERAL";"TAB2",#N/A,TRUE,"GENERAL";"TAB3",#N/A,TRUE,"GENERAL";"TAB4",#N/A,TRUE,"GENERAL";"TAB5",#N/A,TRUE,"GENERAL"}</definedName>
    <definedName name="_g2" localSheetId="7">{"TAB1",#N/A,TRUE,"GENERAL";"TAB2",#N/A,TRUE,"GENERAL";"TAB3",#N/A,TRUE,"GENERAL";"TAB4",#N/A,TRUE,"GENERAL";"TAB5",#N/A,TRUE,"GENERAL"}</definedName>
    <definedName name="_g2" localSheetId="10">{"TAB1",#N/A,TRUE,"GENERAL";"TAB2",#N/A,TRUE,"GENERAL";"TAB3",#N/A,TRUE,"GENERAL";"TAB4",#N/A,TRUE,"GENERAL";"TAB5",#N/A,TRUE,"GENERAL"}</definedName>
    <definedName name="_g2" localSheetId="8">{"TAB1",#N/A,TRUE,"GENERAL";"TAB2",#N/A,TRUE,"GENERAL";"TAB3",#N/A,TRUE,"GENERAL";"TAB4",#N/A,TRUE,"GENERAL";"TAB5",#N/A,TRUE,"GENERAL"}</definedName>
    <definedName name="_g2">{"TAB1",#N/A,TRUE,"GENERAL";"TAB2",#N/A,TRUE,"GENERAL";"TAB3",#N/A,TRUE,"GENERAL";"TAB4",#N/A,TRUE,"GENERAL";"TAB5",#N/A,TRUE,"GENERAL"}</definedName>
    <definedName name="_g3" localSheetId="9">{"via1",#N/A,TRUE,"general";"via2",#N/A,TRUE,"general";"via3",#N/A,TRUE,"general"}</definedName>
    <definedName name="_g3" localSheetId="11">{"via1",#N/A,TRUE,"general";"via2",#N/A,TRUE,"general";"via3",#N/A,TRUE,"general"}</definedName>
    <definedName name="_g3" localSheetId="7">{"via1",#N/A,TRUE,"general";"via2",#N/A,TRUE,"general";"via3",#N/A,TRUE,"general"}</definedName>
    <definedName name="_g3" localSheetId="10">{"via1",#N/A,TRUE,"general";"via2",#N/A,TRUE,"general";"via3",#N/A,TRUE,"general"}</definedName>
    <definedName name="_g3" localSheetId="8">{"via1",#N/A,TRUE,"general";"via2",#N/A,TRUE,"general";"via3",#N/A,TRUE,"general"}</definedName>
    <definedName name="_g3">{"via1",#N/A,TRUE,"general";"via2",#N/A,TRUE,"general";"via3",#N/A,TRUE,"general"}</definedName>
    <definedName name="_g4" localSheetId="9">{"via1",#N/A,TRUE,"general";"via2",#N/A,TRUE,"general";"via3",#N/A,TRUE,"general"}</definedName>
    <definedName name="_g4" localSheetId="11">{"via1",#N/A,TRUE,"general";"via2",#N/A,TRUE,"general";"via3",#N/A,TRUE,"general"}</definedName>
    <definedName name="_g4" localSheetId="7">{"via1",#N/A,TRUE,"general";"via2",#N/A,TRUE,"general";"via3",#N/A,TRUE,"general"}</definedName>
    <definedName name="_g4" localSheetId="10">{"via1",#N/A,TRUE,"general";"via2",#N/A,TRUE,"general";"via3",#N/A,TRUE,"general"}</definedName>
    <definedName name="_g4" localSheetId="8">{"via1",#N/A,TRUE,"general";"via2",#N/A,TRUE,"general";"via3",#N/A,TRUE,"general"}</definedName>
    <definedName name="_g4">{"via1",#N/A,TRUE,"general";"via2",#N/A,TRUE,"general";"via3",#N/A,TRUE,"general"}</definedName>
    <definedName name="_g5" localSheetId="9">{"via1",#N/A,TRUE,"general";"via2",#N/A,TRUE,"general";"via3",#N/A,TRUE,"general"}</definedName>
    <definedName name="_g5" localSheetId="11">{"via1",#N/A,TRUE,"general";"via2",#N/A,TRUE,"general";"via3",#N/A,TRUE,"general"}</definedName>
    <definedName name="_g5" localSheetId="7">{"via1",#N/A,TRUE,"general";"via2",#N/A,TRUE,"general";"via3",#N/A,TRUE,"general"}</definedName>
    <definedName name="_g5" localSheetId="10">{"via1",#N/A,TRUE,"general";"via2",#N/A,TRUE,"general";"via3",#N/A,TRUE,"general"}</definedName>
    <definedName name="_g5" localSheetId="8">{"via1",#N/A,TRUE,"general";"via2",#N/A,TRUE,"general";"via3",#N/A,TRUE,"general"}</definedName>
    <definedName name="_g5">{"via1",#N/A,TRUE,"general";"via2",#N/A,TRUE,"general";"via3",#N/A,TRUE,"general"}</definedName>
    <definedName name="_g6" localSheetId="9">{"via1",#N/A,TRUE,"general";"via2",#N/A,TRUE,"general";"via3",#N/A,TRUE,"general"}</definedName>
    <definedName name="_g6" localSheetId="11">{"via1",#N/A,TRUE,"general";"via2",#N/A,TRUE,"general";"via3",#N/A,TRUE,"general"}</definedName>
    <definedName name="_g6" localSheetId="7">{"via1",#N/A,TRUE,"general";"via2",#N/A,TRUE,"general";"via3",#N/A,TRUE,"general"}</definedName>
    <definedName name="_g6" localSheetId="10">{"via1",#N/A,TRUE,"general";"via2",#N/A,TRUE,"general";"via3",#N/A,TRUE,"general"}</definedName>
    <definedName name="_g6" localSheetId="8">{"via1",#N/A,TRUE,"general";"via2",#N/A,TRUE,"general";"via3",#N/A,TRUE,"general"}</definedName>
    <definedName name="_g6">{"via1",#N/A,TRUE,"general";"via2",#N/A,TRUE,"general";"via3",#N/A,TRUE,"general"}</definedName>
    <definedName name="_g7" localSheetId="9">{"TAB1",#N/A,TRUE,"GENERAL";"TAB2",#N/A,TRUE,"GENERAL";"TAB3",#N/A,TRUE,"GENERAL";"TAB4",#N/A,TRUE,"GENERAL";"TAB5",#N/A,TRUE,"GENERAL"}</definedName>
    <definedName name="_g7" localSheetId="11">{"TAB1",#N/A,TRUE,"GENERAL";"TAB2",#N/A,TRUE,"GENERAL";"TAB3",#N/A,TRUE,"GENERAL";"TAB4",#N/A,TRUE,"GENERAL";"TAB5",#N/A,TRUE,"GENERAL"}</definedName>
    <definedName name="_g7" localSheetId="7">{"TAB1",#N/A,TRUE,"GENERAL";"TAB2",#N/A,TRUE,"GENERAL";"TAB3",#N/A,TRUE,"GENERAL";"TAB4",#N/A,TRUE,"GENERAL";"TAB5",#N/A,TRUE,"GENERAL"}</definedName>
    <definedName name="_g7" localSheetId="10">{"TAB1",#N/A,TRUE,"GENERAL";"TAB2",#N/A,TRUE,"GENERAL";"TAB3",#N/A,TRUE,"GENERAL";"TAB4",#N/A,TRUE,"GENERAL";"TAB5",#N/A,TRUE,"GENERAL"}</definedName>
    <definedName name="_g7" localSheetId="8">{"TAB1",#N/A,TRUE,"GENERAL";"TAB2",#N/A,TRUE,"GENERAL";"TAB3",#N/A,TRUE,"GENERAL";"TAB4",#N/A,TRUE,"GENERAL";"TAB5",#N/A,TRUE,"GENERAL"}</definedName>
    <definedName name="_g7">{"TAB1",#N/A,TRUE,"GENERAL";"TAB2",#N/A,TRUE,"GENERAL";"TAB3",#N/A,TRUE,"GENERAL";"TAB4",#N/A,TRUE,"GENERAL";"TAB5",#N/A,TRUE,"GENERAL"}</definedName>
    <definedName name="_GR1" localSheetId="9">{"TAB1",#N/A,TRUE,"GENERAL";"TAB2",#N/A,TRUE,"GENERAL";"TAB3",#N/A,TRUE,"GENERAL";"TAB4",#N/A,TRUE,"GENERAL";"TAB5",#N/A,TRUE,"GENERAL"}</definedName>
    <definedName name="_GR1" localSheetId="11">{"TAB1",#N/A,TRUE,"GENERAL";"TAB2",#N/A,TRUE,"GENERAL";"TAB3",#N/A,TRUE,"GENERAL";"TAB4",#N/A,TRUE,"GENERAL";"TAB5",#N/A,TRUE,"GENERAL"}</definedName>
    <definedName name="_GR1" localSheetId="7">{"TAB1",#N/A,TRUE,"GENERAL";"TAB2",#N/A,TRUE,"GENERAL";"TAB3",#N/A,TRUE,"GENERAL";"TAB4",#N/A,TRUE,"GENERAL";"TAB5",#N/A,TRUE,"GENERAL"}</definedName>
    <definedName name="_GR1" localSheetId="10">{"TAB1",#N/A,TRUE,"GENERAL";"TAB2",#N/A,TRUE,"GENERAL";"TAB3",#N/A,TRUE,"GENERAL";"TAB4",#N/A,TRUE,"GENERAL";"TAB5",#N/A,TRUE,"GENERAL"}</definedName>
    <definedName name="_GR1" localSheetId="8">{"TAB1",#N/A,TRUE,"GENERAL";"TAB2",#N/A,TRUE,"GENERAL";"TAB3",#N/A,TRUE,"GENERAL";"TAB4",#N/A,TRUE,"GENERAL";"TAB5",#N/A,TRUE,"GENERAL"}</definedName>
    <definedName name="_GR1">{"TAB1",#N/A,TRUE,"GENERAL";"TAB2",#N/A,TRUE,"GENERAL";"TAB3",#N/A,TRUE,"GENERAL";"TAB4",#N/A,TRUE,"GENERAL";"TAB5",#N/A,TRUE,"GENERAL"}</definedName>
    <definedName name="_GRILL">#REF!</definedName>
    <definedName name="_gtr4" localSheetId="9">{"via1",#N/A,TRUE,"general";"via2",#N/A,TRUE,"general";"via3",#N/A,TRUE,"general"}</definedName>
    <definedName name="_gtr4" localSheetId="11">{"via1",#N/A,TRUE,"general";"via2",#N/A,TRUE,"general";"via3",#N/A,TRUE,"general"}</definedName>
    <definedName name="_gtr4" localSheetId="7">{"via1",#N/A,TRUE,"general";"via2",#N/A,TRUE,"general";"via3",#N/A,TRUE,"general"}</definedName>
    <definedName name="_gtr4" localSheetId="10">{"via1",#N/A,TRUE,"general";"via2",#N/A,TRUE,"general";"via3",#N/A,TRUE,"general"}</definedName>
    <definedName name="_gtr4" localSheetId="8">{"via1",#N/A,TRUE,"general";"via2",#N/A,TRUE,"general";"via3",#N/A,TRUE,"general"}</definedName>
    <definedName name="_gtr4">{"via1",#N/A,TRUE,"general";"via2",#N/A,TRUE,"general";"via3",#N/A,TRUE,"general"}</definedName>
    <definedName name="_h2" localSheetId="9">{"via1",#N/A,TRUE,"general";"via2",#N/A,TRUE,"general";"via3",#N/A,TRUE,"general"}</definedName>
    <definedName name="_h2" localSheetId="11">{"via1",#N/A,TRUE,"general";"via2",#N/A,TRUE,"general";"via3",#N/A,TRUE,"general"}</definedName>
    <definedName name="_h2" localSheetId="7">{"via1",#N/A,TRUE,"general";"via2",#N/A,TRUE,"general";"via3",#N/A,TRUE,"general"}</definedName>
    <definedName name="_h2" localSheetId="10">{"via1",#N/A,TRUE,"general";"via2",#N/A,TRUE,"general";"via3",#N/A,TRUE,"general"}</definedName>
    <definedName name="_h2" localSheetId="8">{"via1",#N/A,TRUE,"general";"via2",#N/A,TRUE,"general";"via3",#N/A,TRUE,"general"}</definedName>
    <definedName name="_h2">{"via1",#N/A,TRUE,"general";"via2",#N/A,TRUE,"general";"via3",#N/A,TRUE,"general"}</definedName>
    <definedName name="_h3" localSheetId="9">{"via1",#N/A,TRUE,"general";"via2",#N/A,TRUE,"general";"via3",#N/A,TRUE,"general"}</definedName>
    <definedName name="_h3" localSheetId="11">{"via1",#N/A,TRUE,"general";"via2",#N/A,TRUE,"general";"via3",#N/A,TRUE,"general"}</definedName>
    <definedName name="_h3" localSheetId="7">{"via1",#N/A,TRUE,"general";"via2",#N/A,TRUE,"general";"via3",#N/A,TRUE,"general"}</definedName>
    <definedName name="_h3" localSheetId="10">{"via1",#N/A,TRUE,"general";"via2",#N/A,TRUE,"general";"via3",#N/A,TRUE,"general"}</definedName>
    <definedName name="_h3" localSheetId="8">{"via1",#N/A,TRUE,"general";"via2",#N/A,TRUE,"general";"via3",#N/A,TRUE,"general"}</definedName>
    <definedName name="_h3">{"via1",#N/A,TRUE,"general";"via2",#N/A,TRUE,"general";"via3",#N/A,TRUE,"general"}</definedName>
    <definedName name="_h4" localSheetId="9">{"TAB1",#N/A,TRUE,"GENERAL";"TAB2",#N/A,TRUE,"GENERAL";"TAB3",#N/A,TRUE,"GENERAL";"TAB4",#N/A,TRUE,"GENERAL";"TAB5",#N/A,TRUE,"GENERAL"}</definedName>
    <definedName name="_h4" localSheetId="11">{"TAB1",#N/A,TRUE,"GENERAL";"TAB2",#N/A,TRUE,"GENERAL";"TAB3",#N/A,TRUE,"GENERAL";"TAB4",#N/A,TRUE,"GENERAL";"TAB5",#N/A,TRUE,"GENERAL"}</definedName>
    <definedName name="_h4" localSheetId="7">{"TAB1",#N/A,TRUE,"GENERAL";"TAB2",#N/A,TRUE,"GENERAL";"TAB3",#N/A,TRUE,"GENERAL";"TAB4",#N/A,TRUE,"GENERAL";"TAB5",#N/A,TRUE,"GENERAL"}</definedName>
    <definedName name="_h4" localSheetId="10">{"TAB1",#N/A,TRUE,"GENERAL";"TAB2",#N/A,TRUE,"GENERAL";"TAB3",#N/A,TRUE,"GENERAL";"TAB4",#N/A,TRUE,"GENERAL";"TAB5",#N/A,TRUE,"GENERAL"}</definedName>
    <definedName name="_h4" localSheetId="8">{"TAB1",#N/A,TRUE,"GENERAL";"TAB2",#N/A,TRUE,"GENERAL";"TAB3",#N/A,TRUE,"GENERAL";"TAB4",#N/A,TRUE,"GENERAL";"TAB5",#N/A,TRUE,"GENERAL"}</definedName>
    <definedName name="_h4">{"TAB1",#N/A,TRUE,"GENERAL";"TAB2",#N/A,TRUE,"GENERAL";"TAB3",#N/A,TRUE,"GENERAL";"TAB4",#N/A,TRUE,"GENERAL";"TAB5",#N/A,TRUE,"GENERAL"}</definedName>
    <definedName name="_h5" localSheetId="9">{"TAB1",#N/A,TRUE,"GENERAL";"TAB2",#N/A,TRUE,"GENERAL";"TAB3",#N/A,TRUE,"GENERAL";"TAB4",#N/A,TRUE,"GENERAL";"TAB5",#N/A,TRUE,"GENERAL"}</definedName>
    <definedName name="_h5" localSheetId="11">{"TAB1",#N/A,TRUE,"GENERAL";"TAB2",#N/A,TRUE,"GENERAL";"TAB3",#N/A,TRUE,"GENERAL";"TAB4",#N/A,TRUE,"GENERAL";"TAB5",#N/A,TRUE,"GENERAL"}</definedName>
    <definedName name="_h5" localSheetId="7">{"TAB1",#N/A,TRUE,"GENERAL";"TAB2",#N/A,TRUE,"GENERAL";"TAB3",#N/A,TRUE,"GENERAL";"TAB4",#N/A,TRUE,"GENERAL";"TAB5",#N/A,TRUE,"GENERAL"}</definedName>
    <definedName name="_h5" localSheetId="10">{"TAB1",#N/A,TRUE,"GENERAL";"TAB2",#N/A,TRUE,"GENERAL";"TAB3",#N/A,TRUE,"GENERAL";"TAB4",#N/A,TRUE,"GENERAL";"TAB5",#N/A,TRUE,"GENERAL"}</definedName>
    <definedName name="_h5" localSheetId="8">{"TAB1",#N/A,TRUE,"GENERAL";"TAB2",#N/A,TRUE,"GENERAL";"TAB3",#N/A,TRUE,"GENERAL";"TAB4",#N/A,TRUE,"GENERAL";"TAB5",#N/A,TRUE,"GENERAL"}</definedName>
    <definedName name="_h5">{"TAB1",#N/A,TRUE,"GENERAL";"TAB2",#N/A,TRUE,"GENERAL";"TAB3",#N/A,TRUE,"GENERAL";"TAB4",#N/A,TRUE,"GENERAL";"TAB5",#N/A,TRUE,"GENERAL"}</definedName>
    <definedName name="_h6" localSheetId="9">{"via1",#N/A,TRUE,"general";"via2",#N/A,TRUE,"general";"via3",#N/A,TRUE,"general"}</definedName>
    <definedName name="_h6" localSheetId="11">{"via1",#N/A,TRUE,"general";"via2",#N/A,TRUE,"general";"via3",#N/A,TRUE,"general"}</definedName>
    <definedName name="_h6" localSheetId="7">{"via1",#N/A,TRUE,"general";"via2",#N/A,TRUE,"general";"via3",#N/A,TRUE,"general"}</definedName>
    <definedName name="_h6" localSheetId="10">{"via1",#N/A,TRUE,"general";"via2",#N/A,TRUE,"general";"via3",#N/A,TRUE,"general"}</definedName>
    <definedName name="_h6" localSheetId="8">{"via1",#N/A,TRUE,"general";"via2",#N/A,TRUE,"general";"via3",#N/A,TRUE,"general"}</definedName>
    <definedName name="_h6">{"via1",#N/A,TRUE,"general";"via2",#N/A,TRUE,"general";"via3",#N/A,TRUE,"general"}</definedName>
    <definedName name="_h7" localSheetId="9">{"TAB1",#N/A,TRUE,"GENERAL";"TAB2",#N/A,TRUE,"GENERAL";"TAB3",#N/A,TRUE,"GENERAL";"TAB4",#N/A,TRUE,"GENERAL";"TAB5",#N/A,TRUE,"GENERAL"}</definedName>
    <definedName name="_h7" localSheetId="11">{"TAB1",#N/A,TRUE,"GENERAL";"TAB2",#N/A,TRUE,"GENERAL";"TAB3",#N/A,TRUE,"GENERAL";"TAB4",#N/A,TRUE,"GENERAL";"TAB5",#N/A,TRUE,"GENERAL"}</definedName>
    <definedName name="_h7" localSheetId="7">{"TAB1",#N/A,TRUE,"GENERAL";"TAB2",#N/A,TRUE,"GENERAL";"TAB3",#N/A,TRUE,"GENERAL";"TAB4",#N/A,TRUE,"GENERAL";"TAB5",#N/A,TRUE,"GENERAL"}</definedName>
    <definedName name="_h7" localSheetId="10">{"TAB1",#N/A,TRUE,"GENERAL";"TAB2",#N/A,TRUE,"GENERAL";"TAB3",#N/A,TRUE,"GENERAL";"TAB4",#N/A,TRUE,"GENERAL";"TAB5",#N/A,TRUE,"GENERAL"}</definedName>
    <definedName name="_h7" localSheetId="8">{"TAB1",#N/A,TRUE,"GENERAL";"TAB2",#N/A,TRUE,"GENERAL";"TAB3",#N/A,TRUE,"GENERAL";"TAB4",#N/A,TRUE,"GENERAL";"TAB5",#N/A,TRUE,"GENERAL"}</definedName>
    <definedName name="_h7">{"TAB1",#N/A,TRUE,"GENERAL";"TAB2",#N/A,TRUE,"GENERAL";"TAB3",#N/A,TRUE,"GENERAL";"TAB4",#N/A,TRUE,"GENERAL";"TAB5",#N/A,TRUE,"GENERAL"}</definedName>
    <definedName name="_h8" localSheetId="9">{"via1",#N/A,TRUE,"general";"via2",#N/A,TRUE,"general";"via3",#N/A,TRUE,"general"}</definedName>
    <definedName name="_h8" localSheetId="11">{"via1",#N/A,TRUE,"general";"via2",#N/A,TRUE,"general";"via3",#N/A,TRUE,"general"}</definedName>
    <definedName name="_h8" localSheetId="7">{"via1",#N/A,TRUE,"general";"via2",#N/A,TRUE,"general";"via3",#N/A,TRUE,"general"}</definedName>
    <definedName name="_h8" localSheetId="10">{"via1",#N/A,TRUE,"general";"via2",#N/A,TRUE,"general";"via3",#N/A,TRUE,"general"}</definedName>
    <definedName name="_h8" localSheetId="8">{"via1",#N/A,TRUE,"general";"via2",#N/A,TRUE,"general";"via3",#N/A,TRUE,"general"}</definedName>
    <definedName name="_h8">{"via1",#N/A,TRUE,"general";"via2",#N/A,TRUE,"general";"via3",#N/A,TRUE,"general"}</definedName>
    <definedName name="_hfh7" localSheetId="9">{"via1",#N/A,TRUE,"general";"via2",#N/A,TRUE,"general";"via3",#N/A,TRUE,"general"}</definedName>
    <definedName name="_hfh7" localSheetId="11">{"via1",#N/A,TRUE,"general";"via2",#N/A,TRUE,"general";"via3",#N/A,TRUE,"general"}</definedName>
    <definedName name="_hfh7" localSheetId="7">{"via1",#N/A,TRUE,"general";"via2",#N/A,TRUE,"general";"via3",#N/A,TRUE,"general"}</definedName>
    <definedName name="_hfh7" localSheetId="10">{"via1",#N/A,TRUE,"general";"via2",#N/A,TRUE,"general";"via3",#N/A,TRUE,"general"}</definedName>
    <definedName name="_hfh7" localSheetId="8">{"via1",#N/A,TRUE,"general";"via2",#N/A,TRUE,"general";"via3",#N/A,TRUE,"general"}</definedName>
    <definedName name="_hfh7">{"via1",#N/A,TRUE,"general";"via2",#N/A,TRUE,"general";"via3",#N/A,TRUE,"general"}</definedName>
    <definedName name="_i4" localSheetId="9">{"via1",#N/A,TRUE,"general";"via2",#N/A,TRUE,"general";"via3",#N/A,TRUE,"general"}</definedName>
    <definedName name="_i4" localSheetId="11">{"via1",#N/A,TRUE,"general";"via2",#N/A,TRUE,"general";"via3",#N/A,TRUE,"general"}</definedName>
    <definedName name="_i4" localSheetId="7">{"via1",#N/A,TRUE,"general";"via2",#N/A,TRUE,"general";"via3",#N/A,TRUE,"general"}</definedName>
    <definedName name="_i4" localSheetId="10">{"via1",#N/A,TRUE,"general";"via2",#N/A,TRUE,"general";"via3",#N/A,TRUE,"general"}</definedName>
    <definedName name="_i4" localSheetId="8">{"via1",#N/A,TRUE,"general";"via2",#N/A,TRUE,"general";"via3",#N/A,TRUE,"general"}</definedName>
    <definedName name="_i4">{"via1",#N/A,TRUE,"general";"via2",#N/A,TRUE,"general";"via3",#N/A,TRUE,"general"}</definedName>
    <definedName name="_i5" localSheetId="9">{"TAB1",#N/A,TRUE,"GENERAL";"TAB2",#N/A,TRUE,"GENERAL";"TAB3",#N/A,TRUE,"GENERAL";"TAB4",#N/A,TRUE,"GENERAL";"TAB5",#N/A,TRUE,"GENERAL"}</definedName>
    <definedName name="_i5" localSheetId="11">{"TAB1",#N/A,TRUE,"GENERAL";"TAB2",#N/A,TRUE,"GENERAL";"TAB3",#N/A,TRUE,"GENERAL";"TAB4",#N/A,TRUE,"GENERAL";"TAB5",#N/A,TRUE,"GENERAL"}</definedName>
    <definedName name="_i5" localSheetId="7">{"TAB1",#N/A,TRUE,"GENERAL";"TAB2",#N/A,TRUE,"GENERAL";"TAB3",#N/A,TRUE,"GENERAL";"TAB4",#N/A,TRUE,"GENERAL";"TAB5",#N/A,TRUE,"GENERAL"}</definedName>
    <definedName name="_i5" localSheetId="10">{"TAB1",#N/A,TRUE,"GENERAL";"TAB2",#N/A,TRUE,"GENERAL";"TAB3",#N/A,TRUE,"GENERAL";"TAB4",#N/A,TRUE,"GENERAL";"TAB5",#N/A,TRUE,"GENERAL"}</definedName>
    <definedName name="_i5" localSheetId="8">{"TAB1",#N/A,TRUE,"GENERAL";"TAB2",#N/A,TRUE,"GENERAL";"TAB3",#N/A,TRUE,"GENERAL";"TAB4",#N/A,TRUE,"GENERAL";"TAB5",#N/A,TRUE,"GENERAL"}</definedName>
    <definedName name="_i5">{"TAB1",#N/A,TRUE,"GENERAL";"TAB2",#N/A,TRUE,"GENERAL";"TAB3",#N/A,TRUE,"GENERAL";"TAB4",#N/A,TRUE,"GENERAL";"TAB5",#N/A,TRUE,"GENERAL"}</definedName>
    <definedName name="_i6" localSheetId="9">{"TAB1",#N/A,TRUE,"GENERAL";"TAB2",#N/A,TRUE,"GENERAL";"TAB3",#N/A,TRUE,"GENERAL";"TAB4",#N/A,TRUE,"GENERAL";"TAB5",#N/A,TRUE,"GENERAL"}</definedName>
    <definedName name="_i6" localSheetId="11">{"TAB1",#N/A,TRUE,"GENERAL";"TAB2",#N/A,TRUE,"GENERAL";"TAB3",#N/A,TRUE,"GENERAL";"TAB4",#N/A,TRUE,"GENERAL";"TAB5",#N/A,TRUE,"GENERAL"}</definedName>
    <definedName name="_i6" localSheetId="7">{"TAB1",#N/A,TRUE,"GENERAL";"TAB2",#N/A,TRUE,"GENERAL";"TAB3",#N/A,TRUE,"GENERAL";"TAB4",#N/A,TRUE,"GENERAL";"TAB5",#N/A,TRUE,"GENERAL"}</definedName>
    <definedName name="_i6" localSheetId="10">{"TAB1",#N/A,TRUE,"GENERAL";"TAB2",#N/A,TRUE,"GENERAL";"TAB3",#N/A,TRUE,"GENERAL";"TAB4",#N/A,TRUE,"GENERAL";"TAB5",#N/A,TRUE,"GENERAL"}</definedName>
    <definedName name="_i6" localSheetId="8">{"TAB1",#N/A,TRUE,"GENERAL";"TAB2",#N/A,TRUE,"GENERAL";"TAB3",#N/A,TRUE,"GENERAL";"TAB4",#N/A,TRUE,"GENERAL";"TAB5",#N/A,TRUE,"GENERAL"}</definedName>
    <definedName name="_i6">{"TAB1",#N/A,TRUE,"GENERAL";"TAB2",#N/A,TRUE,"GENERAL";"TAB3",#N/A,TRUE,"GENERAL";"TAB4",#N/A,TRUE,"GENERAL";"TAB5",#N/A,TRUE,"GENERAL"}</definedName>
    <definedName name="_i7" localSheetId="9">{"via1",#N/A,TRUE,"general";"via2",#N/A,TRUE,"general";"via3",#N/A,TRUE,"general"}</definedName>
    <definedName name="_i7" localSheetId="11">{"via1",#N/A,TRUE,"general";"via2",#N/A,TRUE,"general";"via3",#N/A,TRUE,"general"}</definedName>
    <definedName name="_i7" localSheetId="7">{"via1",#N/A,TRUE,"general";"via2",#N/A,TRUE,"general";"via3",#N/A,TRUE,"general"}</definedName>
    <definedName name="_i7" localSheetId="10">{"via1",#N/A,TRUE,"general";"via2",#N/A,TRUE,"general";"via3",#N/A,TRUE,"general"}</definedName>
    <definedName name="_i7" localSheetId="8">{"via1",#N/A,TRUE,"general";"via2",#N/A,TRUE,"general";"via3",#N/A,TRUE,"general"}</definedName>
    <definedName name="_i7">{"via1",#N/A,TRUE,"general";"via2",#N/A,TRUE,"general";"via3",#N/A,TRUE,"general"}</definedName>
    <definedName name="_i77" localSheetId="9">{"TAB1",#N/A,TRUE,"GENERAL";"TAB2",#N/A,TRUE,"GENERAL";"TAB3",#N/A,TRUE,"GENERAL";"TAB4",#N/A,TRUE,"GENERAL";"TAB5",#N/A,TRUE,"GENERAL"}</definedName>
    <definedName name="_i77" localSheetId="11">{"TAB1",#N/A,TRUE,"GENERAL";"TAB2",#N/A,TRUE,"GENERAL";"TAB3",#N/A,TRUE,"GENERAL";"TAB4",#N/A,TRUE,"GENERAL";"TAB5",#N/A,TRUE,"GENERAL"}</definedName>
    <definedName name="_i77" localSheetId="7">{"TAB1",#N/A,TRUE,"GENERAL";"TAB2",#N/A,TRUE,"GENERAL";"TAB3",#N/A,TRUE,"GENERAL";"TAB4",#N/A,TRUE,"GENERAL";"TAB5",#N/A,TRUE,"GENERAL"}</definedName>
    <definedName name="_i77" localSheetId="10">{"TAB1",#N/A,TRUE,"GENERAL";"TAB2",#N/A,TRUE,"GENERAL";"TAB3",#N/A,TRUE,"GENERAL";"TAB4",#N/A,TRUE,"GENERAL";"TAB5",#N/A,TRUE,"GENERAL"}</definedName>
    <definedName name="_i77" localSheetId="8">{"TAB1",#N/A,TRUE,"GENERAL";"TAB2",#N/A,TRUE,"GENERAL";"TAB3",#N/A,TRUE,"GENERAL";"TAB4",#N/A,TRUE,"GENERAL";"TAB5",#N/A,TRUE,"GENERAL"}</definedName>
    <definedName name="_i77">{"TAB1",#N/A,TRUE,"GENERAL";"TAB2",#N/A,TRUE,"GENERAL";"TAB3",#N/A,TRUE,"GENERAL";"TAB4",#N/A,TRUE,"GENERAL";"TAB5",#N/A,TRUE,"GENERAL"}</definedName>
    <definedName name="_i8" localSheetId="9">{"via1",#N/A,TRUE,"general";"via2",#N/A,TRUE,"general";"via3",#N/A,TRUE,"general"}</definedName>
    <definedName name="_i8" localSheetId="11">{"via1",#N/A,TRUE,"general";"via2",#N/A,TRUE,"general";"via3",#N/A,TRUE,"general"}</definedName>
    <definedName name="_i8" localSheetId="7">{"via1",#N/A,TRUE,"general";"via2",#N/A,TRUE,"general";"via3",#N/A,TRUE,"general"}</definedName>
    <definedName name="_i8" localSheetId="10">{"via1",#N/A,TRUE,"general";"via2",#N/A,TRUE,"general";"via3",#N/A,TRUE,"general"}</definedName>
    <definedName name="_i8" localSheetId="8">{"via1",#N/A,TRUE,"general";"via2",#N/A,TRUE,"general";"via3",#N/A,TRUE,"general"}</definedName>
    <definedName name="_i8">{"via1",#N/A,TRUE,"general";"via2",#N/A,TRUE,"general";"via3",#N/A,TRUE,"general"}</definedName>
    <definedName name="_i9" localSheetId="9">{"TAB1",#N/A,TRUE,"GENERAL";"TAB2",#N/A,TRUE,"GENERAL";"TAB3",#N/A,TRUE,"GENERAL";"TAB4",#N/A,TRUE,"GENERAL";"TAB5",#N/A,TRUE,"GENERAL"}</definedName>
    <definedName name="_i9" localSheetId="11">{"TAB1",#N/A,TRUE,"GENERAL";"TAB2",#N/A,TRUE,"GENERAL";"TAB3",#N/A,TRUE,"GENERAL";"TAB4",#N/A,TRUE,"GENERAL";"TAB5",#N/A,TRUE,"GENERAL"}</definedName>
    <definedName name="_i9" localSheetId="7">{"TAB1",#N/A,TRUE,"GENERAL";"TAB2",#N/A,TRUE,"GENERAL";"TAB3",#N/A,TRUE,"GENERAL";"TAB4",#N/A,TRUE,"GENERAL";"TAB5",#N/A,TRUE,"GENERAL"}</definedName>
    <definedName name="_i9" localSheetId="10">{"TAB1",#N/A,TRUE,"GENERAL";"TAB2",#N/A,TRUE,"GENERAL";"TAB3",#N/A,TRUE,"GENERAL";"TAB4",#N/A,TRUE,"GENERAL";"TAB5",#N/A,TRUE,"GENERAL"}</definedName>
    <definedName name="_i9" localSheetId="8">{"TAB1",#N/A,TRUE,"GENERAL";"TAB2",#N/A,TRUE,"GENERAL";"TAB3",#N/A,TRUE,"GENERAL";"TAB4",#N/A,TRUE,"GENERAL";"TAB5",#N/A,TRUE,"GENERAL"}</definedName>
    <definedName name="_i9">{"TAB1",#N/A,TRUE,"GENERAL";"TAB2",#N/A,TRUE,"GENERAL";"TAB3",#N/A,TRUE,"GENERAL";"TAB4",#N/A,TRUE,"GENERAL";"TAB5",#N/A,TRUE,"GENERAL"}</definedName>
    <definedName name="_INF1">#REF!</definedName>
    <definedName name="_INF2">#REF!</definedName>
    <definedName name="_INF3">#REF!</definedName>
    <definedName name="_k3" localSheetId="9">{"TAB1",#N/A,TRUE,"GENERAL";"TAB2",#N/A,TRUE,"GENERAL";"TAB3",#N/A,TRUE,"GENERAL";"TAB4",#N/A,TRUE,"GENERAL";"TAB5",#N/A,TRUE,"GENERAL"}</definedName>
    <definedName name="_k3" localSheetId="11">{"TAB1",#N/A,TRUE,"GENERAL";"TAB2",#N/A,TRUE,"GENERAL";"TAB3",#N/A,TRUE,"GENERAL";"TAB4",#N/A,TRUE,"GENERAL";"TAB5",#N/A,TRUE,"GENERAL"}</definedName>
    <definedName name="_k3" localSheetId="7">{"TAB1",#N/A,TRUE,"GENERAL";"TAB2",#N/A,TRUE,"GENERAL";"TAB3",#N/A,TRUE,"GENERAL";"TAB4",#N/A,TRUE,"GENERAL";"TAB5",#N/A,TRUE,"GENERAL"}</definedName>
    <definedName name="_k3" localSheetId="10">{"TAB1",#N/A,TRUE,"GENERAL";"TAB2",#N/A,TRUE,"GENERAL";"TAB3",#N/A,TRUE,"GENERAL";"TAB4",#N/A,TRUE,"GENERAL";"TAB5",#N/A,TRUE,"GENERAL"}</definedName>
    <definedName name="_k3" localSheetId="8">{"TAB1",#N/A,TRUE,"GENERAL";"TAB2",#N/A,TRUE,"GENERAL";"TAB3",#N/A,TRUE,"GENERAL";"TAB4",#N/A,TRUE,"GENERAL";"TAB5",#N/A,TRUE,"GENERAL"}</definedName>
    <definedName name="_k3">{"TAB1",#N/A,TRUE,"GENERAL";"TAB2",#N/A,TRUE,"GENERAL";"TAB3",#N/A,TRUE,"GENERAL";"TAB4",#N/A,TRUE,"GENERAL";"TAB5",#N/A,TRUE,"GENERAL"}</definedName>
    <definedName name="_k4" localSheetId="9">{"via1",#N/A,TRUE,"general";"via2",#N/A,TRUE,"general";"via3",#N/A,TRUE,"general"}</definedName>
    <definedName name="_k4" localSheetId="11">{"via1",#N/A,TRUE,"general";"via2",#N/A,TRUE,"general";"via3",#N/A,TRUE,"general"}</definedName>
    <definedName name="_k4" localSheetId="7">{"via1",#N/A,TRUE,"general";"via2",#N/A,TRUE,"general";"via3",#N/A,TRUE,"general"}</definedName>
    <definedName name="_k4" localSheetId="10">{"via1",#N/A,TRUE,"general";"via2",#N/A,TRUE,"general";"via3",#N/A,TRUE,"general"}</definedName>
    <definedName name="_k4" localSheetId="8">{"via1",#N/A,TRUE,"general";"via2",#N/A,TRUE,"general";"via3",#N/A,TRUE,"general"}</definedName>
    <definedName name="_k4">{"via1",#N/A,TRUE,"general";"via2",#N/A,TRUE,"general";"via3",#N/A,TRUE,"general"}</definedName>
    <definedName name="_k5" localSheetId="9">{"via1",#N/A,TRUE,"general";"via2",#N/A,TRUE,"general";"via3",#N/A,TRUE,"general"}</definedName>
    <definedName name="_k5" localSheetId="11">{"via1",#N/A,TRUE,"general";"via2",#N/A,TRUE,"general";"via3",#N/A,TRUE,"general"}</definedName>
    <definedName name="_k5" localSheetId="7">{"via1",#N/A,TRUE,"general";"via2",#N/A,TRUE,"general";"via3",#N/A,TRUE,"general"}</definedName>
    <definedName name="_k5" localSheetId="10">{"via1",#N/A,TRUE,"general";"via2",#N/A,TRUE,"general";"via3",#N/A,TRUE,"general"}</definedName>
    <definedName name="_k5" localSheetId="8">{"via1",#N/A,TRUE,"general";"via2",#N/A,TRUE,"general";"via3",#N/A,TRUE,"general"}</definedName>
    <definedName name="_k5">{"via1",#N/A,TRUE,"general";"via2",#N/A,TRUE,"general";"via3",#N/A,TRUE,"general"}</definedName>
    <definedName name="_k6" localSheetId="9">{"TAB1",#N/A,TRUE,"GENERAL";"TAB2",#N/A,TRUE,"GENERAL";"TAB3",#N/A,TRUE,"GENERAL";"TAB4",#N/A,TRUE,"GENERAL";"TAB5",#N/A,TRUE,"GENERAL"}</definedName>
    <definedName name="_k6" localSheetId="11">{"TAB1",#N/A,TRUE,"GENERAL";"TAB2",#N/A,TRUE,"GENERAL";"TAB3",#N/A,TRUE,"GENERAL";"TAB4",#N/A,TRUE,"GENERAL";"TAB5",#N/A,TRUE,"GENERAL"}</definedName>
    <definedName name="_k6" localSheetId="7">{"TAB1",#N/A,TRUE,"GENERAL";"TAB2",#N/A,TRUE,"GENERAL";"TAB3",#N/A,TRUE,"GENERAL";"TAB4",#N/A,TRUE,"GENERAL";"TAB5",#N/A,TRUE,"GENERAL"}</definedName>
    <definedName name="_k6" localSheetId="10">{"TAB1",#N/A,TRUE,"GENERAL";"TAB2",#N/A,TRUE,"GENERAL";"TAB3",#N/A,TRUE,"GENERAL";"TAB4",#N/A,TRUE,"GENERAL";"TAB5",#N/A,TRUE,"GENERAL"}</definedName>
    <definedName name="_k6" localSheetId="8">{"TAB1",#N/A,TRUE,"GENERAL";"TAB2",#N/A,TRUE,"GENERAL";"TAB3",#N/A,TRUE,"GENERAL";"TAB4",#N/A,TRUE,"GENERAL";"TAB5",#N/A,TRUE,"GENERAL"}</definedName>
    <definedName name="_k6">{"TAB1",#N/A,TRUE,"GENERAL";"TAB2",#N/A,TRUE,"GENERAL";"TAB3",#N/A,TRUE,"GENERAL";"TAB4",#N/A,TRUE,"GENERAL";"TAB5",#N/A,TRUE,"GENERAL"}</definedName>
    <definedName name="_k7" localSheetId="9">{"via1",#N/A,TRUE,"general";"via2",#N/A,TRUE,"general";"via3",#N/A,TRUE,"general"}</definedName>
    <definedName name="_k7" localSheetId="11">{"via1",#N/A,TRUE,"general";"via2",#N/A,TRUE,"general";"via3",#N/A,TRUE,"general"}</definedName>
    <definedName name="_k7" localSheetId="7">{"via1",#N/A,TRUE,"general";"via2",#N/A,TRUE,"general";"via3",#N/A,TRUE,"general"}</definedName>
    <definedName name="_k7" localSheetId="10">{"via1",#N/A,TRUE,"general";"via2",#N/A,TRUE,"general";"via3",#N/A,TRUE,"general"}</definedName>
    <definedName name="_k7" localSheetId="8">{"via1",#N/A,TRUE,"general";"via2",#N/A,TRUE,"general";"via3",#N/A,TRUE,"general"}</definedName>
    <definedName name="_k7">{"via1",#N/A,TRUE,"general";"via2",#N/A,TRUE,"general";"via3",#N/A,TRUE,"general"}</definedName>
    <definedName name="_k8" localSheetId="9">{"via1",#N/A,TRUE,"general";"via2",#N/A,TRUE,"general";"via3",#N/A,TRUE,"general"}</definedName>
    <definedName name="_k8" localSheetId="11">{"via1",#N/A,TRUE,"general";"via2",#N/A,TRUE,"general";"via3",#N/A,TRUE,"general"}</definedName>
    <definedName name="_k8" localSheetId="7">{"via1",#N/A,TRUE,"general";"via2",#N/A,TRUE,"general";"via3",#N/A,TRUE,"general"}</definedName>
    <definedName name="_k8" localSheetId="10">{"via1",#N/A,TRUE,"general";"via2",#N/A,TRUE,"general";"via3",#N/A,TRUE,"general"}</definedName>
    <definedName name="_k8" localSheetId="8">{"via1",#N/A,TRUE,"general";"via2",#N/A,TRUE,"general";"via3",#N/A,TRUE,"general"}</definedName>
    <definedName name="_k8">{"via1",#N/A,TRUE,"general";"via2",#N/A,TRUE,"general";"via3",#N/A,TRUE,"general"}</definedName>
    <definedName name="_k9" localSheetId="9">{"TAB1",#N/A,TRUE,"GENERAL";"TAB2",#N/A,TRUE,"GENERAL";"TAB3",#N/A,TRUE,"GENERAL";"TAB4",#N/A,TRUE,"GENERAL";"TAB5",#N/A,TRUE,"GENERAL"}</definedName>
    <definedName name="_k9" localSheetId="11">{"TAB1",#N/A,TRUE,"GENERAL";"TAB2",#N/A,TRUE,"GENERAL";"TAB3",#N/A,TRUE,"GENERAL";"TAB4",#N/A,TRUE,"GENERAL";"TAB5",#N/A,TRUE,"GENERAL"}</definedName>
    <definedName name="_k9" localSheetId="7">{"TAB1",#N/A,TRUE,"GENERAL";"TAB2",#N/A,TRUE,"GENERAL";"TAB3",#N/A,TRUE,"GENERAL";"TAB4",#N/A,TRUE,"GENERAL";"TAB5",#N/A,TRUE,"GENERAL"}</definedName>
    <definedName name="_k9" localSheetId="10">{"TAB1",#N/A,TRUE,"GENERAL";"TAB2",#N/A,TRUE,"GENERAL";"TAB3",#N/A,TRUE,"GENERAL";"TAB4",#N/A,TRUE,"GENERAL";"TAB5",#N/A,TRUE,"GENERAL"}</definedName>
    <definedName name="_k9" localSheetId="8">{"TAB1",#N/A,TRUE,"GENERAL";"TAB2",#N/A,TRUE,"GENERAL";"TAB3",#N/A,TRUE,"GENERAL";"TAB4",#N/A,TRUE,"GENERAL";"TAB5",#N/A,TRUE,"GENERAL"}</definedName>
    <definedName name="_k9">{"TAB1",#N/A,TRUE,"GENERAL";"TAB2",#N/A,TRUE,"GENERAL";"TAB3",#N/A,TRUE,"GENERAL";"TAB4",#N/A,TRUE,"GENERAL";"TAB5",#N/A,TRUE,"GENERAL"}</definedName>
    <definedName name="_Key1" localSheetId="9">#REF!</definedName>
    <definedName name="_Key1" localSheetId="7">#REF!</definedName>
    <definedName name="_Key1" localSheetId="10">#REF!</definedName>
    <definedName name="_Key1" localSheetId="8">#REF!</definedName>
    <definedName name="_Key1">#REF!</definedName>
    <definedName name="_Key2" localSheetId="9">#REF!</definedName>
    <definedName name="_Key2" localSheetId="7">#REF!</definedName>
    <definedName name="_Key2" localSheetId="10">#REF!</definedName>
    <definedName name="_Key2" localSheetId="8">#REF!</definedName>
    <definedName name="_Key2">#REF!</definedName>
    <definedName name="_KEY3">#REF!</definedName>
    <definedName name="_kjk6" localSheetId="9">{"TAB1",#N/A,TRUE,"GENERAL";"TAB2",#N/A,TRUE,"GENERAL";"TAB3",#N/A,TRUE,"GENERAL";"TAB4",#N/A,TRUE,"GENERAL";"TAB5",#N/A,TRUE,"GENERAL"}</definedName>
    <definedName name="_kjk6" localSheetId="11">{"TAB1",#N/A,TRUE,"GENERAL";"TAB2",#N/A,TRUE,"GENERAL";"TAB3",#N/A,TRUE,"GENERAL";"TAB4",#N/A,TRUE,"GENERAL";"TAB5",#N/A,TRUE,"GENERAL"}</definedName>
    <definedName name="_kjk6" localSheetId="7">{"TAB1",#N/A,TRUE,"GENERAL";"TAB2",#N/A,TRUE,"GENERAL";"TAB3",#N/A,TRUE,"GENERAL";"TAB4",#N/A,TRUE,"GENERAL";"TAB5",#N/A,TRUE,"GENERAL"}</definedName>
    <definedName name="_kjk6" localSheetId="10">{"TAB1",#N/A,TRUE,"GENERAL";"TAB2",#N/A,TRUE,"GENERAL";"TAB3",#N/A,TRUE,"GENERAL";"TAB4",#N/A,TRUE,"GENERAL";"TAB5",#N/A,TRUE,"GENERAL"}</definedName>
    <definedName name="_kjk6" localSheetId="8">{"TAB1",#N/A,TRUE,"GENERAL";"TAB2",#N/A,TRUE,"GENERAL";"TAB3",#N/A,TRUE,"GENERAL";"TAB4",#N/A,TRUE,"GENERAL";"TAB5",#N/A,TRUE,"GENERAL"}</definedName>
    <definedName name="_kjk6">{"TAB1",#N/A,TRUE,"GENERAL";"TAB2",#N/A,TRUE,"GENERAL";"TAB3",#N/A,TRUE,"GENERAL";"TAB4",#N/A,TRUE,"GENERAL";"TAB5",#N/A,TRUE,"GENERAL"}</definedName>
    <definedName name="_m3" localSheetId="9">{"via1",#N/A,TRUE,"general";"via2",#N/A,TRUE,"general";"via3",#N/A,TRUE,"general"}</definedName>
    <definedName name="_m3" localSheetId="11">{"via1",#N/A,TRUE,"general";"via2",#N/A,TRUE,"general";"via3",#N/A,TRUE,"general"}</definedName>
    <definedName name="_m3" localSheetId="7">{"via1",#N/A,TRUE,"general";"via2",#N/A,TRUE,"general";"via3",#N/A,TRUE,"general"}</definedName>
    <definedName name="_m3" localSheetId="10">{"via1",#N/A,TRUE,"general";"via2",#N/A,TRUE,"general";"via3",#N/A,TRUE,"general"}</definedName>
    <definedName name="_m3" localSheetId="8">{"via1",#N/A,TRUE,"general";"via2",#N/A,TRUE,"general";"via3",#N/A,TRUE,"general"}</definedName>
    <definedName name="_m3">{"via1",#N/A,TRUE,"general";"via2",#N/A,TRUE,"general";"via3",#N/A,TRUE,"general"}</definedName>
    <definedName name="_m4" localSheetId="9">{"TAB1",#N/A,TRUE,"GENERAL";"TAB2",#N/A,TRUE,"GENERAL";"TAB3",#N/A,TRUE,"GENERAL";"TAB4",#N/A,TRUE,"GENERAL";"TAB5",#N/A,TRUE,"GENERAL"}</definedName>
    <definedName name="_m4" localSheetId="11">{"TAB1",#N/A,TRUE,"GENERAL";"TAB2",#N/A,TRUE,"GENERAL";"TAB3",#N/A,TRUE,"GENERAL";"TAB4",#N/A,TRUE,"GENERAL";"TAB5",#N/A,TRUE,"GENERAL"}</definedName>
    <definedName name="_m4" localSheetId="7">{"TAB1",#N/A,TRUE,"GENERAL";"TAB2",#N/A,TRUE,"GENERAL";"TAB3",#N/A,TRUE,"GENERAL";"TAB4",#N/A,TRUE,"GENERAL";"TAB5",#N/A,TRUE,"GENERAL"}</definedName>
    <definedName name="_m4" localSheetId="10">{"TAB1",#N/A,TRUE,"GENERAL";"TAB2",#N/A,TRUE,"GENERAL";"TAB3",#N/A,TRUE,"GENERAL";"TAB4",#N/A,TRUE,"GENERAL";"TAB5",#N/A,TRUE,"GENERAL"}</definedName>
    <definedName name="_m4" localSheetId="8">{"TAB1",#N/A,TRUE,"GENERAL";"TAB2",#N/A,TRUE,"GENERAL";"TAB3",#N/A,TRUE,"GENERAL";"TAB4",#N/A,TRUE,"GENERAL";"TAB5",#N/A,TRUE,"GENERAL"}</definedName>
    <definedName name="_m4">{"TAB1",#N/A,TRUE,"GENERAL";"TAB2",#N/A,TRUE,"GENERAL";"TAB3",#N/A,TRUE,"GENERAL";"TAB4",#N/A,TRUE,"GENERAL";"TAB5",#N/A,TRUE,"GENERAL"}</definedName>
    <definedName name="_m5" localSheetId="9">{"via1",#N/A,TRUE,"general";"via2",#N/A,TRUE,"general";"via3",#N/A,TRUE,"general"}</definedName>
    <definedName name="_m5" localSheetId="11">{"via1",#N/A,TRUE,"general";"via2",#N/A,TRUE,"general";"via3",#N/A,TRUE,"general"}</definedName>
    <definedName name="_m5" localSheetId="7">{"via1",#N/A,TRUE,"general";"via2",#N/A,TRUE,"general";"via3",#N/A,TRUE,"general"}</definedName>
    <definedName name="_m5" localSheetId="10">{"via1",#N/A,TRUE,"general";"via2",#N/A,TRUE,"general";"via3",#N/A,TRUE,"general"}</definedName>
    <definedName name="_m5" localSheetId="8">{"via1",#N/A,TRUE,"general";"via2",#N/A,TRUE,"general";"via3",#N/A,TRUE,"general"}</definedName>
    <definedName name="_m5">{"via1",#N/A,TRUE,"general";"via2",#N/A,TRUE,"general";"via3",#N/A,TRUE,"general"}</definedName>
    <definedName name="_m6" localSheetId="9">{"TAB1",#N/A,TRUE,"GENERAL";"TAB2",#N/A,TRUE,"GENERAL";"TAB3",#N/A,TRUE,"GENERAL";"TAB4",#N/A,TRUE,"GENERAL";"TAB5",#N/A,TRUE,"GENERAL"}</definedName>
    <definedName name="_m6" localSheetId="11">{"TAB1",#N/A,TRUE,"GENERAL";"TAB2",#N/A,TRUE,"GENERAL";"TAB3",#N/A,TRUE,"GENERAL";"TAB4",#N/A,TRUE,"GENERAL";"TAB5",#N/A,TRUE,"GENERAL"}</definedName>
    <definedName name="_m6" localSheetId="7">{"TAB1",#N/A,TRUE,"GENERAL";"TAB2",#N/A,TRUE,"GENERAL";"TAB3",#N/A,TRUE,"GENERAL";"TAB4",#N/A,TRUE,"GENERAL";"TAB5",#N/A,TRUE,"GENERAL"}</definedName>
    <definedName name="_m6" localSheetId="10">{"TAB1",#N/A,TRUE,"GENERAL";"TAB2",#N/A,TRUE,"GENERAL";"TAB3",#N/A,TRUE,"GENERAL";"TAB4",#N/A,TRUE,"GENERAL";"TAB5",#N/A,TRUE,"GENERAL"}</definedName>
    <definedName name="_m6" localSheetId="8">{"TAB1",#N/A,TRUE,"GENERAL";"TAB2",#N/A,TRUE,"GENERAL";"TAB3",#N/A,TRUE,"GENERAL";"TAB4",#N/A,TRUE,"GENERAL";"TAB5",#N/A,TRUE,"GENERAL"}</definedName>
    <definedName name="_m6">{"TAB1",#N/A,TRUE,"GENERAL";"TAB2",#N/A,TRUE,"GENERAL";"TAB3",#N/A,TRUE,"GENERAL";"TAB4",#N/A,TRUE,"GENERAL";"TAB5",#N/A,TRUE,"GENERAL"}</definedName>
    <definedName name="_m7" localSheetId="9">{"TAB1",#N/A,TRUE,"GENERAL";"TAB2",#N/A,TRUE,"GENERAL";"TAB3",#N/A,TRUE,"GENERAL";"TAB4",#N/A,TRUE,"GENERAL";"TAB5",#N/A,TRUE,"GENERAL"}</definedName>
    <definedName name="_m7" localSheetId="11">{"TAB1",#N/A,TRUE,"GENERAL";"TAB2",#N/A,TRUE,"GENERAL";"TAB3",#N/A,TRUE,"GENERAL";"TAB4",#N/A,TRUE,"GENERAL";"TAB5",#N/A,TRUE,"GENERAL"}</definedName>
    <definedName name="_m7" localSheetId="7">{"TAB1",#N/A,TRUE,"GENERAL";"TAB2",#N/A,TRUE,"GENERAL";"TAB3",#N/A,TRUE,"GENERAL";"TAB4",#N/A,TRUE,"GENERAL";"TAB5",#N/A,TRUE,"GENERAL"}</definedName>
    <definedName name="_m7" localSheetId="10">{"TAB1",#N/A,TRUE,"GENERAL";"TAB2",#N/A,TRUE,"GENERAL";"TAB3",#N/A,TRUE,"GENERAL";"TAB4",#N/A,TRUE,"GENERAL";"TAB5",#N/A,TRUE,"GENERAL"}</definedName>
    <definedName name="_m7" localSheetId="8">{"TAB1",#N/A,TRUE,"GENERAL";"TAB2",#N/A,TRUE,"GENERAL";"TAB3",#N/A,TRUE,"GENERAL";"TAB4",#N/A,TRUE,"GENERAL";"TAB5",#N/A,TRUE,"GENERAL"}</definedName>
    <definedName name="_m7">{"TAB1",#N/A,TRUE,"GENERAL";"TAB2",#N/A,TRUE,"GENERAL";"TAB3",#N/A,TRUE,"GENERAL";"TAB4",#N/A,TRUE,"GENERAL";"TAB5",#N/A,TRUE,"GENERAL"}</definedName>
    <definedName name="_m8" localSheetId="9">{"via1",#N/A,TRUE,"general";"via2",#N/A,TRUE,"general";"via3",#N/A,TRUE,"general"}</definedName>
    <definedName name="_m8" localSheetId="11">{"via1",#N/A,TRUE,"general";"via2",#N/A,TRUE,"general";"via3",#N/A,TRUE,"general"}</definedName>
    <definedName name="_m8" localSheetId="7">{"via1",#N/A,TRUE,"general";"via2",#N/A,TRUE,"general";"via3",#N/A,TRUE,"general"}</definedName>
    <definedName name="_m8" localSheetId="10">{"via1",#N/A,TRUE,"general";"via2",#N/A,TRUE,"general";"via3",#N/A,TRUE,"general"}</definedName>
    <definedName name="_m8" localSheetId="8">{"via1",#N/A,TRUE,"general";"via2",#N/A,TRUE,"general";"via3",#N/A,TRUE,"general"}</definedName>
    <definedName name="_m8">{"via1",#N/A,TRUE,"general";"via2",#N/A,TRUE,"general";"via3",#N/A,TRUE,"general"}</definedName>
    <definedName name="_m9" localSheetId="9">{"via1",#N/A,TRUE,"general";"via2",#N/A,TRUE,"general";"via3",#N/A,TRUE,"general"}</definedName>
    <definedName name="_m9" localSheetId="11">{"via1",#N/A,TRUE,"general";"via2",#N/A,TRUE,"general";"via3",#N/A,TRUE,"general"}</definedName>
    <definedName name="_m9" localSheetId="7">{"via1",#N/A,TRUE,"general";"via2",#N/A,TRUE,"general";"via3",#N/A,TRUE,"general"}</definedName>
    <definedName name="_m9" localSheetId="10">{"via1",#N/A,TRUE,"general";"via2",#N/A,TRUE,"general";"via3",#N/A,TRUE,"general"}</definedName>
    <definedName name="_m9" localSheetId="8">{"via1",#N/A,TRUE,"general";"via2",#N/A,TRUE,"general";"via3",#N/A,TRUE,"general"}</definedName>
    <definedName name="_m9">{"via1",#N/A,TRUE,"general";"via2",#N/A,TRUE,"general";"via3",#N/A,TRUE,"general"}</definedName>
    <definedName name="_MA2">#REF!</definedName>
    <definedName name="_MAT1">#REF!</definedName>
    <definedName name="_MatInverse_In">#REF!</definedName>
    <definedName name="_MatInverse_In1">#REF!</definedName>
    <definedName name="_MATiNVERSE_INN">#REF!</definedName>
    <definedName name="_mor15">#REF!</definedName>
    <definedName name="_n3" localSheetId="9">{"TAB1",#N/A,TRUE,"GENERAL";"TAB2",#N/A,TRUE,"GENERAL";"TAB3",#N/A,TRUE,"GENERAL";"TAB4",#N/A,TRUE,"GENERAL";"TAB5",#N/A,TRUE,"GENERAL"}</definedName>
    <definedName name="_n3" localSheetId="11">{"TAB1",#N/A,TRUE,"GENERAL";"TAB2",#N/A,TRUE,"GENERAL";"TAB3",#N/A,TRUE,"GENERAL";"TAB4",#N/A,TRUE,"GENERAL";"TAB5",#N/A,TRUE,"GENERAL"}</definedName>
    <definedName name="_n3" localSheetId="7">{"TAB1",#N/A,TRUE,"GENERAL";"TAB2",#N/A,TRUE,"GENERAL";"TAB3",#N/A,TRUE,"GENERAL";"TAB4",#N/A,TRUE,"GENERAL";"TAB5",#N/A,TRUE,"GENERAL"}</definedName>
    <definedName name="_n3" localSheetId="10">{"TAB1",#N/A,TRUE,"GENERAL";"TAB2",#N/A,TRUE,"GENERAL";"TAB3",#N/A,TRUE,"GENERAL";"TAB4",#N/A,TRUE,"GENERAL";"TAB5",#N/A,TRUE,"GENERAL"}</definedName>
    <definedName name="_n3" localSheetId="8">{"TAB1",#N/A,TRUE,"GENERAL";"TAB2",#N/A,TRUE,"GENERAL";"TAB3",#N/A,TRUE,"GENERAL";"TAB4",#N/A,TRUE,"GENERAL";"TAB5",#N/A,TRUE,"GENERAL"}</definedName>
    <definedName name="_n3">{"TAB1",#N/A,TRUE,"GENERAL";"TAB2",#N/A,TRUE,"GENERAL";"TAB3",#N/A,TRUE,"GENERAL";"TAB4",#N/A,TRUE,"GENERAL";"TAB5",#N/A,TRUE,"GENERAL"}</definedName>
    <definedName name="_n4" localSheetId="9">{"via1",#N/A,TRUE,"general";"via2",#N/A,TRUE,"general";"via3",#N/A,TRUE,"general"}</definedName>
    <definedName name="_n4" localSheetId="11">{"via1",#N/A,TRUE,"general";"via2",#N/A,TRUE,"general";"via3",#N/A,TRUE,"general"}</definedName>
    <definedName name="_n4" localSheetId="7">{"via1",#N/A,TRUE,"general";"via2",#N/A,TRUE,"general";"via3",#N/A,TRUE,"general"}</definedName>
    <definedName name="_n4" localSheetId="10">{"via1",#N/A,TRUE,"general";"via2",#N/A,TRUE,"general";"via3",#N/A,TRUE,"general"}</definedName>
    <definedName name="_n4" localSheetId="8">{"via1",#N/A,TRUE,"general";"via2",#N/A,TRUE,"general";"via3",#N/A,TRUE,"general"}</definedName>
    <definedName name="_n4">{"via1",#N/A,TRUE,"general";"via2",#N/A,TRUE,"general";"via3",#N/A,TRUE,"general"}</definedName>
    <definedName name="_n5" localSheetId="9">{"TAB1",#N/A,TRUE,"GENERAL";"TAB2",#N/A,TRUE,"GENERAL";"TAB3",#N/A,TRUE,"GENERAL";"TAB4",#N/A,TRUE,"GENERAL";"TAB5",#N/A,TRUE,"GENERAL"}</definedName>
    <definedName name="_n5" localSheetId="11">{"TAB1",#N/A,TRUE,"GENERAL";"TAB2",#N/A,TRUE,"GENERAL";"TAB3",#N/A,TRUE,"GENERAL";"TAB4",#N/A,TRUE,"GENERAL";"TAB5",#N/A,TRUE,"GENERAL"}</definedName>
    <definedName name="_n5" localSheetId="7">{"TAB1",#N/A,TRUE,"GENERAL";"TAB2",#N/A,TRUE,"GENERAL";"TAB3",#N/A,TRUE,"GENERAL";"TAB4",#N/A,TRUE,"GENERAL";"TAB5",#N/A,TRUE,"GENERAL"}</definedName>
    <definedName name="_n5" localSheetId="10">{"TAB1",#N/A,TRUE,"GENERAL";"TAB2",#N/A,TRUE,"GENERAL";"TAB3",#N/A,TRUE,"GENERAL";"TAB4",#N/A,TRUE,"GENERAL";"TAB5",#N/A,TRUE,"GENERAL"}</definedName>
    <definedName name="_n5" localSheetId="8">{"TAB1",#N/A,TRUE,"GENERAL";"TAB2",#N/A,TRUE,"GENERAL";"TAB3",#N/A,TRUE,"GENERAL";"TAB4",#N/A,TRUE,"GENERAL";"TAB5",#N/A,TRUE,"GENERAL"}</definedName>
    <definedName name="_n5">{"TAB1",#N/A,TRUE,"GENERAL";"TAB2",#N/A,TRUE,"GENERAL";"TAB3",#N/A,TRUE,"GENERAL";"TAB4",#N/A,TRUE,"GENERAL";"TAB5",#N/A,TRUE,"GENERAL"}</definedName>
    <definedName name="_nyn7" localSheetId="9">{"via1",#N/A,TRUE,"general";"via2",#N/A,TRUE,"general";"via3",#N/A,TRUE,"general"}</definedName>
    <definedName name="_nyn7" localSheetId="11">{"via1",#N/A,TRUE,"general";"via2",#N/A,TRUE,"general";"via3",#N/A,TRUE,"general"}</definedName>
    <definedName name="_nyn7" localSheetId="7">{"via1",#N/A,TRUE,"general";"via2",#N/A,TRUE,"general";"via3",#N/A,TRUE,"general"}</definedName>
    <definedName name="_nyn7" localSheetId="10">{"via1",#N/A,TRUE,"general";"via2",#N/A,TRUE,"general";"via3",#N/A,TRUE,"general"}</definedName>
    <definedName name="_nyn7" localSheetId="8">{"via1",#N/A,TRUE,"general";"via2",#N/A,TRUE,"general";"via3",#N/A,TRUE,"general"}</definedName>
    <definedName name="_nyn7">{"via1",#N/A,TRUE,"general";"via2",#N/A,TRUE,"general";"via3",#N/A,TRUE,"general"}</definedName>
    <definedName name="_o4" localSheetId="9">{"via1",#N/A,TRUE,"general";"via2",#N/A,TRUE,"general";"via3",#N/A,TRUE,"general"}</definedName>
    <definedName name="_o4" localSheetId="11">{"via1",#N/A,TRUE,"general";"via2",#N/A,TRUE,"general";"via3",#N/A,TRUE,"general"}</definedName>
    <definedName name="_o4" localSheetId="7">{"via1",#N/A,TRUE,"general";"via2",#N/A,TRUE,"general";"via3",#N/A,TRUE,"general"}</definedName>
    <definedName name="_o4" localSheetId="10">{"via1",#N/A,TRUE,"general";"via2",#N/A,TRUE,"general";"via3",#N/A,TRUE,"general"}</definedName>
    <definedName name="_o4" localSheetId="8">{"via1",#N/A,TRUE,"general";"via2",#N/A,TRUE,"general";"via3",#N/A,TRUE,"general"}</definedName>
    <definedName name="_o4">{"via1",#N/A,TRUE,"general";"via2",#N/A,TRUE,"general";"via3",#N/A,TRUE,"general"}</definedName>
    <definedName name="_o5" localSheetId="9">{"TAB1",#N/A,TRUE,"GENERAL";"TAB2",#N/A,TRUE,"GENERAL";"TAB3",#N/A,TRUE,"GENERAL";"TAB4",#N/A,TRUE,"GENERAL";"TAB5",#N/A,TRUE,"GENERAL"}</definedName>
    <definedName name="_o5" localSheetId="11">{"TAB1",#N/A,TRUE,"GENERAL";"TAB2",#N/A,TRUE,"GENERAL";"TAB3",#N/A,TRUE,"GENERAL";"TAB4",#N/A,TRUE,"GENERAL";"TAB5",#N/A,TRUE,"GENERAL"}</definedName>
    <definedName name="_o5" localSheetId="7">{"TAB1",#N/A,TRUE,"GENERAL";"TAB2",#N/A,TRUE,"GENERAL";"TAB3",#N/A,TRUE,"GENERAL";"TAB4",#N/A,TRUE,"GENERAL";"TAB5",#N/A,TRUE,"GENERAL"}</definedName>
    <definedName name="_o5" localSheetId="10">{"TAB1",#N/A,TRUE,"GENERAL";"TAB2",#N/A,TRUE,"GENERAL";"TAB3",#N/A,TRUE,"GENERAL";"TAB4",#N/A,TRUE,"GENERAL";"TAB5",#N/A,TRUE,"GENERAL"}</definedName>
    <definedName name="_o5" localSheetId="8">{"TAB1",#N/A,TRUE,"GENERAL";"TAB2",#N/A,TRUE,"GENERAL";"TAB3",#N/A,TRUE,"GENERAL";"TAB4",#N/A,TRUE,"GENERAL";"TAB5",#N/A,TRUE,"GENERAL"}</definedName>
    <definedName name="_o5">{"TAB1",#N/A,TRUE,"GENERAL";"TAB2",#N/A,TRUE,"GENERAL";"TAB3",#N/A,TRUE,"GENERAL";"TAB4",#N/A,TRUE,"GENERAL";"TAB5",#N/A,TRUE,"GENERAL"}</definedName>
    <definedName name="_o6" localSheetId="9">{"TAB1",#N/A,TRUE,"GENERAL";"TAB2",#N/A,TRUE,"GENERAL";"TAB3",#N/A,TRUE,"GENERAL";"TAB4",#N/A,TRUE,"GENERAL";"TAB5",#N/A,TRUE,"GENERAL"}</definedName>
    <definedName name="_o6" localSheetId="11">{"TAB1",#N/A,TRUE,"GENERAL";"TAB2",#N/A,TRUE,"GENERAL";"TAB3",#N/A,TRUE,"GENERAL";"TAB4",#N/A,TRUE,"GENERAL";"TAB5",#N/A,TRUE,"GENERAL"}</definedName>
    <definedName name="_o6" localSheetId="7">{"TAB1",#N/A,TRUE,"GENERAL";"TAB2",#N/A,TRUE,"GENERAL";"TAB3",#N/A,TRUE,"GENERAL";"TAB4",#N/A,TRUE,"GENERAL";"TAB5",#N/A,TRUE,"GENERAL"}</definedName>
    <definedName name="_o6" localSheetId="10">{"TAB1",#N/A,TRUE,"GENERAL";"TAB2",#N/A,TRUE,"GENERAL";"TAB3",#N/A,TRUE,"GENERAL";"TAB4",#N/A,TRUE,"GENERAL";"TAB5",#N/A,TRUE,"GENERAL"}</definedName>
    <definedName name="_o6" localSheetId="8">{"TAB1",#N/A,TRUE,"GENERAL";"TAB2",#N/A,TRUE,"GENERAL";"TAB3",#N/A,TRUE,"GENERAL";"TAB4",#N/A,TRUE,"GENERAL";"TAB5",#N/A,TRUE,"GENERAL"}</definedName>
    <definedName name="_o6">{"TAB1",#N/A,TRUE,"GENERAL";"TAB2",#N/A,TRUE,"GENERAL";"TAB3",#N/A,TRUE,"GENERAL";"TAB4",#N/A,TRUE,"GENERAL";"TAB5",#N/A,TRUE,"GENERAL"}</definedName>
    <definedName name="_o7" localSheetId="9">{"TAB1",#N/A,TRUE,"GENERAL";"TAB2",#N/A,TRUE,"GENERAL";"TAB3",#N/A,TRUE,"GENERAL";"TAB4",#N/A,TRUE,"GENERAL";"TAB5",#N/A,TRUE,"GENERAL"}</definedName>
    <definedName name="_o7" localSheetId="11">{"TAB1",#N/A,TRUE,"GENERAL";"TAB2",#N/A,TRUE,"GENERAL";"TAB3",#N/A,TRUE,"GENERAL";"TAB4",#N/A,TRUE,"GENERAL";"TAB5",#N/A,TRUE,"GENERAL"}</definedName>
    <definedName name="_o7" localSheetId="7">{"TAB1",#N/A,TRUE,"GENERAL";"TAB2",#N/A,TRUE,"GENERAL";"TAB3",#N/A,TRUE,"GENERAL";"TAB4",#N/A,TRUE,"GENERAL";"TAB5",#N/A,TRUE,"GENERAL"}</definedName>
    <definedName name="_o7" localSheetId="10">{"TAB1",#N/A,TRUE,"GENERAL";"TAB2",#N/A,TRUE,"GENERAL";"TAB3",#N/A,TRUE,"GENERAL";"TAB4",#N/A,TRUE,"GENERAL";"TAB5",#N/A,TRUE,"GENERAL"}</definedName>
    <definedName name="_o7" localSheetId="8">{"TAB1",#N/A,TRUE,"GENERAL";"TAB2",#N/A,TRUE,"GENERAL";"TAB3",#N/A,TRUE,"GENERAL";"TAB4",#N/A,TRUE,"GENERAL";"TAB5",#N/A,TRUE,"GENERAL"}</definedName>
    <definedName name="_o7">{"TAB1",#N/A,TRUE,"GENERAL";"TAB2",#N/A,TRUE,"GENERAL";"TAB3",#N/A,TRUE,"GENERAL";"TAB4",#N/A,TRUE,"GENERAL";"TAB5",#N/A,TRUE,"GENERAL"}</definedName>
    <definedName name="_o8" localSheetId="9">{"via1",#N/A,TRUE,"general";"via2",#N/A,TRUE,"general";"via3",#N/A,TRUE,"general"}</definedName>
    <definedName name="_o8" localSheetId="11">{"via1",#N/A,TRUE,"general";"via2",#N/A,TRUE,"general";"via3",#N/A,TRUE,"general"}</definedName>
    <definedName name="_o8" localSheetId="7">{"via1",#N/A,TRUE,"general";"via2",#N/A,TRUE,"general";"via3",#N/A,TRUE,"general"}</definedName>
    <definedName name="_o8" localSheetId="10">{"via1",#N/A,TRUE,"general";"via2",#N/A,TRUE,"general";"via3",#N/A,TRUE,"general"}</definedName>
    <definedName name="_o8" localSheetId="8">{"via1",#N/A,TRUE,"general";"via2",#N/A,TRUE,"general";"via3",#N/A,TRUE,"general"}</definedName>
    <definedName name="_o8">{"via1",#N/A,TRUE,"general";"via2",#N/A,TRUE,"general";"via3",#N/A,TRUE,"general"}</definedName>
    <definedName name="_o9" localSheetId="9">{"TAB1",#N/A,TRUE,"GENERAL";"TAB2",#N/A,TRUE,"GENERAL";"TAB3",#N/A,TRUE,"GENERAL";"TAB4",#N/A,TRUE,"GENERAL";"TAB5",#N/A,TRUE,"GENERAL"}</definedName>
    <definedName name="_o9" localSheetId="11">{"TAB1",#N/A,TRUE,"GENERAL";"TAB2",#N/A,TRUE,"GENERAL";"TAB3",#N/A,TRUE,"GENERAL";"TAB4",#N/A,TRUE,"GENERAL";"TAB5",#N/A,TRUE,"GENERAL"}</definedName>
    <definedName name="_o9" localSheetId="7">{"TAB1",#N/A,TRUE,"GENERAL";"TAB2",#N/A,TRUE,"GENERAL";"TAB3",#N/A,TRUE,"GENERAL";"TAB4",#N/A,TRUE,"GENERAL";"TAB5",#N/A,TRUE,"GENERAL"}</definedName>
    <definedName name="_o9" localSheetId="10">{"TAB1",#N/A,TRUE,"GENERAL";"TAB2",#N/A,TRUE,"GENERAL";"TAB3",#N/A,TRUE,"GENERAL";"TAB4",#N/A,TRUE,"GENERAL";"TAB5",#N/A,TRUE,"GENERAL"}</definedName>
    <definedName name="_o9" localSheetId="8">{"TAB1",#N/A,TRUE,"GENERAL";"TAB2",#N/A,TRUE,"GENERAL";"TAB3",#N/A,TRUE,"GENERAL";"TAB4",#N/A,TRUE,"GENERAL";"TAB5",#N/A,TRUE,"GENERAL"}</definedName>
    <definedName name="_o9">{"TAB1",#N/A,TRUE,"GENERAL";"TAB2",#N/A,TRUE,"GENERAL";"TAB3",#N/A,TRUE,"GENERAL";"TAB4",#N/A,TRUE,"GENERAL";"TAB5",#N/A,TRUE,"GENERAL"}</definedName>
    <definedName name="_Order1" localSheetId="9">0</definedName>
    <definedName name="_Order1" localSheetId="11">0</definedName>
    <definedName name="_Order1" localSheetId="7">0</definedName>
    <definedName name="_Order1" localSheetId="10">0</definedName>
    <definedName name="_Order1" localSheetId="8">0</definedName>
    <definedName name="_Order1">255</definedName>
    <definedName name="_Order2">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9">{"via1",#N/A,TRUE,"general";"via2",#N/A,TRUE,"general";"via3",#N/A,TRUE,"general"}</definedName>
    <definedName name="_p6" localSheetId="11">{"via1",#N/A,TRUE,"general";"via2",#N/A,TRUE,"general";"via3",#N/A,TRUE,"general"}</definedName>
    <definedName name="_p6" localSheetId="7">{"via1",#N/A,TRUE,"general";"via2",#N/A,TRUE,"general";"via3",#N/A,TRUE,"general"}</definedName>
    <definedName name="_p6" localSheetId="10">{"via1",#N/A,TRUE,"general";"via2",#N/A,TRUE,"general";"via3",#N/A,TRUE,"general"}</definedName>
    <definedName name="_p6" localSheetId="8">{"via1",#N/A,TRUE,"general";"via2",#N/A,TRUE,"general";"via3",#N/A,TRUE,"general"}</definedName>
    <definedName name="_p6">{"via1",#N/A,TRUE,"general";"via2",#N/A,TRUE,"general";"via3",#N/A,TRUE,"general"}</definedName>
    <definedName name="_p7" localSheetId="9">{"via1",#N/A,TRUE,"general";"via2",#N/A,TRUE,"general";"via3",#N/A,TRUE,"general"}</definedName>
    <definedName name="_p7" localSheetId="11">{"via1",#N/A,TRUE,"general";"via2",#N/A,TRUE,"general";"via3",#N/A,TRUE,"general"}</definedName>
    <definedName name="_p7" localSheetId="7">{"via1",#N/A,TRUE,"general";"via2",#N/A,TRUE,"general";"via3",#N/A,TRUE,"general"}</definedName>
    <definedName name="_p7" localSheetId="10">{"via1",#N/A,TRUE,"general";"via2",#N/A,TRUE,"general";"via3",#N/A,TRUE,"general"}</definedName>
    <definedName name="_p7" localSheetId="8">{"via1",#N/A,TRUE,"general";"via2",#N/A,TRUE,"general";"via3",#N/A,TRUE,"general"}</definedName>
    <definedName name="_p7">{"via1",#N/A,TRUE,"general";"via2",#N/A,TRUE,"general";"via3",#N/A,TRUE,"general"}</definedName>
    <definedName name="_p8" localSheetId="9">{"TAB1",#N/A,TRUE,"GENERAL";"TAB2",#N/A,TRUE,"GENERAL";"TAB3",#N/A,TRUE,"GENERAL";"TAB4",#N/A,TRUE,"GENERAL";"TAB5",#N/A,TRUE,"GENERAL"}</definedName>
    <definedName name="_p8" localSheetId="11">{"TAB1",#N/A,TRUE,"GENERAL";"TAB2",#N/A,TRUE,"GENERAL";"TAB3",#N/A,TRUE,"GENERAL";"TAB4",#N/A,TRUE,"GENERAL";"TAB5",#N/A,TRUE,"GENERAL"}</definedName>
    <definedName name="_p8" localSheetId="7">{"TAB1",#N/A,TRUE,"GENERAL";"TAB2",#N/A,TRUE,"GENERAL";"TAB3",#N/A,TRUE,"GENERAL";"TAB4",#N/A,TRUE,"GENERAL";"TAB5",#N/A,TRUE,"GENERAL"}</definedName>
    <definedName name="_p8" localSheetId="10">{"TAB1",#N/A,TRUE,"GENERAL";"TAB2",#N/A,TRUE,"GENERAL";"TAB3",#N/A,TRUE,"GENERAL";"TAB4",#N/A,TRUE,"GENERAL";"TAB5",#N/A,TRUE,"GENERAL"}</definedName>
    <definedName name="_p8" localSheetId="8">{"TAB1",#N/A,TRUE,"GENERAL";"TAB2",#N/A,TRUE,"GENERAL";"TAB3",#N/A,TRUE,"GENERAL";"TAB4",#N/A,TRUE,"GENERAL";"TAB5",#N/A,TRUE,"GENERAL"}</definedName>
    <definedName name="_p8">{"TAB1",#N/A,TRUE,"GENERAL";"TAB2",#N/A,TRUE,"GENERAL";"TAB3",#N/A,TRUE,"GENERAL";"TAB4",#N/A,TRUE,"GENERAL";"TAB5",#N/A,TRUE,"GENERAL"}</definedName>
    <definedName name="_Parse_Out">#REF!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localSheetId="9">{"TAB1",#N/A,TRUE,"GENERAL";"TAB2",#N/A,TRUE,"GENERAL";"TAB3",#N/A,TRUE,"GENERAL";"TAB4",#N/A,TRUE,"GENERAL";"TAB5",#N/A,TRUE,"GENERAL"}</definedName>
    <definedName name="_r" localSheetId="11">{"TAB1",#N/A,TRUE,"GENERAL";"TAB2",#N/A,TRUE,"GENERAL";"TAB3",#N/A,TRUE,"GENERAL";"TAB4",#N/A,TRUE,"GENERAL";"TAB5",#N/A,TRUE,"GENERAL"}</definedName>
    <definedName name="_r" localSheetId="7">{"TAB1",#N/A,TRUE,"GENERAL";"TAB2",#N/A,TRUE,"GENERAL";"TAB3",#N/A,TRUE,"GENERAL";"TAB4",#N/A,TRUE,"GENERAL";"TAB5",#N/A,TRUE,"GENERAL"}</definedName>
    <definedName name="_r" localSheetId="10">{"TAB1",#N/A,TRUE,"GENERAL";"TAB2",#N/A,TRUE,"GENERAL";"TAB3",#N/A,TRUE,"GENERAL";"TAB4",#N/A,TRUE,"GENERAL";"TAB5",#N/A,TRUE,"GENERAL"}</definedName>
    <definedName name="_r" localSheetId="8">{"TAB1",#N/A,TRUE,"GENERAL";"TAB2",#N/A,TRUE,"GENERAL";"TAB3",#N/A,TRUE,"GENERAL";"TAB4",#N/A,TRUE,"GENERAL";"TAB5",#N/A,TRUE,"GENERAL"}</definedName>
    <definedName name="_r">#REF!</definedName>
    <definedName name="_r4r" localSheetId="9">{"via1",#N/A,TRUE,"general";"via2",#N/A,TRUE,"general";"via3",#N/A,TRUE,"general"}</definedName>
    <definedName name="_r4r" localSheetId="11">{"via1",#N/A,TRUE,"general";"via2",#N/A,TRUE,"general";"via3",#N/A,TRUE,"general"}</definedName>
    <definedName name="_r4r" localSheetId="7">{"via1",#N/A,TRUE,"general";"via2",#N/A,TRUE,"general";"via3",#N/A,TRUE,"general"}</definedName>
    <definedName name="_r4r" localSheetId="10">{"via1",#N/A,TRUE,"general";"via2",#N/A,TRUE,"general";"via3",#N/A,TRUE,"general"}</definedName>
    <definedName name="_r4r" localSheetId="8">{"via1",#N/A,TRUE,"general";"via2",#N/A,TRUE,"general";"via3",#N/A,TRUE,"general"}</definedName>
    <definedName name="_r4r">{"via1",#N/A,TRUE,"general";"via2",#N/A,TRUE,"general";"via3",#N/A,TRUE,"general"}</definedName>
    <definedName name="_Rc">#REF!</definedName>
    <definedName name="_Regression_Int">1</definedName>
    <definedName name="_rtu6" localSheetId="9">{"via1",#N/A,TRUE,"general";"via2",#N/A,TRUE,"general";"via3",#N/A,TRUE,"general"}</definedName>
    <definedName name="_rtu6" localSheetId="11">{"via1",#N/A,TRUE,"general";"via2",#N/A,TRUE,"general";"via3",#N/A,TRUE,"general"}</definedName>
    <definedName name="_rtu6" localSheetId="7">{"via1",#N/A,TRUE,"general";"via2",#N/A,TRUE,"general";"via3",#N/A,TRUE,"general"}</definedName>
    <definedName name="_rtu6" localSheetId="10">{"via1",#N/A,TRUE,"general";"via2",#N/A,TRUE,"general";"via3",#N/A,TRUE,"general"}</definedName>
    <definedName name="_rtu6" localSheetId="8">{"via1",#N/A,TRUE,"general";"via2",#N/A,TRUE,"general";"via3",#N/A,TRUE,"general"}</definedName>
    <definedName name="_rtu6">{"via1",#N/A,TRUE,"general";"via2",#N/A,TRUE,"general";"via3",#N/A,TRUE,"general"}</definedName>
    <definedName name="_s">#REF!</definedName>
    <definedName name="_s1" localSheetId="9">{"via1",#N/A,TRUE,"general";"via2",#N/A,TRUE,"general";"via3",#N/A,TRUE,"general"}</definedName>
    <definedName name="_s1" localSheetId="11">{"via1",#N/A,TRUE,"general";"via2",#N/A,TRUE,"general";"via3",#N/A,TRUE,"general"}</definedName>
    <definedName name="_s1" localSheetId="7">{"via1",#N/A,TRUE,"general";"via2",#N/A,TRUE,"general";"via3",#N/A,TRUE,"general"}</definedName>
    <definedName name="_s1" localSheetId="10">{"via1",#N/A,TRUE,"general";"via2",#N/A,TRUE,"general";"via3",#N/A,TRUE,"general"}</definedName>
    <definedName name="_s1" localSheetId="8">{"via1",#N/A,TRUE,"general";"via2",#N/A,TRUE,"general";"via3",#N/A,TRUE,"general"}</definedName>
    <definedName name="_s1">{"via1",#N/A,TRUE,"general";"via2",#N/A,TRUE,"general";"via3",#N/A,TRUE,"general"}</definedName>
    <definedName name="_s2" localSheetId="9">{"TAB1",#N/A,TRUE,"GENERAL";"TAB2",#N/A,TRUE,"GENERAL";"TAB3",#N/A,TRUE,"GENERAL";"TAB4",#N/A,TRUE,"GENERAL";"TAB5",#N/A,TRUE,"GENERAL"}</definedName>
    <definedName name="_s2" localSheetId="11">{"TAB1",#N/A,TRUE,"GENERAL";"TAB2",#N/A,TRUE,"GENERAL";"TAB3",#N/A,TRUE,"GENERAL";"TAB4",#N/A,TRUE,"GENERAL";"TAB5",#N/A,TRUE,"GENERAL"}</definedName>
    <definedName name="_s2" localSheetId="7">{"TAB1",#N/A,TRUE,"GENERAL";"TAB2",#N/A,TRUE,"GENERAL";"TAB3",#N/A,TRUE,"GENERAL";"TAB4",#N/A,TRUE,"GENERAL";"TAB5",#N/A,TRUE,"GENERAL"}</definedName>
    <definedName name="_s2" localSheetId="10">{"TAB1",#N/A,TRUE,"GENERAL";"TAB2",#N/A,TRUE,"GENERAL";"TAB3",#N/A,TRUE,"GENERAL";"TAB4",#N/A,TRUE,"GENERAL";"TAB5",#N/A,TRUE,"GENERAL"}</definedName>
    <definedName name="_s2" localSheetId="8">{"TAB1",#N/A,TRUE,"GENERAL";"TAB2",#N/A,TRUE,"GENERAL";"TAB3",#N/A,TRUE,"GENERAL";"TAB4",#N/A,TRUE,"GENERAL";"TAB5",#N/A,TRUE,"GENERAL"}</definedName>
    <definedName name="_s2">{"TAB1",#N/A,TRUE,"GENERAL";"TAB2",#N/A,TRUE,"GENERAL";"TAB3",#N/A,TRUE,"GENERAL";"TAB4",#N/A,TRUE,"GENERAL";"TAB5",#N/A,TRUE,"GENERAL"}</definedName>
    <definedName name="_s3" localSheetId="9">{"TAB1",#N/A,TRUE,"GENERAL";"TAB2",#N/A,TRUE,"GENERAL";"TAB3",#N/A,TRUE,"GENERAL";"TAB4",#N/A,TRUE,"GENERAL";"TAB5",#N/A,TRUE,"GENERAL"}</definedName>
    <definedName name="_s3" localSheetId="11">{"TAB1",#N/A,TRUE,"GENERAL";"TAB2",#N/A,TRUE,"GENERAL";"TAB3",#N/A,TRUE,"GENERAL";"TAB4",#N/A,TRUE,"GENERAL";"TAB5",#N/A,TRUE,"GENERAL"}</definedName>
    <definedName name="_s3" localSheetId="7">{"TAB1",#N/A,TRUE,"GENERAL";"TAB2",#N/A,TRUE,"GENERAL";"TAB3",#N/A,TRUE,"GENERAL";"TAB4",#N/A,TRUE,"GENERAL";"TAB5",#N/A,TRUE,"GENERAL"}</definedName>
    <definedName name="_s3" localSheetId="10">{"TAB1",#N/A,TRUE,"GENERAL";"TAB2",#N/A,TRUE,"GENERAL";"TAB3",#N/A,TRUE,"GENERAL";"TAB4",#N/A,TRUE,"GENERAL";"TAB5",#N/A,TRUE,"GENERAL"}</definedName>
    <definedName name="_s3" localSheetId="8">{"TAB1",#N/A,TRUE,"GENERAL";"TAB2",#N/A,TRUE,"GENERAL";"TAB3",#N/A,TRUE,"GENERAL";"TAB4",#N/A,TRUE,"GENERAL";"TAB5",#N/A,TRUE,"GENERAL"}</definedName>
    <definedName name="_s3">{"TAB1",#N/A,TRUE,"GENERAL";"TAB2",#N/A,TRUE,"GENERAL";"TAB3",#N/A,TRUE,"GENERAL";"TAB4",#N/A,TRUE,"GENERAL";"TAB5",#N/A,TRUE,"GENERAL"}</definedName>
    <definedName name="_s4" localSheetId="9">{"via1",#N/A,TRUE,"general";"via2",#N/A,TRUE,"general";"via3",#N/A,TRUE,"general"}</definedName>
    <definedName name="_s4" localSheetId="11">{"via1",#N/A,TRUE,"general";"via2",#N/A,TRUE,"general";"via3",#N/A,TRUE,"general"}</definedName>
    <definedName name="_s4" localSheetId="7">{"via1",#N/A,TRUE,"general";"via2",#N/A,TRUE,"general";"via3",#N/A,TRUE,"general"}</definedName>
    <definedName name="_s4" localSheetId="10">{"via1",#N/A,TRUE,"general";"via2",#N/A,TRUE,"general";"via3",#N/A,TRUE,"general"}</definedName>
    <definedName name="_s4" localSheetId="8">{"via1",#N/A,TRUE,"general";"via2",#N/A,TRUE,"general";"via3",#N/A,TRUE,"general"}</definedName>
    <definedName name="_s4">{"via1",#N/A,TRUE,"general";"via2",#N/A,TRUE,"general";"via3",#N/A,TRUE,"general"}</definedName>
    <definedName name="_s5" localSheetId="9">{"via1",#N/A,TRUE,"general";"via2",#N/A,TRUE,"general";"via3",#N/A,TRUE,"general"}</definedName>
    <definedName name="_s5" localSheetId="11">{"via1",#N/A,TRUE,"general";"via2",#N/A,TRUE,"general";"via3",#N/A,TRUE,"general"}</definedName>
    <definedName name="_s5" localSheetId="7">{"via1",#N/A,TRUE,"general";"via2",#N/A,TRUE,"general";"via3",#N/A,TRUE,"general"}</definedName>
    <definedName name="_s5" localSheetId="10">{"via1",#N/A,TRUE,"general";"via2",#N/A,TRUE,"general";"via3",#N/A,TRUE,"general"}</definedName>
    <definedName name="_s5" localSheetId="8">{"via1",#N/A,TRUE,"general";"via2",#N/A,TRUE,"general";"via3",#N/A,TRUE,"general"}</definedName>
    <definedName name="_s5">{"via1",#N/A,TRUE,"general";"via2",#N/A,TRUE,"general";"via3",#N/A,TRUE,"general"}</definedName>
    <definedName name="_s6" localSheetId="9">{"TAB1",#N/A,TRUE,"GENERAL";"TAB2",#N/A,TRUE,"GENERAL";"TAB3",#N/A,TRUE,"GENERAL";"TAB4",#N/A,TRUE,"GENERAL";"TAB5",#N/A,TRUE,"GENERAL"}</definedName>
    <definedName name="_s6" localSheetId="11">{"TAB1",#N/A,TRUE,"GENERAL";"TAB2",#N/A,TRUE,"GENERAL";"TAB3",#N/A,TRUE,"GENERAL";"TAB4",#N/A,TRUE,"GENERAL";"TAB5",#N/A,TRUE,"GENERAL"}</definedName>
    <definedName name="_s6" localSheetId="7">{"TAB1",#N/A,TRUE,"GENERAL";"TAB2",#N/A,TRUE,"GENERAL";"TAB3",#N/A,TRUE,"GENERAL";"TAB4",#N/A,TRUE,"GENERAL";"TAB5",#N/A,TRUE,"GENERAL"}</definedName>
    <definedName name="_s6" localSheetId="10">{"TAB1",#N/A,TRUE,"GENERAL";"TAB2",#N/A,TRUE,"GENERAL";"TAB3",#N/A,TRUE,"GENERAL";"TAB4",#N/A,TRUE,"GENERAL";"TAB5",#N/A,TRUE,"GENERAL"}</definedName>
    <definedName name="_s6" localSheetId="8">{"TAB1",#N/A,TRUE,"GENERAL";"TAB2",#N/A,TRUE,"GENERAL";"TAB3",#N/A,TRUE,"GENERAL";"TAB4",#N/A,TRUE,"GENERAL";"TAB5",#N/A,TRUE,"GENERAL"}</definedName>
    <definedName name="_s6">{"TAB1",#N/A,TRUE,"GENERAL";"TAB2",#N/A,TRUE,"GENERAL";"TAB3",#N/A,TRUE,"GENERAL";"TAB4",#N/A,TRUE,"GENERAL";"TAB5",#N/A,TRUE,"GENERAL"}</definedName>
    <definedName name="_s7" localSheetId="9">{"via1",#N/A,TRUE,"general";"via2",#N/A,TRUE,"general";"via3",#N/A,TRUE,"general"}</definedName>
    <definedName name="_s7" localSheetId="11">{"via1",#N/A,TRUE,"general";"via2",#N/A,TRUE,"general";"via3",#N/A,TRUE,"general"}</definedName>
    <definedName name="_s7" localSheetId="7">{"via1",#N/A,TRUE,"general";"via2",#N/A,TRUE,"general";"via3",#N/A,TRUE,"general"}</definedName>
    <definedName name="_s7" localSheetId="10">{"via1",#N/A,TRUE,"general";"via2",#N/A,TRUE,"general";"via3",#N/A,TRUE,"general"}</definedName>
    <definedName name="_s7" localSheetId="8">{"via1",#N/A,TRUE,"general";"via2",#N/A,TRUE,"general";"via3",#N/A,TRUE,"general"}</definedName>
    <definedName name="_s7">{"via1",#N/A,TRUE,"general";"via2",#N/A,TRUE,"general";"via3",#N/A,TRUE,"general"}</definedName>
    <definedName name="_SAL1">#REF!</definedName>
    <definedName name="_SBC1">#REF!</definedName>
    <definedName name="_SBC3">#REF!</definedName>
    <definedName name="_SBC5">#REF!</definedName>
    <definedName name="_Sort" localSheetId="9">#REF!</definedName>
    <definedName name="_Sort" localSheetId="7">#REF!</definedName>
    <definedName name="_Sort" localSheetId="10">#REF!</definedName>
    <definedName name="_Sort" localSheetId="8">#REF!</definedName>
    <definedName name="_Sort">#REF!</definedName>
    <definedName name="_Sort1">#REF!</definedName>
    <definedName name="_t3" localSheetId="9">{"TAB1",#N/A,TRUE,"GENERAL";"TAB2",#N/A,TRUE,"GENERAL";"TAB3",#N/A,TRUE,"GENERAL";"TAB4",#N/A,TRUE,"GENERAL";"TAB5",#N/A,TRUE,"GENERAL"}</definedName>
    <definedName name="_t3" localSheetId="11">{"TAB1",#N/A,TRUE,"GENERAL";"TAB2",#N/A,TRUE,"GENERAL";"TAB3",#N/A,TRUE,"GENERAL";"TAB4",#N/A,TRUE,"GENERAL";"TAB5",#N/A,TRUE,"GENERAL"}</definedName>
    <definedName name="_t3" localSheetId="7">{"TAB1",#N/A,TRUE,"GENERAL";"TAB2",#N/A,TRUE,"GENERAL";"TAB3",#N/A,TRUE,"GENERAL";"TAB4",#N/A,TRUE,"GENERAL";"TAB5",#N/A,TRUE,"GENERAL"}</definedName>
    <definedName name="_t3" localSheetId="10">{"TAB1",#N/A,TRUE,"GENERAL";"TAB2",#N/A,TRUE,"GENERAL";"TAB3",#N/A,TRUE,"GENERAL";"TAB4",#N/A,TRUE,"GENERAL";"TAB5",#N/A,TRUE,"GENERAL"}</definedName>
    <definedName name="_t3" localSheetId="8">{"TAB1",#N/A,TRUE,"GENERAL";"TAB2",#N/A,TRUE,"GENERAL";"TAB3",#N/A,TRUE,"GENERAL";"TAB4",#N/A,TRUE,"GENERAL";"TAB5",#N/A,TRUE,"GENERAL"}</definedName>
    <definedName name="_t3">{"TAB1",#N/A,TRUE,"GENERAL";"TAB2",#N/A,TRUE,"GENERAL";"TAB3",#N/A,TRUE,"GENERAL";"TAB4",#N/A,TRUE,"GENERAL";"TAB5",#N/A,TRUE,"GENERAL"}</definedName>
    <definedName name="_t4" localSheetId="9">{"via1",#N/A,TRUE,"general";"via2",#N/A,TRUE,"general";"via3",#N/A,TRUE,"general"}</definedName>
    <definedName name="_t4" localSheetId="11">{"via1",#N/A,TRUE,"general";"via2",#N/A,TRUE,"general";"via3",#N/A,TRUE,"general"}</definedName>
    <definedName name="_t4" localSheetId="7">{"via1",#N/A,TRUE,"general";"via2",#N/A,TRUE,"general";"via3",#N/A,TRUE,"general"}</definedName>
    <definedName name="_t4" localSheetId="10">{"via1",#N/A,TRUE,"general";"via2",#N/A,TRUE,"general";"via3",#N/A,TRUE,"general"}</definedName>
    <definedName name="_t4" localSheetId="8">{"via1",#N/A,TRUE,"general";"via2",#N/A,TRUE,"general";"via3",#N/A,TRUE,"general"}</definedName>
    <definedName name="_t4">{"via1",#N/A,TRUE,"general";"via2",#N/A,TRUE,"general";"via3",#N/A,TRUE,"general"}</definedName>
    <definedName name="_t5" localSheetId="9">{"TAB1",#N/A,TRUE,"GENERAL";"TAB2",#N/A,TRUE,"GENERAL";"TAB3",#N/A,TRUE,"GENERAL";"TAB4",#N/A,TRUE,"GENERAL";"TAB5",#N/A,TRUE,"GENERAL"}</definedName>
    <definedName name="_t5" localSheetId="11">{"TAB1",#N/A,TRUE,"GENERAL";"TAB2",#N/A,TRUE,"GENERAL";"TAB3",#N/A,TRUE,"GENERAL";"TAB4",#N/A,TRUE,"GENERAL";"TAB5",#N/A,TRUE,"GENERAL"}</definedName>
    <definedName name="_t5" localSheetId="7">{"TAB1",#N/A,TRUE,"GENERAL";"TAB2",#N/A,TRUE,"GENERAL";"TAB3",#N/A,TRUE,"GENERAL";"TAB4",#N/A,TRUE,"GENERAL";"TAB5",#N/A,TRUE,"GENERAL"}</definedName>
    <definedName name="_t5" localSheetId="10">{"TAB1",#N/A,TRUE,"GENERAL";"TAB2",#N/A,TRUE,"GENERAL";"TAB3",#N/A,TRUE,"GENERAL";"TAB4",#N/A,TRUE,"GENERAL";"TAB5",#N/A,TRUE,"GENERAL"}</definedName>
    <definedName name="_t5" localSheetId="8">{"TAB1",#N/A,TRUE,"GENERAL";"TAB2",#N/A,TRUE,"GENERAL";"TAB3",#N/A,TRUE,"GENERAL";"TAB4",#N/A,TRUE,"GENERAL";"TAB5",#N/A,TRUE,"GENERAL"}</definedName>
    <definedName name="_t5">{"TAB1",#N/A,TRUE,"GENERAL";"TAB2",#N/A,TRUE,"GENERAL";"TAB3",#N/A,TRUE,"GENERAL";"TAB4",#N/A,TRUE,"GENERAL";"TAB5",#N/A,TRUE,"GENERAL"}</definedName>
    <definedName name="_t6" localSheetId="9">{"via1",#N/A,TRUE,"general";"via2",#N/A,TRUE,"general";"via3",#N/A,TRUE,"general"}</definedName>
    <definedName name="_t6" localSheetId="11">{"via1",#N/A,TRUE,"general";"via2",#N/A,TRUE,"general";"via3",#N/A,TRUE,"general"}</definedName>
    <definedName name="_t6" localSheetId="7">{"via1",#N/A,TRUE,"general";"via2",#N/A,TRUE,"general";"via3",#N/A,TRUE,"general"}</definedName>
    <definedName name="_t6" localSheetId="10">{"via1",#N/A,TRUE,"general";"via2",#N/A,TRUE,"general";"via3",#N/A,TRUE,"general"}</definedName>
    <definedName name="_t6" localSheetId="8">{"via1",#N/A,TRUE,"general";"via2",#N/A,TRUE,"general";"via3",#N/A,TRUE,"general"}</definedName>
    <definedName name="_t6">{"via1",#N/A,TRUE,"general";"via2",#N/A,TRUE,"general";"via3",#N/A,TRUE,"general"}</definedName>
    <definedName name="_t66" localSheetId="9">{"TAB1",#N/A,TRUE,"GENERAL";"TAB2",#N/A,TRUE,"GENERAL";"TAB3",#N/A,TRUE,"GENERAL";"TAB4",#N/A,TRUE,"GENERAL";"TAB5",#N/A,TRUE,"GENERAL"}</definedName>
    <definedName name="_t66" localSheetId="11">{"TAB1",#N/A,TRUE,"GENERAL";"TAB2",#N/A,TRUE,"GENERAL";"TAB3",#N/A,TRUE,"GENERAL";"TAB4",#N/A,TRUE,"GENERAL";"TAB5",#N/A,TRUE,"GENERAL"}</definedName>
    <definedName name="_t66" localSheetId="7">{"TAB1",#N/A,TRUE,"GENERAL";"TAB2",#N/A,TRUE,"GENERAL";"TAB3",#N/A,TRUE,"GENERAL";"TAB4",#N/A,TRUE,"GENERAL";"TAB5",#N/A,TRUE,"GENERAL"}</definedName>
    <definedName name="_t66" localSheetId="10">{"TAB1",#N/A,TRUE,"GENERAL";"TAB2",#N/A,TRUE,"GENERAL";"TAB3",#N/A,TRUE,"GENERAL";"TAB4",#N/A,TRUE,"GENERAL";"TAB5",#N/A,TRUE,"GENERAL"}</definedName>
    <definedName name="_t66" localSheetId="8">{"TAB1",#N/A,TRUE,"GENERAL";"TAB2",#N/A,TRUE,"GENERAL";"TAB3",#N/A,TRUE,"GENERAL";"TAB4",#N/A,TRUE,"GENERAL";"TAB5",#N/A,TRUE,"GENERAL"}</definedName>
    <definedName name="_t66">{"TAB1",#N/A,TRUE,"GENERAL";"TAB2",#N/A,TRUE,"GENERAL";"TAB3",#N/A,TRUE,"GENERAL";"TAB4",#N/A,TRUE,"GENERAL";"TAB5",#N/A,TRUE,"GENERAL"}</definedName>
    <definedName name="_t7" localSheetId="9">{"via1",#N/A,TRUE,"general";"via2",#N/A,TRUE,"general";"via3",#N/A,TRUE,"general"}</definedName>
    <definedName name="_t7" localSheetId="11">{"via1",#N/A,TRUE,"general";"via2",#N/A,TRUE,"general";"via3",#N/A,TRUE,"general"}</definedName>
    <definedName name="_t7" localSheetId="7">{"via1",#N/A,TRUE,"general";"via2",#N/A,TRUE,"general";"via3",#N/A,TRUE,"general"}</definedName>
    <definedName name="_t7" localSheetId="10">{"via1",#N/A,TRUE,"general";"via2",#N/A,TRUE,"general";"via3",#N/A,TRUE,"general"}</definedName>
    <definedName name="_t7" localSheetId="8">{"via1",#N/A,TRUE,"general";"via2",#N/A,TRUE,"general";"via3",#N/A,TRUE,"general"}</definedName>
    <definedName name="_t7">{"via1",#N/A,TRUE,"general";"via2",#N/A,TRUE,"general";"via3",#N/A,TRUE,"general"}</definedName>
    <definedName name="_t77" localSheetId="9">{"TAB1",#N/A,TRUE,"GENERAL";"TAB2",#N/A,TRUE,"GENERAL";"TAB3",#N/A,TRUE,"GENERAL";"TAB4",#N/A,TRUE,"GENERAL";"TAB5",#N/A,TRUE,"GENERAL"}</definedName>
    <definedName name="_t77" localSheetId="11">{"TAB1",#N/A,TRUE,"GENERAL";"TAB2",#N/A,TRUE,"GENERAL";"TAB3",#N/A,TRUE,"GENERAL";"TAB4",#N/A,TRUE,"GENERAL";"TAB5",#N/A,TRUE,"GENERAL"}</definedName>
    <definedName name="_t77" localSheetId="7">{"TAB1",#N/A,TRUE,"GENERAL";"TAB2",#N/A,TRUE,"GENERAL";"TAB3",#N/A,TRUE,"GENERAL";"TAB4",#N/A,TRUE,"GENERAL";"TAB5",#N/A,TRUE,"GENERAL"}</definedName>
    <definedName name="_t77" localSheetId="10">{"TAB1",#N/A,TRUE,"GENERAL";"TAB2",#N/A,TRUE,"GENERAL";"TAB3",#N/A,TRUE,"GENERAL";"TAB4",#N/A,TRUE,"GENERAL";"TAB5",#N/A,TRUE,"GENERAL"}</definedName>
    <definedName name="_t77" localSheetId="8">{"TAB1",#N/A,TRUE,"GENERAL";"TAB2",#N/A,TRUE,"GENERAL";"TAB3",#N/A,TRUE,"GENERAL";"TAB4",#N/A,TRUE,"GENERAL";"TAB5",#N/A,TRUE,"GENERAL"}</definedName>
    <definedName name="_t77">{"TAB1",#N/A,TRUE,"GENERAL";"TAB2",#N/A,TRUE,"GENERAL";"TAB3",#N/A,TRUE,"GENERAL";"TAB4",#N/A,TRUE,"GENERAL";"TAB5",#N/A,TRUE,"GENERAL"}</definedName>
    <definedName name="_t8" localSheetId="9">{"TAB1",#N/A,TRUE,"GENERAL";"TAB2",#N/A,TRUE,"GENERAL";"TAB3",#N/A,TRUE,"GENERAL";"TAB4",#N/A,TRUE,"GENERAL";"TAB5",#N/A,TRUE,"GENERAL"}</definedName>
    <definedName name="_t8" localSheetId="11">{"TAB1",#N/A,TRUE,"GENERAL";"TAB2",#N/A,TRUE,"GENERAL";"TAB3",#N/A,TRUE,"GENERAL";"TAB4",#N/A,TRUE,"GENERAL";"TAB5",#N/A,TRUE,"GENERAL"}</definedName>
    <definedName name="_t8" localSheetId="7">{"TAB1",#N/A,TRUE,"GENERAL";"TAB2",#N/A,TRUE,"GENERAL";"TAB3",#N/A,TRUE,"GENERAL";"TAB4",#N/A,TRUE,"GENERAL";"TAB5",#N/A,TRUE,"GENERAL"}</definedName>
    <definedName name="_t8" localSheetId="10">{"TAB1",#N/A,TRUE,"GENERAL";"TAB2",#N/A,TRUE,"GENERAL";"TAB3",#N/A,TRUE,"GENERAL";"TAB4",#N/A,TRUE,"GENERAL";"TAB5",#N/A,TRUE,"GENERAL"}</definedName>
    <definedName name="_t8" localSheetId="8">{"TAB1",#N/A,TRUE,"GENERAL";"TAB2",#N/A,TRUE,"GENERAL";"TAB3",#N/A,TRUE,"GENERAL";"TAB4",#N/A,TRUE,"GENERAL";"TAB5",#N/A,TRUE,"GENERAL"}</definedName>
    <definedName name="_t8">{"TAB1",#N/A,TRUE,"GENERAL";"TAB2",#N/A,TRUE,"GENERAL";"TAB3",#N/A,TRUE,"GENERAL";"TAB4",#N/A,TRUE,"GENERAL";"TAB5",#N/A,TRUE,"GENERAL"}</definedName>
    <definedName name="_t88" localSheetId="9">{"via1",#N/A,TRUE,"general";"via2",#N/A,TRUE,"general";"via3",#N/A,TRUE,"general"}</definedName>
    <definedName name="_t88" localSheetId="11">{"via1",#N/A,TRUE,"general";"via2",#N/A,TRUE,"general";"via3",#N/A,TRUE,"general"}</definedName>
    <definedName name="_t88" localSheetId="7">{"via1",#N/A,TRUE,"general";"via2",#N/A,TRUE,"general";"via3",#N/A,TRUE,"general"}</definedName>
    <definedName name="_t88" localSheetId="10">{"via1",#N/A,TRUE,"general";"via2",#N/A,TRUE,"general";"via3",#N/A,TRUE,"general"}</definedName>
    <definedName name="_t88" localSheetId="8">{"via1",#N/A,TRUE,"general";"via2",#N/A,TRUE,"general";"via3",#N/A,TRUE,"general"}</definedName>
    <definedName name="_t88">{"via1",#N/A,TRUE,"general";"via2",#N/A,TRUE,"general";"via3",#N/A,TRUE,"general"}</definedName>
    <definedName name="_t9" localSheetId="9">{"TAB1",#N/A,TRUE,"GENERAL";"TAB2",#N/A,TRUE,"GENERAL";"TAB3",#N/A,TRUE,"GENERAL";"TAB4",#N/A,TRUE,"GENERAL";"TAB5",#N/A,TRUE,"GENERAL"}</definedName>
    <definedName name="_t9" localSheetId="11">{"TAB1",#N/A,TRUE,"GENERAL";"TAB2",#N/A,TRUE,"GENERAL";"TAB3",#N/A,TRUE,"GENERAL";"TAB4",#N/A,TRUE,"GENERAL";"TAB5",#N/A,TRUE,"GENERAL"}</definedName>
    <definedName name="_t9" localSheetId="7">{"TAB1",#N/A,TRUE,"GENERAL";"TAB2",#N/A,TRUE,"GENERAL";"TAB3",#N/A,TRUE,"GENERAL";"TAB4",#N/A,TRUE,"GENERAL";"TAB5",#N/A,TRUE,"GENERAL"}</definedName>
    <definedName name="_t9" localSheetId="10">{"TAB1",#N/A,TRUE,"GENERAL";"TAB2",#N/A,TRUE,"GENERAL";"TAB3",#N/A,TRUE,"GENERAL";"TAB4",#N/A,TRUE,"GENERAL";"TAB5",#N/A,TRUE,"GENERAL"}</definedName>
    <definedName name="_t9" localSheetId="8">{"TAB1",#N/A,TRUE,"GENERAL";"TAB2",#N/A,TRUE,"GENERAL";"TAB3",#N/A,TRUE,"GENERAL";"TAB4",#N/A,TRUE,"GENERAL";"TAB5",#N/A,TRUE,"GENERAL"}</definedName>
    <definedName name="_t9">{"TAB1",#N/A,TRUE,"GENERAL";"TAB2",#N/A,TRUE,"GENERAL";"TAB3",#N/A,TRUE,"GENERAL";"TAB4",#N/A,TRUE,"GENERAL";"TAB5",#N/A,TRUE,"GENERAL"}</definedName>
    <definedName name="_t99" localSheetId="9">{"via1",#N/A,TRUE,"general";"via2",#N/A,TRUE,"general";"via3",#N/A,TRUE,"general"}</definedName>
    <definedName name="_t99" localSheetId="11">{"via1",#N/A,TRUE,"general";"via2",#N/A,TRUE,"general";"via3",#N/A,TRUE,"general"}</definedName>
    <definedName name="_t99" localSheetId="7">{"via1",#N/A,TRUE,"general";"via2",#N/A,TRUE,"general";"via3",#N/A,TRUE,"general"}</definedName>
    <definedName name="_t99" localSheetId="10">{"via1",#N/A,TRUE,"general";"via2",#N/A,TRUE,"general";"via3",#N/A,TRUE,"general"}</definedName>
    <definedName name="_t99" localSheetId="8">{"via1",#N/A,TRUE,"general";"via2",#N/A,TRUE,"general";"via3",#N/A,TRUE,"general"}</definedName>
    <definedName name="_t99">{"via1",#N/A,TRUE,"general";"via2",#N/A,TRUE,"general";"via3",#N/A,TRUE,"general"}</definedName>
    <definedName name="_tab1">#REF!</definedName>
    <definedName name="_tab2">#REF!</definedName>
    <definedName name="_tab3">#REF!</definedName>
    <definedName name="_TAB4">#REF!</definedName>
    <definedName name="_tb3">#REF!</definedName>
    <definedName name="_u4" localSheetId="9">{"TAB1",#N/A,TRUE,"GENERAL";"TAB2",#N/A,TRUE,"GENERAL";"TAB3",#N/A,TRUE,"GENERAL";"TAB4",#N/A,TRUE,"GENERAL";"TAB5",#N/A,TRUE,"GENERAL"}</definedName>
    <definedName name="_u4" localSheetId="11">{"TAB1",#N/A,TRUE,"GENERAL";"TAB2",#N/A,TRUE,"GENERAL";"TAB3",#N/A,TRUE,"GENERAL";"TAB4",#N/A,TRUE,"GENERAL";"TAB5",#N/A,TRUE,"GENERAL"}</definedName>
    <definedName name="_u4" localSheetId="7">{"TAB1",#N/A,TRUE,"GENERAL";"TAB2",#N/A,TRUE,"GENERAL";"TAB3",#N/A,TRUE,"GENERAL";"TAB4",#N/A,TRUE,"GENERAL";"TAB5",#N/A,TRUE,"GENERAL"}</definedName>
    <definedName name="_u4" localSheetId="10">{"TAB1",#N/A,TRUE,"GENERAL";"TAB2",#N/A,TRUE,"GENERAL";"TAB3",#N/A,TRUE,"GENERAL";"TAB4",#N/A,TRUE,"GENERAL";"TAB5",#N/A,TRUE,"GENERAL"}</definedName>
    <definedName name="_u4" localSheetId="8">{"TAB1",#N/A,TRUE,"GENERAL";"TAB2",#N/A,TRUE,"GENERAL";"TAB3",#N/A,TRUE,"GENERAL";"TAB4",#N/A,TRUE,"GENERAL";"TAB5",#N/A,TRUE,"GENERAL"}</definedName>
    <definedName name="_u4">{"TAB1",#N/A,TRUE,"GENERAL";"TAB2",#N/A,TRUE,"GENERAL";"TAB3",#N/A,TRUE,"GENERAL";"TAB4",#N/A,TRUE,"GENERAL";"TAB5",#N/A,TRUE,"GENERAL"}</definedName>
    <definedName name="_u5" localSheetId="9">{"TAB1",#N/A,TRUE,"GENERAL";"TAB2",#N/A,TRUE,"GENERAL";"TAB3",#N/A,TRUE,"GENERAL";"TAB4",#N/A,TRUE,"GENERAL";"TAB5",#N/A,TRUE,"GENERAL"}</definedName>
    <definedName name="_u5" localSheetId="11">{"TAB1",#N/A,TRUE,"GENERAL";"TAB2",#N/A,TRUE,"GENERAL";"TAB3",#N/A,TRUE,"GENERAL";"TAB4",#N/A,TRUE,"GENERAL";"TAB5",#N/A,TRUE,"GENERAL"}</definedName>
    <definedName name="_u5" localSheetId="7">{"TAB1",#N/A,TRUE,"GENERAL";"TAB2",#N/A,TRUE,"GENERAL";"TAB3",#N/A,TRUE,"GENERAL";"TAB4",#N/A,TRUE,"GENERAL";"TAB5",#N/A,TRUE,"GENERAL"}</definedName>
    <definedName name="_u5" localSheetId="10">{"TAB1",#N/A,TRUE,"GENERAL";"TAB2",#N/A,TRUE,"GENERAL";"TAB3",#N/A,TRUE,"GENERAL";"TAB4",#N/A,TRUE,"GENERAL";"TAB5",#N/A,TRUE,"GENERAL"}</definedName>
    <definedName name="_u5" localSheetId="8">{"TAB1",#N/A,TRUE,"GENERAL";"TAB2",#N/A,TRUE,"GENERAL";"TAB3",#N/A,TRUE,"GENERAL";"TAB4",#N/A,TRUE,"GENERAL";"TAB5",#N/A,TRUE,"GENERAL"}</definedName>
    <definedName name="_u5">{"TAB1",#N/A,TRUE,"GENERAL";"TAB2",#N/A,TRUE,"GENERAL";"TAB3",#N/A,TRUE,"GENERAL";"TAB4",#N/A,TRUE,"GENERAL";"TAB5",#N/A,TRUE,"GENERAL"}</definedName>
    <definedName name="_u6" localSheetId="9">{"TAB1",#N/A,TRUE,"GENERAL";"TAB2",#N/A,TRUE,"GENERAL";"TAB3",#N/A,TRUE,"GENERAL";"TAB4",#N/A,TRUE,"GENERAL";"TAB5",#N/A,TRUE,"GENERAL"}</definedName>
    <definedName name="_u6" localSheetId="11">{"TAB1",#N/A,TRUE,"GENERAL";"TAB2",#N/A,TRUE,"GENERAL";"TAB3",#N/A,TRUE,"GENERAL";"TAB4",#N/A,TRUE,"GENERAL";"TAB5",#N/A,TRUE,"GENERAL"}</definedName>
    <definedName name="_u6" localSheetId="7">{"TAB1",#N/A,TRUE,"GENERAL";"TAB2",#N/A,TRUE,"GENERAL";"TAB3",#N/A,TRUE,"GENERAL";"TAB4",#N/A,TRUE,"GENERAL";"TAB5",#N/A,TRUE,"GENERAL"}</definedName>
    <definedName name="_u6" localSheetId="10">{"TAB1",#N/A,TRUE,"GENERAL";"TAB2",#N/A,TRUE,"GENERAL";"TAB3",#N/A,TRUE,"GENERAL";"TAB4",#N/A,TRUE,"GENERAL";"TAB5",#N/A,TRUE,"GENERAL"}</definedName>
    <definedName name="_u6" localSheetId="8">{"TAB1",#N/A,TRUE,"GENERAL";"TAB2",#N/A,TRUE,"GENERAL";"TAB3",#N/A,TRUE,"GENERAL";"TAB4",#N/A,TRUE,"GENERAL";"TAB5",#N/A,TRUE,"GENERAL"}</definedName>
    <definedName name="_u6">{"TAB1",#N/A,TRUE,"GENERAL";"TAB2",#N/A,TRUE,"GENERAL";"TAB3",#N/A,TRUE,"GENERAL";"TAB4",#N/A,TRUE,"GENERAL";"TAB5",#N/A,TRUE,"GENERAL"}</definedName>
    <definedName name="_u7" localSheetId="9">{"via1",#N/A,TRUE,"general";"via2",#N/A,TRUE,"general";"via3",#N/A,TRUE,"general"}</definedName>
    <definedName name="_u7" localSheetId="11">{"via1",#N/A,TRUE,"general";"via2",#N/A,TRUE,"general";"via3",#N/A,TRUE,"general"}</definedName>
    <definedName name="_u7" localSheetId="7">{"via1",#N/A,TRUE,"general";"via2",#N/A,TRUE,"general";"via3",#N/A,TRUE,"general"}</definedName>
    <definedName name="_u7" localSheetId="10">{"via1",#N/A,TRUE,"general";"via2",#N/A,TRUE,"general";"via3",#N/A,TRUE,"general"}</definedName>
    <definedName name="_u7" localSheetId="8">{"via1",#N/A,TRUE,"general";"via2",#N/A,TRUE,"general";"via3",#N/A,TRUE,"general"}</definedName>
    <definedName name="_u7">{"via1",#N/A,TRUE,"general";"via2",#N/A,TRUE,"general";"via3",#N/A,TRUE,"general"}</definedName>
    <definedName name="_u8" localSheetId="9">{"TAB1",#N/A,TRUE,"GENERAL";"TAB2",#N/A,TRUE,"GENERAL";"TAB3",#N/A,TRUE,"GENERAL";"TAB4",#N/A,TRUE,"GENERAL";"TAB5",#N/A,TRUE,"GENERAL"}</definedName>
    <definedName name="_u8" localSheetId="11">{"TAB1",#N/A,TRUE,"GENERAL";"TAB2",#N/A,TRUE,"GENERAL";"TAB3",#N/A,TRUE,"GENERAL";"TAB4",#N/A,TRUE,"GENERAL";"TAB5",#N/A,TRUE,"GENERAL"}</definedName>
    <definedName name="_u8" localSheetId="7">{"TAB1",#N/A,TRUE,"GENERAL";"TAB2",#N/A,TRUE,"GENERAL";"TAB3",#N/A,TRUE,"GENERAL";"TAB4",#N/A,TRUE,"GENERAL";"TAB5",#N/A,TRUE,"GENERAL"}</definedName>
    <definedName name="_u8" localSheetId="10">{"TAB1",#N/A,TRUE,"GENERAL";"TAB2",#N/A,TRUE,"GENERAL";"TAB3",#N/A,TRUE,"GENERAL";"TAB4",#N/A,TRUE,"GENERAL";"TAB5",#N/A,TRUE,"GENERAL"}</definedName>
    <definedName name="_u8" localSheetId="8">{"TAB1",#N/A,TRUE,"GENERAL";"TAB2",#N/A,TRUE,"GENERAL";"TAB3",#N/A,TRUE,"GENERAL";"TAB4",#N/A,TRUE,"GENERAL";"TAB5",#N/A,TRUE,"GENERAL"}</definedName>
    <definedName name="_u8">{"TAB1",#N/A,TRUE,"GENERAL";"TAB2",#N/A,TRUE,"GENERAL";"TAB3",#N/A,TRUE,"GENERAL";"TAB4",#N/A,TRUE,"GENERAL";"TAB5",#N/A,TRUE,"GENERAL"}</definedName>
    <definedName name="_u9" localSheetId="9">{"TAB1",#N/A,TRUE,"GENERAL";"TAB2",#N/A,TRUE,"GENERAL";"TAB3",#N/A,TRUE,"GENERAL";"TAB4",#N/A,TRUE,"GENERAL";"TAB5",#N/A,TRUE,"GENERAL"}</definedName>
    <definedName name="_u9" localSheetId="11">{"TAB1",#N/A,TRUE,"GENERAL";"TAB2",#N/A,TRUE,"GENERAL";"TAB3",#N/A,TRUE,"GENERAL";"TAB4",#N/A,TRUE,"GENERAL";"TAB5",#N/A,TRUE,"GENERAL"}</definedName>
    <definedName name="_u9" localSheetId="7">{"TAB1",#N/A,TRUE,"GENERAL";"TAB2",#N/A,TRUE,"GENERAL";"TAB3",#N/A,TRUE,"GENERAL";"TAB4",#N/A,TRUE,"GENERAL";"TAB5",#N/A,TRUE,"GENERAL"}</definedName>
    <definedName name="_u9" localSheetId="10">{"TAB1",#N/A,TRUE,"GENERAL";"TAB2",#N/A,TRUE,"GENERAL";"TAB3",#N/A,TRUE,"GENERAL";"TAB4",#N/A,TRUE,"GENERAL";"TAB5",#N/A,TRUE,"GENERAL"}</definedName>
    <definedName name="_u9" localSheetId="8">{"TAB1",#N/A,TRUE,"GENERAL";"TAB2",#N/A,TRUE,"GENERAL";"TAB3",#N/A,TRUE,"GENERAL";"TAB4",#N/A,TRUE,"GENERAL";"TAB5",#N/A,TRUE,"GENERAL"}</definedName>
    <definedName name="_u9">{"TAB1",#N/A,TRUE,"GENERAL";"TAB2",#N/A,TRUE,"GENERAL";"TAB3",#N/A,TRUE,"GENERAL";"TAB4",#N/A,TRUE,"GENERAL";"TAB5",#N/A,TRUE,"GENERAL"}</definedName>
    <definedName name="_ur7" localSheetId="9">{"TAB1",#N/A,TRUE,"GENERAL";"TAB2",#N/A,TRUE,"GENERAL";"TAB3",#N/A,TRUE,"GENERAL";"TAB4",#N/A,TRUE,"GENERAL";"TAB5",#N/A,TRUE,"GENERAL"}</definedName>
    <definedName name="_ur7" localSheetId="11">{"TAB1",#N/A,TRUE,"GENERAL";"TAB2",#N/A,TRUE,"GENERAL";"TAB3",#N/A,TRUE,"GENERAL";"TAB4",#N/A,TRUE,"GENERAL";"TAB5",#N/A,TRUE,"GENERAL"}</definedName>
    <definedName name="_ur7" localSheetId="7">{"TAB1",#N/A,TRUE,"GENERAL";"TAB2",#N/A,TRUE,"GENERAL";"TAB3",#N/A,TRUE,"GENERAL";"TAB4",#N/A,TRUE,"GENERAL";"TAB5",#N/A,TRUE,"GENERAL"}</definedName>
    <definedName name="_ur7" localSheetId="10">{"TAB1",#N/A,TRUE,"GENERAL";"TAB2",#N/A,TRUE,"GENERAL";"TAB3",#N/A,TRUE,"GENERAL";"TAB4",#N/A,TRUE,"GENERAL";"TAB5",#N/A,TRUE,"GENERAL"}</definedName>
    <definedName name="_ur7" localSheetId="8">{"TAB1",#N/A,TRUE,"GENERAL";"TAB2",#N/A,TRUE,"GENERAL";"TAB3",#N/A,TRUE,"GENERAL";"TAB4",#N/A,TRUE,"GENERAL";"TAB5",#N/A,TRUE,"GENERAL"}</definedName>
    <definedName name="_ur7">{"TAB1",#N/A,TRUE,"GENERAL";"TAB2",#N/A,TRUE,"GENERAL";"TAB3",#N/A,TRUE,"GENERAL";"TAB4",#N/A,TRUE,"GENERAL";"TAB5",#N/A,TRUE,"GENERAL"}</definedName>
    <definedName name="_v2" localSheetId="9">{"via1",#N/A,TRUE,"general";"via2",#N/A,TRUE,"general";"via3",#N/A,TRUE,"general"}</definedName>
    <definedName name="_v2" localSheetId="11">{"via1",#N/A,TRUE,"general";"via2",#N/A,TRUE,"general";"via3",#N/A,TRUE,"general"}</definedName>
    <definedName name="_v2" localSheetId="7">{"via1",#N/A,TRUE,"general";"via2",#N/A,TRUE,"general";"via3",#N/A,TRUE,"general"}</definedName>
    <definedName name="_v2" localSheetId="10">{"via1",#N/A,TRUE,"general";"via2",#N/A,TRUE,"general";"via3",#N/A,TRUE,"general"}</definedName>
    <definedName name="_v2" localSheetId="8">{"via1",#N/A,TRUE,"general";"via2",#N/A,TRUE,"general";"via3",#N/A,TRUE,"general"}</definedName>
    <definedName name="_v2">{"via1",#N/A,TRUE,"general";"via2",#N/A,TRUE,"general";"via3",#N/A,TRUE,"general"}</definedName>
    <definedName name="_v3" localSheetId="9">{"TAB1",#N/A,TRUE,"GENERAL";"TAB2",#N/A,TRUE,"GENERAL";"TAB3",#N/A,TRUE,"GENERAL";"TAB4",#N/A,TRUE,"GENERAL";"TAB5",#N/A,TRUE,"GENERAL"}</definedName>
    <definedName name="_v3" localSheetId="11">{"TAB1",#N/A,TRUE,"GENERAL";"TAB2",#N/A,TRUE,"GENERAL";"TAB3",#N/A,TRUE,"GENERAL";"TAB4",#N/A,TRUE,"GENERAL";"TAB5",#N/A,TRUE,"GENERAL"}</definedName>
    <definedName name="_v3" localSheetId="7">{"TAB1",#N/A,TRUE,"GENERAL";"TAB2",#N/A,TRUE,"GENERAL";"TAB3",#N/A,TRUE,"GENERAL";"TAB4",#N/A,TRUE,"GENERAL";"TAB5",#N/A,TRUE,"GENERAL"}</definedName>
    <definedName name="_v3" localSheetId="10">{"TAB1",#N/A,TRUE,"GENERAL";"TAB2",#N/A,TRUE,"GENERAL";"TAB3",#N/A,TRUE,"GENERAL";"TAB4",#N/A,TRUE,"GENERAL";"TAB5",#N/A,TRUE,"GENERAL"}</definedName>
    <definedName name="_v3" localSheetId="8">{"TAB1",#N/A,TRUE,"GENERAL";"TAB2",#N/A,TRUE,"GENERAL";"TAB3",#N/A,TRUE,"GENERAL";"TAB4",#N/A,TRUE,"GENERAL";"TAB5",#N/A,TRUE,"GENERAL"}</definedName>
    <definedName name="_v3">{"TAB1",#N/A,TRUE,"GENERAL";"TAB2",#N/A,TRUE,"GENERAL";"TAB3",#N/A,TRUE,"GENERAL";"TAB4",#N/A,TRUE,"GENERAL";"TAB5",#N/A,TRUE,"GENERAL"}</definedName>
    <definedName name="_v4" localSheetId="9">{"TAB1",#N/A,TRUE,"GENERAL";"TAB2",#N/A,TRUE,"GENERAL";"TAB3",#N/A,TRUE,"GENERAL";"TAB4",#N/A,TRUE,"GENERAL";"TAB5",#N/A,TRUE,"GENERAL"}</definedName>
    <definedName name="_v4" localSheetId="11">{"TAB1",#N/A,TRUE,"GENERAL";"TAB2",#N/A,TRUE,"GENERAL";"TAB3",#N/A,TRUE,"GENERAL";"TAB4",#N/A,TRUE,"GENERAL";"TAB5",#N/A,TRUE,"GENERAL"}</definedName>
    <definedName name="_v4" localSheetId="7">{"TAB1",#N/A,TRUE,"GENERAL";"TAB2",#N/A,TRUE,"GENERAL";"TAB3",#N/A,TRUE,"GENERAL";"TAB4",#N/A,TRUE,"GENERAL";"TAB5",#N/A,TRUE,"GENERAL"}</definedName>
    <definedName name="_v4" localSheetId="10">{"TAB1",#N/A,TRUE,"GENERAL";"TAB2",#N/A,TRUE,"GENERAL";"TAB3",#N/A,TRUE,"GENERAL";"TAB4",#N/A,TRUE,"GENERAL";"TAB5",#N/A,TRUE,"GENERAL"}</definedName>
    <definedName name="_v4" localSheetId="8">{"TAB1",#N/A,TRUE,"GENERAL";"TAB2",#N/A,TRUE,"GENERAL";"TAB3",#N/A,TRUE,"GENERAL";"TAB4",#N/A,TRUE,"GENERAL";"TAB5",#N/A,TRUE,"GENERAL"}</definedName>
    <definedName name="_v4">{"TAB1",#N/A,TRUE,"GENERAL";"TAB2",#N/A,TRUE,"GENERAL";"TAB3",#N/A,TRUE,"GENERAL";"TAB4",#N/A,TRUE,"GENERAL";"TAB5",#N/A,TRUE,"GENERAL"}</definedName>
    <definedName name="_v5" localSheetId="9">{"TAB1",#N/A,TRUE,"GENERAL";"TAB2",#N/A,TRUE,"GENERAL";"TAB3",#N/A,TRUE,"GENERAL";"TAB4",#N/A,TRUE,"GENERAL";"TAB5",#N/A,TRUE,"GENERAL"}</definedName>
    <definedName name="_v5" localSheetId="11">{"TAB1",#N/A,TRUE,"GENERAL";"TAB2",#N/A,TRUE,"GENERAL";"TAB3",#N/A,TRUE,"GENERAL";"TAB4",#N/A,TRUE,"GENERAL";"TAB5",#N/A,TRUE,"GENERAL"}</definedName>
    <definedName name="_v5" localSheetId="7">{"TAB1",#N/A,TRUE,"GENERAL";"TAB2",#N/A,TRUE,"GENERAL";"TAB3",#N/A,TRUE,"GENERAL";"TAB4",#N/A,TRUE,"GENERAL";"TAB5",#N/A,TRUE,"GENERAL"}</definedName>
    <definedName name="_v5" localSheetId="10">{"TAB1",#N/A,TRUE,"GENERAL";"TAB2",#N/A,TRUE,"GENERAL";"TAB3",#N/A,TRUE,"GENERAL";"TAB4",#N/A,TRUE,"GENERAL";"TAB5",#N/A,TRUE,"GENERAL"}</definedName>
    <definedName name="_v5" localSheetId="8">{"TAB1",#N/A,TRUE,"GENERAL";"TAB2",#N/A,TRUE,"GENERAL";"TAB3",#N/A,TRUE,"GENERAL";"TAB4",#N/A,TRUE,"GENERAL";"TAB5",#N/A,TRUE,"GENERAL"}</definedName>
    <definedName name="_v5">{"TAB1",#N/A,TRUE,"GENERAL";"TAB2",#N/A,TRUE,"GENERAL";"TAB3",#N/A,TRUE,"GENERAL";"TAB4",#N/A,TRUE,"GENERAL";"TAB5",#N/A,TRUE,"GENERAL"}</definedName>
    <definedName name="_v6" localSheetId="9">{"TAB1",#N/A,TRUE,"GENERAL";"TAB2",#N/A,TRUE,"GENERAL";"TAB3",#N/A,TRUE,"GENERAL";"TAB4",#N/A,TRUE,"GENERAL";"TAB5",#N/A,TRUE,"GENERAL"}</definedName>
    <definedName name="_v6" localSheetId="11">{"TAB1",#N/A,TRUE,"GENERAL";"TAB2",#N/A,TRUE,"GENERAL";"TAB3",#N/A,TRUE,"GENERAL";"TAB4",#N/A,TRUE,"GENERAL";"TAB5",#N/A,TRUE,"GENERAL"}</definedName>
    <definedName name="_v6" localSheetId="7">{"TAB1",#N/A,TRUE,"GENERAL";"TAB2",#N/A,TRUE,"GENERAL";"TAB3",#N/A,TRUE,"GENERAL";"TAB4",#N/A,TRUE,"GENERAL";"TAB5",#N/A,TRUE,"GENERAL"}</definedName>
    <definedName name="_v6" localSheetId="10">{"TAB1",#N/A,TRUE,"GENERAL";"TAB2",#N/A,TRUE,"GENERAL";"TAB3",#N/A,TRUE,"GENERAL";"TAB4",#N/A,TRUE,"GENERAL";"TAB5",#N/A,TRUE,"GENERAL"}</definedName>
    <definedName name="_v6" localSheetId="8">{"TAB1",#N/A,TRUE,"GENERAL";"TAB2",#N/A,TRUE,"GENERAL";"TAB3",#N/A,TRUE,"GENERAL";"TAB4",#N/A,TRUE,"GENERAL";"TAB5",#N/A,TRUE,"GENERAL"}</definedName>
    <definedName name="_v6">{"TAB1",#N/A,TRUE,"GENERAL";"TAB2",#N/A,TRUE,"GENERAL";"TAB3",#N/A,TRUE,"GENERAL";"TAB4",#N/A,TRUE,"GENERAL";"TAB5",#N/A,TRUE,"GENERAL"}</definedName>
    <definedName name="_v7" localSheetId="9">{"via1",#N/A,TRUE,"general";"via2",#N/A,TRUE,"general";"via3",#N/A,TRUE,"general"}</definedName>
    <definedName name="_v7" localSheetId="11">{"via1",#N/A,TRUE,"general";"via2",#N/A,TRUE,"general";"via3",#N/A,TRUE,"general"}</definedName>
    <definedName name="_v7" localSheetId="7">{"via1",#N/A,TRUE,"general";"via2",#N/A,TRUE,"general";"via3",#N/A,TRUE,"general"}</definedName>
    <definedName name="_v7" localSheetId="10">{"via1",#N/A,TRUE,"general";"via2",#N/A,TRUE,"general";"via3",#N/A,TRUE,"general"}</definedName>
    <definedName name="_v7" localSheetId="8">{"via1",#N/A,TRUE,"general";"via2",#N/A,TRUE,"general";"via3",#N/A,TRUE,"general"}</definedName>
    <definedName name="_v7">{"via1",#N/A,TRUE,"general";"via2",#N/A,TRUE,"general";"via3",#N/A,TRUE,"general"}</definedName>
    <definedName name="_v8" localSheetId="9">{"TAB1",#N/A,TRUE,"GENERAL";"TAB2",#N/A,TRUE,"GENERAL";"TAB3",#N/A,TRUE,"GENERAL";"TAB4",#N/A,TRUE,"GENERAL";"TAB5",#N/A,TRUE,"GENERAL"}</definedName>
    <definedName name="_v8" localSheetId="11">{"TAB1",#N/A,TRUE,"GENERAL";"TAB2",#N/A,TRUE,"GENERAL";"TAB3",#N/A,TRUE,"GENERAL";"TAB4",#N/A,TRUE,"GENERAL";"TAB5",#N/A,TRUE,"GENERAL"}</definedName>
    <definedName name="_v8" localSheetId="7">{"TAB1",#N/A,TRUE,"GENERAL";"TAB2",#N/A,TRUE,"GENERAL";"TAB3",#N/A,TRUE,"GENERAL";"TAB4",#N/A,TRUE,"GENERAL";"TAB5",#N/A,TRUE,"GENERAL"}</definedName>
    <definedName name="_v8" localSheetId="10">{"TAB1",#N/A,TRUE,"GENERAL";"TAB2",#N/A,TRUE,"GENERAL";"TAB3",#N/A,TRUE,"GENERAL";"TAB4",#N/A,TRUE,"GENERAL";"TAB5",#N/A,TRUE,"GENERAL"}</definedName>
    <definedName name="_v8" localSheetId="8">{"TAB1",#N/A,TRUE,"GENERAL";"TAB2",#N/A,TRUE,"GENERAL";"TAB3",#N/A,TRUE,"GENERAL";"TAB4",#N/A,TRUE,"GENERAL";"TAB5",#N/A,TRUE,"GENERAL"}</definedName>
    <definedName name="_v8">{"TAB1",#N/A,TRUE,"GENERAL";"TAB2",#N/A,TRUE,"GENERAL";"TAB3",#N/A,TRUE,"GENERAL";"TAB4",#N/A,TRUE,"GENERAL";"TAB5",#N/A,TRUE,"GENERAL"}</definedName>
    <definedName name="_v9" localSheetId="9">{"TAB1",#N/A,TRUE,"GENERAL";"TAB2",#N/A,TRUE,"GENERAL";"TAB3",#N/A,TRUE,"GENERAL";"TAB4",#N/A,TRUE,"GENERAL";"TAB5",#N/A,TRUE,"GENERAL"}</definedName>
    <definedName name="_v9" localSheetId="11">{"TAB1",#N/A,TRUE,"GENERAL";"TAB2",#N/A,TRUE,"GENERAL";"TAB3",#N/A,TRUE,"GENERAL";"TAB4",#N/A,TRUE,"GENERAL";"TAB5",#N/A,TRUE,"GENERAL"}</definedName>
    <definedName name="_v9" localSheetId="7">{"TAB1",#N/A,TRUE,"GENERAL";"TAB2",#N/A,TRUE,"GENERAL";"TAB3",#N/A,TRUE,"GENERAL";"TAB4",#N/A,TRUE,"GENERAL";"TAB5",#N/A,TRUE,"GENERAL"}</definedName>
    <definedName name="_v9" localSheetId="10">{"TAB1",#N/A,TRUE,"GENERAL";"TAB2",#N/A,TRUE,"GENERAL";"TAB3",#N/A,TRUE,"GENERAL";"TAB4",#N/A,TRUE,"GENERAL";"TAB5",#N/A,TRUE,"GENERAL"}</definedName>
    <definedName name="_v9" localSheetId="8">{"TAB1",#N/A,TRUE,"GENERAL";"TAB2",#N/A,TRUE,"GENERAL";"TAB3",#N/A,TRUE,"GENERAL";"TAB4",#N/A,TRUE,"GENERAL";"TAB5",#N/A,TRUE,"GENERAL"}</definedName>
    <definedName name="_v9">{"TAB1",#N/A,TRUE,"GENERAL";"TAB2",#N/A,TRUE,"GENERAL";"TAB3",#N/A,TRUE,"GENERAL";"TAB4",#N/A,TRUE,"GENERAL";"TAB5",#N/A,TRUE,"GENERAL"}</definedName>
    <definedName name="_vfv4" localSheetId="9">{"via1",#N/A,TRUE,"general";"via2",#N/A,TRUE,"general";"via3",#N/A,TRUE,"general"}</definedName>
    <definedName name="_vfv4" localSheetId="11">{"via1",#N/A,TRUE,"general";"via2",#N/A,TRUE,"general";"via3",#N/A,TRUE,"general"}</definedName>
    <definedName name="_vfv4" localSheetId="7">{"via1",#N/A,TRUE,"general";"via2",#N/A,TRUE,"general";"via3",#N/A,TRUE,"general"}</definedName>
    <definedName name="_vfv4" localSheetId="10">{"via1",#N/A,TRUE,"general";"via2",#N/A,TRUE,"general";"via3",#N/A,TRUE,"general"}</definedName>
    <definedName name="_vfv4" localSheetId="8">{"via1",#N/A,TRUE,"general";"via2",#N/A,TRUE,"general";"via3",#N/A,TRUE,"general"}</definedName>
    <definedName name="_vfv4">{"via1",#N/A,TRUE,"general";"via2",#N/A,TRUE,"general";"via3",#N/A,TRUE,"general"}</definedName>
    <definedName name="_VOL1">#REF!</definedName>
    <definedName name="_VPD1">#REF!</definedName>
    <definedName name="_VPI1">#REF!</definedName>
    <definedName name="_VRA1">#REF!</definedName>
    <definedName name="_x1" localSheetId="9">{"TAB1",#N/A,TRUE,"GENERAL";"TAB2",#N/A,TRUE,"GENERAL";"TAB3",#N/A,TRUE,"GENERAL";"TAB4",#N/A,TRUE,"GENERAL";"TAB5",#N/A,TRUE,"GENERAL"}</definedName>
    <definedName name="_x1" localSheetId="11">{"TAB1",#N/A,TRUE,"GENERAL";"TAB2",#N/A,TRUE,"GENERAL";"TAB3",#N/A,TRUE,"GENERAL";"TAB4",#N/A,TRUE,"GENERAL";"TAB5",#N/A,TRUE,"GENERAL"}</definedName>
    <definedName name="_x1" localSheetId="7">{"TAB1",#N/A,TRUE,"GENERAL";"TAB2",#N/A,TRUE,"GENERAL";"TAB3",#N/A,TRUE,"GENERAL";"TAB4",#N/A,TRUE,"GENERAL";"TAB5",#N/A,TRUE,"GENERAL"}</definedName>
    <definedName name="_x1" localSheetId="10">{"TAB1",#N/A,TRUE,"GENERAL";"TAB2",#N/A,TRUE,"GENERAL";"TAB3",#N/A,TRUE,"GENERAL";"TAB4",#N/A,TRUE,"GENERAL";"TAB5",#N/A,TRUE,"GENERAL"}</definedName>
    <definedName name="_x1" localSheetId="8">{"TAB1",#N/A,TRUE,"GENERAL";"TAB2",#N/A,TRUE,"GENERAL";"TAB3",#N/A,TRUE,"GENERAL";"TAB4",#N/A,TRUE,"GENERAL";"TAB5",#N/A,TRUE,"GENERAL"}</definedName>
    <definedName name="_x1">{"TAB1",#N/A,TRUE,"GENERAL";"TAB2",#N/A,TRUE,"GENERAL";"TAB3",#N/A,TRUE,"GENERAL";"TAB4",#N/A,TRUE,"GENERAL";"TAB5",#N/A,TRUE,"GENERAL"}</definedName>
    <definedName name="_x2" localSheetId="9">{"via1",#N/A,TRUE,"general";"via2",#N/A,TRUE,"general";"via3",#N/A,TRUE,"general"}</definedName>
    <definedName name="_x2" localSheetId="11">{"via1",#N/A,TRUE,"general";"via2",#N/A,TRUE,"general";"via3",#N/A,TRUE,"general"}</definedName>
    <definedName name="_x2" localSheetId="7">{"via1",#N/A,TRUE,"general";"via2",#N/A,TRUE,"general";"via3",#N/A,TRUE,"general"}</definedName>
    <definedName name="_x2" localSheetId="10">{"via1",#N/A,TRUE,"general";"via2",#N/A,TRUE,"general";"via3",#N/A,TRUE,"general"}</definedName>
    <definedName name="_x2" localSheetId="8">{"via1",#N/A,TRUE,"general";"via2",#N/A,TRUE,"general";"via3",#N/A,TRUE,"general"}</definedName>
    <definedName name="_x2">{"via1",#N/A,TRUE,"general";"via2",#N/A,TRUE,"general";"via3",#N/A,TRUE,"general"}</definedName>
    <definedName name="_x3" localSheetId="9">{"via1",#N/A,TRUE,"general";"via2",#N/A,TRUE,"general";"via3",#N/A,TRUE,"general"}</definedName>
    <definedName name="_x3" localSheetId="11">{"via1",#N/A,TRUE,"general";"via2",#N/A,TRUE,"general";"via3",#N/A,TRUE,"general"}</definedName>
    <definedName name="_x3" localSheetId="7">{"via1",#N/A,TRUE,"general";"via2",#N/A,TRUE,"general";"via3",#N/A,TRUE,"general"}</definedName>
    <definedName name="_x3" localSheetId="10">{"via1",#N/A,TRUE,"general";"via2",#N/A,TRUE,"general";"via3",#N/A,TRUE,"general"}</definedName>
    <definedName name="_x3" localSheetId="8">{"via1",#N/A,TRUE,"general";"via2",#N/A,TRUE,"general";"via3",#N/A,TRUE,"general"}</definedName>
    <definedName name="_x3">{"via1",#N/A,TRUE,"general";"via2",#N/A,TRUE,"general";"via3",#N/A,TRUE,"general"}</definedName>
    <definedName name="_x4" localSheetId="9">{"via1",#N/A,TRUE,"general";"via2",#N/A,TRUE,"general";"via3",#N/A,TRUE,"general"}</definedName>
    <definedName name="_x4" localSheetId="11">{"via1",#N/A,TRUE,"general";"via2",#N/A,TRUE,"general";"via3",#N/A,TRUE,"general"}</definedName>
    <definedName name="_x4" localSheetId="7">{"via1",#N/A,TRUE,"general";"via2",#N/A,TRUE,"general";"via3",#N/A,TRUE,"general"}</definedName>
    <definedName name="_x4" localSheetId="10">{"via1",#N/A,TRUE,"general";"via2",#N/A,TRUE,"general";"via3",#N/A,TRUE,"general"}</definedName>
    <definedName name="_x4" localSheetId="8">{"via1",#N/A,TRUE,"general";"via2",#N/A,TRUE,"general";"via3",#N/A,TRUE,"general"}</definedName>
    <definedName name="_x4">{"via1",#N/A,TRUE,"general";"via2",#N/A,TRUE,"general";"via3",#N/A,TRUE,"general"}</definedName>
    <definedName name="_x5" localSheetId="9">{"TAB1",#N/A,TRUE,"GENERAL";"TAB2",#N/A,TRUE,"GENERAL";"TAB3",#N/A,TRUE,"GENERAL";"TAB4",#N/A,TRUE,"GENERAL";"TAB5",#N/A,TRUE,"GENERAL"}</definedName>
    <definedName name="_x5" localSheetId="11">{"TAB1",#N/A,TRUE,"GENERAL";"TAB2",#N/A,TRUE,"GENERAL";"TAB3",#N/A,TRUE,"GENERAL";"TAB4",#N/A,TRUE,"GENERAL";"TAB5",#N/A,TRUE,"GENERAL"}</definedName>
    <definedName name="_x5" localSheetId="7">{"TAB1",#N/A,TRUE,"GENERAL";"TAB2",#N/A,TRUE,"GENERAL";"TAB3",#N/A,TRUE,"GENERAL";"TAB4",#N/A,TRUE,"GENERAL";"TAB5",#N/A,TRUE,"GENERAL"}</definedName>
    <definedName name="_x5" localSheetId="10">{"TAB1",#N/A,TRUE,"GENERAL";"TAB2",#N/A,TRUE,"GENERAL";"TAB3",#N/A,TRUE,"GENERAL";"TAB4",#N/A,TRUE,"GENERAL";"TAB5",#N/A,TRUE,"GENERAL"}</definedName>
    <definedName name="_x5" localSheetId="8">{"TAB1",#N/A,TRUE,"GENERAL";"TAB2",#N/A,TRUE,"GENERAL";"TAB3",#N/A,TRUE,"GENERAL";"TAB4",#N/A,TRUE,"GENERAL";"TAB5",#N/A,TRUE,"GENERAL"}</definedName>
    <definedName name="_x5">{"TAB1",#N/A,TRUE,"GENERAL";"TAB2",#N/A,TRUE,"GENERAL";"TAB3",#N/A,TRUE,"GENERAL";"TAB4",#N/A,TRUE,"GENERAL";"TAB5",#N/A,TRUE,"GENERAL"}</definedName>
    <definedName name="_x6" localSheetId="9">{"TAB1",#N/A,TRUE,"GENERAL";"TAB2",#N/A,TRUE,"GENERAL";"TAB3",#N/A,TRUE,"GENERAL";"TAB4",#N/A,TRUE,"GENERAL";"TAB5",#N/A,TRUE,"GENERAL"}</definedName>
    <definedName name="_x6" localSheetId="11">{"TAB1",#N/A,TRUE,"GENERAL";"TAB2",#N/A,TRUE,"GENERAL";"TAB3",#N/A,TRUE,"GENERAL";"TAB4",#N/A,TRUE,"GENERAL";"TAB5",#N/A,TRUE,"GENERAL"}</definedName>
    <definedName name="_x6" localSheetId="7">{"TAB1",#N/A,TRUE,"GENERAL";"TAB2",#N/A,TRUE,"GENERAL";"TAB3",#N/A,TRUE,"GENERAL";"TAB4",#N/A,TRUE,"GENERAL";"TAB5",#N/A,TRUE,"GENERAL"}</definedName>
    <definedName name="_x6" localSheetId="10">{"TAB1",#N/A,TRUE,"GENERAL";"TAB2",#N/A,TRUE,"GENERAL";"TAB3",#N/A,TRUE,"GENERAL";"TAB4",#N/A,TRUE,"GENERAL";"TAB5",#N/A,TRUE,"GENERAL"}</definedName>
    <definedName name="_x6" localSheetId="8">{"TAB1",#N/A,TRUE,"GENERAL";"TAB2",#N/A,TRUE,"GENERAL";"TAB3",#N/A,TRUE,"GENERAL";"TAB4",#N/A,TRUE,"GENERAL";"TAB5",#N/A,TRUE,"GENERAL"}</definedName>
    <definedName name="_x6">{"TAB1",#N/A,TRUE,"GENERAL";"TAB2",#N/A,TRUE,"GENERAL";"TAB3",#N/A,TRUE,"GENERAL";"TAB4",#N/A,TRUE,"GENERAL";"TAB5",#N/A,TRUE,"GENERAL"}</definedName>
    <definedName name="_x7" localSheetId="9">{"TAB1",#N/A,TRUE,"GENERAL";"TAB2",#N/A,TRUE,"GENERAL";"TAB3",#N/A,TRUE,"GENERAL";"TAB4",#N/A,TRUE,"GENERAL";"TAB5",#N/A,TRUE,"GENERAL"}</definedName>
    <definedName name="_x7" localSheetId="11">{"TAB1",#N/A,TRUE,"GENERAL";"TAB2",#N/A,TRUE,"GENERAL";"TAB3",#N/A,TRUE,"GENERAL";"TAB4",#N/A,TRUE,"GENERAL";"TAB5",#N/A,TRUE,"GENERAL"}</definedName>
    <definedName name="_x7" localSheetId="7">{"TAB1",#N/A,TRUE,"GENERAL";"TAB2",#N/A,TRUE,"GENERAL";"TAB3",#N/A,TRUE,"GENERAL";"TAB4",#N/A,TRUE,"GENERAL";"TAB5",#N/A,TRUE,"GENERAL"}</definedName>
    <definedName name="_x7" localSheetId="10">{"TAB1",#N/A,TRUE,"GENERAL";"TAB2",#N/A,TRUE,"GENERAL";"TAB3",#N/A,TRUE,"GENERAL";"TAB4",#N/A,TRUE,"GENERAL";"TAB5",#N/A,TRUE,"GENERAL"}</definedName>
    <definedName name="_x7" localSheetId="8">{"TAB1",#N/A,TRUE,"GENERAL";"TAB2",#N/A,TRUE,"GENERAL";"TAB3",#N/A,TRUE,"GENERAL";"TAB4",#N/A,TRUE,"GENERAL";"TAB5",#N/A,TRUE,"GENERAL"}</definedName>
    <definedName name="_x7">{"TAB1",#N/A,TRUE,"GENERAL";"TAB2",#N/A,TRUE,"GENERAL";"TAB3",#N/A,TRUE,"GENERAL";"TAB4",#N/A,TRUE,"GENERAL";"TAB5",#N/A,TRUE,"GENERAL"}</definedName>
    <definedName name="_x8" localSheetId="9">{"via1",#N/A,TRUE,"general";"via2",#N/A,TRUE,"general";"via3",#N/A,TRUE,"general"}</definedName>
    <definedName name="_x8" localSheetId="11">{"via1",#N/A,TRUE,"general";"via2",#N/A,TRUE,"general";"via3",#N/A,TRUE,"general"}</definedName>
    <definedName name="_x8" localSheetId="7">{"via1",#N/A,TRUE,"general";"via2",#N/A,TRUE,"general";"via3",#N/A,TRUE,"general"}</definedName>
    <definedName name="_x8" localSheetId="10">{"via1",#N/A,TRUE,"general";"via2",#N/A,TRUE,"general";"via3",#N/A,TRUE,"general"}</definedName>
    <definedName name="_x8" localSheetId="8">{"via1",#N/A,TRUE,"general";"via2",#N/A,TRUE,"general";"via3",#N/A,TRUE,"general"}</definedName>
    <definedName name="_x8">{"via1",#N/A,TRUE,"general";"via2",#N/A,TRUE,"general";"via3",#N/A,TRUE,"general"}</definedName>
    <definedName name="_x9" localSheetId="9">{"TAB1",#N/A,TRUE,"GENERAL";"TAB2",#N/A,TRUE,"GENERAL";"TAB3",#N/A,TRUE,"GENERAL";"TAB4",#N/A,TRUE,"GENERAL";"TAB5",#N/A,TRUE,"GENERAL"}</definedName>
    <definedName name="_x9" localSheetId="11">{"TAB1",#N/A,TRUE,"GENERAL";"TAB2",#N/A,TRUE,"GENERAL";"TAB3",#N/A,TRUE,"GENERAL";"TAB4",#N/A,TRUE,"GENERAL";"TAB5",#N/A,TRUE,"GENERAL"}</definedName>
    <definedName name="_x9" localSheetId="7">{"TAB1",#N/A,TRUE,"GENERAL";"TAB2",#N/A,TRUE,"GENERAL";"TAB3",#N/A,TRUE,"GENERAL";"TAB4",#N/A,TRUE,"GENERAL";"TAB5",#N/A,TRUE,"GENERAL"}</definedName>
    <definedName name="_x9" localSheetId="10">{"TAB1",#N/A,TRUE,"GENERAL";"TAB2",#N/A,TRUE,"GENERAL";"TAB3",#N/A,TRUE,"GENERAL";"TAB4",#N/A,TRUE,"GENERAL";"TAB5",#N/A,TRUE,"GENERAL"}</definedName>
    <definedName name="_x9" localSheetId="8">{"TAB1",#N/A,TRUE,"GENERAL";"TAB2",#N/A,TRUE,"GENERAL";"TAB3",#N/A,TRUE,"GENERAL";"TAB4",#N/A,TRUE,"GENERAL";"TAB5",#N/A,TRUE,"GENERAL"}</definedName>
    <definedName name="_x9">{"TAB1",#N/A,TRUE,"GENERAL";"TAB2",#N/A,TRUE,"GENERAL";"TAB3",#N/A,TRUE,"GENERAL";"TAB4",#N/A,TRUE,"GENERAL";"TAB5",#N/A,TRUE,"GENERAL"}</definedName>
    <definedName name="_y2" localSheetId="9">{"TAB1",#N/A,TRUE,"GENERAL";"TAB2",#N/A,TRUE,"GENERAL";"TAB3",#N/A,TRUE,"GENERAL";"TAB4",#N/A,TRUE,"GENERAL";"TAB5",#N/A,TRUE,"GENERAL"}</definedName>
    <definedName name="_y2" localSheetId="11">{"TAB1",#N/A,TRUE,"GENERAL";"TAB2",#N/A,TRUE,"GENERAL";"TAB3",#N/A,TRUE,"GENERAL";"TAB4",#N/A,TRUE,"GENERAL";"TAB5",#N/A,TRUE,"GENERAL"}</definedName>
    <definedName name="_y2" localSheetId="7">{"TAB1",#N/A,TRUE,"GENERAL";"TAB2",#N/A,TRUE,"GENERAL";"TAB3",#N/A,TRUE,"GENERAL";"TAB4",#N/A,TRUE,"GENERAL";"TAB5",#N/A,TRUE,"GENERAL"}</definedName>
    <definedName name="_y2" localSheetId="10">{"TAB1",#N/A,TRUE,"GENERAL";"TAB2",#N/A,TRUE,"GENERAL";"TAB3",#N/A,TRUE,"GENERAL";"TAB4",#N/A,TRUE,"GENERAL";"TAB5",#N/A,TRUE,"GENERAL"}</definedName>
    <definedName name="_y2" localSheetId="8">{"TAB1",#N/A,TRUE,"GENERAL";"TAB2",#N/A,TRUE,"GENERAL";"TAB3",#N/A,TRUE,"GENERAL";"TAB4",#N/A,TRUE,"GENERAL";"TAB5",#N/A,TRUE,"GENERAL"}</definedName>
    <definedName name="_y2">{"TAB1",#N/A,TRUE,"GENERAL";"TAB2",#N/A,TRUE,"GENERAL";"TAB3",#N/A,TRUE,"GENERAL";"TAB4",#N/A,TRUE,"GENERAL";"TAB5",#N/A,TRUE,"GENERAL"}</definedName>
    <definedName name="_y3" localSheetId="9">{"via1",#N/A,TRUE,"general";"via2",#N/A,TRUE,"general";"via3",#N/A,TRUE,"general"}</definedName>
    <definedName name="_y3" localSheetId="11">{"via1",#N/A,TRUE,"general";"via2",#N/A,TRUE,"general";"via3",#N/A,TRUE,"general"}</definedName>
    <definedName name="_y3" localSheetId="7">{"via1",#N/A,TRUE,"general";"via2",#N/A,TRUE,"general";"via3",#N/A,TRUE,"general"}</definedName>
    <definedName name="_y3" localSheetId="10">{"via1",#N/A,TRUE,"general";"via2",#N/A,TRUE,"general";"via3",#N/A,TRUE,"general"}</definedName>
    <definedName name="_y3" localSheetId="8">{"via1",#N/A,TRUE,"general";"via2",#N/A,TRUE,"general";"via3",#N/A,TRUE,"general"}</definedName>
    <definedName name="_y3">{"via1",#N/A,TRUE,"general";"via2",#N/A,TRUE,"general";"via3",#N/A,TRUE,"general"}</definedName>
    <definedName name="_y4" localSheetId="9">{"via1",#N/A,TRUE,"general";"via2",#N/A,TRUE,"general";"via3",#N/A,TRUE,"general"}</definedName>
    <definedName name="_y4" localSheetId="11">{"via1",#N/A,TRUE,"general";"via2",#N/A,TRUE,"general";"via3",#N/A,TRUE,"general"}</definedName>
    <definedName name="_y4" localSheetId="7">{"via1",#N/A,TRUE,"general";"via2",#N/A,TRUE,"general";"via3",#N/A,TRUE,"general"}</definedName>
    <definedName name="_y4" localSheetId="10">{"via1",#N/A,TRUE,"general";"via2",#N/A,TRUE,"general";"via3",#N/A,TRUE,"general"}</definedName>
    <definedName name="_y4" localSheetId="8">{"via1",#N/A,TRUE,"general";"via2",#N/A,TRUE,"general";"via3",#N/A,TRUE,"general"}</definedName>
    <definedName name="_y4">{"via1",#N/A,TRUE,"general";"via2",#N/A,TRUE,"general";"via3",#N/A,TRUE,"general"}</definedName>
    <definedName name="_y5" localSheetId="9">{"TAB1",#N/A,TRUE,"GENERAL";"TAB2",#N/A,TRUE,"GENERAL";"TAB3",#N/A,TRUE,"GENERAL";"TAB4",#N/A,TRUE,"GENERAL";"TAB5",#N/A,TRUE,"GENERAL"}</definedName>
    <definedName name="_y5" localSheetId="11">{"TAB1",#N/A,TRUE,"GENERAL";"TAB2",#N/A,TRUE,"GENERAL";"TAB3",#N/A,TRUE,"GENERAL";"TAB4",#N/A,TRUE,"GENERAL";"TAB5",#N/A,TRUE,"GENERAL"}</definedName>
    <definedName name="_y5" localSheetId="7">{"TAB1",#N/A,TRUE,"GENERAL";"TAB2",#N/A,TRUE,"GENERAL";"TAB3",#N/A,TRUE,"GENERAL";"TAB4",#N/A,TRUE,"GENERAL";"TAB5",#N/A,TRUE,"GENERAL"}</definedName>
    <definedName name="_y5" localSheetId="10">{"TAB1",#N/A,TRUE,"GENERAL";"TAB2",#N/A,TRUE,"GENERAL";"TAB3",#N/A,TRUE,"GENERAL";"TAB4",#N/A,TRUE,"GENERAL";"TAB5",#N/A,TRUE,"GENERAL"}</definedName>
    <definedName name="_y5" localSheetId="8">{"TAB1",#N/A,TRUE,"GENERAL";"TAB2",#N/A,TRUE,"GENERAL";"TAB3",#N/A,TRUE,"GENERAL";"TAB4",#N/A,TRUE,"GENERAL";"TAB5",#N/A,TRUE,"GENERAL"}</definedName>
    <definedName name="_y5">{"TAB1",#N/A,TRUE,"GENERAL";"TAB2",#N/A,TRUE,"GENERAL";"TAB3",#N/A,TRUE,"GENERAL";"TAB4",#N/A,TRUE,"GENERAL";"TAB5",#N/A,TRUE,"GENERAL"}</definedName>
    <definedName name="_y6" localSheetId="9">{"via1",#N/A,TRUE,"general";"via2",#N/A,TRUE,"general";"via3",#N/A,TRUE,"general"}</definedName>
    <definedName name="_y6" localSheetId="11">{"via1",#N/A,TRUE,"general";"via2",#N/A,TRUE,"general";"via3",#N/A,TRUE,"general"}</definedName>
    <definedName name="_y6" localSheetId="7">{"via1",#N/A,TRUE,"general";"via2",#N/A,TRUE,"general";"via3",#N/A,TRUE,"general"}</definedName>
    <definedName name="_y6" localSheetId="10">{"via1",#N/A,TRUE,"general";"via2",#N/A,TRUE,"general";"via3",#N/A,TRUE,"general"}</definedName>
    <definedName name="_y6" localSheetId="8">{"via1",#N/A,TRUE,"general";"via2",#N/A,TRUE,"general";"via3",#N/A,TRUE,"general"}</definedName>
    <definedName name="_y6">{"via1",#N/A,TRUE,"general";"via2",#N/A,TRUE,"general";"via3",#N/A,TRUE,"general"}</definedName>
    <definedName name="_y7" localSheetId="9">{"via1",#N/A,TRUE,"general";"via2",#N/A,TRUE,"general";"via3",#N/A,TRUE,"general"}</definedName>
    <definedName name="_y7" localSheetId="11">{"via1",#N/A,TRUE,"general";"via2",#N/A,TRUE,"general";"via3",#N/A,TRUE,"general"}</definedName>
    <definedName name="_y7" localSheetId="7">{"via1",#N/A,TRUE,"general";"via2",#N/A,TRUE,"general";"via3",#N/A,TRUE,"general"}</definedName>
    <definedName name="_y7" localSheetId="10">{"via1",#N/A,TRUE,"general";"via2",#N/A,TRUE,"general";"via3",#N/A,TRUE,"general"}</definedName>
    <definedName name="_y7" localSheetId="8">{"via1",#N/A,TRUE,"general";"via2",#N/A,TRUE,"general";"via3",#N/A,TRUE,"general"}</definedName>
    <definedName name="_y7">{"via1",#N/A,TRUE,"general";"via2",#N/A,TRUE,"general";"via3",#N/A,TRUE,"general"}</definedName>
    <definedName name="_y8" localSheetId="9">{"via1",#N/A,TRUE,"general";"via2",#N/A,TRUE,"general";"via3",#N/A,TRUE,"general"}</definedName>
    <definedName name="_y8" localSheetId="11">{"via1",#N/A,TRUE,"general";"via2",#N/A,TRUE,"general";"via3",#N/A,TRUE,"general"}</definedName>
    <definedName name="_y8" localSheetId="7">{"via1",#N/A,TRUE,"general";"via2",#N/A,TRUE,"general";"via3",#N/A,TRUE,"general"}</definedName>
    <definedName name="_y8" localSheetId="10">{"via1",#N/A,TRUE,"general";"via2",#N/A,TRUE,"general";"via3",#N/A,TRUE,"general"}</definedName>
    <definedName name="_y8" localSheetId="8">{"via1",#N/A,TRUE,"general";"via2",#N/A,TRUE,"general";"via3",#N/A,TRUE,"general"}</definedName>
    <definedName name="_y8">{"via1",#N/A,TRUE,"general";"via2",#N/A,TRUE,"general";"via3",#N/A,TRUE,"general"}</definedName>
    <definedName name="_y9" localSheetId="9">{"TAB1",#N/A,TRUE,"GENERAL";"TAB2",#N/A,TRUE,"GENERAL";"TAB3",#N/A,TRUE,"GENERAL";"TAB4",#N/A,TRUE,"GENERAL";"TAB5",#N/A,TRUE,"GENERAL"}</definedName>
    <definedName name="_y9" localSheetId="11">{"TAB1",#N/A,TRUE,"GENERAL";"TAB2",#N/A,TRUE,"GENERAL";"TAB3",#N/A,TRUE,"GENERAL";"TAB4",#N/A,TRUE,"GENERAL";"TAB5",#N/A,TRUE,"GENERAL"}</definedName>
    <definedName name="_y9" localSheetId="7">{"TAB1",#N/A,TRUE,"GENERAL";"TAB2",#N/A,TRUE,"GENERAL";"TAB3",#N/A,TRUE,"GENERAL";"TAB4",#N/A,TRUE,"GENERAL";"TAB5",#N/A,TRUE,"GENERAL"}</definedName>
    <definedName name="_y9" localSheetId="10">{"TAB1",#N/A,TRUE,"GENERAL";"TAB2",#N/A,TRUE,"GENERAL";"TAB3",#N/A,TRUE,"GENERAL";"TAB4",#N/A,TRUE,"GENERAL";"TAB5",#N/A,TRUE,"GENERAL"}</definedName>
    <definedName name="_y9" localSheetId="8">{"TAB1",#N/A,TRUE,"GENERAL";"TAB2",#N/A,TRUE,"GENERAL";"TAB3",#N/A,TRUE,"GENERAL";"TAB4",#N/A,TRUE,"GENERAL";"TAB5",#N/A,TRUE,"GENERAL"}</definedName>
    <definedName name="_y9">{"TAB1",#N/A,TRUE,"GENERAL";"TAB2",#N/A,TRUE,"GENERAL";"TAB3",#N/A,TRUE,"GENERAL";"TAB4",#N/A,TRUE,"GENERAL";"TAB5",#N/A,TRUE,"GENERAL"}</definedName>
    <definedName name="_z1" localSheetId="9">{"TAB1",#N/A,TRUE,"GENERAL";"TAB2",#N/A,TRUE,"GENERAL";"TAB3",#N/A,TRUE,"GENERAL";"TAB4",#N/A,TRUE,"GENERAL";"TAB5",#N/A,TRUE,"GENERAL"}</definedName>
    <definedName name="_z1" localSheetId="11">{"TAB1",#N/A,TRUE,"GENERAL";"TAB2",#N/A,TRUE,"GENERAL";"TAB3",#N/A,TRUE,"GENERAL";"TAB4",#N/A,TRUE,"GENERAL";"TAB5",#N/A,TRUE,"GENERAL"}</definedName>
    <definedName name="_z1" localSheetId="7">{"TAB1",#N/A,TRUE,"GENERAL";"TAB2",#N/A,TRUE,"GENERAL";"TAB3",#N/A,TRUE,"GENERAL";"TAB4",#N/A,TRUE,"GENERAL";"TAB5",#N/A,TRUE,"GENERAL"}</definedName>
    <definedName name="_z1" localSheetId="10">{"TAB1",#N/A,TRUE,"GENERAL";"TAB2",#N/A,TRUE,"GENERAL";"TAB3",#N/A,TRUE,"GENERAL";"TAB4",#N/A,TRUE,"GENERAL";"TAB5",#N/A,TRUE,"GENERAL"}</definedName>
    <definedName name="_z1" localSheetId="8">{"TAB1",#N/A,TRUE,"GENERAL";"TAB2",#N/A,TRUE,"GENERAL";"TAB3",#N/A,TRUE,"GENERAL";"TAB4",#N/A,TRUE,"GENERAL";"TAB5",#N/A,TRUE,"GENERAL"}</definedName>
    <definedName name="_z1">{"TAB1",#N/A,TRUE,"GENERAL";"TAB2",#N/A,TRUE,"GENERAL";"TAB3",#N/A,TRUE,"GENERAL";"TAB4",#N/A,TRUE,"GENERAL";"TAB5",#N/A,TRUE,"GENERAL"}</definedName>
    <definedName name="_z2" localSheetId="9">{"via1",#N/A,TRUE,"general";"via2",#N/A,TRUE,"general";"via3",#N/A,TRUE,"general"}</definedName>
    <definedName name="_z2" localSheetId="11">{"via1",#N/A,TRUE,"general";"via2",#N/A,TRUE,"general";"via3",#N/A,TRUE,"general"}</definedName>
    <definedName name="_z2" localSheetId="7">{"via1",#N/A,TRUE,"general";"via2",#N/A,TRUE,"general";"via3",#N/A,TRUE,"general"}</definedName>
    <definedName name="_z2" localSheetId="10">{"via1",#N/A,TRUE,"general";"via2",#N/A,TRUE,"general";"via3",#N/A,TRUE,"general"}</definedName>
    <definedName name="_z2" localSheetId="8">{"via1",#N/A,TRUE,"general";"via2",#N/A,TRUE,"general";"via3",#N/A,TRUE,"general"}</definedName>
    <definedName name="_z2">{"via1",#N/A,TRUE,"general";"via2",#N/A,TRUE,"general";"via3",#N/A,TRUE,"general"}</definedName>
    <definedName name="_z3" localSheetId="9">{"via1",#N/A,TRUE,"general";"via2",#N/A,TRUE,"general";"via3",#N/A,TRUE,"general"}</definedName>
    <definedName name="_z3" localSheetId="11">{"via1",#N/A,TRUE,"general";"via2",#N/A,TRUE,"general";"via3",#N/A,TRUE,"general"}</definedName>
    <definedName name="_z3" localSheetId="7">{"via1",#N/A,TRUE,"general";"via2",#N/A,TRUE,"general";"via3",#N/A,TRUE,"general"}</definedName>
    <definedName name="_z3" localSheetId="10">{"via1",#N/A,TRUE,"general";"via2",#N/A,TRUE,"general";"via3",#N/A,TRUE,"general"}</definedName>
    <definedName name="_z3" localSheetId="8">{"via1",#N/A,TRUE,"general";"via2",#N/A,TRUE,"general";"via3",#N/A,TRUE,"general"}</definedName>
    <definedName name="_z3">{"via1",#N/A,TRUE,"general";"via2",#N/A,TRUE,"general";"via3",#N/A,TRUE,"general"}</definedName>
    <definedName name="_z4" localSheetId="9">{"TAB1",#N/A,TRUE,"GENERAL";"TAB2",#N/A,TRUE,"GENERAL";"TAB3",#N/A,TRUE,"GENERAL";"TAB4",#N/A,TRUE,"GENERAL";"TAB5",#N/A,TRUE,"GENERAL"}</definedName>
    <definedName name="_z4" localSheetId="11">{"TAB1",#N/A,TRUE,"GENERAL";"TAB2",#N/A,TRUE,"GENERAL";"TAB3",#N/A,TRUE,"GENERAL";"TAB4",#N/A,TRUE,"GENERAL";"TAB5",#N/A,TRUE,"GENERAL"}</definedName>
    <definedName name="_z4" localSheetId="7">{"TAB1",#N/A,TRUE,"GENERAL";"TAB2",#N/A,TRUE,"GENERAL";"TAB3",#N/A,TRUE,"GENERAL";"TAB4",#N/A,TRUE,"GENERAL";"TAB5",#N/A,TRUE,"GENERAL"}</definedName>
    <definedName name="_z4" localSheetId="10">{"TAB1",#N/A,TRUE,"GENERAL";"TAB2",#N/A,TRUE,"GENERAL";"TAB3",#N/A,TRUE,"GENERAL";"TAB4",#N/A,TRUE,"GENERAL";"TAB5",#N/A,TRUE,"GENERAL"}</definedName>
    <definedName name="_z4" localSheetId="8">{"TAB1",#N/A,TRUE,"GENERAL";"TAB2",#N/A,TRUE,"GENERAL";"TAB3",#N/A,TRUE,"GENERAL";"TAB4",#N/A,TRUE,"GENERAL";"TAB5",#N/A,TRUE,"GENERAL"}</definedName>
    <definedName name="_z4">{"TAB1",#N/A,TRUE,"GENERAL";"TAB2",#N/A,TRUE,"GENERAL";"TAB3",#N/A,TRUE,"GENERAL";"TAB4",#N/A,TRUE,"GENERAL";"TAB5",#N/A,TRUE,"GENERAL"}</definedName>
    <definedName name="_z5" localSheetId="9">{"via1",#N/A,TRUE,"general";"via2",#N/A,TRUE,"general";"via3",#N/A,TRUE,"general"}</definedName>
    <definedName name="_z5" localSheetId="11">{"via1",#N/A,TRUE,"general";"via2",#N/A,TRUE,"general";"via3",#N/A,TRUE,"general"}</definedName>
    <definedName name="_z5" localSheetId="7">{"via1",#N/A,TRUE,"general";"via2",#N/A,TRUE,"general";"via3",#N/A,TRUE,"general"}</definedName>
    <definedName name="_z5" localSheetId="10">{"via1",#N/A,TRUE,"general";"via2",#N/A,TRUE,"general";"via3",#N/A,TRUE,"general"}</definedName>
    <definedName name="_z5" localSheetId="8">{"via1",#N/A,TRUE,"general";"via2",#N/A,TRUE,"general";"via3",#N/A,TRUE,"general"}</definedName>
    <definedName name="_z5">{"via1",#N/A,TRUE,"general";"via2",#N/A,TRUE,"general";"via3",#N/A,TRUE,"general"}</definedName>
    <definedName name="_z6" localSheetId="9">{"TAB1",#N/A,TRUE,"GENERAL";"TAB2",#N/A,TRUE,"GENERAL";"TAB3",#N/A,TRUE,"GENERAL";"TAB4",#N/A,TRUE,"GENERAL";"TAB5",#N/A,TRUE,"GENERAL"}</definedName>
    <definedName name="_z6" localSheetId="11">{"TAB1",#N/A,TRUE,"GENERAL";"TAB2",#N/A,TRUE,"GENERAL";"TAB3",#N/A,TRUE,"GENERAL";"TAB4",#N/A,TRUE,"GENERAL";"TAB5",#N/A,TRUE,"GENERAL"}</definedName>
    <definedName name="_z6" localSheetId="7">{"TAB1",#N/A,TRUE,"GENERAL";"TAB2",#N/A,TRUE,"GENERAL";"TAB3",#N/A,TRUE,"GENERAL";"TAB4",#N/A,TRUE,"GENERAL";"TAB5",#N/A,TRUE,"GENERAL"}</definedName>
    <definedName name="_z6" localSheetId="10">{"TAB1",#N/A,TRUE,"GENERAL";"TAB2",#N/A,TRUE,"GENERAL";"TAB3",#N/A,TRUE,"GENERAL";"TAB4",#N/A,TRUE,"GENERAL";"TAB5",#N/A,TRUE,"GENERAL"}</definedName>
    <definedName name="_z6" localSheetId="8">{"TAB1",#N/A,TRUE,"GENERAL";"TAB2",#N/A,TRUE,"GENERAL";"TAB3",#N/A,TRUE,"GENERAL";"TAB4",#N/A,TRUE,"GENERAL";"TAB5",#N/A,TRUE,"GENERAL"}</definedName>
    <definedName name="_z6">{"TAB1",#N/A,TRUE,"GENERAL";"TAB2",#N/A,TRUE,"GENERAL";"TAB3",#N/A,TRUE,"GENERAL";"TAB4",#N/A,TRUE,"GENERAL";"TAB5",#N/A,TRUE,"GENERAL"}</definedName>
    <definedName name="A">#REF!</definedName>
    <definedName name="A_impresión_IM">#REF!</definedName>
    <definedName name="A_impresión_IM_2">#REF!</definedName>
    <definedName name="a2a" localSheetId="9">{"TAB1",#N/A,TRUE,"GENERAL";"TAB2",#N/A,TRUE,"GENERAL";"TAB3",#N/A,TRUE,"GENERAL";"TAB4",#N/A,TRUE,"GENERAL";"TAB5",#N/A,TRUE,"GENERAL"}</definedName>
    <definedName name="a2a" localSheetId="11">{"TAB1",#N/A,TRUE,"GENERAL";"TAB2",#N/A,TRUE,"GENERAL";"TAB3",#N/A,TRUE,"GENERAL";"TAB4",#N/A,TRUE,"GENERAL";"TAB5",#N/A,TRUE,"GENERAL"}</definedName>
    <definedName name="a2a" localSheetId="7">{"TAB1",#N/A,TRUE,"GENERAL";"TAB2",#N/A,TRUE,"GENERAL";"TAB3",#N/A,TRUE,"GENERAL";"TAB4",#N/A,TRUE,"GENERAL";"TAB5",#N/A,TRUE,"GENERAL"}</definedName>
    <definedName name="a2a" localSheetId="10">{"TAB1",#N/A,TRUE,"GENERAL";"TAB2",#N/A,TRUE,"GENERAL";"TAB3",#N/A,TRUE,"GENERAL";"TAB4",#N/A,TRUE,"GENERAL";"TAB5",#N/A,TRUE,"GENERAL"}</definedName>
    <definedName name="a2a" localSheetId="8">{"TAB1",#N/A,TRUE,"GENERAL";"TAB2",#N/A,TRUE,"GENERAL";"TAB3",#N/A,TRUE,"GENERAL";"TAB4",#N/A,TRUE,"GENERAL";"TAB5",#N/A,TRUE,"GENERAL"}</definedName>
    <definedName name="a2a">{"TAB1",#N/A,TRUE,"GENERAL";"TAB2",#N/A,TRUE,"GENERAL";"TAB3",#N/A,TRUE,"GENERAL";"TAB4",#N/A,TRUE,"GENERAL";"TAB5",#N/A,TRUE,"GENERAL"}</definedName>
    <definedName name="A60FIG">#REF!</definedName>
    <definedName name="Aa">#REF!</definedName>
    <definedName name="AA_1">{#N/A,#N/A,TRUE,"INGENIERIA";#N/A,#N/A,TRUE,"COMPRAS";#N/A,#N/A,TRUE,"DIRECCION";#N/A,#N/A,TRUE,"RESUMEN"}</definedName>
    <definedName name="AA_2">{#N/A,#N/A,TRUE,"INGENIERIA";#N/A,#N/A,TRUE,"COMPRAS";#N/A,#N/A,TRUE,"DIRECCION";#N/A,#N/A,TRUE,"RESUMEN"}</definedName>
    <definedName name="AAA">#REF!</definedName>
    <definedName name="AAAA" localSheetId="9">#REF!</definedName>
    <definedName name="AAAA" localSheetId="11">#REF!</definedName>
    <definedName name="AAAA" localSheetId="7">#REF!</definedName>
    <definedName name="AAAA" localSheetId="10">#REF!</definedName>
    <definedName name="AAAA" localSheetId="8">#REF!</definedName>
    <definedName name="aaaa">{#N/A,#N/A,FALSE,"GRAFICO";#N/A,#N/A,FALSE,"CAJA (2)";#N/A,#N/A,FALSE,"TERCEROS-PROMEDIO";#N/A,#N/A,FALSE,"CAJA";#N/A,#N/A,FALSE,"INGRESOS1995-2003";#N/A,#N/A,FALSE,"GASTOS1995-2003"}</definedName>
    <definedName name="AAAAAAAAAA">#REF!</definedName>
    <definedName name="AAAAAAAAAAAAAAAAAAAA">#REF!</definedName>
    <definedName name="aaaaas" localSheetId="9">{"TAB1",#N/A,TRUE,"GENERAL";"TAB2",#N/A,TRUE,"GENERAL";"TAB3",#N/A,TRUE,"GENERAL";"TAB4",#N/A,TRUE,"GENERAL";"TAB5",#N/A,TRUE,"GENERAL"}</definedName>
    <definedName name="aaaaas" localSheetId="11">{"TAB1",#N/A,TRUE,"GENERAL";"TAB2",#N/A,TRUE,"GENERAL";"TAB3",#N/A,TRUE,"GENERAL";"TAB4",#N/A,TRUE,"GENERAL";"TAB5",#N/A,TRUE,"GENERAL"}</definedName>
    <definedName name="aaaaas" localSheetId="7">{"TAB1",#N/A,TRUE,"GENERAL";"TAB2",#N/A,TRUE,"GENERAL";"TAB3",#N/A,TRUE,"GENERAL";"TAB4",#N/A,TRUE,"GENERAL";"TAB5",#N/A,TRUE,"GENERAL"}</definedName>
    <definedName name="aaaaas" localSheetId="10">{"TAB1",#N/A,TRUE,"GENERAL";"TAB2",#N/A,TRUE,"GENERAL";"TAB3",#N/A,TRUE,"GENERAL";"TAB4",#N/A,TRUE,"GENERAL";"TAB5",#N/A,TRUE,"GENERAL"}</definedName>
    <definedName name="aaaaas" localSheetId="8">{"TAB1",#N/A,TRUE,"GENERAL";"TAB2",#N/A,TRUE,"GENERAL";"TAB3",#N/A,TRUE,"GENERAL";"TAB4",#N/A,TRUE,"GENERAL";"TAB5",#N/A,TRUE,"GENERAL"}</definedName>
    <definedName name="aaaaas">{"TAB1",#N/A,TRUE,"GENERAL";"TAB2",#N/A,TRUE,"GENERAL";"TAB3",#N/A,TRUE,"GENERAL";"TAB4",#N/A,TRUE,"GENERAL";"TAB5",#N/A,TRUE,"GENERAL"}</definedName>
    <definedName name="AAC">#REF!</definedName>
    <definedName name="AADOQUINVEH">#REF!</definedName>
    <definedName name="AANDENES">#REF!</definedName>
    <definedName name="aas" localSheetId="9">{"TAB1",#N/A,TRUE,"GENERAL";"TAB2",#N/A,TRUE,"GENERAL";"TAB3",#N/A,TRUE,"GENERAL";"TAB4",#N/A,TRUE,"GENERAL";"TAB5",#N/A,TRUE,"GENERAL"}</definedName>
    <definedName name="aas" localSheetId="11">{"TAB1",#N/A,TRUE,"GENERAL";"TAB2",#N/A,TRUE,"GENERAL";"TAB3",#N/A,TRUE,"GENERAL";"TAB4",#N/A,TRUE,"GENERAL";"TAB5",#N/A,TRUE,"GENERAL"}</definedName>
    <definedName name="aas" localSheetId="7">{"TAB1",#N/A,TRUE,"GENERAL";"TAB2",#N/A,TRUE,"GENERAL";"TAB3",#N/A,TRUE,"GENERAL";"TAB4",#N/A,TRUE,"GENERAL";"TAB5",#N/A,TRUE,"GENERAL"}</definedName>
    <definedName name="aas" localSheetId="10">{"TAB1",#N/A,TRUE,"GENERAL";"TAB2",#N/A,TRUE,"GENERAL";"TAB3",#N/A,TRUE,"GENERAL";"TAB4",#N/A,TRUE,"GENERAL";"TAB5",#N/A,TRUE,"GENERAL"}</definedName>
    <definedName name="aas" localSheetId="8">{"TAB1",#N/A,TRUE,"GENERAL";"TAB2",#N/A,TRUE,"GENERAL";"TAB3",#N/A,TRUE,"GENERAL";"TAB4",#N/A,TRUE,"GENERAL";"TAB5",#N/A,TRUE,"GENERAL"}</definedName>
    <definedName name="aas">{"TAB1",#N/A,TRUE,"GENERAL";"TAB2",#N/A,TRUE,"GENERAL";"TAB3",#N/A,TRUE,"GENERAL";"TAB4",#N/A,TRUE,"GENERAL";"TAB5",#N/A,TRUE,"GENERAL"}</definedName>
    <definedName name="AAS_1">{#N/A,#N/A,TRUE,"INGENIERIA";#N/A,#N/A,TRUE,"COMPRAS";#N/A,#N/A,TRUE,"DIRECCION";#N/A,#N/A,TRUE,"RESUMEN"}</definedName>
    <definedName name="AAS_2">{#N/A,#N/A,TRUE,"INGENIERIA";#N/A,#N/A,TRUE,"COMPRAS";#N/A,#N/A,TRUE,"DIRECCION";#N/A,#N/A,TRUE,"RESUMEN"}</definedName>
    <definedName name="aasas">#REF!</definedName>
    <definedName name="AB">#REF!</definedName>
    <definedName name="abc">#REF!</definedName>
    <definedName name="ABCD">#REF!</definedName>
    <definedName name="ABCDE">#REF!</definedName>
    <definedName name="ABG">#REF!</definedName>
    <definedName name="ABR">#REF!</definedName>
    <definedName name="absc">#REF!</definedName>
    <definedName name="ABUSA">#REF!</definedName>
    <definedName name="Ac">#REF!</definedName>
    <definedName name="ACALZADA">#REF!</definedName>
    <definedName name="ACCE2">#REF!</definedName>
    <definedName name="ACCE4">#REF!</definedName>
    <definedName name="ACCE6">#REF!</definedName>
    <definedName name="AccessDatabase">"C:\C-314\VOLUMENES\volfin4.mdb"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{"via1",#N/A,TRUE,"general";"via2",#N/A,TRUE,"general";"via3",#N/A,TRUE,"general"}</definedName>
    <definedName name="Actaparcial">#REF!</definedName>
    <definedName name="actual">#REF!</definedName>
    <definedName name="ACUM">#REF!</definedName>
    <definedName name="ACwvu.TAB1.">#REF!</definedName>
    <definedName name="ACwvu.TAB2.">#REF!</definedName>
    <definedName name="ACwvu.TAB3.">#REF!</definedName>
    <definedName name="ACwvu.TAB4.">#REF!</definedName>
    <definedName name="ACwvu.TAB5.">#REF!</definedName>
    <definedName name="Ad">#REF!</definedName>
    <definedName name="adfasdfsa">#REF!</definedName>
    <definedName name="adfasfadfa">#REF!</definedName>
    <definedName name="ADFGSDB" localSheetId="9">{"via1",#N/A,TRUE,"general";"via2",#N/A,TRUE,"general";"via3",#N/A,TRUE,"general"}</definedName>
    <definedName name="ADFGSDB" localSheetId="11">{"via1",#N/A,TRUE,"general";"via2",#N/A,TRUE,"general";"via3",#N/A,TRUE,"general"}</definedName>
    <definedName name="ADFGSDB" localSheetId="7">{"via1",#N/A,TRUE,"general";"via2",#N/A,TRUE,"general";"via3",#N/A,TRUE,"general"}</definedName>
    <definedName name="ADFGSDB" localSheetId="10">{"via1",#N/A,TRUE,"general";"via2",#N/A,TRUE,"general";"via3",#N/A,TRUE,"general"}</definedName>
    <definedName name="ADFGSDB" localSheetId="8">{"via1",#N/A,TRUE,"general";"via2",#N/A,TRUE,"general";"via3",#N/A,TRUE,"general"}</definedName>
    <definedName name="ADFGSDB">{"via1",#N/A,TRUE,"general";"via2",#N/A,TRUE,"general";"via3",#N/A,TRUE,"general"}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localSheetId="9">{"TAB1",#N/A,TRUE,"GENERAL";"TAB2",#N/A,TRUE,"GENERAL";"TAB3",#N/A,TRUE,"GENERAL";"TAB4",#N/A,TRUE,"GENERAL";"TAB5",#N/A,TRUE,"GENERAL"}</definedName>
    <definedName name="ADSAD" localSheetId="11">{"TAB1",#N/A,TRUE,"GENERAL";"TAB2",#N/A,TRUE,"GENERAL";"TAB3",#N/A,TRUE,"GENERAL";"TAB4",#N/A,TRUE,"GENERAL";"TAB5",#N/A,TRUE,"GENERAL"}</definedName>
    <definedName name="ADSAD" localSheetId="7">{"TAB1",#N/A,TRUE,"GENERAL";"TAB2",#N/A,TRUE,"GENERAL";"TAB3",#N/A,TRUE,"GENERAL";"TAB4",#N/A,TRUE,"GENERAL";"TAB5",#N/A,TRUE,"GENERAL"}</definedName>
    <definedName name="ADSAD" localSheetId="10">{"TAB1",#N/A,TRUE,"GENERAL";"TAB2",#N/A,TRUE,"GENERAL";"TAB3",#N/A,TRUE,"GENERAL";"TAB4",#N/A,TRUE,"GENERAL";"TAB5",#N/A,TRUE,"GENERAL"}</definedName>
    <definedName name="ADSAD" localSheetId="8">{"TAB1",#N/A,TRUE,"GENERAL";"TAB2",#N/A,TRUE,"GENERAL";"TAB3",#N/A,TRUE,"GENERAL";"TAB4",#N/A,TRUE,"GENERAL";"TAB5",#N/A,TRUE,"GENERAL"}</definedName>
    <definedName name="ADSAD">{"TAB1",#N/A,TRUE,"GENERAL";"TAB2",#N/A,TRUE,"GENERAL";"TAB3",#N/A,TRUE,"GENERAL";"TAB4",#N/A,TRUE,"GENERAL";"TAB5",#N/A,TRUE,"GENERAL"}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9">{"via1",#N/A,TRUE,"general";"via2",#N/A,TRUE,"general";"via3",#N/A,TRUE,"general"}</definedName>
    <definedName name="aefa" localSheetId="11">{"via1",#N/A,TRUE,"general";"via2",#N/A,TRUE,"general";"via3",#N/A,TRUE,"general"}</definedName>
    <definedName name="aefa" localSheetId="7">{"via1",#N/A,TRUE,"general";"via2",#N/A,TRUE,"general";"via3",#N/A,TRUE,"general"}</definedName>
    <definedName name="aefa" localSheetId="10">{"via1",#N/A,TRUE,"general";"via2",#N/A,TRUE,"general";"via3",#N/A,TRUE,"general"}</definedName>
    <definedName name="aefa" localSheetId="8">{"via1",#N/A,TRUE,"general";"via2",#N/A,TRUE,"general";"via3",#N/A,TRUE,"general"}</definedName>
    <definedName name="aefa">{"via1",#N/A,TRUE,"general";"via2",#N/A,TRUE,"general";"via3",#N/A,TRUE,"general"}</definedName>
    <definedName name="Af">#REF!</definedName>
    <definedName name="afdaffaf">#REF!</definedName>
    <definedName name="afdsw" localSheetId="9">{"TAB1",#N/A,TRUE,"GENERAL";"TAB2",#N/A,TRUE,"GENERAL";"TAB3",#N/A,TRUE,"GENERAL";"TAB4",#N/A,TRUE,"GENERAL";"TAB5",#N/A,TRUE,"GENERAL"}</definedName>
    <definedName name="afdsw" localSheetId="11">{"TAB1",#N/A,TRUE,"GENERAL";"TAB2",#N/A,TRUE,"GENERAL";"TAB3",#N/A,TRUE,"GENERAL";"TAB4",#N/A,TRUE,"GENERAL";"TAB5",#N/A,TRUE,"GENERAL"}</definedName>
    <definedName name="afdsw" localSheetId="7">{"TAB1",#N/A,TRUE,"GENERAL";"TAB2",#N/A,TRUE,"GENERAL";"TAB3",#N/A,TRUE,"GENERAL";"TAB4",#N/A,TRUE,"GENERAL";"TAB5",#N/A,TRUE,"GENERAL"}</definedName>
    <definedName name="afdsw" localSheetId="10">{"TAB1",#N/A,TRUE,"GENERAL";"TAB2",#N/A,TRUE,"GENERAL";"TAB3",#N/A,TRUE,"GENERAL";"TAB4",#N/A,TRUE,"GENERAL";"TAB5",#N/A,TRUE,"GENERAL"}</definedName>
    <definedName name="afdsw" localSheetId="8">{"TAB1",#N/A,TRUE,"GENERAL";"TAB2",#N/A,TRUE,"GENERAL";"TAB3",#N/A,TRUE,"GENERAL";"TAB4",#N/A,TRUE,"GENERAL";"TAB5",#N/A,TRUE,"GENERAL"}</definedName>
    <definedName name="afdsw">{"TAB1",#N/A,TRUE,"GENERAL";"TAB2",#N/A,TRUE,"GENERAL";"TAB3",#N/A,TRUE,"GENERAL";"TAB4",#N/A,TRUE,"GENERAL";"TAB5",#N/A,TRUE,"GENERAL"}</definedName>
    <definedName name="afirm">#REF!</definedName>
    <definedName name="Ag">#REF!</definedName>
    <definedName name="agdsgg" localSheetId="9">{"via1",#N/A,TRUE,"general";"via2",#N/A,TRUE,"general";"via3",#N/A,TRUE,"general"}</definedName>
    <definedName name="agdsgg" localSheetId="11">{"via1",#N/A,TRUE,"general";"via2",#N/A,TRUE,"general";"via3",#N/A,TRUE,"general"}</definedName>
    <definedName name="agdsgg" localSheetId="7">{"via1",#N/A,TRUE,"general";"via2",#N/A,TRUE,"general";"via3",#N/A,TRUE,"general"}</definedName>
    <definedName name="agdsgg" localSheetId="10">{"via1",#N/A,TRUE,"general";"via2",#N/A,TRUE,"general";"via3",#N/A,TRUE,"general"}</definedName>
    <definedName name="agdsgg" localSheetId="8">{"via1",#N/A,TRUE,"general";"via2",#N/A,TRUE,"general";"via3",#N/A,TRUE,"general"}</definedName>
    <definedName name="agdsgg">{"via1",#N/A,TRUE,"general";"via2",#N/A,TRUE,"general";"via3",#N/A,TRUE,"general"}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1</definedName>
    <definedName name="ANTIC">#REF!</definedName>
    <definedName name="ANTICIPO">#REF!</definedName>
    <definedName name="ANTISB">#REF!</definedName>
    <definedName name="ANTONIA">#REF!</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localSheetId="9">{"TAB1",#N/A,TRUE,"GENERAL";"TAB2",#N/A,TRUE,"GENERAL";"TAB3",#N/A,TRUE,"GENERAL";"TAB4",#N/A,TRUE,"GENERAL";"TAB5",#N/A,TRUE,"GENERAL"}</definedName>
    <definedName name="aqaq" localSheetId="11">{"TAB1",#N/A,TRUE,"GENERAL";"TAB2",#N/A,TRUE,"GENERAL";"TAB3",#N/A,TRUE,"GENERAL";"TAB4",#N/A,TRUE,"GENERAL";"TAB5",#N/A,TRUE,"GENERAL"}</definedName>
    <definedName name="aqaq" localSheetId="7">{"TAB1",#N/A,TRUE,"GENERAL";"TAB2",#N/A,TRUE,"GENERAL";"TAB3",#N/A,TRUE,"GENERAL";"TAB4",#N/A,TRUE,"GENERAL";"TAB5",#N/A,TRUE,"GENERAL"}</definedName>
    <definedName name="aqaq" localSheetId="10">{"TAB1",#N/A,TRUE,"GENERAL";"TAB2",#N/A,TRUE,"GENERAL";"TAB3",#N/A,TRUE,"GENERAL";"TAB4",#N/A,TRUE,"GENERAL";"TAB5",#N/A,TRUE,"GENERAL"}</definedName>
    <definedName name="aqaq" localSheetId="8">{"TAB1",#N/A,TRUE,"GENERAL";"TAB2",#N/A,TRUE,"GENERAL";"TAB3",#N/A,TRUE,"GENERAL";"TAB4",#N/A,TRUE,"GENERAL";"TAB5",#N/A,TRUE,"GENERAL"}</definedName>
    <definedName name="aqaq">{"TAB1",#N/A,TRUE,"GENERAL";"TAB2",#N/A,TRUE,"GENERAL";"TAB3",#N/A,TRUE,"GENERAL";"TAB4",#N/A,TRUE,"GENERAL";"TAB5",#N/A,TRUE,"GENERAL"}</definedName>
    <definedName name="Ar">#REF!</definedName>
    <definedName name="AREA">#REF!</definedName>
    <definedName name="ARENA">#REF!</definedName>
    <definedName name="ARENC">#REF!</definedName>
    <definedName name="ARENP">#REF!</definedName>
    <definedName name="Arial">#REF!</definedName>
    <definedName name="aris">#REF!</definedName>
    <definedName name="aris2">#REF!</definedName>
    <definedName name="ARISS">#REF!</definedName>
    <definedName name="ARRENDAM1">{#N/A,#N/A,FALSE,"Aging Summary";#N/A,#N/A,FALSE,"Ratio Analysis";#N/A,#N/A,FALSE,"Test 120 Day Accts";#N/A,#N/A,FALSE,"Tickmarks"}</definedName>
    <definedName name="ARRENDAMIENTO">{#N/A,#N/A,FALSE,"Aging Summary";#N/A,#N/A,FALSE,"Ratio Analysis";#N/A,#N/A,FALSE,"Test 120 Day Accts";#N/A,#N/A,FALSE,"Tickmarks"}</definedName>
    <definedName name="As">#REF!</definedName>
    <definedName name="AS2DocOpenMode">"AS2DocumentEdit"</definedName>
    <definedName name="asa">#REF!</definedName>
    <definedName name="ASB">#REF!</definedName>
    <definedName name="ASD" localSheetId="9">{"via1",#N/A,TRUE,"general";"via2",#N/A,TRUE,"general";"via3",#N/A,TRUE,"general"}</definedName>
    <definedName name="ASD" localSheetId="11">{"via1",#N/A,TRUE,"general";"via2",#N/A,TRUE,"general";"via3",#N/A,TRUE,"general"}</definedName>
    <definedName name="ASD" localSheetId="7">{"via1",#N/A,TRUE,"general";"via2",#N/A,TRUE,"general";"via3",#N/A,TRUE,"general"}</definedName>
    <definedName name="ASD" localSheetId="10">{"via1",#N/A,TRUE,"general";"via2",#N/A,TRUE,"general";"via3",#N/A,TRUE,"general"}</definedName>
    <definedName name="ASD" localSheetId="8">{"via1",#N/A,TRUE,"general";"via2",#N/A,TRUE,"general";"via3",#N/A,TRUE,"general"}</definedName>
    <definedName name="ASD">{"via1",#N/A,TRUE,"general";"via2",#N/A,TRUE,"general";"via3",#N/A,TRUE,"general"}</definedName>
    <definedName name="ASDA" localSheetId="9">{"via1",#N/A,TRUE,"general";"via2",#N/A,TRUE,"general";"via3",#N/A,TRUE,"general"}</definedName>
    <definedName name="ASDA" localSheetId="11">{"via1",#N/A,TRUE,"general";"via2",#N/A,TRUE,"general";"via3",#N/A,TRUE,"general"}</definedName>
    <definedName name="ASDA" localSheetId="7">{"via1",#N/A,TRUE,"general";"via2",#N/A,TRUE,"general";"via3",#N/A,TRUE,"general"}</definedName>
    <definedName name="ASDA" localSheetId="10">{"via1",#N/A,TRUE,"general";"via2",#N/A,TRUE,"general";"via3",#N/A,TRUE,"general"}</definedName>
    <definedName name="ASDA" localSheetId="8">{"via1",#N/A,TRUE,"general";"via2",#N/A,TRUE,"general";"via3",#N/A,TRUE,"general"}</definedName>
    <definedName name="ASDA">{"via1",#N/A,TRUE,"general";"via2",#N/A,TRUE,"general";"via3",#N/A,TRUE,"general"}</definedName>
    <definedName name="asdasd" localSheetId="9">{"TAB1",#N/A,TRUE,"GENERAL";"TAB2",#N/A,TRUE,"GENERAL";"TAB3",#N/A,TRUE,"GENERAL";"TAB4",#N/A,TRUE,"GENERAL";"TAB5",#N/A,TRUE,"GENERAL"}</definedName>
    <definedName name="asdasd" localSheetId="11">{"TAB1",#N/A,TRUE,"GENERAL";"TAB2",#N/A,TRUE,"GENERAL";"TAB3",#N/A,TRUE,"GENERAL";"TAB4",#N/A,TRUE,"GENERAL";"TAB5",#N/A,TRUE,"GENERAL"}</definedName>
    <definedName name="asdasd" localSheetId="7">{"TAB1",#N/A,TRUE,"GENERAL";"TAB2",#N/A,TRUE,"GENERAL";"TAB3",#N/A,TRUE,"GENERAL";"TAB4",#N/A,TRUE,"GENERAL";"TAB5",#N/A,TRUE,"GENERAL"}</definedName>
    <definedName name="asdasd" localSheetId="10">{"TAB1",#N/A,TRUE,"GENERAL";"TAB2",#N/A,TRUE,"GENERAL";"TAB3",#N/A,TRUE,"GENERAL";"TAB4",#N/A,TRUE,"GENERAL";"TAB5",#N/A,TRUE,"GENERAL"}</definedName>
    <definedName name="asdasd" localSheetId="8">{"TAB1",#N/A,TRUE,"GENERAL";"TAB2",#N/A,TRUE,"GENERAL";"TAB3",#N/A,TRUE,"GENERAL";"TAB4",#N/A,TRUE,"GENERAL";"TAB5",#N/A,TRUE,"GENERAL"}</definedName>
    <definedName name="asdasd">{"TAB1",#N/A,TRUE,"GENERAL";"TAB2",#N/A,TRUE,"GENERAL";"TAB3",#N/A,TRUE,"GENERAL";"TAB4",#N/A,TRUE,"GENERAL";"TAB5",#N/A,TRUE,"GENERAL"}</definedName>
    <definedName name="asdf" localSheetId="9">{"via1",#N/A,TRUE,"general";"via2",#N/A,TRUE,"general";"via3",#N/A,TRUE,"general"}</definedName>
    <definedName name="asdf" localSheetId="11">{"via1",#N/A,TRUE,"general";"via2",#N/A,TRUE,"general";"via3",#N/A,TRUE,"general"}</definedName>
    <definedName name="asdf" localSheetId="7">{"via1",#N/A,TRUE,"general";"via2",#N/A,TRUE,"general";"via3",#N/A,TRUE,"general"}</definedName>
    <definedName name="asdf" localSheetId="10">{"via1",#N/A,TRUE,"general";"via2",#N/A,TRUE,"general";"via3",#N/A,TRUE,"general"}</definedName>
    <definedName name="asdf" localSheetId="8">{"via1",#N/A,TRUE,"general";"via2",#N/A,TRUE,"general";"via3",#N/A,TRUE,"general"}</definedName>
    <definedName name="asdf">{"via1",#N/A,TRUE,"general";"via2",#N/A,TRUE,"general";"via3",#N/A,TRUE,"general"}</definedName>
    <definedName name="asdfa" localSheetId="9">{"via1",#N/A,TRUE,"general";"via2",#N/A,TRUE,"general";"via3",#N/A,TRUE,"general"}</definedName>
    <definedName name="asdfa" localSheetId="11">{"via1",#N/A,TRUE,"general";"via2",#N/A,TRUE,"general";"via3",#N/A,TRUE,"general"}</definedName>
    <definedName name="asdfa" localSheetId="7">{"via1",#N/A,TRUE,"general";"via2",#N/A,TRUE,"general";"via3",#N/A,TRUE,"general"}</definedName>
    <definedName name="asdfa" localSheetId="10">{"via1",#N/A,TRUE,"general";"via2",#N/A,TRUE,"general";"via3",#N/A,TRUE,"general"}</definedName>
    <definedName name="asdfa" localSheetId="8">{"via1",#N/A,TRUE,"general";"via2",#N/A,TRUE,"general";"via3",#N/A,TRUE,"general"}</definedName>
    <definedName name="asdfa">{"via1",#N/A,TRUE,"general";"via2",#N/A,TRUE,"general";"via3",#N/A,TRUE,"general"}</definedName>
    <definedName name="asdfadsfadsfafda">#REF!</definedName>
    <definedName name="asdfasdf">#REF!</definedName>
    <definedName name="asdfñk">#REF!</definedName>
    <definedName name="asfasd" localSheetId="9">{"via1",#N/A,TRUE,"general";"via2",#N/A,TRUE,"general";"via3",#N/A,TRUE,"general"}</definedName>
    <definedName name="asfasd" localSheetId="11">{"via1",#N/A,TRUE,"general";"via2",#N/A,TRUE,"general";"via3",#N/A,TRUE,"general"}</definedName>
    <definedName name="asfasd" localSheetId="7">{"via1",#N/A,TRUE,"general";"via2",#N/A,TRUE,"general";"via3",#N/A,TRUE,"general"}</definedName>
    <definedName name="asfasd" localSheetId="10">{"via1",#N/A,TRUE,"general";"via2",#N/A,TRUE,"general";"via3",#N/A,TRUE,"general"}</definedName>
    <definedName name="asfasd" localSheetId="8">{"via1",#N/A,TRUE,"general";"via2",#N/A,TRUE,"general";"via3",#N/A,TRUE,"general"}</definedName>
    <definedName name="asfasd">{"via1",#N/A,TRUE,"general";"via2",#N/A,TRUE,"general";"via3",#N/A,TRUE,"general"}</definedName>
    <definedName name="asfasdl" localSheetId="9">{"via1",#N/A,TRUE,"general";"via2",#N/A,TRUE,"general";"via3",#N/A,TRUE,"general"}</definedName>
    <definedName name="asfasdl" localSheetId="11">{"via1",#N/A,TRUE,"general";"via2",#N/A,TRUE,"general";"via3",#N/A,TRUE,"general"}</definedName>
    <definedName name="asfasdl" localSheetId="7">{"via1",#N/A,TRUE,"general";"via2",#N/A,TRUE,"general";"via3",#N/A,TRUE,"general"}</definedName>
    <definedName name="asfasdl" localSheetId="10">{"via1",#N/A,TRUE,"general";"via2",#N/A,TRUE,"general";"via3",#N/A,TRUE,"general"}</definedName>
    <definedName name="asfasdl" localSheetId="8">{"via1",#N/A,TRUE,"general";"via2",#N/A,TRUE,"general";"via3",#N/A,TRUE,"general"}</definedName>
    <definedName name="asfasdl">{"via1",#N/A,TRUE,"general";"via2",#N/A,TRUE,"general";"via3",#N/A,TRUE,"general"}</definedName>
    <definedName name="asff" localSheetId="9">{"TAB1",#N/A,TRUE,"GENERAL";"TAB2",#N/A,TRUE,"GENERAL";"TAB3",#N/A,TRUE,"GENERAL";"TAB4",#N/A,TRUE,"GENERAL";"TAB5",#N/A,TRUE,"GENERAL"}</definedName>
    <definedName name="asff" localSheetId="11">{"TAB1",#N/A,TRUE,"GENERAL";"TAB2",#N/A,TRUE,"GENERAL";"TAB3",#N/A,TRUE,"GENERAL";"TAB4",#N/A,TRUE,"GENERAL";"TAB5",#N/A,TRUE,"GENERAL"}</definedName>
    <definedName name="asff" localSheetId="7">{"TAB1",#N/A,TRUE,"GENERAL";"TAB2",#N/A,TRUE,"GENERAL";"TAB3",#N/A,TRUE,"GENERAL";"TAB4",#N/A,TRUE,"GENERAL";"TAB5",#N/A,TRUE,"GENERAL"}</definedName>
    <definedName name="asff" localSheetId="10">{"TAB1",#N/A,TRUE,"GENERAL";"TAB2",#N/A,TRUE,"GENERAL";"TAB3",#N/A,TRUE,"GENERAL";"TAB4",#N/A,TRUE,"GENERAL";"TAB5",#N/A,TRUE,"GENERAL"}</definedName>
    <definedName name="asff" localSheetId="8">{"TAB1",#N/A,TRUE,"GENERAL";"TAB2",#N/A,TRUE,"GENERAL";"TAB3",#N/A,TRUE,"GENERAL";"TAB4",#N/A,TRUE,"GENERAL";"TAB5",#N/A,TRUE,"GENERAL"}</definedName>
    <definedName name="asff">{"TAB1",#N/A,TRUE,"GENERAL";"TAB2",#N/A,TRUE,"GENERAL";"TAB3",#N/A,TRUE,"GENERAL";"TAB4",#N/A,TRUE,"GENERAL";"TAB5",#N/A,TRUE,"GENERAL"}</definedName>
    <definedName name="asfghjoi" localSheetId="9">{"via1",#N/A,TRUE,"general";"via2",#N/A,TRUE,"general";"via3",#N/A,TRUE,"general"}</definedName>
    <definedName name="asfghjoi" localSheetId="11">{"via1",#N/A,TRUE,"general";"via2",#N/A,TRUE,"general";"via3",#N/A,TRUE,"general"}</definedName>
    <definedName name="asfghjoi" localSheetId="7">{"via1",#N/A,TRUE,"general";"via2",#N/A,TRUE,"general";"via3",#N/A,TRUE,"general"}</definedName>
    <definedName name="asfghjoi" localSheetId="10">{"via1",#N/A,TRUE,"general";"via2",#N/A,TRUE,"general";"via3",#N/A,TRUE,"general"}</definedName>
    <definedName name="asfghjoi" localSheetId="8">{"via1",#N/A,TRUE,"general";"via2",#N/A,TRUE,"general";"via3",#N/A,TRUE,"general"}</definedName>
    <definedName name="asfghjoi">{"via1",#N/A,TRUE,"general";"via2",#N/A,TRUE,"general";"via3",#N/A,TRUE,"general"}</definedName>
    <definedName name="asojkdr" localSheetId="9">{"TAB1",#N/A,TRUE,"GENERAL";"TAB2",#N/A,TRUE,"GENERAL";"TAB3",#N/A,TRUE,"GENERAL";"TAB4",#N/A,TRUE,"GENERAL";"TAB5",#N/A,TRUE,"GENERAL"}</definedName>
    <definedName name="asojkdr" localSheetId="11">{"TAB1",#N/A,TRUE,"GENERAL";"TAB2",#N/A,TRUE,"GENERAL";"TAB3",#N/A,TRUE,"GENERAL";"TAB4",#N/A,TRUE,"GENERAL";"TAB5",#N/A,TRUE,"GENERAL"}</definedName>
    <definedName name="asojkdr" localSheetId="7">{"TAB1",#N/A,TRUE,"GENERAL";"TAB2",#N/A,TRUE,"GENERAL";"TAB3",#N/A,TRUE,"GENERAL";"TAB4",#N/A,TRUE,"GENERAL";"TAB5",#N/A,TRUE,"GENERAL"}</definedName>
    <definedName name="asojkdr" localSheetId="10">{"TAB1",#N/A,TRUE,"GENERAL";"TAB2",#N/A,TRUE,"GENERAL";"TAB3",#N/A,TRUE,"GENERAL";"TAB4",#N/A,TRUE,"GENERAL";"TAB5",#N/A,TRUE,"GENERAL"}</definedName>
    <definedName name="asojkdr" localSheetId="8">{"TAB1",#N/A,TRUE,"GENERAL";"TAB2",#N/A,TRUE,"GENERAL";"TAB3",#N/A,TRUE,"GENERAL";"TAB4",#N/A,TRUE,"GENERAL";"TAB5",#N/A,TRUE,"GENERAL"}</definedName>
    <definedName name="asojkdr">{"TAB1",#N/A,TRUE,"GENERAL";"TAB2",#N/A,TRUE,"GENERAL";"TAB3",#N/A,TRUE,"GENERAL";"TAB4",#N/A,TRUE,"GENERAL";"TAB5",#N/A,TRUE,"GENERAL"}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localSheetId="9">{"TAB1",#N/A,TRUE,"GENERAL";"TAB2",#N/A,TRUE,"GENERAL";"TAB3",#N/A,TRUE,"GENERAL";"TAB4",#N/A,TRUE,"GENERAL";"TAB5",#N/A,TRUE,"GENERAL"}</definedName>
    <definedName name="azaz" localSheetId="11">{"TAB1",#N/A,TRUE,"GENERAL";"TAB2",#N/A,TRUE,"GENERAL";"TAB3",#N/A,TRUE,"GENERAL";"TAB4",#N/A,TRUE,"GENERAL";"TAB5",#N/A,TRUE,"GENERAL"}</definedName>
    <definedName name="azaz" localSheetId="7">{"TAB1",#N/A,TRUE,"GENERAL";"TAB2",#N/A,TRUE,"GENERAL";"TAB3",#N/A,TRUE,"GENERAL";"TAB4",#N/A,TRUE,"GENERAL";"TAB5",#N/A,TRUE,"GENERAL"}</definedName>
    <definedName name="azaz" localSheetId="10">{"TAB1",#N/A,TRUE,"GENERAL";"TAB2",#N/A,TRUE,"GENERAL";"TAB3",#N/A,TRUE,"GENERAL";"TAB4",#N/A,TRUE,"GENERAL";"TAB5",#N/A,TRUE,"GENERAL"}</definedName>
    <definedName name="azaz" localSheetId="8">{"TAB1",#N/A,TRUE,"GENERAL";"TAB2",#N/A,TRUE,"GENERAL";"TAB3",#N/A,TRUE,"GENERAL";"TAB4",#N/A,TRUE,"GENERAL";"TAB5",#N/A,TRUE,"GENERAL"}</definedName>
    <definedName name="azaz">{"TAB1",#N/A,TRUE,"GENERAL";"TAB2",#N/A,TRUE,"GENERAL";"TAB3",#N/A,TRUE,"GENERAL";"TAB4",#N/A,TRUE,"GENERAL";"TAB5",#N/A,TRUE,"GENERAL"}</definedName>
    <definedName name="b" localSheetId="9">#REF!</definedName>
    <definedName name="b" localSheetId="11">#REF!</definedName>
    <definedName name="b" localSheetId="7">#REF!</definedName>
    <definedName name="b" localSheetId="10">#REF!</definedName>
    <definedName name="b" localSheetId="8">#REF!</definedName>
    <definedName name="B">{"PYGS",#N/A,FALSE,"PYG";"ACTIS",#N/A,FALSE,"BCE_GRAL-ACTIVO";"PASIS",#N/A,FALSE,"BCE_GRAL-PASIVO-PATRIM";"CAJAS",#N/A,FALSE,"CAJA"}</definedName>
    <definedName name="B.DATOS">#REF!</definedName>
    <definedName name="B_impresión_IM">#REF!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BASEGRAV">#REF!</definedName>
    <definedName name="Bb">#REF!</definedName>
    <definedName name="bbbbbb" localSheetId="9">{"via1",#N/A,TRUE,"general";"via2",#N/A,TRUE,"general";"via3",#N/A,TRUE,"general"}</definedName>
    <definedName name="bbbbbb" localSheetId="11">{"via1",#N/A,TRUE,"general";"via2",#N/A,TRUE,"general";"via3",#N/A,TRUE,"general"}</definedName>
    <definedName name="bbbbbb" localSheetId="7">{"via1",#N/A,TRUE,"general";"via2",#N/A,TRUE,"general";"via3",#N/A,TRUE,"general"}</definedName>
    <definedName name="bbbbbb" localSheetId="10">{"via1",#N/A,TRUE,"general";"via2",#N/A,TRUE,"general";"via3",#N/A,TRUE,"general"}</definedName>
    <definedName name="bbbbbb" localSheetId="8">{"via1",#N/A,TRUE,"general";"via2",#N/A,TRUE,"general";"via3",#N/A,TRUE,"general"}</definedName>
    <definedName name="bbbbbb">{"via1",#N/A,TRUE,"general";"via2",#N/A,TRUE,"general";"via3",#N/A,TRUE,"general"}</definedName>
    <definedName name="bbbbbh" localSheetId="9">{"TAB1",#N/A,TRUE,"GENERAL";"TAB2",#N/A,TRUE,"GENERAL";"TAB3",#N/A,TRUE,"GENERAL";"TAB4",#N/A,TRUE,"GENERAL";"TAB5",#N/A,TRUE,"GENERAL"}</definedName>
    <definedName name="bbbbbh" localSheetId="11">{"TAB1",#N/A,TRUE,"GENERAL";"TAB2",#N/A,TRUE,"GENERAL";"TAB3",#N/A,TRUE,"GENERAL";"TAB4",#N/A,TRUE,"GENERAL";"TAB5",#N/A,TRUE,"GENERAL"}</definedName>
    <definedName name="bbbbbh" localSheetId="7">{"TAB1",#N/A,TRUE,"GENERAL";"TAB2",#N/A,TRUE,"GENERAL";"TAB3",#N/A,TRUE,"GENERAL";"TAB4",#N/A,TRUE,"GENERAL";"TAB5",#N/A,TRUE,"GENERAL"}</definedName>
    <definedName name="bbbbbh" localSheetId="10">{"TAB1",#N/A,TRUE,"GENERAL";"TAB2",#N/A,TRUE,"GENERAL";"TAB3",#N/A,TRUE,"GENERAL";"TAB4",#N/A,TRUE,"GENERAL";"TAB5",#N/A,TRUE,"GENERAL"}</definedName>
    <definedName name="bbbbbh" localSheetId="8">{"TAB1",#N/A,TRUE,"GENERAL";"TAB2",#N/A,TRUE,"GENERAL";"TAB3",#N/A,TRUE,"GENERAL";"TAB4",#N/A,TRUE,"GENERAL";"TAB5",#N/A,TRUE,"GENERAL"}</definedName>
    <definedName name="bbbbbh">{"TAB1",#N/A,TRUE,"GENERAL";"TAB2",#N/A,TRUE,"GENERAL";"TAB3",#N/A,TRUE,"GENERAL";"TAB4",#N/A,TRUE,"GENERAL";"TAB5",#N/A,TRUE,"GENERAL"}</definedName>
    <definedName name="bbd" localSheetId="9">{"TAB1",#N/A,TRUE,"GENERAL";"TAB2",#N/A,TRUE,"GENERAL";"TAB3",#N/A,TRUE,"GENERAL";"TAB4",#N/A,TRUE,"GENERAL";"TAB5",#N/A,TRUE,"GENERAL"}</definedName>
    <definedName name="bbd" localSheetId="11">{"TAB1",#N/A,TRUE,"GENERAL";"TAB2",#N/A,TRUE,"GENERAL";"TAB3",#N/A,TRUE,"GENERAL";"TAB4",#N/A,TRUE,"GENERAL";"TAB5",#N/A,TRUE,"GENERAL"}</definedName>
    <definedName name="bbd" localSheetId="7">{"TAB1",#N/A,TRUE,"GENERAL";"TAB2",#N/A,TRUE,"GENERAL";"TAB3",#N/A,TRUE,"GENERAL";"TAB4",#N/A,TRUE,"GENERAL";"TAB5",#N/A,TRUE,"GENERAL"}</definedName>
    <definedName name="bbd" localSheetId="10">{"TAB1",#N/A,TRUE,"GENERAL";"TAB2",#N/A,TRUE,"GENERAL";"TAB3",#N/A,TRUE,"GENERAL";"TAB4",#N/A,TRUE,"GENERAL";"TAB5",#N/A,TRUE,"GENERAL"}</definedName>
    <definedName name="bbd" localSheetId="8">{"TAB1",#N/A,TRUE,"GENERAL";"TAB2",#N/A,TRUE,"GENERAL";"TAB3",#N/A,TRUE,"GENERAL";"TAB4",#N/A,TRUE,"GENERAL";"TAB5",#N/A,TRUE,"GENERAL"}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9">{"TAB1",#N/A,TRUE,"GENERAL";"TAB2",#N/A,TRUE,"GENERAL";"TAB3",#N/A,TRUE,"GENERAL";"TAB4",#N/A,TRUE,"GENERAL";"TAB5",#N/A,TRUE,"GENERAL"}</definedName>
    <definedName name="BCXBDFG" localSheetId="11">{"TAB1",#N/A,TRUE,"GENERAL";"TAB2",#N/A,TRUE,"GENERAL";"TAB3",#N/A,TRUE,"GENERAL";"TAB4",#N/A,TRUE,"GENERAL";"TAB5",#N/A,TRUE,"GENERAL"}</definedName>
    <definedName name="BCXBDFG" localSheetId="7">{"TAB1",#N/A,TRUE,"GENERAL";"TAB2",#N/A,TRUE,"GENERAL";"TAB3",#N/A,TRUE,"GENERAL";"TAB4",#N/A,TRUE,"GENERAL";"TAB5",#N/A,TRUE,"GENERAL"}</definedName>
    <definedName name="BCXBDFG" localSheetId="10">{"TAB1",#N/A,TRUE,"GENERAL";"TAB2",#N/A,TRUE,"GENERAL";"TAB3",#N/A,TRUE,"GENERAL";"TAB4",#N/A,TRUE,"GENERAL";"TAB5",#N/A,TRUE,"GENERAL"}</definedName>
    <definedName name="BCXBDFG" localSheetId="8">{"TAB1",#N/A,TRUE,"GENERAL";"TAB2",#N/A,TRUE,"GENERAL";"TAB3",#N/A,TRUE,"GENERAL";"TAB4",#N/A,TRUE,"GENERAL";"TAB5",#N/A,TRUE,"GENERAL"}</definedName>
    <definedName name="BCXBDFG">{"TAB1",#N/A,TRUE,"GENERAL";"TAB2",#N/A,TRUE,"GENERAL";"TAB3",#N/A,TRUE,"GENERAL";"TAB4",#N/A,TRUE,"GENERAL";"TAB5",#N/A,TRUE,"GENERAL"}</definedName>
    <definedName name="Bd">#REF!</definedName>
    <definedName name="Bd__2">#REF!</definedName>
    <definedName name="bdd">#REF!</definedName>
    <definedName name="BDFB" localSheetId="9">{"via1",#N/A,TRUE,"general";"via2",#N/A,TRUE,"general";"via3",#N/A,TRUE,"general"}</definedName>
    <definedName name="BDFB" localSheetId="11">{"via1",#N/A,TRUE,"general";"via2",#N/A,TRUE,"general";"via3",#N/A,TRUE,"general"}</definedName>
    <definedName name="BDFB" localSheetId="7">{"via1",#N/A,TRUE,"general";"via2",#N/A,TRUE,"general";"via3",#N/A,TRUE,"general"}</definedName>
    <definedName name="BDFB" localSheetId="10">{"via1",#N/A,TRUE,"general";"via2",#N/A,TRUE,"general";"via3",#N/A,TRUE,"general"}</definedName>
    <definedName name="BDFB" localSheetId="8">{"via1",#N/A,TRUE,"general";"via2",#N/A,TRUE,"general";"via3",#N/A,TRUE,"general"}</definedName>
    <definedName name="BDFB">{"via1",#N/A,TRUE,"general";"via2",#N/A,TRUE,"general";"via3",#N/A,TRUE,"general"}</definedName>
    <definedName name="BDFGDG" localSheetId="9">{"TAB1",#N/A,TRUE,"GENERAL";"TAB2",#N/A,TRUE,"GENERAL";"TAB3",#N/A,TRUE,"GENERAL";"TAB4",#N/A,TRUE,"GENERAL";"TAB5",#N/A,TRUE,"GENERAL"}</definedName>
    <definedName name="BDFGDG" localSheetId="11">{"TAB1",#N/A,TRUE,"GENERAL";"TAB2",#N/A,TRUE,"GENERAL";"TAB3",#N/A,TRUE,"GENERAL";"TAB4",#N/A,TRUE,"GENERAL";"TAB5",#N/A,TRUE,"GENERAL"}</definedName>
    <definedName name="BDFGDG" localSheetId="7">{"TAB1",#N/A,TRUE,"GENERAL";"TAB2",#N/A,TRUE,"GENERAL";"TAB3",#N/A,TRUE,"GENERAL";"TAB4",#N/A,TRUE,"GENERAL";"TAB5",#N/A,TRUE,"GENERAL"}</definedName>
    <definedName name="BDFGDG" localSheetId="10">{"TAB1",#N/A,TRUE,"GENERAL";"TAB2",#N/A,TRUE,"GENERAL";"TAB3",#N/A,TRUE,"GENERAL";"TAB4",#N/A,TRUE,"GENERAL";"TAB5",#N/A,TRUE,"GENERAL"}</definedName>
    <definedName name="BDFGDG" localSheetId="8">{"TAB1",#N/A,TRUE,"GENERAL";"TAB2",#N/A,TRUE,"GENERAL";"TAB3",#N/A,TRUE,"GENERAL";"TAB4",#N/A,TRUE,"GENERAL";"TAB5",#N/A,TRUE,"GENERAL"}</definedName>
    <definedName name="BDFGDG">{"TAB1",#N/A,TRUE,"GENERAL";"TAB2",#N/A,TRUE,"GENERAL";"TAB3",#N/A,TRUE,"GENERAL";"TAB4",#N/A,TRUE,"GENERAL";"TAB5",#N/A,TRUE,"GENERAL"}</definedName>
    <definedName name="Be" localSheetId="9">#REF!</definedName>
    <definedName name="Be" localSheetId="11">#REF!</definedName>
    <definedName name="Be" localSheetId="7">#REF!</definedName>
    <definedName name="Be" localSheetId="10">#REF!</definedName>
    <definedName name="Be" localSheetId="8">#REF!</definedName>
    <definedName name="be">{"TAB1",#N/A,TRUE,"GENERAL";"TAB2",#N/A,TRUE,"GENERAL";"TAB3",#N/A,TRUE,"GENERAL";"TAB4",#N/A,TRUE,"GENERAL";"TAB5",#N/A,TRUE,"GENERAL"}</definedName>
    <definedName name="Beg_Bal">#REF!</definedName>
    <definedName name="Bf">#REF!</definedName>
    <definedName name="bfnfv" localSheetId="9">{"TAB1",#N/A,TRUE,"GENERAL";"TAB2",#N/A,TRUE,"GENERAL";"TAB3",#N/A,TRUE,"GENERAL";"TAB4",#N/A,TRUE,"GENERAL";"TAB5",#N/A,TRUE,"GENERAL"}</definedName>
    <definedName name="bfnfv" localSheetId="11">{"TAB1",#N/A,TRUE,"GENERAL";"TAB2",#N/A,TRUE,"GENERAL";"TAB3",#N/A,TRUE,"GENERAL";"TAB4",#N/A,TRUE,"GENERAL";"TAB5",#N/A,TRUE,"GENERAL"}</definedName>
    <definedName name="bfnfv" localSheetId="7">{"TAB1",#N/A,TRUE,"GENERAL";"TAB2",#N/A,TRUE,"GENERAL";"TAB3",#N/A,TRUE,"GENERAL";"TAB4",#N/A,TRUE,"GENERAL";"TAB5",#N/A,TRUE,"GENERAL"}</definedName>
    <definedName name="bfnfv" localSheetId="10">{"TAB1",#N/A,TRUE,"GENERAL";"TAB2",#N/A,TRUE,"GENERAL";"TAB3",#N/A,TRUE,"GENERAL";"TAB4",#N/A,TRUE,"GENERAL";"TAB5",#N/A,TRUE,"GENERAL"}</definedName>
    <definedName name="bfnfv" localSheetId="8">{"TAB1",#N/A,TRUE,"GENERAL";"TAB2",#N/A,TRUE,"GENERAL";"TAB3",#N/A,TRUE,"GENERAL";"TAB4",#N/A,TRUE,"GENERAL";"TAB5",#N/A,TRUE,"GENERAL"}</definedName>
    <definedName name="bfnfv">{"TAB1",#N/A,TRUE,"GENERAL";"TAB2",#N/A,TRUE,"GENERAL";"TAB3",#N/A,TRUE,"GENERAL";"TAB4",#N/A,TRUE,"GENERAL";"TAB5",#N/A,TRUE,"GENERAL"}</definedName>
    <definedName name="Bg">#REF!</definedName>
    <definedName name="bgb" localSheetId="9">{"TAB1",#N/A,TRUE,"GENERAL";"TAB2",#N/A,TRUE,"GENERAL";"TAB3",#N/A,TRUE,"GENERAL";"TAB4",#N/A,TRUE,"GENERAL";"TAB5",#N/A,TRUE,"GENERAL"}</definedName>
    <definedName name="bgb" localSheetId="11">{"TAB1",#N/A,TRUE,"GENERAL";"TAB2",#N/A,TRUE,"GENERAL";"TAB3",#N/A,TRUE,"GENERAL";"TAB4",#N/A,TRUE,"GENERAL";"TAB5",#N/A,TRUE,"GENERAL"}</definedName>
    <definedName name="bgb" localSheetId="7">{"TAB1",#N/A,TRUE,"GENERAL";"TAB2",#N/A,TRUE,"GENERAL";"TAB3",#N/A,TRUE,"GENERAL";"TAB4",#N/A,TRUE,"GENERAL";"TAB5",#N/A,TRUE,"GENERAL"}</definedName>
    <definedName name="bgb" localSheetId="10">{"TAB1",#N/A,TRUE,"GENERAL";"TAB2",#N/A,TRUE,"GENERAL";"TAB3",#N/A,TRUE,"GENERAL";"TAB4",#N/A,TRUE,"GENERAL";"TAB5",#N/A,TRUE,"GENERAL"}</definedName>
    <definedName name="bgb" localSheetId="8">{"TAB1",#N/A,TRUE,"GENERAL";"TAB2",#N/A,TRUE,"GENERAL";"TAB3",#N/A,TRUE,"GENERAL";"TAB4",#N/A,TRUE,"GENERAL";"TAB5",#N/A,TRUE,"GENERAL"}</definedName>
    <definedName name="bgb">{"TAB1",#N/A,TRUE,"GENERAL";"TAB2",#N/A,TRUE,"GENERAL";"TAB3",#N/A,TRUE,"GENERAL";"TAB4",#N/A,TRUE,"GENERAL";"TAB5",#N/A,TRUE,"GENERAL"}</definedName>
    <definedName name="BGDGFRT" localSheetId="9">{"via1",#N/A,TRUE,"general";"via2",#N/A,TRUE,"general";"via3",#N/A,TRUE,"general"}</definedName>
    <definedName name="BGDGFRT" localSheetId="11">{"via1",#N/A,TRUE,"general";"via2",#N/A,TRUE,"general";"via3",#N/A,TRUE,"general"}</definedName>
    <definedName name="BGDGFRT" localSheetId="7">{"via1",#N/A,TRUE,"general";"via2",#N/A,TRUE,"general";"via3",#N/A,TRUE,"general"}</definedName>
    <definedName name="BGDGFRT" localSheetId="10">{"via1",#N/A,TRUE,"general";"via2",#N/A,TRUE,"general";"via3",#N/A,TRUE,"general"}</definedName>
    <definedName name="BGDGFRT" localSheetId="8">{"via1",#N/A,TRUE,"general";"via2",#N/A,TRUE,"general";"via3",#N/A,TRUE,"general"}</definedName>
    <definedName name="BGDGFRT">{"via1",#N/A,TRUE,"general";"via2",#N/A,TRUE,"general";"via3",#N/A,TRUE,"general"}</definedName>
    <definedName name="BGFBFH" localSheetId="9">{"via1",#N/A,TRUE,"general";"via2",#N/A,TRUE,"general";"via3",#N/A,TRUE,"general"}</definedName>
    <definedName name="BGFBFH" localSheetId="11">{"via1",#N/A,TRUE,"general";"via2",#N/A,TRUE,"general";"via3",#N/A,TRUE,"general"}</definedName>
    <definedName name="BGFBFH" localSheetId="7">{"via1",#N/A,TRUE,"general";"via2",#N/A,TRUE,"general";"via3",#N/A,TRUE,"general"}</definedName>
    <definedName name="BGFBFH" localSheetId="10">{"via1",#N/A,TRUE,"general";"via2",#N/A,TRUE,"general";"via3",#N/A,TRUE,"general"}</definedName>
    <definedName name="BGFBFH" localSheetId="8">{"via1",#N/A,TRUE,"general";"via2",#N/A,TRUE,"general";"via3",#N/A,TRUE,"general"}</definedName>
    <definedName name="BGFBFH">{"via1",#N/A,TRUE,"general";"via2",#N/A,TRUE,"general";"via3",#N/A,TRUE,"general"}</definedName>
    <definedName name="bgh">#REF!</definedName>
    <definedName name="bgvfcdx" localSheetId="9">{"via1",#N/A,TRUE,"general";"via2",#N/A,TRUE,"general";"via3",#N/A,TRUE,"general"}</definedName>
    <definedName name="bgvfcdx" localSheetId="11">{"via1",#N/A,TRUE,"general";"via2",#N/A,TRUE,"general";"via3",#N/A,TRUE,"general"}</definedName>
    <definedName name="bgvfcdx" localSheetId="7">{"via1",#N/A,TRUE,"general";"via2",#N/A,TRUE,"general";"via3",#N/A,TRUE,"general"}</definedName>
    <definedName name="bgvfcdx" localSheetId="10">{"via1",#N/A,TRUE,"general";"via2",#N/A,TRUE,"general";"via3",#N/A,TRUE,"general"}</definedName>
    <definedName name="bgvfcdx" localSheetId="8">{"via1",#N/A,TRUE,"general";"via2",#N/A,TRUE,"general";"via3",#N/A,TRUE,"general"}</definedName>
    <definedName name="bgvfcdx">{"via1",#N/A,TRUE,"general";"via2",#N/A,TRUE,"general";"via3",#N/A,TRUE,"general"}</definedName>
    <definedName name="Bh">#REF!</definedName>
    <definedName name="BHT">#REF!</definedName>
    <definedName name="Bi">#REF!</definedName>
    <definedName name="biblio">#REF!</definedName>
    <definedName name="bimestre">#REF!</definedName>
    <definedName name="BJHVVHGH">#REF!</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localSheetId="9">{"TAB1",#N/A,TRUE,"GENERAL";"TAB2",#N/A,TRUE,"GENERAL";"TAB3",#N/A,TRUE,"GENERAL";"TAB4",#N/A,TRUE,"GENERAL";"TAB5",#N/A,TRUE,"GENERAL"}</definedName>
    <definedName name="br" localSheetId="11">{"TAB1",#N/A,TRUE,"GENERAL";"TAB2",#N/A,TRUE,"GENERAL";"TAB3",#N/A,TRUE,"GENERAL";"TAB4",#N/A,TRUE,"GENERAL";"TAB5",#N/A,TRUE,"GENERAL"}</definedName>
    <definedName name="br" localSheetId="7">{"TAB1",#N/A,TRUE,"GENERAL";"TAB2",#N/A,TRUE,"GENERAL";"TAB3",#N/A,TRUE,"GENERAL";"TAB4",#N/A,TRUE,"GENERAL";"TAB5",#N/A,TRUE,"GENERAL"}</definedName>
    <definedName name="br" localSheetId="10">{"TAB1",#N/A,TRUE,"GENERAL";"TAB2",#N/A,TRUE,"GENERAL";"TAB3",#N/A,TRUE,"GENERAL";"TAB4",#N/A,TRUE,"GENERAL";"TAB5",#N/A,TRUE,"GENERAL"}</definedName>
    <definedName name="br" localSheetId="8">{"TAB1",#N/A,TRUE,"GENERAL";"TAB2",#N/A,TRUE,"GENERAL";"TAB3",#N/A,TRUE,"GENERAL";"TAB4",#N/A,TRUE,"GENERAL";"TAB5",#N/A,TRUE,"GENERAL"}</definedName>
    <definedName name="br">{"TAB1",#N/A,TRUE,"GENERAL";"TAB2",#N/A,TRUE,"GENERAL";"TAB3",#N/A,TRUE,"GENERAL";"TAB4",#N/A,TRUE,"GENERAL";"TAB5",#N/A,TRUE,"GENERAL"}</definedName>
    <definedName name="Breaker_Indus.Merlin_G.3x150A">#REF!</definedName>
    <definedName name="Brilladora">#REF!</definedName>
    <definedName name="bsb" localSheetId="9">{"via1",#N/A,TRUE,"general";"via2",#N/A,TRUE,"general";"via3",#N/A,TRUE,"general"}</definedName>
    <definedName name="bsb" localSheetId="11">{"via1",#N/A,TRUE,"general";"via2",#N/A,TRUE,"general";"via3",#N/A,TRUE,"general"}</definedName>
    <definedName name="bsb" localSheetId="7">{"via1",#N/A,TRUE,"general";"via2",#N/A,TRUE,"general";"via3",#N/A,TRUE,"general"}</definedName>
    <definedName name="bsb" localSheetId="10">{"via1",#N/A,TRUE,"general";"via2",#N/A,TRUE,"general";"via3",#N/A,TRUE,"general"}</definedName>
    <definedName name="bsb" localSheetId="8">{"via1",#N/A,TRUE,"general";"via2",#N/A,TRUE,"general";"via3",#N/A,TRUE,"general"}</definedName>
    <definedName name="bsb">{"via1",#N/A,TRUE,"general";"via2",#N/A,TRUE,"general";"via3",#N/A,TRUE,"general"}</definedName>
    <definedName name="bspoi" localSheetId="9">{"TAB1",#N/A,TRUE,"GENERAL";"TAB2",#N/A,TRUE,"GENERAL";"TAB3",#N/A,TRUE,"GENERAL";"TAB4",#N/A,TRUE,"GENERAL";"TAB5",#N/A,TRUE,"GENERAL"}</definedName>
    <definedName name="bspoi" localSheetId="11">{"TAB1",#N/A,TRUE,"GENERAL";"TAB2",#N/A,TRUE,"GENERAL";"TAB3",#N/A,TRUE,"GENERAL";"TAB4",#N/A,TRUE,"GENERAL";"TAB5",#N/A,TRUE,"GENERAL"}</definedName>
    <definedName name="bspoi" localSheetId="7">{"TAB1",#N/A,TRUE,"GENERAL";"TAB2",#N/A,TRUE,"GENERAL";"TAB3",#N/A,TRUE,"GENERAL";"TAB4",#N/A,TRUE,"GENERAL";"TAB5",#N/A,TRUE,"GENERAL"}</definedName>
    <definedName name="bspoi" localSheetId="10">{"TAB1",#N/A,TRUE,"GENERAL";"TAB2",#N/A,TRUE,"GENERAL";"TAB3",#N/A,TRUE,"GENERAL";"TAB4",#N/A,TRUE,"GENERAL";"TAB5",#N/A,TRUE,"GENERAL"}</definedName>
    <definedName name="bspoi" localSheetId="8">{"TAB1",#N/A,TRUE,"GENERAL";"TAB2",#N/A,TRUE,"GENERAL";"TAB3",#N/A,TRUE,"GENERAL";"TAB4",#N/A,TRUE,"GENERAL";"TAB5",#N/A,TRUE,"GENERAL"}</definedName>
    <definedName name="bspoi">{"TAB1",#N/A,TRUE,"GENERAL";"TAB2",#N/A,TRUE,"GENERAL";"TAB3",#N/A,TRUE,"GENERAL";"TAB4",#N/A,TRUE,"GENERAL";"TAB5",#N/A,TRUE,"GENERAL"}</definedName>
    <definedName name="bt" localSheetId="9">{"via1",#N/A,TRUE,"general";"via2",#N/A,TRUE,"general";"via3",#N/A,TRUE,"general"}</definedName>
    <definedName name="bt" localSheetId="11">{"via1",#N/A,TRUE,"general";"via2",#N/A,TRUE,"general";"via3",#N/A,TRUE,"general"}</definedName>
    <definedName name="bt" localSheetId="7">{"via1",#N/A,TRUE,"general";"via2",#N/A,TRUE,"general";"via3",#N/A,TRUE,"general"}</definedName>
    <definedName name="bt" localSheetId="10">{"via1",#N/A,TRUE,"general";"via2",#N/A,TRUE,"general";"via3",#N/A,TRUE,"general"}</definedName>
    <definedName name="bt" localSheetId="8">{"via1",#N/A,TRUE,"general";"via2",#N/A,TRUE,"general";"via3",#N/A,TRUE,"general"}</definedName>
    <definedName name="bt">{"via1",#N/A,TRUE,"general";"via2",#N/A,TRUE,"general";"via3",#N/A,TRUE,"general"}</definedName>
    <definedName name="BTYJHTR" localSheetId="9">{"TAB1",#N/A,TRUE,"GENERAL";"TAB2",#N/A,TRUE,"GENERAL";"TAB3",#N/A,TRUE,"GENERAL";"TAB4",#N/A,TRUE,"GENERAL";"TAB5",#N/A,TRUE,"GENERAL"}</definedName>
    <definedName name="BTYJHTR" localSheetId="11">{"TAB1",#N/A,TRUE,"GENERAL";"TAB2",#N/A,TRUE,"GENERAL";"TAB3",#N/A,TRUE,"GENERAL";"TAB4",#N/A,TRUE,"GENERAL";"TAB5",#N/A,TRUE,"GENERAL"}</definedName>
    <definedName name="BTYJHTR" localSheetId="7">{"TAB1",#N/A,TRUE,"GENERAL";"TAB2",#N/A,TRUE,"GENERAL";"TAB3",#N/A,TRUE,"GENERAL";"TAB4",#N/A,TRUE,"GENERAL";"TAB5",#N/A,TRUE,"GENERAL"}</definedName>
    <definedName name="BTYJHTR" localSheetId="10">{"TAB1",#N/A,TRUE,"GENERAL";"TAB2",#N/A,TRUE,"GENERAL";"TAB3",#N/A,TRUE,"GENERAL";"TAB4",#N/A,TRUE,"GENERAL";"TAB5",#N/A,TRUE,"GENERAL"}</definedName>
    <definedName name="BTYJHTR" localSheetId="8">{"TAB1",#N/A,TRUE,"GENERAL";"TAB2",#N/A,TRUE,"GENERAL";"TAB3",#N/A,TRUE,"GENERAL";"TAB4",#N/A,TRUE,"GENERAL";"TAB5",#N/A,TRUE,"GENERAL"}</definedName>
    <definedName name="BTYJHTR">{"TAB1",#N/A,TRUE,"GENERAL";"TAB2",#N/A,TRUE,"GENERAL";"TAB3",#N/A,TRUE,"GENERAL";"TAB4",#N/A,TRUE,"GENERAL";"TAB5",#N/A,TRUE,"GENERAL"}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localSheetId="9">{"TAB1",#N/A,TRUE,"GENERAL";"TAB2",#N/A,TRUE,"GENERAL";"TAB3",#N/A,TRUE,"GENERAL";"TAB4",#N/A,TRUE,"GENERAL";"TAB5",#N/A,TRUE,"GENERAL"}</definedName>
    <definedName name="bvbc" localSheetId="11">{"TAB1",#N/A,TRUE,"GENERAL";"TAB2",#N/A,TRUE,"GENERAL";"TAB3",#N/A,TRUE,"GENERAL";"TAB4",#N/A,TRUE,"GENERAL";"TAB5",#N/A,TRUE,"GENERAL"}</definedName>
    <definedName name="bvbc" localSheetId="7">{"TAB1",#N/A,TRUE,"GENERAL";"TAB2",#N/A,TRUE,"GENERAL";"TAB3",#N/A,TRUE,"GENERAL";"TAB4",#N/A,TRUE,"GENERAL";"TAB5",#N/A,TRUE,"GENERAL"}</definedName>
    <definedName name="bvbc" localSheetId="10">{"TAB1",#N/A,TRUE,"GENERAL";"TAB2",#N/A,TRUE,"GENERAL";"TAB3",#N/A,TRUE,"GENERAL";"TAB4",#N/A,TRUE,"GENERAL";"TAB5",#N/A,TRUE,"GENERAL"}</definedName>
    <definedName name="bvbc" localSheetId="8">{"TAB1",#N/A,TRUE,"GENERAL";"TAB2",#N/A,TRUE,"GENERAL";"TAB3",#N/A,TRUE,"GENERAL";"TAB4",#N/A,TRUE,"GENERAL";"TAB5",#N/A,TRUE,"GENERAL"}</definedName>
    <definedName name="bvbc">{"TAB1",#N/A,TRUE,"GENERAL";"TAB2",#N/A,TRUE,"GENERAL";"TAB3",#N/A,TRUE,"GENERAL";"TAB4",#N/A,TRUE,"GENERAL";"TAB5",#N/A,TRUE,"GENERAL"}</definedName>
    <definedName name="bvcb" localSheetId="9">{"via1",#N/A,TRUE,"general";"via2",#N/A,TRUE,"general";"via3",#N/A,TRUE,"general"}</definedName>
    <definedName name="bvcb" localSheetId="11">{"via1",#N/A,TRUE,"general";"via2",#N/A,TRUE,"general";"via3",#N/A,TRUE,"general"}</definedName>
    <definedName name="bvcb" localSheetId="7">{"via1",#N/A,TRUE,"general";"via2",#N/A,TRUE,"general";"via3",#N/A,TRUE,"general"}</definedName>
    <definedName name="bvcb" localSheetId="10">{"via1",#N/A,TRUE,"general";"via2",#N/A,TRUE,"general";"via3",#N/A,TRUE,"general"}</definedName>
    <definedName name="bvcb" localSheetId="8">{"via1",#N/A,TRUE,"general";"via2",#N/A,TRUE,"general";"via3",#N/A,TRUE,"general"}</definedName>
    <definedName name="bvcb">{"via1",#N/A,TRUE,"general";"via2",#N/A,TRUE,"general";"via3",#N/A,TRUE,"general"}</definedName>
    <definedName name="bvn" localSheetId="9">{"via1",#N/A,TRUE,"general";"via2",#N/A,TRUE,"general";"via3",#N/A,TRUE,"general"}</definedName>
    <definedName name="bvn" localSheetId="11">{"via1",#N/A,TRUE,"general";"via2",#N/A,TRUE,"general";"via3",#N/A,TRUE,"general"}</definedName>
    <definedName name="bvn" localSheetId="7">{"via1",#N/A,TRUE,"general";"via2",#N/A,TRUE,"general";"via3",#N/A,TRUE,"general"}</definedName>
    <definedName name="bvn" localSheetId="10">{"via1",#N/A,TRUE,"general";"via2",#N/A,TRUE,"general";"via3",#N/A,TRUE,"general"}</definedName>
    <definedName name="bvn" localSheetId="8">{"via1",#N/A,TRUE,"general";"via2",#N/A,TRUE,"general";"via3",#N/A,TRUE,"general"}</definedName>
    <definedName name="bvn">{"via1",#N/A,TRUE,"general";"via2",#N/A,TRUE,"general";"via3",#N/A,TRUE,"general"}</definedName>
    <definedName name="bw">#REF!</definedName>
    <definedName name="by" localSheetId="9">{"via1",#N/A,TRUE,"general";"via2",#N/A,TRUE,"general";"via3",#N/A,TRUE,"general"}</definedName>
    <definedName name="by" localSheetId="11">{"via1",#N/A,TRUE,"general";"via2",#N/A,TRUE,"general";"via3",#N/A,TRUE,"general"}</definedName>
    <definedName name="by" localSheetId="7">{"via1",#N/A,TRUE,"general";"via2",#N/A,TRUE,"general";"via3",#N/A,TRUE,"general"}</definedName>
    <definedName name="by" localSheetId="10">{"via1",#N/A,TRUE,"general";"via2",#N/A,TRUE,"general";"via3",#N/A,TRUE,"general"}</definedName>
    <definedName name="by" localSheetId="8">{"via1",#N/A,TRUE,"general";"via2",#N/A,TRUE,"general";"via3",#N/A,TRUE,"general"}</definedName>
    <definedName name="by">{"via1",#N/A,TRUE,"general";"via2",#N/A,TRUE,"general";"via3",#N/A,TRUE,"general"}</definedName>
    <definedName name="bz">#REF!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#REF!</definedName>
    <definedName name="C_Apus">#REF!</definedName>
    <definedName name="C_LOM">#REF!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#REF!</definedName>
    <definedName name="CAROL">#REF!</definedName>
    <definedName name="carol1">#REF!</definedName>
    <definedName name="CARRETERAS">#REF!</definedName>
    <definedName name="causa">#REF!</definedName>
    <definedName name="CB">#REF!</definedName>
    <definedName name="CBWorkbookPriority">-1602700874</definedName>
    <definedName name="Cc">#REF!</definedName>
    <definedName name="ccccc" localSheetId="9">{"TAB1",#N/A,TRUE,"GENERAL";"TAB2",#N/A,TRUE,"GENERAL";"TAB3",#N/A,TRUE,"GENERAL";"TAB4",#N/A,TRUE,"GENERAL";"TAB5",#N/A,TRUE,"GENERAL"}</definedName>
    <definedName name="ccccc" localSheetId="11">{"TAB1",#N/A,TRUE,"GENERAL";"TAB2",#N/A,TRUE,"GENERAL";"TAB3",#N/A,TRUE,"GENERAL";"TAB4",#N/A,TRUE,"GENERAL";"TAB5",#N/A,TRUE,"GENERAL"}</definedName>
    <definedName name="ccccc" localSheetId="7">{"TAB1",#N/A,TRUE,"GENERAL";"TAB2",#N/A,TRUE,"GENERAL";"TAB3",#N/A,TRUE,"GENERAL";"TAB4",#N/A,TRUE,"GENERAL";"TAB5",#N/A,TRUE,"GENERAL"}</definedName>
    <definedName name="ccccc" localSheetId="10">{"TAB1",#N/A,TRUE,"GENERAL";"TAB2",#N/A,TRUE,"GENERAL";"TAB3",#N/A,TRUE,"GENERAL";"TAB4",#N/A,TRUE,"GENERAL";"TAB5",#N/A,TRUE,"GENERAL"}</definedName>
    <definedName name="ccccc" localSheetId="8">{"TAB1",#N/A,TRUE,"GENERAL";"TAB2",#N/A,TRUE,"GENERAL";"TAB3",#N/A,TRUE,"GENERAL";"TAB4",#N/A,TRUE,"GENERAL";"TAB5",#N/A,TRUE,"GENERAL"}</definedName>
    <definedName name="ccccc">{"TAB1",#N/A,TRUE,"GENERAL";"TAB2",#N/A,TRUE,"GENERAL";"TAB3",#N/A,TRUE,"GENERAL";"TAB4",#N/A,TRUE,"GENERAL";"TAB5",#N/A,TRUE,"GENERAL"}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#REF!</definedName>
    <definedName name="cdcdc" localSheetId="9">{"via1",#N/A,TRUE,"general";"via2",#N/A,TRUE,"general";"via3",#N/A,TRUE,"general"}</definedName>
    <definedName name="cdcdc" localSheetId="11">{"via1",#N/A,TRUE,"general";"via2",#N/A,TRUE,"general";"via3",#N/A,TRUE,"general"}</definedName>
    <definedName name="cdcdc" localSheetId="7">{"via1",#N/A,TRUE,"general";"via2",#N/A,TRUE,"general";"via3",#N/A,TRUE,"general"}</definedName>
    <definedName name="cdcdc" localSheetId="10">{"via1",#N/A,TRUE,"general";"via2",#N/A,TRUE,"general";"via3",#N/A,TRUE,"general"}</definedName>
    <definedName name="cdcdc" localSheetId="8">{"via1",#N/A,TRUE,"general";"via2",#N/A,TRUE,"general";"via3",#N/A,TRUE,"general"}</definedName>
    <definedName name="cdcdc">{"via1",#N/A,TRUE,"general";"via2",#N/A,TRUE,"general";"via3",#N/A,TRUE,"general"}</definedName>
    <definedName name="CDctrl">#REF!</definedName>
    <definedName name="CDS_V_INDICES_CIRCUITO_CAUSA">#REF!</definedName>
    <definedName name="Ce">#REF!</definedName>
    <definedName name="CEBLANCO">#REF!</definedName>
    <definedName name="ceerf" localSheetId="9">{"TAB1",#N/A,TRUE,"GENERAL";"TAB2",#N/A,TRUE,"GENERAL";"TAB3",#N/A,TRUE,"GENERAL";"TAB4",#N/A,TRUE,"GENERAL";"TAB5",#N/A,TRUE,"GENERAL"}</definedName>
    <definedName name="ceerf" localSheetId="11">{"TAB1",#N/A,TRUE,"GENERAL";"TAB2",#N/A,TRUE,"GENERAL";"TAB3",#N/A,TRUE,"GENERAL";"TAB4",#N/A,TRUE,"GENERAL";"TAB5",#N/A,TRUE,"GENERAL"}</definedName>
    <definedName name="ceerf" localSheetId="7">{"TAB1",#N/A,TRUE,"GENERAL";"TAB2",#N/A,TRUE,"GENERAL";"TAB3",#N/A,TRUE,"GENERAL";"TAB4",#N/A,TRUE,"GENERAL";"TAB5",#N/A,TRUE,"GENERAL"}</definedName>
    <definedName name="ceerf" localSheetId="10">{"TAB1",#N/A,TRUE,"GENERAL";"TAB2",#N/A,TRUE,"GENERAL";"TAB3",#N/A,TRUE,"GENERAL";"TAB4",#N/A,TRUE,"GENERAL";"TAB5",#N/A,TRUE,"GENERAL"}</definedName>
    <definedName name="ceerf" localSheetId="8">{"TAB1",#N/A,TRUE,"GENERAL";"TAB2",#N/A,TRUE,"GENERAL";"TAB3",#N/A,TRUE,"GENERAL";"TAB4",#N/A,TRUE,"GENERAL";"TAB5",#N/A,TRUE,"GENERAL"}</definedName>
    <definedName name="ceerf">{"TAB1",#N/A,TRUE,"GENERAL";"TAB2",#N/A,TRUE,"GENERAL";"TAB3",#N/A,TRUE,"GENERAL";"TAB4",#N/A,TRUE,"GENERAL";"TAB5",#N/A,TRUE,"GENERAL"}</definedName>
    <definedName name="CEM">#REF!</definedName>
    <definedName name="CEMEG">#REF!</definedName>
    <definedName name="CEMENTO">#REF!</definedName>
    <definedName name="CEMENTOBLANCO">#REF!</definedName>
    <definedName name="centro">{#N/A,#N/A,FALSE,"GRAFICO";#N/A,#N/A,FALSE,"CAJA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 localSheetId="11">IF(AND(#REF!=#REF!,#REF!=#REF!,#REF!=#REF!),"ok","ojo")</definedName>
    <definedName name="CHECK">IF(AND(#REF!=#REF!,#REF!=#REF!,#REF!=#REF!),"ok","ojo")</definedName>
    <definedName name="CHINA">#REF!</definedName>
    <definedName name="Ci">#REF!</definedName>
    <definedName name="CIR" localSheetId="11">IF(#REF!=9,IF(ISERROR(#REF!),"",#REF!),"")</definedName>
    <definedName name="CIR">IF(#REF!=9,IF(ISERROR(#REF!),"",#REF!),"")</definedName>
    <definedName name="CIRCUITOS">#REF!</definedName>
    <definedName name="CIRCUNVALAR">#REF!</definedName>
    <definedName name="Ciudades">#REF!</definedName>
    <definedName name="civ">{#N/A,#N/A,TRUE,"1842CWN0"}</definedName>
    <definedName name="civ_1">{#N/A,#N/A,TRUE,"1842CWN0"}</definedName>
    <definedName name="civ_2">{#N/A,#N/A,TRUE,"1842CWN0"}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 localSheetId="11">IF(LEFT(#REF!,5)=#REF!,"",(LEFT(#REF!,5)))</definedName>
    <definedName name="COL_B">IF(LEFT(#REF!,5)=#REF!,"",(LEFT(#REF!,5)))</definedName>
    <definedName name="COL_C">LEFT(#REF!,2)</definedName>
    <definedName name="col_dos">#REF!</definedName>
    <definedName name="COL_G" localSheetId="11">IFERROR(VLOOKUP(#REF!,#REF!,7,0),0)</definedName>
    <definedName name="COL_G">IFERROR(VLOOKUP(#REF!,#REF!,7,0),0)</definedName>
    <definedName name="COL_H" localSheetId="11">IF(LEN(#REF!)=9,ROUNDUP(SUM(#REF!),0),"")</definedName>
    <definedName name="COL_H">IF(LEN(#REF!)=9,ROUNDUP(SUM(#REF!),0),"")</definedName>
    <definedName name="COL_J" localSheetId="11">IF(LEN(#REF!)=9,#REF!*#REF!,"")</definedName>
    <definedName name="COL_J">IF(LEN(#REF!)=9,#REF!*#REF!,"")</definedName>
    <definedName name="COL_J_APU" localSheetId="11">IF(#REF!="","",IF(VLOOKUP(#REF!,#REF!,7,FALSE)="",LEFT(#REF!,2),VLOOKUP(#REF!,#REF!,7,FALSE)))</definedName>
    <definedName name="COL_J_APU">IF(#REF!="","",IF(VLOOKUP(#REF!,#REF!,7,FALSE)="",LEFT(#REF!,2),VLOOKUP(#REF!,#REF!,7,FALSE)))</definedName>
    <definedName name="COL_J_AUX" localSheetId="11">IF(#REF!="","",IF(VLOOKUP(#REF!,#REF!,7,FALSE)="",LEFT(#REF!,2),VLOOKUP(#REF!,#REF!,7,FALSE)))</definedName>
    <definedName name="COL_J_AUX">IF(#REF!="","",IF(VLOOKUP(#REF!,#REF!,7,FALSE)="",LEFT(#REF!,2),VLOOKUP(#REF!,#REF!,7,FALSE)))</definedName>
    <definedName name="COL_K_PPTO" localSheetId="11">IF(LEN(#REF!)=5,SUMIF(#REF!,#REF!,#REF!),"")</definedName>
    <definedName name="COL_K_PPTO">IF(LEN(#REF!)=5,SUMIF(#REF!,#REF!,#REF!),"")</definedName>
    <definedName name="COL_L">IF(#REF!="",SUMIF(#REF!,#REF!,#REF!),"")</definedName>
    <definedName name="COL_M" localSheetId="11">IF(LEN(#REF!)=2,#REF!/SUMIF(#REF!,"&gt;&lt;""",#REF!),"")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 localSheetId="11">SUMIFS(#REF!,#REF!,#REF!,#REF!,"mo")</definedName>
    <definedName name="CON_HTA">SUMIFS(#REF!,#REF!,#REF!,#REF!,"mo")</definedName>
    <definedName name="CON_HTA_APU" localSheetId="11">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Criterios_IM">#REF!</definedName>
    <definedName name="Criticos">#REF!</definedName>
    <definedName name="Cronograma">#REF!</definedName>
    <definedName name="CRP">#REF!</definedName>
    <definedName name="crt">{#N/A,#N/A,FALSE,"GRAFICO";#N/A,#N/A,FALSE,"CAJA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localSheetId="9">{"via1",#N/A,TRUE,"general";"via2",#N/A,TRUE,"general";"via3",#N/A,TRUE,"general"}</definedName>
    <definedName name="CUNET" localSheetId="11">{"via1",#N/A,TRUE,"general";"via2",#N/A,TRUE,"general";"via3",#N/A,TRUE,"general"}</definedName>
    <definedName name="CUNET" localSheetId="7">{"via1",#N/A,TRUE,"general";"via2",#N/A,TRUE,"general";"via3",#N/A,TRUE,"general"}</definedName>
    <definedName name="CUNET" localSheetId="10">{"via1",#N/A,TRUE,"general";"via2",#N/A,TRUE,"general";"via3",#N/A,TRUE,"general"}</definedName>
    <definedName name="CUNET" localSheetId="8">{"via1",#N/A,TRUE,"general";"via2",#N/A,TRUE,"general";"via3",#N/A,TRUE,"general"}</definedName>
    <definedName name="CUNET">{"via1",#N/A,TRUE,"general";"via2",#N/A,TRUE,"general";"via3",#N/A,TRUE,"general"}</definedName>
    <definedName name="cuneta">#REF!</definedName>
    <definedName name="Cv">#REF!</definedName>
    <definedName name="cvfvd" localSheetId="9">{"via1",#N/A,TRUE,"general";"via2",#N/A,TRUE,"general";"via3",#N/A,TRUE,"general"}</definedName>
    <definedName name="cvfvd" localSheetId="11">{"via1",#N/A,TRUE,"general";"via2",#N/A,TRUE,"general";"via3",#N/A,TRUE,"general"}</definedName>
    <definedName name="cvfvd" localSheetId="7">{"via1",#N/A,TRUE,"general";"via2",#N/A,TRUE,"general";"via3",#N/A,TRUE,"general"}</definedName>
    <definedName name="cvfvd" localSheetId="10">{"via1",#N/A,TRUE,"general";"via2",#N/A,TRUE,"general";"via3",#N/A,TRUE,"general"}</definedName>
    <definedName name="cvfvd" localSheetId="8">{"via1",#N/A,TRUE,"general";"via2",#N/A,TRUE,"general";"via3",#N/A,TRUE,"general"}</definedName>
    <definedName name="cvfvd">{"via1",#N/A,TRUE,"general";"via2",#N/A,TRUE,"general";"via3",#N/A,TRUE,"general"}</definedName>
    <definedName name="cvn" localSheetId="9">{"TAB1",#N/A,TRUE,"GENERAL";"TAB2",#N/A,TRUE,"GENERAL";"TAB3",#N/A,TRUE,"GENERAL";"TAB4",#N/A,TRUE,"GENERAL";"TAB5",#N/A,TRUE,"GENERAL"}</definedName>
    <definedName name="cvn" localSheetId="11">{"TAB1",#N/A,TRUE,"GENERAL";"TAB2",#N/A,TRUE,"GENERAL";"TAB3",#N/A,TRUE,"GENERAL";"TAB4",#N/A,TRUE,"GENERAL";"TAB5",#N/A,TRUE,"GENERAL"}</definedName>
    <definedName name="cvn" localSheetId="7">{"TAB1",#N/A,TRUE,"GENERAL";"TAB2",#N/A,TRUE,"GENERAL";"TAB3",#N/A,TRUE,"GENERAL";"TAB4",#N/A,TRUE,"GENERAL";"TAB5",#N/A,TRUE,"GENERAL"}</definedName>
    <definedName name="cvn" localSheetId="10">{"TAB1",#N/A,TRUE,"GENERAL";"TAB2",#N/A,TRUE,"GENERAL";"TAB3",#N/A,TRUE,"GENERAL";"TAB4",#N/A,TRUE,"GENERAL";"TAB5",#N/A,TRUE,"GENERAL"}</definedName>
    <definedName name="cvn" localSheetId="8">{"TAB1",#N/A,TRUE,"GENERAL";"TAB2",#N/A,TRUE,"GENERAL";"TAB3",#N/A,TRUE,"GENERAL";"TAB4",#N/A,TRUE,"GENERAL";"TAB5",#N/A,TRUE,"GENERAL"}</definedName>
    <definedName name="cvn">{"TAB1",#N/A,TRUE,"GENERAL";"TAB2",#N/A,TRUE,"GENERAL";"TAB3",#N/A,TRUE,"GENERAL";"TAB4",#N/A,TRUE,"GENERAL";"TAB5",#N/A,TRUE,"GENERAL"}</definedName>
    <definedName name="CVXC" localSheetId="9">{"via1",#N/A,TRUE,"general";"via2",#N/A,TRUE,"general";"via3",#N/A,TRUE,"general"}</definedName>
    <definedName name="CVXC" localSheetId="11">{"via1",#N/A,TRUE,"general";"via2",#N/A,TRUE,"general";"via3",#N/A,TRUE,"general"}</definedName>
    <definedName name="CVXC" localSheetId="7">{"via1",#N/A,TRUE,"general";"via2",#N/A,TRUE,"general";"via3",#N/A,TRUE,"general"}</definedName>
    <definedName name="CVXC" localSheetId="10">{"via1",#N/A,TRUE,"general";"via2",#N/A,TRUE,"general";"via3",#N/A,TRUE,"general"}</definedName>
    <definedName name="CVXC" localSheetId="8">{"via1",#N/A,TRUE,"general";"via2",#N/A,TRUE,"general";"via3",#N/A,TRUE,"general"}</definedName>
    <definedName name="CVXC">{"via1",#N/A,TRUE,"general";"via2",#N/A,TRUE,"general";"via3",#N/A,TRUE,"general"}</definedName>
    <definedName name="Cw">#REF!</definedName>
    <definedName name="Cx">#REF!</definedName>
    <definedName name="Cy">#REF!</definedName>
    <definedName name="d" localSheetId="9">#REF!</definedName>
    <definedName name="d" localSheetId="11">#REF!</definedName>
    <definedName name="d" localSheetId="7">#REF!</definedName>
    <definedName name="d" localSheetId="10">#REF!</definedName>
    <definedName name="d" localSheetId="8">#REF!</definedName>
    <definedName name="D">{"PYGT",#N/A,FALSE,"PYG";"ACTIT",#N/A,FALSE,"BCE_GRAL-ACTIVO";"PASIT",#N/A,FALSE,"BCE_GRAL-PASIVO-PATRIM";"CAJAT",#N/A,FALSE,"CAJA"}</definedName>
    <definedName name="D_m">#REF!</definedName>
    <definedName name="d_percápita">#REF!</definedName>
    <definedName name="DADADAD" localSheetId="9">{#N/A,#N/A,TRUE,"CODIGO DEPENDENCIA"}</definedName>
    <definedName name="DADADAD" localSheetId="11">{#N/A,#N/A,TRUE,"CODIGO DEPENDENCIA"}</definedName>
    <definedName name="DADADAD" localSheetId="7">{#N/A,#N/A,TRUE,"CODIGO DEPENDENCIA"}</definedName>
    <definedName name="DADADAD" localSheetId="10">{#N/A,#N/A,TRUE,"CODIGO DEPENDENCIA"}</definedName>
    <definedName name="DADADAD" localSheetId="8">{#N/A,#N/A,TRUE,"CODIGO DEPENDENCIA"}</definedName>
    <definedName name="DADADAD">{#N/A,#N/A,TRUE,"CODIGO DEPENDENCIA"}</definedName>
    <definedName name="DANI">#REF!</definedName>
    <definedName name="DARIPAVA_SOFTWARE_INC">#REF!</definedName>
    <definedName name="DASD" localSheetId="9">{"TAB1",#N/A,TRUE,"GENERAL";"TAB2",#N/A,TRUE,"GENERAL";"TAB3",#N/A,TRUE,"GENERAL";"TAB4",#N/A,TRUE,"GENERAL";"TAB5",#N/A,TRUE,"GENERAL"}</definedName>
    <definedName name="DASD" localSheetId="11">{"TAB1",#N/A,TRUE,"GENERAL";"TAB2",#N/A,TRUE,"GENERAL";"TAB3",#N/A,TRUE,"GENERAL";"TAB4",#N/A,TRUE,"GENERAL";"TAB5",#N/A,TRUE,"GENERAL"}</definedName>
    <definedName name="DASD" localSheetId="7">{"TAB1",#N/A,TRUE,"GENERAL";"TAB2",#N/A,TRUE,"GENERAL";"TAB3",#N/A,TRUE,"GENERAL";"TAB4",#N/A,TRUE,"GENERAL";"TAB5",#N/A,TRUE,"GENERAL"}</definedName>
    <definedName name="DASD" localSheetId="10">{"TAB1",#N/A,TRUE,"GENERAL";"TAB2",#N/A,TRUE,"GENERAL";"TAB3",#N/A,TRUE,"GENERAL";"TAB4",#N/A,TRUE,"GENERAL";"TAB5",#N/A,TRUE,"GENERAL"}</definedName>
    <definedName name="DASD" localSheetId="8">{"TAB1",#N/A,TRUE,"GENERAL";"TAB2",#N/A,TRUE,"GENERAL";"TAB3",#N/A,TRUE,"GENERAL";"TAB4",#N/A,TRUE,"GENERAL";"TAB5",#N/A,TRUE,"GENERAL"}</definedName>
    <definedName name="DASD">{"TAB1",#N/A,TRUE,"GENERAL";"TAB2",#N/A,TRUE,"GENERAL";"TAB3",#N/A,TRUE,"GENERAL";"TAB4",#N/A,TRUE,"GENERAL";"TAB5",#N/A,TRUE,"GENERAL"}</definedName>
    <definedName name="dat">#REF!</definedName>
    <definedName name="Data">#REF!</definedName>
    <definedName name="Database">#REF!</definedName>
    <definedName name="Datos">#REF!</definedName>
    <definedName name="Datos1">#REF!</definedName>
    <definedName name="datospsa">#REF!</definedName>
    <definedName name="DATT5">#REF!</definedName>
    <definedName name="dbfdfbi" localSheetId="9">{"TAB1",#N/A,TRUE,"GENERAL";"TAB2",#N/A,TRUE,"GENERAL";"TAB3",#N/A,TRUE,"GENERAL";"TAB4",#N/A,TRUE,"GENERAL";"TAB5",#N/A,TRUE,"GENERAL"}</definedName>
    <definedName name="dbfdfbi" localSheetId="11">{"TAB1",#N/A,TRUE,"GENERAL";"TAB2",#N/A,TRUE,"GENERAL";"TAB3",#N/A,TRUE,"GENERAL";"TAB4",#N/A,TRUE,"GENERAL";"TAB5",#N/A,TRUE,"GENERAL"}</definedName>
    <definedName name="dbfdfbi" localSheetId="7">{"TAB1",#N/A,TRUE,"GENERAL";"TAB2",#N/A,TRUE,"GENERAL";"TAB3",#N/A,TRUE,"GENERAL";"TAB4",#N/A,TRUE,"GENERAL";"TAB5",#N/A,TRUE,"GENERAL"}</definedName>
    <definedName name="dbfdfbi" localSheetId="10">{"TAB1",#N/A,TRUE,"GENERAL";"TAB2",#N/A,TRUE,"GENERAL";"TAB3",#N/A,TRUE,"GENERAL";"TAB4",#N/A,TRUE,"GENERAL";"TAB5",#N/A,TRUE,"GENERAL"}</definedName>
    <definedName name="dbfdfbi" localSheetId="8">{"TAB1",#N/A,TRUE,"GENERAL";"TAB2",#N/A,TRUE,"GENERAL";"TAB3",#N/A,TRUE,"GENERAL";"TAB4",#N/A,TRUE,"GENERAL";"TAB5",#N/A,TRUE,"GENERAL"}</definedName>
    <definedName name="dbfdfbi">{"TAB1",#N/A,TRUE,"GENERAL";"TAB2",#N/A,TRUE,"GENERAL";"TAB3",#N/A,TRUE,"GENERAL";"TAB4",#N/A,TRUE,"GENERAL";"TAB5",#N/A,TRUE,"GENERAL"}</definedName>
    <definedName name="dc">#REF!</definedName>
    <definedName name="DCF">#REF!</definedName>
    <definedName name="DCSDCTV" localSheetId="9">{"via1",#N/A,TRUE,"general";"via2",#N/A,TRUE,"general";"via3",#N/A,TRUE,"general"}</definedName>
    <definedName name="DCSDCTV" localSheetId="11">{"via1",#N/A,TRUE,"general";"via2",#N/A,TRUE,"general";"via3",#N/A,TRUE,"general"}</definedName>
    <definedName name="DCSDCTV" localSheetId="7">{"via1",#N/A,TRUE,"general";"via2",#N/A,TRUE,"general";"via3",#N/A,TRUE,"general"}</definedName>
    <definedName name="DCSDCTV" localSheetId="10">{"via1",#N/A,TRUE,"general";"via2",#N/A,TRUE,"general";"via3",#N/A,TRUE,"general"}</definedName>
    <definedName name="DCSDCTV" localSheetId="8">{"via1",#N/A,TRUE,"general";"via2",#N/A,TRUE,"general";"via3",#N/A,TRUE,"general"}</definedName>
    <definedName name="DCSDCTV">{"via1",#N/A,TRUE,"general";"via2",#N/A,TRUE,"general";"via3",#N/A,TRUE,"general"}</definedName>
    <definedName name="DD" localSheetId="9">#REF!</definedName>
    <definedName name="DD" localSheetId="11">#REF!</definedName>
    <definedName name="DD" localSheetId="7">#REF!</definedName>
    <definedName name="DD" localSheetId="10">#REF!</definedName>
    <definedName name="DD" localSheetId="8">#REF!</definedName>
    <definedName name="dd">{#N/A,#N/A,TRUE,"INGENIERIA";#N/A,#N/A,TRUE,"COMPRAS";#N/A,#N/A,TRUE,"DIRECCION";#N/A,#N/A,TRUE,"RESUMEN"}</definedName>
    <definedName name="dd_1">{#N/A,#N/A,TRUE,"INGENIERIA";#N/A,#N/A,TRUE,"COMPRAS";#N/A,#N/A,TRUE,"DIRECCION";#N/A,#N/A,TRUE,"RESUMEN"}</definedName>
    <definedName name="dd_2">{#N/A,#N/A,TRUE,"INGENIERIA";#N/A,#N/A,TRUE,"COMPRAS";#N/A,#N/A,TRUE,"DIRECCION";#N/A,#N/A,TRUE,"RESUMEN"}</definedName>
    <definedName name="ddd" localSheetId="9">{"via1",#N/A,TRUE,"general";"via2",#N/A,TRUE,"general";"via3",#N/A,TRUE,"general"}</definedName>
    <definedName name="ddd" localSheetId="11">{"via1",#N/A,TRUE,"general";"via2",#N/A,TRUE,"general";"via3",#N/A,TRUE,"general"}</definedName>
    <definedName name="ddd" localSheetId="7">{"via1",#N/A,TRUE,"general";"via2",#N/A,TRUE,"general";"via3",#N/A,TRUE,"general"}</definedName>
    <definedName name="ddd" localSheetId="10">{"via1",#N/A,TRUE,"general";"via2",#N/A,TRUE,"general";"via3",#N/A,TRUE,"general"}</definedName>
    <definedName name="ddd" localSheetId="8">{"via1",#N/A,TRUE,"general";"via2",#N/A,TRUE,"general";"via3",#N/A,TRUE,"general"}</definedName>
    <definedName name="ddd">{"via1",#N/A,TRUE,"general";"via2",#N/A,TRUE,"general";"via3",#N/A,TRUE,"general"}</definedName>
    <definedName name="DDDD">#REF!</definedName>
    <definedName name="ddddt" localSheetId="9">{"via1",#N/A,TRUE,"general";"via2",#N/A,TRUE,"general";"via3",#N/A,TRUE,"general"}</definedName>
    <definedName name="ddddt" localSheetId="11">{"via1",#N/A,TRUE,"general";"via2",#N/A,TRUE,"general";"via3",#N/A,TRUE,"general"}</definedName>
    <definedName name="ddddt" localSheetId="7">{"via1",#N/A,TRUE,"general";"via2",#N/A,TRUE,"general";"via3",#N/A,TRUE,"general"}</definedName>
    <definedName name="ddddt" localSheetId="10">{"via1",#N/A,TRUE,"general";"via2",#N/A,TRUE,"general";"via3",#N/A,TRUE,"general"}</definedName>
    <definedName name="ddddt" localSheetId="8">{"via1",#N/A,TRUE,"general";"via2",#N/A,TRUE,"general";"via3",#N/A,TRUE,"general"}</definedName>
    <definedName name="ddddt">{"via1",#N/A,TRUE,"general";"via2",#N/A,TRUE,"general";"via3",#N/A,TRUE,"general"}</definedName>
    <definedName name="DDE">{#N/A,#N/A,TRUE,"1842CWN0"}</definedName>
    <definedName name="DDE_1">{#N/A,#N/A,TRUE,"1842CWN0"}</definedName>
    <definedName name="DDE_2">{#N/A,#N/A,TRUE,"1842CWN0"}</definedName>
    <definedName name="ddewdw" localSheetId="9">{"TAB1",#N/A,TRUE,"GENERAL";"TAB2",#N/A,TRUE,"GENERAL";"TAB3",#N/A,TRUE,"GENERAL";"TAB4",#N/A,TRUE,"GENERAL";"TAB5",#N/A,TRUE,"GENERAL"}</definedName>
    <definedName name="ddewdw" localSheetId="11">{"TAB1",#N/A,TRUE,"GENERAL";"TAB2",#N/A,TRUE,"GENERAL";"TAB3",#N/A,TRUE,"GENERAL";"TAB4",#N/A,TRUE,"GENERAL";"TAB5",#N/A,TRUE,"GENERAL"}</definedName>
    <definedName name="ddewdw" localSheetId="7">{"TAB1",#N/A,TRUE,"GENERAL";"TAB2",#N/A,TRUE,"GENERAL";"TAB3",#N/A,TRUE,"GENERAL";"TAB4",#N/A,TRUE,"GENERAL";"TAB5",#N/A,TRUE,"GENERAL"}</definedName>
    <definedName name="ddewdw" localSheetId="10">{"TAB1",#N/A,TRUE,"GENERAL";"TAB2",#N/A,TRUE,"GENERAL";"TAB3",#N/A,TRUE,"GENERAL";"TAB4",#N/A,TRUE,"GENERAL";"TAB5",#N/A,TRUE,"GENERAL"}</definedName>
    <definedName name="ddewdw" localSheetId="8">{"TAB1",#N/A,TRUE,"GENERAL";"TAB2",#N/A,TRUE,"GENERAL";"TAB3",#N/A,TRUE,"GENERAL";"TAB4",#N/A,TRUE,"GENERAL";"TAB5",#N/A,TRUE,"GENERAL"}</definedName>
    <definedName name="ddewdw">{"TAB1",#N/A,TRUE,"GENERAL";"TAB2",#N/A,TRUE,"GENERAL";"TAB3",#N/A,TRUE,"GENERAL";"TAB4",#N/A,TRUE,"GENERAL";"TAB5",#N/A,TRUE,"GENERAL"}</definedName>
    <definedName name="ddfdh" localSheetId="9">{"TAB1",#N/A,TRUE,"GENERAL";"TAB2",#N/A,TRUE,"GENERAL";"TAB3",#N/A,TRUE,"GENERAL";"TAB4",#N/A,TRUE,"GENERAL";"TAB5",#N/A,TRUE,"GENERAL"}</definedName>
    <definedName name="ddfdh" localSheetId="11">{"TAB1",#N/A,TRUE,"GENERAL";"TAB2",#N/A,TRUE,"GENERAL";"TAB3",#N/A,TRUE,"GENERAL";"TAB4",#N/A,TRUE,"GENERAL";"TAB5",#N/A,TRUE,"GENERAL"}</definedName>
    <definedName name="ddfdh" localSheetId="7">{"TAB1",#N/A,TRUE,"GENERAL";"TAB2",#N/A,TRUE,"GENERAL";"TAB3",#N/A,TRUE,"GENERAL";"TAB4",#N/A,TRUE,"GENERAL";"TAB5",#N/A,TRUE,"GENERAL"}</definedName>
    <definedName name="ddfdh" localSheetId="10">{"TAB1",#N/A,TRUE,"GENERAL";"TAB2",#N/A,TRUE,"GENERAL";"TAB3",#N/A,TRUE,"GENERAL";"TAB4",#N/A,TRUE,"GENERAL";"TAB5",#N/A,TRUE,"GENERAL"}</definedName>
    <definedName name="ddfdh" localSheetId="8">{"TAB1",#N/A,TRUE,"GENERAL";"TAB2",#N/A,TRUE,"GENERAL";"TAB3",#N/A,TRUE,"GENERAL";"TAB4",#N/A,TRUE,"GENERAL";"TAB5",#N/A,TRUE,"GENERAL"}</definedName>
    <definedName name="ddfdh">{"TAB1",#N/A,TRUE,"GENERAL";"TAB2",#N/A,TRUE,"GENERAL";"TAB3",#N/A,TRUE,"GENERAL";"TAB4",#N/A,TRUE,"GENERAL";"TAB5",#N/A,TRUE,"GENERAL"}</definedName>
    <definedName name="DDGSDP" localSheetId="9">{"TAB1",#N/A,TRUE,"GENERAL";"TAB2",#N/A,TRUE,"GENERAL";"TAB3",#N/A,TRUE,"GENERAL";"TAB4",#N/A,TRUE,"GENERAL";"TAB5",#N/A,TRUE,"GENERAL"}</definedName>
    <definedName name="DDGSDP" localSheetId="11">{"TAB1",#N/A,TRUE,"GENERAL";"TAB2",#N/A,TRUE,"GENERAL";"TAB3",#N/A,TRUE,"GENERAL";"TAB4",#N/A,TRUE,"GENERAL";"TAB5",#N/A,TRUE,"GENERAL"}</definedName>
    <definedName name="DDGSDP" localSheetId="7">{"TAB1",#N/A,TRUE,"GENERAL";"TAB2",#N/A,TRUE,"GENERAL";"TAB3",#N/A,TRUE,"GENERAL";"TAB4",#N/A,TRUE,"GENERAL";"TAB5",#N/A,TRUE,"GENERAL"}</definedName>
    <definedName name="DDGSDP" localSheetId="10">{"TAB1",#N/A,TRUE,"GENERAL";"TAB2",#N/A,TRUE,"GENERAL";"TAB3",#N/A,TRUE,"GENERAL";"TAB4",#N/A,TRUE,"GENERAL";"TAB5",#N/A,TRUE,"GENERAL"}</definedName>
    <definedName name="DDGSDP" localSheetId="8">{"TAB1",#N/A,TRUE,"GENERAL";"TAB2",#N/A,TRUE,"GENERAL";"TAB3",#N/A,TRUE,"GENERAL";"TAB4",#N/A,TRUE,"GENERAL";"TAB5",#N/A,TRUE,"GENERAL"}</definedName>
    <definedName name="DDGSDP">{"TAB1",#N/A,TRUE,"GENERAL";"TAB2",#N/A,TRUE,"GENERAL";"TAB3",#N/A,TRUE,"GENERAL";"TAB4",#N/A,TRUE,"GENERAL";"TAB5",#N/A,TRUE,"GENERAL"}</definedName>
    <definedName name="de">#REF!</definedName>
    <definedName name="Decision">#REF!</definedName>
    <definedName name="deded" localSheetId="9">{"TAB1",#N/A,TRUE,"GENERAL";"TAB2",#N/A,TRUE,"GENERAL";"TAB3",#N/A,TRUE,"GENERAL";"TAB4",#N/A,TRUE,"GENERAL";"TAB5",#N/A,TRUE,"GENERAL"}</definedName>
    <definedName name="deded" localSheetId="11">{"TAB1",#N/A,TRUE,"GENERAL";"TAB2",#N/A,TRUE,"GENERAL";"TAB3",#N/A,TRUE,"GENERAL";"TAB4",#N/A,TRUE,"GENERAL";"TAB5",#N/A,TRUE,"GENERAL"}</definedName>
    <definedName name="deded" localSheetId="7">{"TAB1",#N/A,TRUE,"GENERAL";"TAB2",#N/A,TRUE,"GENERAL";"TAB3",#N/A,TRUE,"GENERAL";"TAB4",#N/A,TRUE,"GENERAL";"TAB5",#N/A,TRUE,"GENERAL"}</definedName>
    <definedName name="deded" localSheetId="10">{"TAB1",#N/A,TRUE,"GENERAL";"TAB2",#N/A,TRUE,"GENERAL";"TAB3",#N/A,TRUE,"GENERAL";"TAB4",#N/A,TRUE,"GENERAL";"TAB5",#N/A,TRUE,"GENERAL"}</definedName>
    <definedName name="deded" localSheetId="8">{"TAB1",#N/A,TRUE,"GENERAL";"TAB2",#N/A,TRUE,"GENERAL";"TAB3",#N/A,TRUE,"GENERAL";"TAB4",#N/A,TRUE,"GENERAL";"TAB5",#N/A,TRUE,"GENERAL"}</definedName>
    <definedName name="deded">{"TAB1",#N/A,TRUE,"GENERAL";"TAB2",#N/A,TRUE,"GENERAL";"TAB3",#N/A,TRUE,"GENERAL";"TAB4",#N/A,TRUE,"GENERAL";"TAB5",#N/A,TRUE,"GENERAL"}</definedName>
    <definedName name="defd" localSheetId="9">{"via1",#N/A,TRUE,"general";"via2",#N/A,TRUE,"general";"via3",#N/A,TRUE,"general"}</definedName>
    <definedName name="defd" localSheetId="11">{"via1",#N/A,TRUE,"general";"via2",#N/A,TRUE,"general";"via3",#N/A,TRUE,"general"}</definedName>
    <definedName name="defd" localSheetId="7">{"via1",#N/A,TRUE,"general";"via2",#N/A,TRUE,"general";"via3",#N/A,TRUE,"general"}</definedName>
    <definedName name="defd" localSheetId="10">{"via1",#N/A,TRUE,"general";"via2",#N/A,TRUE,"general";"via3",#N/A,TRUE,"general"}</definedName>
    <definedName name="defd" localSheetId="8">{"via1",#N/A,TRUE,"general";"via2",#N/A,TRUE,"general";"via3",#N/A,TRUE,"general"}</definedName>
    <definedName name="defd">{"via1",#N/A,TRUE,"general";"via2",#N/A,TRUE,"general";"via3",#N/A,TRUE,"general"}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 localSheetId="9">IF(#REF!="",IF(#REF!="",IF(#REF!="","",DIRECTO),""),DESCRIPCION_APU)</definedName>
    <definedName name="DESC_APU" localSheetId="11">IF(#REF!="",IF(#REF!="",IF(#REF!="","",DIRECTO),""),DESCRIPCION_APU)</definedName>
    <definedName name="DESC_APU" localSheetId="10">IF(#REF!="",IF(#REF!="",IF(#REF!="","",DIRECTO),""),DESCRIPCION_APU)</definedName>
    <definedName name="DESC_APU" localSheetId="8">IF(#REF!="",IF(#REF!="",IF(#REF!="","",DIRECTO),""),DESCRIPCION_APU)</definedName>
    <definedName name="DESC_APU">IF(#REF!="",IF(#REF!="",IF(#REF!="","",DIRECTO),""),DESCRIPCION_APU)</definedName>
    <definedName name="DESC_AUX" localSheetId="11">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ap">{"TAB1",#N/A,TRUE,"GENERAL";"TAB2",#N/A,TRUE,"GENERAL";"TAB3",#N/A,TRUE,"GENERAL";"TAB4",#N/A,TRUE,"GENERAL";"TAB5",#N/A,TRUE,"GENERAL"}</definedName>
    <definedName name="descapote">{"TAB1",#N/A,TRUE,"GENERAL";"TAB2",#N/A,TRUE,"GENERAL";"TAB3",#N/A,TRUE,"GENERAL";"TAB4",#N/A,TRUE,"GENERAL";"TAB5",#N/A,TRUE,"GENERAL"}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#REF!</definedName>
    <definedName name="DESCRP1">#REF!</definedName>
    <definedName name="DESCRP2">#REF!</definedName>
    <definedName name="DESFRE">{#N/A,#N/A,FALSE,"GRAFICO";#N/A,#N/A,FALSE,"CAJA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localSheetId="9">{"TAB1",#N/A,TRUE,"GENERAL";"TAB2",#N/A,TRUE,"GENERAL";"TAB3",#N/A,TRUE,"GENERAL";"TAB4",#N/A,TRUE,"GENERAL";"TAB5",#N/A,TRUE,"GENERAL"}</definedName>
    <definedName name="dfa" localSheetId="11">{"TAB1",#N/A,TRUE,"GENERAL";"TAB2",#N/A,TRUE,"GENERAL";"TAB3",#N/A,TRUE,"GENERAL";"TAB4",#N/A,TRUE,"GENERAL";"TAB5",#N/A,TRUE,"GENERAL"}</definedName>
    <definedName name="dfa" localSheetId="7">{"TAB1",#N/A,TRUE,"GENERAL";"TAB2",#N/A,TRUE,"GENERAL";"TAB3",#N/A,TRUE,"GENERAL";"TAB4",#N/A,TRUE,"GENERAL";"TAB5",#N/A,TRUE,"GENERAL"}</definedName>
    <definedName name="dfa" localSheetId="10">{"TAB1",#N/A,TRUE,"GENERAL";"TAB2",#N/A,TRUE,"GENERAL";"TAB3",#N/A,TRUE,"GENERAL";"TAB4",#N/A,TRUE,"GENERAL";"TAB5",#N/A,TRUE,"GENERAL"}</definedName>
    <definedName name="dfa" localSheetId="8">{"TAB1",#N/A,TRUE,"GENERAL";"TAB2",#N/A,TRUE,"GENERAL";"TAB3",#N/A,TRUE,"GENERAL";"TAB4",#N/A,TRUE,"GENERAL";"TAB5",#N/A,TRUE,"GENERAL"}</definedName>
    <definedName name="dfa">{"TAB1",#N/A,TRUE,"GENERAL";"TAB2",#N/A,TRUE,"GENERAL";"TAB3",#N/A,TRUE,"GENERAL";"TAB4",#N/A,TRUE,"GENERAL";"TAB5",#N/A,TRUE,"GENERAL"}</definedName>
    <definedName name="dfasd" localSheetId="9">{"TAB1",#N/A,TRUE,"GENERAL";"TAB2",#N/A,TRUE,"GENERAL";"TAB3",#N/A,TRUE,"GENERAL";"TAB4",#N/A,TRUE,"GENERAL";"TAB5",#N/A,TRUE,"GENERAL"}</definedName>
    <definedName name="dfasd" localSheetId="11">{"TAB1",#N/A,TRUE,"GENERAL";"TAB2",#N/A,TRUE,"GENERAL";"TAB3",#N/A,TRUE,"GENERAL";"TAB4",#N/A,TRUE,"GENERAL";"TAB5",#N/A,TRUE,"GENERAL"}</definedName>
    <definedName name="dfasd" localSheetId="7">{"TAB1",#N/A,TRUE,"GENERAL";"TAB2",#N/A,TRUE,"GENERAL";"TAB3",#N/A,TRUE,"GENERAL";"TAB4",#N/A,TRUE,"GENERAL";"TAB5",#N/A,TRUE,"GENERAL"}</definedName>
    <definedName name="dfasd" localSheetId="10">{"TAB1",#N/A,TRUE,"GENERAL";"TAB2",#N/A,TRUE,"GENERAL";"TAB3",#N/A,TRUE,"GENERAL";"TAB4",#N/A,TRUE,"GENERAL";"TAB5",#N/A,TRUE,"GENERAL"}</definedName>
    <definedName name="dfasd" localSheetId="8">{"TAB1",#N/A,TRUE,"GENERAL";"TAB2",#N/A,TRUE,"GENERAL";"TAB3",#N/A,TRUE,"GENERAL";"TAB4",#N/A,TRUE,"GENERAL";"TAB5",#N/A,TRUE,"GENERAL"}</definedName>
    <definedName name="dfasd">{"TAB1",#N/A,TRUE,"GENERAL";"TAB2",#N/A,TRUE,"GENERAL";"TAB3",#N/A,TRUE,"GENERAL";"TAB4",#N/A,TRUE,"GENERAL";"TAB5",#N/A,TRUE,"GENERAL"}</definedName>
    <definedName name="dfasfdasdfadsfasdfas">#REF!</definedName>
    <definedName name="DFBNJ" localSheetId="9">{"via1",#N/A,TRUE,"general";"via2",#N/A,TRUE,"general";"via3",#N/A,TRUE,"general"}</definedName>
    <definedName name="DFBNJ" localSheetId="11">{"via1",#N/A,TRUE,"general";"via2",#N/A,TRUE,"general";"via3",#N/A,TRUE,"general"}</definedName>
    <definedName name="DFBNJ" localSheetId="7">{"via1",#N/A,TRUE,"general";"via2",#N/A,TRUE,"general";"via3",#N/A,TRUE,"general"}</definedName>
    <definedName name="DFBNJ" localSheetId="10">{"via1",#N/A,TRUE,"general";"via2",#N/A,TRUE,"general";"via3",#N/A,TRUE,"general"}</definedName>
    <definedName name="DFBNJ" localSheetId="8">{"via1",#N/A,TRUE,"general";"via2",#N/A,TRUE,"general";"via3",#N/A,TRUE,"general"}</definedName>
    <definedName name="DFBNJ">{"via1",#N/A,TRUE,"general";"via2",#N/A,TRUE,"general";"via3",#N/A,TRUE,"general"}</definedName>
    <definedName name="DFDE">{#N/A,#N/A,TRUE,"1842CWN0"}</definedName>
    <definedName name="DFDE_1">{#N/A,#N/A,TRUE,"1842CWN0"}</definedName>
    <definedName name="DFDE_2">{#N/A,#N/A,TRUE,"1842CWN0"}</definedName>
    <definedName name="dfds" localSheetId="9">{"TAB1",#N/A,TRUE,"GENERAL";"TAB2",#N/A,TRUE,"GENERAL";"TAB3",#N/A,TRUE,"GENERAL";"TAB4",#N/A,TRUE,"GENERAL";"TAB5",#N/A,TRUE,"GENERAL"}</definedName>
    <definedName name="dfds" localSheetId="11">{"TAB1",#N/A,TRUE,"GENERAL";"TAB2",#N/A,TRUE,"GENERAL";"TAB3",#N/A,TRUE,"GENERAL";"TAB4",#N/A,TRUE,"GENERAL";"TAB5",#N/A,TRUE,"GENERAL"}</definedName>
    <definedName name="dfds" localSheetId="7">{"TAB1",#N/A,TRUE,"GENERAL";"TAB2",#N/A,TRUE,"GENERAL";"TAB3",#N/A,TRUE,"GENERAL";"TAB4",#N/A,TRUE,"GENERAL";"TAB5",#N/A,TRUE,"GENERAL"}</definedName>
    <definedName name="dfds" localSheetId="10">{"TAB1",#N/A,TRUE,"GENERAL";"TAB2",#N/A,TRUE,"GENERAL";"TAB3",#N/A,TRUE,"GENERAL";"TAB4",#N/A,TRUE,"GENERAL";"TAB5",#N/A,TRUE,"GENERAL"}</definedName>
    <definedName name="dfds" localSheetId="8">{"TAB1",#N/A,TRUE,"GENERAL";"TAB2",#N/A,TRUE,"GENERAL";"TAB3",#N/A,TRUE,"GENERAL";"TAB4",#N/A,TRUE,"GENERAL";"TAB5",#N/A,TRUE,"GENERAL"}</definedName>
    <definedName name="dfds">{"TAB1",#N/A,TRUE,"GENERAL";"TAB2",#N/A,TRUE,"GENERAL";"TAB3",#N/A,TRUE,"GENERAL";"TAB4",#N/A,TRUE,"GENERAL";"TAB5",#N/A,TRUE,"GENERAL"}</definedName>
    <definedName name="dfdsfi" localSheetId="9">{"via1",#N/A,TRUE,"general";"via2",#N/A,TRUE,"general";"via3",#N/A,TRUE,"general"}</definedName>
    <definedName name="dfdsfi" localSheetId="11">{"via1",#N/A,TRUE,"general";"via2",#N/A,TRUE,"general";"via3",#N/A,TRUE,"general"}</definedName>
    <definedName name="dfdsfi" localSheetId="7">{"via1",#N/A,TRUE,"general";"via2",#N/A,TRUE,"general";"via3",#N/A,TRUE,"general"}</definedName>
    <definedName name="dfdsfi" localSheetId="10">{"via1",#N/A,TRUE,"general";"via2",#N/A,TRUE,"general";"via3",#N/A,TRUE,"general"}</definedName>
    <definedName name="dfdsfi" localSheetId="8">{"via1",#N/A,TRUE,"general";"via2",#N/A,TRUE,"general";"via3",#N/A,TRUE,"general"}</definedName>
    <definedName name="dfdsfi">{"via1",#N/A,TRUE,"general";"via2",#N/A,TRUE,"general";"via3",#N/A,TRUE,"general"}</definedName>
    <definedName name="DFEET">{#N/A,#N/A,TRUE,"INGENIERIA";#N/A,#N/A,TRUE,"COMPRAS";#N/A,#N/A,TRUE,"DIRECCION";#N/A,#N/A,TRUE,"RESUMEN"}</definedName>
    <definedName name="DFEET_1">{#N/A,#N/A,TRUE,"INGENIERIA";#N/A,#N/A,TRUE,"COMPRAS";#N/A,#N/A,TRUE,"DIRECCION";#N/A,#N/A,TRUE,"RESUMEN"}</definedName>
    <definedName name="DFEET_2">{#N/A,#N/A,TRUE,"INGENIERIA";#N/A,#N/A,TRUE,"COMPRAS";#N/A,#N/A,TRUE,"DIRECCION";#N/A,#N/A,TRUE,"RESUMEN"}</definedName>
    <definedName name="dffffe" localSheetId="9">{"TAB1",#N/A,TRUE,"GENERAL";"TAB2",#N/A,TRUE,"GENERAL";"TAB3",#N/A,TRUE,"GENERAL";"TAB4",#N/A,TRUE,"GENERAL";"TAB5",#N/A,TRUE,"GENERAL"}</definedName>
    <definedName name="dffffe" localSheetId="11">{"TAB1",#N/A,TRUE,"GENERAL";"TAB2",#N/A,TRUE,"GENERAL";"TAB3",#N/A,TRUE,"GENERAL";"TAB4",#N/A,TRUE,"GENERAL";"TAB5",#N/A,TRUE,"GENERAL"}</definedName>
    <definedName name="dffffe" localSheetId="7">{"TAB1",#N/A,TRUE,"GENERAL";"TAB2",#N/A,TRUE,"GENERAL";"TAB3",#N/A,TRUE,"GENERAL";"TAB4",#N/A,TRUE,"GENERAL";"TAB5",#N/A,TRUE,"GENERAL"}</definedName>
    <definedName name="dffffe" localSheetId="10">{"TAB1",#N/A,TRUE,"GENERAL";"TAB2",#N/A,TRUE,"GENERAL";"TAB3",#N/A,TRUE,"GENERAL";"TAB4",#N/A,TRUE,"GENERAL";"TAB5",#N/A,TRUE,"GENERAL"}</definedName>
    <definedName name="dffffe" localSheetId="8">{"TAB1",#N/A,TRUE,"GENERAL";"TAB2",#N/A,TRUE,"GENERAL";"TAB3",#N/A,TRUE,"GENERAL";"TAB4",#N/A,TRUE,"GENERAL";"TAB5",#N/A,TRUE,"GENERAL"}</definedName>
    <definedName name="dffffe">{"TAB1",#N/A,TRUE,"GENERAL";"TAB2",#N/A,TRUE,"GENERAL";"TAB3",#N/A,TRUE,"GENERAL";"TAB4",#N/A,TRUE,"GENERAL";"TAB5",#N/A,TRUE,"GENERAL"}</definedName>
    <definedName name="DFG" localSheetId="9">{"via1",#N/A,TRUE,"general";"via2",#N/A,TRUE,"general";"via3",#N/A,TRUE,"general"}</definedName>
    <definedName name="DFG" localSheetId="11">{"via1",#N/A,TRUE,"general";"via2",#N/A,TRUE,"general";"via3",#N/A,TRUE,"general"}</definedName>
    <definedName name="DFG" localSheetId="7">{"via1",#N/A,TRUE,"general";"via2",#N/A,TRUE,"general";"via3",#N/A,TRUE,"general"}</definedName>
    <definedName name="DFG" localSheetId="10">{"via1",#N/A,TRUE,"general";"via2",#N/A,TRUE,"general";"via3",#N/A,TRUE,"general"}</definedName>
    <definedName name="DFG" localSheetId="8">{"via1",#N/A,TRUE,"general";"via2",#N/A,TRUE,"general";"via3",#N/A,TRUE,"general"}</definedName>
    <definedName name="DFG">{"via1",#N/A,TRUE,"general";"via2",#N/A,TRUE,"general";"via3",#N/A,TRUE,"general"}</definedName>
    <definedName name="DFGBHJ" localSheetId="9">{"via1",#N/A,TRUE,"general";"via2",#N/A,TRUE,"general";"via3",#N/A,TRUE,"general"}</definedName>
    <definedName name="DFGBHJ" localSheetId="11">{"via1",#N/A,TRUE,"general";"via2",#N/A,TRUE,"general";"via3",#N/A,TRUE,"general"}</definedName>
    <definedName name="DFGBHJ" localSheetId="7">{"via1",#N/A,TRUE,"general";"via2",#N/A,TRUE,"general";"via3",#N/A,TRUE,"general"}</definedName>
    <definedName name="DFGBHJ" localSheetId="10">{"via1",#N/A,TRUE,"general";"via2",#N/A,TRUE,"general";"via3",#N/A,TRUE,"general"}</definedName>
    <definedName name="DFGBHJ" localSheetId="8">{"via1",#N/A,TRUE,"general";"via2",#N/A,TRUE,"general";"via3",#N/A,TRUE,"general"}</definedName>
    <definedName name="DFGBHJ">{"via1",#N/A,TRUE,"general";"via2",#N/A,TRUE,"general";"via3",#N/A,TRUE,"general"}</definedName>
    <definedName name="DFGDFG" localSheetId="9">{"via1",#N/A,TRUE,"general";"via2",#N/A,TRUE,"general";"via3",#N/A,TRUE,"general"}</definedName>
    <definedName name="DFGDFG" localSheetId="11">{"via1",#N/A,TRUE,"general";"via2",#N/A,TRUE,"general";"via3",#N/A,TRUE,"general"}</definedName>
    <definedName name="DFGDFG" localSheetId="7">{"via1",#N/A,TRUE,"general";"via2",#N/A,TRUE,"general";"via3",#N/A,TRUE,"general"}</definedName>
    <definedName name="DFGDFG" localSheetId="10">{"via1",#N/A,TRUE,"general";"via2",#N/A,TRUE,"general";"via3",#N/A,TRUE,"general"}</definedName>
    <definedName name="DFGDFG" localSheetId="8">{"via1",#N/A,TRUE,"general";"via2",#N/A,TRUE,"general";"via3",#N/A,TRUE,"general"}</definedName>
    <definedName name="DFGDFG">{"via1",#N/A,TRUE,"general";"via2",#N/A,TRUE,"general";"via3",#N/A,TRUE,"general"}</definedName>
    <definedName name="DFGDYYB" localSheetId="9">{"TAB1",#N/A,TRUE,"GENERAL";"TAB2",#N/A,TRUE,"GENERAL";"TAB3",#N/A,TRUE,"GENERAL";"TAB4",#N/A,TRUE,"GENERAL";"TAB5",#N/A,TRUE,"GENERAL"}</definedName>
    <definedName name="DFGDYYB" localSheetId="11">{"TAB1",#N/A,TRUE,"GENERAL";"TAB2",#N/A,TRUE,"GENERAL";"TAB3",#N/A,TRUE,"GENERAL";"TAB4",#N/A,TRUE,"GENERAL";"TAB5",#N/A,TRUE,"GENERAL"}</definedName>
    <definedName name="DFGDYYB" localSheetId="7">{"TAB1",#N/A,TRUE,"GENERAL";"TAB2",#N/A,TRUE,"GENERAL";"TAB3",#N/A,TRUE,"GENERAL";"TAB4",#N/A,TRUE,"GENERAL";"TAB5",#N/A,TRUE,"GENERAL"}</definedName>
    <definedName name="DFGDYYB" localSheetId="10">{"TAB1",#N/A,TRUE,"GENERAL";"TAB2",#N/A,TRUE,"GENERAL";"TAB3",#N/A,TRUE,"GENERAL";"TAB4",#N/A,TRUE,"GENERAL";"TAB5",#N/A,TRUE,"GENERAL"}</definedName>
    <definedName name="DFGDYYB" localSheetId="8">{"TAB1",#N/A,TRUE,"GENERAL";"TAB2",#N/A,TRUE,"GENERAL";"TAB3",#N/A,TRUE,"GENERAL";"TAB4",#N/A,TRUE,"GENERAL";"TAB5",#N/A,TRUE,"GENERAL"}</definedName>
    <definedName name="DFGDYYB">{"TAB1",#N/A,TRUE,"GENERAL";"TAB2",#N/A,TRUE,"GENERAL";"TAB3",#N/A,TRUE,"GENERAL";"TAB4",#N/A,TRUE,"GENERAL";"TAB5",#N/A,TRUE,"GENERAL"}</definedName>
    <definedName name="dfgf" localSheetId="9">{"via1",#N/A,TRUE,"general";"via2",#N/A,TRUE,"general";"via3",#N/A,TRUE,"general"}</definedName>
    <definedName name="dfgf" localSheetId="11">{"via1",#N/A,TRUE,"general";"via2",#N/A,TRUE,"general";"via3",#N/A,TRUE,"general"}</definedName>
    <definedName name="dfgf" localSheetId="7">{"via1",#N/A,TRUE,"general";"via2",#N/A,TRUE,"general";"via3",#N/A,TRUE,"general"}</definedName>
    <definedName name="dfgf" localSheetId="10">{"via1",#N/A,TRUE,"general";"via2",#N/A,TRUE,"general";"via3",#N/A,TRUE,"general"}</definedName>
    <definedName name="dfgf" localSheetId="8">{"via1",#N/A,TRUE,"general";"via2",#N/A,TRUE,"general";"via3",#N/A,TRUE,"general"}</definedName>
    <definedName name="dfgf">{"via1",#N/A,TRUE,"general";"via2",#N/A,TRUE,"general";"via3",#N/A,TRUE,"general"}</definedName>
    <definedName name="DFGFBOP" localSheetId="9">{"TAB1",#N/A,TRUE,"GENERAL";"TAB2",#N/A,TRUE,"GENERAL";"TAB3",#N/A,TRUE,"GENERAL";"TAB4",#N/A,TRUE,"GENERAL";"TAB5",#N/A,TRUE,"GENERAL"}</definedName>
    <definedName name="DFGFBOP" localSheetId="11">{"TAB1",#N/A,TRUE,"GENERAL";"TAB2",#N/A,TRUE,"GENERAL";"TAB3",#N/A,TRUE,"GENERAL";"TAB4",#N/A,TRUE,"GENERAL";"TAB5",#N/A,TRUE,"GENERAL"}</definedName>
    <definedName name="DFGFBOP" localSheetId="7">{"TAB1",#N/A,TRUE,"GENERAL";"TAB2",#N/A,TRUE,"GENERAL";"TAB3",#N/A,TRUE,"GENERAL";"TAB4",#N/A,TRUE,"GENERAL";"TAB5",#N/A,TRUE,"GENERAL"}</definedName>
    <definedName name="DFGFBOP" localSheetId="10">{"TAB1",#N/A,TRUE,"GENERAL";"TAB2",#N/A,TRUE,"GENERAL";"TAB3",#N/A,TRUE,"GENERAL";"TAB4",#N/A,TRUE,"GENERAL";"TAB5",#N/A,TRUE,"GENERAL"}</definedName>
    <definedName name="DFGFBOP" localSheetId="8">{"TAB1",#N/A,TRUE,"GENERAL";"TAB2",#N/A,TRUE,"GENERAL";"TAB3",#N/A,TRUE,"GENERAL";"TAB4",#N/A,TRUE,"GENERAL";"TAB5",#N/A,TRUE,"GENERAL"}</definedName>
    <definedName name="DFGFBOP">{"TAB1",#N/A,TRUE,"GENERAL";"TAB2",#N/A,TRUE,"GENERAL";"TAB3",#N/A,TRUE,"GENERAL";"TAB4",#N/A,TRUE,"GENERAL";"TAB5",#N/A,TRUE,"GENERAL"}</definedName>
    <definedName name="DFGFDG" localSheetId="9">{"TAB1",#N/A,TRUE,"GENERAL";"TAB2",#N/A,TRUE,"GENERAL";"TAB3",#N/A,TRUE,"GENERAL";"TAB4",#N/A,TRUE,"GENERAL";"TAB5",#N/A,TRUE,"GENERAL"}</definedName>
    <definedName name="DFGFDG" localSheetId="11">{"TAB1",#N/A,TRUE,"GENERAL";"TAB2",#N/A,TRUE,"GENERAL";"TAB3",#N/A,TRUE,"GENERAL";"TAB4",#N/A,TRUE,"GENERAL";"TAB5",#N/A,TRUE,"GENERAL"}</definedName>
    <definedName name="DFGFDG" localSheetId="7">{"TAB1",#N/A,TRUE,"GENERAL";"TAB2",#N/A,TRUE,"GENERAL";"TAB3",#N/A,TRUE,"GENERAL";"TAB4",#N/A,TRUE,"GENERAL";"TAB5",#N/A,TRUE,"GENERAL"}</definedName>
    <definedName name="DFGFDG" localSheetId="10">{"TAB1",#N/A,TRUE,"GENERAL";"TAB2",#N/A,TRUE,"GENERAL";"TAB3",#N/A,TRUE,"GENERAL";"TAB4",#N/A,TRUE,"GENERAL";"TAB5",#N/A,TRUE,"GENERAL"}</definedName>
    <definedName name="DFGFDG" localSheetId="8">{"TAB1",#N/A,TRUE,"GENERAL";"TAB2",#N/A,TRUE,"GENERAL";"TAB3",#N/A,TRUE,"GENERAL";"TAB4",#N/A,TRUE,"GENERAL";"TAB5",#N/A,TRUE,"GENERAL"}</definedName>
    <definedName name="DFGFDG">{"TAB1",#N/A,TRUE,"GENERAL";"TAB2",#N/A,TRUE,"GENERAL";"TAB3",#N/A,TRUE,"GENERAL";"TAB4",#N/A,TRUE,"GENERAL";"TAB5",#N/A,TRUE,"GENERAL"}</definedName>
    <definedName name="DFGV" localSheetId="9">{"TAB1",#N/A,TRUE,"GENERAL";"TAB2",#N/A,TRUE,"GENERAL";"TAB3",#N/A,TRUE,"GENERAL";"TAB4",#N/A,TRUE,"GENERAL";"TAB5",#N/A,TRUE,"GENERAL"}</definedName>
    <definedName name="DFGV" localSheetId="11">{"TAB1",#N/A,TRUE,"GENERAL";"TAB2",#N/A,TRUE,"GENERAL";"TAB3",#N/A,TRUE,"GENERAL";"TAB4",#N/A,TRUE,"GENERAL";"TAB5",#N/A,TRUE,"GENERAL"}</definedName>
    <definedName name="DFGV" localSheetId="7">{"TAB1",#N/A,TRUE,"GENERAL";"TAB2",#N/A,TRUE,"GENERAL";"TAB3",#N/A,TRUE,"GENERAL";"TAB4",#N/A,TRUE,"GENERAL";"TAB5",#N/A,TRUE,"GENERAL"}</definedName>
    <definedName name="DFGV" localSheetId="10">{"TAB1",#N/A,TRUE,"GENERAL";"TAB2",#N/A,TRUE,"GENERAL";"TAB3",#N/A,TRUE,"GENERAL";"TAB4",#N/A,TRUE,"GENERAL";"TAB5",#N/A,TRUE,"GENERAL"}</definedName>
    <definedName name="DFGV" localSheetId="8">{"TAB1",#N/A,TRUE,"GENERAL";"TAB2",#N/A,TRUE,"GENERAL";"TAB3",#N/A,TRUE,"GENERAL";"TAB4",#N/A,TRUE,"GENERAL";"TAB5",#N/A,TRUE,"GENERAL"}</definedName>
    <definedName name="DFGV">{"TAB1",#N/A,TRUE,"GENERAL";"TAB2",#N/A,TRUE,"GENERAL";"TAB3",#N/A,TRUE,"GENERAL";"TAB4",#N/A,TRUE,"GENERAL";"TAB5",#N/A,TRUE,"GENERAL"}</definedName>
    <definedName name="dfgypuj" localSheetId="9">{"TAB1",#N/A,TRUE,"GENERAL";"TAB2",#N/A,TRUE,"GENERAL";"TAB3",#N/A,TRUE,"GENERAL";"TAB4",#N/A,TRUE,"GENERAL";"TAB5",#N/A,TRUE,"GENERAL"}</definedName>
    <definedName name="dfgypuj" localSheetId="11">{"TAB1",#N/A,TRUE,"GENERAL";"TAB2",#N/A,TRUE,"GENERAL";"TAB3",#N/A,TRUE,"GENERAL";"TAB4",#N/A,TRUE,"GENERAL";"TAB5",#N/A,TRUE,"GENERAL"}</definedName>
    <definedName name="dfgypuj" localSheetId="7">{"TAB1",#N/A,TRUE,"GENERAL";"TAB2",#N/A,TRUE,"GENERAL";"TAB3",#N/A,TRUE,"GENERAL";"TAB4",#N/A,TRUE,"GENERAL";"TAB5",#N/A,TRUE,"GENERAL"}</definedName>
    <definedName name="dfgypuj" localSheetId="10">{"TAB1",#N/A,TRUE,"GENERAL";"TAB2",#N/A,TRUE,"GENERAL";"TAB3",#N/A,TRUE,"GENERAL";"TAB4",#N/A,TRUE,"GENERAL";"TAB5",#N/A,TRUE,"GENERAL"}</definedName>
    <definedName name="dfgypuj" localSheetId="8">{"TAB1",#N/A,TRUE,"GENERAL";"TAB2",#N/A,TRUE,"GENERAL";"TAB3",#N/A,TRUE,"GENERAL";"TAB4",#N/A,TRUE,"GENERAL";"TAB5",#N/A,TRUE,"GENERAL"}</definedName>
    <definedName name="dfgypuj">{"TAB1",#N/A,TRUE,"GENERAL";"TAB2",#N/A,TRUE,"GENERAL";"TAB3",#N/A,TRUE,"GENERAL";"TAB4",#N/A,TRUE,"GENERAL";"TAB5",#N/A,TRUE,"GENERAL"}</definedName>
    <definedName name="dfh" localSheetId="9">{"TAB1",#N/A,TRUE,"GENERAL";"TAB2",#N/A,TRUE,"GENERAL";"TAB3",#N/A,TRUE,"GENERAL";"TAB4",#N/A,TRUE,"GENERAL";"TAB5",#N/A,TRUE,"GENERAL"}</definedName>
    <definedName name="dfh" localSheetId="11">{"TAB1",#N/A,TRUE,"GENERAL";"TAB2",#N/A,TRUE,"GENERAL";"TAB3",#N/A,TRUE,"GENERAL";"TAB4",#N/A,TRUE,"GENERAL";"TAB5",#N/A,TRUE,"GENERAL"}</definedName>
    <definedName name="dfh" localSheetId="7">{"TAB1",#N/A,TRUE,"GENERAL";"TAB2",#N/A,TRUE,"GENERAL";"TAB3",#N/A,TRUE,"GENERAL";"TAB4",#N/A,TRUE,"GENERAL";"TAB5",#N/A,TRUE,"GENERAL"}</definedName>
    <definedName name="dfh" localSheetId="10">{"TAB1",#N/A,TRUE,"GENERAL";"TAB2",#N/A,TRUE,"GENERAL";"TAB3",#N/A,TRUE,"GENERAL";"TAB4",#N/A,TRUE,"GENERAL";"TAB5",#N/A,TRUE,"GENERAL"}</definedName>
    <definedName name="dfh" localSheetId="8">{"TAB1",#N/A,TRUE,"GENERAL";"TAB2",#N/A,TRUE,"GENERAL";"TAB3",#N/A,TRUE,"GENERAL";"TAB4",#N/A,TRUE,"GENERAL";"TAB5",#N/A,TRUE,"GENERAL"}</definedName>
    <definedName name="dfh">{"TAB1",#N/A,TRUE,"GENERAL";"TAB2",#N/A,TRUE,"GENERAL";"TAB3",#N/A,TRUE,"GENERAL";"TAB4",#N/A,TRUE,"GENERAL";"TAB5",#N/A,TRUE,"GENERAL"}</definedName>
    <definedName name="dfhdr" localSheetId="9">{"via1",#N/A,TRUE,"general";"via2",#N/A,TRUE,"general";"via3",#N/A,TRUE,"general"}</definedName>
    <definedName name="dfhdr" localSheetId="11">{"via1",#N/A,TRUE,"general";"via2",#N/A,TRUE,"general";"via3",#N/A,TRUE,"general"}</definedName>
    <definedName name="dfhdr" localSheetId="7">{"via1",#N/A,TRUE,"general";"via2",#N/A,TRUE,"general";"via3",#N/A,TRUE,"general"}</definedName>
    <definedName name="dfhdr" localSheetId="10">{"via1",#N/A,TRUE,"general";"via2",#N/A,TRUE,"general";"via3",#N/A,TRUE,"general"}</definedName>
    <definedName name="dfhdr" localSheetId="8">{"via1",#N/A,TRUE,"general";"via2",#N/A,TRUE,"general";"via3",#N/A,TRUE,"general"}</definedName>
    <definedName name="dfhdr">{"via1",#N/A,TRUE,"general";"via2",#N/A,TRUE,"general";"via3",#N/A,TRUE,"general"}</definedName>
    <definedName name="dfhgh" localSheetId="9">{"via1",#N/A,TRUE,"general";"via2",#N/A,TRUE,"general";"via3",#N/A,TRUE,"general"}</definedName>
    <definedName name="dfhgh" localSheetId="11">{"via1",#N/A,TRUE,"general";"via2",#N/A,TRUE,"general";"via3",#N/A,TRUE,"general"}</definedName>
    <definedName name="dfhgh" localSheetId="7">{"via1",#N/A,TRUE,"general";"via2",#N/A,TRUE,"general";"via3",#N/A,TRUE,"general"}</definedName>
    <definedName name="dfhgh" localSheetId="10">{"via1",#N/A,TRUE,"general";"via2",#N/A,TRUE,"general";"via3",#N/A,TRUE,"general"}</definedName>
    <definedName name="dfhgh" localSheetId="8">{"via1",#N/A,TRUE,"general";"via2",#N/A,TRUE,"general";"via3",#N/A,TRUE,"general"}</definedName>
    <definedName name="dfhgh">{"via1",#N/A,TRUE,"general";"via2",#N/A,TRUE,"general";"via3",#N/A,TRUE,"general"}</definedName>
    <definedName name="dfj" localSheetId="9">{"via1",#N/A,TRUE,"general";"via2",#N/A,TRUE,"general";"via3",#N/A,TRUE,"general"}</definedName>
    <definedName name="dfj" localSheetId="11">{"via1",#N/A,TRUE,"general";"via2",#N/A,TRUE,"general";"via3",#N/A,TRUE,"general"}</definedName>
    <definedName name="dfj" localSheetId="7">{"via1",#N/A,TRUE,"general";"via2",#N/A,TRUE,"general";"via3",#N/A,TRUE,"general"}</definedName>
    <definedName name="dfj" localSheetId="10">{"via1",#N/A,TRUE,"general";"via2",#N/A,TRUE,"general";"via3",#N/A,TRUE,"general"}</definedName>
    <definedName name="dfj" localSheetId="8">{"via1",#N/A,TRUE,"general";"via2",#N/A,TRUE,"general";"via3",#N/A,TRUE,"general"}</definedName>
    <definedName name="dfj">{"via1",#N/A,TRUE,"general";"via2",#N/A,TRUE,"general";"via3",#N/A,TRUE,"general"}</definedName>
    <definedName name="DFRFRF" localSheetId="9">{"via1",#N/A,TRUE,"general";"via2",#N/A,TRUE,"general";"via3",#N/A,TRUE,"general"}</definedName>
    <definedName name="DFRFRF" localSheetId="11">{"via1",#N/A,TRUE,"general";"via2",#N/A,TRUE,"general";"via3",#N/A,TRUE,"general"}</definedName>
    <definedName name="DFRFRF" localSheetId="7">{"via1",#N/A,TRUE,"general";"via2",#N/A,TRUE,"general";"via3",#N/A,TRUE,"general"}</definedName>
    <definedName name="DFRFRF" localSheetId="10">{"via1",#N/A,TRUE,"general";"via2",#N/A,TRUE,"general";"via3",#N/A,TRUE,"general"}</definedName>
    <definedName name="DFRFRF" localSheetId="8">{"via1",#N/A,TRUE,"general";"via2",#N/A,TRUE,"general";"via3",#N/A,TRUE,"general"}</definedName>
    <definedName name="DFRFRF">{"via1",#N/A,TRUE,"general";"via2",#N/A,TRUE,"general";"via3",#N/A,TRUE,"general"}</definedName>
    <definedName name="DFVUI" localSheetId="9">{"via1",#N/A,TRUE,"general";"via2",#N/A,TRUE,"general";"via3",#N/A,TRUE,"general"}</definedName>
    <definedName name="DFVUI" localSheetId="11">{"via1",#N/A,TRUE,"general";"via2",#N/A,TRUE,"general";"via3",#N/A,TRUE,"general"}</definedName>
    <definedName name="DFVUI" localSheetId="7">{"via1",#N/A,TRUE,"general";"via2",#N/A,TRUE,"general";"via3",#N/A,TRUE,"general"}</definedName>
    <definedName name="DFVUI" localSheetId="10">{"via1",#N/A,TRUE,"general";"via2",#N/A,TRUE,"general";"via3",#N/A,TRUE,"general"}</definedName>
    <definedName name="DFVUI" localSheetId="8">{"via1",#N/A,TRUE,"general";"via2",#N/A,TRUE,"general";"via3",#N/A,TRUE,"general"}</definedName>
    <definedName name="DFVUI">{"via1",#N/A,TRUE,"general";"via2",#N/A,TRUE,"general";"via3",#N/A,TRUE,"general"}</definedName>
    <definedName name="dg" localSheetId="9">{"via1",#N/A,TRUE,"general";"via2",#N/A,TRUE,"general";"via3",#N/A,TRUE,"general"}</definedName>
    <definedName name="dg" localSheetId="11">{"via1",#N/A,TRUE,"general";"via2",#N/A,TRUE,"general";"via3",#N/A,TRUE,"general"}</definedName>
    <definedName name="dg" localSheetId="7">{"via1",#N/A,TRUE,"general";"via2",#N/A,TRUE,"general";"via3",#N/A,TRUE,"general"}</definedName>
    <definedName name="dg" localSheetId="10">{"via1",#N/A,TRUE,"general";"via2",#N/A,TRUE,"general";"via3",#N/A,TRUE,"general"}</definedName>
    <definedName name="dg" localSheetId="8">{"via1",#N/A,TRUE,"general";"via2",#N/A,TRUE,"general";"via3",#N/A,TRUE,"general"}</definedName>
    <definedName name="dg">{"via1",#N/A,TRUE,"general";"via2",#N/A,TRUE,"general";"via3",#N/A,TRUE,"general"}</definedName>
    <definedName name="dgdgr" localSheetId="9">{"via1",#N/A,TRUE,"general";"via2",#N/A,TRUE,"general";"via3",#N/A,TRUE,"general"}</definedName>
    <definedName name="dgdgr" localSheetId="11">{"via1",#N/A,TRUE,"general";"via2",#N/A,TRUE,"general";"via3",#N/A,TRUE,"general"}</definedName>
    <definedName name="dgdgr" localSheetId="7">{"via1",#N/A,TRUE,"general";"via2",#N/A,TRUE,"general";"via3",#N/A,TRUE,"general"}</definedName>
    <definedName name="dgdgr" localSheetId="10">{"via1",#N/A,TRUE,"general";"via2",#N/A,TRUE,"general";"via3",#N/A,TRUE,"general"}</definedName>
    <definedName name="dgdgr" localSheetId="8">{"via1",#N/A,TRUE,"general";"via2",#N/A,TRUE,"general";"via3",#N/A,TRUE,"general"}</definedName>
    <definedName name="dgdgr">{"via1",#N/A,TRUE,"general";"via2",#N/A,TRUE,"general";"via3",#N/A,TRUE,"general"}</definedName>
    <definedName name="dgfd" localSheetId="9">{"TAB1",#N/A,TRUE,"GENERAL";"TAB2",#N/A,TRUE,"GENERAL";"TAB3",#N/A,TRUE,"GENERAL";"TAB4",#N/A,TRUE,"GENERAL";"TAB5",#N/A,TRUE,"GENERAL"}</definedName>
    <definedName name="dgfd" localSheetId="11">{"TAB1",#N/A,TRUE,"GENERAL";"TAB2",#N/A,TRUE,"GENERAL";"TAB3",#N/A,TRUE,"GENERAL";"TAB4",#N/A,TRUE,"GENERAL";"TAB5",#N/A,TRUE,"GENERAL"}</definedName>
    <definedName name="dgfd" localSheetId="7">{"TAB1",#N/A,TRUE,"GENERAL";"TAB2",#N/A,TRUE,"GENERAL";"TAB3",#N/A,TRUE,"GENERAL";"TAB4",#N/A,TRUE,"GENERAL";"TAB5",#N/A,TRUE,"GENERAL"}</definedName>
    <definedName name="dgfd" localSheetId="10">{"TAB1",#N/A,TRUE,"GENERAL";"TAB2",#N/A,TRUE,"GENERAL";"TAB3",#N/A,TRUE,"GENERAL";"TAB4",#N/A,TRUE,"GENERAL";"TAB5",#N/A,TRUE,"GENERAL"}</definedName>
    <definedName name="dgfd" localSheetId="8">{"TAB1",#N/A,TRUE,"GENERAL";"TAB2",#N/A,TRUE,"GENERAL";"TAB3",#N/A,TRUE,"GENERAL";"TAB4",#N/A,TRUE,"GENERAL";"TAB5",#N/A,TRUE,"GENERAL"}</definedName>
    <definedName name="dgfd">{"TAB1",#N/A,TRUE,"GENERAL";"TAB2",#N/A,TRUE,"GENERAL";"TAB3",#N/A,TRUE,"GENERAL";"TAB4",#N/A,TRUE,"GENERAL";"TAB5",#N/A,TRUE,"GENERAL"}</definedName>
    <definedName name="DGFDFVSDF" localSheetId="9">{"via1",#N/A,TRUE,"general";"via2",#N/A,TRUE,"general";"via3",#N/A,TRUE,"general"}</definedName>
    <definedName name="DGFDFVSDF" localSheetId="11">{"via1",#N/A,TRUE,"general";"via2",#N/A,TRUE,"general";"via3",#N/A,TRUE,"general"}</definedName>
    <definedName name="DGFDFVSDF" localSheetId="7">{"via1",#N/A,TRUE,"general";"via2",#N/A,TRUE,"general";"via3",#N/A,TRUE,"general"}</definedName>
    <definedName name="DGFDFVSDF" localSheetId="10">{"via1",#N/A,TRUE,"general";"via2",#N/A,TRUE,"general";"via3",#N/A,TRUE,"general"}</definedName>
    <definedName name="DGFDFVSDF" localSheetId="8">{"via1",#N/A,TRUE,"general";"via2",#N/A,TRUE,"general";"via3",#N/A,TRUE,"general"}</definedName>
    <definedName name="DGFDFVSDF">{"via1",#N/A,TRUE,"general";"via2",#N/A,TRUE,"general";"via3",#N/A,TRUE,"general"}</definedName>
    <definedName name="dgfdg" localSheetId="9">{"via1",#N/A,TRUE,"general";"via2",#N/A,TRUE,"general";"via3",#N/A,TRUE,"general"}</definedName>
    <definedName name="dgfdg" localSheetId="11">{"via1",#N/A,TRUE,"general";"via2",#N/A,TRUE,"general";"via3",#N/A,TRUE,"general"}</definedName>
    <definedName name="dgfdg" localSheetId="7">{"via1",#N/A,TRUE,"general";"via2",#N/A,TRUE,"general";"via3",#N/A,TRUE,"general"}</definedName>
    <definedName name="dgfdg" localSheetId="10">{"via1",#N/A,TRUE,"general";"via2",#N/A,TRUE,"general";"via3",#N/A,TRUE,"general"}</definedName>
    <definedName name="dgfdg" localSheetId="8">{"via1",#N/A,TRUE,"general";"via2",#N/A,TRUE,"general";"via3",#N/A,TRUE,"general"}</definedName>
    <definedName name="dgfdg">{"via1",#N/A,TRUE,"general";"via2",#N/A,TRUE,"general";"via3",#N/A,TRUE,"general"}</definedName>
    <definedName name="DGFEE">{#N/A,#N/A,TRUE,"1842CWN0"}</definedName>
    <definedName name="DGFEE_1">{#N/A,#N/A,TRUE,"1842CWN0"}</definedName>
    <definedName name="DGFEE_2">{#N/A,#N/A,TRUE,"1842CWN0"}</definedName>
    <definedName name="DGFG" localSheetId="9">{"via1",#N/A,TRUE,"general";"via2",#N/A,TRUE,"general";"via3",#N/A,TRUE,"general"}</definedName>
    <definedName name="DGFG" localSheetId="11">{"via1",#N/A,TRUE,"general";"via2",#N/A,TRUE,"general";"via3",#N/A,TRUE,"general"}</definedName>
    <definedName name="DGFG" localSheetId="7">{"via1",#N/A,TRUE,"general";"via2",#N/A,TRUE,"general";"via3",#N/A,TRUE,"general"}</definedName>
    <definedName name="DGFG" localSheetId="10">{"via1",#N/A,TRUE,"general";"via2",#N/A,TRUE,"general";"via3",#N/A,TRUE,"general"}</definedName>
    <definedName name="DGFG" localSheetId="8">{"via1",#N/A,TRUE,"general";"via2",#N/A,TRUE,"general";"via3",#N/A,TRUE,"general"}</definedName>
    <definedName name="DGFG">{"via1",#N/A,TRUE,"general";"via2",#N/A,TRUE,"general";"via3",#N/A,TRUE,"general"}</definedName>
    <definedName name="DGFGGHF">{#N/A,#N/A,TRUE,"INGENIERIA";#N/A,#N/A,TRUE,"COMPRAS";#N/A,#N/A,TRUE,"DIRECCION";#N/A,#N/A,TRUE,"RESUMEN"}</definedName>
    <definedName name="DGFGGHF_1">{#N/A,#N/A,TRUE,"INGENIERIA";#N/A,#N/A,TRUE,"COMPRAS";#N/A,#N/A,TRUE,"DIRECCION";#N/A,#N/A,TRUE,"RESUMEN"}</definedName>
    <definedName name="DGFGGHF_2">{#N/A,#N/A,TRUE,"INGENIERIA";#N/A,#N/A,TRUE,"COMPRAS";#N/A,#N/A,TRUE,"DIRECCION";#N/A,#N/A,TRUE,"RESUMEN"}</definedName>
    <definedName name="DGFR">{#N/A,#N/A,TRUE,"1842CWN0"}</definedName>
    <definedName name="DGFR_1">{#N/A,#N/A,TRUE,"1842CWN0"}</definedName>
    <definedName name="DGFR_2">{#N/A,#N/A,TRUE,"1842CWN0"}</definedName>
    <definedName name="dgfsado" localSheetId="9">{"TAB1",#N/A,TRUE,"GENERAL";"TAB2",#N/A,TRUE,"GENERAL";"TAB3",#N/A,TRUE,"GENERAL";"TAB4",#N/A,TRUE,"GENERAL";"TAB5",#N/A,TRUE,"GENERAL"}</definedName>
    <definedName name="dgfsado" localSheetId="11">{"TAB1",#N/A,TRUE,"GENERAL";"TAB2",#N/A,TRUE,"GENERAL";"TAB3",#N/A,TRUE,"GENERAL";"TAB4",#N/A,TRUE,"GENERAL";"TAB5",#N/A,TRUE,"GENERAL"}</definedName>
    <definedName name="dgfsado" localSheetId="7">{"TAB1",#N/A,TRUE,"GENERAL";"TAB2",#N/A,TRUE,"GENERAL";"TAB3",#N/A,TRUE,"GENERAL";"TAB4",#N/A,TRUE,"GENERAL";"TAB5",#N/A,TRUE,"GENERAL"}</definedName>
    <definedName name="dgfsado" localSheetId="10">{"TAB1",#N/A,TRUE,"GENERAL";"TAB2",#N/A,TRUE,"GENERAL";"TAB3",#N/A,TRUE,"GENERAL";"TAB4",#N/A,TRUE,"GENERAL";"TAB5",#N/A,TRUE,"GENERAL"}</definedName>
    <definedName name="dgfsado" localSheetId="8">{"TAB1",#N/A,TRUE,"GENERAL";"TAB2",#N/A,TRUE,"GENERAL";"TAB3",#N/A,TRUE,"GENERAL";"TAB4",#N/A,TRUE,"GENERAL";"TAB5",#N/A,TRUE,"GENERAL"}</definedName>
    <definedName name="dgfsado">{"TAB1",#N/A,TRUE,"GENERAL";"TAB2",#N/A,TRUE,"GENERAL";"TAB3",#N/A,TRUE,"GENERAL";"TAB4",#N/A,TRUE,"GENERAL";"TAB5",#N/A,TRUE,"GENERAL"}</definedName>
    <definedName name="DGGGHHJT">{#N/A,#N/A,TRUE,"INGENIERIA";#N/A,#N/A,TRUE,"COMPRAS";#N/A,#N/A,TRUE,"DIRECCION";#N/A,#N/A,TRUE,"RESUMEN"}</definedName>
    <definedName name="DGGGHHJT_1">{#N/A,#N/A,TRUE,"INGENIERIA";#N/A,#N/A,TRUE,"COMPRAS";#N/A,#N/A,TRUE,"DIRECCION";#N/A,#N/A,TRUE,"RESUMEN"}</definedName>
    <definedName name="DGGGHHJT_2">{#N/A,#N/A,TRUE,"INGENIERIA";#N/A,#N/A,TRUE,"COMPRAS";#N/A,#N/A,TRUE,"DIRECCION";#N/A,#N/A,TRUE,"RESUMEN"}</definedName>
    <definedName name="DGGZ">#REF!</definedName>
    <definedName name="dgrdeb" localSheetId="9">{"TAB1",#N/A,TRUE,"GENERAL";"TAB2",#N/A,TRUE,"GENERAL";"TAB3",#N/A,TRUE,"GENERAL";"TAB4",#N/A,TRUE,"GENERAL";"TAB5",#N/A,TRUE,"GENERAL"}</definedName>
    <definedName name="dgrdeb" localSheetId="11">{"TAB1",#N/A,TRUE,"GENERAL";"TAB2",#N/A,TRUE,"GENERAL";"TAB3",#N/A,TRUE,"GENERAL";"TAB4",#N/A,TRUE,"GENERAL";"TAB5",#N/A,TRUE,"GENERAL"}</definedName>
    <definedName name="dgrdeb" localSheetId="7">{"TAB1",#N/A,TRUE,"GENERAL";"TAB2",#N/A,TRUE,"GENERAL";"TAB3",#N/A,TRUE,"GENERAL";"TAB4",#N/A,TRUE,"GENERAL";"TAB5",#N/A,TRUE,"GENERAL"}</definedName>
    <definedName name="dgrdeb" localSheetId="10">{"TAB1",#N/A,TRUE,"GENERAL";"TAB2",#N/A,TRUE,"GENERAL";"TAB3",#N/A,TRUE,"GENERAL";"TAB4",#N/A,TRUE,"GENERAL";"TAB5",#N/A,TRUE,"GENERAL"}</definedName>
    <definedName name="dgrdeb" localSheetId="8">{"TAB1",#N/A,TRUE,"GENERAL";"TAB2",#N/A,TRUE,"GENERAL";"TAB3",#N/A,TRUE,"GENERAL";"TAB4",#N/A,TRUE,"GENERAL";"TAB5",#N/A,TRUE,"GENERAL"}</definedName>
    <definedName name="dgrdeb">{"TAB1",#N/A,TRUE,"GENERAL";"TAB2",#N/A,TRUE,"GENERAL";"TAB3",#N/A,TRUE,"GENERAL";"TAB4",#N/A,TRUE,"GENERAL";"TAB5",#N/A,TRUE,"GENERAL"}</definedName>
    <definedName name="dgreg" localSheetId="9">{"via1",#N/A,TRUE,"general";"via2",#N/A,TRUE,"general";"via3",#N/A,TRUE,"general"}</definedName>
    <definedName name="dgreg" localSheetId="11">{"via1",#N/A,TRUE,"general";"via2",#N/A,TRUE,"general";"via3",#N/A,TRUE,"general"}</definedName>
    <definedName name="dgreg" localSheetId="7">{"via1",#N/A,TRUE,"general";"via2",#N/A,TRUE,"general";"via3",#N/A,TRUE,"general"}</definedName>
    <definedName name="dgreg" localSheetId="10">{"via1",#N/A,TRUE,"general";"via2",#N/A,TRUE,"general";"via3",#N/A,TRUE,"general"}</definedName>
    <definedName name="dgreg" localSheetId="8">{"via1",#N/A,TRUE,"general";"via2",#N/A,TRUE,"general";"via3",#N/A,TRUE,"general"}</definedName>
    <definedName name="dgreg">{"via1",#N/A,TRUE,"general";"via2",#N/A,TRUE,"general";"via3",#N/A,TRUE,"general"}</definedName>
    <definedName name="DGRR">{#N/A,#N/A,TRUE,"INGENIERIA";#N/A,#N/A,TRUE,"COMPRAS";#N/A,#N/A,TRUE,"DIRECCION";#N/A,#N/A,TRUE,"RESUMEN"}</definedName>
    <definedName name="DGRR_1">{#N/A,#N/A,TRUE,"INGENIERIA";#N/A,#N/A,TRUE,"COMPRAS";#N/A,#N/A,TRUE,"DIRECCION";#N/A,#N/A,TRUE,"RESUMEN"}</definedName>
    <definedName name="DGRR_2">{#N/A,#N/A,TRUE,"INGENIERIA";#N/A,#N/A,TRUE,"COMPRAS";#N/A,#N/A,TRUE,"DIRECCION";#N/A,#N/A,TRUE,"RESUMEN"}</definedName>
    <definedName name="DH" localSheetId="9">{"via1",#N/A,TRUE,"general";"via2",#N/A,TRUE,"general";"via3",#N/A,TRUE,"general"}</definedName>
    <definedName name="DH" localSheetId="11">{"via1",#N/A,TRUE,"general";"via2",#N/A,TRUE,"general";"via3",#N/A,TRUE,"general"}</definedName>
    <definedName name="DH" localSheetId="7">{"via1",#N/A,TRUE,"general";"via2",#N/A,TRUE,"general";"via3",#N/A,TRUE,"general"}</definedName>
    <definedName name="DH" localSheetId="10">{"via1",#N/A,TRUE,"general";"via2",#N/A,TRUE,"general";"via3",#N/A,TRUE,"general"}</definedName>
    <definedName name="DH" localSheetId="8">{"via1",#N/A,TRUE,"general";"via2",#N/A,TRUE,"general";"via3",#N/A,TRUE,"general"}</definedName>
    <definedName name="DH">{"via1",#N/A,TRUE,"general";"via2",#N/A,TRUE,"general";"via3",#N/A,TRUE,"general"}</definedName>
    <definedName name="dhdth" localSheetId="9">{"TAB1",#N/A,TRUE,"GENERAL";"TAB2",#N/A,TRUE,"GENERAL";"TAB3",#N/A,TRUE,"GENERAL";"TAB4",#N/A,TRUE,"GENERAL";"TAB5",#N/A,TRUE,"GENERAL"}</definedName>
    <definedName name="dhdth" localSheetId="11">{"TAB1",#N/A,TRUE,"GENERAL";"TAB2",#N/A,TRUE,"GENERAL";"TAB3",#N/A,TRUE,"GENERAL";"TAB4",#N/A,TRUE,"GENERAL";"TAB5",#N/A,TRUE,"GENERAL"}</definedName>
    <definedName name="dhdth" localSheetId="7">{"TAB1",#N/A,TRUE,"GENERAL";"TAB2",#N/A,TRUE,"GENERAL";"TAB3",#N/A,TRUE,"GENERAL";"TAB4",#N/A,TRUE,"GENERAL";"TAB5",#N/A,TRUE,"GENERAL"}</definedName>
    <definedName name="dhdth" localSheetId="10">{"TAB1",#N/A,TRUE,"GENERAL";"TAB2",#N/A,TRUE,"GENERAL";"TAB3",#N/A,TRUE,"GENERAL";"TAB4",#N/A,TRUE,"GENERAL";"TAB5",#N/A,TRUE,"GENERAL"}</definedName>
    <definedName name="dhdth" localSheetId="8">{"TAB1",#N/A,TRUE,"GENERAL";"TAB2",#N/A,TRUE,"GENERAL";"TAB3",#N/A,TRUE,"GENERAL";"TAB4",#N/A,TRUE,"GENERAL";"TAB5",#N/A,TRUE,"GENERAL"}</definedName>
    <definedName name="dhdth">{"TAB1",#N/A,TRUE,"GENERAL";"TAB2",#N/A,TRUE,"GENERAL";"TAB3",#N/A,TRUE,"GENERAL";"TAB4",#N/A,TRUE,"GENERAL";"TAB5",#N/A,TRUE,"GENERAL"}</definedName>
    <definedName name="dhgh" localSheetId="9">{"via1",#N/A,TRUE,"general";"via2",#N/A,TRUE,"general";"via3",#N/A,TRUE,"general"}</definedName>
    <definedName name="dhgh" localSheetId="11">{"via1",#N/A,TRUE,"general";"via2",#N/A,TRUE,"general";"via3",#N/A,TRUE,"general"}</definedName>
    <definedName name="dhgh" localSheetId="7">{"via1",#N/A,TRUE,"general";"via2",#N/A,TRUE,"general";"via3",#N/A,TRUE,"general"}</definedName>
    <definedName name="dhgh" localSheetId="10">{"via1",#N/A,TRUE,"general";"via2",#N/A,TRUE,"general";"via3",#N/A,TRUE,"general"}</definedName>
    <definedName name="dhgh" localSheetId="8">{"via1",#N/A,TRUE,"general";"via2",#N/A,TRUE,"general";"via3",#N/A,TRUE,"general"}</definedName>
    <definedName name="dhgh">{"via1",#N/A,TRUE,"general";"via2",#N/A,TRUE,"general";"via3",#N/A,TRUE,"general"}</definedName>
    <definedName name="di">#REF!</definedName>
    <definedName name="DIA">#REF!</definedName>
    <definedName name="Diametros">#REF!</definedName>
    <definedName name="diamm">#REF!</definedName>
    <definedName name="Diana">{"TAB1",#N/A,TRUE,"GENERAL";"TAB2",#N/A,TRUE,"GENERAL";"TAB3",#N/A,TRUE,"GENERAL";"TAB4",#N/A,TRUE,"GENERAL";"TAB5",#N/A,TRUE,"GENERAL"}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{#N/A,#N/A,FALSE,"GRAFICO";#N/A,#N/A,FALSE,"CAJA (2)";#N/A,#N/A,FALSE,"TERCEROS-PROMEDIO";#N/A,#N/A,FALSE,"CAJA";#N/A,#N/A,FALSE,"INGRESOS1995-2003";#N/A,#N/A,FALSE,"GASTOS1995-2003"}</definedName>
    <definedName name="dj">#REF!</definedName>
    <definedName name="djdytj" localSheetId="9">{"TAB1",#N/A,TRUE,"GENERAL";"TAB2",#N/A,TRUE,"GENERAL";"TAB3",#N/A,TRUE,"GENERAL";"TAB4",#N/A,TRUE,"GENERAL";"TAB5",#N/A,TRUE,"GENERAL"}</definedName>
    <definedName name="djdytj" localSheetId="11">{"TAB1",#N/A,TRUE,"GENERAL";"TAB2",#N/A,TRUE,"GENERAL";"TAB3",#N/A,TRUE,"GENERAL";"TAB4",#N/A,TRUE,"GENERAL";"TAB5",#N/A,TRUE,"GENERAL"}</definedName>
    <definedName name="djdytj" localSheetId="7">{"TAB1",#N/A,TRUE,"GENERAL";"TAB2",#N/A,TRUE,"GENERAL";"TAB3",#N/A,TRUE,"GENERAL";"TAB4",#N/A,TRUE,"GENERAL";"TAB5",#N/A,TRUE,"GENERAL"}</definedName>
    <definedName name="djdytj" localSheetId="10">{"TAB1",#N/A,TRUE,"GENERAL";"TAB2",#N/A,TRUE,"GENERAL";"TAB3",#N/A,TRUE,"GENERAL";"TAB4",#N/A,TRUE,"GENERAL";"TAB5",#N/A,TRUE,"GENERAL"}</definedName>
    <definedName name="djdytj" localSheetId="8">{"TAB1",#N/A,TRUE,"GENERAL";"TAB2",#N/A,TRUE,"GENERAL";"TAB3",#N/A,TRUE,"GENERAL";"TAB4",#N/A,TRUE,"GENERAL";"TAB5",#N/A,TRUE,"GENERAL"}</definedName>
    <definedName name="djdytj">{"TAB1",#N/A,TRUE,"GENERAL";"TAB2",#N/A,TRUE,"GENERAL";"TAB3",#N/A,TRUE,"GENERAL";"TAB4",#N/A,TRUE,"GENERAL";"TAB5",#N/A,TRUE,"GENERAL"}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localSheetId="9">{"via1",#N/A,TRUE,"general";"via2",#N/A,TRUE,"general";"via3",#N/A,TRUE,"general"}</definedName>
    <definedName name="dry" localSheetId="11">{"via1",#N/A,TRUE,"general";"via2",#N/A,TRUE,"general";"via3",#N/A,TRUE,"general"}</definedName>
    <definedName name="dry" localSheetId="7">{"via1",#N/A,TRUE,"general";"via2",#N/A,TRUE,"general";"via3",#N/A,TRUE,"general"}</definedName>
    <definedName name="dry" localSheetId="10">{"via1",#N/A,TRUE,"general";"via2",#N/A,TRUE,"general";"via3",#N/A,TRUE,"general"}</definedName>
    <definedName name="dry" localSheetId="8">{"via1",#N/A,TRUE,"general";"via2",#N/A,TRUE,"general";"via3",#N/A,TRUE,"general"}</definedName>
    <definedName name="dry">{"via1",#N/A,TRUE,"general";"via2",#N/A,TRUE,"general";"via3",#N/A,TRUE,"general"}</definedName>
    <definedName name="DSA">#REF!</definedName>
    <definedName name="DSAD" localSheetId="9">{"via1",#N/A,TRUE,"general";"via2",#N/A,TRUE,"general";"via3",#N/A,TRUE,"general"}</definedName>
    <definedName name="DSAD" localSheetId="11">{"via1",#N/A,TRUE,"general";"via2",#N/A,TRUE,"general";"via3",#N/A,TRUE,"general"}</definedName>
    <definedName name="DSAD" localSheetId="7">{"via1",#N/A,TRUE,"general";"via2",#N/A,TRUE,"general";"via3",#N/A,TRUE,"general"}</definedName>
    <definedName name="DSAD" localSheetId="10">{"via1",#N/A,TRUE,"general";"via2",#N/A,TRUE,"general";"via3",#N/A,TRUE,"general"}</definedName>
    <definedName name="DSAD" localSheetId="8">{"via1",#N/A,TRUE,"general";"via2",#N/A,TRUE,"general";"via3",#N/A,TRUE,"general"}</definedName>
    <definedName name="DSAD">{"via1",#N/A,TRUE,"general";"via2",#N/A,TRUE,"general";"via3",#N/A,TRUE,"general"}</definedName>
    <definedName name="dsadfp" localSheetId="9">{"TAB1",#N/A,TRUE,"GENERAL";"TAB2",#N/A,TRUE,"GENERAL";"TAB3",#N/A,TRUE,"GENERAL";"TAB4",#N/A,TRUE,"GENERAL";"TAB5",#N/A,TRUE,"GENERAL"}</definedName>
    <definedName name="dsadfp" localSheetId="11">{"TAB1",#N/A,TRUE,"GENERAL";"TAB2",#N/A,TRUE,"GENERAL";"TAB3",#N/A,TRUE,"GENERAL";"TAB4",#N/A,TRUE,"GENERAL";"TAB5",#N/A,TRUE,"GENERAL"}</definedName>
    <definedName name="dsadfp" localSheetId="7">{"TAB1",#N/A,TRUE,"GENERAL";"TAB2",#N/A,TRUE,"GENERAL";"TAB3",#N/A,TRUE,"GENERAL";"TAB4",#N/A,TRUE,"GENERAL";"TAB5",#N/A,TRUE,"GENERAL"}</definedName>
    <definedName name="dsadfp" localSheetId="10">{"TAB1",#N/A,TRUE,"GENERAL";"TAB2",#N/A,TRUE,"GENERAL";"TAB3",#N/A,TRUE,"GENERAL";"TAB4",#N/A,TRUE,"GENERAL";"TAB5",#N/A,TRUE,"GENERAL"}</definedName>
    <definedName name="dsadfp" localSheetId="8">{"TAB1",#N/A,TRUE,"GENERAL";"TAB2",#N/A,TRUE,"GENERAL";"TAB3",#N/A,TRUE,"GENERAL";"TAB4",#N/A,TRUE,"GENERAL";"TAB5",#N/A,TRUE,"GENERAL"}</definedName>
    <definedName name="dsadfp">{"TAB1",#N/A,TRUE,"GENERAL";"TAB2",#N/A,TRUE,"GENERAL";"TAB3",#N/A,TRUE,"GENERAL";"TAB4",#N/A,TRUE,"GENERAL";"TAB5",#N/A,TRUE,"GENERAL"}</definedName>
    <definedName name="DSD" localSheetId="9">{"via1",#N/A,TRUE,"general";"via2",#N/A,TRUE,"general";"via3",#N/A,TRUE,"general"}</definedName>
    <definedName name="DSD" localSheetId="11">{"via1",#N/A,TRUE,"general";"via2",#N/A,TRUE,"general";"via3",#N/A,TRUE,"general"}</definedName>
    <definedName name="DSD" localSheetId="7">{"via1",#N/A,TRUE,"general";"via2",#N/A,TRUE,"general";"via3",#N/A,TRUE,"general"}</definedName>
    <definedName name="DSD" localSheetId="10">{"via1",#N/A,TRUE,"general";"via2",#N/A,TRUE,"general";"via3",#N/A,TRUE,"general"}</definedName>
    <definedName name="DSD" localSheetId="8">{"via1",#N/A,TRUE,"general";"via2",#N/A,TRUE,"general";"via3",#N/A,TRUE,"general"}</definedName>
    <definedName name="DSD">{"via1",#N/A,TRUE,"general";"via2",#N/A,TRUE,"general";"via3",#N/A,TRUE,"general"}</definedName>
    <definedName name="dsdads4" localSheetId="9">{"TAB1",#N/A,TRUE,"GENERAL";"TAB2",#N/A,TRUE,"GENERAL";"TAB3",#N/A,TRUE,"GENERAL";"TAB4",#N/A,TRUE,"GENERAL";"TAB5",#N/A,TRUE,"GENERAL"}</definedName>
    <definedName name="dsdads4" localSheetId="11">{"TAB1",#N/A,TRUE,"GENERAL";"TAB2",#N/A,TRUE,"GENERAL";"TAB3",#N/A,TRUE,"GENERAL";"TAB4",#N/A,TRUE,"GENERAL";"TAB5",#N/A,TRUE,"GENERAL"}</definedName>
    <definedName name="dsdads4" localSheetId="7">{"TAB1",#N/A,TRUE,"GENERAL";"TAB2",#N/A,TRUE,"GENERAL";"TAB3",#N/A,TRUE,"GENERAL";"TAB4",#N/A,TRUE,"GENERAL";"TAB5",#N/A,TRUE,"GENERAL"}</definedName>
    <definedName name="dsdads4" localSheetId="10">{"TAB1",#N/A,TRUE,"GENERAL";"TAB2",#N/A,TRUE,"GENERAL";"TAB3",#N/A,TRUE,"GENERAL";"TAB4",#N/A,TRUE,"GENERAL";"TAB5",#N/A,TRUE,"GENERAL"}</definedName>
    <definedName name="dsdads4" localSheetId="8">{"TAB1",#N/A,TRUE,"GENERAL";"TAB2",#N/A,TRUE,"GENERAL";"TAB3",#N/A,TRUE,"GENERAL";"TAB4",#N/A,TRUE,"GENERAL";"TAB5",#N/A,TRUE,"GENERAL"}</definedName>
    <definedName name="dsdads4">{"TAB1",#N/A,TRUE,"GENERAL";"TAB2",#N/A,TRUE,"GENERAL";"TAB3",#N/A,TRUE,"GENERAL";"TAB4",#N/A,TRUE,"GENERAL";"TAB5",#N/A,TRUE,"GENERAL"}</definedName>
    <definedName name="DSF" localSheetId="9">{"via1",#N/A,TRUE,"general";"via2",#N/A,TRUE,"general";"via3",#N/A,TRUE,"general"}</definedName>
    <definedName name="DSF" localSheetId="11">{"via1",#N/A,TRUE,"general";"via2",#N/A,TRUE,"general";"via3",#N/A,TRUE,"general"}</definedName>
    <definedName name="DSF" localSheetId="7">{"via1",#N/A,TRUE,"general";"via2",#N/A,TRUE,"general";"via3",#N/A,TRUE,"general"}</definedName>
    <definedName name="DSF" localSheetId="10">{"via1",#N/A,TRUE,"general";"via2",#N/A,TRUE,"general";"via3",#N/A,TRUE,"general"}</definedName>
    <definedName name="DSF" localSheetId="8">{"via1",#N/A,TRUE,"general";"via2",#N/A,TRUE,"general";"via3",#N/A,TRUE,"general"}</definedName>
    <definedName name="DSF">{"via1",#N/A,TRUE,"general";"via2",#N/A,TRUE,"general";"via3",#N/A,TRUE,"general"}</definedName>
    <definedName name="DSFCVTY" localSheetId="9">{"TAB1",#N/A,TRUE,"GENERAL";"TAB2",#N/A,TRUE,"GENERAL";"TAB3",#N/A,TRUE,"GENERAL";"TAB4",#N/A,TRUE,"GENERAL";"TAB5",#N/A,TRUE,"GENERAL"}</definedName>
    <definedName name="DSFCVTY" localSheetId="11">{"TAB1",#N/A,TRUE,"GENERAL";"TAB2",#N/A,TRUE,"GENERAL";"TAB3",#N/A,TRUE,"GENERAL";"TAB4",#N/A,TRUE,"GENERAL";"TAB5",#N/A,TRUE,"GENERAL"}</definedName>
    <definedName name="DSFCVTY" localSheetId="7">{"TAB1",#N/A,TRUE,"GENERAL";"TAB2",#N/A,TRUE,"GENERAL";"TAB3",#N/A,TRUE,"GENERAL";"TAB4",#N/A,TRUE,"GENERAL";"TAB5",#N/A,TRUE,"GENERAL"}</definedName>
    <definedName name="DSFCVTY" localSheetId="10">{"TAB1",#N/A,TRUE,"GENERAL";"TAB2",#N/A,TRUE,"GENERAL";"TAB3",#N/A,TRUE,"GENERAL";"TAB4",#N/A,TRUE,"GENERAL";"TAB5",#N/A,TRUE,"GENERAL"}</definedName>
    <definedName name="DSFCVTY" localSheetId="8">{"TAB1",#N/A,TRUE,"GENERAL";"TAB2",#N/A,TRUE,"GENERAL";"TAB3",#N/A,TRUE,"GENERAL";"TAB4",#N/A,TRUE,"GENERAL";"TAB5",#N/A,TRUE,"GENERAL"}</definedName>
    <definedName name="DSFCVTY">{"TAB1",#N/A,TRUE,"GENERAL";"TAB2",#N/A,TRUE,"GENERAL";"TAB3",#N/A,TRUE,"GENERAL";"TAB4",#N/A,TRUE,"GENERAL";"TAB5",#N/A,TRUE,"GENERAL"}</definedName>
    <definedName name="DSFFASDF">#REF!</definedName>
    <definedName name="dsfg" localSheetId="9">{"via1",#N/A,TRUE,"general";"via2",#N/A,TRUE,"general";"via3",#N/A,TRUE,"general"}</definedName>
    <definedName name="dsfg" localSheetId="11">{"via1",#N/A,TRUE,"general";"via2",#N/A,TRUE,"general";"via3",#N/A,TRUE,"general"}</definedName>
    <definedName name="dsfg" localSheetId="7">{"via1",#N/A,TRUE,"general";"via2",#N/A,TRUE,"general";"via3",#N/A,TRUE,"general"}</definedName>
    <definedName name="dsfg" localSheetId="10">{"via1",#N/A,TRUE,"general";"via2",#N/A,TRUE,"general";"via3",#N/A,TRUE,"general"}</definedName>
    <definedName name="dsfg" localSheetId="8">{"via1",#N/A,TRUE,"general";"via2",#N/A,TRUE,"general";"via3",#N/A,TRUE,"general"}</definedName>
    <definedName name="dsfg">{"via1",#N/A,TRUE,"general";"via2",#N/A,TRUE,"general";"via3",#N/A,TRUE,"general"}</definedName>
    <definedName name="dsfhgfdh" localSheetId="9">{"TAB1",#N/A,TRUE,"GENERAL";"TAB2",#N/A,TRUE,"GENERAL";"TAB3",#N/A,TRUE,"GENERAL";"TAB4",#N/A,TRUE,"GENERAL";"TAB5",#N/A,TRUE,"GENERAL"}</definedName>
    <definedName name="dsfhgfdh" localSheetId="11">{"TAB1",#N/A,TRUE,"GENERAL";"TAB2",#N/A,TRUE,"GENERAL";"TAB3",#N/A,TRUE,"GENERAL";"TAB4",#N/A,TRUE,"GENERAL";"TAB5",#N/A,TRUE,"GENERAL"}</definedName>
    <definedName name="dsfhgfdh" localSheetId="7">{"TAB1",#N/A,TRUE,"GENERAL";"TAB2",#N/A,TRUE,"GENERAL";"TAB3",#N/A,TRUE,"GENERAL";"TAB4",#N/A,TRUE,"GENERAL";"TAB5",#N/A,TRUE,"GENERAL"}</definedName>
    <definedName name="dsfhgfdh" localSheetId="10">{"TAB1",#N/A,TRUE,"GENERAL";"TAB2",#N/A,TRUE,"GENERAL";"TAB3",#N/A,TRUE,"GENERAL";"TAB4",#N/A,TRUE,"GENERAL";"TAB5",#N/A,TRUE,"GENERAL"}</definedName>
    <definedName name="dsfhgfdh" localSheetId="8">{"TAB1",#N/A,TRUE,"GENERAL";"TAB2",#N/A,TRUE,"GENERAL";"TAB3",#N/A,TRUE,"GENERAL";"TAB4",#N/A,TRUE,"GENERAL";"TAB5",#N/A,TRUE,"GENERAL"}</definedName>
    <definedName name="dsfhgfdh">{"TAB1",#N/A,TRUE,"GENERAL";"TAB2",#N/A,TRUE,"GENERAL";"TAB3",#N/A,TRUE,"GENERAL";"TAB4",#N/A,TRUE,"GENERAL";"TAB5",#N/A,TRUE,"GENERAL"}</definedName>
    <definedName name="dsfsdf" localSheetId="9">{"via1",#N/A,TRUE,"general";"via2",#N/A,TRUE,"general";"via3",#N/A,TRUE,"general"}</definedName>
    <definedName name="dsfsdf" localSheetId="11">{"via1",#N/A,TRUE,"general";"via2",#N/A,TRUE,"general";"via3",#N/A,TRUE,"general"}</definedName>
    <definedName name="dsfsdf" localSheetId="7">{"via1",#N/A,TRUE,"general";"via2",#N/A,TRUE,"general";"via3",#N/A,TRUE,"general"}</definedName>
    <definedName name="dsfsdf" localSheetId="10">{"via1",#N/A,TRUE,"general";"via2",#N/A,TRUE,"general";"via3",#N/A,TRUE,"general"}</definedName>
    <definedName name="dsfsdf" localSheetId="8">{"via1",#N/A,TRUE,"general";"via2",#N/A,TRUE,"general";"via3",#N/A,TRUE,"general"}</definedName>
    <definedName name="dsfsdf">{"via1",#N/A,TRUE,"general";"via2",#N/A,TRUE,"general";"via3",#N/A,TRUE,"general"}</definedName>
    <definedName name="DSFSDFCXV" localSheetId="9">{"TAB1",#N/A,TRUE,"GENERAL";"TAB2",#N/A,TRUE,"GENERAL";"TAB3",#N/A,TRUE,"GENERAL";"TAB4",#N/A,TRUE,"GENERAL";"TAB5",#N/A,TRUE,"GENERAL"}</definedName>
    <definedName name="DSFSDFCXV" localSheetId="11">{"TAB1",#N/A,TRUE,"GENERAL";"TAB2",#N/A,TRUE,"GENERAL";"TAB3",#N/A,TRUE,"GENERAL";"TAB4",#N/A,TRUE,"GENERAL";"TAB5",#N/A,TRUE,"GENERAL"}</definedName>
    <definedName name="DSFSDFCXV" localSheetId="7">{"TAB1",#N/A,TRUE,"GENERAL";"TAB2",#N/A,TRUE,"GENERAL";"TAB3",#N/A,TRUE,"GENERAL";"TAB4",#N/A,TRUE,"GENERAL";"TAB5",#N/A,TRUE,"GENERAL"}</definedName>
    <definedName name="DSFSDFCXV" localSheetId="10">{"TAB1",#N/A,TRUE,"GENERAL";"TAB2",#N/A,TRUE,"GENERAL";"TAB3",#N/A,TRUE,"GENERAL";"TAB4",#N/A,TRUE,"GENERAL";"TAB5",#N/A,TRUE,"GENERAL"}</definedName>
    <definedName name="DSFSDFCXV" localSheetId="8">{"TAB1",#N/A,TRUE,"GENERAL";"TAB2",#N/A,TRUE,"GENERAL";"TAB3",#N/A,TRUE,"GENERAL";"TAB4",#N/A,TRUE,"GENERAL";"TAB5",#N/A,TRUE,"GENERAL"}</definedName>
    <definedName name="DSFSDFCXV">{"TAB1",#N/A,TRUE,"GENERAL";"TAB2",#N/A,TRUE,"GENERAL";"TAB3",#N/A,TRUE,"GENERAL";"TAB4",#N/A,TRUE,"GENERAL";"TAB5",#N/A,TRUE,"GENERAL"}</definedName>
    <definedName name="dsfsvm" localSheetId="9">{"TAB1",#N/A,TRUE,"GENERAL";"TAB2",#N/A,TRUE,"GENERAL";"TAB3",#N/A,TRUE,"GENERAL";"TAB4",#N/A,TRUE,"GENERAL";"TAB5",#N/A,TRUE,"GENERAL"}</definedName>
    <definedName name="dsfsvm" localSheetId="11">{"TAB1",#N/A,TRUE,"GENERAL";"TAB2",#N/A,TRUE,"GENERAL";"TAB3",#N/A,TRUE,"GENERAL";"TAB4",#N/A,TRUE,"GENERAL";"TAB5",#N/A,TRUE,"GENERAL"}</definedName>
    <definedName name="dsfsvm" localSheetId="7">{"TAB1",#N/A,TRUE,"GENERAL";"TAB2",#N/A,TRUE,"GENERAL";"TAB3",#N/A,TRUE,"GENERAL";"TAB4",#N/A,TRUE,"GENERAL";"TAB5",#N/A,TRUE,"GENERAL"}</definedName>
    <definedName name="dsfsvm" localSheetId="10">{"TAB1",#N/A,TRUE,"GENERAL";"TAB2",#N/A,TRUE,"GENERAL";"TAB3",#N/A,TRUE,"GENERAL";"TAB4",#N/A,TRUE,"GENERAL";"TAB5",#N/A,TRUE,"GENERAL"}</definedName>
    <definedName name="dsfsvm" localSheetId="8">{"TAB1",#N/A,TRUE,"GENERAL";"TAB2",#N/A,TRUE,"GENERAL";"TAB3",#N/A,TRUE,"GENERAL";"TAB4",#N/A,TRUE,"GENERAL";"TAB5",#N/A,TRUE,"GENERAL"}</definedName>
    <definedName name="dsfsvm">{"TAB1",#N/A,TRUE,"GENERAL";"TAB2",#N/A,TRUE,"GENERAL";"TAB3",#N/A,TRUE,"GENERAL";"TAB4",#N/A,TRUE,"GENERAL";"TAB5",#N/A,TRUE,"GENERAL"}</definedName>
    <definedName name="dsftbv" localSheetId="9">{"via1",#N/A,TRUE,"general";"via2",#N/A,TRUE,"general";"via3",#N/A,TRUE,"general"}</definedName>
    <definedName name="dsftbv" localSheetId="11">{"via1",#N/A,TRUE,"general";"via2",#N/A,TRUE,"general";"via3",#N/A,TRUE,"general"}</definedName>
    <definedName name="dsftbv" localSheetId="7">{"via1",#N/A,TRUE,"general";"via2",#N/A,TRUE,"general";"via3",#N/A,TRUE,"general"}</definedName>
    <definedName name="dsftbv" localSheetId="10">{"via1",#N/A,TRUE,"general";"via2",#N/A,TRUE,"general";"via3",#N/A,TRUE,"general"}</definedName>
    <definedName name="dsftbv" localSheetId="8">{"via1",#N/A,TRUE,"general";"via2",#N/A,TRUE,"general";"via3",#N/A,TRUE,"general"}</definedName>
    <definedName name="dsftbv">{"via1",#N/A,TRUE,"general";"via2",#N/A,TRUE,"general";"via3",#N/A,TRUE,"general"}</definedName>
    <definedName name="dt">#REF!</definedName>
    <definedName name="dtf">#REF!</definedName>
    <definedName name="dtrhj" localSheetId="9">{"via1",#N/A,TRUE,"general";"via2",#N/A,TRUE,"general";"via3",#N/A,TRUE,"general"}</definedName>
    <definedName name="dtrhj" localSheetId="11">{"via1",#N/A,TRUE,"general";"via2",#N/A,TRUE,"general";"via3",#N/A,TRUE,"general"}</definedName>
    <definedName name="dtrhj" localSheetId="7">{"via1",#N/A,TRUE,"general";"via2",#N/A,TRUE,"general";"via3",#N/A,TRUE,"general"}</definedName>
    <definedName name="dtrhj" localSheetId="10">{"via1",#N/A,TRUE,"general";"via2",#N/A,TRUE,"general";"via3",#N/A,TRUE,"general"}</definedName>
    <definedName name="dtrhj" localSheetId="8">{"via1",#N/A,TRUE,"general";"via2",#N/A,TRUE,"general";"via3",#N/A,TRUE,"general"}</definedName>
    <definedName name="dtrhj">{"via1",#N/A,TRUE,"general";"via2",#N/A,TRUE,"general";"via3",#N/A,TRUE,"general"}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#REF!</definedName>
    <definedName name="dxfgg" localSheetId="9">{"via1",#N/A,TRUE,"general";"via2",#N/A,TRUE,"general";"via3",#N/A,TRUE,"general"}</definedName>
    <definedName name="dxfgg" localSheetId="11">{"via1",#N/A,TRUE,"general";"via2",#N/A,TRUE,"general";"via3",#N/A,TRUE,"general"}</definedName>
    <definedName name="dxfgg" localSheetId="7">{"via1",#N/A,TRUE,"general";"via2",#N/A,TRUE,"general";"via3",#N/A,TRUE,"general"}</definedName>
    <definedName name="dxfgg" localSheetId="10">{"via1",#N/A,TRUE,"general";"via2",#N/A,TRUE,"general";"via3",#N/A,TRUE,"general"}</definedName>
    <definedName name="dxfgg" localSheetId="8">{"via1",#N/A,TRUE,"general";"via2",#N/A,TRUE,"general";"via3",#N/A,TRUE,"general"}</definedName>
    <definedName name="dxfgg">{"via1",#N/A,TRUE,"general";"via2",#N/A,TRUE,"general";"via3",#N/A,TRUE,"general"}</definedName>
    <definedName name="E">#REF!</definedName>
    <definedName name="e3e33" localSheetId="9">{"via1",#N/A,TRUE,"general";"via2",#N/A,TRUE,"general";"via3",#N/A,TRUE,"general"}</definedName>
    <definedName name="e3e33" localSheetId="11">{"via1",#N/A,TRUE,"general";"via2",#N/A,TRUE,"general";"via3",#N/A,TRUE,"general"}</definedName>
    <definedName name="e3e33" localSheetId="7">{"via1",#N/A,TRUE,"general";"via2",#N/A,TRUE,"general";"via3",#N/A,TRUE,"general"}</definedName>
    <definedName name="e3e33" localSheetId="10">{"via1",#N/A,TRUE,"general";"via2",#N/A,TRUE,"general";"via3",#N/A,TRUE,"general"}</definedName>
    <definedName name="e3e33" localSheetId="8">{"via1",#N/A,TRUE,"general";"via2",#N/A,TRUE,"general";"via3",#N/A,TRUE,"general"}</definedName>
    <definedName name="e3e33">{"via1",#N/A,TRUE,"general";"via2",#N/A,TRUE,"general";"via3",#N/A,TRUE,"general"}</definedName>
    <definedName name="Ebitda">{#N/A,#N/A,FALSE,"GRAFICO";#N/A,#N/A,FALSE,"CAJA (2)";#N/A,#N/A,FALSE,"TERCEROS-PROMEDIO";#N/A,#N/A,FALSE,"CAJA";#N/A,#N/A,FALSE,"INGRESOS1995-2003";#N/A,#N/A,FALSE,"GASTOS1995-2003"}</definedName>
    <definedName name="ED">#REF!</definedName>
    <definedName name="EDEDWSWQA" localSheetId="9">{"TAB1",#N/A,TRUE,"GENERAL";"TAB2",#N/A,TRUE,"GENERAL";"TAB3",#N/A,TRUE,"GENERAL";"TAB4",#N/A,TRUE,"GENERAL";"TAB5",#N/A,TRUE,"GENERAL"}</definedName>
    <definedName name="EDEDWSWQA" localSheetId="11">{"TAB1",#N/A,TRUE,"GENERAL";"TAB2",#N/A,TRUE,"GENERAL";"TAB3",#N/A,TRUE,"GENERAL";"TAB4",#N/A,TRUE,"GENERAL";"TAB5",#N/A,TRUE,"GENERAL"}</definedName>
    <definedName name="EDEDWSWQA" localSheetId="7">{"TAB1",#N/A,TRUE,"GENERAL";"TAB2",#N/A,TRUE,"GENERAL";"TAB3",#N/A,TRUE,"GENERAL";"TAB4",#N/A,TRUE,"GENERAL";"TAB5",#N/A,TRUE,"GENERAL"}</definedName>
    <definedName name="EDEDWSWQA" localSheetId="10">{"TAB1",#N/A,TRUE,"GENERAL";"TAB2",#N/A,TRUE,"GENERAL";"TAB3",#N/A,TRUE,"GENERAL";"TAB4",#N/A,TRUE,"GENERAL";"TAB5",#N/A,TRUE,"GENERAL"}</definedName>
    <definedName name="EDEDWSWQA" localSheetId="8">{"TAB1",#N/A,TRUE,"GENERAL";"TAB2",#N/A,TRUE,"GENERAL";"TAB3",#N/A,TRUE,"GENERAL";"TAB4",#N/A,TRUE,"GENERAL";"TAB5",#N/A,TRUE,"GENERAL"}</definedName>
    <definedName name="EDEDWSWQA">{"TAB1",#N/A,TRUE,"GENERAL";"TAB2",#N/A,TRUE,"GENERAL";"TAB3",#N/A,TRUE,"GENERAL";"TAB4",#N/A,TRUE,"GENERAL";"TAB5",#N/A,TRUE,"GENERAL"}</definedName>
    <definedName name="edgfhmn" localSheetId="9">{"via1",#N/A,TRUE,"general";"via2",#N/A,TRUE,"general";"via3",#N/A,TRUE,"general"}</definedName>
    <definedName name="edgfhmn" localSheetId="11">{"via1",#N/A,TRUE,"general";"via2",#N/A,TRUE,"general";"via3",#N/A,TRUE,"general"}</definedName>
    <definedName name="edgfhmn" localSheetId="7">{"via1",#N/A,TRUE,"general";"via2",#N/A,TRUE,"general";"via3",#N/A,TRUE,"general"}</definedName>
    <definedName name="edgfhmn" localSheetId="10">{"via1",#N/A,TRUE,"general";"via2",#N/A,TRUE,"general";"via3",#N/A,TRUE,"general"}</definedName>
    <definedName name="edgfhmn" localSheetId="8">{"via1",#N/A,TRUE,"general";"via2",#N/A,TRUE,"general";"via3",#N/A,TRUE,"general"}</definedName>
    <definedName name="edgfhmn">{"via1",#N/A,TRUE,"general";"via2",#N/A,TRUE,"general";"via3",#N/A,TRUE,"general"}</definedName>
    <definedName name="EDWIN">#REF!</definedName>
    <definedName name="ee">#REF!</definedName>
    <definedName name="eeedfr" localSheetId="9">{"TAB1",#N/A,TRUE,"GENERAL";"TAB2",#N/A,TRUE,"GENERAL";"TAB3",#N/A,TRUE,"GENERAL";"TAB4",#N/A,TRUE,"GENERAL";"TAB5",#N/A,TRUE,"GENERAL"}</definedName>
    <definedName name="eeedfr" localSheetId="11">{"TAB1",#N/A,TRUE,"GENERAL";"TAB2",#N/A,TRUE,"GENERAL";"TAB3",#N/A,TRUE,"GENERAL";"TAB4",#N/A,TRUE,"GENERAL";"TAB5",#N/A,TRUE,"GENERAL"}</definedName>
    <definedName name="eeedfr" localSheetId="7">{"TAB1",#N/A,TRUE,"GENERAL";"TAB2",#N/A,TRUE,"GENERAL";"TAB3",#N/A,TRUE,"GENERAL";"TAB4",#N/A,TRUE,"GENERAL";"TAB5",#N/A,TRUE,"GENERAL"}</definedName>
    <definedName name="eeedfr" localSheetId="10">{"TAB1",#N/A,TRUE,"GENERAL";"TAB2",#N/A,TRUE,"GENERAL";"TAB3",#N/A,TRUE,"GENERAL";"TAB4",#N/A,TRUE,"GENERAL";"TAB5",#N/A,TRUE,"GENERAL"}</definedName>
    <definedName name="eeedfr" localSheetId="8">{"TAB1",#N/A,TRUE,"GENERAL";"TAB2",#N/A,TRUE,"GENERAL";"TAB3",#N/A,TRUE,"GENERAL";"TAB4",#N/A,TRUE,"GENERAL";"TAB5",#N/A,TRUE,"GENERAL"}</definedName>
    <definedName name="eeedfr">{"TAB1",#N/A,TRUE,"GENERAL";"TAB2",#N/A,TRUE,"GENERAL";"TAB3",#N/A,TRUE,"GENERAL";"TAB4",#N/A,TRUE,"GENERAL";"TAB5",#N/A,TRUE,"GENERAL"}</definedName>
    <definedName name="EEEE">{"TAB1",#N/A,TRUE,"GENERAL";"TAB2",#N/A,TRUE,"GENERAL";"TAB3",#N/A,TRUE,"GENERAL";"TAB4",#N/A,TRUE,"GENERAL";"TAB5",#N/A,TRUE,"GENERAL"}</definedName>
    <definedName name="eeeeer" localSheetId="9">{"TAB1",#N/A,TRUE,"GENERAL";"TAB2",#N/A,TRUE,"GENERAL";"TAB3",#N/A,TRUE,"GENERAL";"TAB4",#N/A,TRUE,"GENERAL";"TAB5",#N/A,TRUE,"GENERAL"}</definedName>
    <definedName name="eeeeer" localSheetId="11">{"TAB1",#N/A,TRUE,"GENERAL";"TAB2",#N/A,TRUE,"GENERAL";"TAB3",#N/A,TRUE,"GENERAL";"TAB4",#N/A,TRUE,"GENERAL";"TAB5",#N/A,TRUE,"GENERAL"}</definedName>
    <definedName name="eeeeer" localSheetId="7">{"TAB1",#N/A,TRUE,"GENERAL";"TAB2",#N/A,TRUE,"GENERAL";"TAB3",#N/A,TRUE,"GENERAL";"TAB4",#N/A,TRUE,"GENERAL";"TAB5",#N/A,TRUE,"GENERAL"}</definedName>
    <definedName name="eeeeer" localSheetId="10">{"TAB1",#N/A,TRUE,"GENERAL";"TAB2",#N/A,TRUE,"GENERAL";"TAB3",#N/A,TRUE,"GENERAL";"TAB4",#N/A,TRUE,"GENERAL";"TAB5",#N/A,TRUE,"GENERAL"}</definedName>
    <definedName name="eeeeer" localSheetId="8">{"TAB1",#N/A,TRUE,"GENERAL";"TAB2",#N/A,TRUE,"GENERAL";"TAB3",#N/A,TRUE,"GENERAL";"TAB4",#N/A,TRUE,"GENERAL";"TAB5",#N/A,TRUE,"GENERAL"}</definedName>
    <definedName name="eeeeer">{"TAB1",#N/A,TRUE,"GENERAL";"TAB2",#N/A,TRUE,"GENERAL";"TAB3",#N/A,TRUE,"GENERAL";"TAB4",#N/A,TRUE,"GENERAL";"TAB5",#N/A,TRUE,"GENERAL"}</definedName>
    <definedName name="eeerfd" localSheetId="9">{"via1",#N/A,TRUE,"general";"via2",#N/A,TRUE,"general";"via3",#N/A,TRUE,"general"}</definedName>
    <definedName name="eeerfd" localSheetId="11">{"via1",#N/A,TRUE,"general";"via2",#N/A,TRUE,"general";"via3",#N/A,TRUE,"general"}</definedName>
    <definedName name="eeerfd" localSheetId="7">{"via1",#N/A,TRUE,"general";"via2",#N/A,TRUE,"general";"via3",#N/A,TRUE,"general"}</definedName>
    <definedName name="eeerfd" localSheetId="10">{"via1",#N/A,TRUE,"general";"via2",#N/A,TRUE,"general";"via3",#N/A,TRUE,"general"}</definedName>
    <definedName name="eeerfd" localSheetId="8">{"via1",#N/A,TRUE,"general";"via2",#N/A,TRUE,"general";"via3",#N/A,TRUE,"general"}</definedName>
    <definedName name="eeerfd">{"via1",#N/A,TRUE,"general";"via2",#N/A,TRUE,"general";"via3",#N/A,TRUE,"general"}</definedName>
    <definedName name="ef">#REF!</definedName>
    <definedName name="efcwe">#REF!</definedName>
    <definedName name="efef" localSheetId="9">{"TAB1",#N/A,TRUE,"GENERAL";"TAB2",#N/A,TRUE,"GENERAL";"TAB3",#N/A,TRUE,"GENERAL";"TAB4",#N/A,TRUE,"GENERAL";"TAB5",#N/A,TRUE,"GENERAL"}</definedName>
    <definedName name="efef" localSheetId="11">{"TAB1",#N/A,TRUE,"GENERAL";"TAB2",#N/A,TRUE,"GENERAL";"TAB3",#N/A,TRUE,"GENERAL";"TAB4",#N/A,TRUE,"GENERAL";"TAB5",#N/A,TRUE,"GENERAL"}</definedName>
    <definedName name="efef" localSheetId="7">{"TAB1",#N/A,TRUE,"GENERAL";"TAB2",#N/A,TRUE,"GENERAL";"TAB3",#N/A,TRUE,"GENERAL";"TAB4",#N/A,TRUE,"GENERAL";"TAB5",#N/A,TRUE,"GENERAL"}</definedName>
    <definedName name="efef" localSheetId="10">{"TAB1",#N/A,TRUE,"GENERAL";"TAB2",#N/A,TRUE,"GENERAL";"TAB3",#N/A,TRUE,"GENERAL";"TAB4",#N/A,TRUE,"GENERAL";"TAB5",#N/A,TRUE,"GENERAL"}</definedName>
    <definedName name="efef" localSheetId="8">{"TAB1",#N/A,TRUE,"GENERAL";"TAB2",#N/A,TRUE,"GENERAL";"TAB3",#N/A,TRUE,"GENERAL";"TAB4",#N/A,TRUE,"GENERAL";"TAB5",#N/A,TRUE,"GENERAL"}</definedName>
    <definedName name="efef">{"TAB1",#N/A,TRUE,"GENERAL";"TAB2",#N/A,TRUE,"GENERAL";"TAB3",#N/A,TRUE,"GENERAL";"TAB4",#N/A,TRUE,"GENERAL";"TAB5",#N/A,TRUE,"GENERAL"}</definedName>
    <definedName name="efer" localSheetId="9">{"via1",#N/A,TRUE,"general";"via2",#N/A,TRUE,"general";"via3",#N/A,TRUE,"general"}</definedName>
    <definedName name="efer" localSheetId="11">{"via1",#N/A,TRUE,"general";"via2",#N/A,TRUE,"general";"via3",#N/A,TRUE,"general"}</definedName>
    <definedName name="efer" localSheetId="7">{"via1",#N/A,TRUE,"general";"via2",#N/A,TRUE,"general";"via3",#N/A,TRUE,"general"}</definedName>
    <definedName name="efer" localSheetId="10">{"via1",#N/A,TRUE,"general";"via2",#N/A,TRUE,"general";"via3",#N/A,TRUE,"general"}</definedName>
    <definedName name="efer" localSheetId="8">{"via1",#N/A,TRUE,"general";"via2",#N/A,TRUE,"general";"via3",#N/A,TRUE,"general"}</definedName>
    <definedName name="efer">{"via1",#N/A,TRUE,"general";"via2",#N/A,TRUE,"general";"via3",#N/A,TRUE,"general"}</definedName>
    <definedName name="egeg" localSheetId="9">{"TAB1",#N/A,TRUE,"GENERAL";"TAB2",#N/A,TRUE,"GENERAL";"TAB3",#N/A,TRUE,"GENERAL";"TAB4",#N/A,TRUE,"GENERAL";"TAB5",#N/A,TRUE,"GENERAL"}</definedName>
    <definedName name="egeg" localSheetId="11">{"TAB1",#N/A,TRUE,"GENERAL";"TAB2",#N/A,TRUE,"GENERAL";"TAB3",#N/A,TRUE,"GENERAL";"TAB4",#N/A,TRUE,"GENERAL";"TAB5",#N/A,TRUE,"GENERAL"}</definedName>
    <definedName name="egeg" localSheetId="7">{"TAB1",#N/A,TRUE,"GENERAL";"TAB2",#N/A,TRUE,"GENERAL";"TAB3",#N/A,TRUE,"GENERAL";"TAB4",#N/A,TRUE,"GENERAL";"TAB5",#N/A,TRUE,"GENERAL"}</definedName>
    <definedName name="egeg" localSheetId="10">{"TAB1",#N/A,TRUE,"GENERAL";"TAB2",#N/A,TRUE,"GENERAL";"TAB3",#N/A,TRUE,"GENERAL";"TAB4",#N/A,TRUE,"GENERAL";"TAB5",#N/A,TRUE,"GENERAL"}</definedName>
    <definedName name="egeg" localSheetId="8">{"TAB1",#N/A,TRUE,"GENERAL";"TAB2",#N/A,TRUE,"GENERAL";"TAB3",#N/A,TRUE,"GENERAL";"TAB4",#N/A,TRUE,"GENERAL";"TAB5",#N/A,TRUE,"GENERAL"}</definedName>
    <definedName name="egeg">{"TAB1",#N/A,TRUE,"GENERAL";"TAB2",#N/A,TRUE,"GENERAL";"TAB3",#N/A,TRUE,"GENERAL";"TAB4",#N/A,TRUE,"GENERAL";"TAB5",#N/A,TRUE,"GENERAL"}</definedName>
    <definedName name="egtrgthrt" localSheetId="9">{"TAB1",#N/A,TRUE,"GENERAL";"TAB2",#N/A,TRUE,"GENERAL";"TAB3",#N/A,TRUE,"GENERAL";"TAB4",#N/A,TRUE,"GENERAL";"TAB5",#N/A,TRUE,"GENERAL"}</definedName>
    <definedName name="egtrgthrt" localSheetId="11">{"TAB1",#N/A,TRUE,"GENERAL";"TAB2",#N/A,TRUE,"GENERAL";"TAB3",#N/A,TRUE,"GENERAL";"TAB4",#N/A,TRUE,"GENERAL";"TAB5",#N/A,TRUE,"GENERAL"}</definedName>
    <definedName name="egtrgthrt" localSheetId="7">{"TAB1",#N/A,TRUE,"GENERAL";"TAB2",#N/A,TRUE,"GENERAL";"TAB3",#N/A,TRUE,"GENERAL";"TAB4",#N/A,TRUE,"GENERAL";"TAB5",#N/A,TRUE,"GENERAL"}</definedName>
    <definedName name="egtrgthrt" localSheetId="10">{"TAB1",#N/A,TRUE,"GENERAL";"TAB2",#N/A,TRUE,"GENERAL";"TAB3",#N/A,TRUE,"GENERAL";"TAB4",#N/A,TRUE,"GENERAL";"TAB5",#N/A,TRUE,"GENERAL"}</definedName>
    <definedName name="egtrgthrt" localSheetId="8">{"TAB1",#N/A,TRUE,"GENERAL";"TAB2",#N/A,TRUE,"GENERAL";"TAB3",#N/A,TRUE,"GENERAL";"TAB4",#N/A,TRUE,"GENERAL";"TAB5",#N/A,TRUE,"GENERAL"}</definedName>
    <definedName name="egtrgthrt">{"TAB1",#N/A,TRUE,"GENERAL";"TAB2",#N/A,TRUE,"GENERAL";"TAB3",#N/A,TRUE,"GENERAL";"TAB4",#N/A,TRUE,"GENERAL";"TAB5",#N/A,TRUE,"GENERAL"}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localSheetId="9">{"via1",#N/A,TRUE,"general";"via2",#N/A,TRUE,"general";"via3",#N/A,TRUE,"general"}</definedName>
    <definedName name="eqw" localSheetId="11">{"via1",#N/A,TRUE,"general";"via2",#N/A,TRUE,"general";"via3",#N/A,TRUE,"general"}</definedName>
    <definedName name="eqw" localSheetId="7">{"via1",#N/A,TRUE,"general";"via2",#N/A,TRUE,"general";"via3",#N/A,TRUE,"general"}</definedName>
    <definedName name="eqw" localSheetId="10">{"via1",#N/A,TRUE,"general";"via2",#N/A,TRUE,"general";"via3",#N/A,TRUE,"general"}</definedName>
    <definedName name="eqw" localSheetId="8">{"via1",#N/A,TRUE,"general";"via2",#N/A,TRUE,"general";"via3",#N/A,TRUE,"general"}</definedName>
    <definedName name="eqw">{"via1",#N/A,TRUE,"general";"via2",#N/A,TRUE,"general";"via3",#N/A,TRUE,"general"}</definedName>
    <definedName name="er">#REF!</definedName>
    <definedName name="erad">#REF!</definedName>
    <definedName name="EREE">#REF!</definedName>
    <definedName name="erg" localSheetId="9">{"TAB1",#N/A,TRUE,"GENERAL";"TAB2",#N/A,TRUE,"GENERAL";"TAB3",#N/A,TRUE,"GENERAL";"TAB4",#N/A,TRUE,"GENERAL";"TAB5",#N/A,TRUE,"GENERAL"}</definedName>
    <definedName name="erg" localSheetId="11">{"TAB1",#N/A,TRUE,"GENERAL";"TAB2",#N/A,TRUE,"GENERAL";"TAB3",#N/A,TRUE,"GENERAL";"TAB4",#N/A,TRUE,"GENERAL";"TAB5",#N/A,TRUE,"GENERAL"}</definedName>
    <definedName name="erg" localSheetId="7">{"TAB1",#N/A,TRUE,"GENERAL";"TAB2",#N/A,TRUE,"GENERAL";"TAB3",#N/A,TRUE,"GENERAL";"TAB4",#N/A,TRUE,"GENERAL";"TAB5",#N/A,TRUE,"GENERAL"}</definedName>
    <definedName name="erg" localSheetId="10">{"TAB1",#N/A,TRUE,"GENERAL";"TAB2",#N/A,TRUE,"GENERAL";"TAB3",#N/A,TRUE,"GENERAL";"TAB4",#N/A,TRUE,"GENERAL";"TAB5",#N/A,TRUE,"GENERAL"}</definedName>
    <definedName name="erg" localSheetId="8">{"TAB1",#N/A,TRUE,"GENERAL";"TAB2",#N/A,TRUE,"GENERAL";"TAB3",#N/A,TRUE,"GENERAL";"TAB4",#N/A,TRUE,"GENERAL";"TAB5",#N/A,TRUE,"GENERAL"}</definedName>
    <definedName name="erg">{"TAB1",#N/A,TRUE,"GENERAL";"TAB2",#N/A,TRUE,"GENERAL";"TAB3",#N/A,TRUE,"GENERAL";"TAB4",#N/A,TRUE,"GENERAL";"TAB5",#N/A,TRUE,"GENERAL"}</definedName>
    <definedName name="erger" localSheetId="9">{"via1",#N/A,TRUE,"general";"via2",#N/A,TRUE,"general";"via3",#N/A,TRUE,"general"}</definedName>
    <definedName name="erger" localSheetId="11">{"via1",#N/A,TRUE,"general";"via2",#N/A,TRUE,"general";"via3",#N/A,TRUE,"general"}</definedName>
    <definedName name="erger" localSheetId="7">{"via1",#N/A,TRUE,"general";"via2",#N/A,TRUE,"general";"via3",#N/A,TRUE,"general"}</definedName>
    <definedName name="erger" localSheetId="10">{"via1",#N/A,TRUE,"general";"via2",#N/A,TRUE,"general";"via3",#N/A,TRUE,"general"}</definedName>
    <definedName name="erger" localSheetId="8">{"via1",#N/A,TRUE,"general";"via2",#N/A,TRUE,"general";"via3",#N/A,TRUE,"general"}</definedName>
    <definedName name="erger">{"via1",#N/A,TRUE,"general";"via2",#N/A,TRUE,"general";"via3",#N/A,TRUE,"general"}</definedName>
    <definedName name="ergerg" localSheetId="9">{"via1",#N/A,TRUE,"general";"via2",#N/A,TRUE,"general";"via3",#N/A,TRUE,"general"}</definedName>
    <definedName name="ergerg" localSheetId="11">{"via1",#N/A,TRUE,"general";"via2",#N/A,TRUE,"general";"via3",#N/A,TRUE,"general"}</definedName>
    <definedName name="ergerg" localSheetId="7">{"via1",#N/A,TRUE,"general";"via2",#N/A,TRUE,"general";"via3",#N/A,TRUE,"general"}</definedName>
    <definedName name="ergerg" localSheetId="10">{"via1",#N/A,TRUE,"general";"via2",#N/A,TRUE,"general";"via3",#N/A,TRUE,"general"}</definedName>
    <definedName name="ergerg" localSheetId="8">{"via1",#N/A,TRUE,"general";"via2",#N/A,TRUE,"general";"via3",#N/A,TRUE,"general"}</definedName>
    <definedName name="ergerg">{"via1",#N/A,TRUE,"general";"via2",#N/A,TRUE,"general";"via3",#N/A,TRUE,"general"}</definedName>
    <definedName name="ergfegr" localSheetId="9">{"via1",#N/A,TRUE,"general";"via2",#N/A,TRUE,"general";"via3",#N/A,TRUE,"general"}</definedName>
    <definedName name="ergfegr" localSheetId="11">{"via1",#N/A,TRUE,"general";"via2",#N/A,TRUE,"general";"via3",#N/A,TRUE,"general"}</definedName>
    <definedName name="ergfegr" localSheetId="7">{"via1",#N/A,TRUE,"general";"via2",#N/A,TRUE,"general";"via3",#N/A,TRUE,"general"}</definedName>
    <definedName name="ergfegr" localSheetId="10">{"via1",#N/A,TRUE,"general";"via2",#N/A,TRUE,"general";"via3",#N/A,TRUE,"general"}</definedName>
    <definedName name="ergfegr" localSheetId="8">{"via1",#N/A,TRUE,"general";"via2",#N/A,TRUE,"general";"via3",#N/A,TRUE,"general"}</definedName>
    <definedName name="ergfegr">{"via1",#N/A,TRUE,"general";"via2",#N/A,TRUE,"general";"via3",#N/A,TRUE,"general"}</definedName>
    <definedName name="ergge" localSheetId="9">{"TAB1",#N/A,TRUE,"GENERAL";"TAB2",#N/A,TRUE,"GENERAL";"TAB3",#N/A,TRUE,"GENERAL";"TAB4",#N/A,TRUE,"GENERAL";"TAB5",#N/A,TRUE,"GENERAL"}</definedName>
    <definedName name="ergge" localSheetId="11">{"TAB1",#N/A,TRUE,"GENERAL";"TAB2",#N/A,TRUE,"GENERAL";"TAB3",#N/A,TRUE,"GENERAL";"TAB4",#N/A,TRUE,"GENERAL";"TAB5",#N/A,TRUE,"GENERAL"}</definedName>
    <definedName name="ergge" localSheetId="7">{"TAB1",#N/A,TRUE,"GENERAL";"TAB2",#N/A,TRUE,"GENERAL";"TAB3",#N/A,TRUE,"GENERAL";"TAB4",#N/A,TRUE,"GENERAL";"TAB5",#N/A,TRUE,"GENERAL"}</definedName>
    <definedName name="ergge" localSheetId="10">{"TAB1",#N/A,TRUE,"GENERAL";"TAB2",#N/A,TRUE,"GENERAL";"TAB3",#N/A,TRUE,"GENERAL";"TAB4",#N/A,TRUE,"GENERAL";"TAB5",#N/A,TRUE,"GENERAL"}</definedName>
    <definedName name="ergge" localSheetId="8">{"TAB1",#N/A,TRUE,"GENERAL";"TAB2",#N/A,TRUE,"GENERAL";"TAB3",#N/A,TRUE,"GENERAL";"TAB4",#N/A,TRUE,"GENERAL";"TAB5",#N/A,TRUE,"GENERAL"}</definedName>
    <definedName name="ergge">{"TAB1",#N/A,TRUE,"GENERAL";"TAB2",#N/A,TRUE,"GENERAL";"TAB3",#N/A,TRUE,"GENERAL";"TAB4",#N/A,TRUE,"GENERAL";"TAB5",#N/A,TRUE,"GENERAL"}</definedName>
    <definedName name="erggewg" localSheetId="9">{"via1",#N/A,TRUE,"general";"via2",#N/A,TRUE,"general";"via3",#N/A,TRUE,"general"}</definedName>
    <definedName name="erggewg" localSheetId="11">{"via1",#N/A,TRUE,"general";"via2",#N/A,TRUE,"general";"via3",#N/A,TRUE,"general"}</definedName>
    <definedName name="erggewg" localSheetId="7">{"via1",#N/A,TRUE,"general";"via2",#N/A,TRUE,"general";"via3",#N/A,TRUE,"general"}</definedName>
    <definedName name="erggewg" localSheetId="10">{"via1",#N/A,TRUE,"general";"via2",#N/A,TRUE,"general";"via3",#N/A,TRUE,"general"}</definedName>
    <definedName name="erggewg" localSheetId="8">{"via1",#N/A,TRUE,"general";"via2",#N/A,TRUE,"general";"via3",#N/A,TRUE,"general"}</definedName>
    <definedName name="erggewg">{"via1",#N/A,TRUE,"general";"via2",#N/A,TRUE,"general";"via3",#N/A,TRUE,"general"}</definedName>
    <definedName name="ergreg" localSheetId="9">{"TAB1",#N/A,TRUE,"GENERAL";"TAB2",#N/A,TRUE,"GENERAL";"TAB3",#N/A,TRUE,"GENERAL";"TAB4",#N/A,TRUE,"GENERAL";"TAB5",#N/A,TRUE,"GENERAL"}</definedName>
    <definedName name="ergreg" localSheetId="11">{"TAB1",#N/A,TRUE,"GENERAL";"TAB2",#N/A,TRUE,"GENERAL";"TAB3",#N/A,TRUE,"GENERAL";"TAB4",#N/A,TRUE,"GENERAL";"TAB5",#N/A,TRUE,"GENERAL"}</definedName>
    <definedName name="ergreg" localSheetId="7">{"TAB1",#N/A,TRUE,"GENERAL";"TAB2",#N/A,TRUE,"GENERAL";"TAB3",#N/A,TRUE,"GENERAL";"TAB4",#N/A,TRUE,"GENERAL";"TAB5",#N/A,TRUE,"GENERAL"}</definedName>
    <definedName name="ergreg" localSheetId="10">{"TAB1",#N/A,TRUE,"GENERAL";"TAB2",#N/A,TRUE,"GENERAL";"TAB3",#N/A,TRUE,"GENERAL";"TAB4",#N/A,TRUE,"GENERAL";"TAB5",#N/A,TRUE,"GENERAL"}</definedName>
    <definedName name="ergreg" localSheetId="8">{"TAB1",#N/A,TRUE,"GENERAL";"TAB2",#N/A,TRUE,"GENERAL";"TAB3",#N/A,TRUE,"GENERAL";"TAB4",#N/A,TRUE,"GENERAL";"TAB5",#N/A,TRUE,"GENERAL"}</definedName>
    <definedName name="ergreg">{"TAB1",#N/A,TRUE,"GENERAL";"TAB2",#N/A,TRUE,"GENERAL";"TAB3",#N/A,TRUE,"GENERAL";"TAB4",#N/A,TRUE,"GENERAL";"TAB5",#N/A,TRUE,"GENERAL"}</definedName>
    <definedName name="ergregerg" localSheetId="9">{"via1",#N/A,TRUE,"general";"via2",#N/A,TRUE,"general";"via3",#N/A,TRUE,"general"}</definedName>
    <definedName name="ergregerg" localSheetId="11">{"via1",#N/A,TRUE,"general";"via2",#N/A,TRUE,"general";"via3",#N/A,TRUE,"general"}</definedName>
    <definedName name="ergregerg" localSheetId="7">{"via1",#N/A,TRUE,"general";"via2",#N/A,TRUE,"general";"via3",#N/A,TRUE,"general"}</definedName>
    <definedName name="ergregerg" localSheetId="10">{"via1",#N/A,TRUE,"general";"via2",#N/A,TRUE,"general";"via3",#N/A,TRUE,"general"}</definedName>
    <definedName name="ergregerg" localSheetId="8">{"via1",#N/A,TRUE,"general";"via2",#N/A,TRUE,"general";"via3",#N/A,TRUE,"general"}</definedName>
    <definedName name="ergregerg">{"via1",#N/A,TRUE,"general";"via2",#N/A,TRUE,"general";"via3",#N/A,TRUE,"general"}</definedName>
    <definedName name="ergrg" localSheetId="9">{"TAB1",#N/A,TRUE,"GENERAL";"TAB2",#N/A,TRUE,"GENERAL";"TAB3",#N/A,TRUE,"GENERAL";"TAB4",#N/A,TRUE,"GENERAL";"TAB5",#N/A,TRUE,"GENERAL"}</definedName>
    <definedName name="ergrg" localSheetId="11">{"TAB1",#N/A,TRUE,"GENERAL";"TAB2",#N/A,TRUE,"GENERAL";"TAB3",#N/A,TRUE,"GENERAL";"TAB4",#N/A,TRUE,"GENERAL";"TAB5",#N/A,TRUE,"GENERAL"}</definedName>
    <definedName name="ergrg" localSheetId="7">{"TAB1",#N/A,TRUE,"GENERAL";"TAB2",#N/A,TRUE,"GENERAL";"TAB3",#N/A,TRUE,"GENERAL";"TAB4",#N/A,TRUE,"GENERAL";"TAB5",#N/A,TRUE,"GENERAL"}</definedName>
    <definedName name="ergrg" localSheetId="10">{"TAB1",#N/A,TRUE,"GENERAL";"TAB2",#N/A,TRUE,"GENERAL";"TAB3",#N/A,TRUE,"GENERAL";"TAB4",#N/A,TRUE,"GENERAL";"TAB5",#N/A,TRUE,"GENERAL"}</definedName>
    <definedName name="ergrg" localSheetId="8">{"TAB1",#N/A,TRUE,"GENERAL";"TAB2",#N/A,TRUE,"GENERAL";"TAB3",#N/A,TRUE,"GENERAL";"TAB4",#N/A,TRUE,"GENERAL";"TAB5",#N/A,TRUE,"GENERAL"}</definedName>
    <definedName name="ergrg">{"TAB1",#N/A,TRUE,"GENERAL";"TAB2",#N/A,TRUE,"GENERAL";"TAB3",#N/A,TRUE,"GENERAL";"TAB4",#N/A,TRUE,"GENERAL";"TAB5",#N/A,TRUE,"GENERAL"}</definedName>
    <definedName name="ergweg" localSheetId="9">{"TAB1",#N/A,TRUE,"GENERAL";"TAB2",#N/A,TRUE,"GENERAL";"TAB3",#N/A,TRUE,"GENERAL";"TAB4",#N/A,TRUE,"GENERAL";"TAB5",#N/A,TRUE,"GENERAL"}</definedName>
    <definedName name="ergweg" localSheetId="11">{"TAB1",#N/A,TRUE,"GENERAL";"TAB2",#N/A,TRUE,"GENERAL";"TAB3",#N/A,TRUE,"GENERAL";"TAB4",#N/A,TRUE,"GENERAL";"TAB5",#N/A,TRUE,"GENERAL"}</definedName>
    <definedName name="ergweg" localSheetId="7">{"TAB1",#N/A,TRUE,"GENERAL";"TAB2",#N/A,TRUE,"GENERAL";"TAB3",#N/A,TRUE,"GENERAL";"TAB4",#N/A,TRUE,"GENERAL";"TAB5",#N/A,TRUE,"GENERAL"}</definedName>
    <definedName name="ergweg" localSheetId="10">{"TAB1",#N/A,TRUE,"GENERAL";"TAB2",#N/A,TRUE,"GENERAL";"TAB3",#N/A,TRUE,"GENERAL";"TAB4",#N/A,TRUE,"GENERAL";"TAB5",#N/A,TRUE,"GENERAL"}</definedName>
    <definedName name="ergweg" localSheetId="8">{"TAB1",#N/A,TRUE,"GENERAL";"TAB2",#N/A,TRUE,"GENERAL";"TAB3",#N/A,TRUE,"GENERAL";"TAB4",#N/A,TRUE,"GENERAL";"TAB5",#N/A,TRUE,"GENERAL"}</definedName>
    <definedName name="ergweg">{"TAB1",#N/A,TRUE,"GENERAL";"TAB2",#N/A,TRUE,"GENERAL";"TAB3",#N/A,TRUE,"GENERAL";"TAB4",#N/A,TRUE,"GENERAL";"TAB5",#N/A,TRUE,"GENERAL"}</definedName>
    <definedName name="ergwreg" localSheetId="9">{"via1",#N/A,TRUE,"general";"via2",#N/A,TRUE,"general";"via3",#N/A,TRUE,"general"}</definedName>
    <definedName name="ergwreg" localSheetId="11">{"via1",#N/A,TRUE,"general";"via2",#N/A,TRUE,"general";"via3",#N/A,TRUE,"general"}</definedName>
    <definedName name="ergwreg" localSheetId="7">{"via1",#N/A,TRUE,"general";"via2",#N/A,TRUE,"general";"via3",#N/A,TRUE,"general"}</definedName>
    <definedName name="ergwreg" localSheetId="10">{"via1",#N/A,TRUE,"general";"via2",#N/A,TRUE,"general";"via3",#N/A,TRUE,"general"}</definedName>
    <definedName name="ergwreg" localSheetId="8">{"via1",#N/A,TRUE,"general";"via2",#N/A,TRUE,"general";"via3",#N/A,TRUE,"general"}</definedName>
    <definedName name="ergwreg">{"via1",#N/A,TRUE,"general";"via2",#N/A,TRUE,"general";"via3",#N/A,TRUE,"general"}</definedName>
    <definedName name="erheyh" localSheetId="9">{"TAB1",#N/A,TRUE,"GENERAL";"TAB2",#N/A,TRUE,"GENERAL";"TAB3",#N/A,TRUE,"GENERAL";"TAB4",#N/A,TRUE,"GENERAL";"TAB5",#N/A,TRUE,"GENERAL"}</definedName>
    <definedName name="erheyh" localSheetId="11">{"TAB1",#N/A,TRUE,"GENERAL";"TAB2",#N/A,TRUE,"GENERAL";"TAB3",#N/A,TRUE,"GENERAL";"TAB4",#N/A,TRUE,"GENERAL";"TAB5",#N/A,TRUE,"GENERAL"}</definedName>
    <definedName name="erheyh" localSheetId="7">{"TAB1",#N/A,TRUE,"GENERAL";"TAB2",#N/A,TRUE,"GENERAL";"TAB3",#N/A,TRUE,"GENERAL";"TAB4",#N/A,TRUE,"GENERAL";"TAB5",#N/A,TRUE,"GENERAL"}</definedName>
    <definedName name="erheyh" localSheetId="10">{"TAB1",#N/A,TRUE,"GENERAL";"TAB2",#N/A,TRUE,"GENERAL";"TAB3",#N/A,TRUE,"GENERAL";"TAB4",#N/A,TRUE,"GENERAL";"TAB5",#N/A,TRUE,"GENERAL"}</definedName>
    <definedName name="erheyh" localSheetId="8">{"TAB1",#N/A,TRUE,"GENERAL";"TAB2",#N/A,TRUE,"GENERAL";"TAB3",#N/A,TRUE,"GENERAL";"TAB4",#N/A,TRUE,"GENERAL";"TAB5",#N/A,TRUE,"GENERAL"}</definedName>
    <definedName name="erheyh">{"TAB1",#N/A,TRUE,"GENERAL";"TAB2",#N/A,TRUE,"GENERAL";"TAB3",#N/A,TRUE,"GENERAL";"TAB4",#N/A,TRUE,"GENERAL";"TAB5",#N/A,TRUE,"GENERAL"}</definedName>
    <definedName name="err" localSheetId="9">{"TAB1",#N/A,TRUE,"GENERAL";"TAB2",#N/A,TRUE,"GENERAL";"TAB3",#N/A,TRUE,"GENERAL";"TAB4",#N/A,TRUE,"GENERAL";"TAB5",#N/A,TRUE,"GENERAL"}</definedName>
    <definedName name="err" localSheetId="11">{"TAB1",#N/A,TRUE,"GENERAL";"TAB2",#N/A,TRUE,"GENERAL";"TAB3",#N/A,TRUE,"GENERAL";"TAB4",#N/A,TRUE,"GENERAL";"TAB5",#N/A,TRUE,"GENERAL"}</definedName>
    <definedName name="err" localSheetId="10">{"TAB1",#N/A,TRUE,"GENERAL";"TAB2",#N/A,TRUE,"GENERAL";"TAB3",#N/A,TRUE,"GENERAL";"TAB4",#N/A,TRUE,"GENERAL";"TAB5",#N/A,TRUE,"GENERAL"}</definedName>
    <definedName name="err" localSheetId="8">{"TAB1",#N/A,TRUE,"GENERAL";"TAB2",#N/A,TRUE,"GENERAL";"TAB3",#N/A,TRUE,"GENERAL";"TAB4",#N/A,TRUE,"GENERAL";"TAB5",#N/A,TRUE,"GENERAL"}</definedName>
    <definedName name="err">{"TAB1",#N/A,TRUE,"GENERAL";"TAB2",#N/A,TRUE,"GENERAL";"TAB3",#N/A,TRUE,"GENERAL";"TAB4",#N/A,TRUE,"GENERAL";"TAB5",#N/A,TRUE,"GENERAL"}</definedName>
    <definedName name="erra">#REF!</definedName>
    <definedName name="errr">#REF!</definedName>
    <definedName name="ert" localSheetId="9">{"via1",#N/A,TRUE,"general";"via2",#N/A,TRUE,"general";"via3",#N/A,TRUE,"general"}</definedName>
    <definedName name="ert" localSheetId="11">{"via1",#N/A,TRUE,"general";"via2",#N/A,TRUE,"general";"via3",#N/A,TRUE,"general"}</definedName>
    <definedName name="ert" localSheetId="7">{"via1",#N/A,TRUE,"general";"via2",#N/A,TRUE,"general";"via3",#N/A,TRUE,"general"}</definedName>
    <definedName name="ert" localSheetId="10">{"via1",#N/A,TRUE,"general";"via2",#N/A,TRUE,"general";"via3",#N/A,TRUE,"general"}</definedName>
    <definedName name="ert" localSheetId="8">{"via1",#N/A,TRUE,"general";"via2",#N/A,TRUE,"general";"via3",#N/A,TRUE,"general"}</definedName>
    <definedName name="ert">{"via1",#N/A,TRUE,"general";"via2",#N/A,TRUE,"general";"via3",#N/A,TRUE,"general"}</definedName>
    <definedName name="erte" localSheetId="9">{"via1",#N/A,TRUE,"general";"via2",#N/A,TRUE,"general";"via3",#N/A,TRUE,"general"}</definedName>
    <definedName name="erte" localSheetId="11">{"via1",#N/A,TRUE,"general";"via2",#N/A,TRUE,"general";"via3",#N/A,TRUE,"general"}</definedName>
    <definedName name="erte" localSheetId="7">{"via1",#N/A,TRUE,"general";"via2",#N/A,TRUE,"general";"via3",#N/A,TRUE,"general"}</definedName>
    <definedName name="erte" localSheetId="10">{"via1",#N/A,TRUE,"general";"via2",#N/A,TRUE,"general";"via3",#N/A,TRUE,"general"}</definedName>
    <definedName name="erte" localSheetId="8">{"via1",#N/A,TRUE,"general";"via2",#N/A,TRUE,"general";"via3",#N/A,TRUE,"general"}</definedName>
    <definedName name="erte">{"via1",#N/A,TRUE,"general";"via2",#N/A,TRUE,"general";"via3",#N/A,TRUE,"general"}</definedName>
    <definedName name="erter" localSheetId="9">{"TAB1",#N/A,TRUE,"GENERAL";"TAB2",#N/A,TRUE,"GENERAL";"TAB3",#N/A,TRUE,"GENERAL";"TAB4",#N/A,TRUE,"GENERAL";"TAB5",#N/A,TRUE,"GENERAL"}</definedName>
    <definedName name="erter" localSheetId="11">{"TAB1",#N/A,TRUE,"GENERAL";"TAB2",#N/A,TRUE,"GENERAL";"TAB3",#N/A,TRUE,"GENERAL";"TAB4",#N/A,TRUE,"GENERAL";"TAB5",#N/A,TRUE,"GENERAL"}</definedName>
    <definedName name="erter" localSheetId="7">{"TAB1",#N/A,TRUE,"GENERAL";"TAB2",#N/A,TRUE,"GENERAL";"TAB3",#N/A,TRUE,"GENERAL";"TAB4",#N/A,TRUE,"GENERAL";"TAB5",#N/A,TRUE,"GENERAL"}</definedName>
    <definedName name="erter" localSheetId="10">{"TAB1",#N/A,TRUE,"GENERAL";"TAB2",#N/A,TRUE,"GENERAL";"TAB3",#N/A,TRUE,"GENERAL";"TAB4",#N/A,TRUE,"GENERAL";"TAB5",#N/A,TRUE,"GENERAL"}</definedName>
    <definedName name="erter" localSheetId="8">{"TAB1",#N/A,TRUE,"GENERAL";"TAB2",#N/A,TRUE,"GENERAL";"TAB3",#N/A,TRUE,"GENERAL";"TAB4",#N/A,TRUE,"GENERAL";"TAB5",#N/A,TRUE,"GENERAL"}</definedName>
    <definedName name="erter">{"TAB1",#N/A,TRUE,"GENERAL";"TAB2",#N/A,TRUE,"GENERAL";"TAB3",#N/A,TRUE,"GENERAL";"TAB4",#N/A,TRUE,"GENERAL";"TAB5",#N/A,TRUE,"GENERAL"}</definedName>
    <definedName name="ertert" localSheetId="9">{"via1",#N/A,TRUE,"general";"via2",#N/A,TRUE,"general";"via3",#N/A,TRUE,"general"}</definedName>
    <definedName name="ertert" localSheetId="11">{"via1",#N/A,TRUE,"general";"via2",#N/A,TRUE,"general";"via3",#N/A,TRUE,"general"}</definedName>
    <definedName name="ertert" localSheetId="7">{"via1",#N/A,TRUE,"general";"via2",#N/A,TRUE,"general";"via3",#N/A,TRUE,"general"}</definedName>
    <definedName name="ertert" localSheetId="10">{"via1",#N/A,TRUE,"general";"via2",#N/A,TRUE,"general";"via3",#N/A,TRUE,"general"}</definedName>
    <definedName name="ertert" localSheetId="8">{"via1",#N/A,TRUE,"general";"via2",#N/A,TRUE,"general";"via3",#N/A,TRUE,"general"}</definedName>
    <definedName name="ertert">{"via1",#N/A,TRUE,"general";"via2",#N/A,TRUE,"general";"via3",#N/A,TRUE,"general"}</definedName>
    <definedName name="ertgyhik" localSheetId="9">{"TAB1",#N/A,TRUE,"GENERAL";"TAB2",#N/A,TRUE,"GENERAL";"TAB3",#N/A,TRUE,"GENERAL";"TAB4",#N/A,TRUE,"GENERAL";"TAB5",#N/A,TRUE,"GENERAL"}</definedName>
    <definedName name="ertgyhik" localSheetId="11">{"TAB1",#N/A,TRUE,"GENERAL";"TAB2",#N/A,TRUE,"GENERAL";"TAB3",#N/A,TRUE,"GENERAL";"TAB4",#N/A,TRUE,"GENERAL";"TAB5",#N/A,TRUE,"GENERAL"}</definedName>
    <definedName name="ertgyhik" localSheetId="7">{"TAB1",#N/A,TRUE,"GENERAL";"TAB2",#N/A,TRUE,"GENERAL";"TAB3",#N/A,TRUE,"GENERAL";"TAB4",#N/A,TRUE,"GENERAL";"TAB5",#N/A,TRUE,"GENERAL"}</definedName>
    <definedName name="ertgyhik" localSheetId="10">{"TAB1",#N/A,TRUE,"GENERAL";"TAB2",#N/A,TRUE,"GENERAL";"TAB3",#N/A,TRUE,"GENERAL";"TAB4",#N/A,TRUE,"GENERAL";"TAB5",#N/A,TRUE,"GENERAL"}</definedName>
    <definedName name="ertgyhik" localSheetId="8">{"TAB1",#N/A,TRUE,"GENERAL";"TAB2",#N/A,TRUE,"GENERAL";"TAB3",#N/A,TRUE,"GENERAL";"TAB4",#N/A,TRUE,"GENERAL";"TAB5",#N/A,TRUE,"GENERAL"}</definedName>
    <definedName name="ertgyhik">{"TAB1",#N/A,TRUE,"GENERAL";"TAB2",#N/A,TRUE,"GENERAL";"TAB3",#N/A,TRUE,"GENERAL";"TAB4",#N/A,TRUE,"GENERAL";"TAB5",#N/A,TRUE,"GENERAL"}</definedName>
    <definedName name="ertreb" localSheetId="9">{"via1",#N/A,TRUE,"general";"via2",#N/A,TRUE,"general";"via3",#N/A,TRUE,"general"}</definedName>
    <definedName name="ertreb" localSheetId="11">{"via1",#N/A,TRUE,"general";"via2",#N/A,TRUE,"general";"via3",#N/A,TRUE,"general"}</definedName>
    <definedName name="ertreb" localSheetId="7">{"via1",#N/A,TRUE,"general";"via2",#N/A,TRUE,"general";"via3",#N/A,TRUE,"general"}</definedName>
    <definedName name="ertreb" localSheetId="10">{"via1",#N/A,TRUE,"general";"via2",#N/A,TRUE,"general";"via3",#N/A,TRUE,"general"}</definedName>
    <definedName name="ertreb" localSheetId="8">{"via1",#N/A,TRUE,"general";"via2",#N/A,TRUE,"general";"via3",#N/A,TRUE,"general"}</definedName>
    <definedName name="ertreb">{"via1",#N/A,TRUE,"general";"via2",#N/A,TRUE,"general";"via3",#N/A,TRUE,"general"}</definedName>
    <definedName name="ertret" localSheetId="9">{"TAB1",#N/A,TRUE,"GENERAL";"TAB2",#N/A,TRUE,"GENERAL";"TAB3",#N/A,TRUE,"GENERAL";"TAB4",#N/A,TRUE,"GENERAL";"TAB5",#N/A,TRUE,"GENERAL"}</definedName>
    <definedName name="ertret" localSheetId="11">{"TAB1",#N/A,TRUE,"GENERAL";"TAB2",#N/A,TRUE,"GENERAL";"TAB3",#N/A,TRUE,"GENERAL";"TAB4",#N/A,TRUE,"GENERAL";"TAB5",#N/A,TRUE,"GENERAL"}</definedName>
    <definedName name="ertret" localSheetId="7">{"TAB1",#N/A,TRUE,"GENERAL";"TAB2",#N/A,TRUE,"GENERAL";"TAB3",#N/A,TRUE,"GENERAL";"TAB4",#N/A,TRUE,"GENERAL";"TAB5",#N/A,TRUE,"GENERAL"}</definedName>
    <definedName name="ertret" localSheetId="10">{"TAB1",#N/A,TRUE,"GENERAL";"TAB2",#N/A,TRUE,"GENERAL";"TAB3",#N/A,TRUE,"GENERAL";"TAB4",#N/A,TRUE,"GENERAL";"TAB5",#N/A,TRUE,"GENERAL"}</definedName>
    <definedName name="ertret" localSheetId="8">{"TAB1",#N/A,TRUE,"GENERAL";"TAB2",#N/A,TRUE,"GENERAL";"TAB3",#N/A,TRUE,"GENERAL";"TAB4",#N/A,TRUE,"GENERAL";"TAB5",#N/A,TRUE,"GENERAL"}</definedName>
    <definedName name="ertret">{"TAB1",#N/A,TRUE,"GENERAL";"TAB2",#N/A,TRUE,"GENERAL";"TAB3",#N/A,TRUE,"GENERAL";"TAB4",#N/A,TRUE,"GENERAL";"TAB5",#N/A,TRUE,"GENERAL"}</definedName>
    <definedName name="erttret" localSheetId="9">{"via1",#N/A,TRUE,"general";"via2",#N/A,TRUE,"general";"via3",#N/A,TRUE,"general"}</definedName>
    <definedName name="erttret" localSheetId="11">{"via1",#N/A,TRUE,"general";"via2",#N/A,TRUE,"general";"via3",#N/A,TRUE,"general"}</definedName>
    <definedName name="erttret" localSheetId="7">{"via1",#N/A,TRUE,"general";"via2",#N/A,TRUE,"general";"via3",#N/A,TRUE,"general"}</definedName>
    <definedName name="erttret" localSheetId="10">{"via1",#N/A,TRUE,"general";"via2",#N/A,TRUE,"general";"via3",#N/A,TRUE,"general"}</definedName>
    <definedName name="erttret" localSheetId="8">{"via1",#N/A,TRUE,"general";"via2",#N/A,TRUE,"general";"via3",#N/A,TRUE,"general"}</definedName>
    <definedName name="erttret">{"via1",#N/A,TRUE,"general";"via2",#N/A,TRUE,"general";"via3",#N/A,TRUE,"general"}</definedName>
    <definedName name="ertuiy" localSheetId="9">{"via1",#N/A,TRUE,"general";"via2",#N/A,TRUE,"general";"via3",#N/A,TRUE,"general"}</definedName>
    <definedName name="ertuiy" localSheetId="11">{"via1",#N/A,TRUE,"general";"via2",#N/A,TRUE,"general";"via3",#N/A,TRUE,"general"}</definedName>
    <definedName name="ertuiy" localSheetId="7">{"via1",#N/A,TRUE,"general";"via2",#N/A,TRUE,"general";"via3",#N/A,TRUE,"general"}</definedName>
    <definedName name="ertuiy" localSheetId="10">{"via1",#N/A,TRUE,"general";"via2",#N/A,TRUE,"general";"via3",#N/A,TRUE,"general"}</definedName>
    <definedName name="ertuiy" localSheetId="8">{"via1",#N/A,TRUE,"general";"via2",#N/A,TRUE,"general";"via3",#N/A,TRUE,"general"}</definedName>
    <definedName name="ertuiy">{"via1",#N/A,TRUE,"general";"via2",#N/A,TRUE,"general";"via3",#N/A,TRUE,"general"}</definedName>
    <definedName name="ertwert" localSheetId="9">{"TAB1",#N/A,TRUE,"GENERAL";"TAB2",#N/A,TRUE,"GENERAL";"TAB3",#N/A,TRUE,"GENERAL";"TAB4",#N/A,TRUE,"GENERAL";"TAB5",#N/A,TRUE,"GENERAL"}</definedName>
    <definedName name="ertwert" localSheetId="11">{"TAB1",#N/A,TRUE,"GENERAL";"TAB2",#N/A,TRUE,"GENERAL";"TAB3",#N/A,TRUE,"GENERAL";"TAB4",#N/A,TRUE,"GENERAL";"TAB5",#N/A,TRUE,"GENERAL"}</definedName>
    <definedName name="ertwert" localSheetId="7">{"TAB1",#N/A,TRUE,"GENERAL";"TAB2",#N/A,TRUE,"GENERAL";"TAB3",#N/A,TRUE,"GENERAL";"TAB4",#N/A,TRUE,"GENERAL";"TAB5",#N/A,TRUE,"GENERAL"}</definedName>
    <definedName name="ertwert" localSheetId="10">{"TAB1",#N/A,TRUE,"GENERAL";"TAB2",#N/A,TRUE,"GENERAL";"TAB3",#N/A,TRUE,"GENERAL";"TAB4",#N/A,TRUE,"GENERAL";"TAB5",#N/A,TRUE,"GENERAL"}</definedName>
    <definedName name="ertwert" localSheetId="8">{"TAB1",#N/A,TRUE,"GENERAL";"TAB2",#N/A,TRUE,"GENERAL";"TAB3",#N/A,TRUE,"GENERAL";"TAB4",#N/A,TRUE,"GENERAL";"TAB5",#N/A,TRUE,"GENERAL"}</definedName>
    <definedName name="ertwert">{"TAB1",#N/A,TRUE,"GENERAL";"TAB2",#N/A,TRUE,"GENERAL";"TAB3",#N/A,TRUE,"GENERAL";"TAB4",#N/A,TRUE,"GENERAL";"TAB5",#N/A,TRUE,"GENERAL"}</definedName>
    <definedName name="eru" localSheetId="9">{"TAB1",#N/A,TRUE,"GENERAL";"TAB2",#N/A,TRUE,"GENERAL";"TAB3",#N/A,TRUE,"GENERAL";"TAB4",#N/A,TRUE,"GENERAL";"TAB5",#N/A,TRUE,"GENERAL"}</definedName>
    <definedName name="eru" localSheetId="11">{"TAB1",#N/A,TRUE,"GENERAL";"TAB2",#N/A,TRUE,"GENERAL";"TAB3",#N/A,TRUE,"GENERAL";"TAB4",#N/A,TRUE,"GENERAL";"TAB5",#N/A,TRUE,"GENERAL"}</definedName>
    <definedName name="eru" localSheetId="7">{"TAB1",#N/A,TRUE,"GENERAL";"TAB2",#N/A,TRUE,"GENERAL";"TAB3",#N/A,TRUE,"GENERAL";"TAB4",#N/A,TRUE,"GENERAL";"TAB5",#N/A,TRUE,"GENERAL"}</definedName>
    <definedName name="eru" localSheetId="10">{"TAB1",#N/A,TRUE,"GENERAL";"TAB2",#N/A,TRUE,"GENERAL";"TAB3",#N/A,TRUE,"GENERAL";"TAB4",#N/A,TRUE,"GENERAL";"TAB5",#N/A,TRUE,"GENERAL"}</definedName>
    <definedName name="eru" localSheetId="8">{"TAB1",#N/A,TRUE,"GENERAL";"TAB2",#N/A,TRUE,"GENERAL";"TAB3",#N/A,TRUE,"GENERAL";"TAB4",#N/A,TRUE,"GENERAL";"TAB5",#N/A,TRUE,"GENERAL"}</definedName>
    <definedName name="eru">{"TAB1",#N/A,TRUE,"GENERAL";"TAB2",#N/A,TRUE,"GENERAL";"TAB3",#N/A,TRUE,"GENERAL";"TAB4",#N/A,TRUE,"GENERAL";"TAB5",#N/A,TRUE,"GENERAL"}</definedName>
    <definedName name="ERV" localSheetId="9">{"via1",#N/A,TRUE,"general";"via2",#N/A,TRUE,"general";"via3",#N/A,TRUE,"general"}</definedName>
    <definedName name="ERV" localSheetId="11">{"via1",#N/A,TRUE,"general";"via2",#N/A,TRUE,"general";"via3",#N/A,TRUE,"general"}</definedName>
    <definedName name="ERV" localSheetId="7">{"via1",#N/A,TRUE,"general";"via2",#N/A,TRUE,"general";"via3",#N/A,TRUE,"general"}</definedName>
    <definedName name="ERV" localSheetId="10">{"via1",#N/A,TRUE,"general";"via2",#N/A,TRUE,"general";"via3",#N/A,TRUE,"general"}</definedName>
    <definedName name="ERV" localSheetId="8">{"via1",#N/A,TRUE,"general";"via2",#N/A,TRUE,"general";"via3",#N/A,TRUE,"general"}</definedName>
    <definedName name="ERV">{"via1",#N/A,TRUE,"general";"via2",#N/A,TRUE,"general";"via3",#N/A,TRUE,"general"}</definedName>
    <definedName name="erware" localSheetId="9">{"via1",#N/A,TRUE,"general";"via2",#N/A,TRUE,"general";"via3",#N/A,TRUE,"general"}</definedName>
    <definedName name="erware" localSheetId="11">{"via1",#N/A,TRUE,"general";"via2",#N/A,TRUE,"general";"via3",#N/A,TRUE,"general"}</definedName>
    <definedName name="erware" localSheetId="7">{"via1",#N/A,TRUE,"general";"via2",#N/A,TRUE,"general";"via3",#N/A,TRUE,"general"}</definedName>
    <definedName name="erware" localSheetId="10">{"via1",#N/A,TRUE,"general";"via2",#N/A,TRUE,"general";"via3",#N/A,TRUE,"general"}</definedName>
    <definedName name="erware" localSheetId="8">{"via1",#N/A,TRUE,"general";"via2",#N/A,TRUE,"general";"via3",#N/A,TRUE,"general"}</definedName>
    <definedName name="erware">{"via1",#N/A,TRUE,"general";"via2",#N/A,TRUE,"general";"via3",#N/A,TRUE,"general"}</definedName>
    <definedName name="ERWER" localSheetId="9">{"via1",#N/A,TRUE,"general";"via2",#N/A,TRUE,"general";"via3",#N/A,TRUE,"general"}</definedName>
    <definedName name="ERWER" localSheetId="11">{"via1",#N/A,TRUE,"general";"via2",#N/A,TRUE,"general";"via3",#N/A,TRUE,"general"}</definedName>
    <definedName name="ERWER" localSheetId="7">{"via1",#N/A,TRUE,"general";"via2",#N/A,TRUE,"general";"via3",#N/A,TRUE,"general"}</definedName>
    <definedName name="ERWER" localSheetId="10">{"via1",#N/A,TRUE,"general";"via2",#N/A,TRUE,"general";"via3",#N/A,TRUE,"general"}</definedName>
    <definedName name="ERWER" localSheetId="8">{"via1",#N/A,TRUE,"general";"via2",#N/A,TRUE,"general";"via3",#N/A,TRUE,"general"}</definedName>
    <definedName name="ERWER">{"via1",#N/A,TRUE,"general";"via2",#N/A,TRUE,"general";"via3",#N/A,TRUE,"general"}</definedName>
    <definedName name="erwertd" localSheetId="9">{"TAB1",#N/A,TRUE,"GENERAL";"TAB2",#N/A,TRUE,"GENERAL";"TAB3",#N/A,TRUE,"GENERAL";"TAB4",#N/A,TRUE,"GENERAL";"TAB5",#N/A,TRUE,"GENERAL"}</definedName>
    <definedName name="erwertd" localSheetId="11">{"TAB1",#N/A,TRUE,"GENERAL";"TAB2",#N/A,TRUE,"GENERAL";"TAB3",#N/A,TRUE,"GENERAL";"TAB4",#N/A,TRUE,"GENERAL";"TAB5",#N/A,TRUE,"GENERAL"}</definedName>
    <definedName name="erwertd" localSheetId="7">{"TAB1",#N/A,TRUE,"GENERAL";"TAB2",#N/A,TRUE,"GENERAL";"TAB3",#N/A,TRUE,"GENERAL";"TAB4",#N/A,TRUE,"GENERAL";"TAB5",#N/A,TRUE,"GENERAL"}</definedName>
    <definedName name="erwertd" localSheetId="10">{"TAB1",#N/A,TRUE,"GENERAL";"TAB2",#N/A,TRUE,"GENERAL";"TAB3",#N/A,TRUE,"GENERAL";"TAB4",#N/A,TRUE,"GENERAL";"TAB5",#N/A,TRUE,"GENERAL"}</definedName>
    <definedName name="erwertd" localSheetId="8">{"TAB1",#N/A,TRUE,"GENERAL";"TAB2",#N/A,TRUE,"GENERAL";"TAB3",#N/A,TRUE,"GENERAL";"TAB4",#N/A,TRUE,"GENERAL";"TAB5",#N/A,TRUE,"GENERAL"}</definedName>
    <definedName name="erwertd">{"TAB1",#N/A,TRUE,"GENERAL";"TAB2",#N/A,TRUE,"GENERAL";"TAB3",#N/A,TRUE,"GENERAL";"TAB4",#N/A,TRUE,"GENERAL";"TAB5",#N/A,TRUE,"GENERAL"}</definedName>
    <definedName name="erwr" localSheetId="9">{"TAB1",#N/A,TRUE,"GENERAL";"TAB2",#N/A,TRUE,"GENERAL";"TAB3",#N/A,TRUE,"GENERAL";"TAB4",#N/A,TRUE,"GENERAL";"TAB5",#N/A,TRUE,"GENERAL"}</definedName>
    <definedName name="erwr" localSheetId="11">{"TAB1",#N/A,TRUE,"GENERAL";"TAB2",#N/A,TRUE,"GENERAL";"TAB3",#N/A,TRUE,"GENERAL";"TAB4",#N/A,TRUE,"GENERAL";"TAB5",#N/A,TRUE,"GENERAL"}</definedName>
    <definedName name="erwr" localSheetId="7">{"TAB1",#N/A,TRUE,"GENERAL";"TAB2",#N/A,TRUE,"GENERAL";"TAB3",#N/A,TRUE,"GENERAL";"TAB4",#N/A,TRUE,"GENERAL";"TAB5",#N/A,TRUE,"GENERAL"}</definedName>
    <definedName name="erwr" localSheetId="10">{"TAB1",#N/A,TRUE,"GENERAL";"TAB2",#N/A,TRUE,"GENERAL";"TAB3",#N/A,TRUE,"GENERAL";"TAB4",#N/A,TRUE,"GENERAL";"TAB5",#N/A,TRUE,"GENERAL"}</definedName>
    <definedName name="erwr" localSheetId="8">{"TAB1",#N/A,TRUE,"GENERAL";"TAB2",#N/A,TRUE,"GENERAL";"TAB3",#N/A,TRUE,"GENERAL";"TAB4",#N/A,TRUE,"GENERAL";"TAB5",#N/A,TRUE,"GENERAL"}</definedName>
    <definedName name="erwr">{"TAB1",#N/A,TRUE,"GENERAL";"TAB2",#N/A,TRUE,"GENERAL";"TAB3",#N/A,TRUE,"GENERAL";"TAB4",#N/A,TRUE,"GENERAL";"TAB5",#N/A,TRUE,"GENERAL"}</definedName>
    <definedName name="ERWRL" localSheetId="9">{"via1",#N/A,TRUE,"general";"via2",#N/A,TRUE,"general";"via3",#N/A,TRUE,"general"}</definedName>
    <definedName name="ERWRL" localSheetId="11">{"via1",#N/A,TRUE,"general";"via2",#N/A,TRUE,"general";"via3",#N/A,TRUE,"general"}</definedName>
    <definedName name="ERWRL" localSheetId="7">{"via1",#N/A,TRUE,"general";"via2",#N/A,TRUE,"general";"via3",#N/A,TRUE,"general"}</definedName>
    <definedName name="ERWRL" localSheetId="10">{"via1",#N/A,TRUE,"general";"via2",#N/A,TRUE,"general";"via3",#N/A,TRUE,"general"}</definedName>
    <definedName name="ERWRL" localSheetId="8">{"via1",#N/A,TRUE,"general";"via2",#N/A,TRUE,"general";"via3",#N/A,TRUE,"general"}</definedName>
    <definedName name="ERWRL">{"via1",#N/A,TRUE,"general";"via2",#N/A,TRUE,"general";"via3",#N/A,TRUE,"general"}</definedName>
    <definedName name="ery" localSheetId="9">{"via1",#N/A,TRUE,"general";"via2",#N/A,TRUE,"general";"via3",#N/A,TRUE,"general"}</definedName>
    <definedName name="ery" localSheetId="11">{"via1",#N/A,TRUE,"general";"via2",#N/A,TRUE,"general";"via3",#N/A,TRUE,"general"}</definedName>
    <definedName name="ery" localSheetId="7">{"via1",#N/A,TRUE,"general";"via2",#N/A,TRUE,"general";"via3",#N/A,TRUE,"general"}</definedName>
    <definedName name="ery" localSheetId="10">{"via1",#N/A,TRUE,"general";"via2",#N/A,TRUE,"general";"via3",#N/A,TRUE,"general"}</definedName>
    <definedName name="ery" localSheetId="8">{"via1",#N/A,TRUE,"general";"via2",#N/A,TRUE,"general";"via3",#N/A,TRUE,"general"}</definedName>
    <definedName name="ery">{"via1",#N/A,TRUE,"general";"via2",#N/A,TRUE,"general";"via3",#N/A,TRUE,"general"}</definedName>
    <definedName name="eryhd" localSheetId="9">{"via1",#N/A,TRUE,"general";"via2",#N/A,TRUE,"general";"via3",#N/A,TRUE,"general"}</definedName>
    <definedName name="eryhd" localSheetId="11">{"via1",#N/A,TRUE,"general";"via2",#N/A,TRUE,"general";"via3",#N/A,TRUE,"general"}</definedName>
    <definedName name="eryhd" localSheetId="7">{"via1",#N/A,TRUE,"general";"via2",#N/A,TRUE,"general";"via3",#N/A,TRUE,"general"}</definedName>
    <definedName name="eryhd" localSheetId="10">{"via1",#N/A,TRUE,"general";"via2",#N/A,TRUE,"general";"via3",#N/A,TRUE,"general"}</definedName>
    <definedName name="eryhd" localSheetId="8">{"via1",#N/A,TRUE,"general";"via2",#N/A,TRUE,"general";"via3",#N/A,TRUE,"general"}</definedName>
    <definedName name="eryhd">{"via1",#N/A,TRUE,"general";"via2",#N/A,TRUE,"general";"via3",#N/A,TRUE,"general"}</definedName>
    <definedName name="eryhdf" localSheetId="9">{"TAB1",#N/A,TRUE,"GENERAL";"TAB2",#N/A,TRUE,"GENERAL";"TAB3",#N/A,TRUE,"GENERAL";"TAB4",#N/A,TRUE,"GENERAL";"TAB5",#N/A,TRUE,"GENERAL"}</definedName>
    <definedName name="eryhdf" localSheetId="11">{"TAB1",#N/A,TRUE,"GENERAL";"TAB2",#N/A,TRUE,"GENERAL";"TAB3",#N/A,TRUE,"GENERAL";"TAB4",#N/A,TRUE,"GENERAL";"TAB5",#N/A,TRUE,"GENERAL"}</definedName>
    <definedName name="eryhdf" localSheetId="7">{"TAB1",#N/A,TRUE,"GENERAL";"TAB2",#N/A,TRUE,"GENERAL";"TAB3",#N/A,TRUE,"GENERAL";"TAB4",#N/A,TRUE,"GENERAL";"TAB5",#N/A,TRUE,"GENERAL"}</definedName>
    <definedName name="eryhdf" localSheetId="10">{"TAB1",#N/A,TRUE,"GENERAL";"TAB2",#N/A,TRUE,"GENERAL";"TAB3",#N/A,TRUE,"GENERAL";"TAB4",#N/A,TRUE,"GENERAL";"TAB5",#N/A,TRUE,"GENERAL"}</definedName>
    <definedName name="eryhdf" localSheetId="8">{"TAB1",#N/A,TRUE,"GENERAL";"TAB2",#N/A,TRUE,"GENERAL";"TAB3",#N/A,TRUE,"GENERAL";"TAB4",#N/A,TRUE,"GENERAL";"TAB5",#N/A,TRUE,"GENERAL"}</definedName>
    <definedName name="eryhdf">{"TAB1",#N/A,TRUE,"GENERAL";"TAB2",#N/A,TRUE,"GENERAL";"TAB3",#N/A,TRUE,"GENERAL";"TAB4",#N/A,TRUE,"GENERAL";"TAB5",#N/A,TRUE,"GENERAL"}</definedName>
    <definedName name="eryhk" localSheetId="9">{"TAB1",#N/A,TRUE,"GENERAL";"TAB2",#N/A,TRUE,"GENERAL";"TAB3",#N/A,TRUE,"GENERAL";"TAB4",#N/A,TRUE,"GENERAL";"TAB5",#N/A,TRUE,"GENERAL"}</definedName>
    <definedName name="eryhk" localSheetId="11">{"TAB1",#N/A,TRUE,"GENERAL";"TAB2",#N/A,TRUE,"GENERAL";"TAB3",#N/A,TRUE,"GENERAL";"TAB4",#N/A,TRUE,"GENERAL";"TAB5",#N/A,TRUE,"GENERAL"}</definedName>
    <definedName name="eryhk" localSheetId="7">{"TAB1",#N/A,TRUE,"GENERAL";"TAB2",#N/A,TRUE,"GENERAL";"TAB3",#N/A,TRUE,"GENERAL";"TAB4",#N/A,TRUE,"GENERAL";"TAB5",#N/A,TRUE,"GENERAL"}</definedName>
    <definedName name="eryhk" localSheetId="10">{"TAB1",#N/A,TRUE,"GENERAL";"TAB2",#N/A,TRUE,"GENERAL";"TAB3",#N/A,TRUE,"GENERAL";"TAB4",#N/A,TRUE,"GENERAL";"TAB5",#N/A,TRUE,"GENERAL"}</definedName>
    <definedName name="eryhk" localSheetId="8">{"TAB1",#N/A,TRUE,"GENERAL";"TAB2",#N/A,TRUE,"GENERAL";"TAB3",#N/A,TRUE,"GENERAL";"TAB4",#N/A,TRUE,"GENERAL";"TAB5",#N/A,TRUE,"GENERAL"}</definedName>
    <definedName name="eryhk">{"TAB1",#N/A,TRUE,"GENERAL";"TAB2",#N/A,TRUE,"GENERAL";"TAB3",#N/A,TRUE,"GENERAL";"TAB4",#N/A,TRUE,"GENERAL";"TAB5",#N/A,TRUE,"GENERAL"}</definedName>
    <definedName name="eryhrf" localSheetId="9">{"TAB1",#N/A,TRUE,"GENERAL";"TAB2",#N/A,TRUE,"GENERAL";"TAB3",#N/A,TRUE,"GENERAL";"TAB4",#N/A,TRUE,"GENERAL";"TAB5",#N/A,TRUE,"GENERAL"}</definedName>
    <definedName name="eryhrf" localSheetId="11">{"TAB1",#N/A,TRUE,"GENERAL";"TAB2",#N/A,TRUE,"GENERAL";"TAB3",#N/A,TRUE,"GENERAL";"TAB4",#N/A,TRUE,"GENERAL";"TAB5",#N/A,TRUE,"GENERAL"}</definedName>
    <definedName name="eryhrf" localSheetId="7">{"TAB1",#N/A,TRUE,"GENERAL";"TAB2",#N/A,TRUE,"GENERAL";"TAB3",#N/A,TRUE,"GENERAL";"TAB4",#N/A,TRUE,"GENERAL";"TAB5",#N/A,TRUE,"GENERAL"}</definedName>
    <definedName name="eryhrf" localSheetId="10">{"TAB1",#N/A,TRUE,"GENERAL";"TAB2",#N/A,TRUE,"GENERAL";"TAB3",#N/A,TRUE,"GENERAL";"TAB4",#N/A,TRUE,"GENERAL";"TAB5",#N/A,TRUE,"GENERAL"}</definedName>
    <definedName name="eryhrf" localSheetId="8">{"TAB1",#N/A,TRUE,"GENERAL";"TAB2",#N/A,TRUE,"GENERAL";"TAB3",#N/A,TRUE,"GENERAL";"TAB4",#N/A,TRUE,"GENERAL";"TAB5",#N/A,TRUE,"GENERAL"}</definedName>
    <definedName name="eryhrf">{"TAB1",#N/A,TRUE,"GENERAL";"TAB2",#N/A,TRUE,"GENERAL";"TAB3",#N/A,TRUE,"GENERAL";"TAB4",#N/A,TRUE,"GENERAL";"TAB5",#N/A,TRUE,"GENERAL"}</definedName>
    <definedName name="eryre" localSheetId="9">{"TAB1",#N/A,TRUE,"GENERAL";"TAB2",#N/A,TRUE,"GENERAL";"TAB3",#N/A,TRUE,"GENERAL";"TAB4",#N/A,TRUE,"GENERAL";"TAB5",#N/A,TRUE,"GENERAL"}</definedName>
    <definedName name="eryre" localSheetId="11">{"TAB1",#N/A,TRUE,"GENERAL";"TAB2",#N/A,TRUE,"GENERAL";"TAB3",#N/A,TRUE,"GENERAL";"TAB4",#N/A,TRUE,"GENERAL";"TAB5",#N/A,TRUE,"GENERAL"}</definedName>
    <definedName name="eryre" localSheetId="7">{"TAB1",#N/A,TRUE,"GENERAL";"TAB2",#N/A,TRUE,"GENERAL";"TAB3",#N/A,TRUE,"GENERAL";"TAB4",#N/A,TRUE,"GENERAL";"TAB5",#N/A,TRUE,"GENERAL"}</definedName>
    <definedName name="eryre" localSheetId="10">{"TAB1",#N/A,TRUE,"GENERAL";"TAB2",#N/A,TRUE,"GENERAL";"TAB3",#N/A,TRUE,"GENERAL";"TAB4",#N/A,TRUE,"GENERAL";"TAB5",#N/A,TRUE,"GENERAL"}</definedName>
    <definedName name="eryre" localSheetId="8">{"TAB1",#N/A,TRUE,"GENERAL";"TAB2",#N/A,TRUE,"GENERAL";"TAB3",#N/A,TRUE,"GENERAL";"TAB4",#N/A,TRUE,"GENERAL";"TAB5",#N/A,TRUE,"GENERAL"}</definedName>
    <definedName name="eryre">{"TAB1",#N/A,TRUE,"GENERAL";"TAB2",#N/A,TRUE,"GENERAL";"TAB3",#N/A,TRUE,"GENERAL";"TAB4",#N/A,TRUE,"GENERAL";"TAB5",#N/A,TRUE,"GENERAL"}</definedName>
    <definedName name="erytd" localSheetId="9">{"via1",#N/A,TRUE,"general";"via2",#N/A,TRUE,"general";"via3",#N/A,TRUE,"general"}</definedName>
    <definedName name="erytd" localSheetId="11">{"via1",#N/A,TRUE,"general";"via2",#N/A,TRUE,"general";"via3",#N/A,TRUE,"general"}</definedName>
    <definedName name="erytd" localSheetId="7">{"via1",#N/A,TRUE,"general";"via2",#N/A,TRUE,"general";"via3",#N/A,TRUE,"general"}</definedName>
    <definedName name="erytd" localSheetId="10">{"via1",#N/A,TRUE,"general";"via2",#N/A,TRUE,"general";"via3",#N/A,TRUE,"general"}</definedName>
    <definedName name="erytd" localSheetId="8">{"via1",#N/A,TRUE,"general";"via2",#N/A,TRUE,"general";"via3",#N/A,TRUE,"general"}</definedName>
    <definedName name="erytd">{"via1",#N/A,TRUE,"general";"via2",#N/A,TRUE,"general";"via3",#N/A,TRUE,"general"}</definedName>
    <definedName name="eryty" localSheetId="9">{"via1",#N/A,TRUE,"general";"via2",#N/A,TRUE,"general";"via3",#N/A,TRUE,"general"}</definedName>
    <definedName name="eryty" localSheetId="11">{"via1",#N/A,TRUE,"general";"via2",#N/A,TRUE,"general";"via3",#N/A,TRUE,"general"}</definedName>
    <definedName name="eryty" localSheetId="7">{"via1",#N/A,TRUE,"general";"via2",#N/A,TRUE,"general";"via3",#N/A,TRUE,"general"}</definedName>
    <definedName name="eryty" localSheetId="10">{"via1",#N/A,TRUE,"general";"via2",#N/A,TRUE,"general";"via3",#N/A,TRUE,"general"}</definedName>
    <definedName name="eryty" localSheetId="8">{"via1",#N/A,TRUE,"general";"via2",#N/A,TRUE,"general";"via3",#N/A,TRUE,"general"}</definedName>
    <definedName name="eryty">{"via1",#N/A,TRUE,"general";"via2",#N/A,TRUE,"general";"via3",#N/A,TRUE,"general"}</definedName>
    <definedName name="eryy" localSheetId="9">{"via1",#N/A,TRUE,"general";"via2",#N/A,TRUE,"general";"via3",#N/A,TRUE,"general"}</definedName>
    <definedName name="eryy" localSheetId="11">{"via1",#N/A,TRUE,"general";"via2",#N/A,TRUE,"general";"via3",#N/A,TRUE,"general"}</definedName>
    <definedName name="eryy" localSheetId="7">{"via1",#N/A,TRUE,"general";"via2",#N/A,TRUE,"general";"via3",#N/A,TRUE,"general"}</definedName>
    <definedName name="eryy" localSheetId="10">{"via1",#N/A,TRUE,"general";"via2",#N/A,TRUE,"general";"via3",#N/A,TRUE,"general"}</definedName>
    <definedName name="eryy" localSheetId="8">{"via1",#N/A,TRUE,"general";"via2",#N/A,TRUE,"general";"via3",#N/A,TRUE,"general"}</definedName>
    <definedName name="eryy">{"via1",#N/A,TRUE,"general";"via2",#N/A,TRUE,"general";"via3",#N/A,TRUE,"general"}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{"PYGT",#N/A,FALSE,"PYG";"ACTIT",#N/A,FALSE,"BCE_GRAL-ACTIVO";"PASIT",#N/A,FALSE,"BCE_GRAL-PASIVO-PATRIM";"CAJAT",#N/A,FALSE,"CAJA"}</definedName>
    <definedName name="ESTEWW">{#N/A,#N/A,FALSE,"GRAFICO";#N/A,#N/A,FALSE,"CAJA (2)";#N/A,#N/A,FALSE,"TERCEROS-PROMEDIO";#N/A,#N/A,FALSE,"CAJA";#N/A,#N/A,FALSE,"INGRESOS1995-2003";#N/A,#N/A,FALSE,"GASTOS1995-2003"}</definedName>
    <definedName name="estre">{#N/A,#N/A,FALSE,"GRAFICO";#N/A,#N/A,FALSE,"CAJA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{#N/A,#N/A,TRUE,"INGENIERIA";#N/A,#N/A,TRUE,"COMPRAS";#N/A,#N/A,TRUE,"DIRECCION";#N/A,#N/A,TRUE,"RESUMEN"}</definedName>
    <definedName name="ESTRUCTURA_2">{#N/A,#N/A,TRUE,"INGENIERIA";#N/A,#N/A,TRUE,"COMPRAS";#N/A,#N/A,TRUE,"DIRECCION";#N/A,#N/A,TRUE,"RESUMEN"}</definedName>
    <definedName name="ETERNIT6">#REF!</definedName>
    <definedName name="etertgg" localSheetId="9">{"via1",#N/A,TRUE,"general";"via2",#N/A,TRUE,"general";"via3",#N/A,TRUE,"general"}</definedName>
    <definedName name="etertgg" localSheetId="11">{"via1",#N/A,TRUE,"general";"via2",#N/A,TRUE,"general";"via3",#N/A,TRUE,"general"}</definedName>
    <definedName name="etertgg" localSheetId="7">{"via1",#N/A,TRUE,"general";"via2",#N/A,TRUE,"general";"via3",#N/A,TRUE,"general"}</definedName>
    <definedName name="etertgg" localSheetId="10">{"via1",#N/A,TRUE,"general";"via2",#N/A,TRUE,"general";"via3",#N/A,TRUE,"general"}</definedName>
    <definedName name="etertgg" localSheetId="8">{"via1",#N/A,TRUE,"general";"via2",#N/A,TRUE,"general";"via3",#N/A,TRUE,"general"}</definedName>
    <definedName name="etertgg">{"via1",#N/A,TRUE,"general";"via2",#N/A,TRUE,"general";"via3",#N/A,TRUE,"general"}</definedName>
    <definedName name="etewt" localSheetId="9">{"TAB1",#N/A,TRUE,"GENERAL";"TAB2",#N/A,TRUE,"GENERAL";"TAB3",#N/A,TRUE,"GENERAL";"TAB4",#N/A,TRUE,"GENERAL";"TAB5",#N/A,TRUE,"GENERAL"}</definedName>
    <definedName name="etewt" localSheetId="11">{"TAB1",#N/A,TRUE,"GENERAL";"TAB2",#N/A,TRUE,"GENERAL";"TAB3",#N/A,TRUE,"GENERAL";"TAB4",#N/A,TRUE,"GENERAL";"TAB5",#N/A,TRUE,"GENERAL"}</definedName>
    <definedName name="etewt" localSheetId="7">{"TAB1",#N/A,TRUE,"GENERAL";"TAB2",#N/A,TRUE,"GENERAL";"TAB3",#N/A,TRUE,"GENERAL";"TAB4",#N/A,TRUE,"GENERAL";"TAB5",#N/A,TRUE,"GENERAL"}</definedName>
    <definedName name="etewt" localSheetId="10">{"TAB1",#N/A,TRUE,"GENERAL";"TAB2",#N/A,TRUE,"GENERAL";"TAB3",#N/A,TRUE,"GENERAL";"TAB4",#N/A,TRUE,"GENERAL";"TAB5",#N/A,TRUE,"GENERAL"}</definedName>
    <definedName name="etewt" localSheetId="8">{"TAB1",#N/A,TRUE,"GENERAL";"TAB2",#N/A,TRUE,"GENERAL";"TAB3",#N/A,TRUE,"GENERAL";"TAB4",#N/A,TRUE,"GENERAL";"TAB5",#N/A,TRUE,"GENERAL"}</definedName>
    <definedName name="etewt">{"TAB1",#N/A,TRUE,"GENERAL";"TAB2",#N/A,TRUE,"GENERAL";"TAB3",#N/A,TRUE,"GENERAL";"TAB4",#N/A,TRUE,"GENERAL";"TAB5",#N/A,TRUE,"GENERAL"}</definedName>
    <definedName name="etu" localSheetId="9">{"via1",#N/A,TRUE,"general";"via2",#N/A,TRUE,"general";"via3",#N/A,TRUE,"general"}</definedName>
    <definedName name="etu" localSheetId="11">{"via1",#N/A,TRUE,"general";"via2",#N/A,TRUE,"general";"via3",#N/A,TRUE,"general"}</definedName>
    <definedName name="etu" localSheetId="7">{"via1",#N/A,TRUE,"general";"via2",#N/A,TRUE,"general";"via3",#N/A,TRUE,"general"}</definedName>
    <definedName name="etu" localSheetId="10">{"via1",#N/A,TRUE,"general";"via2",#N/A,TRUE,"general";"via3",#N/A,TRUE,"general"}</definedName>
    <definedName name="etu" localSheetId="8">{"via1",#N/A,TRUE,"general";"via2",#N/A,TRUE,"general";"via3",#N/A,TRUE,"general"}</definedName>
    <definedName name="etu">{"via1",#N/A,TRUE,"general";"via2",#N/A,TRUE,"general";"via3",#N/A,TRUE,"general"}</definedName>
    <definedName name="etueh" localSheetId="9">{"via1",#N/A,TRUE,"general";"via2",#N/A,TRUE,"general";"via3",#N/A,TRUE,"general"}</definedName>
    <definedName name="etueh" localSheetId="11">{"via1",#N/A,TRUE,"general";"via2",#N/A,TRUE,"general";"via3",#N/A,TRUE,"general"}</definedName>
    <definedName name="etueh" localSheetId="7">{"via1",#N/A,TRUE,"general";"via2",#N/A,TRUE,"general";"via3",#N/A,TRUE,"general"}</definedName>
    <definedName name="etueh" localSheetId="10">{"via1",#N/A,TRUE,"general";"via2",#N/A,TRUE,"general";"via3",#N/A,TRUE,"general"}</definedName>
    <definedName name="etueh" localSheetId="8">{"via1",#N/A,TRUE,"general";"via2",#N/A,TRUE,"general";"via3",#N/A,TRUE,"general"}</definedName>
    <definedName name="etueh">{"via1",#N/A,TRUE,"general";"via2",#N/A,TRUE,"general";"via3",#N/A,TRUE,"general"}</definedName>
    <definedName name="etyty" localSheetId="9">{"via1",#N/A,TRUE,"general";"via2",#N/A,TRUE,"general";"via3",#N/A,TRUE,"general"}</definedName>
    <definedName name="etyty" localSheetId="11">{"via1",#N/A,TRUE,"general";"via2",#N/A,TRUE,"general";"via3",#N/A,TRUE,"general"}</definedName>
    <definedName name="etyty" localSheetId="7">{"via1",#N/A,TRUE,"general";"via2",#N/A,TRUE,"general";"via3",#N/A,TRUE,"general"}</definedName>
    <definedName name="etyty" localSheetId="10">{"via1",#N/A,TRUE,"general";"via2",#N/A,TRUE,"general";"via3",#N/A,TRUE,"general"}</definedName>
    <definedName name="etyty" localSheetId="8">{"via1",#N/A,TRUE,"general";"via2",#N/A,TRUE,"general";"via3",#N/A,TRUE,"general"}</definedName>
    <definedName name="etyty">{"via1",#N/A,TRUE,"general";"via2",#N/A,TRUE,"general";"via3",#N/A,TRUE,"general"}</definedName>
    <definedName name="etyu" localSheetId="9">{"TAB1",#N/A,TRUE,"GENERAL";"TAB2",#N/A,TRUE,"GENERAL";"TAB3",#N/A,TRUE,"GENERAL";"TAB4",#N/A,TRUE,"GENERAL";"TAB5",#N/A,TRUE,"GENERAL"}</definedName>
    <definedName name="etyu" localSheetId="11">{"TAB1",#N/A,TRUE,"GENERAL";"TAB2",#N/A,TRUE,"GENERAL";"TAB3",#N/A,TRUE,"GENERAL";"TAB4",#N/A,TRUE,"GENERAL";"TAB5",#N/A,TRUE,"GENERAL"}</definedName>
    <definedName name="etyu" localSheetId="7">{"TAB1",#N/A,TRUE,"GENERAL";"TAB2",#N/A,TRUE,"GENERAL";"TAB3",#N/A,TRUE,"GENERAL";"TAB4",#N/A,TRUE,"GENERAL";"TAB5",#N/A,TRUE,"GENERAL"}</definedName>
    <definedName name="etyu" localSheetId="10">{"TAB1",#N/A,TRUE,"GENERAL";"TAB2",#N/A,TRUE,"GENERAL";"TAB3",#N/A,TRUE,"GENERAL";"TAB4",#N/A,TRUE,"GENERAL";"TAB5",#N/A,TRUE,"GENERAL"}</definedName>
    <definedName name="etyu" localSheetId="8">{"TAB1",#N/A,TRUE,"GENERAL";"TAB2",#N/A,TRUE,"GENERAL";"TAB3",#N/A,TRUE,"GENERAL";"TAB4",#N/A,TRUE,"GENERAL";"TAB5",#N/A,TRUE,"GENERAL"}</definedName>
    <definedName name="etyu">{"TAB1",#N/A,TRUE,"GENERAL";"TAB2",#N/A,TRUE,"GENERAL";"TAB3",#N/A,TRUE,"GENERAL";"TAB4",#N/A,TRUE,"GENERAL";"TAB5",#N/A,TRUE,"GENERAL"}</definedName>
    <definedName name="eu" localSheetId="9">{"via1",#N/A,TRUE,"general";"via2",#N/A,TRUE,"general";"via3",#N/A,TRUE,"general"}</definedName>
    <definedName name="eu" localSheetId="11">{"via1",#N/A,TRUE,"general";"via2",#N/A,TRUE,"general";"via3",#N/A,TRUE,"general"}</definedName>
    <definedName name="eu" localSheetId="7">{"via1",#N/A,TRUE,"general";"via2",#N/A,TRUE,"general";"via3",#N/A,TRUE,"general"}</definedName>
    <definedName name="eu" localSheetId="10">{"via1",#N/A,TRUE,"general";"via2",#N/A,TRUE,"general";"via3",#N/A,TRUE,"general"}</definedName>
    <definedName name="eu" localSheetId="8">{"via1",#N/A,TRUE,"general";"via2",#N/A,TRUE,"general";"via3",#N/A,TRUE,"general"}</definedName>
    <definedName name="eu">{"via1",#N/A,TRUE,"general";"via2",#N/A,TRUE,"general";"via3",#N/A,TRUE,"general"}</definedName>
    <definedName name="eut" localSheetId="9">{"via1",#N/A,TRUE,"general";"via2",#N/A,TRUE,"general";"via3",#N/A,TRUE,"general"}</definedName>
    <definedName name="eut" localSheetId="11">{"via1",#N/A,TRUE,"general";"via2",#N/A,TRUE,"general";"via3",#N/A,TRUE,"general"}</definedName>
    <definedName name="eut" localSheetId="7">{"via1",#N/A,TRUE,"general";"via2",#N/A,TRUE,"general";"via3",#N/A,TRUE,"general"}</definedName>
    <definedName name="eut" localSheetId="10">{"via1",#N/A,TRUE,"general";"via2",#N/A,TRUE,"general";"via3",#N/A,TRUE,"general"}</definedName>
    <definedName name="eut" localSheetId="8">{"via1",#N/A,TRUE,"general";"via2",#N/A,TRUE,"general";"via3",#N/A,TRUE,"general"}</definedName>
    <definedName name="eut">{"via1",#N/A,TRUE,"general";"via2",#N/A,TRUE,"general";"via3",#N/A,TRUE,"general"}</definedName>
    <definedName name="euyt" localSheetId="9">{"TAB1",#N/A,TRUE,"GENERAL";"TAB2",#N/A,TRUE,"GENERAL";"TAB3",#N/A,TRUE,"GENERAL";"TAB4",#N/A,TRUE,"GENERAL";"TAB5",#N/A,TRUE,"GENERAL"}</definedName>
    <definedName name="euyt" localSheetId="11">{"TAB1",#N/A,TRUE,"GENERAL";"TAB2",#N/A,TRUE,"GENERAL";"TAB3",#N/A,TRUE,"GENERAL";"TAB4",#N/A,TRUE,"GENERAL";"TAB5",#N/A,TRUE,"GENERAL"}</definedName>
    <definedName name="euyt" localSheetId="7">{"TAB1",#N/A,TRUE,"GENERAL";"TAB2",#N/A,TRUE,"GENERAL";"TAB3",#N/A,TRUE,"GENERAL";"TAB4",#N/A,TRUE,"GENERAL";"TAB5",#N/A,TRUE,"GENERAL"}</definedName>
    <definedName name="euyt" localSheetId="10">{"TAB1",#N/A,TRUE,"GENERAL";"TAB2",#N/A,TRUE,"GENERAL";"TAB3",#N/A,TRUE,"GENERAL";"TAB4",#N/A,TRUE,"GENERAL";"TAB5",#N/A,TRUE,"GENERAL"}</definedName>
    <definedName name="euyt" localSheetId="8">{"TAB1",#N/A,TRUE,"GENERAL";"TAB2",#N/A,TRUE,"GENERAL";"TAB3",#N/A,TRUE,"GENERAL";"TAB4",#N/A,TRUE,"GENERAL";"TAB5",#N/A,TRUE,"GENERAL"}</definedName>
    <definedName name="euyt">{"TAB1",#N/A,TRUE,"GENERAL";"TAB2",#N/A,TRUE,"GENERAL";"TAB3",#N/A,TRUE,"GENERAL";"TAB4",#N/A,TRUE,"GENERAL";"TAB5",#N/A,TRUE,"GENERAL"}</definedName>
    <definedName name="ewegt" localSheetId="9">{"TAB1",#N/A,TRUE,"GENERAL";"TAB2",#N/A,TRUE,"GENERAL";"TAB3",#N/A,TRUE,"GENERAL";"TAB4",#N/A,TRUE,"GENERAL";"TAB5",#N/A,TRUE,"GENERAL"}</definedName>
    <definedName name="ewegt" localSheetId="11">{"TAB1",#N/A,TRUE,"GENERAL";"TAB2",#N/A,TRUE,"GENERAL";"TAB3",#N/A,TRUE,"GENERAL";"TAB4",#N/A,TRUE,"GENERAL";"TAB5",#N/A,TRUE,"GENERAL"}</definedName>
    <definedName name="ewegt" localSheetId="7">{"TAB1",#N/A,TRUE,"GENERAL";"TAB2",#N/A,TRUE,"GENERAL";"TAB3",#N/A,TRUE,"GENERAL";"TAB4",#N/A,TRUE,"GENERAL";"TAB5",#N/A,TRUE,"GENERAL"}</definedName>
    <definedName name="ewegt" localSheetId="10">{"TAB1",#N/A,TRUE,"GENERAL";"TAB2",#N/A,TRUE,"GENERAL";"TAB3",#N/A,TRUE,"GENERAL";"TAB4",#N/A,TRUE,"GENERAL";"TAB5",#N/A,TRUE,"GENERAL"}</definedName>
    <definedName name="ewegt" localSheetId="8">{"TAB1",#N/A,TRUE,"GENERAL";"TAB2",#N/A,TRUE,"GENERAL";"TAB3",#N/A,TRUE,"GENERAL";"TAB4",#N/A,TRUE,"GENERAL";"TAB5",#N/A,TRUE,"GENERAL"}</definedName>
    <definedName name="ewegt">{"TAB1",#N/A,TRUE,"GENERAL";"TAB2",#N/A,TRUE,"GENERAL";"TAB3",#N/A,TRUE,"GENERAL";"TAB4",#N/A,TRUE,"GENERAL";"TAB5",#N/A,TRUE,"GENERAL"}</definedName>
    <definedName name="ewfewfg" localSheetId="9">{"TAB1",#N/A,TRUE,"GENERAL";"TAB2",#N/A,TRUE,"GENERAL";"TAB3",#N/A,TRUE,"GENERAL";"TAB4",#N/A,TRUE,"GENERAL";"TAB5",#N/A,TRUE,"GENERAL"}</definedName>
    <definedName name="ewfewfg" localSheetId="11">{"TAB1",#N/A,TRUE,"GENERAL";"TAB2",#N/A,TRUE,"GENERAL";"TAB3",#N/A,TRUE,"GENERAL";"TAB4",#N/A,TRUE,"GENERAL";"TAB5",#N/A,TRUE,"GENERAL"}</definedName>
    <definedName name="ewfewfg" localSheetId="7">{"TAB1",#N/A,TRUE,"GENERAL";"TAB2",#N/A,TRUE,"GENERAL";"TAB3",#N/A,TRUE,"GENERAL";"TAB4",#N/A,TRUE,"GENERAL";"TAB5",#N/A,TRUE,"GENERAL"}</definedName>
    <definedName name="ewfewfg" localSheetId="10">{"TAB1",#N/A,TRUE,"GENERAL";"TAB2",#N/A,TRUE,"GENERAL";"TAB3",#N/A,TRUE,"GENERAL";"TAB4",#N/A,TRUE,"GENERAL";"TAB5",#N/A,TRUE,"GENERAL"}</definedName>
    <definedName name="ewfewfg" localSheetId="8">{"TAB1",#N/A,TRUE,"GENERAL";"TAB2",#N/A,TRUE,"GENERAL";"TAB3",#N/A,TRUE,"GENERAL";"TAB4",#N/A,TRUE,"GENERAL";"TAB5",#N/A,TRUE,"GENERAL"}</definedName>
    <definedName name="ewfewfg">{"TAB1",#N/A,TRUE,"GENERAL";"TAB2",#N/A,TRUE,"GENERAL";"TAB3",#N/A,TRUE,"GENERAL";"TAB4",#N/A,TRUE,"GENERAL";"TAB5",#N/A,TRUE,"GENERAL"}</definedName>
    <definedName name="ewre" localSheetId="9">{"TAB1",#N/A,TRUE,"GENERAL";"TAB2",#N/A,TRUE,"GENERAL";"TAB3",#N/A,TRUE,"GENERAL";"TAB4",#N/A,TRUE,"GENERAL";"TAB5",#N/A,TRUE,"GENERAL"}</definedName>
    <definedName name="ewre" localSheetId="11">{"TAB1",#N/A,TRUE,"GENERAL";"TAB2",#N/A,TRUE,"GENERAL";"TAB3",#N/A,TRUE,"GENERAL";"TAB4",#N/A,TRUE,"GENERAL";"TAB5",#N/A,TRUE,"GENERAL"}</definedName>
    <definedName name="ewre" localSheetId="7">{"TAB1",#N/A,TRUE,"GENERAL";"TAB2",#N/A,TRUE,"GENERAL";"TAB3",#N/A,TRUE,"GENERAL";"TAB4",#N/A,TRUE,"GENERAL";"TAB5",#N/A,TRUE,"GENERAL"}</definedName>
    <definedName name="ewre" localSheetId="10">{"TAB1",#N/A,TRUE,"GENERAL";"TAB2",#N/A,TRUE,"GENERAL";"TAB3",#N/A,TRUE,"GENERAL";"TAB4",#N/A,TRUE,"GENERAL";"TAB5",#N/A,TRUE,"GENERAL"}</definedName>
    <definedName name="ewre" localSheetId="8">{"TAB1",#N/A,TRUE,"GENERAL";"TAB2",#N/A,TRUE,"GENERAL";"TAB3",#N/A,TRUE,"GENERAL";"TAB4",#N/A,TRUE,"GENERAL";"TAB5",#N/A,TRUE,"GENERAL"}</definedName>
    <definedName name="ewre">{"TAB1",#N/A,TRUE,"GENERAL";"TAB2",#N/A,TRUE,"GENERAL";"TAB3",#N/A,TRUE,"GENERAL";"TAB4",#N/A,TRUE,"GENERAL";"TAB5",#N/A,TRUE,"GENERAL"}</definedName>
    <definedName name="ewrewf" localSheetId="9">{"TAB1",#N/A,TRUE,"GENERAL";"TAB2",#N/A,TRUE,"GENERAL";"TAB3",#N/A,TRUE,"GENERAL";"TAB4",#N/A,TRUE,"GENERAL";"TAB5",#N/A,TRUE,"GENERAL"}</definedName>
    <definedName name="ewrewf" localSheetId="11">{"TAB1",#N/A,TRUE,"GENERAL";"TAB2",#N/A,TRUE,"GENERAL";"TAB3",#N/A,TRUE,"GENERAL";"TAB4",#N/A,TRUE,"GENERAL";"TAB5",#N/A,TRUE,"GENERAL"}</definedName>
    <definedName name="ewrewf" localSheetId="7">{"TAB1",#N/A,TRUE,"GENERAL";"TAB2",#N/A,TRUE,"GENERAL";"TAB3",#N/A,TRUE,"GENERAL";"TAB4",#N/A,TRUE,"GENERAL";"TAB5",#N/A,TRUE,"GENERAL"}</definedName>
    <definedName name="ewrewf" localSheetId="10">{"TAB1",#N/A,TRUE,"GENERAL";"TAB2",#N/A,TRUE,"GENERAL";"TAB3",#N/A,TRUE,"GENERAL";"TAB4",#N/A,TRUE,"GENERAL";"TAB5",#N/A,TRUE,"GENERAL"}</definedName>
    <definedName name="ewrewf" localSheetId="8">{"TAB1",#N/A,TRUE,"GENERAL";"TAB2",#N/A,TRUE,"GENERAL";"TAB3",#N/A,TRUE,"GENERAL";"TAB4",#N/A,TRUE,"GENERAL";"TAB5",#N/A,TRUE,"GENERAL"}</definedName>
    <definedName name="ewrewf">{"TAB1",#N/A,TRUE,"GENERAL";"TAB2",#N/A,TRUE,"GENERAL";"TAB3",#N/A,TRUE,"GENERAL";"TAB4",#N/A,TRUE,"GENERAL";"TAB5",#N/A,TRUE,"GENERAL"}</definedName>
    <definedName name="ewrr" localSheetId="9">{"TAB1",#N/A,TRUE,"GENERAL";"TAB2",#N/A,TRUE,"GENERAL";"TAB3",#N/A,TRUE,"GENERAL";"TAB4",#N/A,TRUE,"GENERAL";"TAB5",#N/A,TRUE,"GENERAL"}</definedName>
    <definedName name="ewrr" localSheetId="11">{"TAB1",#N/A,TRUE,"GENERAL";"TAB2",#N/A,TRUE,"GENERAL";"TAB3",#N/A,TRUE,"GENERAL";"TAB4",#N/A,TRUE,"GENERAL";"TAB5",#N/A,TRUE,"GENERAL"}</definedName>
    <definedName name="ewrr" localSheetId="7">{"TAB1",#N/A,TRUE,"GENERAL";"TAB2",#N/A,TRUE,"GENERAL";"TAB3",#N/A,TRUE,"GENERAL";"TAB4",#N/A,TRUE,"GENERAL";"TAB5",#N/A,TRUE,"GENERAL"}</definedName>
    <definedName name="ewrr" localSheetId="10">{"TAB1",#N/A,TRUE,"GENERAL";"TAB2",#N/A,TRUE,"GENERAL";"TAB3",#N/A,TRUE,"GENERAL";"TAB4",#N/A,TRUE,"GENERAL";"TAB5",#N/A,TRUE,"GENERAL"}</definedName>
    <definedName name="ewrr" localSheetId="8">{"TAB1",#N/A,TRUE,"GENERAL";"TAB2",#N/A,TRUE,"GENERAL";"TAB3",#N/A,TRUE,"GENERAL";"TAB4",#N/A,TRUE,"GENERAL";"TAB5",#N/A,TRUE,"GENERAL"}</definedName>
    <definedName name="ewrr">{"TAB1",#N/A,TRUE,"GENERAL";"TAB2",#N/A,TRUE,"GENERAL";"TAB3",#N/A,TRUE,"GENERAL";"TAB4",#N/A,TRUE,"GENERAL";"TAB5",#N/A,TRUE,"GENERAL"}</definedName>
    <definedName name="ewrt" localSheetId="9">{"TAB1",#N/A,TRUE,"GENERAL";"TAB2",#N/A,TRUE,"GENERAL";"TAB3",#N/A,TRUE,"GENERAL";"TAB4",#N/A,TRUE,"GENERAL";"TAB5",#N/A,TRUE,"GENERAL"}</definedName>
    <definedName name="ewrt" localSheetId="11">{"TAB1",#N/A,TRUE,"GENERAL";"TAB2",#N/A,TRUE,"GENERAL";"TAB3",#N/A,TRUE,"GENERAL";"TAB4",#N/A,TRUE,"GENERAL";"TAB5",#N/A,TRUE,"GENERAL"}</definedName>
    <definedName name="ewrt" localSheetId="7">{"TAB1",#N/A,TRUE,"GENERAL";"TAB2",#N/A,TRUE,"GENERAL";"TAB3",#N/A,TRUE,"GENERAL";"TAB4",#N/A,TRUE,"GENERAL";"TAB5",#N/A,TRUE,"GENERAL"}</definedName>
    <definedName name="ewrt" localSheetId="10">{"TAB1",#N/A,TRUE,"GENERAL";"TAB2",#N/A,TRUE,"GENERAL";"TAB3",#N/A,TRUE,"GENERAL";"TAB4",#N/A,TRUE,"GENERAL";"TAB5",#N/A,TRUE,"GENERAL"}</definedName>
    <definedName name="ewrt" localSheetId="8">{"TAB1",#N/A,TRUE,"GENERAL";"TAB2",#N/A,TRUE,"GENERAL";"TAB3",#N/A,TRUE,"GENERAL";"TAB4",#N/A,TRUE,"GENERAL";"TAB5",#N/A,TRUE,"GENERAL"}</definedName>
    <definedName name="ewrt">{"TAB1",#N/A,TRUE,"GENERAL";"TAB2",#N/A,TRUE,"GENERAL";"TAB3",#N/A,TRUE,"GENERAL";"TAB4",#N/A,TRUE,"GENERAL";"TAB5",#N/A,TRUE,"GENERAL"}</definedName>
    <definedName name="ewrwer" localSheetId="9">{"TAB1",#N/A,TRUE,"GENERAL";"TAB2",#N/A,TRUE,"GENERAL";"TAB3",#N/A,TRUE,"GENERAL";"TAB4",#N/A,TRUE,"GENERAL";"TAB5",#N/A,TRUE,"GENERAL"}</definedName>
    <definedName name="ewrwer" localSheetId="11">{"TAB1",#N/A,TRUE,"GENERAL";"TAB2",#N/A,TRUE,"GENERAL";"TAB3",#N/A,TRUE,"GENERAL";"TAB4",#N/A,TRUE,"GENERAL";"TAB5",#N/A,TRUE,"GENERAL"}</definedName>
    <definedName name="ewrwer" localSheetId="7">{"TAB1",#N/A,TRUE,"GENERAL";"TAB2",#N/A,TRUE,"GENERAL";"TAB3",#N/A,TRUE,"GENERAL";"TAB4",#N/A,TRUE,"GENERAL";"TAB5",#N/A,TRUE,"GENERAL"}</definedName>
    <definedName name="ewrwer" localSheetId="10">{"TAB1",#N/A,TRUE,"GENERAL";"TAB2",#N/A,TRUE,"GENERAL";"TAB3",#N/A,TRUE,"GENERAL";"TAB4",#N/A,TRUE,"GENERAL";"TAB5",#N/A,TRUE,"GENERAL"}</definedName>
    <definedName name="ewrwer" localSheetId="8">{"TAB1",#N/A,TRUE,"GENERAL";"TAB2",#N/A,TRUE,"GENERAL";"TAB3",#N/A,TRUE,"GENERAL";"TAB4",#N/A,TRUE,"GENERAL";"TAB5",#N/A,TRUE,"GENERAL"}</definedName>
    <definedName name="ewrwer">{"TAB1",#N/A,TRUE,"GENERAL";"TAB2",#N/A,TRUE,"GENERAL";"TAB3",#N/A,TRUE,"GENERAL";"TAB4",#N/A,TRUE,"GENERAL";"TAB5",#N/A,TRUE,"GENERAL"}</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9">Scheduled_Payment+Extra_Payment</definedName>
    <definedName name="FABI" localSheetId="11">Scheduled_Payment+Extra_Payment</definedName>
    <definedName name="FABI" localSheetId="10">Scheduled_Payment+Extra_Payment</definedName>
    <definedName name="FABI" localSheetId="8">Scheduled_Payment+Extra_Payment</definedName>
    <definedName name="FABI">Scheduled_Payment+Extra_Payment</definedName>
    <definedName name="FABIAN">#REF!</definedName>
    <definedName name="FAC">#REF!</definedName>
    <definedName name="factorarena">#REF!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localSheetId="9">{"TAB1",#N/A,TRUE,"GENERAL";"TAB2",#N/A,TRUE,"GENERAL";"TAB3",#N/A,TRUE,"GENERAL";"TAB4",#N/A,TRUE,"GENERAL";"TAB5",#N/A,TRUE,"GENERAL"}</definedName>
    <definedName name="fda" localSheetId="11">{"TAB1",#N/A,TRUE,"GENERAL";"TAB2",#N/A,TRUE,"GENERAL";"TAB3",#N/A,TRUE,"GENERAL";"TAB4",#N/A,TRUE,"GENERAL";"TAB5",#N/A,TRUE,"GENERAL"}</definedName>
    <definedName name="fda" localSheetId="7">{"TAB1",#N/A,TRUE,"GENERAL";"TAB2",#N/A,TRUE,"GENERAL";"TAB3",#N/A,TRUE,"GENERAL";"TAB4",#N/A,TRUE,"GENERAL";"TAB5",#N/A,TRUE,"GENERAL"}</definedName>
    <definedName name="fda" localSheetId="10">{"TAB1",#N/A,TRUE,"GENERAL";"TAB2",#N/A,TRUE,"GENERAL";"TAB3",#N/A,TRUE,"GENERAL";"TAB4",#N/A,TRUE,"GENERAL";"TAB5",#N/A,TRUE,"GENERAL"}</definedName>
    <definedName name="fda" localSheetId="8">{"TAB1",#N/A,TRUE,"GENERAL";"TAB2",#N/A,TRUE,"GENERAL";"TAB3",#N/A,TRUE,"GENERAL";"TAB4",#N/A,TRUE,"GENERAL";"TAB5",#N/A,TRUE,"GENERAL"}</definedName>
    <definedName name="fda">{"TAB1",#N/A,TRUE,"GENERAL";"TAB2",#N/A,TRUE,"GENERAL";"TAB3",#N/A,TRUE,"GENERAL";"TAB4",#N/A,TRUE,"GENERAL";"TAB5",#N/A,TRUE,"GENERAL"}</definedName>
    <definedName name="fdadsfa">{"PRES REHAB ARM-PER POR ITEMS  KM A KM",#N/A,TRUE,"Rehabilitacion Arm-Per"}</definedName>
    <definedName name="fdbjp" localSheetId="9">{"TAB1",#N/A,TRUE,"GENERAL";"TAB2",#N/A,TRUE,"GENERAL";"TAB3",#N/A,TRUE,"GENERAL";"TAB4",#N/A,TRUE,"GENERAL";"TAB5",#N/A,TRUE,"GENERAL"}</definedName>
    <definedName name="fdbjp" localSheetId="11">{"TAB1",#N/A,TRUE,"GENERAL";"TAB2",#N/A,TRUE,"GENERAL";"TAB3",#N/A,TRUE,"GENERAL";"TAB4",#N/A,TRUE,"GENERAL";"TAB5",#N/A,TRUE,"GENERAL"}</definedName>
    <definedName name="fdbjp" localSheetId="7">{"TAB1",#N/A,TRUE,"GENERAL";"TAB2",#N/A,TRUE,"GENERAL";"TAB3",#N/A,TRUE,"GENERAL";"TAB4",#N/A,TRUE,"GENERAL";"TAB5",#N/A,TRUE,"GENERAL"}</definedName>
    <definedName name="fdbjp" localSheetId="10">{"TAB1",#N/A,TRUE,"GENERAL";"TAB2",#N/A,TRUE,"GENERAL";"TAB3",#N/A,TRUE,"GENERAL";"TAB4",#N/A,TRUE,"GENERAL";"TAB5",#N/A,TRUE,"GENERAL"}</definedName>
    <definedName name="fdbjp" localSheetId="8">{"TAB1",#N/A,TRUE,"GENERAL";"TAB2",#N/A,TRUE,"GENERAL";"TAB3",#N/A,TRUE,"GENERAL";"TAB4",#N/A,TRUE,"GENERAL";"TAB5",#N/A,TRUE,"GENERAL"}</definedName>
    <definedName name="fdbjp">{"TAB1",#N/A,TRUE,"GENERAL";"TAB2",#N/A,TRUE,"GENERAL";"TAB3",#N/A,TRUE,"GENERAL";"TAB4",#N/A,TRUE,"GENERAL";"TAB5",#N/A,TRUE,"GENERAL"}</definedName>
    <definedName name="fdf" localSheetId="9">{"TAB1",#N/A,TRUE,"GENERAL";"TAB2",#N/A,TRUE,"GENERAL";"TAB3",#N/A,TRUE,"GENERAL";"TAB4",#N/A,TRUE,"GENERAL";"TAB5",#N/A,TRUE,"GENERAL"}</definedName>
    <definedName name="fdf" localSheetId="11">{"TAB1",#N/A,TRUE,"GENERAL";"TAB2",#N/A,TRUE,"GENERAL";"TAB3",#N/A,TRUE,"GENERAL";"TAB4",#N/A,TRUE,"GENERAL";"TAB5",#N/A,TRUE,"GENERAL"}</definedName>
    <definedName name="fdf" localSheetId="7">{"TAB1",#N/A,TRUE,"GENERAL";"TAB2",#N/A,TRUE,"GENERAL";"TAB3",#N/A,TRUE,"GENERAL";"TAB4",#N/A,TRUE,"GENERAL";"TAB5",#N/A,TRUE,"GENERAL"}</definedName>
    <definedName name="fdf" localSheetId="10">{"TAB1",#N/A,TRUE,"GENERAL";"TAB2",#N/A,TRUE,"GENERAL";"TAB3",#N/A,TRUE,"GENERAL";"TAB4",#N/A,TRUE,"GENERAL";"TAB5",#N/A,TRUE,"GENERAL"}</definedName>
    <definedName name="fdf" localSheetId="8">{"TAB1",#N/A,TRUE,"GENERAL";"TAB2",#N/A,TRUE,"GENERAL";"TAB3",#N/A,TRUE,"GENERAL";"TAB4",#N/A,TRUE,"GENERAL";"TAB5",#N/A,TRUE,"GENERAL"}</definedName>
    <definedName name="fdf">{"TAB1",#N/A,TRUE,"GENERAL";"TAB2",#N/A,TRUE,"GENERAL";"TAB3",#N/A,TRUE,"GENERAL";"TAB4",#N/A,TRUE,"GENERAL";"TAB5",#N/A,TRUE,"GENERAL"}</definedName>
    <definedName name="fdg" localSheetId="9">{"via1",#N/A,TRUE,"general";"via2",#N/A,TRUE,"general";"via3",#N/A,TRUE,"general"}</definedName>
    <definedName name="fdg" localSheetId="11">{"via1",#N/A,TRUE,"general";"via2",#N/A,TRUE,"general";"via3",#N/A,TRUE,"general"}</definedName>
    <definedName name="fdg" localSheetId="7">{"via1",#N/A,TRUE,"general";"via2",#N/A,TRUE,"general";"via3",#N/A,TRUE,"general"}</definedName>
    <definedName name="fdg" localSheetId="10">{"via1",#N/A,TRUE,"general";"via2",#N/A,TRUE,"general";"via3",#N/A,TRUE,"general"}</definedName>
    <definedName name="fdg" localSheetId="8">{"via1",#N/A,TRUE,"general";"via2",#N/A,TRUE,"general";"via3",#N/A,TRUE,"general"}</definedName>
    <definedName name="fdg">{"via1",#N/A,TRUE,"general";"via2",#N/A,TRUE,"general";"via3",#N/A,TRUE,"general"}</definedName>
    <definedName name="FDGD" localSheetId="9">{"TAB1",#N/A,TRUE,"GENERAL";"TAB2",#N/A,TRUE,"GENERAL";"TAB3",#N/A,TRUE,"GENERAL";"TAB4",#N/A,TRUE,"GENERAL";"TAB5",#N/A,TRUE,"GENERAL"}</definedName>
    <definedName name="FDGD" localSheetId="11">{"TAB1",#N/A,TRUE,"GENERAL";"TAB2",#N/A,TRUE,"GENERAL";"TAB3",#N/A,TRUE,"GENERAL";"TAB4",#N/A,TRUE,"GENERAL";"TAB5",#N/A,TRUE,"GENERAL"}</definedName>
    <definedName name="FDGD" localSheetId="7">{"TAB1",#N/A,TRUE,"GENERAL";"TAB2",#N/A,TRUE,"GENERAL";"TAB3",#N/A,TRUE,"GENERAL";"TAB4",#N/A,TRUE,"GENERAL";"TAB5",#N/A,TRUE,"GENERAL"}</definedName>
    <definedName name="FDGD" localSheetId="10">{"TAB1",#N/A,TRUE,"GENERAL";"TAB2",#N/A,TRUE,"GENERAL";"TAB3",#N/A,TRUE,"GENERAL";"TAB4",#N/A,TRUE,"GENERAL";"TAB5",#N/A,TRUE,"GENERAL"}</definedName>
    <definedName name="FDGD" localSheetId="8">{"TAB1",#N/A,TRUE,"GENERAL";"TAB2",#N/A,TRUE,"GENERAL";"TAB3",#N/A,TRUE,"GENERAL";"TAB4",#N/A,TRUE,"GENERAL";"TAB5",#N/A,TRUE,"GENERAL"}</definedName>
    <definedName name="FDGD">{"TAB1",#N/A,TRUE,"GENERAL";"TAB2",#N/A,TRUE,"GENERAL";"TAB3",#N/A,TRUE,"GENERAL";"TAB4",#N/A,TRUE,"GENERAL";"TAB5",#N/A,TRUE,"GENERAL"}</definedName>
    <definedName name="FDGFDBBP" localSheetId="9">{"TAB1",#N/A,TRUE,"GENERAL";"TAB2",#N/A,TRUE,"GENERAL";"TAB3",#N/A,TRUE,"GENERAL";"TAB4",#N/A,TRUE,"GENERAL";"TAB5",#N/A,TRUE,"GENERAL"}</definedName>
    <definedName name="FDGFDBBP" localSheetId="11">{"TAB1",#N/A,TRUE,"GENERAL";"TAB2",#N/A,TRUE,"GENERAL";"TAB3",#N/A,TRUE,"GENERAL";"TAB4",#N/A,TRUE,"GENERAL";"TAB5",#N/A,TRUE,"GENERAL"}</definedName>
    <definedName name="FDGFDBBP" localSheetId="7">{"TAB1",#N/A,TRUE,"GENERAL";"TAB2",#N/A,TRUE,"GENERAL";"TAB3",#N/A,TRUE,"GENERAL";"TAB4",#N/A,TRUE,"GENERAL";"TAB5",#N/A,TRUE,"GENERAL"}</definedName>
    <definedName name="FDGFDBBP" localSheetId="10">{"TAB1",#N/A,TRUE,"GENERAL";"TAB2",#N/A,TRUE,"GENERAL";"TAB3",#N/A,TRUE,"GENERAL";"TAB4",#N/A,TRUE,"GENERAL";"TAB5",#N/A,TRUE,"GENERAL"}</definedName>
    <definedName name="FDGFDBBP" localSheetId="8">{"TAB1",#N/A,TRUE,"GENERAL";"TAB2",#N/A,TRUE,"GENERAL";"TAB3",#N/A,TRUE,"GENERAL";"TAB4",#N/A,TRUE,"GENERAL";"TAB5",#N/A,TRUE,"GENERAL"}</definedName>
    <definedName name="FDGFDBBP">{"TAB1",#N/A,TRUE,"GENERAL";"TAB2",#N/A,TRUE,"GENERAL";"TAB3",#N/A,TRUE,"GENERAL";"TAB4",#N/A,TRUE,"GENERAL";"TAB5",#N/A,TRUE,"GENERAL"}</definedName>
    <definedName name="fdh" localSheetId="9">{"TAB1",#N/A,TRUE,"GENERAL";"TAB2",#N/A,TRUE,"GENERAL";"TAB3",#N/A,TRUE,"GENERAL";"TAB4",#N/A,TRUE,"GENERAL";"TAB5",#N/A,TRUE,"GENERAL"}</definedName>
    <definedName name="fdh" localSheetId="11">{"TAB1",#N/A,TRUE,"GENERAL";"TAB2",#N/A,TRUE,"GENERAL";"TAB3",#N/A,TRUE,"GENERAL";"TAB4",#N/A,TRUE,"GENERAL";"TAB5",#N/A,TRUE,"GENERAL"}</definedName>
    <definedName name="fdh" localSheetId="7">{"TAB1",#N/A,TRUE,"GENERAL";"TAB2",#N/A,TRUE,"GENERAL";"TAB3",#N/A,TRUE,"GENERAL";"TAB4",#N/A,TRUE,"GENERAL";"TAB5",#N/A,TRUE,"GENERAL"}</definedName>
    <definedName name="fdh" localSheetId="10">{"TAB1",#N/A,TRUE,"GENERAL";"TAB2",#N/A,TRUE,"GENERAL";"TAB3",#N/A,TRUE,"GENERAL";"TAB4",#N/A,TRUE,"GENERAL";"TAB5",#N/A,TRUE,"GENERAL"}</definedName>
    <definedName name="fdh" localSheetId="8">{"TAB1",#N/A,TRUE,"GENERAL";"TAB2",#N/A,TRUE,"GENERAL";"TAB3",#N/A,TRUE,"GENERAL";"TAB4",#N/A,TRUE,"GENERAL";"TAB5",#N/A,TRUE,"GENERAL"}</definedName>
    <definedName name="fdh">{"TAB1",#N/A,TRUE,"GENERAL";"TAB2",#N/A,TRUE,"GENERAL";"TAB3",#N/A,TRUE,"GENERAL";"TAB4",#N/A,TRUE,"GENERAL";"TAB5",#N/A,TRUE,"GENERAL"}</definedName>
    <definedName name="FDSE">#REF!</definedName>
    <definedName name="fdsf" localSheetId="9">{"TAB1",#N/A,TRUE,"GENERAL";"TAB2",#N/A,TRUE,"GENERAL";"TAB3",#N/A,TRUE,"GENERAL";"TAB4",#N/A,TRUE,"GENERAL";"TAB5",#N/A,TRUE,"GENERAL"}</definedName>
    <definedName name="fdsf" localSheetId="11">{"TAB1",#N/A,TRUE,"GENERAL";"TAB2",#N/A,TRUE,"GENERAL";"TAB3",#N/A,TRUE,"GENERAL";"TAB4",#N/A,TRUE,"GENERAL";"TAB5",#N/A,TRUE,"GENERAL"}</definedName>
    <definedName name="fdsf" localSheetId="7">{"TAB1",#N/A,TRUE,"GENERAL";"TAB2",#N/A,TRUE,"GENERAL";"TAB3",#N/A,TRUE,"GENERAL";"TAB4",#N/A,TRUE,"GENERAL";"TAB5",#N/A,TRUE,"GENERAL"}</definedName>
    <definedName name="fdsf" localSheetId="10">{"TAB1",#N/A,TRUE,"GENERAL";"TAB2",#N/A,TRUE,"GENERAL";"TAB3",#N/A,TRUE,"GENERAL";"TAB4",#N/A,TRUE,"GENERAL";"TAB5",#N/A,TRUE,"GENERAL"}</definedName>
    <definedName name="fdsf" localSheetId="8">{"TAB1",#N/A,TRUE,"GENERAL";"TAB2",#N/A,TRUE,"GENERAL";"TAB3",#N/A,TRUE,"GENERAL";"TAB4",#N/A,TRUE,"GENERAL";"TAB5",#N/A,TRUE,"GENERAL"}</definedName>
    <definedName name="fdsf">{"TAB1",#N/A,TRUE,"GENERAL";"TAB2",#N/A,TRUE,"GENERAL";"TAB3",#N/A,TRUE,"GENERAL";"TAB4",#N/A,TRUE,"GENERAL";"TAB5",#N/A,TRUE,"GENERAL"}</definedName>
    <definedName name="fdsfds" localSheetId="9">{"TAB1",#N/A,TRUE,"GENERAL";"TAB2",#N/A,TRUE,"GENERAL";"TAB3",#N/A,TRUE,"GENERAL";"TAB4",#N/A,TRUE,"GENERAL";"TAB5",#N/A,TRUE,"GENERAL"}</definedName>
    <definedName name="fdsfds" localSheetId="11">{"TAB1",#N/A,TRUE,"GENERAL";"TAB2",#N/A,TRUE,"GENERAL";"TAB3",#N/A,TRUE,"GENERAL";"TAB4",#N/A,TRUE,"GENERAL";"TAB5",#N/A,TRUE,"GENERAL"}</definedName>
    <definedName name="fdsfds" localSheetId="7">{"TAB1",#N/A,TRUE,"GENERAL";"TAB2",#N/A,TRUE,"GENERAL";"TAB3",#N/A,TRUE,"GENERAL";"TAB4",#N/A,TRUE,"GENERAL";"TAB5",#N/A,TRUE,"GENERAL"}</definedName>
    <definedName name="fdsfds" localSheetId="10">{"TAB1",#N/A,TRUE,"GENERAL";"TAB2",#N/A,TRUE,"GENERAL";"TAB3",#N/A,TRUE,"GENERAL";"TAB4",#N/A,TRUE,"GENERAL";"TAB5",#N/A,TRUE,"GENERAL"}</definedName>
    <definedName name="fdsfds" localSheetId="8">{"TAB1",#N/A,TRUE,"GENERAL";"TAB2",#N/A,TRUE,"GENERAL";"TAB3",#N/A,TRUE,"GENERAL";"TAB4",#N/A,TRUE,"GENERAL";"TAB5",#N/A,TRUE,"GENERAL"}</definedName>
    <definedName name="fdsfds">{"TAB1",#N/A,TRUE,"GENERAL";"TAB2",#N/A,TRUE,"GENERAL";"TAB3",#N/A,TRUE,"GENERAL";"TAB4",#N/A,TRUE,"GENERAL";"TAB5",#N/A,TRUE,"GENERAL"}</definedName>
    <definedName name="fdsfdsf" localSheetId="9">{"via1",#N/A,TRUE,"general";"via2",#N/A,TRUE,"general";"via3",#N/A,TRUE,"general"}</definedName>
    <definedName name="fdsfdsf" localSheetId="11">{"via1",#N/A,TRUE,"general";"via2",#N/A,TRUE,"general";"via3",#N/A,TRUE,"general"}</definedName>
    <definedName name="fdsfdsf" localSheetId="7">{"via1",#N/A,TRUE,"general";"via2",#N/A,TRUE,"general";"via3",#N/A,TRUE,"general"}</definedName>
    <definedName name="fdsfdsf" localSheetId="10">{"via1",#N/A,TRUE,"general";"via2",#N/A,TRUE,"general";"via3",#N/A,TRUE,"general"}</definedName>
    <definedName name="fdsfdsf" localSheetId="8">{"via1",#N/A,TRUE,"general";"via2",#N/A,TRUE,"general";"via3",#N/A,TRUE,"general"}</definedName>
    <definedName name="fdsfdsf">{"via1",#N/A,TRUE,"general";"via2",#N/A,TRUE,"general";"via3",#N/A,TRUE,"general"}</definedName>
    <definedName name="fdsgfds" localSheetId="9">{"via1",#N/A,TRUE,"general";"via2",#N/A,TRUE,"general";"via3",#N/A,TRUE,"general"}</definedName>
    <definedName name="fdsgfds" localSheetId="11">{"via1",#N/A,TRUE,"general";"via2",#N/A,TRUE,"general";"via3",#N/A,TRUE,"general"}</definedName>
    <definedName name="fdsgfds" localSheetId="7">{"via1",#N/A,TRUE,"general";"via2",#N/A,TRUE,"general";"via3",#N/A,TRUE,"general"}</definedName>
    <definedName name="fdsgfds" localSheetId="10">{"via1",#N/A,TRUE,"general";"via2",#N/A,TRUE,"general";"via3",#N/A,TRUE,"general"}</definedName>
    <definedName name="fdsgfds" localSheetId="8">{"via1",#N/A,TRUE,"general";"via2",#N/A,TRUE,"general";"via3",#N/A,TRUE,"general"}</definedName>
    <definedName name="fdsgfds">{"via1",#N/A,TRUE,"general";"via2",#N/A,TRUE,"general";"via3",#N/A,TRUE,"general"}</definedName>
    <definedName name="fdsgsdfu" localSheetId="9">{"TAB1",#N/A,TRUE,"GENERAL";"TAB2",#N/A,TRUE,"GENERAL";"TAB3",#N/A,TRUE,"GENERAL";"TAB4",#N/A,TRUE,"GENERAL";"TAB5",#N/A,TRUE,"GENERAL"}</definedName>
    <definedName name="fdsgsdfu" localSheetId="11">{"TAB1",#N/A,TRUE,"GENERAL";"TAB2",#N/A,TRUE,"GENERAL";"TAB3",#N/A,TRUE,"GENERAL";"TAB4",#N/A,TRUE,"GENERAL";"TAB5",#N/A,TRUE,"GENERAL"}</definedName>
    <definedName name="fdsgsdfu" localSheetId="7">{"TAB1",#N/A,TRUE,"GENERAL";"TAB2",#N/A,TRUE,"GENERAL";"TAB3",#N/A,TRUE,"GENERAL";"TAB4",#N/A,TRUE,"GENERAL";"TAB5",#N/A,TRUE,"GENERAL"}</definedName>
    <definedName name="fdsgsdfu" localSheetId="10">{"TAB1",#N/A,TRUE,"GENERAL";"TAB2",#N/A,TRUE,"GENERAL";"TAB3",#N/A,TRUE,"GENERAL";"TAB4",#N/A,TRUE,"GENERAL";"TAB5",#N/A,TRUE,"GENERAL"}</definedName>
    <definedName name="fdsgsdfu" localSheetId="8">{"TAB1",#N/A,TRUE,"GENERAL";"TAB2",#N/A,TRUE,"GENERAL";"TAB3",#N/A,TRUE,"GENERAL";"TAB4",#N/A,TRUE,"GENERAL";"TAB5",#N/A,TRUE,"GENERAL"}</definedName>
    <definedName name="fdsgsdfu">{"TAB1",#N/A,TRUE,"GENERAL";"TAB2",#N/A,TRUE,"GENERAL";"TAB3",#N/A,TRUE,"GENERAL";"TAB4",#N/A,TRUE,"GENERAL";"TAB5",#N/A,TRUE,"GENERAL"}</definedName>
    <definedName name="FDSIO" localSheetId="9">{"TAB1",#N/A,TRUE,"GENERAL";"TAB2",#N/A,TRUE,"GENERAL";"TAB3",#N/A,TRUE,"GENERAL";"TAB4",#N/A,TRUE,"GENERAL";"TAB5",#N/A,TRUE,"GENERAL"}</definedName>
    <definedName name="FDSIO" localSheetId="11">{"TAB1",#N/A,TRUE,"GENERAL";"TAB2",#N/A,TRUE,"GENERAL";"TAB3",#N/A,TRUE,"GENERAL";"TAB4",#N/A,TRUE,"GENERAL";"TAB5",#N/A,TRUE,"GENERAL"}</definedName>
    <definedName name="FDSIO" localSheetId="7">{"TAB1",#N/A,TRUE,"GENERAL";"TAB2",#N/A,TRUE,"GENERAL";"TAB3",#N/A,TRUE,"GENERAL";"TAB4",#N/A,TRUE,"GENERAL";"TAB5",#N/A,TRUE,"GENERAL"}</definedName>
    <definedName name="FDSIO" localSheetId="10">{"TAB1",#N/A,TRUE,"GENERAL";"TAB2",#N/A,TRUE,"GENERAL";"TAB3",#N/A,TRUE,"GENERAL";"TAB4",#N/A,TRUE,"GENERAL";"TAB5",#N/A,TRUE,"GENERAL"}</definedName>
    <definedName name="FDSIO" localSheetId="8">{"TAB1",#N/A,TRUE,"GENERAL";"TAB2",#N/A,TRUE,"GENERAL";"TAB3",#N/A,TRUE,"GENERAL";"TAB4",#N/A,TRUE,"GENERAL";"TAB5",#N/A,TRUE,"GENERAL"}</definedName>
    <definedName name="FDSIO">{"TAB1",#N/A,TRUE,"GENERAL";"TAB2",#N/A,TRUE,"GENERAL";"TAB3",#N/A,TRUE,"GENERAL";"TAB4",#N/A,TRUE,"GENERAL";"TAB5",#N/A,TRUE,"GENERAL"}</definedName>
    <definedName name="fDWD">#REF!</definedName>
    <definedName name="FEB">#REF!</definedName>
    <definedName name="febrero" localSheetId="11">#REF!</definedName>
    <definedName name="febrero">#REF!</definedName>
    <definedName name="FECH">#REF!</definedName>
    <definedName name="Fecha">#REF!</definedName>
    <definedName name="FECHAFSQ">#REF!</definedName>
    <definedName name="ferfer" localSheetId="9">{"via1",#N/A,TRUE,"general";"via2",#N/A,TRUE,"general";"via3",#N/A,TRUE,"general"}</definedName>
    <definedName name="ferfer" localSheetId="11">{"via1",#N/A,TRUE,"general";"via2",#N/A,TRUE,"general";"via3",#N/A,TRUE,"general"}</definedName>
    <definedName name="ferfer" localSheetId="7">{"via1",#N/A,TRUE,"general";"via2",#N/A,TRUE,"general";"via3",#N/A,TRUE,"general"}</definedName>
    <definedName name="ferfer" localSheetId="10">{"via1",#N/A,TRUE,"general";"via2",#N/A,TRUE,"general";"via3",#N/A,TRUE,"general"}</definedName>
    <definedName name="ferfer" localSheetId="8">{"via1",#N/A,TRUE,"general";"via2",#N/A,TRUE,"general";"via3",#N/A,TRUE,"general"}</definedName>
    <definedName name="ferfer">{"via1",#N/A,TRUE,"general";"via2",#N/A,TRUE,"general";"via3",#N/A,TRUE,"general"}</definedName>
    <definedName name="Festivos">#REF!</definedName>
    <definedName name="ff">#REF!</definedName>
    <definedName name="fff" localSheetId="9">{"via1",#N/A,TRUE,"general";"via2",#N/A,TRUE,"general";"via3",#N/A,TRUE,"general"}</definedName>
    <definedName name="fff" localSheetId="11">{"via1",#N/A,TRUE,"general";"via2",#N/A,TRUE,"general";"via3",#N/A,TRUE,"general"}</definedName>
    <definedName name="fff" localSheetId="7">{"via1",#N/A,TRUE,"general";"via2",#N/A,TRUE,"general";"via3",#N/A,TRUE,"general"}</definedName>
    <definedName name="fff" localSheetId="10">{"via1",#N/A,TRUE,"general";"via2",#N/A,TRUE,"general";"via3",#N/A,TRUE,"general"}</definedName>
    <definedName name="fff" localSheetId="8">{"via1",#N/A,TRUE,"general";"via2",#N/A,TRUE,"general";"via3",#N/A,TRUE,"general"}</definedName>
    <definedName name="fff">{"via1",#N/A,TRUE,"general";"via2",#N/A,TRUE,"general";"via3",#N/A,TRUE,"general"}</definedName>
    <definedName name="ffffd" localSheetId="9">{"via1",#N/A,TRUE,"general";"via2",#N/A,TRUE,"general";"via3",#N/A,TRUE,"general"}</definedName>
    <definedName name="ffffd" localSheetId="11">{"via1",#N/A,TRUE,"general";"via2",#N/A,TRUE,"general";"via3",#N/A,TRUE,"general"}</definedName>
    <definedName name="ffffd" localSheetId="7">{"via1",#N/A,TRUE,"general";"via2",#N/A,TRUE,"general";"via3",#N/A,TRUE,"general"}</definedName>
    <definedName name="ffffd" localSheetId="10">{"via1",#N/A,TRUE,"general";"via2",#N/A,TRUE,"general";"via3",#N/A,TRUE,"general"}</definedName>
    <definedName name="ffffd" localSheetId="8">{"via1",#N/A,TRUE,"general";"via2",#N/A,TRUE,"general";"via3",#N/A,TRUE,"general"}</definedName>
    <definedName name="ffffd">{"via1",#N/A,TRUE,"general";"via2",#N/A,TRUE,"general";"via3",#N/A,TRUE,"general"}</definedName>
    <definedName name="fffffft" localSheetId="9">{"TAB1",#N/A,TRUE,"GENERAL";"TAB2",#N/A,TRUE,"GENERAL";"TAB3",#N/A,TRUE,"GENERAL";"TAB4",#N/A,TRUE,"GENERAL";"TAB5",#N/A,TRUE,"GENERAL"}</definedName>
    <definedName name="fffffft" localSheetId="11">{"TAB1",#N/A,TRUE,"GENERAL";"TAB2",#N/A,TRUE,"GENERAL";"TAB3",#N/A,TRUE,"GENERAL";"TAB4",#N/A,TRUE,"GENERAL";"TAB5",#N/A,TRUE,"GENERAL"}</definedName>
    <definedName name="fffffft" localSheetId="7">{"TAB1",#N/A,TRUE,"GENERAL";"TAB2",#N/A,TRUE,"GENERAL";"TAB3",#N/A,TRUE,"GENERAL";"TAB4",#N/A,TRUE,"GENERAL";"TAB5",#N/A,TRUE,"GENERAL"}</definedName>
    <definedName name="fffffft" localSheetId="10">{"TAB1",#N/A,TRUE,"GENERAL";"TAB2",#N/A,TRUE,"GENERAL";"TAB3",#N/A,TRUE,"GENERAL";"TAB4",#N/A,TRUE,"GENERAL";"TAB5",#N/A,TRUE,"GENERAL"}</definedName>
    <definedName name="fffffft" localSheetId="8">{"TAB1",#N/A,TRUE,"GENERAL";"TAB2",#N/A,TRUE,"GENERAL";"TAB3",#N/A,TRUE,"GENERAL";"TAB4",#N/A,TRUE,"GENERAL";"TAB5",#N/A,TRUE,"GENERAL"}</definedName>
    <definedName name="fffffft">{"TAB1",#N/A,TRUE,"GENERAL";"TAB2",#N/A,TRUE,"GENERAL";"TAB3",#N/A,TRUE,"GENERAL";"TAB4",#N/A,TRUE,"GENERAL";"TAB5",#N/A,TRUE,"GENERAL"}</definedName>
    <definedName name="fffffik" localSheetId="9">{"TAB1",#N/A,TRUE,"GENERAL";"TAB2",#N/A,TRUE,"GENERAL";"TAB3",#N/A,TRUE,"GENERAL";"TAB4",#N/A,TRUE,"GENERAL";"TAB5",#N/A,TRUE,"GENERAL"}</definedName>
    <definedName name="fffffik" localSheetId="11">{"TAB1",#N/A,TRUE,"GENERAL";"TAB2",#N/A,TRUE,"GENERAL";"TAB3",#N/A,TRUE,"GENERAL";"TAB4",#N/A,TRUE,"GENERAL";"TAB5",#N/A,TRUE,"GENERAL"}</definedName>
    <definedName name="fffffik" localSheetId="7">{"TAB1",#N/A,TRUE,"GENERAL";"TAB2",#N/A,TRUE,"GENERAL";"TAB3",#N/A,TRUE,"GENERAL";"TAB4",#N/A,TRUE,"GENERAL";"TAB5",#N/A,TRUE,"GENERAL"}</definedName>
    <definedName name="fffffik" localSheetId="10">{"TAB1",#N/A,TRUE,"GENERAL";"TAB2",#N/A,TRUE,"GENERAL";"TAB3",#N/A,TRUE,"GENERAL";"TAB4",#N/A,TRUE,"GENERAL";"TAB5",#N/A,TRUE,"GENERAL"}</definedName>
    <definedName name="fffffik" localSheetId="8">{"TAB1",#N/A,TRUE,"GENERAL";"TAB2",#N/A,TRUE,"GENERAL";"TAB3",#N/A,TRUE,"GENERAL";"TAB4",#N/A,TRUE,"GENERAL";"TAB5",#N/A,TRUE,"GENERAL"}</definedName>
    <definedName name="fffffik">{"TAB1",#N/A,TRUE,"GENERAL";"TAB2",#N/A,TRUE,"GENERAL";"TAB3",#N/A,TRUE,"GENERAL";"TAB4",#N/A,TRUE,"GENERAL";"TAB5",#N/A,TRUE,"GENERAL"}</definedName>
    <definedName name="fffffj" localSheetId="9">{"TAB1",#N/A,TRUE,"GENERAL";"TAB2",#N/A,TRUE,"GENERAL";"TAB3",#N/A,TRUE,"GENERAL";"TAB4",#N/A,TRUE,"GENERAL";"TAB5",#N/A,TRUE,"GENERAL"}</definedName>
    <definedName name="fffffj" localSheetId="11">{"TAB1",#N/A,TRUE,"GENERAL";"TAB2",#N/A,TRUE,"GENERAL";"TAB3",#N/A,TRUE,"GENERAL";"TAB4",#N/A,TRUE,"GENERAL";"TAB5",#N/A,TRUE,"GENERAL"}</definedName>
    <definedName name="fffffj" localSheetId="7">{"TAB1",#N/A,TRUE,"GENERAL";"TAB2",#N/A,TRUE,"GENERAL";"TAB3",#N/A,TRUE,"GENERAL";"TAB4",#N/A,TRUE,"GENERAL";"TAB5",#N/A,TRUE,"GENERAL"}</definedName>
    <definedName name="fffffj" localSheetId="10">{"TAB1",#N/A,TRUE,"GENERAL";"TAB2",#N/A,TRUE,"GENERAL";"TAB3",#N/A,TRUE,"GENERAL";"TAB4",#N/A,TRUE,"GENERAL";"TAB5",#N/A,TRUE,"GENERAL"}</definedName>
    <definedName name="fffffj" localSheetId="8">{"TAB1",#N/A,TRUE,"GENERAL";"TAB2",#N/A,TRUE,"GENERAL";"TAB3",#N/A,TRUE,"GENERAL";"TAB4",#N/A,TRUE,"GENERAL";"TAB5",#N/A,TRUE,"GENERAL"}</definedName>
    <definedName name="fffffj">{"TAB1",#N/A,TRUE,"GENERAL";"TAB2",#N/A,TRUE,"GENERAL";"TAB3",#N/A,TRUE,"GENERAL";"TAB4",#N/A,TRUE,"GENERAL";"TAB5",#N/A,TRUE,"GENERAL"}</definedName>
    <definedName name="ffffrd" localSheetId="9">{"via1",#N/A,TRUE,"general";"via2",#N/A,TRUE,"general";"via3",#N/A,TRUE,"general"}</definedName>
    <definedName name="ffffrd" localSheetId="11">{"via1",#N/A,TRUE,"general";"via2",#N/A,TRUE,"general";"via3",#N/A,TRUE,"general"}</definedName>
    <definedName name="ffffrd" localSheetId="7">{"via1",#N/A,TRUE,"general";"via2",#N/A,TRUE,"general";"via3",#N/A,TRUE,"general"}</definedName>
    <definedName name="ffffrd" localSheetId="10">{"via1",#N/A,TRUE,"general";"via2",#N/A,TRUE,"general";"via3",#N/A,TRUE,"general"}</definedName>
    <definedName name="ffffrd" localSheetId="8">{"via1",#N/A,TRUE,"general";"via2",#N/A,TRUE,"general";"via3",#N/A,TRUE,"general"}</definedName>
    <definedName name="ffffrd">{"via1",#N/A,TRUE,"general";"via2",#N/A,TRUE,"general";"via3",#N/A,TRUE,"general"}</definedName>
    <definedName name="ffffy" localSheetId="9">{"TAB1",#N/A,TRUE,"GENERAL";"TAB2",#N/A,TRUE,"GENERAL";"TAB3",#N/A,TRUE,"GENERAL";"TAB4",#N/A,TRUE,"GENERAL";"TAB5",#N/A,TRUE,"GENERAL"}</definedName>
    <definedName name="ffffy" localSheetId="11">{"TAB1",#N/A,TRUE,"GENERAL";"TAB2",#N/A,TRUE,"GENERAL";"TAB3",#N/A,TRUE,"GENERAL";"TAB4",#N/A,TRUE,"GENERAL";"TAB5",#N/A,TRUE,"GENERAL"}</definedName>
    <definedName name="ffffy" localSheetId="7">{"TAB1",#N/A,TRUE,"GENERAL";"TAB2",#N/A,TRUE,"GENERAL";"TAB3",#N/A,TRUE,"GENERAL";"TAB4",#N/A,TRUE,"GENERAL";"TAB5",#N/A,TRUE,"GENERAL"}</definedName>
    <definedName name="ffffy" localSheetId="10">{"TAB1",#N/A,TRUE,"GENERAL";"TAB2",#N/A,TRUE,"GENERAL";"TAB3",#N/A,TRUE,"GENERAL";"TAB4",#N/A,TRUE,"GENERAL";"TAB5",#N/A,TRUE,"GENERAL"}</definedName>
    <definedName name="ffffy" localSheetId="8">{"TAB1",#N/A,TRUE,"GENERAL";"TAB2",#N/A,TRUE,"GENERAL";"TAB3",#N/A,TRUE,"GENERAL";"TAB4",#N/A,TRUE,"GENERAL";"TAB5",#N/A,TRUE,"GENERAL"}</definedName>
    <definedName name="ffffy">{"TAB1",#N/A,TRUE,"GENERAL";"TAB2",#N/A,TRUE,"GENERAL";"TAB3",#N/A,TRUE,"GENERAL";"TAB4",#N/A,TRUE,"GENERAL";"TAB5",#N/A,TRUE,"GENERAL"}</definedName>
    <definedName name="fffrfr" localSheetId="9">{"TAB1",#N/A,TRUE,"GENERAL";"TAB2",#N/A,TRUE,"GENERAL";"TAB3",#N/A,TRUE,"GENERAL";"TAB4",#N/A,TRUE,"GENERAL";"TAB5",#N/A,TRUE,"GENERAL"}</definedName>
    <definedName name="fffrfr" localSheetId="11">{"TAB1",#N/A,TRUE,"GENERAL";"TAB2",#N/A,TRUE,"GENERAL";"TAB3",#N/A,TRUE,"GENERAL";"TAB4",#N/A,TRUE,"GENERAL";"TAB5",#N/A,TRUE,"GENERAL"}</definedName>
    <definedName name="fffrfr" localSheetId="7">{"TAB1",#N/A,TRUE,"GENERAL";"TAB2",#N/A,TRUE,"GENERAL";"TAB3",#N/A,TRUE,"GENERAL";"TAB4",#N/A,TRUE,"GENERAL";"TAB5",#N/A,TRUE,"GENERAL"}</definedName>
    <definedName name="fffrfr" localSheetId="10">{"TAB1",#N/A,TRUE,"GENERAL";"TAB2",#N/A,TRUE,"GENERAL";"TAB3",#N/A,TRUE,"GENERAL";"TAB4",#N/A,TRUE,"GENERAL";"TAB5",#N/A,TRUE,"GENERAL"}</definedName>
    <definedName name="fffrfr" localSheetId="8">{"TAB1",#N/A,TRUE,"GENERAL";"TAB2",#N/A,TRUE,"GENERAL";"TAB3",#N/A,TRUE,"GENERAL";"TAB4",#N/A,TRUE,"GENERAL";"TAB5",#N/A,TRUE,"GENERAL"}</definedName>
    <definedName name="fffrfr">{"TAB1",#N/A,TRUE,"GENERAL";"TAB2",#N/A,TRUE,"GENERAL";"TAB3",#N/A,TRUE,"GENERAL";"TAB4",#N/A,TRUE,"GENERAL";"TAB5",#N/A,TRUE,"GENERAL"}</definedName>
    <definedName name="fffs" localSheetId="9">{"TAB1",#N/A,TRUE,"GENERAL";"TAB2",#N/A,TRUE,"GENERAL";"TAB3",#N/A,TRUE,"GENERAL";"TAB4",#N/A,TRUE,"GENERAL";"TAB5",#N/A,TRUE,"GENERAL"}</definedName>
    <definedName name="fffs" localSheetId="11">{"TAB1",#N/A,TRUE,"GENERAL";"TAB2",#N/A,TRUE,"GENERAL";"TAB3",#N/A,TRUE,"GENERAL";"TAB4",#N/A,TRUE,"GENERAL";"TAB5",#N/A,TRUE,"GENERAL"}</definedName>
    <definedName name="fffs" localSheetId="7">{"TAB1",#N/A,TRUE,"GENERAL";"TAB2",#N/A,TRUE,"GENERAL";"TAB3",#N/A,TRUE,"GENERAL";"TAB4",#N/A,TRUE,"GENERAL";"TAB5",#N/A,TRUE,"GENERAL"}</definedName>
    <definedName name="fffs" localSheetId="10">{"TAB1",#N/A,TRUE,"GENERAL";"TAB2",#N/A,TRUE,"GENERAL";"TAB3",#N/A,TRUE,"GENERAL";"TAB4",#N/A,TRUE,"GENERAL";"TAB5",#N/A,TRUE,"GENERAL"}</definedName>
    <definedName name="fffs" localSheetId="8">{"TAB1",#N/A,TRUE,"GENERAL";"TAB2",#N/A,TRUE,"GENERAL";"TAB3",#N/A,TRUE,"GENERAL";"TAB4",#N/A,TRUE,"GENERAL";"TAB5",#N/A,TRUE,"GENERAL"}</definedName>
    <definedName name="fffs">{"TAB1",#N/A,TRUE,"GENERAL";"TAB2",#N/A,TRUE,"GENERAL";"TAB3",#N/A,TRUE,"GENERAL";"TAB4",#N/A,TRUE,"GENERAL";"TAB5",#N/A,TRUE,"GENERAL"}</definedName>
    <definedName name="fg">#REF!</definedName>
    <definedName name="fgdfg" localSheetId="9">{"TAB1",#N/A,TRUE,"GENERAL";"TAB2",#N/A,TRUE,"GENERAL";"TAB3",#N/A,TRUE,"GENERAL";"TAB4",#N/A,TRUE,"GENERAL";"TAB5",#N/A,TRUE,"GENERAL"}</definedName>
    <definedName name="fgdfg" localSheetId="11">{"TAB1",#N/A,TRUE,"GENERAL";"TAB2",#N/A,TRUE,"GENERAL";"TAB3",#N/A,TRUE,"GENERAL";"TAB4",#N/A,TRUE,"GENERAL";"TAB5",#N/A,TRUE,"GENERAL"}</definedName>
    <definedName name="fgdfg" localSheetId="7">{"TAB1",#N/A,TRUE,"GENERAL";"TAB2",#N/A,TRUE,"GENERAL";"TAB3",#N/A,TRUE,"GENERAL";"TAB4",#N/A,TRUE,"GENERAL";"TAB5",#N/A,TRUE,"GENERAL"}</definedName>
    <definedName name="fgdfg" localSheetId="10">{"TAB1",#N/A,TRUE,"GENERAL";"TAB2",#N/A,TRUE,"GENERAL";"TAB3",#N/A,TRUE,"GENERAL";"TAB4",#N/A,TRUE,"GENERAL";"TAB5",#N/A,TRUE,"GENERAL"}</definedName>
    <definedName name="fgdfg" localSheetId="8">{"TAB1",#N/A,TRUE,"GENERAL";"TAB2",#N/A,TRUE,"GENERAL";"TAB3",#N/A,TRUE,"GENERAL";"TAB4",#N/A,TRUE,"GENERAL";"TAB5",#N/A,TRUE,"GENERAL"}</definedName>
    <definedName name="fgdfg">{"TAB1",#N/A,TRUE,"GENERAL";"TAB2",#N/A,TRUE,"GENERAL";"TAB3",#N/A,TRUE,"GENERAL";"TAB4",#N/A,TRUE,"GENERAL";"TAB5",#N/A,TRUE,"GENERAL"}</definedName>
    <definedName name="fgdfsgr" localSheetId="9">{"via1",#N/A,TRUE,"general";"via2",#N/A,TRUE,"general";"via3",#N/A,TRUE,"general"}</definedName>
    <definedName name="fgdfsgr" localSheetId="11">{"via1",#N/A,TRUE,"general";"via2",#N/A,TRUE,"general";"via3",#N/A,TRUE,"general"}</definedName>
    <definedName name="fgdfsgr" localSheetId="7">{"via1",#N/A,TRUE,"general";"via2",#N/A,TRUE,"general";"via3",#N/A,TRUE,"general"}</definedName>
    <definedName name="fgdfsgr" localSheetId="10">{"via1",#N/A,TRUE,"general";"via2",#N/A,TRUE,"general";"via3",#N/A,TRUE,"general"}</definedName>
    <definedName name="fgdfsgr" localSheetId="8">{"via1",#N/A,TRUE,"general";"via2",#N/A,TRUE,"general";"via3",#N/A,TRUE,"general"}</definedName>
    <definedName name="fgdfsgr">{"via1",#N/A,TRUE,"general";"via2",#N/A,TRUE,"general";"via3",#N/A,TRUE,"general"}</definedName>
    <definedName name="fgdsfg" localSheetId="9">{"TAB1",#N/A,TRUE,"GENERAL";"TAB2",#N/A,TRUE,"GENERAL";"TAB3",#N/A,TRUE,"GENERAL";"TAB4",#N/A,TRUE,"GENERAL";"TAB5",#N/A,TRUE,"GENERAL"}</definedName>
    <definedName name="fgdsfg" localSheetId="11">{"TAB1",#N/A,TRUE,"GENERAL";"TAB2",#N/A,TRUE,"GENERAL";"TAB3",#N/A,TRUE,"GENERAL";"TAB4",#N/A,TRUE,"GENERAL";"TAB5",#N/A,TRUE,"GENERAL"}</definedName>
    <definedName name="fgdsfg" localSheetId="7">{"TAB1",#N/A,TRUE,"GENERAL";"TAB2",#N/A,TRUE,"GENERAL";"TAB3",#N/A,TRUE,"GENERAL";"TAB4",#N/A,TRUE,"GENERAL";"TAB5",#N/A,TRUE,"GENERAL"}</definedName>
    <definedName name="fgdsfg" localSheetId="10">{"TAB1",#N/A,TRUE,"GENERAL";"TAB2",#N/A,TRUE,"GENERAL";"TAB3",#N/A,TRUE,"GENERAL";"TAB4",#N/A,TRUE,"GENERAL";"TAB5",#N/A,TRUE,"GENERAL"}</definedName>
    <definedName name="fgdsfg" localSheetId="8">{"TAB1",#N/A,TRUE,"GENERAL";"TAB2",#N/A,TRUE,"GENERAL";"TAB3",#N/A,TRUE,"GENERAL";"TAB4",#N/A,TRUE,"GENERAL";"TAB5",#N/A,TRUE,"GENERAL"}</definedName>
    <definedName name="fgdsfg">{"TAB1",#N/A,TRUE,"GENERAL";"TAB2",#N/A,TRUE,"GENERAL";"TAB3",#N/A,TRUE,"GENERAL";"TAB4",#N/A,TRUE,"GENERAL";"TAB5",#N/A,TRUE,"GENERAL"}</definedName>
    <definedName name="FGFDH" localSheetId="9">{"via1",#N/A,TRUE,"general";"via2",#N/A,TRUE,"general";"via3",#N/A,TRUE,"general"}</definedName>
    <definedName name="FGFDH" localSheetId="11">{"via1",#N/A,TRUE,"general";"via2",#N/A,TRUE,"general";"via3",#N/A,TRUE,"general"}</definedName>
    <definedName name="FGFDH" localSheetId="7">{"via1",#N/A,TRUE,"general";"via2",#N/A,TRUE,"general";"via3",#N/A,TRUE,"general"}</definedName>
    <definedName name="FGFDH" localSheetId="10">{"via1",#N/A,TRUE,"general";"via2",#N/A,TRUE,"general";"via3",#N/A,TRUE,"general"}</definedName>
    <definedName name="FGFDH" localSheetId="8">{"via1",#N/A,TRUE,"general";"via2",#N/A,TRUE,"general";"via3",#N/A,TRUE,"general"}</definedName>
    <definedName name="FGFDH">{"via1",#N/A,TRUE,"general";"via2",#N/A,TRUE,"general";"via3",#N/A,TRUE,"general"}</definedName>
    <definedName name="fgghhj" localSheetId="9">{"via1",#N/A,TRUE,"general";"via2",#N/A,TRUE,"general";"via3",#N/A,TRUE,"general"}</definedName>
    <definedName name="fgghhj" localSheetId="11">{"via1",#N/A,TRUE,"general";"via2",#N/A,TRUE,"general";"via3",#N/A,TRUE,"general"}</definedName>
    <definedName name="fgghhj" localSheetId="7">{"via1",#N/A,TRUE,"general";"via2",#N/A,TRUE,"general";"via3",#N/A,TRUE,"general"}</definedName>
    <definedName name="fgghhj" localSheetId="10">{"via1",#N/A,TRUE,"general";"via2",#N/A,TRUE,"general";"via3",#N/A,TRUE,"general"}</definedName>
    <definedName name="fgghhj" localSheetId="8">{"via1",#N/A,TRUE,"general";"via2",#N/A,TRUE,"general";"via3",#N/A,TRUE,"general"}</definedName>
    <definedName name="fgghhj">{"via1",#N/A,TRUE,"general";"via2",#N/A,TRUE,"general";"via3",#N/A,TRUE,"general"}</definedName>
    <definedName name="FGHFBC" localSheetId="9">{"via1",#N/A,TRUE,"general";"via2",#N/A,TRUE,"general";"via3",#N/A,TRUE,"general"}</definedName>
    <definedName name="FGHFBC" localSheetId="11">{"via1",#N/A,TRUE,"general";"via2",#N/A,TRUE,"general";"via3",#N/A,TRUE,"general"}</definedName>
    <definedName name="FGHFBC" localSheetId="7">{"via1",#N/A,TRUE,"general";"via2",#N/A,TRUE,"general";"via3",#N/A,TRUE,"general"}</definedName>
    <definedName name="FGHFBC" localSheetId="10">{"via1",#N/A,TRUE,"general";"via2",#N/A,TRUE,"general";"via3",#N/A,TRUE,"general"}</definedName>
    <definedName name="FGHFBC" localSheetId="8">{"via1",#N/A,TRUE,"general";"via2",#N/A,TRUE,"general";"via3",#N/A,TRUE,"general"}</definedName>
    <definedName name="FGHFBC">{"via1",#N/A,TRUE,"general";"via2",#N/A,TRUE,"general";"via3",#N/A,TRUE,"general"}</definedName>
    <definedName name="fghfg" localSheetId="9">{"TAB1",#N/A,TRUE,"GENERAL";"TAB2",#N/A,TRUE,"GENERAL";"TAB3",#N/A,TRUE,"GENERAL";"TAB4",#N/A,TRUE,"GENERAL";"TAB5",#N/A,TRUE,"GENERAL"}</definedName>
    <definedName name="fghfg" localSheetId="11">{"TAB1",#N/A,TRUE,"GENERAL";"TAB2",#N/A,TRUE,"GENERAL";"TAB3",#N/A,TRUE,"GENERAL";"TAB4",#N/A,TRUE,"GENERAL";"TAB5",#N/A,TRUE,"GENERAL"}</definedName>
    <definedName name="fghfg" localSheetId="7">{"TAB1",#N/A,TRUE,"GENERAL";"TAB2",#N/A,TRUE,"GENERAL";"TAB3",#N/A,TRUE,"GENERAL";"TAB4",#N/A,TRUE,"GENERAL";"TAB5",#N/A,TRUE,"GENERAL"}</definedName>
    <definedName name="fghfg" localSheetId="10">{"TAB1",#N/A,TRUE,"GENERAL";"TAB2",#N/A,TRUE,"GENERAL";"TAB3",#N/A,TRUE,"GENERAL";"TAB4",#N/A,TRUE,"GENERAL";"TAB5",#N/A,TRUE,"GENERAL"}</definedName>
    <definedName name="fghfg" localSheetId="8">{"TAB1",#N/A,TRUE,"GENERAL";"TAB2",#N/A,TRUE,"GENERAL";"TAB3",#N/A,TRUE,"GENERAL";"TAB4",#N/A,TRUE,"GENERAL";"TAB5",#N/A,TRUE,"GENERAL"}</definedName>
    <definedName name="fghfg">{"TAB1",#N/A,TRUE,"GENERAL";"TAB2",#N/A,TRUE,"GENERAL";"TAB3",#N/A,TRUE,"GENERAL";"TAB4",#N/A,TRUE,"GENERAL";"TAB5",#N/A,TRUE,"GENERAL"}</definedName>
    <definedName name="fghfgh" localSheetId="9">{"via1",#N/A,TRUE,"general";"via2",#N/A,TRUE,"general";"via3",#N/A,TRUE,"general"}</definedName>
    <definedName name="fghfgh" localSheetId="11">{"via1",#N/A,TRUE,"general";"via2",#N/A,TRUE,"general";"via3",#N/A,TRUE,"general"}</definedName>
    <definedName name="fghfgh" localSheetId="7">{"via1",#N/A,TRUE,"general";"via2",#N/A,TRUE,"general";"via3",#N/A,TRUE,"general"}</definedName>
    <definedName name="fghfgh" localSheetId="10">{"via1",#N/A,TRUE,"general";"via2",#N/A,TRUE,"general";"via3",#N/A,TRUE,"general"}</definedName>
    <definedName name="fghfgh" localSheetId="8">{"via1",#N/A,TRUE,"general";"via2",#N/A,TRUE,"general";"via3",#N/A,TRUE,"general"}</definedName>
    <definedName name="fghfgh">{"via1",#N/A,TRUE,"general";"via2",#N/A,TRUE,"general";"via3",#N/A,TRUE,"general"}</definedName>
    <definedName name="FGHFW" localSheetId="9">{"via1",#N/A,TRUE,"general";"via2",#N/A,TRUE,"general";"via3",#N/A,TRUE,"general"}</definedName>
    <definedName name="FGHFW" localSheetId="11">{"via1",#N/A,TRUE,"general";"via2",#N/A,TRUE,"general";"via3",#N/A,TRUE,"general"}</definedName>
    <definedName name="FGHFW" localSheetId="7">{"via1",#N/A,TRUE,"general";"via2",#N/A,TRUE,"general";"via3",#N/A,TRUE,"general"}</definedName>
    <definedName name="FGHFW" localSheetId="10">{"via1",#N/A,TRUE,"general";"via2",#N/A,TRUE,"general";"via3",#N/A,TRUE,"general"}</definedName>
    <definedName name="FGHFW" localSheetId="8">{"via1",#N/A,TRUE,"general";"via2",#N/A,TRUE,"general";"via3",#N/A,TRUE,"general"}</definedName>
    <definedName name="FGHFW">{"via1",#N/A,TRUE,"general";"via2",#N/A,TRUE,"general";"via3",#N/A,TRUE,"general"}</definedName>
    <definedName name="fghhh" localSheetId="9">{"TAB1",#N/A,TRUE,"GENERAL";"TAB2",#N/A,TRUE,"GENERAL";"TAB3",#N/A,TRUE,"GENERAL";"TAB4",#N/A,TRUE,"GENERAL";"TAB5",#N/A,TRUE,"GENERAL"}</definedName>
    <definedName name="fghhh" localSheetId="11">{"TAB1",#N/A,TRUE,"GENERAL";"TAB2",#N/A,TRUE,"GENERAL";"TAB3",#N/A,TRUE,"GENERAL";"TAB4",#N/A,TRUE,"GENERAL";"TAB5",#N/A,TRUE,"GENERAL"}</definedName>
    <definedName name="fghhh" localSheetId="7">{"TAB1",#N/A,TRUE,"GENERAL";"TAB2",#N/A,TRUE,"GENERAL";"TAB3",#N/A,TRUE,"GENERAL";"TAB4",#N/A,TRUE,"GENERAL";"TAB5",#N/A,TRUE,"GENERAL"}</definedName>
    <definedName name="fghhh" localSheetId="10">{"TAB1",#N/A,TRUE,"GENERAL";"TAB2",#N/A,TRUE,"GENERAL";"TAB3",#N/A,TRUE,"GENERAL";"TAB4",#N/A,TRUE,"GENERAL";"TAB5",#N/A,TRUE,"GENERAL"}</definedName>
    <definedName name="fghhh" localSheetId="8">{"TAB1",#N/A,TRUE,"GENERAL";"TAB2",#N/A,TRUE,"GENERAL";"TAB3",#N/A,TRUE,"GENERAL";"TAB4",#N/A,TRUE,"GENERAL";"TAB5",#N/A,TRUE,"GENERAL"}</definedName>
    <definedName name="fghhh">{"TAB1",#N/A,TRUE,"GENERAL";"TAB2",#N/A,TRUE,"GENERAL";"TAB3",#N/A,TRUE,"GENERAL";"TAB4",#N/A,TRUE,"GENERAL";"TAB5",#N/A,TRUE,"GENERAL"}</definedName>
    <definedName name="fghsfgh" localSheetId="9">{"via1",#N/A,TRUE,"general";"via2",#N/A,TRUE,"general";"via3",#N/A,TRUE,"general"}</definedName>
    <definedName name="fghsfgh" localSheetId="11">{"via1",#N/A,TRUE,"general";"via2",#N/A,TRUE,"general";"via3",#N/A,TRUE,"general"}</definedName>
    <definedName name="fghsfgh" localSheetId="7">{"via1",#N/A,TRUE,"general";"via2",#N/A,TRUE,"general";"via3",#N/A,TRUE,"general"}</definedName>
    <definedName name="fghsfgh" localSheetId="10">{"via1",#N/A,TRUE,"general";"via2",#N/A,TRUE,"general";"via3",#N/A,TRUE,"general"}</definedName>
    <definedName name="fghsfgh" localSheetId="8">{"via1",#N/A,TRUE,"general";"via2",#N/A,TRUE,"general";"via3",#N/A,TRUE,"general"}</definedName>
    <definedName name="fghsfgh">{"via1",#N/A,TRUE,"general";"via2",#N/A,TRUE,"general";"via3",#N/A,TRUE,"general"}</definedName>
    <definedName name="fght" localSheetId="9">{"TAB1",#N/A,TRUE,"GENERAL";"TAB2",#N/A,TRUE,"GENERAL";"TAB3",#N/A,TRUE,"GENERAL";"TAB4",#N/A,TRUE,"GENERAL";"TAB5",#N/A,TRUE,"GENERAL"}</definedName>
    <definedName name="fght" localSheetId="11">{"TAB1",#N/A,TRUE,"GENERAL";"TAB2",#N/A,TRUE,"GENERAL";"TAB3",#N/A,TRUE,"GENERAL";"TAB4",#N/A,TRUE,"GENERAL";"TAB5",#N/A,TRUE,"GENERAL"}</definedName>
    <definedName name="fght" localSheetId="7">{"TAB1",#N/A,TRUE,"GENERAL";"TAB2",#N/A,TRUE,"GENERAL";"TAB3",#N/A,TRUE,"GENERAL";"TAB4",#N/A,TRUE,"GENERAL";"TAB5",#N/A,TRUE,"GENERAL"}</definedName>
    <definedName name="fght" localSheetId="10">{"TAB1",#N/A,TRUE,"GENERAL";"TAB2",#N/A,TRUE,"GENERAL";"TAB3",#N/A,TRUE,"GENERAL";"TAB4",#N/A,TRUE,"GENERAL";"TAB5",#N/A,TRUE,"GENERAL"}</definedName>
    <definedName name="fght" localSheetId="8">{"TAB1",#N/A,TRUE,"GENERAL";"TAB2",#N/A,TRUE,"GENERAL";"TAB3",#N/A,TRUE,"GENERAL";"TAB4",#N/A,TRUE,"GENERAL";"TAB5",#N/A,TRUE,"GENERAL"}</definedName>
    <definedName name="fght">{"TAB1",#N/A,TRUE,"GENERAL";"TAB2",#N/A,TRUE,"GENERAL";"TAB3",#N/A,TRUE,"GENERAL";"TAB4",#N/A,TRUE,"GENERAL";"TAB5",#N/A,TRUE,"GENERAL"}</definedName>
    <definedName name="fgjgryi" localSheetId="9">{"TAB1",#N/A,TRUE,"GENERAL";"TAB2",#N/A,TRUE,"GENERAL";"TAB3",#N/A,TRUE,"GENERAL";"TAB4",#N/A,TRUE,"GENERAL";"TAB5",#N/A,TRUE,"GENERAL"}</definedName>
    <definedName name="fgjgryi" localSheetId="11">{"TAB1",#N/A,TRUE,"GENERAL";"TAB2",#N/A,TRUE,"GENERAL";"TAB3",#N/A,TRUE,"GENERAL";"TAB4",#N/A,TRUE,"GENERAL";"TAB5",#N/A,TRUE,"GENERAL"}</definedName>
    <definedName name="fgjgryi" localSheetId="7">{"TAB1",#N/A,TRUE,"GENERAL";"TAB2",#N/A,TRUE,"GENERAL";"TAB3",#N/A,TRUE,"GENERAL";"TAB4",#N/A,TRUE,"GENERAL";"TAB5",#N/A,TRUE,"GENERAL"}</definedName>
    <definedName name="fgjgryi" localSheetId="10">{"TAB1",#N/A,TRUE,"GENERAL";"TAB2",#N/A,TRUE,"GENERAL";"TAB3",#N/A,TRUE,"GENERAL";"TAB4",#N/A,TRUE,"GENERAL";"TAB5",#N/A,TRUE,"GENERAL"}</definedName>
    <definedName name="fgjgryi" localSheetId="8">{"TAB1",#N/A,TRUE,"GENERAL";"TAB2",#N/A,TRUE,"GENERAL";"TAB3",#N/A,TRUE,"GENERAL";"TAB4",#N/A,TRUE,"GENERAL";"TAB5",#N/A,TRUE,"GENERAL"}</definedName>
    <definedName name="fgjgryi">{"TAB1",#N/A,TRUE,"GENERAL";"TAB2",#N/A,TRUE,"GENERAL";"TAB3",#N/A,TRUE,"GENERAL";"TAB4",#N/A,TRUE,"GENERAL";"TAB5",#N/A,TRUE,"GENERAL"}</definedName>
    <definedName name="FGV">#REF!</definedName>
    <definedName name="fhfg" localSheetId="9">{"TAB1",#N/A,TRUE,"GENERAL";"TAB2",#N/A,TRUE,"GENERAL";"TAB3",#N/A,TRUE,"GENERAL";"TAB4",#N/A,TRUE,"GENERAL";"TAB5",#N/A,TRUE,"GENERAL"}</definedName>
    <definedName name="fhfg" localSheetId="11">{"TAB1",#N/A,TRUE,"GENERAL";"TAB2",#N/A,TRUE,"GENERAL";"TAB3",#N/A,TRUE,"GENERAL";"TAB4",#N/A,TRUE,"GENERAL";"TAB5",#N/A,TRUE,"GENERAL"}</definedName>
    <definedName name="fhfg" localSheetId="7">{"TAB1",#N/A,TRUE,"GENERAL";"TAB2",#N/A,TRUE,"GENERAL";"TAB3",#N/A,TRUE,"GENERAL";"TAB4",#N/A,TRUE,"GENERAL";"TAB5",#N/A,TRUE,"GENERAL"}</definedName>
    <definedName name="fhfg" localSheetId="10">{"TAB1",#N/A,TRUE,"GENERAL";"TAB2",#N/A,TRUE,"GENERAL";"TAB3",#N/A,TRUE,"GENERAL";"TAB4",#N/A,TRUE,"GENERAL";"TAB5",#N/A,TRUE,"GENERAL"}</definedName>
    <definedName name="fhfg" localSheetId="8">{"TAB1",#N/A,TRUE,"GENERAL";"TAB2",#N/A,TRUE,"GENERAL";"TAB3",#N/A,TRUE,"GENERAL";"TAB4",#N/A,TRUE,"GENERAL";"TAB5",#N/A,TRUE,"GENERAL"}</definedName>
    <definedName name="fhfg">{"TAB1",#N/A,TRUE,"GENERAL";"TAB2",#N/A,TRUE,"GENERAL";"TAB3",#N/A,TRUE,"GENERAL";"TAB4",#N/A,TRUE,"GENERAL";"TAB5",#N/A,TRUE,"GENERAL"}</definedName>
    <definedName name="fhfgh" localSheetId="9">{"via1",#N/A,TRUE,"general";"via2",#N/A,TRUE,"general";"via3",#N/A,TRUE,"general"}</definedName>
    <definedName name="fhfgh" localSheetId="11">{"via1",#N/A,TRUE,"general";"via2",#N/A,TRUE,"general";"via3",#N/A,TRUE,"general"}</definedName>
    <definedName name="fhfgh" localSheetId="7">{"via1",#N/A,TRUE,"general";"via2",#N/A,TRUE,"general";"via3",#N/A,TRUE,"general"}</definedName>
    <definedName name="fhfgh" localSheetId="10">{"via1",#N/A,TRUE,"general";"via2",#N/A,TRUE,"general";"via3",#N/A,TRUE,"general"}</definedName>
    <definedName name="fhfgh" localSheetId="8">{"via1",#N/A,TRUE,"general";"via2",#N/A,TRUE,"general";"via3",#N/A,TRUE,"general"}</definedName>
    <definedName name="fhfgh">{"via1",#N/A,TRUE,"general";"via2",#N/A,TRUE,"general";"via3",#N/A,TRUE,"general"}</definedName>
    <definedName name="fhg">{#N/A,#N/A,TRUE,"1842CWN0"}</definedName>
    <definedName name="fhg_1">{#N/A,#N/A,TRUE,"1842CWN0"}</definedName>
    <definedName name="fhg_2">{#N/A,#N/A,TRUE,"1842CWN0"}</definedName>
    <definedName name="fhgh" localSheetId="9">{"via1",#N/A,TRUE,"general";"via2",#N/A,TRUE,"general";"via3",#N/A,TRUE,"general"}</definedName>
    <definedName name="fhgh" localSheetId="11">{"via1",#N/A,TRUE,"general";"via2",#N/A,TRUE,"general";"via3",#N/A,TRUE,"general"}</definedName>
    <definedName name="fhgh" localSheetId="7">{"via1",#N/A,TRUE,"general";"via2",#N/A,TRUE,"general";"via3",#N/A,TRUE,"general"}</definedName>
    <definedName name="fhgh" localSheetId="10">{"via1",#N/A,TRUE,"general";"via2",#N/A,TRUE,"general";"via3",#N/A,TRUE,"general"}</definedName>
    <definedName name="fhgh" localSheetId="8">{"via1",#N/A,TRUE,"general";"via2",#N/A,TRUE,"general";"via3",#N/A,TRUE,"general"}</definedName>
    <definedName name="fhgh">{"via1",#N/A,TRUE,"general";"via2",#N/A,TRUE,"general";"via3",#N/A,TRUE,"general"}</definedName>
    <definedName name="fhpltyunh" localSheetId="9">{"via1",#N/A,TRUE,"general";"via2",#N/A,TRUE,"general";"via3",#N/A,TRUE,"general"}</definedName>
    <definedName name="fhpltyunh" localSheetId="11">{"via1",#N/A,TRUE,"general";"via2",#N/A,TRUE,"general";"via3",#N/A,TRUE,"general"}</definedName>
    <definedName name="fhpltyunh" localSheetId="7">{"via1",#N/A,TRUE,"general";"via2",#N/A,TRUE,"general";"via3",#N/A,TRUE,"general"}</definedName>
    <definedName name="fhpltyunh" localSheetId="10">{"via1",#N/A,TRUE,"general";"via2",#N/A,TRUE,"general";"via3",#N/A,TRUE,"general"}</definedName>
    <definedName name="fhpltyunh" localSheetId="8">{"via1",#N/A,TRUE,"general";"via2",#N/A,TRUE,"general";"via3",#N/A,TRUE,"general"}</definedName>
    <definedName name="fhpltyunh">{"via1",#N/A,TRUE,"general";"via2",#N/A,TRUE,"general";"via3",#N/A,TRUE,"general"}</definedName>
    <definedName name="FI">#REF!</definedName>
    <definedName name="FIDUCIASOCTUBRE">{#N/A,#N/A,FALSE,"Aging Summary";#N/A,#N/A,FALSE,"Ratio Analysis";#N/A,#N/A,FALSE,"Test 120 Day Accts";#N/A,#N/A,FALSE,"Tickmarks"}</definedName>
    <definedName name="fil">#REF!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localSheetId="9">{"TAB1",#N/A,TRUE,"GENERAL";"TAB2",#N/A,TRUE,"GENERAL";"TAB3",#N/A,TRUE,"GENERAL";"TAB4",#N/A,TRUE,"GENERAL";"TAB5",#N/A,TRUE,"GENERAL"}</definedName>
    <definedName name="frbgsd" localSheetId="11">{"TAB1",#N/A,TRUE,"GENERAL";"TAB2",#N/A,TRUE,"GENERAL";"TAB3",#N/A,TRUE,"GENERAL";"TAB4",#N/A,TRUE,"GENERAL";"TAB5",#N/A,TRUE,"GENERAL"}</definedName>
    <definedName name="frbgsd" localSheetId="7">{"TAB1",#N/A,TRUE,"GENERAL";"TAB2",#N/A,TRUE,"GENERAL";"TAB3",#N/A,TRUE,"GENERAL";"TAB4",#N/A,TRUE,"GENERAL";"TAB5",#N/A,TRUE,"GENERAL"}</definedName>
    <definedName name="frbgsd" localSheetId="10">{"TAB1",#N/A,TRUE,"GENERAL";"TAB2",#N/A,TRUE,"GENERAL";"TAB3",#N/A,TRUE,"GENERAL";"TAB4",#N/A,TRUE,"GENERAL";"TAB5",#N/A,TRUE,"GENERAL"}</definedName>
    <definedName name="frbgsd" localSheetId="8">{"TAB1",#N/A,TRUE,"GENERAL";"TAB2",#N/A,TRUE,"GENERAL";"TAB3",#N/A,TRUE,"GENERAL";"TAB4",#N/A,TRUE,"GENERAL";"TAB5",#N/A,TRUE,"GENERAL"}</definedName>
    <definedName name="frbgsd">{"TAB1",#N/A,TRUE,"GENERAL";"TAB2",#N/A,TRUE,"GENERAL";"TAB3",#N/A,TRUE,"GENERAL";"TAB4",#N/A,TRUE,"GENERAL";"TAB5",#N/A,TRUE,"GENERAL"}</definedName>
    <definedName name="frefr" localSheetId="9">{"via1",#N/A,TRUE,"general";"via2",#N/A,TRUE,"general";"via3",#N/A,TRUE,"general"}</definedName>
    <definedName name="frefr" localSheetId="11">{"via1",#N/A,TRUE,"general";"via2",#N/A,TRUE,"general";"via3",#N/A,TRUE,"general"}</definedName>
    <definedName name="frefr" localSheetId="7">{"via1",#N/A,TRUE,"general";"via2",#N/A,TRUE,"general";"via3",#N/A,TRUE,"general"}</definedName>
    <definedName name="frefr" localSheetId="10">{"via1",#N/A,TRUE,"general";"via2",#N/A,TRUE,"general";"via3",#N/A,TRUE,"general"}</definedName>
    <definedName name="frefr" localSheetId="8">{"via1",#N/A,TRUE,"general";"via2",#N/A,TRUE,"general";"via3",#N/A,TRUE,"general"}</definedName>
    <definedName name="frefr">{"via1",#N/A,TRUE,"general";"via2",#N/A,TRUE,"general";"via3",#N/A,TRUE,"general"}</definedName>
    <definedName name="fres">#REF!</definedName>
    <definedName name="FREV">{"PYGT",#N/A,FALSE,"PYG";"ACTIT",#N/A,FALSE,"BCE_GRAL-ACTIVO";"PASIT",#N/A,FALSE,"BCE_GRAL-PASIVO-PATRIM";"CAJAT",#N/A,FALSE,"CAJA"}</definedName>
    <definedName name="frfa" localSheetId="9">{"via1",#N/A,TRUE,"general";"via2",#N/A,TRUE,"general";"via3",#N/A,TRUE,"general"}</definedName>
    <definedName name="frfa" localSheetId="11">{"via1",#N/A,TRUE,"general";"via2",#N/A,TRUE,"general";"via3",#N/A,TRUE,"general"}</definedName>
    <definedName name="frfa" localSheetId="7">{"via1",#N/A,TRUE,"general";"via2",#N/A,TRUE,"general";"via3",#N/A,TRUE,"general"}</definedName>
    <definedName name="frfa" localSheetId="10">{"via1",#N/A,TRUE,"general";"via2",#N/A,TRUE,"general";"via3",#N/A,TRUE,"general"}</definedName>
    <definedName name="frfa" localSheetId="8">{"via1",#N/A,TRUE,"general";"via2",#N/A,TRUE,"general";"via3",#N/A,TRUE,"general"}</definedName>
    <definedName name="frfa">{"via1",#N/A,TRUE,"general";"via2",#N/A,TRUE,"general";"via3",#N/A,TRUE,"general"}</definedName>
    <definedName name="frfr" localSheetId="9">{"TAB1",#N/A,TRUE,"GENERAL";"TAB2",#N/A,TRUE,"GENERAL";"TAB3",#N/A,TRUE,"GENERAL";"TAB4",#N/A,TRUE,"GENERAL";"TAB5",#N/A,TRUE,"GENERAL"}</definedName>
    <definedName name="frfr" localSheetId="11">{"TAB1",#N/A,TRUE,"GENERAL";"TAB2",#N/A,TRUE,"GENERAL";"TAB3",#N/A,TRUE,"GENERAL";"TAB4",#N/A,TRUE,"GENERAL";"TAB5",#N/A,TRUE,"GENERAL"}</definedName>
    <definedName name="frfr" localSheetId="7">{"TAB1",#N/A,TRUE,"GENERAL";"TAB2",#N/A,TRUE,"GENERAL";"TAB3",#N/A,TRUE,"GENERAL";"TAB4",#N/A,TRUE,"GENERAL";"TAB5",#N/A,TRUE,"GENERAL"}</definedName>
    <definedName name="frfr" localSheetId="10">{"TAB1",#N/A,TRUE,"GENERAL";"TAB2",#N/A,TRUE,"GENERAL";"TAB3",#N/A,TRUE,"GENERAL";"TAB4",#N/A,TRUE,"GENERAL";"TAB5",#N/A,TRUE,"GENERAL"}</definedName>
    <definedName name="frfr" localSheetId="8">{"TAB1",#N/A,TRUE,"GENERAL";"TAB2",#N/A,TRUE,"GENERAL";"TAB3",#N/A,TRUE,"GENERAL";"TAB4",#N/A,TRUE,"GENERAL";"TAB5",#N/A,TRUE,"GENERAL"}</definedName>
    <definedName name="frfr">{"TAB1",#N/A,TRUE,"GENERAL";"TAB2",#N/A,TRUE,"GENERAL";"TAB3",#N/A,TRUE,"GENERAL";"TAB4",#N/A,TRUE,"GENERAL";"TAB5",#N/A,TRUE,"GENERAL"}</definedName>
    <definedName name="Ft">#REF!</definedName>
    <definedName name="fu">#REF!</definedName>
    <definedName name="Full_Print">#REF!</definedName>
    <definedName name="fv">#REF!</definedName>
    <definedName name="fwff" localSheetId="9">{"via1",#N/A,TRUE,"general";"via2",#N/A,TRUE,"general";"via3",#N/A,TRUE,"general"}</definedName>
    <definedName name="fwff" localSheetId="11">{"via1",#N/A,TRUE,"general";"via2",#N/A,TRUE,"general";"via3",#N/A,TRUE,"general"}</definedName>
    <definedName name="fwff" localSheetId="7">{"via1",#N/A,TRUE,"general";"via2",#N/A,TRUE,"general";"via3",#N/A,TRUE,"general"}</definedName>
    <definedName name="fwff" localSheetId="10">{"via1",#N/A,TRUE,"general";"via2",#N/A,TRUE,"general";"via3",#N/A,TRUE,"general"}</definedName>
    <definedName name="fwff" localSheetId="8">{"via1",#N/A,TRUE,"general";"via2",#N/A,TRUE,"general";"via3",#N/A,TRUE,"general"}</definedName>
    <definedName name="fwff">{"via1",#N/A,TRUE,"general";"via2",#N/A,TRUE,"general";"via3",#N/A,TRUE,"general"}</definedName>
    <definedName name="fwwe" localSheetId="9">{"via1",#N/A,TRUE,"general";"via2",#N/A,TRUE,"general";"via3",#N/A,TRUE,"general"}</definedName>
    <definedName name="fwwe" localSheetId="11">{"via1",#N/A,TRUE,"general";"via2",#N/A,TRUE,"general";"via3",#N/A,TRUE,"general"}</definedName>
    <definedName name="fwwe" localSheetId="7">{"via1",#N/A,TRUE,"general";"via2",#N/A,TRUE,"general";"via3",#N/A,TRUE,"general"}</definedName>
    <definedName name="fwwe" localSheetId="10">{"via1",#N/A,TRUE,"general";"via2",#N/A,TRUE,"general";"via3",#N/A,TRUE,"general"}</definedName>
    <definedName name="fwwe" localSheetId="8">{"via1",#N/A,TRUE,"general";"via2",#N/A,TRUE,"general";"via3",#N/A,TRUE,"general"}</definedName>
    <definedName name="fwwe">{"via1",#N/A,TRUE,"general";"via2",#N/A,TRUE,"general";"via3",#N/A,TRUE,"general"}</definedName>
    <definedName name="fy">#REF!</definedName>
    <definedName name="Ga">#REF!</definedName>
    <definedName name="GALON">#REF!</definedName>
    <definedName name="GANCHO">#REF!</definedName>
    <definedName name="Gastos">{#N/A,#N/A,FALSE,"GRAFICO";#N/A,#N/A,FALSE,"CAJA (2)";#N/A,#N/A,FALSE,"TERCEROS-PROMEDIO";#N/A,#N/A,FALSE,"CAJA";#N/A,#N/A,FALSE,"INGRESOS1995-2003";#N/A,#N/A,FALSE,"GASTOS1995-2003"}</definedName>
    <definedName name="GastosViajes">#REF!</definedName>
    <definedName name="Gb">#REF!</definedName>
    <definedName name="gbbfghghj" localSheetId="9">{"TAB1",#N/A,TRUE,"GENERAL";"TAB2",#N/A,TRUE,"GENERAL";"TAB3",#N/A,TRUE,"GENERAL";"TAB4",#N/A,TRUE,"GENERAL";"TAB5",#N/A,TRUE,"GENERAL"}</definedName>
    <definedName name="gbbfghghj" localSheetId="11">{"TAB1",#N/A,TRUE,"GENERAL";"TAB2",#N/A,TRUE,"GENERAL";"TAB3",#N/A,TRUE,"GENERAL";"TAB4",#N/A,TRUE,"GENERAL";"TAB5",#N/A,TRUE,"GENERAL"}</definedName>
    <definedName name="gbbfghghj" localSheetId="7">{"TAB1",#N/A,TRUE,"GENERAL";"TAB2",#N/A,TRUE,"GENERAL";"TAB3",#N/A,TRUE,"GENERAL";"TAB4",#N/A,TRUE,"GENERAL";"TAB5",#N/A,TRUE,"GENERAL"}</definedName>
    <definedName name="gbbfghghj" localSheetId="10">{"TAB1",#N/A,TRUE,"GENERAL";"TAB2",#N/A,TRUE,"GENERAL";"TAB3",#N/A,TRUE,"GENERAL";"TAB4",#N/A,TRUE,"GENERAL";"TAB5",#N/A,TRUE,"GENERAL"}</definedName>
    <definedName name="gbbfghghj" localSheetId="8">{"TAB1",#N/A,TRUE,"GENERAL";"TAB2",#N/A,TRUE,"GENERAL";"TAB3",#N/A,TRUE,"GENERAL";"TAB4",#N/A,TRUE,"GENERAL";"TAB5",#N/A,TRUE,"GENERAL"}</definedName>
    <definedName name="gbbfghghj">{"TAB1",#N/A,TRUE,"GENERAL";"TAB2",#N/A,TRUE,"GENERAL";"TAB3",#N/A,TRUE,"GENERAL";"TAB4",#N/A,TRUE,"GENERAL";"TAB5",#N/A,TRUE,"GENERAL"}</definedName>
    <definedName name="Gc">#REF!</definedName>
    <definedName name="Gd">#REF!</definedName>
    <definedName name="gdj">#REF!</definedName>
    <definedName name="gdt" localSheetId="9">{"TAB1",#N/A,TRUE,"GENERAL";"TAB2",#N/A,TRUE,"GENERAL";"TAB3",#N/A,TRUE,"GENERAL";"TAB4",#N/A,TRUE,"GENERAL";"TAB5",#N/A,TRUE,"GENERAL"}</definedName>
    <definedName name="gdt" localSheetId="11">{"TAB1",#N/A,TRUE,"GENERAL";"TAB2",#N/A,TRUE,"GENERAL";"TAB3",#N/A,TRUE,"GENERAL";"TAB4",#N/A,TRUE,"GENERAL";"TAB5",#N/A,TRUE,"GENERAL"}</definedName>
    <definedName name="gdt" localSheetId="7">{"TAB1",#N/A,TRUE,"GENERAL";"TAB2",#N/A,TRUE,"GENERAL";"TAB3",#N/A,TRUE,"GENERAL";"TAB4",#N/A,TRUE,"GENERAL";"TAB5",#N/A,TRUE,"GENERAL"}</definedName>
    <definedName name="gdt" localSheetId="10">{"TAB1",#N/A,TRUE,"GENERAL";"TAB2",#N/A,TRUE,"GENERAL";"TAB3",#N/A,TRUE,"GENERAL";"TAB4",#N/A,TRUE,"GENERAL";"TAB5",#N/A,TRUE,"GENERAL"}</definedName>
    <definedName name="gdt" localSheetId="8">{"TAB1",#N/A,TRUE,"GENERAL";"TAB2",#N/A,TRUE,"GENERAL";"TAB3",#N/A,TRUE,"GENERAL";"TAB4",#N/A,TRUE,"GENERAL";"TAB5",#N/A,TRUE,"GENERAL"}</definedName>
    <definedName name="gdt">{"TAB1",#N/A,TRUE,"GENERAL";"TAB2",#N/A,TRUE,"GENERAL";"TAB3",#N/A,TRUE,"GENERAL";"TAB4",#N/A,TRUE,"GENERAL";"TAB5",#N/A,TRUE,"GENERAL"}</definedName>
    <definedName name="Ge">#REF!</definedName>
    <definedName name="geg" localSheetId="9">{"via1",#N/A,TRUE,"general";"via2",#N/A,TRUE,"general";"via3",#N/A,TRUE,"general"}</definedName>
    <definedName name="geg" localSheetId="11">{"via1",#N/A,TRUE,"general";"via2",#N/A,TRUE,"general";"via3",#N/A,TRUE,"general"}</definedName>
    <definedName name="geg" localSheetId="7">{"via1",#N/A,TRUE,"general";"via2",#N/A,TRUE,"general";"via3",#N/A,TRUE,"general"}</definedName>
    <definedName name="geg" localSheetId="10">{"via1",#N/A,TRUE,"general";"via2",#N/A,TRUE,"general";"via3",#N/A,TRUE,"general"}</definedName>
    <definedName name="geg" localSheetId="8">{"via1",#N/A,TRUE,"general";"via2",#N/A,TRUE,"general";"via3",#N/A,TRUE,"general"}</definedName>
    <definedName name="geg">{"via1",#N/A,TRUE,"general";"via2",#N/A,TRUE,"general";"via3",#N/A,TRUE,"general"}</definedName>
    <definedName name="Generación_de_análisis_de_precios_Unitarios.">#REF!</definedName>
    <definedName name="GEO">#REF!</definedName>
    <definedName name="gerg" localSheetId="9">{"TAB1",#N/A,TRUE,"GENERAL";"TAB2",#N/A,TRUE,"GENERAL";"TAB3",#N/A,TRUE,"GENERAL";"TAB4",#N/A,TRUE,"GENERAL";"TAB5",#N/A,TRUE,"GENERAL"}</definedName>
    <definedName name="gerg" localSheetId="11">{"TAB1",#N/A,TRUE,"GENERAL";"TAB2",#N/A,TRUE,"GENERAL";"TAB3",#N/A,TRUE,"GENERAL";"TAB4",#N/A,TRUE,"GENERAL";"TAB5",#N/A,TRUE,"GENERAL"}</definedName>
    <definedName name="gerg" localSheetId="7">{"TAB1",#N/A,TRUE,"GENERAL";"TAB2",#N/A,TRUE,"GENERAL";"TAB3",#N/A,TRUE,"GENERAL";"TAB4",#N/A,TRUE,"GENERAL";"TAB5",#N/A,TRUE,"GENERAL"}</definedName>
    <definedName name="gerg" localSheetId="10">{"TAB1",#N/A,TRUE,"GENERAL";"TAB2",#N/A,TRUE,"GENERAL";"TAB3",#N/A,TRUE,"GENERAL";"TAB4",#N/A,TRUE,"GENERAL";"TAB5",#N/A,TRUE,"GENERAL"}</definedName>
    <definedName name="gerg" localSheetId="8">{"TAB1",#N/A,TRUE,"GENERAL";"TAB2",#N/A,TRUE,"GENERAL";"TAB3",#N/A,TRUE,"GENERAL";"TAB4",#N/A,TRUE,"GENERAL";"TAB5",#N/A,TRUE,"GENERAL"}</definedName>
    <definedName name="gerg">{"TAB1",#N/A,TRUE,"GENERAL";"TAB2",#N/A,TRUE,"GENERAL";"TAB3",#N/A,TRUE,"GENERAL";"TAB4",#N/A,TRUE,"GENERAL";"TAB5",#N/A,TRUE,"GENERAL"}</definedName>
    <definedName name="gerg54" localSheetId="9">{"via1",#N/A,TRUE,"general";"via2",#N/A,TRUE,"general";"via3",#N/A,TRUE,"general"}</definedName>
    <definedName name="gerg54" localSheetId="11">{"via1",#N/A,TRUE,"general";"via2",#N/A,TRUE,"general";"via3",#N/A,TRUE,"general"}</definedName>
    <definedName name="gerg54" localSheetId="7">{"via1",#N/A,TRUE,"general";"via2",#N/A,TRUE,"general";"via3",#N/A,TRUE,"general"}</definedName>
    <definedName name="gerg54" localSheetId="10">{"via1",#N/A,TRUE,"general";"via2",#N/A,TRUE,"general";"via3",#N/A,TRUE,"general"}</definedName>
    <definedName name="gerg54" localSheetId="8">{"via1",#N/A,TRUE,"general";"via2",#N/A,TRUE,"general";"via3",#N/A,TRUE,"general"}</definedName>
    <definedName name="gerg54">{"via1",#N/A,TRUE,"general";"via2",#N/A,TRUE,"general";"via3",#N/A,TRUE,"general"}</definedName>
    <definedName name="gergew" localSheetId="9">{"TAB1",#N/A,TRUE,"GENERAL";"TAB2",#N/A,TRUE,"GENERAL";"TAB3",#N/A,TRUE,"GENERAL";"TAB4",#N/A,TRUE,"GENERAL";"TAB5",#N/A,TRUE,"GENERAL"}</definedName>
    <definedName name="gergew" localSheetId="11">{"TAB1",#N/A,TRUE,"GENERAL";"TAB2",#N/A,TRUE,"GENERAL";"TAB3",#N/A,TRUE,"GENERAL";"TAB4",#N/A,TRUE,"GENERAL";"TAB5",#N/A,TRUE,"GENERAL"}</definedName>
    <definedName name="gergew" localSheetId="7">{"TAB1",#N/A,TRUE,"GENERAL";"TAB2",#N/A,TRUE,"GENERAL";"TAB3",#N/A,TRUE,"GENERAL";"TAB4",#N/A,TRUE,"GENERAL";"TAB5",#N/A,TRUE,"GENERAL"}</definedName>
    <definedName name="gergew" localSheetId="10">{"TAB1",#N/A,TRUE,"GENERAL";"TAB2",#N/A,TRUE,"GENERAL";"TAB3",#N/A,TRUE,"GENERAL";"TAB4",#N/A,TRUE,"GENERAL";"TAB5",#N/A,TRUE,"GENERAL"}</definedName>
    <definedName name="gergew" localSheetId="8">{"TAB1",#N/A,TRUE,"GENERAL";"TAB2",#N/A,TRUE,"GENERAL";"TAB3",#N/A,TRUE,"GENERAL";"TAB4",#N/A,TRUE,"GENERAL";"TAB5",#N/A,TRUE,"GENERAL"}</definedName>
    <definedName name="gergew">{"TAB1",#N/A,TRUE,"GENERAL";"TAB2",#N/A,TRUE,"GENERAL";"TAB3",#N/A,TRUE,"GENERAL";"TAB4",#N/A,TRUE,"GENERAL";"TAB5",#N/A,TRUE,"GENERAL"}</definedName>
    <definedName name="gergw" localSheetId="9">{"TAB1",#N/A,TRUE,"GENERAL";"TAB2",#N/A,TRUE,"GENERAL";"TAB3",#N/A,TRUE,"GENERAL";"TAB4",#N/A,TRUE,"GENERAL";"TAB5",#N/A,TRUE,"GENERAL"}</definedName>
    <definedName name="gergw" localSheetId="11">{"TAB1",#N/A,TRUE,"GENERAL";"TAB2",#N/A,TRUE,"GENERAL";"TAB3",#N/A,TRUE,"GENERAL";"TAB4",#N/A,TRUE,"GENERAL";"TAB5",#N/A,TRUE,"GENERAL"}</definedName>
    <definedName name="gergw" localSheetId="7">{"TAB1",#N/A,TRUE,"GENERAL";"TAB2",#N/A,TRUE,"GENERAL";"TAB3",#N/A,TRUE,"GENERAL";"TAB4",#N/A,TRUE,"GENERAL";"TAB5",#N/A,TRUE,"GENERAL"}</definedName>
    <definedName name="gergw" localSheetId="10">{"TAB1",#N/A,TRUE,"GENERAL";"TAB2",#N/A,TRUE,"GENERAL";"TAB3",#N/A,TRUE,"GENERAL";"TAB4",#N/A,TRUE,"GENERAL";"TAB5",#N/A,TRUE,"GENERAL"}</definedName>
    <definedName name="gergw" localSheetId="8">{"TAB1",#N/A,TRUE,"GENERAL";"TAB2",#N/A,TRUE,"GENERAL";"TAB3",#N/A,TRUE,"GENERAL";"TAB4",#N/A,TRUE,"GENERAL";"TAB5",#N/A,TRUE,"GENERAL"}</definedName>
    <definedName name="gergw">{"TAB1",#N/A,TRUE,"GENERAL";"TAB2",#N/A,TRUE,"GENERAL";"TAB3",#N/A,TRUE,"GENERAL";"TAB4",#N/A,TRUE,"GENERAL";"TAB5",#N/A,TRUE,"GENERAL"}</definedName>
    <definedName name="GF">#REF!</definedName>
    <definedName name="gfd" localSheetId="9">{"TAB1",#N/A,TRUE,"GENERAL";"TAB2",#N/A,TRUE,"GENERAL";"TAB3",#N/A,TRUE,"GENERAL";"TAB4",#N/A,TRUE,"GENERAL";"TAB5",#N/A,TRUE,"GENERAL"}</definedName>
    <definedName name="gfd" localSheetId="11">{"TAB1",#N/A,TRUE,"GENERAL";"TAB2",#N/A,TRUE,"GENERAL";"TAB3",#N/A,TRUE,"GENERAL";"TAB4",#N/A,TRUE,"GENERAL";"TAB5",#N/A,TRUE,"GENERAL"}</definedName>
    <definedName name="gfd" localSheetId="7">{"TAB1",#N/A,TRUE,"GENERAL";"TAB2",#N/A,TRUE,"GENERAL";"TAB3",#N/A,TRUE,"GENERAL";"TAB4",#N/A,TRUE,"GENERAL";"TAB5",#N/A,TRUE,"GENERAL"}</definedName>
    <definedName name="gfd" localSheetId="10">{"TAB1",#N/A,TRUE,"GENERAL";"TAB2",#N/A,TRUE,"GENERAL";"TAB3",#N/A,TRUE,"GENERAL";"TAB4",#N/A,TRUE,"GENERAL";"TAB5",#N/A,TRUE,"GENERAL"}</definedName>
    <definedName name="gfd" localSheetId="8">{"TAB1",#N/A,TRUE,"GENERAL";"TAB2",#N/A,TRUE,"GENERAL";"TAB3",#N/A,TRUE,"GENERAL";"TAB4",#N/A,TRUE,"GENERAL";"TAB5",#N/A,TRUE,"GENERAL"}</definedName>
    <definedName name="gfd">{"TAB1",#N/A,TRUE,"GENERAL";"TAB2",#N/A,TRUE,"GENERAL";"TAB3",#N/A,TRUE,"GENERAL";"TAB4",#N/A,TRUE,"GENERAL";"TAB5",#N/A,TRUE,"GENERAL"}</definedName>
    <definedName name="gfdg" localSheetId="9">{"via1",#N/A,TRUE,"general";"via2",#N/A,TRUE,"general";"via3",#N/A,TRUE,"general"}</definedName>
    <definedName name="gfdg" localSheetId="11">{"via1",#N/A,TRUE,"general";"via2",#N/A,TRUE,"general";"via3",#N/A,TRUE,"general"}</definedName>
    <definedName name="gfdg" localSheetId="7">{"via1",#N/A,TRUE,"general";"via2",#N/A,TRUE,"general";"via3",#N/A,TRUE,"general"}</definedName>
    <definedName name="gfdg" localSheetId="10">{"via1",#N/A,TRUE,"general";"via2",#N/A,TRUE,"general";"via3",#N/A,TRUE,"general"}</definedName>
    <definedName name="gfdg" localSheetId="8">{"via1",#N/A,TRUE,"general";"via2",#N/A,TRUE,"general";"via3",#N/A,TRUE,"general"}</definedName>
    <definedName name="gfdg">{"via1",#N/A,TRUE,"general";"via2",#N/A,TRUE,"general";"via3",#N/A,TRUE,"general"}</definedName>
    <definedName name="gfgfgr" localSheetId="9">{"via1",#N/A,TRUE,"general";"via2",#N/A,TRUE,"general";"via3",#N/A,TRUE,"general"}</definedName>
    <definedName name="gfgfgr" localSheetId="11">{"via1",#N/A,TRUE,"general";"via2",#N/A,TRUE,"general";"via3",#N/A,TRUE,"general"}</definedName>
    <definedName name="gfgfgr" localSheetId="7">{"via1",#N/A,TRUE,"general";"via2",#N/A,TRUE,"general";"via3",#N/A,TRUE,"general"}</definedName>
    <definedName name="gfgfgr" localSheetId="10">{"via1",#N/A,TRUE,"general";"via2",#N/A,TRUE,"general";"via3",#N/A,TRUE,"general"}</definedName>
    <definedName name="gfgfgr" localSheetId="8">{"via1",#N/A,TRUE,"general";"via2",#N/A,TRUE,"general";"via3",#N/A,TRUE,"general"}</definedName>
    <definedName name="gfgfgr">{"via1",#N/A,TRUE,"general";"via2",#N/A,TRUE,"general";"via3",#N/A,TRUE,"general"}</definedName>
    <definedName name="gfhf" localSheetId="9">{"via1",#N/A,TRUE,"general";"via2",#N/A,TRUE,"general";"via3",#N/A,TRUE,"general"}</definedName>
    <definedName name="gfhf" localSheetId="11">{"via1",#N/A,TRUE,"general";"via2",#N/A,TRUE,"general";"via3",#N/A,TRUE,"general"}</definedName>
    <definedName name="gfhf" localSheetId="7">{"via1",#N/A,TRUE,"general";"via2",#N/A,TRUE,"general";"via3",#N/A,TRUE,"general"}</definedName>
    <definedName name="gfhf" localSheetId="10">{"via1",#N/A,TRUE,"general";"via2",#N/A,TRUE,"general";"via3",#N/A,TRUE,"general"}</definedName>
    <definedName name="gfhf" localSheetId="8">{"via1",#N/A,TRUE,"general";"via2",#N/A,TRUE,"general";"via3",#N/A,TRUE,"general"}</definedName>
    <definedName name="gfhf">{"via1",#N/A,TRUE,"general";"via2",#N/A,TRUE,"general";"via3",#N/A,TRUE,"general"}</definedName>
    <definedName name="gfhfdh" localSheetId="9">{"TAB1",#N/A,TRUE,"GENERAL";"TAB2",#N/A,TRUE,"GENERAL";"TAB3",#N/A,TRUE,"GENERAL";"TAB4",#N/A,TRUE,"GENERAL";"TAB5",#N/A,TRUE,"GENERAL"}</definedName>
    <definedName name="gfhfdh" localSheetId="11">{"TAB1",#N/A,TRUE,"GENERAL";"TAB2",#N/A,TRUE,"GENERAL";"TAB3",#N/A,TRUE,"GENERAL";"TAB4",#N/A,TRUE,"GENERAL";"TAB5",#N/A,TRUE,"GENERAL"}</definedName>
    <definedName name="gfhfdh" localSheetId="7">{"TAB1",#N/A,TRUE,"GENERAL";"TAB2",#N/A,TRUE,"GENERAL";"TAB3",#N/A,TRUE,"GENERAL";"TAB4",#N/A,TRUE,"GENERAL";"TAB5",#N/A,TRUE,"GENERAL"}</definedName>
    <definedName name="gfhfdh" localSheetId="10">{"TAB1",#N/A,TRUE,"GENERAL";"TAB2",#N/A,TRUE,"GENERAL";"TAB3",#N/A,TRUE,"GENERAL";"TAB4",#N/A,TRUE,"GENERAL";"TAB5",#N/A,TRUE,"GENERAL"}</definedName>
    <definedName name="gfhfdh" localSheetId="8">{"TAB1",#N/A,TRUE,"GENERAL";"TAB2",#N/A,TRUE,"GENERAL";"TAB3",#N/A,TRUE,"GENERAL";"TAB4",#N/A,TRUE,"GENERAL";"TAB5",#N/A,TRUE,"GENERAL"}</definedName>
    <definedName name="gfhfdh">{"TAB1",#N/A,TRUE,"GENERAL";"TAB2",#N/A,TRUE,"GENERAL";"TAB3",#N/A,TRUE,"GENERAL";"TAB4",#N/A,TRUE,"GENERAL";"TAB5",#N/A,TRUE,"GENERAL"}</definedName>
    <definedName name="gfhgfh" localSheetId="9">{"TAB1",#N/A,TRUE,"GENERAL";"TAB2",#N/A,TRUE,"GENERAL";"TAB3",#N/A,TRUE,"GENERAL";"TAB4",#N/A,TRUE,"GENERAL";"TAB5",#N/A,TRUE,"GENERAL"}</definedName>
    <definedName name="gfhgfh" localSheetId="11">{"TAB1",#N/A,TRUE,"GENERAL";"TAB2",#N/A,TRUE,"GENERAL";"TAB3",#N/A,TRUE,"GENERAL";"TAB4",#N/A,TRUE,"GENERAL";"TAB5",#N/A,TRUE,"GENERAL"}</definedName>
    <definedName name="gfhgfh" localSheetId="7">{"TAB1",#N/A,TRUE,"GENERAL";"TAB2",#N/A,TRUE,"GENERAL";"TAB3",#N/A,TRUE,"GENERAL";"TAB4",#N/A,TRUE,"GENERAL";"TAB5",#N/A,TRUE,"GENERAL"}</definedName>
    <definedName name="gfhgfh" localSheetId="10">{"TAB1",#N/A,TRUE,"GENERAL";"TAB2",#N/A,TRUE,"GENERAL";"TAB3",#N/A,TRUE,"GENERAL";"TAB4",#N/A,TRUE,"GENERAL";"TAB5",#N/A,TRUE,"GENERAL"}</definedName>
    <definedName name="gfhgfh" localSheetId="8">{"TAB1",#N/A,TRUE,"GENERAL";"TAB2",#N/A,TRUE,"GENERAL";"TAB3",#N/A,TRUE,"GENERAL";"TAB4",#N/A,TRUE,"GENERAL";"TAB5",#N/A,TRUE,"GENERAL"}</definedName>
    <definedName name="gfhgfh">{"TAB1",#N/A,TRUE,"GENERAL";"TAB2",#N/A,TRUE,"GENERAL";"TAB3",#N/A,TRUE,"GENERAL";"TAB4",#N/A,TRUE,"GENERAL";"TAB5",#N/A,TRUE,"GENERAL"}</definedName>
    <definedName name="GFJHGJ" localSheetId="9">{"TAB1",#N/A,TRUE,"GENERAL";"TAB2",#N/A,TRUE,"GENERAL";"TAB3",#N/A,TRUE,"GENERAL";"TAB4",#N/A,TRUE,"GENERAL";"TAB5",#N/A,TRUE,"GENERAL"}</definedName>
    <definedName name="GFJHGJ" localSheetId="11">{"TAB1",#N/A,TRUE,"GENERAL";"TAB2",#N/A,TRUE,"GENERAL";"TAB3",#N/A,TRUE,"GENERAL";"TAB4",#N/A,TRUE,"GENERAL";"TAB5",#N/A,TRUE,"GENERAL"}</definedName>
    <definedName name="GFJHGJ" localSheetId="7">{"TAB1",#N/A,TRUE,"GENERAL";"TAB2",#N/A,TRUE,"GENERAL";"TAB3",#N/A,TRUE,"GENERAL";"TAB4",#N/A,TRUE,"GENERAL";"TAB5",#N/A,TRUE,"GENERAL"}</definedName>
    <definedName name="GFJHGJ" localSheetId="10">{"TAB1",#N/A,TRUE,"GENERAL";"TAB2",#N/A,TRUE,"GENERAL";"TAB3",#N/A,TRUE,"GENERAL";"TAB4",#N/A,TRUE,"GENERAL";"TAB5",#N/A,TRUE,"GENERAL"}</definedName>
    <definedName name="GFJHGJ" localSheetId="8">{"TAB1",#N/A,TRUE,"GENERAL";"TAB2",#N/A,TRUE,"GENERAL";"TAB3",#N/A,TRUE,"GENERAL";"TAB4",#N/A,TRUE,"GENERAL";"TAB5",#N/A,TRUE,"GENERAL"}</definedName>
    <definedName name="GFJHGJ">{"TAB1",#N/A,TRUE,"GENERAL";"TAB2",#N/A,TRUE,"GENERAL";"TAB3",#N/A,TRUE,"GENERAL";"TAB4",#N/A,TRUE,"GENERAL";"TAB5",#N/A,TRUE,"GENERAL"}</definedName>
    <definedName name="gfjjh" localSheetId="9">{"via1",#N/A,TRUE,"general";"via2",#N/A,TRUE,"general";"via3",#N/A,TRUE,"general"}</definedName>
    <definedName name="gfjjh" localSheetId="11">{"via1",#N/A,TRUE,"general";"via2",#N/A,TRUE,"general";"via3",#N/A,TRUE,"general"}</definedName>
    <definedName name="gfjjh" localSheetId="7">{"via1",#N/A,TRUE,"general";"via2",#N/A,TRUE,"general";"via3",#N/A,TRUE,"general"}</definedName>
    <definedName name="gfjjh" localSheetId="10">{"via1",#N/A,TRUE,"general";"via2",#N/A,TRUE,"general";"via3",#N/A,TRUE,"general"}</definedName>
    <definedName name="gfjjh" localSheetId="8">{"via1",#N/A,TRUE,"general";"via2",#N/A,TRUE,"general";"via3",#N/A,TRUE,"general"}</definedName>
    <definedName name="gfjjh">{"via1",#N/A,TRUE,"general";"via2",#N/A,TRUE,"general";"via3",#N/A,TRUE,"general"}</definedName>
    <definedName name="gft">#REF!</definedName>
    <definedName name="gfutyj6" localSheetId="9">{"via1",#N/A,TRUE,"general";"via2",#N/A,TRUE,"general";"via3",#N/A,TRUE,"general"}</definedName>
    <definedName name="gfutyj6" localSheetId="11">{"via1",#N/A,TRUE,"general";"via2",#N/A,TRUE,"general";"via3",#N/A,TRUE,"general"}</definedName>
    <definedName name="gfutyj6" localSheetId="7">{"via1",#N/A,TRUE,"general";"via2",#N/A,TRUE,"general";"via3",#N/A,TRUE,"general"}</definedName>
    <definedName name="gfutyj6" localSheetId="10">{"via1",#N/A,TRUE,"general";"via2",#N/A,TRUE,"general";"via3",#N/A,TRUE,"general"}</definedName>
    <definedName name="gfutyj6" localSheetId="8">{"via1",#N/A,TRUE,"general";"via2",#N/A,TRUE,"general";"via3",#N/A,TRUE,"general"}</definedName>
    <definedName name="gfutyj6">{"via1",#N/A,TRUE,"general";"via2",#N/A,TRUE,"general";"via3",#N/A,TRUE,"general"}</definedName>
    <definedName name="Gg">#REF!</definedName>
    <definedName name="ggdr" localSheetId="9">{"via1",#N/A,TRUE,"general";"via2",#N/A,TRUE,"general";"via3",#N/A,TRUE,"general"}</definedName>
    <definedName name="ggdr" localSheetId="11">{"via1",#N/A,TRUE,"general";"via2",#N/A,TRUE,"general";"via3",#N/A,TRUE,"general"}</definedName>
    <definedName name="ggdr" localSheetId="7">{"via1",#N/A,TRUE,"general";"via2",#N/A,TRUE,"general";"via3",#N/A,TRUE,"general"}</definedName>
    <definedName name="ggdr" localSheetId="10">{"via1",#N/A,TRUE,"general";"via2",#N/A,TRUE,"general";"via3",#N/A,TRUE,"general"}</definedName>
    <definedName name="ggdr" localSheetId="8">{"via1",#N/A,TRUE,"general";"via2",#N/A,TRUE,"general";"via3",#N/A,TRUE,"general"}</definedName>
    <definedName name="ggdr">{"via1",#N/A,TRUE,"general";"via2",#N/A,TRUE,"general";"via3",#N/A,TRUE,"general"}</definedName>
    <definedName name="ggerg" localSheetId="9">{"TAB1",#N/A,TRUE,"GENERAL";"TAB2",#N/A,TRUE,"GENERAL";"TAB3",#N/A,TRUE,"GENERAL";"TAB4",#N/A,TRUE,"GENERAL";"TAB5",#N/A,TRUE,"GENERAL"}</definedName>
    <definedName name="ggerg" localSheetId="11">{"TAB1",#N/A,TRUE,"GENERAL";"TAB2",#N/A,TRUE,"GENERAL";"TAB3",#N/A,TRUE,"GENERAL";"TAB4",#N/A,TRUE,"GENERAL";"TAB5",#N/A,TRUE,"GENERAL"}</definedName>
    <definedName name="ggerg" localSheetId="7">{"TAB1",#N/A,TRUE,"GENERAL";"TAB2",#N/A,TRUE,"GENERAL";"TAB3",#N/A,TRUE,"GENERAL";"TAB4",#N/A,TRUE,"GENERAL";"TAB5",#N/A,TRUE,"GENERAL"}</definedName>
    <definedName name="ggerg" localSheetId="10">{"TAB1",#N/A,TRUE,"GENERAL";"TAB2",#N/A,TRUE,"GENERAL";"TAB3",#N/A,TRUE,"GENERAL";"TAB4",#N/A,TRUE,"GENERAL";"TAB5",#N/A,TRUE,"GENERAL"}</definedName>
    <definedName name="ggerg" localSheetId="8">{"TAB1",#N/A,TRUE,"GENERAL";"TAB2",#N/A,TRUE,"GENERAL";"TAB3",#N/A,TRUE,"GENERAL";"TAB4",#N/A,TRUE,"GENERAL";"TAB5",#N/A,TRUE,"GENERAL"}</definedName>
    <definedName name="ggerg">{"TAB1",#N/A,TRUE,"GENERAL";"TAB2",#N/A,TRUE,"GENERAL";"TAB3",#N/A,TRUE,"GENERAL";"TAB4",#N/A,TRUE,"GENERAL";"TAB5",#N/A,TRUE,"GENERAL"}</definedName>
    <definedName name="GGG">#REF!</definedName>
    <definedName name="gggb" localSheetId="9">{"TAB1",#N/A,TRUE,"GENERAL";"TAB2",#N/A,TRUE,"GENERAL";"TAB3",#N/A,TRUE,"GENERAL";"TAB4",#N/A,TRUE,"GENERAL";"TAB5",#N/A,TRUE,"GENERAL"}</definedName>
    <definedName name="gggb" localSheetId="11">{"TAB1",#N/A,TRUE,"GENERAL";"TAB2",#N/A,TRUE,"GENERAL";"TAB3",#N/A,TRUE,"GENERAL";"TAB4",#N/A,TRUE,"GENERAL";"TAB5",#N/A,TRUE,"GENERAL"}</definedName>
    <definedName name="gggb" localSheetId="7">{"TAB1",#N/A,TRUE,"GENERAL";"TAB2",#N/A,TRUE,"GENERAL";"TAB3",#N/A,TRUE,"GENERAL";"TAB4",#N/A,TRUE,"GENERAL";"TAB5",#N/A,TRUE,"GENERAL"}</definedName>
    <definedName name="gggb" localSheetId="10">{"TAB1",#N/A,TRUE,"GENERAL";"TAB2",#N/A,TRUE,"GENERAL";"TAB3",#N/A,TRUE,"GENERAL";"TAB4",#N/A,TRUE,"GENERAL";"TAB5",#N/A,TRUE,"GENERAL"}</definedName>
    <definedName name="gggb" localSheetId="8">{"TAB1",#N/A,TRUE,"GENERAL";"TAB2",#N/A,TRUE,"GENERAL";"TAB3",#N/A,TRUE,"GENERAL";"TAB4",#N/A,TRUE,"GENERAL";"TAB5",#N/A,TRUE,"GENERAL"}</definedName>
    <definedName name="gggb">{"TAB1",#N/A,TRUE,"GENERAL";"TAB2",#N/A,TRUE,"GENERAL";"TAB3",#N/A,TRUE,"GENERAL";"TAB4",#N/A,TRUE,"GENERAL";"TAB5",#N/A,TRUE,"GENERAL"}</definedName>
    <definedName name="gggg" localSheetId="9">{"via1",#N/A,TRUE,"general";"via2",#N/A,TRUE,"general";"via3",#N/A,TRUE,"general"}</definedName>
    <definedName name="gggg" localSheetId="11">{"via1",#N/A,TRUE,"general";"via2",#N/A,TRUE,"general";"via3",#N/A,TRUE,"general"}</definedName>
    <definedName name="gggg" localSheetId="7">{"via1",#N/A,TRUE,"general";"via2",#N/A,TRUE,"general";"via3",#N/A,TRUE,"general"}</definedName>
    <definedName name="gggg" localSheetId="10">{"via1",#N/A,TRUE,"general";"via2",#N/A,TRUE,"general";"via3",#N/A,TRUE,"general"}</definedName>
    <definedName name="gggg" localSheetId="8">{"via1",#N/A,TRUE,"general";"via2",#N/A,TRUE,"general";"via3",#N/A,TRUE,"general"}</definedName>
    <definedName name="gggg">{"via1",#N/A,TRUE,"general";"via2",#N/A,TRUE,"general";"via3",#N/A,TRUE,"general"}</definedName>
    <definedName name="ggggd" localSheetId="9">{"TAB1",#N/A,TRUE,"GENERAL";"TAB2",#N/A,TRUE,"GENERAL";"TAB3",#N/A,TRUE,"GENERAL";"TAB4",#N/A,TRUE,"GENERAL";"TAB5",#N/A,TRUE,"GENERAL"}</definedName>
    <definedName name="ggggd" localSheetId="11">{"TAB1",#N/A,TRUE,"GENERAL";"TAB2",#N/A,TRUE,"GENERAL";"TAB3",#N/A,TRUE,"GENERAL";"TAB4",#N/A,TRUE,"GENERAL";"TAB5",#N/A,TRUE,"GENERAL"}</definedName>
    <definedName name="ggggd" localSheetId="7">{"TAB1",#N/A,TRUE,"GENERAL";"TAB2",#N/A,TRUE,"GENERAL";"TAB3",#N/A,TRUE,"GENERAL";"TAB4",#N/A,TRUE,"GENERAL";"TAB5",#N/A,TRUE,"GENERAL"}</definedName>
    <definedName name="ggggd" localSheetId="10">{"TAB1",#N/A,TRUE,"GENERAL";"TAB2",#N/A,TRUE,"GENERAL";"TAB3",#N/A,TRUE,"GENERAL";"TAB4",#N/A,TRUE,"GENERAL";"TAB5",#N/A,TRUE,"GENERAL"}</definedName>
    <definedName name="ggggd" localSheetId="8">{"TAB1",#N/A,TRUE,"GENERAL";"TAB2",#N/A,TRUE,"GENERAL";"TAB3",#N/A,TRUE,"GENERAL";"TAB4",#N/A,TRUE,"GENERAL";"TAB5",#N/A,TRUE,"GENERAL"}</definedName>
    <definedName name="ggggd">{"TAB1",#N/A,TRUE,"GENERAL";"TAB2",#N/A,TRUE,"GENERAL";"TAB3",#N/A,TRUE,"GENERAL";"TAB4",#N/A,TRUE,"GENERAL";"TAB5",#N/A,TRUE,"GENERAL"}</definedName>
    <definedName name="gggggt" localSheetId="9">{"via1",#N/A,TRUE,"general";"via2",#N/A,TRUE,"general";"via3",#N/A,TRUE,"general"}</definedName>
    <definedName name="gggggt" localSheetId="11">{"via1",#N/A,TRUE,"general";"via2",#N/A,TRUE,"general";"via3",#N/A,TRUE,"general"}</definedName>
    <definedName name="gggggt" localSheetId="7">{"via1",#N/A,TRUE,"general";"via2",#N/A,TRUE,"general";"via3",#N/A,TRUE,"general"}</definedName>
    <definedName name="gggggt" localSheetId="10">{"via1",#N/A,TRUE,"general";"via2",#N/A,TRUE,"general";"via3",#N/A,TRUE,"general"}</definedName>
    <definedName name="gggggt" localSheetId="8">{"via1",#N/A,TRUE,"general";"via2",#N/A,TRUE,"general";"via3",#N/A,TRUE,"general"}</definedName>
    <definedName name="gggggt">{"via1",#N/A,TRUE,"general";"via2",#N/A,TRUE,"general";"via3",#N/A,TRUE,"general"}</definedName>
    <definedName name="gggghn" localSheetId="9">{"TAB1",#N/A,TRUE,"GENERAL";"TAB2",#N/A,TRUE,"GENERAL";"TAB3",#N/A,TRUE,"GENERAL";"TAB4",#N/A,TRUE,"GENERAL";"TAB5",#N/A,TRUE,"GENERAL"}</definedName>
    <definedName name="gggghn" localSheetId="11">{"TAB1",#N/A,TRUE,"GENERAL";"TAB2",#N/A,TRUE,"GENERAL";"TAB3",#N/A,TRUE,"GENERAL";"TAB4",#N/A,TRUE,"GENERAL";"TAB5",#N/A,TRUE,"GENERAL"}</definedName>
    <definedName name="gggghn" localSheetId="7">{"TAB1",#N/A,TRUE,"GENERAL";"TAB2",#N/A,TRUE,"GENERAL";"TAB3",#N/A,TRUE,"GENERAL";"TAB4",#N/A,TRUE,"GENERAL";"TAB5",#N/A,TRUE,"GENERAL"}</definedName>
    <definedName name="gggghn" localSheetId="10">{"TAB1",#N/A,TRUE,"GENERAL";"TAB2",#N/A,TRUE,"GENERAL";"TAB3",#N/A,TRUE,"GENERAL";"TAB4",#N/A,TRUE,"GENERAL";"TAB5",#N/A,TRUE,"GENERAL"}</definedName>
    <definedName name="gggghn" localSheetId="8">{"TAB1",#N/A,TRUE,"GENERAL";"TAB2",#N/A,TRUE,"GENERAL";"TAB3",#N/A,TRUE,"GENERAL";"TAB4",#N/A,TRUE,"GENERAL";"TAB5",#N/A,TRUE,"GENERAL"}</definedName>
    <definedName name="gggghn">{"TAB1",#N/A,TRUE,"GENERAL";"TAB2",#N/A,TRUE,"GENERAL";"TAB3",#N/A,TRUE,"GENERAL";"TAB4",#N/A,TRUE,"GENERAL";"TAB5",#N/A,TRUE,"GENERAL"}</definedName>
    <definedName name="ggggt" localSheetId="9">{"TAB1",#N/A,TRUE,"GENERAL";"TAB2",#N/A,TRUE,"GENERAL";"TAB3",#N/A,TRUE,"GENERAL";"TAB4",#N/A,TRUE,"GENERAL";"TAB5",#N/A,TRUE,"GENERAL"}</definedName>
    <definedName name="ggggt" localSheetId="11">{"TAB1",#N/A,TRUE,"GENERAL";"TAB2",#N/A,TRUE,"GENERAL";"TAB3",#N/A,TRUE,"GENERAL";"TAB4",#N/A,TRUE,"GENERAL";"TAB5",#N/A,TRUE,"GENERAL"}</definedName>
    <definedName name="ggggt" localSheetId="7">{"TAB1",#N/A,TRUE,"GENERAL";"TAB2",#N/A,TRUE,"GENERAL";"TAB3",#N/A,TRUE,"GENERAL";"TAB4",#N/A,TRUE,"GENERAL";"TAB5",#N/A,TRUE,"GENERAL"}</definedName>
    <definedName name="ggggt" localSheetId="10">{"TAB1",#N/A,TRUE,"GENERAL";"TAB2",#N/A,TRUE,"GENERAL";"TAB3",#N/A,TRUE,"GENERAL";"TAB4",#N/A,TRUE,"GENERAL";"TAB5",#N/A,TRUE,"GENERAL"}</definedName>
    <definedName name="ggggt" localSheetId="8">{"TAB1",#N/A,TRUE,"GENERAL";"TAB2",#N/A,TRUE,"GENERAL";"TAB3",#N/A,TRUE,"GENERAL";"TAB4",#N/A,TRUE,"GENERAL";"TAB5",#N/A,TRUE,"GENERAL"}</definedName>
    <definedName name="ggggt">{"TAB1",#N/A,TRUE,"GENERAL";"TAB2",#N/A,TRUE,"GENERAL";"TAB3",#N/A,TRUE,"GENERAL";"TAB4",#N/A,TRUE,"GENERAL";"TAB5",#N/A,TRUE,"GENERAL"}</definedName>
    <definedName name="ggggy" localSheetId="9">{"TAB1",#N/A,TRUE,"GENERAL";"TAB2",#N/A,TRUE,"GENERAL";"TAB3",#N/A,TRUE,"GENERAL";"TAB4",#N/A,TRUE,"GENERAL";"TAB5",#N/A,TRUE,"GENERAL"}</definedName>
    <definedName name="ggggy" localSheetId="11">{"TAB1",#N/A,TRUE,"GENERAL";"TAB2",#N/A,TRUE,"GENERAL";"TAB3",#N/A,TRUE,"GENERAL";"TAB4",#N/A,TRUE,"GENERAL";"TAB5",#N/A,TRUE,"GENERAL"}</definedName>
    <definedName name="ggggy" localSheetId="7">{"TAB1",#N/A,TRUE,"GENERAL";"TAB2",#N/A,TRUE,"GENERAL";"TAB3",#N/A,TRUE,"GENERAL";"TAB4",#N/A,TRUE,"GENERAL";"TAB5",#N/A,TRUE,"GENERAL"}</definedName>
    <definedName name="ggggy" localSheetId="10">{"TAB1",#N/A,TRUE,"GENERAL";"TAB2",#N/A,TRUE,"GENERAL";"TAB3",#N/A,TRUE,"GENERAL";"TAB4",#N/A,TRUE,"GENERAL";"TAB5",#N/A,TRUE,"GENERAL"}</definedName>
    <definedName name="ggggy" localSheetId="8">{"TAB1",#N/A,TRUE,"GENERAL";"TAB2",#N/A,TRUE,"GENERAL";"TAB3",#N/A,TRUE,"GENERAL";"TAB4",#N/A,TRUE,"GENERAL";"TAB5",#N/A,TRUE,"GENERAL"}</definedName>
    <definedName name="ggggy">{"TAB1",#N/A,TRUE,"GENERAL";"TAB2",#N/A,TRUE,"GENERAL";"TAB3",#N/A,TRUE,"GENERAL";"TAB4",#N/A,TRUE,"GENERAL";"TAB5",#N/A,TRUE,"GENERAL"}</definedName>
    <definedName name="gggtgd" localSheetId="9">{"via1",#N/A,TRUE,"general";"via2",#N/A,TRUE,"general";"via3",#N/A,TRUE,"general"}</definedName>
    <definedName name="gggtgd" localSheetId="11">{"via1",#N/A,TRUE,"general";"via2",#N/A,TRUE,"general";"via3",#N/A,TRUE,"general"}</definedName>
    <definedName name="gggtgd" localSheetId="7">{"via1",#N/A,TRUE,"general";"via2",#N/A,TRUE,"general";"via3",#N/A,TRUE,"general"}</definedName>
    <definedName name="gggtgd" localSheetId="10">{"via1",#N/A,TRUE,"general";"via2",#N/A,TRUE,"general";"via3",#N/A,TRUE,"general"}</definedName>
    <definedName name="gggtgd" localSheetId="8">{"via1",#N/A,TRUE,"general";"via2",#N/A,TRUE,"general";"via3",#N/A,TRUE,"general"}</definedName>
    <definedName name="gggtgd">{"via1",#N/A,TRUE,"general";"via2",#N/A,TRUE,"general";"via3",#N/A,TRUE,"general"}</definedName>
    <definedName name="ggtgt" localSheetId="9">{"via1",#N/A,TRUE,"general";"via2",#N/A,TRUE,"general";"via3",#N/A,TRUE,"general"}</definedName>
    <definedName name="ggtgt" localSheetId="11">{"via1",#N/A,TRUE,"general";"via2",#N/A,TRUE,"general";"via3",#N/A,TRUE,"general"}</definedName>
    <definedName name="ggtgt" localSheetId="7">{"via1",#N/A,TRUE,"general";"via2",#N/A,TRUE,"general";"via3",#N/A,TRUE,"general"}</definedName>
    <definedName name="ggtgt" localSheetId="10">{"via1",#N/A,TRUE,"general";"via2",#N/A,TRUE,"general";"via3",#N/A,TRUE,"general"}</definedName>
    <definedName name="ggtgt" localSheetId="8">{"via1",#N/A,TRUE,"general";"via2",#N/A,TRUE,"general";"via3",#N/A,TRUE,"general"}</definedName>
    <definedName name="ggtgt">{"via1",#N/A,TRUE,"general";"via2",#N/A,TRUE,"general";"via3",#N/A,TRUE,"general"}</definedName>
    <definedName name="Gh">#REF!</definedName>
    <definedName name="ghdghuy" localSheetId="9">{"via1",#N/A,TRUE,"general";"via2",#N/A,TRUE,"general";"via3",#N/A,TRUE,"general"}</definedName>
    <definedName name="ghdghuy" localSheetId="11">{"via1",#N/A,TRUE,"general";"via2",#N/A,TRUE,"general";"via3",#N/A,TRUE,"general"}</definedName>
    <definedName name="ghdghuy" localSheetId="7">{"via1",#N/A,TRUE,"general";"via2",#N/A,TRUE,"general";"via3",#N/A,TRUE,"general"}</definedName>
    <definedName name="ghdghuy" localSheetId="10">{"via1",#N/A,TRUE,"general";"via2",#N/A,TRUE,"general";"via3",#N/A,TRUE,"general"}</definedName>
    <definedName name="ghdghuy" localSheetId="8">{"via1",#N/A,TRUE,"general";"via2",#N/A,TRUE,"general";"via3",#N/A,TRUE,"general"}</definedName>
    <definedName name="ghdghuy">{"via1",#N/A,TRUE,"general";"via2",#N/A,TRUE,"general";"via3",#N/A,TRUE,"general"}</definedName>
    <definedName name="GHDP" localSheetId="9">{"via1",#N/A,TRUE,"general";"via2",#N/A,TRUE,"general";"via3",#N/A,TRUE,"general"}</definedName>
    <definedName name="GHDP" localSheetId="11">{"via1",#N/A,TRUE,"general";"via2",#N/A,TRUE,"general";"via3",#N/A,TRUE,"general"}</definedName>
    <definedName name="GHDP" localSheetId="7">{"via1",#N/A,TRUE,"general";"via2",#N/A,TRUE,"general";"via3",#N/A,TRUE,"general"}</definedName>
    <definedName name="GHDP" localSheetId="10">{"via1",#N/A,TRUE,"general";"via2",#N/A,TRUE,"general";"via3",#N/A,TRUE,"general"}</definedName>
    <definedName name="GHDP" localSheetId="8">{"via1",#N/A,TRUE,"general";"via2",#N/A,TRUE,"general";"via3",#N/A,TRUE,"general"}</definedName>
    <definedName name="GHDP">{"via1",#N/A,TRUE,"general";"via2",#N/A,TRUE,"general";"via3",#N/A,TRUE,"general"}</definedName>
    <definedName name="ghfg" localSheetId="9">{"via1",#N/A,TRUE,"general";"via2",#N/A,TRUE,"general";"via3",#N/A,TRUE,"general"}</definedName>
    <definedName name="ghfg" localSheetId="11">{"via1",#N/A,TRUE,"general";"via2",#N/A,TRUE,"general";"via3",#N/A,TRUE,"general"}</definedName>
    <definedName name="ghfg" localSheetId="7">{"via1",#N/A,TRUE,"general";"via2",#N/A,TRUE,"general";"via3",#N/A,TRUE,"general"}</definedName>
    <definedName name="ghfg" localSheetId="10">{"via1",#N/A,TRUE,"general";"via2",#N/A,TRUE,"general";"via3",#N/A,TRUE,"general"}</definedName>
    <definedName name="ghfg" localSheetId="8">{"via1",#N/A,TRUE,"general";"via2",#N/A,TRUE,"general";"via3",#N/A,TRUE,"general"}</definedName>
    <definedName name="ghfg">{"via1",#N/A,TRUE,"general";"via2",#N/A,TRUE,"general";"via3",#N/A,TRUE,"general"}</definedName>
    <definedName name="ghjghj" localSheetId="9">{"TAB1",#N/A,TRUE,"GENERAL";"TAB2",#N/A,TRUE,"GENERAL";"TAB3",#N/A,TRUE,"GENERAL";"TAB4",#N/A,TRUE,"GENERAL";"TAB5",#N/A,TRUE,"GENERAL"}</definedName>
    <definedName name="ghjghj" localSheetId="11">{"TAB1",#N/A,TRUE,"GENERAL";"TAB2",#N/A,TRUE,"GENERAL";"TAB3",#N/A,TRUE,"GENERAL";"TAB4",#N/A,TRUE,"GENERAL";"TAB5",#N/A,TRUE,"GENERAL"}</definedName>
    <definedName name="ghjghj" localSheetId="7">{"TAB1",#N/A,TRUE,"GENERAL";"TAB2",#N/A,TRUE,"GENERAL";"TAB3",#N/A,TRUE,"GENERAL";"TAB4",#N/A,TRUE,"GENERAL";"TAB5",#N/A,TRUE,"GENERAL"}</definedName>
    <definedName name="ghjghj" localSheetId="10">{"TAB1",#N/A,TRUE,"GENERAL";"TAB2",#N/A,TRUE,"GENERAL";"TAB3",#N/A,TRUE,"GENERAL";"TAB4",#N/A,TRUE,"GENERAL";"TAB5",#N/A,TRUE,"GENERAL"}</definedName>
    <definedName name="ghjghj" localSheetId="8">{"TAB1",#N/A,TRUE,"GENERAL";"TAB2",#N/A,TRUE,"GENERAL";"TAB3",#N/A,TRUE,"GENERAL";"TAB4",#N/A,TRUE,"GENERAL";"TAB5",#N/A,TRUE,"GENERAL"}</definedName>
    <definedName name="ghjghj">{"TAB1",#N/A,TRUE,"GENERAL";"TAB2",#N/A,TRUE,"GENERAL";"TAB3",#N/A,TRUE,"GENERAL";"TAB4",#N/A,TRUE,"GENERAL";"TAB5",#N/A,TRUE,"GENERAL"}</definedName>
    <definedName name="GHKJHK" localSheetId="9">{"TAB1",#N/A,TRUE,"GENERAL";"TAB2",#N/A,TRUE,"GENERAL";"TAB3",#N/A,TRUE,"GENERAL";"TAB4",#N/A,TRUE,"GENERAL";"TAB5",#N/A,TRUE,"GENERAL"}</definedName>
    <definedName name="GHKJHK" localSheetId="11">{"TAB1",#N/A,TRUE,"GENERAL";"TAB2",#N/A,TRUE,"GENERAL";"TAB3",#N/A,TRUE,"GENERAL";"TAB4",#N/A,TRUE,"GENERAL";"TAB5",#N/A,TRUE,"GENERAL"}</definedName>
    <definedName name="GHKJHK" localSheetId="7">{"TAB1",#N/A,TRUE,"GENERAL";"TAB2",#N/A,TRUE,"GENERAL";"TAB3",#N/A,TRUE,"GENERAL";"TAB4",#N/A,TRUE,"GENERAL";"TAB5",#N/A,TRUE,"GENERAL"}</definedName>
    <definedName name="GHKJHK" localSheetId="10">{"TAB1",#N/A,TRUE,"GENERAL";"TAB2",#N/A,TRUE,"GENERAL";"TAB3",#N/A,TRUE,"GENERAL";"TAB4",#N/A,TRUE,"GENERAL";"TAB5",#N/A,TRUE,"GENERAL"}</definedName>
    <definedName name="GHKJHK" localSheetId="8">{"TAB1",#N/A,TRUE,"GENERAL";"TAB2",#N/A,TRUE,"GENERAL";"TAB3",#N/A,TRUE,"GENERAL";"TAB4",#N/A,TRUE,"GENERAL";"TAB5",#N/A,TRUE,"GENERAL"}</definedName>
    <definedName name="GHKJHK">{"TAB1",#N/A,TRUE,"GENERAL";"TAB2",#N/A,TRUE,"GENERAL";"TAB3",#N/A,TRUE,"GENERAL";"TAB4",#N/A,TRUE,"GENERAL";"TAB5",#N/A,TRUE,"GENERAL"}</definedName>
    <definedName name="ghu">#REF!</definedName>
    <definedName name="Gi">#REF!</definedName>
    <definedName name="gj">#REF!</definedName>
    <definedName name="GJHVCB" localSheetId="9">{"TAB1",#N/A,TRUE,"GENERAL";"TAB2",#N/A,TRUE,"GENERAL";"TAB3",#N/A,TRUE,"GENERAL";"TAB4",#N/A,TRUE,"GENERAL";"TAB5",#N/A,TRUE,"GENERAL"}</definedName>
    <definedName name="GJHVCB" localSheetId="11">{"TAB1",#N/A,TRUE,"GENERAL";"TAB2",#N/A,TRUE,"GENERAL";"TAB3",#N/A,TRUE,"GENERAL";"TAB4",#N/A,TRUE,"GENERAL";"TAB5",#N/A,TRUE,"GENERAL"}</definedName>
    <definedName name="GJHVCB" localSheetId="7">{"TAB1",#N/A,TRUE,"GENERAL";"TAB2",#N/A,TRUE,"GENERAL";"TAB3",#N/A,TRUE,"GENERAL";"TAB4",#N/A,TRUE,"GENERAL";"TAB5",#N/A,TRUE,"GENERAL"}</definedName>
    <definedName name="GJHVCB" localSheetId="10">{"TAB1",#N/A,TRUE,"GENERAL";"TAB2",#N/A,TRUE,"GENERAL";"TAB3",#N/A,TRUE,"GENERAL";"TAB4",#N/A,TRUE,"GENERAL";"TAB5",#N/A,TRUE,"GENERAL"}</definedName>
    <definedName name="GJHVCB" localSheetId="8">{"TAB1",#N/A,TRUE,"GENERAL";"TAB2",#N/A,TRUE,"GENERAL";"TAB3",#N/A,TRUE,"GENERAL";"TAB4",#N/A,TRUE,"GENERAL";"TAB5",#N/A,TRUE,"GENERAL"}</definedName>
    <definedName name="GJHVCB">{"TAB1",#N/A,TRUE,"GENERAL";"TAB2",#N/A,TRUE,"GENERAL";"TAB3",#N/A,TRUE,"GENERAL";"TAB4",#N/A,TRUE,"GENERAL";"TAB5",#N/A,TRUE,"GENERAL"}</definedName>
    <definedName name="Gk" localSheetId="9">#REF!</definedName>
    <definedName name="Gk" localSheetId="11">#REF!</definedName>
    <definedName name="Gk" localSheetId="7">#REF!</definedName>
    <definedName name="Gk" localSheetId="10">#REF!</definedName>
    <definedName name="Gk" localSheetId="8">#REF!</definedName>
    <definedName name="gk">{"via1",#N/A,TRUE,"general";"via2",#N/A,TRUE,"general";"via3",#N/A,TRUE,"general"}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dos">#REF!</definedName>
    <definedName name="GRAF1ANO" localSheetId="9">{"via1",#N/A,TRUE,"general";"via2",#N/A,TRUE,"general";"via3",#N/A,TRUE,"general"}</definedName>
    <definedName name="GRAF1ANO" localSheetId="11">{"via1",#N/A,TRUE,"general";"via2",#N/A,TRUE,"general";"via3",#N/A,TRUE,"general"}</definedName>
    <definedName name="GRAF1ANO" localSheetId="7">{"via1",#N/A,TRUE,"general";"via2",#N/A,TRUE,"general";"via3",#N/A,TRUE,"general"}</definedName>
    <definedName name="GRAF1ANO" localSheetId="10">{"via1",#N/A,TRUE,"general";"via2",#N/A,TRUE,"general";"via3",#N/A,TRUE,"general"}</definedName>
    <definedName name="GRAF1ANO" localSheetId="8">{"via1",#N/A,TRUE,"general";"via2",#N/A,TRUE,"general";"via3",#N/A,TRUE,"general"}</definedName>
    <definedName name="GRAF1ANO">{"via1",#N/A,TRUE,"general";"via2",#N/A,TRUE,"general";"via3",#N/A,TRUE,"general"}</definedName>
    <definedName name="GRAF1AÑO" localSheetId="9">{"TAB1",#N/A,TRUE,"GENERAL";"TAB2",#N/A,TRUE,"GENERAL";"TAB3",#N/A,TRUE,"GENERAL";"TAB4",#N/A,TRUE,"GENERAL";"TAB5",#N/A,TRUE,"GENERAL"}</definedName>
    <definedName name="GRAF1AÑO" localSheetId="11">{"TAB1",#N/A,TRUE,"GENERAL";"TAB2",#N/A,TRUE,"GENERAL";"TAB3",#N/A,TRUE,"GENERAL";"TAB4",#N/A,TRUE,"GENERAL";"TAB5",#N/A,TRUE,"GENERAL"}</definedName>
    <definedName name="GRAF1AÑO" localSheetId="7">{"TAB1",#N/A,TRUE,"GENERAL";"TAB2",#N/A,TRUE,"GENERAL";"TAB3",#N/A,TRUE,"GENERAL";"TAB4",#N/A,TRUE,"GENERAL";"TAB5",#N/A,TRUE,"GENERAL"}</definedName>
    <definedName name="GRAF1AÑO" localSheetId="10">{"TAB1",#N/A,TRUE,"GENERAL";"TAB2",#N/A,TRUE,"GENERAL";"TAB3",#N/A,TRUE,"GENERAL";"TAB4",#N/A,TRUE,"GENERAL";"TAB5",#N/A,TRUE,"GENERAL"}</definedName>
    <definedName name="GRAF1AÑO" localSheetId="8">{"TAB1",#N/A,TRUE,"GENERAL";"TAB2",#N/A,TRUE,"GENERAL";"TAB3",#N/A,TRUE,"GENERAL";"TAB4",#N/A,TRUE,"GENERAL";"TAB5",#N/A,TRUE,"GENERAL"}</definedName>
    <definedName name="GRAF1AÑO">{"TAB1",#N/A,TRUE,"GENERAL";"TAB2",#N/A,TRUE,"GENERAL";"TAB3",#N/A,TRUE,"GENERAL";"TAB4",#N/A,TRUE,"GENERAL";"TAB5",#N/A,TRUE,"GENERAL"}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localSheetId="9">{"TAB1",#N/A,TRUE,"GENERAL";"TAB2",#N/A,TRUE,"GENERAL";"TAB3",#N/A,TRUE,"GENERAL";"TAB4",#N/A,TRUE,"GENERAL";"TAB5",#N/A,TRUE,"GENERAL"}</definedName>
    <definedName name="gregds" localSheetId="11">{"TAB1",#N/A,TRUE,"GENERAL";"TAB2",#N/A,TRUE,"GENERAL";"TAB3",#N/A,TRUE,"GENERAL";"TAB4",#N/A,TRUE,"GENERAL";"TAB5",#N/A,TRUE,"GENERAL"}</definedName>
    <definedName name="gregds" localSheetId="7">{"TAB1",#N/A,TRUE,"GENERAL";"TAB2",#N/A,TRUE,"GENERAL";"TAB3",#N/A,TRUE,"GENERAL";"TAB4",#N/A,TRUE,"GENERAL";"TAB5",#N/A,TRUE,"GENERAL"}</definedName>
    <definedName name="gregds" localSheetId="10">{"TAB1",#N/A,TRUE,"GENERAL";"TAB2",#N/A,TRUE,"GENERAL";"TAB3",#N/A,TRUE,"GENERAL";"TAB4",#N/A,TRUE,"GENERAL";"TAB5",#N/A,TRUE,"GENERAL"}</definedName>
    <definedName name="gregds" localSheetId="8">{"TAB1",#N/A,TRUE,"GENERAL";"TAB2",#N/A,TRUE,"GENERAL";"TAB3",#N/A,TRUE,"GENERAL";"TAB4",#N/A,TRUE,"GENERAL";"TAB5",#N/A,TRUE,"GENERAL"}</definedName>
    <definedName name="gregds">{"TAB1",#N/A,TRUE,"GENERAL";"TAB2",#N/A,TRUE,"GENERAL";"TAB3",#N/A,TRUE,"GENERAL";"TAB4",#N/A,TRUE,"GENERAL";"TAB5",#N/A,TRUE,"GENERAL"}</definedName>
    <definedName name="grehrtyh" localSheetId="9">{"TAB1",#N/A,TRUE,"GENERAL";"TAB2",#N/A,TRUE,"GENERAL";"TAB3",#N/A,TRUE,"GENERAL";"TAB4",#N/A,TRUE,"GENERAL";"TAB5",#N/A,TRUE,"GENERAL"}</definedName>
    <definedName name="grehrtyh" localSheetId="11">{"TAB1",#N/A,TRUE,"GENERAL";"TAB2",#N/A,TRUE,"GENERAL";"TAB3",#N/A,TRUE,"GENERAL";"TAB4",#N/A,TRUE,"GENERAL";"TAB5",#N/A,TRUE,"GENERAL"}</definedName>
    <definedName name="grehrtyh" localSheetId="7">{"TAB1",#N/A,TRUE,"GENERAL";"TAB2",#N/A,TRUE,"GENERAL";"TAB3",#N/A,TRUE,"GENERAL";"TAB4",#N/A,TRUE,"GENERAL";"TAB5",#N/A,TRUE,"GENERAL"}</definedName>
    <definedName name="grehrtyh" localSheetId="10">{"TAB1",#N/A,TRUE,"GENERAL";"TAB2",#N/A,TRUE,"GENERAL";"TAB3",#N/A,TRUE,"GENERAL";"TAB4",#N/A,TRUE,"GENERAL";"TAB5",#N/A,TRUE,"GENERAL"}</definedName>
    <definedName name="grehrtyh" localSheetId="8">{"TAB1",#N/A,TRUE,"GENERAL";"TAB2",#N/A,TRUE,"GENERAL";"TAB3",#N/A,TRUE,"GENERAL";"TAB4",#N/A,TRUE,"GENERAL";"TAB5",#N/A,TRUE,"GENERAL"}</definedName>
    <definedName name="grehrtyh">{"TAB1",#N/A,TRUE,"GENERAL";"TAB2",#N/A,TRUE,"GENERAL";"TAB3",#N/A,TRUE,"GENERAL";"TAB4",#N/A,TRUE,"GENERAL";"TAB5",#N/A,TRUE,"GENERAL"}</definedName>
    <definedName name="grggwero" localSheetId="9">{"via1",#N/A,TRUE,"general";"via2",#N/A,TRUE,"general";"via3",#N/A,TRUE,"general"}</definedName>
    <definedName name="grggwero" localSheetId="11">{"via1",#N/A,TRUE,"general";"via2",#N/A,TRUE,"general";"via3",#N/A,TRUE,"general"}</definedName>
    <definedName name="grggwero" localSheetId="7">{"via1",#N/A,TRUE,"general";"via2",#N/A,TRUE,"general";"via3",#N/A,TRUE,"general"}</definedName>
    <definedName name="grggwero" localSheetId="10">{"via1",#N/A,TRUE,"general";"via2",#N/A,TRUE,"general";"via3",#N/A,TRUE,"general"}</definedName>
    <definedName name="grggwero" localSheetId="8">{"via1",#N/A,TRUE,"general";"via2",#N/A,TRUE,"general";"via3",#N/A,TRUE,"general"}</definedName>
    <definedName name="grggwero">{"via1",#N/A,TRUE,"general";"via2",#N/A,TRUE,"general";"via3",#N/A,TRUE,"general"}</definedName>
    <definedName name="grl">#REF!</definedName>
    <definedName name="grtyerh" localSheetId="9">{"TAB1",#N/A,TRUE,"GENERAL";"TAB2",#N/A,TRUE,"GENERAL";"TAB3",#N/A,TRUE,"GENERAL";"TAB4",#N/A,TRUE,"GENERAL";"TAB5",#N/A,TRUE,"GENERAL"}</definedName>
    <definedName name="grtyerh" localSheetId="11">{"TAB1",#N/A,TRUE,"GENERAL";"TAB2",#N/A,TRUE,"GENERAL";"TAB3",#N/A,TRUE,"GENERAL";"TAB4",#N/A,TRUE,"GENERAL";"TAB5",#N/A,TRUE,"GENERAL"}</definedName>
    <definedName name="grtyerh" localSheetId="7">{"TAB1",#N/A,TRUE,"GENERAL";"TAB2",#N/A,TRUE,"GENERAL";"TAB3",#N/A,TRUE,"GENERAL";"TAB4",#N/A,TRUE,"GENERAL";"TAB5",#N/A,TRUE,"GENERAL"}</definedName>
    <definedName name="grtyerh" localSheetId="10">{"TAB1",#N/A,TRUE,"GENERAL";"TAB2",#N/A,TRUE,"GENERAL";"TAB3",#N/A,TRUE,"GENERAL";"TAB4",#N/A,TRUE,"GENERAL";"TAB5",#N/A,TRUE,"GENERAL"}</definedName>
    <definedName name="grtyerh" localSheetId="8">{"TAB1",#N/A,TRUE,"GENERAL";"TAB2",#N/A,TRUE,"GENERAL";"TAB3",#N/A,TRUE,"GENERAL";"TAB4",#N/A,TRUE,"GENERAL";"TAB5",#N/A,TRUE,"GENERAL"}</definedName>
    <definedName name="grtyerh">{"TAB1",#N/A,TRUE,"GENERAL";"TAB2",#N/A,TRUE,"GENERAL";"TAB3",#N/A,TRUE,"GENERAL";"TAB4",#N/A,TRUE,"GENERAL";"TAB5",#N/A,TRUE,"GENERAL"}</definedName>
    <definedName name="GRUPO1">#REF!</definedName>
    <definedName name="GRUPO2">#REF!</definedName>
    <definedName name="GSDG" localSheetId="9">{"TAB1",#N/A,TRUE,"GENERAL";"TAB2",#N/A,TRUE,"GENERAL";"TAB3",#N/A,TRUE,"GENERAL";"TAB4",#N/A,TRUE,"GENERAL";"TAB5",#N/A,TRUE,"GENERAL"}</definedName>
    <definedName name="GSDG" localSheetId="11">{"TAB1",#N/A,TRUE,"GENERAL";"TAB2",#N/A,TRUE,"GENERAL";"TAB3",#N/A,TRUE,"GENERAL";"TAB4",#N/A,TRUE,"GENERAL";"TAB5",#N/A,TRUE,"GENERAL"}</definedName>
    <definedName name="GSDG" localSheetId="7">{"TAB1",#N/A,TRUE,"GENERAL";"TAB2",#N/A,TRUE,"GENERAL";"TAB3",#N/A,TRUE,"GENERAL";"TAB4",#N/A,TRUE,"GENERAL";"TAB5",#N/A,TRUE,"GENERAL"}</definedName>
    <definedName name="GSDG" localSheetId="10">{"TAB1",#N/A,TRUE,"GENERAL";"TAB2",#N/A,TRUE,"GENERAL";"TAB3",#N/A,TRUE,"GENERAL";"TAB4",#N/A,TRUE,"GENERAL";"TAB5",#N/A,TRUE,"GENERAL"}</definedName>
    <definedName name="GSDG" localSheetId="8">{"TAB1",#N/A,TRUE,"GENERAL";"TAB2",#N/A,TRUE,"GENERAL";"TAB3",#N/A,TRUE,"GENERAL";"TAB4",#N/A,TRUE,"GENERAL";"TAB5",#N/A,TRUE,"GENERAL"}</definedName>
    <definedName name="GSDG">{"TAB1",#N/A,TRUE,"GENERAL";"TAB2",#N/A,TRUE,"GENERAL";"TAB3",#N/A,TRUE,"GENERAL";"TAB4",#N/A,TRUE,"GENERAL";"TAB5",#N/A,TRUE,"GENERAL"}</definedName>
    <definedName name="gsfsf" localSheetId="9">{"via1",#N/A,TRUE,"general";"via2",#N/A,TRUE,"general";"via3",#N/A,TRUE,"general"}</definedName>
    <definedName name="gsfsf" localSheetId="11">{"via1",#N/A,TRUE,"general";"via2",#N/A,TRUE,"general";"via3",#N/A,TRUE,"general"}</definedName>
    <definedName name="gsfsf" localSheetId="7">{"via1",#N/A,TRUE,"general";"via2",#N/A,TRUE,"general";"via3",#N/A,TRUE,"general"}</definedName>
    <definedName name="gsfsf" localSheetId="10">{"via1",#N/A,TRUE,"general";"via2",#N/A,TRUE,"general";"via3",#N/A,TRUE,"general"}</definedName>
    <definedName name="gsfsf" localSheetId="8">{"via1",#N/A,TRUE,"general";"via2",#N/A,TRUE,"general";"via3",#N/A,TRUE,"general"}</definedName>
    <definedName name="gsfsf">{"via1",#N/A,TRUE,"general";"via2",#N/A,TRUE,"general";"via3",#N/A,TRUE,"general"}</definedName>
    <definedName name="GT">IF(#REF!=9,#REF!,"")</definedName>
    <definedName name="gte">#REF!</definedName>
    <definedName name="gtgt" localSheetId="9">{"via1",#N/A,TRUE,"general";"via2",#N/A,TRUE,"general";"via3",#N/A,TRUE,"general"}</definedName>
    <definedName name="gtgt" localSheetId="11">{"via1",#N/A,TRUE,"general";"via2",#N/A,TRUE,"general";"via3",#N/A,TRUE,"general"}</definedName>
    <definedName name="gtgt" localSheetId="7">{"via1",#N/A,TRUE,"general";"via2",#N/A,TRUE,"general";"via3",#N/A,TRUE,"general"}</definedName>
    <definedName name="gtgt" localSheetId="10">{"via1",#N/A,TRUE,"general";"via2",#N/A,TRUE,"general";"via3",#N/A,TRUE,"general"}</definedName>
    <definedName name="gtgt" localSheetId="8">{"via1",#N/A,TRUE,"general";"via2",#N/A,TRUE,"general";"via3",#N/A,TRUE,"general"}</definedName>
    <definedName name="gtgt">{"via1",#N/A,TRUE,"general";"via2",#N/A,TRUE,"general";"via3",#N/A,TRUE,"general"}</definedName>
    <definedName name="gtgtg" localSheetId="9">{"via1",#N/A,TRUE,"general";"via2",#N/A,TRUE,"general";"via3",#N/A,TRUE,"general"}</definedName>
    <definedName name="gtgtg" localSheetId="11">{"via1",#N/A,TRUE,"general";"via2",#N/A,TRUE,"general";"via3",#N/A,TRUE,"general"}</definedName>
    <definedName name="gtgtg" localSheetId="7">{"via1",#N/A,TRUE,"general";"via2",#N/A,TRUE,"general";"via3",#N/A,TRUE,"general"}</definedName>
    <definedName name="gtgtg" localSheetId="10">{"via1",#N/A,TRUE,"general";"via2",#N/A,TRUE,"general";"via3",#N/A,TRUE,"general"}</definedName>
    <definedName name="gtgtg" localSheetId="8">{"via1",#N/A,TRUE,"general";"via2",#N/A,TRUE,"general";"via3",#N/A,TRUE,"general"}</definedName>
    <definedName name="gtgtg">{"via1",#N/A,TRUE,"general";"via2",#N/A,TRUE,"general";"via3",#N/A,TRUE,"general"}</definedName>
    <definedName name="gtgtgff" localSheetId="9">{"via1",#N/A,TRUE,"general";"via2",#N/A,TRUE,"general";"via3",#N/A,TRUE,"general"}</definedName>
    <definedName name="gtgtgff" localSheetId="11">{"via1",#N/A,TRUE,"general";"via2",#N/A,TRUE,"general";"via3",#N/A,TRUE,"general"}</definedName>
    <definedName name="gtgtgff" localSheetId="7">{"via1",#N/A,TRUE,"general";"via2",#N/A,TRUE,"general";"via3",#N/A,TRUE,"general"}</definedName>
    <definedName name="gtgtgff" localSheetId="10">{"via1",#N/A,TRUE,"general";"via2",#N/A,TRUE,"general";"via3",#N/A,TRUE,"general"}</definedName>
    <definedName name="gtgtgff" localSheetId="8">{"via1",#N/A,TRUE,"general";"via2",#N/A,TRUE,"general";"via3",#N/A,TRUE,"general"}</definedName>
    <definedName name="gtgtgff">{"via1",#N/A,TRUE,"general";"via2",#N/A,TRUE,"general";"via3",#N/A,TRUE,"general"}</definedName>
    <definedName name="gtgtgyh" localSheetId="9">{"TAB1",#N/A,TRUE,"GENERAL";"TAB2",#N/A,TRUE,"GENERAL";"TAB3",#N/A,TRUE,"GENERAL";"TAB4",#N/A,TRUE,"GENERAL";"TAB5",#N/A,TRUE,"GENERAL"}</definedName>
    <definedName name="gtgtgyh" localSheetId="11">{"TAB1",#N/A,TRUE,"GENERAL";"TAB2",#N/A,TRUE,"GENERAL";"TAB3",#N/A,TRUE,"GENERAL";"TAB4",#N/A,TRUE,"GENERAL";"TAB5",#N/A,TRUE,"GENERAL"}</definedName>
    <definedName name="gtgtgyh" localSheetId="7">{"TAB1",#N/A,TRUE,"GENERAL";"TAB2",#N/A,TRUE,"GENERAL";"TAB3",#N/A,TRUE,"GENERAL";"TAB4",#N/A,TRUE,"GENERAL";"TAB5",#N/A,TRUE,"GENERAL"}</definedName>
    <definedName name="gtgtgyh" localSheetId="10">{"TAB1",#N/A,TRUE,"GENERAL";"TAB2",#N/A,TRUE,"GENERAL";"TAB3",#N/A,TRUE,"GENERAL";"TAB4",#N/A,TRUE,"GENERAL";"TAB5",#N/A,TRUE,"GENERAL"}</definedName>
    <definedName name="gtgtgyh" localSheetId="8">{"TAB1",#N/A,TRUE,"GENERAL";"TAB2",#N/A,TRUE,"GENERAL";"TAB3",#N/A,TRUE,"GENERAL";"TAB4",#N/A,TRUE,"GENERAL";"TAB5",#N/A,TRUE,"GENERAL"}</definedName>
    <definedName name="gtgtgyh">{"TAB1",#N/A,TRUE,"GENERAL";"TAB2",#N/A,TRUE,"GENERAL";"TAB3",#N/A,TRUE,"GENERAL";"TAB4",#N/A,TRUE,"GENERAL";"TAB5",#N/A,TRUE,"GENERAL"}</definedName>
    <definedName name="gtgth" localSheetId="9">{"TAB1",#N/A,TRUE,"GENERAL";"TAB2",#N/A,TRUE,"GENERAL";"TAB3",#N/A,TRUE,"GENERAL";"TAB4",#N/A,TRUE,"GENERAL";"TAB5",#N/A,TRUE,"GENERAL"}</definedName>
    <definedName name="gtgth" localSheetId="11">{"TAB1",#N/A,TRUE,"GENERAL";"TAB2",#N/A,TRUE,"GENERAL";"TAB3",#N/A,TRUE,"GENERAL";"TAB4",#N/A,TRUE,"GENERAL";"TAB5",#N/A,TRUE,"GENERAL"}</definedName>
    <definedName name="gtgth" localSheetId="7">{"TAB1",#N/A,TRUE,"GENERAL";"TAB2",#N/A,TRUE,"GENERAL";"TAB3",#N/A,TRUE,"GENERAL";"TAB4",#N/A,TRUE,"GENERAL";"TAB5",#N/A,TRUE,"GENERAL"}</definedName>
    <definedName name="gtgth" localSheetId="10">{"TAB1",#N/A,TRUE,"GENERAL";"TAB2",#N/A,TRUE,"GENERAL";"TAB3",#N/A,TRUE,"GENERAL";"TAB4",#N/A,TRUE,"GENERAL";"TAB5",#N/A,TRUE,"GENERAL"}</definedName>
    <definedName name="gtgth" localSheetId="8">{"TAB1",#N/A,TRUE,"GENERAL";"TAB2",#N/A,TRUE,"GENERAL";"TAB3",#N/A,TRUE,"GENERAL";"TAB4",#N/A,TRUE,"GENERAL";"TAB5",#N/A,TRUE,"GENERAL"}</definedName>
    <definedName name="gtgth">{"TAB1",#N/A,TRUE,"GENERAL";"TAB2",#N/A,TRUE,"GENERAL";"TAB3",#N/A,TRUE,"GENERAL";"TAB4",#N/A,TRUE,"GENERAL";"TAB5",#N/A,TRUE,"GENERAL"}</definedName>
    <definedName name="GTI">#REF!</definedName>
    <definedName name="Gv">#REF!</definedName>
    <definedName name="Gw">#REF!</definedName>
    <definedName name="gy">#REF!</definedName>
    <definedName name="H">#REF!</definedName>
    <definedName name="h.LOM">#REF!</definedName>
    <definedName name="H.LOMO">#REF!</definedName>
    <definedName name="h.POZ">#REF!</definedName>
    <definedName name="h9h" localSheetId="9">{"via1",#N/A,TRUE,"general";"via2",#N/A,TRUE,"general";"via3",#N/A,TRUE,"general"}</definedName>
    <definedName name="h9h" localSheetId="11">{"via1",#N/A,TRUE,"general";"via2",#N/A,TRUE,"general";"via3",#N/A,TRUE,"general"}</definedName>
    <definedName name="h9h" localSheetId="7">{"via1",#N/A,TRUE,"general";"via2",#N/A,TRUE,"general";"via3",#N/A,TRUE,"general"}</definedName>
    <definedName name="h9h" localSheetId="10">{"via1",#N/A,TRUE,"general";"via2",#N/A,TRUE,"general";"via3",#N/A,TRUE,"general"}</definedName>
    <definedName name="h9h" localSheetId="8">{"via1",#N/A,TRUE,"general";"via2",#N/A,TRUE,"general";"via3",#N/A,TRUE,"general"}</definedName>
    <definedName name="h9h">{"via1",#N/A,TRUE,"general";"via2",#N/A,TRUE,"general";"via3",#N/A,TRUE,"general"}</definedName>
    <definedName name="Ha">#REF!</definedName>
    <definedName name="Hab.predio">#REF!</definedName>
    <definedName name="hab___viv">#REF!</definedName>
    <definedName name="HARRY">#REF!</definedName>
    <definedName name="Hb">#REF!</definedName>
    <definedName name="hbfdhrw" localSheetId="9">{"TAB1",#N/A,TRUE,"GENERAL";"TAB2",#N/A,TRUE,"GENERAL";"TAB3",#N/A,TRUE,"GENERAL";"TAB4",#N/A,TRUE,"GENERAL";"TAB5",#N/A,TRUE,"GENERAL"}</definedName>
    <definedName name="hbfdhrw" localSheetId="11">{"TAB1",#N/A,TRUE,"GENERAL";"TAB2",#N/A,TRUE,"GENERAL";"TAB3",#N/A,TRUE,"GENERAL";"TAB4",#N/A,TRUE,"GENERAL";"TAB5",#N/A,TRUE,"GENERAL"}</definedName>
    <definedName name="hbfdhrw" localSheetId="7">{"TAB1",#N/A,TRUE,"GENERAL";"TAB2",#N/A,TRUE,"GENERAL";"TAB3",#N/A,TRUE,"GENERAL";"TAB4",#N/A,TRUE,"GENERAL";"TAB5",#N/A,TRUE,"GENERAL"}</definedName>
    <definedName name="hbfdhrw" localSheetId="10">{"TAB1",#N/A,TRUE,"GENERAL";"TAB2",#N/A,TRUE,"GENERAL";"TAB3",#N/A,TRUE,"GENERAL";"TAB4",#N/A,TRUE,"GENERAL";"TAB5",#N/A,TRUE,"GENERAL"}</definedName>
    <definedName name="hbfdhrw" localSheetId="8">{"TAB1",#N/A,TRUE,"GENERAL";"TAB2",#N/A,TRUE,"GENERAL";"TAB3",#N/A,TRUE,"GENERAL";"TAB4",#N/A,TRUE,"GENERAL";"TAB5",#N/A,TRUE,"GENERAL"}</definedName>
    <definedName name="hbfdhrw">{"TAB1",#N/A,TRUE,"GENERAL";"TAB2",#N/A,TRUE,"GENERAL";"TAB3",#N/A,TRUE,"GENERAL";"TAB4",#N/A,TRUE,"GENERAL";"TAB5",#N/A,TRUE,"GENERAL"}</definedName>
    <definedName name="hdfh" localSheetId="9">{"via1",#N/A,TRUE,"general";"via2",#N/A,TRUE,"general";"via3",#N/A,TRUE,"general"}</definedName>
    <definedName name="hdfh" localSheetId="11">{"via1",#N/A,TRUE,"general";"via2",#N/A,TRUE,"general";"via3",#N/A,TRUE,"general"}</definedName>
    <definedName name="hdfh" localSheetId="7">{"via1",#N/A,TRUE,"general";"via2",#N/A,TRUE,"general";"via3",#N/A,TRUE,"general"}</definedName>
    <definedName name="hdfh" localSheetId="10">{"via1",#N/A,TRUE,"general";"via2",#N/A,TRUE,"general";"via3",#N/A,TRUE,"general"}</definedName>
    <definedName name="hdfh" localSheetId="8">{"via1",#N/A,TRUE,"general";"via2",#N/A,TRUE,"general";"via3",#N/A,TRUE,"general"}</definedName>
    <definedName name="hdfh">{"via1",#N/A,TRUE,"general";"via2",#N/A,TRUE,"general";"via3",#N/A,TRUE,"general"}</definedName>
    <definedName name="hdfh4" localSheetId="9">{"TAB1",#N/A,TRUE,"GENERAL";"TAB2",#N/A,TRUE,"GENERAL";"TAB3",#N/A,TRUE,"GENERAL";"TAB4",#N/A,TRUE,"GENERAL";"TAB5",#N/A,TRUE,"GENERAL"}</definedName>
    <definedName name="hdfh4" localSheetId="11">{"TAB1",#N/A,TRUE,"GENERAL";"TAB2",#N/A,TRUE,"GENERAL";"TAB3",#N/A,TRUE,"GENERAL";"TAB4",#N/A,TRUE,"GENERAL";"TAB5",#N/A,TRUE,"GENERAL"}</definedName>
    <definedName name="hdfh4" localSheetId="7">{"TAB1",#N/A,TRUE,"GENERAL";"TAB2",#N/A,TRUE,"GENERAL";"TAB3",#N/A,TRUE,"GENERAL";"TAB4",#N/A,TRUE,"GENERAL";"TAB5",#N/A,TRUE,"GENERAL"}</definedName>
    <definedName name="hdfh4" localSheetId="10">{"TAB1",#N/A,TRUE,"GENERAL";"TAB2",#N/A,TRUE,"GENERAL";"TAB3",#N/A,TRUE,"GENERAL";"TAB4",#N/A,TRUE,"GENERAL";"TAB5",#N/A,TRUE,"GENERAL"}</definedName>
    <definedName name="hdfh4" localSheetId="8">{"TAB1",#N/A,TRUE,"GENERAL";"TAB2",#N/A,TRUE,"GENERAL";"TAB3",#N/A,TRUE,"GENERAL";"TAB4",#N/A,TRUE,"GENERAL";"TAB5",#N/A,TRUE,"GENERAL"}</definedName>
    <definedName name="hdfh4">{"TAB1",#N/A,TRUE,"GENERAL";"TAB2",#N/A,TRUE,"GENERAL";"TAB3",#N/A,TRUE,"GENERAL";"TAB4",#N/A,TRUE,"GENERAL";"TAB5",#N/A,TRUE,"GENERAL"}</definedName>
    <definedName name="hdfhwq" localSheetId="9">{"TAB1",#N/A,TRUE,"GENERAL";"TAB2",#N/A,TRUE,"GENERAL";"TAB3",#N/A,TRUE,"GENERAL";"TAB4",#N/A,TRUE,"GENERAL";"TAB5",#N/A,TRUE,"GENERAL"}</definedName>
    <definedName name="hdfhwq" localSheetId="11">{"TAB1",#N/A,TRUE,"GENERAL";"TAB2",#N/A,TRUE,"GENERAL";"TAB3",#N/A,TRUE,"GENERAL";"TAB4",#N/A,TRUE,"GENERAL";"TAB5",#N/A,TRUE,"GENERAL"}</definedName>
    <definedName name="hdfhwq" localSheetId="7">{"TAB1",#N/A,TRUE,"GENERAL";"TAB2",#N/A,TRUE,"GENERAL";"TAB3",#N/A,TRUE,"GENERAL";"TAB4",#N/A,TRUE,"GENERAL";"TAB5",#N/A,TRUE,"GENERAL"}</definedName>
    <definedName name="hdfhwq" localSheetId="10">{"TAB1",#N/A,TRUE,"GENERAL";"TAB2",#N/A,TRUE,"GENERAL";"TAB3",#N/A,TRUE,"GENERAL";"TAB4",#N/A,TRUE,"GENERAL";"TAB5",#N/A,TRUE,"GENERAL"}</definedName>
    <definedName name="hdfhwq" localSheetId="8">{"TAB1",#N/A,TRUE,"GENERAL";"TAB2",#N/A,TRUE,"GENERAL";"TAB3",#N/A,TRUE,"GENERAL";"TAB4",#N/A,TRUE,"GENERAL";"TAB5",#N/A,TRUE,"GENERAL"}</definedName>
    <definedName name="hdfhwq">{"TAB1",#N/A,TRUE,"GENERAL";"TAB2",#N/A,TRUE,"GENERAL";"TAB3",#N/A,TRUE,"GENERAL";"TAB4",#N/A,TRUE,"GENERAL";"TAB5",#N/A,TRUE,"GENERAL"}</definedName>
    <definedName name="hdgh" localSheetId="9">{"via1",#N/A,TRUE,"general";"via2",#N/A,TRUE,"general";"via3",#N/A,TRUE,"general"}</definedName>
    <definedName name="hdgh" localSheetId="11">{"via1",#N/A,TRUE,"general";"via2",#N/A,TRUE,"general";"via3",#N/A,TRUE,"general"}</definedName>
    <definedName name="hdgh" localSheetId="7">{"via1",#N/A,TRUE,"general";"via2",#N/A,TRUE,"general";"via3",#N/A,TRUE,"general"}</definedName>
    <definedName name="hdgh" localSheetId="10">{"via1",#N/A,TRUE,"general";"via2",#N/A,TRUE,"general";"via3",#N/A,TRUE,"general"}</definedName>
    <definedName name="hdgh" localSheetId="8">{"via1",#N/A,TRUE,"general";"via2",#N/A,TRUE,"general";"via3",#N/A,TRUE,"general"}</definedName>
    <definedName name="hdgh">{"via1",#N/A,TRUE,"general";"via2",#N/A,TRUE,"general";"via3",#N/A,TRUE,"general"}</definedName>
    <definedName name="hdhf" localSheetId="9">{"TAB1",#N/A,TRUE,"GENERAL";"TAB2",#N/A,TRUE,"GENERAL";"TAB3",#N/A,TRUE,"GENERAL";"TAB4",#N/A,TRUE,"GENERAL";"TAB5",#N/A,TRUE,"GENERAL"}</definedName>
    <definedName name="hdhf" localSheetId="11">{"TAB1",#N/A,TRUE,"GENERAL";"TAB2",#N/A,TRUE,"GENERAL";"TAB3",#N/A,TRUE,"GENERAL";"TAB4",#N/A,TRUE,"GENERAL";"TAB5",#N/A,TRUE,"GENERAL"}</definedName>
    <definedName name="hdhf" localSheetId="7">{"TAB1",#N/A,TRUE,"GENERAL";"TAB2",#N/A,TRUE,"GENERAL";"TAB3",#N/A,TRUE,"GENERAL";"TAB4",#N/A,TRUE,"GENERAL";"TAB5",#N/A,TRUE,"GENERAL"}</definedName>
    <definedName name="hdhf" localSheetId="10">{"TAB1",#N/A,TRUE,"GENERAL";"TAB2",#N/A,TRUE,"GENERAL";"TAB3",#N/A,TRUE,"GENERAL";"TAB4",#N/A,TRUE,"GENERAL";"TAB5",#N/A,TRUE,"GENERAL"}</definedName>
    <definedName name="hdhf" localSheetId="8">{"TAB1",#N/A,TRUE,"GENERAL";"TAB2",#N/A,TRUE,"GENERAL";"TAB3",#N/A,TRUE,"GENERAL";"TAB4",#N/A,TRUE,"GENERAL";"TAB5",#N/A,TRUE,"GENERAL"}</definedName>
    <definedName name="hdhf">{"TAB1",#N/A,TRUE,"GENERAL";"TAB2",#N/A,TRUE,"GENERAL";"TAB3",#N/A,TRUE,"GENERAL";"TAB4",#N/A,TRUE,"GENERAL";"TAB5",#N/A,TRUE,"GENERAL"}</definedName>
    <definedName name="Header_Row">ROW(#REF!)</definedName>
    <definedName name="HFDD">#REF!</definedName>
    <definedName name="hfgh" localSheetId="9">{"via1",#N/A,TRUE,"general";"via2",#N/A,TRUE,"general";"via3",#N/A,TRUE,"general"}</definedName>
    <definedName name="hfgh" localSheetId="11">{"via1",#N/A,TRUE,"general";"via2",#N/A,TRUE,"general";"via3",#N/A,TRUE,"general"}</definedName>
    <definedName name="hfgh" localSheetId="7">{"via1",#N/A,TRUE,"general";"via2",#N/A,TRUE,"general";"via3",#N/A,TRUE,"general"}</definedName>
    <definedName name="hfgh" localSheetId="10">{"via1",#N/A,TRUE,"general";"via2",#N/A,TRUE,"general";"via3",#N/A,TRUE,"general"}</definedName>
    <definedName name="hfgh" localSheetId="8">{"via1",#N/A,TRUE,"general";"via2",#N/A,TRUE,"general";"via3",#N/A,TRUE,"general"}</definedName>
    <definedName name="hfgh">{"via1",#N/A,TRUE,"general";"via2",#N/A,TRUE,"general";"via3",#N/A,TRUE,"general"}</definedName>
    <definedName name="hfh" localSheetId="9">{"TAB1",#N/A,TRUE,"GENERAL";"TAB2",#N/A,TRUE,"GENERAL";"TAB3",#N/A,TRUE,"GENERAL";"TAB4",#N/A,TRUE,"GENERAL";"TAB5",#N/A,TRUE,"GENERAL"}</definedName>
    <definedName name="hfh" localSheetId="11">{"TAB1",#N/A,TRUE,"GENERAL";"TAB2",#N/A,TRUE,"GENERAL";"TAB3",#N/A,TRUE,"GENERAL";"TAB4",#N/A,TRUE,"GENERAL";"TAB5",#N/A,TRUE,"GENERAL"}</definedName>
    <definedName name="hfh" localSheetId="7">{"TAB1",#N/A,TRUE,"GENERAL";"TAB2",#N/A,TRUE,"GENERAL";"TAB3",#N/A,TRUE,"GENERAL";"TAB4",#N/A,TRUE,"GENERAL";"TAB5",#N/A,TRUE,"GENERAL"}</definedName>
    <definedName name="hfh" localSheetId="10">{"TAB1",#N/A,TRUE,"GENERAL";"TAB2",#N/A,TRUE,"GENERAL";"TAB3",#N/A,TRUE,"GENERAL";"TAB4",#N/A,TRUE,"GENERAL";"TAB5",#N/A,TRUE,"GENERAL"}</definedName>
    <definedName name="hfh" localSheetId="8">{"TAB1",#N/A,TRUE,"GENERAL";"TAB2",#N/A,TRUE,"GENERAL";"TAB3",#N/A,TRUE,"GENERAL";"TAB4",#N/A,TRUE,"GENERAL";"TAB5",#N/A,TRUE,"GENERAL"}</definedName>
    <definedName name="hfh">{"TAB1",#N/A,TRUE,"GENERAL";"TAB2",#N/A,TRUE,"GENERAL";"TAB3",#N/A,TRUE,"GENERAL";"TAB4",#N/A,TRUE,"GENERAL";"TAB5",#N/A,TRUE,"GENERAL"}</definedName>
    <definedName name="hfhg" localSheetId="9">{"TAB1",#N/A,TRUE,"GENERAL";"TAB2",#N/A,TRUE,"GENERAL";"TAB3",#N/A,TRUE,"GENERAL";"TAB4",#N/A,TRUE,"GENERAL";"TAB5",#N/A,TRUE,"GENERAL"}</definedName>
    <definedName name="hfhg" localSheetId="11">{"TAB1",#N/A,TRUE,"GENERAL";"TAB2",#N/A,TRUE,"GENERAL";"TAB3",#N/A,TRUE,"GENERAL";"TAB4",#N/A,TRUE,"GENERAL";"TAB5",#N/A,TRUE,"GENERAL"}</definedName>
    <definedName name="hfhg" localSheetId="7">{"TAB1",#N/A,TRUE,"GENERAL";"TAB2",#N/A,TRUE,"GENERAL";"TAB3",#N/A,TRUE,"GENERAL";"TAB4",#N/A,TRUE,"GENERAL";"TAB5",#N/A,TRUE,"GENERAL"}</definedName>
    <definedName name="hfhg" localSheetId="10">{"TAB1",#N/A,TRUE,"GENERAL";"TAB2",#N/A,TRUE,"GENERAL";"TAB3",#N/A,TRUE,"GENERAL";"TAB4",#N/A,TRUE,"GENERAL";"TAB5",#N/A,TRUE,"GENERAL"}</definedName>
    <definedName name="hfhg" localSheetId="8">{"TAB1",#N/A,TRUE,"GENERAL";"TAB2",#N/A,TRUE,"GENERAL";"TAB3",#N/A,TRUE,"GENERAL";"TAB4",#N/A,TRUE,"GENERAL";"TAB5",#N/A,TRUE,"GENERAL"}</definedName>
    <definedName name="hfhg">{"TAB1",#N/A,TRUE,"GENERAL";"TAB2",#N/A,TRUE,"GENERAL";"TAB3",#N/A,TRUE,"GENERAL";"TAB4",#N/A,TRUE,"GENERAL";"TAB5",#N/A,TRUE,"GENERAL"}</definedName>
    <definedName name="hfthr" localSheetId="9">{"via1",#N/A,TRUE,"general";"via2",#N/A,TRUE,"general";"via3",#N/A,TRUE,"general"}</definedName>
    <definedName name="hfthr" localSheetId="11">{"via1",#N/A,TRUE,"general";"via2",#N/A,TRUE,"general";"via3",#N/A,TRUE,"general"}</definedName>
    <definedName name="hfthr" localSheetId="7">{"via1",#N/A,TRUE,"general";"via2",#N/A,TRUE,"general";"via3",#N/A,TRUE,"general"}</definedName>
    <definedName name="hfthr" localSheetId="10">{"via1",#N/A,TRUE,"general";"via2",#N/A,TRUE,"general";"via3",#N/A,TRUE,"general"}</definedName>
    <definedName name="hfthr" localSheetId="8">{"via1",#N/A,TRUE,"general";"via2",#N/A,TRUE,"general";"via3",#N/A,TRUE,"general"}</definedName>
    <definedName name="hfthr">{"via1",#N/A,TRUE,"general";"via2",#N/A,TRUE,"general";"via3",#N/A,TRUE,"general"}</definedName>
    <definedName name="HG" localSheetId="9">#REF!</definedName>
    <definedName name="HG" localSheetId="11">#REF!</definedName>
    <definedName name="HG" localSheetId="7">#REF!</definedName>
    <definedName name="HG" localSheetId="10">#REF!</definedName>
    <definedName name="HG" localSheetId="8">#REF!</definedName>
    <definedName name="hg">{"via1",#N/A,TRUE,"general";"via2",#N/A,TRUE,"general";"via3",#N/A,TRUE,"general"}</definedName>
    <definedName name="HGFH" localSheetId="9">{"via1",#N/A,TRUE,"general";"via2",#N/A,TRUE,"general";"via3",#N/A,TRUE,"general"}</definedName>
    <definedName name="HGFH" localSheetId="11">{"via1",#N/A,TRUE,"general";"via2",#N/A,TRUE,"general";"via3",#N/A,TRUE,"general"}</definedName>
    <definedName name="HGFH" localSheetId="7">{"via1",#N/A,TRUE,"general";"via2",#N/A,TRUE,"general";"via3",#N/A,TRUE,"general"}</definedName>
    <definedName name="HGFH" localSheetId="10">{"via1",#N/A,TRUE,"general";"via2",#N/A,TRUE,"general";"via3",#N/A,TRUE,"general"}</definedName>
    <definedName name="HGFH" localSheetId="8">{"via1",#N/A,TRUE,"general";"via2",#N/A,TRUE,"general";"via3",#N/A,TRUE,"general"}</definedName>
    <definedName name="HGFH">{"via1",#N/A,TRUE,"general";"via2",#N/A,TRUE,"general";"via3",#N/A,TRUE,"general"}</definedName>
    <definedName name="hgfhty" localSheetId="9">{"via1",#N/A,TRUE,"general";"via2",#N/A,TRUE,"general";"via3",#N/A,TRUE,"general"}</definedName>
    <definedName name="hgfhty" localSheetId="11">{"via1",#N/A,TRUE,"general";"via2",#N/A,TRUE,"general";"via3",#N/A,TRUE,"general"}</definedName>
    <definedName name="hgfhty" localSheetId="7">{"via1",#N/A,TRUE,"general";"via2",#N/A,TRUE,"general";"via3",#N/A,TRUE,"general"}</definedName>
    <definedName name="hgfhty" localSheetId="10">{"via1",#N/A,TRUE,"general";"via2",#N/A,TRUE,"general";"via3",#N/A,TRUE,"general"}</definedName>
    <definedName name="hgfhty" localSheetId="8">{"via1",#N/A,TRUE,"general";"via2",#N/A,TRUE,"general";"via3",#N/A,TRUE,"general"}</definedName>
    <definedName name="hgfhty">{"via1",#N/A,TRUE,"general";"via2",#N/A,TRUE,"general";"via3",#N/A,TRUE,"general"}</definedName>
    <definedName name="HGHFH7" localSheetId="9">{"TAB1",#N/A,TRUE,"GENERAL";"TAB2",#N/A,TRUE,"GENERAL";"TAB3",#N/A,TRUE,"GENERAL";"TAB4",#N/A,TRUE,"GENERAL";"TAB5",#N/A,TRUE,"GENERAL"}</definedName>
    <definedName name="HGHFH7" localSheetId="11">{"TAB1",#N/A,TRUE,"GENERAL";"TAB2",#N/A,TRUE,"GENERAL";"TAB3",#N/A,TRUE,"GENERAL";"TAB4",#N/A,TRUE,"GENERAL";"TAB5",#N/A,TRUE,"GENERAL"}</definedName>
    <definedName name="HGHFH7" localSheetId="7">{"TAB1",#N/A,TRUE,"GENERAL";"TAB2",#N/A,TRUE,"GENERAL";"TAB3",#N/A,TRUE,"GENERAL";"TAB4",#N/A,TRUE,"GENERAL";"TAB5",#N/A,TRUE,"GENERAL"}</definedName>
    <definedName name="HGHFH7" localSheetId="10">{"TAB1",#N/A,TRUE,"GENERAL";"TAB2",#N/A,TRUE,"GENERAL";"TAB3",#N/A,TRUE,"GENERAL";"TAB4",#N/A,TRUE,"GENERAL";"TAB5",#N/A,TRUE,"GENERAL"}</definedName>
    <definedName name="HGHFH7" localSheetId="8">{"TAB1",#N/A,TRUE,"GENERAL";"TAB2",#N/A,TRUE,"GENERAL";"TAB3",#N/A,TRUE,"GENERAL";"TAB4",#N/A,TRUE,"GENERAL";"TAB5",#N/A,TRUE,"GENERAL"}</definedName>
    <definedName name="HGHFH7">{"TAB1",#N/A,TRUE,"GENERAL";"TAB2",#N/A,TRUE,"GENERAL";"TAB3",#N/A,TRUE,"GENERAL";"TAB4",#N/A,TRUE,"GENERAL";"TAB5",#N/A,TRUE,"GENERAL"}</definedName>
    <definedName name="hghhj" localSheetId="9">{"TAB1",#N/A,TRUE,"GENERAL";"TAB2",#N/A,TRUE,"GENERAL";"TAB3",#N/A,TRUE,"GENERAL";"TAB4",#N/A,TRUE,"GENERAL";"TAB5",#N/A,TRUE,"GENERAL"}</definedName>
    <definedName name="hghhj" localSheetId="11">{"TAB1",#N/A,TRUE,"GENERAL";"TAB2",#N/A,TRUE,"GENERAL";"TAB3",#N/A,TRUE,"GENERAL";"TAB4",#N/A,TRUE,"GENERAL";"TAB5",#N/A,TRUE,"GENERAL"}</definedName>
    <definedName name="hghhj" localSheetId="7">{"TAB1",#N/A,TRUE,"GENERAL";"TAB2",#N/A,TRUE,"GENERAL";"TAB3",#N/A,TRUE,"GENERAL";"TAB4",#N/A,TRUE,"GENERAL";"TAB5",#N/A,TRUE,"GENERAL"}</definedName>
    <definedName name="hghhj" localSheetId="10">{"TAB1",#N/A,TRUE,"GENERAL";"TAB2",#N/A,TRUE,"GENERAL";"TAB3",#N/A,TRUE,"GENERAL";"TAB4",#N/A,TRUE,"GENERAL";"TAB5",#N/A,TRUE,"GENERAL"}</definedName>
    <definedName name="hghhj" localSheetId="8">{"TAB1",#N/A,TRUE,"GENERAL";"TAB2",#N/A,TRUE,"GENERAL";"TAB3",#N/A,TRUE,"GENERAL";"TAB4",#N/A,TRUE,"GENERAL";"TAB5",#N/A,TRUE,"GENERAL"}</definedName>
    <definedName name="hghhj">{"TAB1",#N/A,TRUE,"GENERAL";"TAB2",#N/A,TRUE,"GENERAL";"TAB3",#N/A,TRUE,"GENERAL";"TAB4",#N/A,TRUE,"GENERAL";"TAB5",#N/A,TRUE,"GENERAL"}</definedName>
    <definedName name="hghydj" localSheetId="9">{"via1",#N/A,TRUE,"general";"via2",#N/A,TRUE,"general";"via3",#N/A,TRUE,"general"}</definedName>
    <definedName name="hghydj" localSheetId="11">{"via1",#N/A,TRUE,"general";"via2",#N/A,TRUE,"general";"via3",#N/A,TRUE,"general"}</definedName>
    <definedName name="hghydj" localSheetId="7">{"via1",#N/A,TRUE,"general";"via2",#N/A,TRUE,"general";"via3",#N/A,TRUE,"general"}</definedName>
    <definedName name="hghydj" localSheetId="10">{"via1",#N/A,TRUE,"general";"via2",#N/A,TRUE,"general";"via3",#N/A,TRUE,"general"}</definedName>
    <definedName name="hghydj" localSheetId="8">{"via1",#N/A,TRUE,"general";"via2",#N/A,TRUE,"general";"via3",#N/A,TRUE,"general"}</definedName>
    <definedName name="hghydj">{"via1",#N/A,TRUE,"general";"via2",#N/A,TRUE,"general";"via3",#N/A,TRUE,"general"}</definedName>
    <definedName name="hgjfjw" localSheetId="9">{"via1",#N/A,TRUE,"general";"via2",#N/A,TRUE,"general";"via3",#N/A,TRUE,"general"}</definedName>
    <definedName name="hgjfjw" localSheetId="11">{"via1",#N/A,TRUE,"general";"via2",#N/A,TRUE,"general";"via3",#N/A,TRUE,"general"}</definedName>
    <definedName name="hgjfjw" localSheetId="7">{"via1",#N/A,TRUE,"general";"via2",#N/A,TRUE,"general";"via3",#N/A,TRUE,"general"}</definedName>
    <definedName name="hgjfjw" localSheetId="10">{"via1",#N/A,TRUE,"general";"via2",#N/A,TRUE,"general";"via3",#N/A,TRUE,"general"}</definedName>
    <definedName name="hgjfjw" localSheetId="8">{"via1",#N/A,TRUE,"general";"via2",#N/A,TRUE,"general";"via3",#N/A,TRUE,"general"}</definedName>
    <definedName name="hgjfjw">{"via1",#N/A,TRUE,"general";"via2",#N/A,TRUE,"general";"via3",#N/A,TRUE,"general"}</definedName>
    <definedName name="HGJG" localSheetId="9">{"TAB1",#N/A,TRUE,"GENERAL";"TAB2",#N/A,TRUE,"GENERAL";"TAB3",#N/A,TRUE,"GENERAL";"TAB4",#N/A,TRUE,"GENERAL";"TAB5",#N/A,TRUE,"GENERAL"}</definedName>
    <definedName name="HGJG" localSheetId="11">{"TAB1",#N/A,TRUE,"GENERAL";"TAB2",#N/A,TRUE,"GENERAL";"TAB3",#N/A,TRUE,"GENERAL";"TAB4",#N/A,TRUE,"GENERAL";"TAB5",#N/A,TRUE,"GENERAL"}</definedName>
    <definedName name="HGJG" localSheetId="7">{"TAB1",#N/A,TRUE,"GENERAL";"TAB2",#N/A,TRUE,"GENERAL";"TAB3",#N/A,TRUE,"GENERAL";"TAB4",#N/A,TRUE,"GENERAL";"TAB5",#N/A,TRUE,"GENERAL"}</definedName>
    <definedName name="HGJG" localSheetId="10">{"TAB1",#N/A,TRUE,"GENERAL";"TAB2",#N/A,TRUE,"GENERAL";"TAB3",#N/A,TRUE,"GENERAL";"TAB4",#N/A,TRUE,"GENERAL";"TAB5",#N/A,TRUE,"GENERAL"}</definedName>
    <definedName name="HGJG" localSheetId="8">{"TAB1",#N/A,TRUE,"GENERAL";"TAB2",#N/A,TRUE,"GENERAL";"TAB3",#N/A,TRUE,"GENERAL";"TAB4",#N/A,TRUE,"GENERAL";"TAB5",#N/A,TRUE,"GENERAL"}</definedName>
    <definedName name="HGJG">{"TAB1",#N/A,TRUE,"GENERAL";"TAB2",#N/A,TRUE,"GENERAL";"TAB3",#N/A,TRUE,"GENERAL";"TAB4",#N/A,TRUE,"GENERAL";"TAB5",#N/A,TRUE,"GENERAL"}</definedName>
    <definedName name="hgt">#REF!</definedName>
    <definedName name="hgu">#REF!</definedName>
    <definedName name="HH">#REF!</definedName>
    <definedName name="hhh" localSheetId="9">{"TAB1",#N/A,TRUE,"GENERAL";"TAB2",#N/A,TRUE,"GENERAL";"TAB3",#N/A,TRUE,"GENERAL";"TAB4",#N/A,TRUE,"GENERAL";"TAB5",#N/A,TRUE,"GENERAL"}</definedName>
    <definedName name="hhh" localSheetId="11">{"TAB1",#N/A,TRUE,"GENERAL";"TAB2",#N/A,TRUE,"GENERAL";"TAB3",#N/A,TRUE,"GENERAL";"TAB4",#N/A,TRUE,"GENERAL";"TAB5",#N/A,TRUE,"GENERAL"}</definedName>
    <definedName name="hhh" localSheetId="10">{"TAB1",#N/A,TRUE,"GENERAL";"TAB2",#N/A,TRUE,"GENERAL";"TAB3",#N/A,TRUE,"GENERAL";"TAB4",#N/A,TRUE,"GENERAL";"TAB5",#N/A,TRUE,"GENERAL"}</definedName>
    <definedName name="hhh" localSheetId="8">{"TAB1",#N/A,TRUE,"GENERAL";"TAB2",#N/A,TRUE,"GENERAL";"TAB3",#N/A,TRUE,"GENERAL";"TAB4",#N/A,TRUE,"GENERAL";"TAB5",#N/A,TRUE,"GENERAL"}</definedName>
    <definedName name="hhh">{"TAB1",#N/A,TRUE,"GENERAL";"TAB2",#N/A,TRUE,"GENERAL";"TAB3",#N/A,TRUE,"GENERAL";"TAB4",#N/A,TRUE,"GENERAL";"TAB5",#N/A,TRUE,"GENERAL"}</definedName>
    <definedName name="hhhhhh" localSheetId="9">{"via1",#N/A,TRUE,"general";"via2",#N/A,TRUE,"general";"via3",#N/A,TRUE,"general"}</definedName>
    <definedName name="hhhhhh" localSheetId="11">{"via1",#N/A,TRUE,"general";"via2",#N/A,TRUE,"general";"via3",#N/A,TRUE,"general"}</definedName>
    <definedName name="hhhhhh" localSheetId="7">{"via1",#N/A,TRUE,"general";"via2",#N/A,TRUE,"general";"via3",#N/A,TRUE,"general"}</definedName>
    <definedName name="hhhhhh" localSheetId="10">{"via1",#N/A,TRUE,"general";"via2",#N/A,TRUE,"general";"via3",#N/A,TRUE,"general"}</definedName>
    <definedName name="hhhhhh" localSheetId="8">{"via1",#N/A,TRUE,"general";"via2",#N/A,TRUE,"general";"via3",#N/A,TRUE,"general"}</definedName>
    <definedName name="hhhhhh">{"via1",#N/A,TRUE,"general";"via2",#N/A,TRUE,"general";"via3",#N/A,TRUE,"general"}</definedName>
    <definedName name="hhhhhho" localSheetId="9">{"TAB1",#N/A,TRUE,"GENERAL";"TAB2",#N/A,TRUE,"GENERAL";"TAB3",#N/A,TRUE,"GENERAL";"TAB4",#N/A,TRUE,"GENERAL";"TAB5",#N/A,TRUE,"GENERAL"}</definedName>
    <definedName name="hhhhhho" localSheetId="11">{"TAB1",#N/A,TRUE,"GENERAL";"TAB2",#N/A,TRUE,"GENERAL";"TAB3",#N/A,TRUE,"GENERAL";"TAB4",#N/A,TRUE,"GENERAL";"TAB5",#N/A,TRUE,"GENERAL"}</definedName>
    <definedName name="hhhhhho" localSheetId="7">{"TAB1",#N/A,TRUE,"GENERAL";"TAB2",#N/A,TRUE,"GENERAL";"TAB3",#N/A,TRUE,"GENERAL";"TAB4",#N/A,TRUE,"GENERAL";"TAB5",#N/A,TRUE,"GENERAL"}</definedName>
    <definedName name="hhhhhho" localSheetId="10">{"TAB1",#N/A,TRUE,"GENERAL";"TAB2",#N/A,TRUE,"GENERAL";"TAB3",#N/A,TRUE,"GENERAL";"TAB4",#N/A,TRUE,"GENERAL";"TAB5",#N/A,TRUE,"GENERAL"}</definedName>
    <definedName name="hhhhhho" localSheetId="8">{"TAB1",#N/A,TRUE,"GENERAL";"TAB2",#N/A,TRUE,"GENERAL";"TAB3",#N/A,TRUE,"GENERAL";"TAB4",#N/A,TRUE,"GENERAL";"TAB5",#N/A,TRUE,"GENERAL"}</definedName>
    <definedName name="hhhhhho">{"TAB1",#N/A,TRUE,"GENERAL";"TAB2",#N/A,TRUE,"GENERAL";"TAB3",#N/A,TRUE,"GENERAL";"TAB4",#N/A,TRUE,"GENERAL";"TAB5",#N/A,TRUE,"GENERAL"}</definedName>
    <definedName name="hhhhhpy" localSheetId="9">{"TAB1",#N/A,TRUE,"GENERAL";"TAB2",#N/A,TRUE,"GENERAL";"TAB3",#N/A,TRUE,"GENERAL";"TAB4",#N/A,TRUE,"GENERAL";"TAB5",#N/A,TRUE,"GENERAL"}</definedName>
    <definedName name="hhhhhpy" localSheetId="11">{"TAB1",#N/A,TRUE,"GENERAL";"TAB2",#N/A,TRUE,"GENERAL";"TAB3",#N/A,TRUE,"GENERAL";"TAB4",#N/A,TRUE,"GENERAL";"TAB5",#N/A,TRUE,"GENERAL"}</definedName>
    <definedName name="hhhhhpy" localSheetId="7">{"TAB1",#N/A,TRUE,"GENERAL";"TAB2",#N/A,TRUE,"GENERAL";"TAB3",#N/A,TRUE,"GENERAL";"TAB4",#N/A,TRUE,"GENERAL";"TAB5",#N/A,TRUE,"GENERAL"}</definedName>
    <definedName name="hhhhhpy" localSheetId="10">{"TAB1",#N/A,TRUE,"GENERAL";"TAB2",#N/A,TRUE,"GENERAL";"TAB3",#N/A,TRUE,"GENERAL";"TAB4",#N/A,TRUE,"GENERAL";"TAB5",#N/A,TRUE,"GENERAL"}</definedName>
    <definedName name="hhhhhpy" localSheetId="8">{"TAB1",#N/A,TRUE,"GENERAL";"TAB2",#N/A,TRUE,"GENERAL";"TAB3",#N/A,TRUE,"GENERAL";"TAB4",#N/A,TRUE,"GENERAL";"TAB5",#N/A,TRUE,"GENERAL"}</definedName>
    <definedName name="hhhhhpy">{"TAB1",#N/A,TRUE,"GENERAL";"TAB2",#N/A,TRUE,"GENERAL";"TAB3",#N/A,TRUE,"GENERAL";"TAB4",#N/A,TRUE,"GENERAL";"TAB5",#N/A,TRUE,"GENERAL"}</definedName>
    <definedName name="hhhhth" localSheetId="9">{"via1",#N/A,TRUE,"general";"via2",#N/A,TRUE,"general";"via3",#N/A,TRUE,"general"}</definedName>
    <definedName name="hhhhth" localSheetId="11">{"via1",#N/A,TRUE,"general";"via2",#N/A,TRUE,"general";"via3",#N/A,TRUE,"general"}</definedName>
    <definedName name="hhhhth" localSheetId="7">{"via1",#N/A,TRUE,"general";"via2",#N/A,TRUE,"general";"via3",#N/A,TRUE,"general"}</definedName>
    <definedName name="hhhhth" localSheetId="10">{"via1",#N/A,TRUE,"general";"via2",#N/A,TRUE,"general";"via3",#N/A,TRUE,"general"}</definedName>
    <definedName name="hhhhth" localSheetId="8">{"via1",#N/A,TRUE,"general";"via2",#N/A,TRUE,"general";"via3",#N/A,TRUE,"general"}</definedName>
    <definedName name="hhhhth">{"via1",#N/A,TRUE,"general";"via2",#N/A,TRUE,"general";"via3",#N/A,TRUE,"general"}</definedName>
    <definedName name="hhhyhyh" localSheetId="9">{"TAB1",#N/A,TRUE,"GENERAL";"TAB2",#N/A,TRUE,"GENERAL";"TAB3",#N/A,TRUE,"GENERAL";"TAB4",#N/A,TRUE,"GENERAL";"TAB5",#N/A,TRUE,"GENERAL"}</definedName>
    <definedName name="hhhyhyh" localSheetId="11">{"TAB1",#N/A,TRUE,"GENERAL";"TAB2",#N/A,TRUE,"GENERAL";"TAB3",#N/A,TRUE,"GENERAL";"TAB4",#N/A,TRUE,"GENERAL";"TAB5",#N/A,TRUE,"GENERAL"}</definedName>
    <definedName name="hhhyhyh" localSheetId="7">{"TAB1",#N/A,TRUE,"GENERAL";"TAB2",#N/A,TRUE,"GENERAL";"TAB3",#N/A,TRUE,"GENERAL";"TAB4",#N/A,TRUE,"GENERAL";"TAB5",#N/A,TRUE,"GENERAL"}</definedName>
    <definedName name="hhhyhyh" localSheetId="10">{"TAB1",#N/A,TRUE,"GENERAL";"TAB2",#N/A,TRUE,"GENERAL";"TAB3",#N/A,TRUE,"GENERAL";"TAB4",#N/A,TRUE,"GENERAL";"TAB5",#N/A,TRUE,"GENERAL"}</definedName>
    <definedName name="hhhyhyh" localSheetId="8">{"TAB1",#N/A,TRUE,"GENERAL";"TAB2",#N/A,TRUE,"GENERAL";"TAB3",#N/A,TRUE,"GENERAL";"TAB4",#N/A,TRUE,"GENERAL";"TAB5",#N/A,TRUE,"GENERAL"}</definedName>
    <definedName name="hhhyhyh">{"TAB1",#N/A,TRUE,"GENERAL";"TAB2",#N/A,TRUE,"GENERAL";"TAB3",#N/A,TRUE,"GENERAL";"TAB4",#N/A,TRUE,"GENERAL";"TAB5",#N/A,TRUE,"GENERAL"}</definedName>
    <definedName name="hhtrhreh" localSheetId="9">{"via1",#N/A,TRUE,"general";"via2",#N/A,TRUE,"general";"via3",#N/A,TRUE,"general"}</definedName>
    <definedName name="hhtrhreh" localSheetId="11">{"via1",#N/A,TRUE,"general";"via2",#N/A,TRUE,"general";"via3",#N/A,TRUE,"general"}</definedName>
    <definedName name="hhtrhreh" localSheetId="7">{"via1",#N/A,TRUE,"general";"via2",#N/A,TRUE,"general";"via3",#N/A,TRUE,"general"}</definedName>
    <definedName name="hhtrhreh" localSheetId="10">{"via1",#N/A,TRUE,"general";"via2",#N/A,TRUE,"general";"via3",#N/A,TRUE,"general"}</definedName>
    <definedName name="hhtrhreh" localSheetId="8">{"via1",#N/A,TRUE,"general";"via2",#N/A,TRUE,"general";"via3",#N/A,TRUE,"general"}</definedName>
    <definedName name="hhtrhreh">{"via1",#N/A,TRUE,"general";"via2",#N/A,TRUE,"general";"via3",#N/A,TRUE,"general"}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localSheetId="9">{"via1",#N/A,TRUE,"general";"via2",#N/A,TRUE,"general";"via3",#N/A,TRUE,"general"}</definedName>
    <definedName name="hjfg" localSheetId="11">{"via1",#N/A,TRUE,"general";"via2",#N/A,TRUE,"general";"via3",#N/A,TRUE,"general"}</definedName>
    <definedName name="hjfg" localSheetId="7">{"via1",#N/A,TRUE,"general";"via2",#N/A,TRUE,"general";"via3",#N/A,TRUE,"general"}</definedName>
    <definedName name="hjfg" localSheetId="10">{"via1",#N/A,TRUE,"general";"via2",#N/A,TRUE,"general";"via3",#N/A,TRUE,"general"}</definedName>
    <definedName name="hjfg" localSheetId="8">{"via1",#N/A,TRUE,"general";"via2",#N/A,TRUE,"general";"via3",#N/A,TRUE,"general"}</definedName>
    <definedName name="hjfg">{"via1",#N/A,TRUE,"general";"via2",#N/A,TRUE,"general";"via3",#N/A,TRUE,"general"}</definedName>
    <definedName name="hjgh" localSheetId="9">{"TAB1",#N/A,TRUE,"GENERAL";"TAB2",#N/A,TRUE,"GENERAL";"TAB3",#N/A,TRUE,"GENERAL";"TAB4",#N/A,TRUE,"GENERAL";"TAB5",#N/A,TRUE,"GENERAL"}</definedName>
    <definedName name="hjgh" localSheetId="11">{"TAB1",#N/A,TRUE,"GENERAL";"TAB2",#N/A,TRUE,"GENERAL";"TAB3",#N/A,TRUE,"GENERAL";"TAB4",#N/A,TRUE,"GENERAL";"TAB5",#N/A,TRUE,"GENERAL"}</definedName>
    <definedName name="hjgh" localSheetId="7">{"TAB1",#N/A,TRUE,"GENERAL";"TAB2",#N/A,TRUE,"GENERAL";"TAB3",#N/A,TRUE,"GENERAL";"TAB4",#N/A,TRUE,"GENERAL";"TAB5",#N/A,TRUE,"GENERAL"}</definedName>
    <definedName name="hjgh" localSheetId="10">{"TAB1",#N/A,TRUE,"GENERAL";"TAB2",#N/A,TRUE,"GENERAL";"TAB3",#N/A,TRUE,"GENERAL";"TAB4",#N/A,TRUE,"GENERAL";"TAB5",#N/A,TRUE,"GENERAL"}</definedName>
    <definedName name="hjgh" localSheetId="8">{"TAB1",#N/A,TRUE,"GENERAL";"TAB2",#N/A,TRUE,"GENERAL";"TAB3",#N/A,TRUE,"GENERAL";"TAB4",#N/A,TRUE,"GENERAL";"TAB5",#N/A,TRUE,"GENERAL"}</definedName>
    <definedName name="hjgh">{"TAB1",#N/A,TRUE,"GENERAL";"TAB2",#N/A,TRUE,"GENERAL";"TAB3",#N/A,TRUE,"GENERAL";"TAB4",#N/A,TRUE,"GENERAL";"TAB5",#N/A,TRUE,"GENERAL"}</definedName>
    <definedName name="hjghj" localSheetId="9">{"TAB1",#N/A,TRUE,"GENERAL";"TAB2",#N/A,TRUE,"GENERAL";"TAB3",#N/A,TRUE,"GENERAL";"TAB4",#N/A,TRUE,"GENERAL";"TAB5",#N/A,TRUE,"GENERAL"}</definedName>
    <definedName name="hjghj" localSheetId="11">{"TAB1",#N/A,TRUE,"GENERAL";"TAB2",#N/A,TRUE,"GENERAL";"TAB3",#N/A,TRUE,"GENERAL";"TAB4",#N/A,TRUE,"GENERAL";"TAB5",#N/A,TRUE,"GENERAL"}</definedName>
    <definedName name="hjghj" localSheetId="7">{"TAB1",#N/A,TRUE,"GENERAL";"TAB2",#N/A,TRUE,"GENERAL";"TAB3",#N/A,TRUE,"GENERAL";"TAB4",#N/A,TRUE,"GENERAL";"TAB5",#N/A,TRUE,"GENERAL"}</definedName>
    <definedName name="hjghj" localSheetId="10">{"TAB1",#N/A,TRUE,"GENERAL";"TAB2",#N/A,TRUE,"GENERAL";"TAB3",#N/A,TRUE,"GENERAL";"TAB4",#N/A,TRUE,"GENERAL";"TAB5",#N/A,TRUE,"GENERAL"}</definedName>
    <definedName name="hjghj" localSheetId="8">{"TAB1",#N/A,TRUE,"GENERAL";"TAB2",#N/A,TRUE,"GENERAL";"TAB3",#N/A,TRUE,"GENERAL";"TAB4",#N/A,TRUE,"GENERAL";"TAB5",#N/A,TRUE,"GENERAL"}</definedName>
    <definedName name="hjghj">{"TAB1",#N/A,TRUE,"GENERAL";"TAB2",#N/A,TRUE,"GENERAL";"TAB3",#N/A,TRUE,"GENERAL";"TAB4",#N/A,TRUE,"GENERAL";"TAB5",#N/A,TRUE,"GENERAL"}</definedName>
    <definedName name="hjhjhg" localSheetId="9">{"TAB1",#N/A,TRUE,"GENERAL";"TAB2",#N/A,TRUE,"GENERAL";"TAB3",#N/A,TRUE,"GENERAL";"TAB4",#N/A,TRUE,"GENERAL";"TAB5",#N/A,TRUE,"GENERAL"}</definedName>
    <definedName name="hjhjhg" localSheetId="11">{"TAB1",#N/A,TRUE,"GENERAL";"TAB2",#N/A,TRUE,"GENERAL";"TAB3",#N/A,TRUE,"GENERAL";"TAB4",#N/A,TRUE,"GENERAL";"TAB5",#N/A,TRUE,"GENERAL"}</definedName>
    <definedName name="hjhjhg" localSheetId="7">{"TAB1",#N/A,TRUE,"GENERAL";"TAB2",#N/A,TRUE,"GENERAL";"TAB3",#N/A,TRUE,"GENERAL";"TAB4",#N/A,TRUE,"GENERAL";"TAB5",#N/A,TRUE,"GENERAL"}</definedName>
    <definedName name="hjhjhg" localSheetId="10">{"TAB1",#N/A,TRUE,"GENERAL";"TAB2",#N/A,TRUE,"GENERAL";"TAB3",#N/A,TRUE,"GENERAL";"TAB4",#N/A,TRUE,"GENERAL";"TAB5",#N/A,TRUE,"GENERAL"}</definedName>
    <definedName name="hjhjhg" localSheetId="8">{"TAB1",#N/A,TRUE,"GENERAL";"TAB2",#N/A,TRUE,"GENERAL";"TAB3",#N/A,TRUE,"GENERAL";"TAB4",#N/A,TRUE,"GENERAL";"TAB5",#N/A,TRUE,"GENERAL"}</definedName>
    <definedName name="hjhjhg">{"TAB1",#N/A,TRUE,"GENERAL";"TAB2",#N/A,TRUE,"GENERAL";"TAB3",#N/A,TRUE,"GENERAL";"TAB4",#N/A,TRUE,"GENERAL";"TAB5",#N/A,TRUE,"GENERAL"}</definedName>
    <definedName name="hjk">#REF!</definedName>
    <definedName name="HJKH" localSheetId="9">{"via1",#N/A,TRUE,"general";"via2",#N/A,TRUE,"general";"via3",#N/A,TRUE,"general"}</definedName>
    <definedName name="HJKH" localSheetId="11">{"via1",#N/A,TRUE,"general";"via2",#N/A,TRUE,"general";"via3",#N/A,TRUE,"general"}</definedName>
    <definedName name="HJKH" localSheetId="7">{"via1",#N/A,TRUE,"general";"via2",#N/A,TRUE,"general";"via3",#N/A,TRUE,"general"}</definedName>
    <definedName name="HJKH" localSheetId="10">{"via1",#N/A,TRUE,"general";"via2",#N/A,TRUE,"general";"via3",#N/A,TRUE,"general"}</definedName>
    <definedName name="HJKH" localSheetId="8">{"via1",#N/A,TRUE,"general";"via2",#N/A,TRUE,"general";"via3",#N/A,TRUE,"general"}</definedName>
    <definedName name="HJKH">{"via1",#N/A,TRUE,"general";"via2",#N/A,TRUE,"general";"via3",#N/A,TRUE,"general"}</definedName>
    <definedName name="hjkjk" localSheetId="9">{"via1",#N/A,TRUE,"general";"via2",#N/A,TRUE,"general";"via3",#N/A,TRUE,"general"}</definedName>
    <definedName name="hjkjk" localSheetId="11">{"via1",#N/A,TRUE,"general";"via2",#N/A,TRUE,"general";"via3",#N/A,TRUE,"general"}</definedName>
    <definedName name="hjkjk" localSheetId="7">{"via1",#N/A,TRUE,"general";"via2",#N/A,TRUE,"general";"via3",#N/A,TRUE,"general"}</definedName>
    <definedName name="hjkjk" localSheetId="10">{"via1",#N/A,TRUE,"general";"via2",#N/A,TRUE,"general";"via3",#N/A,TRUE,"general"}</definedName>
    <definedName name="hjkjk" localSheetId="8">{"via1",#N/A,TRUE,"general";"via2",#N/A,TRUE,"general";"via3",#N/A,TRUE,"general"}</definedName>
    <definedName name="hjkjk">{"via1",#N/A,TRUE,"general";"via2",#N/A,TRUE,"general";"via3",#N/A,TRUE,"general"}</definedName>
    <definedName name="hl">#REF!</definedName>
    <definedName name="HMEN">#REF!</definedName>
    <definedName name="hn" localSheetId="9">{"TAB1",#N/A,TRUE,"GENERAL";"TAB2",#N/A,TRUE,"GENERAL";"TAB3",#N/A,TRUE,"GENERAL";"TAB4",#N/A,TRUE,"GENERAL";"TAB5",#N/A,TRUE,"GENERAL"}</definedName>
    <definedName name="hn" localSheetId="11">{"TAB1",#N/A,TRUE,"GENERAL";"TAB2",#N/A,TRUE,"GENERAL";"TAB3",#N/A,TRUE,"GENERAL";"TAB4",#N/A,TRUE,"GENERAL";"TAB5",#N/A,TRUE,"GENERAL"}</definedName>
    <definedName name="hn" localSheetId="7">{"TAB1",#N/A,TRUE,"GENERAL";"TAB2",#N/A,TRUE,"GENERAL";"TAB3",#N/A,TRUE,"GENERAL";"TAB4",#N/A,TRUE,"GENERAL";"TAB5",#N/A,TRUE,"GENERAL"}</definedName>
    <definedName name="hn" localSheetId="10">{"TAB1",#N/A,TRUE,"GENERAL";"TAB2",#N/A,TRUE,"GENERAL";"TAB3",#N/A,TRUE,"GENERAL";"TAB4",#N/A,TRUE,"GENERAL";"TAB5",#N/A,TRUE,"GENERAL"}</definedName>
    <definedName name="hn" localSheetId="8">{"TAB1",#N/A,TRUE,"GENERAL";"TAB2",#N/A,TRUE,"GENERAL";"TAB3",#N/A,TRUE,"GENERAL";"TAB4",#N/A,TRUE,"GENERAL";"TAB5",#N/A,TRUE,"GENERAL"}</definedName>
    <definedName name="hn">{"TAB1",#N/A,TRUE,"GENERAL";"TAB2",#N/A,TRUE,"GENERAL";"TAB3",#N/A,TRUE,"GENERAL";"TAB4",#N/A,TRUE,"GENERAL";"TAB5",#N/A,TRUE,"GENERAL"}</definedName>
    <definedName name="hnt">#REF!</definedName>
    <definedName name="hoha">{"PYGT",#N/A,FALSE,"PYG";"ACTIT",#N/A,FALSE,"BCE_GRAL-ACTIVO";"PASIT",#N/A,FALSE,"BCE_GRAL-PASIVO-PATRIM";"CAJAT",#N/A,FALSE,"CAJA"}</definedName>
    <definedName name="HOJA">#REF!</definedName>
    <definedName name="HOJA1">#REF!</definedName>
    <definedName name="HOJA444">#REF!</definedName>
    <definedName name="HOJA8">#REF!</definedName>
    <definedName name="HonoraProfesionales">#REF!</definedName>
    <definedName name="HonoraTecnicos">#REF!</definedName>
    <definedName name="horat">#REF!</definedName>
    <definedName name="hoy" localSheetId="14">TODAY()</definedName>
    <definedName name="hp">#REF!</definedName>
    <definedName name="hqi">#REF!</definedName>
    <definedName name="hqmaxsutro">#REF!</definedName>
    <definedName name="hQminsutro">#REF!</definedName>
    <definedName name="hreer" localSheetId="9">{"TAB1",#N/A,TRUE,"GENERAL";"TAB2",#N/A,TRUE,"GENERAL";"TAB3",#N/A,TRUE,"GENERAL";"TAB4",#N/A,TRUE,"GENERAL";"TAB5",#N/A,TRUE,"GENERAL"}</definedName>
    <definedName name="hreer" localSheetId="11">{"TAB1",#N/A,TRUE,"GENERAL";"TAB2",#N/A,TRUE,"GENERAL";"TAB3",#N/A,TRUE,"GENERAL";"TAB4",#N/A,TRUE,"GENERAL";"TAB5",#N/A,TRUE,"GENERAL"}</definedName>
    <definedName name="hreer" localSheetId="7">{"TAB1",#N/A,TRUE,"GENERAL";"TAB2",#N/A,TRUE,"GENERAL";"TAB3",#N/A,TRUE,"GENERAL";"TAB4",#N/A,TRUE,"GENERAL";"TAB5",#N/A,TRUE,"GENERAL"}</definedName>
    <definedName name="hreer" localSheetId="10">{"TAB1",#N/A,TRUE,"GENERAL";"TAB2",#N/A,TRUE,"GENERAL";"TAB3",#N/A,TRUE,"GENERAL";"TAB4",#N/A,TRUE,"GENERAL";"TAB5",#N/A,TRUE,"GENERAL"}</definedName>
    <definedName name="hreer" localSheetId="8">{"TAB1",#N/A,TRUE,"GENERAL";"TAB2",#N/A,TRUE,"GENERAL";"TAB3",#N/A,TRUE,"GENERAL";"TAB4",#N/A,TRUE,"GENERAL";"TAB5",#N/A,TRUE,"GENERAL"}</definedName>
    <definedName name="hreer">{"TAB1",#N/A,TRUE,"GENERAL";"TAB2",#N/A,TRUE,"GENERAL";"TAB3",#N/A,TRUE,"GENERAL";"TAB4",#N/A,TRUE,"GENERAL";"TAB5",#N/A,TRUE,"GENERAL"}</definedName>
    <definedName name="hrhth" localSheetId="9">{"TAB1",#N/A,TRUE,"GENERAL";"TAB2",#N/A,TRUE,"GENERAL";"TAB3",#N/A,TRUE,"GENERAL";"TAB4",#N/A,TRUE,"GENERAL";"TAB5",#N/A,TRUE,"GENERAL"}</definedName>
    <definedName name="hrhth" localSheetId="11">{"TAB1",#N/A,TRUE,"GENERAL";"TAB2",#N/A,TRUE,"GENERAL";"TAB3",#N/A,TRUE,"GENERAL";"TAB4",#N/A,TRUE,"GENERAL";"TAB5",#N/A,TRUE,"GENERAL"}</definedName>
    <definedName name="hrhth" localSheetId="7">{"TAB1",#N/A,TRUE,"GENERAL";"TAB2",#N/A,TRUE,"GENERAL";"TAB3",#N/A,TRUE,"GENERAL";"TAB4",#N/A,TRUE,"GENERAL";"TAB5",#N/A,TRUE,"GENERAL"}</definedName>
    <definedName name="hrhth" localSheetId="10">{"TAB1",#N/A,TRUE,"GENERAL";"TAB2",#N/A,TRUE,"GENERAL";"TAB3",#N/A,TRUE,"GENERAL";"TAB4",#N/A,TRUE,"GENERAL";"TAB5",#N/A,TRUE,"GENERAL"}</definedName>
    <definedName name="hrhth" localSheetId="8">{"TAB1",#N/A,TRUE,"GENERAL";"TAB2",#N/A,TRUE,"GENERAL";"TAB3",#N/A,TRUE,"GENERAL";"TAB4",#N/A,TRUE,"GENERAL";"TAB5",#N/A,TRUE,"GENERAL"}</definedName>
    <definedName name="hrhth">{"TAB1",#N/A,TRUE,"GENERAL";"TAB2",#N/A,TRUE,"GENERAL";"TAB3",#N/A,TRUE,"GENERAL";"TAB4",#N/A,TRUE,"GENERAL";"TAB5",#N/A,TRUE,"GENERAL"}</definedName>
    <definedName name="hrthtrh" localSheetId="9">{"TAB1",#N/A,TRUE,"GENERAL";"TAB2",#N/A,TRUE,"GENERAL";"TAB3",#N/A,TRUE,"GENERAL";"TAB4",#N/A,TRUE,"GENERAL";"TAB5",#N/A,TRUE,"GENERAL"}</definedName>
    <definedName name="hrthtrh" localSheetId="11">{"TAB1",#N/A,TRUE,"GENERAL";"TAB2",#N/A,TRUE,"GENERAL";"TAB3",#N/A,TRUE,"GENERAL";"TAB4",#N/A,TRUE,"GENERAL";"TAB5",#N/A,TRUE,"GENERAL"}</definedName>
    <definedName name="hrthtrh" localSheetId="7">{"TAB1",#N/A,TRUE,"GENERAL";"TAB2",#N/A,TRUE,"GENERAL";"TAB3",#N/A,TRUE,"GENERAL";"TAB4",#N/A,TRUE,"GENERAL";"TAB5",#N/A,TRUE,"GENERAL"}</definedName>
    <definedName name="hrthtrh" localSheetId="10">{"TAB1",#N/A,TRUE,"GENERAL";"TAB2",#N/A,TRUE,"GENERAL";"TAB3",#N/A,TRUE,"GENERAL";"TAB4",#N/A,TRUE,"GENERAL";"TAB5",#N/A,TRUE,"GENERAL"}</definedName>
    <definedName name="hrthtrh" localSheetId="8">{"TAB1",#N/A,TRUE,"GENERAL";"TAB2",#N/A,TRUE,"GENERAL";"TAB3",#N/A,TRUE,"GENERAL";"TAB4",#N/A,TRUE,"GENERAL";"TAB5",#N/A,TRUE,"GENERAL"}</definedName>
    <definedName name="hrthtrh">{"TAB1",#N/A,TRUE,"GENERAL";"TAB2",#N/A,TRUE,"GENERAL";"TAB3",#N/A,TRUE,"GENERAL";"TAB4",#N/A,TRUE,"GENERAL";"TAB5",#N/A,TRUE,"GENERAL"}</definedName>
    <definedName name="hsfg" localSheetId="9">{"via1",#N/A,TRUE,"general";"via2",#N/A,TRUE,"general";"via3",#N/A,TRUE,"general"}</definedName>
    <definedName name="hsfg" localSheetId="11">{"via1",#N/A,TRUE,"general";"via2",#N/A,TRUE,"general";"via3",#N/A,TRUE,"general"}</definedName>
    <definedName name="hsfg" localSheetId="7">{"via1",#N/A,TRUE,"general";"via2",#N/A,TRUE,"general";"via3",#N/A,TRUE,"general"}</definedName>
    <definedName name="hsfg" localSheetId="10">{"via1",#N/A,TRUE,"general";"via2",#N/A,TRUE,"general";"via3",#N/A,TRUE,"general"}</definedName>
    <definedName name="hsfg" localSheetId="8">{"via1",#N/A,TRUE,"general";"via2",#N/A,TRUE,"general";"via3",#N/A,TRUE,"general"}</definedName>
    <definedName name="hsfg">{"via1",#N/A,TRUE,"general";"via2",#N/A,TRUE,"general";"via3",#N/A,TRUE,"general"}</definedName>
    <definedName name="ht">#REF!</definedName>
    <definedName name="hthdrf" localSheetId="9">{"TAB1",#N/A,TRUE,"GENERAL";"TAB2",#N/A,TRUE,"GENERAL";"TAB3",#N/A,TRUE,"GENERAL";"TAB4",#N/A,TRUE,"GENERAL";"TAB5",#N/A,TRUE,"GENERAL"}</definedName>
    <definedName name="hthdrf" localSheetId="11">{"TAB1",#N/A,TRUE,"GENERAL";"TAB2",#N/A,TRUE,"GENERAL";"TAB3",#N/A,TRUE,"GENERAL";"TAB4",#N/A,TRUE,"GENERAL";"TAB5",#N/A,TRUE,"GENERAL"}</definedName>
    <definedName name="hthdrf" localSheetId="7">{"TAB1",#N/A,TRUE,"GENERAL";"TAB2",#N/A,TRUE,"GENERAL";"TAB3",#N/A,TRUE,"GENERAL";"TAB4",#N/A,TRUE,"GENERAL";"TAB5",#N/A,TRUE,"GENERAL"}</definedName>
    <definedName name="hthdrf" localSheetId="10">{"TAB1",#N/A,TRUE,"GENERAL";"TAB2",#N/A,TRUE,"GENERAL";"TAB3",#N/A,TRUE,"GENERAL";"TAB4",#N/A,TRUE,"GENERAL";"TAB5",#N/A,TRUE,"GENERAL"}</definedName>
    <definedName name="hthdrf" localSheetId="8">{"TAB1",#N/A,TRUE,"GENERAL";"TAB2",#N/A,TRUE,"GENERAL";"TAB3",#N/A,TRUE,"GENERAL";"TAB4",#N/A,TRUE,"GENERAL";"TAB5",#N/A,TRUE,"GENERAL"}</definedName>
    <definedName name="hthdrf">{"TAB1",#N/A,TRUE,"GENERAL";"TAB2",#N/A,TRUE,"GENERAL";"TAB3",#N/A,TRUE,"GENERAL";"TAB4",#N/A,TRUE,"GENERAL";"TAB5",#N/A,TRUE,"GENERAL"}</definedName>
    <definedName name="htk">#REF!</definedName>
    <definedName name="HTML_CodePage">1252</definedName>
    <definedName name="HTML_Control">{"'PACÍFICO12'!$A$1:$E$6"}</definedName>
    <definedName name="HTML_Description">""</definedName>
    <definedName name="HTML_Email">""</definedName>
    <definedName name="HTML_Header">"PACÍFICO12"</definedName>
    <definedName name="HTML_LastUpdate">"11/12/01"</definedName>
    <definedName name="HTML_LineAfter">FALSE</definedName>
    <definedName name="HTML_LineBefore">FALSE</definedName>
    <definedName name="HTML_Name">"GERENCIA DE SISTEMAS"</definedName>
    <definedName name="HTML_OBDlg2">TRUE</definedName>
    <definedName name="HTML_OBDlg4">TRUE</definedName>
    <definedName name="HTML_OS">0</definedName>
    <definedName name="HTML_PathFile">"\\Sap1002264\c\COMPAQ\HTML.htm"</definedName>
    <definedName name="HTML_Title">"Planeacion 2002-cto11"</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name="htryrt7" localSheetId="9">{"via1",#N/A,TRUE,"general";"via2",#N/A,TRUE,"general";"via3",#N/A,TRUE,"general"}</definedName>
    <definedName name="htryrt7" localSheetId="11">{"via1",#N/A,TRUE,"general";"via2",#N/A,TRUE,"general";"via3",#N/A,TRUE,"general"}</definedName>
    <definedName name="htryrt7" localSheetId="7">{"via1",#N/A,TRUE,"general";"via2",#N/A,TRUE,"general";"via3",#N/A,TRUE,"general"}</definedName>
    <definedName name="htryrt7" localSheetId="10">{"via1",#N/A,TRUE,"general";"via2",#N/A,TRUE,"general";"via3",#N/A,TRUE,"general"}</definedName>
    <definedName name="htryrt7" localSheetId="8">{"via1",#N/A,TRUE,"general";"via2",#N/A,TRUE,"general";"via3",#N/A,TRUE,"general"}</definedName>
    <definedName name="htryrt7">{"via1",#N/A,TRUE,"general";"via2",#N/A,TRUE,"general";"via3",#N/A,TRUE,"general"}</definedName>
    <definedName name="HY">#REF!</definedName>
    <definedName name="hyhjop" localSheetId="9">{"TAB1",#N/A,TRUE,"GENERAL";"TAB2",#N/A,TRUE,"GENERAL";"TAB3",#N/A,TRUE,"GENERAL";"TAB4",#N/A,TRUE,"GENERAL";"TAB5",#N/A,TRUE,"GENERAL"}</definedName>
    <definedName name="hyhjop" localSheetId="11">{"TAB1",#N/A,TRUE,"GENERAL";"TAB2",#N/A,TRUE,"GENERAL";"TAB3",#N/A,TRUE,"GENERAL";"TAB4",#N/A,TRUE,"GENERAL";"TAB5",#N/A,TRUE,"GENERAL"}</definedName>
    <definedName name="hyhjop" localSheetId="7">{"TAB1",#N/A,TRUE,"GENERAL";"TAB2",#N/A,TRUE,"GENERAL";"TAB3",#N/A,TRUE,"GENERAL";"TAB4",#N/A,TRUE,"GENERAL";"TAB5",#N/A,TRUE,"GENERAL"}</definedName>
    <definedName name="hyhjop" localSheetId="10">{"TAB1",#N/A,TRUE,"GENERAL";"TAB2",#N/A,TRUE,"GENERAL";"TAB3",#N/A,TRUE,"GENERAL";"TAB4",#N/A,TRUE,"GENERAL";"TAB5",#N/A,TRUE,"GENERAL"}</definedName>
    <definedName name="hyhjop" localSheetId="8">{"TAB1",#N/A,TRUE,"GENERAL";"TAB2",#N/A,TRUE,"GENERAL";"TAB3",#N/A,TRUE,"GENERAL";"TAB4",#N/A,TRUE,"GENERAL";"TAB5",#N/A,TRUE,"GENERAL"}</definedName>
    <definedName name="hyhjop">{"TAB1",#N/A,TRUE,"GENERAL";"TAB2",#N/A,TRUE,"GENERAL";"TAB3",#N/A,TRUE,"GENERAL";"TAB4",#N/A,TRUE,"GENERAL";"TAB5",#N/A,TRUE,"GENERAL"}</definedName>
    <definedName name="hyhyh" localSheetId="9">{"TAB1",#N/A,TRUE,"GENERAL";"TAB2",#N/A,TRUE,"GENERAL";"TAB3",#N/A,TRUE,"GENERAL";"TAB4",#N/A,TRUE,"GENERAL";"TAB5",#N/A,TRUE,"GENERAL"}</definedName>
    <definedName name="hyhyh" localSheetId="11">{"TAB1",#N/A,TRUE,"GENERAL";"TAB2",#N/A,TRUE,"GENERAL";"TAB3",#N/A,TRUE,"GENERAL";"TAB4",#N/A,TRUE,"GENERAL";"TAB5",#N/A,TRUE,"GENERAL"}</definedName>
    <definedName name="hyhyh" localSheetId="7">{"TAB1",#N/A,TRUE,"GENERAL";"TAB2",#N/A,TRUE,"GENERAL";"TAB3",#N/A,TRUE,"GENERAL";"TAB4",#N/A,TRUE,"GENERAL";"TAB5",#N/A,TRUE,"GENERAL"}</definedName>
    <definedName name="hyhyh" localSheetId="10">{"TAB1",#N/A,TRUE,"GENERAL";"TAB2",#N/A,TRUE,"GENERAL";"TAB3",#N/A,TRUE,"GENERAL";"TAB4",#N/A,TRUE,"GENERAL";"TAB5",#N/A,TRUE,"GENERAL"}</definedName>
    <definedName name="hyhyh" localSheetId="8">{"TAB1",#N/A,TRUE,"GENERAL";"TAB2",#N/A,TRUE,"GENERAL";"TAB3",#N/A,TRUE,"GENERAL";"TAB4",#N/A,TRUE,"GENERAL";"TAB5",#N/A,TRUE,"GENERAL"}</definedName>
    <definedName name="hyhyh">{"TAB1",#N/A,TRUE,"GENERAL";"TAB2",#N/A,TRUE,"GENERAL";"TAB3",#N/A,TRUE,"GENERAL";"TAB4",#N/A,TRUE,"GENERAL";"TAB5",#N/A,TRUE,"GENERAL"}</definedName>
    <definedName name="HYT">#REF!</definedName>
    <definedName name="hytirs" localSheetId="9">{"via1",#N/A,TRUE,"general";"via2",#N/A,TRUE,"general";"via3",#N/A,TRUE,"general"}</definedName>
    <definedName name="hytirs" localSheetId="11">{"via1",#N/A,TRUE,"general";"via2",#N/A,TRUE,"general";"via3",#N/A,TRUE,"general"}</definedName>
    <definedName name="hytirs" localSheetId="7">{"via1",#N/A,TRUE,"general";"via2",#N/A,TRUE,"general";"via3",#N/A,TRUE,"general"}</definedName>
    <definedName name="hytirs" localSheetId="10">{"via1",#N/A,TRUE,"general";"via2",#N/A,TRUE,"general";"via3",#N/A,TRUE,"general"}</definedName>
    <definedName name="hytirs" localSheetId="8">{"via1",#N/A,TRUE,"general";"via2",#N/A,TRUE,"general";"via3",#N/A,TRUE,"general"}</definedName>
    <definedName name="hytirs">{"via1",#N/A,TRUE,"general";"via2",#N/A,TRUE,"general";"via3",#N/A,TRUE,"general"}</definedName>
    <definedName name="I" localSheetId="9">#REF!</definedName>
    <definedName name="I" localSheetId="11">#REF!</definedName>
    <definedName name="I" localSheetId="7">#REF!</definedName>
    <definedName name="I" localSheetId="10">#REF!</definedName>
    <definedName name="I" localSheetId="8">#REF!</definedName>
    <definedName name="I">{"PYGT",#N/A,FALSE,"PYG";"ACTIT",#N/A,FALSE,"BCE_GRAL-ACTIVO";"PASIT",#N/A,FALSE,"BCE_GRAL-PASIVO-PATRIM";"CAJAT",#N/A,FALSE,"CAJA"}</definedName>
    <definedName name="i1277.">#REF!</definedName>
    <definedName name="i8i" localSheetId="9">{"TAB1",#N/A,TRUE,"GENERAL";"TAB2",#N/A,TRUE,"GENERAL";"TAB3",#N/A,TRUE,"GENERAL";"TAB4",#N/A,TRUE,"GENERAL";"TAB5",#N/A,TRUE,"GENERAL"}</definedName>
    <definedName name="i8i" localSheetId="11">{"TAB1",#N/A,TRUE,"GENERAL";"TAB2",#N/A,TRUE,"GENERAL";"TAB3",#N/A,TRUE,"GENERAL";"TAB4",#N/A,TRUE,"GENERAL";"TAB5",#N/A,TRUE,"GENERAL"}</definedName>
    <definedName name="i8i" localSheetId="7">{"TAB1",#N/A,TRUE,"GENERAL";"TAB2",#N/A,TRUE,"GENERAL";"TAB3",#N/A,TRUE,"GENERAL";"TAB4",#N/A,TRUE,"GENERAL";"TAB5",#N/A,TRUE,"GENERAL"}</definedName>
    <definedName name="i8i" localSheetId="10">{"TAB1",#N/A,TRUE,"GENERAL";"TAB2",#N/A,TRUE,"GENERAL";"TAB3",#N/A,TRUE,"GENERAL";"TAB4",#N/A,TRUE,"GENERAL";"TAB5",#N/A,TRUE,"GENERAL"}</definedName>
    <definedName name="i8i" localSheetId="8">{"TAB1",#N/A,TRUE,"GENERAL";"TAB2",#N/A,TRUE,"GENERAL";"TAB3",#N/A,TRUE,"GENERAL";"TAB4",#N/A,TRUE,"GENERAL";"TAB5",#N/A,TRUE,"GENERAL"}</definedName>
    <definedName name="i8i">{"TAB1",#N/A,TRUE,"GENERAL";"TAB2",#N/A,TRUE,"GENERAL";"TAB3",#N/A,TRUE,"GENERAL";"TAB4",#N/A,TRUE,"GENERAL";"TAB5",#N/A,TRUE,"GENERAL"}</definedName>
    <definedName name="IANC">#REF!</definedName>
    <definedName name="id">#REF!</definedName>
    <definedName name="IF">#REF!</definedName>
    <definedName name="ig">#REF!</definedName>
    <definedName name="ii" localSheetId="9">{"TAB1",#N/A,TRUE,"GENERAL";"TAB2",#N/A,TRUE,"GENERAL";"TAB3",#N/A,TRUE,"GENERAL";"TAB4",#N/A,TRUE,"GENERAL";"TAB5",#N/A,TRUE,"GENERAL"}</definedName>
    <definedName name="ii" localSheetId="11">{"TAB1",#N/A,TRUE,"GENERAL";"TAB2",#N/A,TRUE,"GENERAL";"TAB3",#N/A,TRUE,"GENERAL";"TAB4",#N/A,TRUE,"GENERAL";"TAB5",#N/A,TRUE,"GENERAL"}</definedName>
    <definedName name="ii" localSheetId="7">{"TAB1",#N/A,TRUE,"GENERAL";"TAB2",#N/A,TRUE,"GENERAL";"TAB3",#N/A,TRUE,"GENERAL";"TAB4",#N/A,TRUE,"GENERAL";"TAB5",#N/A,TRUE,"GENERAL"}</definedName>
    <definedName name="ii" localSheetId="10">{"TAB1",#N/A,TRUE,"GENERAL";"TAB2",#N/A,TRUE,"GENERAL";"TAB3",#N/A,TRUE,"GENERAL";"TAB4",#N/A,TRUE,"GENERAL";"TAB5",#N/A,TRUE,"GENERAL"}</definedName>
    <definedName name="ii" localSheetId="8">{"TAB1",#N/A,TRUE,"GENERAL";"TAB2",#N/A,TRUE,"GENERAL";"TAB3",#N/A,TRUE,"GENERAL";"TAB4",#N/A,TRUE,"GENERAL";"TAB5",#N/A,TRUE,"GENERAL"}</definedName>
    <definedName name="ii">{"TAB1",#N/A,TRUE,"GENERAL";"TAB2",#N/A,TRUE,"GENERAL";"TAB3",#N/A,TRUE,"GENERAL";"TAB4",#N/A,TRUE,"GENERAL";"TAB5",#N/A,TRUE,"GENERAL"}</definedName>
    <definedName name="iii" localSheetId="9">{"via1",#N/A,TRUE,"general";"via2",#N/A,TRUE,"general";"via3",#N/A,TRUE,"general"}</definedName>
    <definedName name="iii" localSheetId="11">{"via1",#N/A,TRUE,"general";"via2",#N/A,TRUE,"general";"via3",#N/A,TRUE,"general"}</definedName>
    <definedName name="iii" localSheetId="7">{"via1",#N/A,TRUE,"general";"via2",#N/A,TRUE,"general";"via3",#N/A,TRUE,"general"}</definedName>
    <definedName name="iii" localSheetId="10">{"via1",#N/A,TRUE,"general";"via2",#N/A,TRUE,"general";"via3",#N/A,TRUE,"general"}</definedName>
    <definedName name="iii" localSheetId="8">{"via1",#N/A,TRUE,"general";"via2",#N/A,TRUE,"general";"via3",#N/A,TRUE,"general"}</definedName>
    <definedName name="iii">{"via1",#N/A,TRUE,"general";"via2",#N/A,TRUE,"general";"via3",#N/A,TRUE,"general"}</definedName>
    <definedName name="iiii" localSheetId="9">{"via1",#N/A,TRUE,"general";"via2",#N/A,TRUE,"general";"via3",#N/A,TRUE,"general"}</definedName>
    <definedName name="iiii" localSheetId="11">{"via1",#N/A,TRUE,"general";"via2",#N/A,TRUE,"general";"via3",#N/A,TRUE,"general"}</definedName>
    <definedName name="iiii" localSheetId="7">{"via1",#N/A,TRUE,"general";"via2",#N/A,TRUE,"general";"via3",#N/A,TRUE,"general"}</definedName>
    <definedName name="iiii" localSheetId="10">{"via1",#N/A,TRUE,"general";"via2",#N/A,TRUE,"general";"via3",#N/A,TRUE,"general"}</definedName>
    <definedName name="iiii" localSheetId="8">{"via1",#N/A,TRUE,"general";"via2",#N/A,TRUE,"general";"via3",#N/A,TRUE,"general"}</definedName>
    <definedName name="iiii">{"via1",#N/A,TRUE,"general";"via2",#N/A,TRUE,"general";"via3",#N/A,TRUE,"general"}</definedName>
    <definedName name="iiiiiiik" localSheetId="9">{"via1",#N/A,TRUE,"general";"via2",#N/A,TRUE,"general";"via3",#N/A,TRUE,"general"}</definedName>
    <definedName name="iiiiiiik" localSheetId="11">{"via1",#N/A,TRUE,"general";"via2",#N/A,TRUE,"general";"via3",#N/A,TRUE,"general"}</definedName>
    <definedName name="iiiiiiik" localSheetId="7">{"via1",#N/A,TRUE,"general";"via2",#N/A,TRUE,"general";"via3",#N/A,TRUE,"general"}</definedName>
    <definedName name="iiiiiiik" localSheetId="10">{"via1",#N/A,TRUE,"general";"via2",#N/A,TRUE,"general";"via3",#N/A,TRUE,"general"}</definedName>
    <definedName name="iiiiiiik" localSheetId="8">{"via1",#N/A,TRUE,"general";"via2",#N/A,TRUE,"general";"via3",#N/A,TRUE,"general"}</definedName>
    <definedName name="iiiiiiik">{"via1",#N/A,TRUE,"general";"via2",#N/A,TRUE,"general";"via3",#N/A,TRUE,"general"}</definedName>
    <definedName name="iiiiuh" localSheetId="9">{"TAB1",#N/A,TRUE,"GENERAL";"TAB2",#N/A,TRUE,"GENERAL";"TAB3",#N/A,TRUE,"GENERAL";"TAB4",#N/A,TRUE,"GENERAL";"TAB5",#N/A,TRUE,"GENERAL"}</definedName>
    <definedName name="iiiiuh" localSheetId="11">{"TAB1",#N/A,TRUE,"GENERAL";"TAB2",#N/A,TRUE,"GENERAL";"TAB3",#N/A,TRUE,"GENERAL";"TAB4",#N/A,TRUE,"GENERAL";"TAB5",#N/A,TRUE,"GENERAL"}</definedName>
    <definedName name="iiiiuh" localSheetId="7">{"TAB1",#N/A,TRUE,"GENERAL";"TAB2",#N/A,TRUE,"GENERAL";"TAB3",#N/A,TRUE,"GENERAL";"TAB4",#N/A,TRUE,"GENERAL";"TAB5",#N/A,TRUE,"GENERAL"}</definedName>
    <definedName name="iiiiuh" localSheetId="10">{"TAB1",#N/A,TRUE,"GENERAL";"TAB2",#N/A,TRUE,"GENERAL";"TAB3",#N/A,TRUE,"GENERAL";"TAB4",#N/A,TRUE,"GENERAL";"TAB5",#N/A,TRUE,"GENERAL"}</definedName>
    <definedName name="iiiiuh" localSheetId="8">{"TAB1",#N/A,TRUE,"GENERAL";"TAB2",#N/A,TRUE,"GENERAL";"TAB3",#N/A,TRUE,"GENERAL";"TAB4",#N/A,TRUE,"GENERAL";"TAB5",#N/A,TRUE,"GENERAL"}</definedName>
    <definedName name="iiiiuh">{"TAB1",#N/A,TRUE,"GENERAL";"TAB2",#N/A,TRUE,"GENERAL";"TAB3",#N/A,TRUE,"GENERAL";"TAB4",#N/A,TRUE,"GENERAL";"TAB5",#N/A,TRUE,"GENERAL"}</definedName>
    <definedName name="ik">#REF!</definedName>
    <definedName name="ikj">#REF!</definedName>
    <definedName name="iktgvfmu" localSheetId="9">{"TAB1",#N/A,TRUE,"GENERAL";"TAB2",#N/A,TRUE,"GENERAL";"TAB3",#N/A,TRUE,"GENERAL";"TAB4",#N/A,TRUE,"GENERAL";"TAB5",#N/A,TRUE,"GENERAL"}</definedName>
    <definedName name="iktgvfmu" localSheetId="11">{"TAB1",#N/A,TRUE,"GENERAL";"TAB2",#N/A,TRUE,"GENERAL";"TAB3",#N/A,TRUE,"GENERAL";"TAB4",#N/A,TRUE,"GENERAL";"TAB5",#N/A,TRUE,"GENERAL"}</definedName>
    <definedName name="iktgvfmu" localSheetId="7">{"TAB1",#N/A,TRUE,"GENERAL";"TAB2",#N/A,TRUE,"GENERAL";"TAB3",#N/A,TRUE,"GENERAL";"TAB4",#N/A,TRUE,"GENERAL";"TAB5",#N/A,TRUE,"GENERAL"}</definedName>
    <definedName name="iktgvfmu" localSheetId="10">{"TAB1",#N/A,TRUE,"GENERAL";"TAB2",#N/A,TRUE,"GENERAL";"TAB3",#N/A,TRUE,"GENERAL";"TAB4",#N/A,TRUE,"GENERAL";"TAB5",#N/A,TRUE,"GENERAL"}</definedName>
    <definedName name="iktgvfmu" localSheetId="8">{"TAB1",#N/A,TRUE,"GENERAL";"TAB2",#N/A,TRUE,"GENERAL";"TAB3",#N/A,TRUE,"GENERAL";"TAB4",#N/A,TRUE,"GENERAL";"TAB5",#N/A,TRUE,"GENERAL"}</definedName>
    <definedName name="iktgvfmu">{"TAB1",#N/A,TRUE,"GENERAL";"TAB2",#N/A,TRUE,"GENERAL";"TAB3",#N/A,TRUE,"GENERAL";"TAB4",#N/A,TRUE,"GENERAL";"TAB5",#N/A,TRUE,"GENERAL"}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14">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localSheetId="9">{"TAB1",#N/A,TRUE,"GENERAL";"TAB2",#N/A,TRUE,"GENERAL";"TAB3",#N/A,TRUE,"GENERAL";"TAB4",#N/A,TRUE,"GENERAL";"TAB5",#N/A,TRUE,"GENERAL"}</definedName>
    <definedName name="IUI" localSheetId="11">{"TAB1",#N/A,TRUE,"GENERAL";"TAB2",#N/A,TRUE,"GENERAL";"TAB3",#N/A,TRUE,"GENERAL";"TAB4",#N/A,TRUE,"GENERAL";"TAB5",#N/A,TRUE,"GENERAL"}</definedName>
    <definedName name="IUI" localSheetId="7">{"TAB1",#N/A,TRUE,"GENERAL";"TAB2",#N/A,TRUE,"GENERAL";"TAB3",#N/A,TRUE,"GENERAL";"TAB4",#N/A,TRUE,"GENERAL";"TAB5",#N/A,TRUE,"GENERAL"}</definedName>
    <definedName name="IUI" localSheetId="10">{"TAB1",#N/A,TRUE,"GENERAL";"TAB2",#N/A,TRUE,"GENERAL";"TAB3",#N/A,TRUE,"GENERAL";"TAB4",#N/A,TRUE,"GENERAL";"TAB5",#N/A,TRUE,"GENERAL"}</definedName>
    <definedName name="IUI" localSheetId="8">{"TAB1",#N/A,TRUE,"GENERAL";"TAB2",#N/A,TRUE,"GENERAL";"TAB3",#N/A,TRUE,"GENERAL";"TAB4",#N/A,TRUE,"GENERAL";"TAB5",#N/A,TRUE,"GENERAL"}</definedName>
    <definedName name="IUI">{"TAB1",#N/A,TRUE,"GENERAL";"TAB2",#N/A,TRUE,"GENERAL";"TAB3",#N/A,TRUE,"GENERAL";"TAB4",#N/A,TRUE,"GENERAL";"TAB5",#N/A,TRUE,"GENERAL"}</definedName>
    <definedName name="iuit7" localSheetId="9">{"TAB1",#N/A,TRUE,"GENERAL";"TAB2",#N/A,TRUE,"GENERAL";"TAB3",#N/A,TRUE,"GENERAL";"TAB4",#N/A,TRUE,"GENERAL";"TAB5",#N/A,TRUE,"GENERAL"}</definedName>
    <definedName name="iuit7" localSheetId="11">{"TAB1",#N/A,TRUE,"GENERAL";"TAB2",#N/A,TRUE,"GENERAL";"TAB3",#N/A,TRUE,"GENERAL";"TAB4",#N/A,TRUE,"GENERAL";"TAB5",#N/A,TRUE,"GENERAL"}</definedName>
    <definedName name="iuit7" localSheetId="7">{"TAB1",#N/A,TRUE,"GENERAL";"TAB2",#N/A,TRUE,"GENERAL";"TAB3",#N/A,TRUE,"GENERAL";"TAB4",#N/A,TRUE,"GENERAL";"TAB5",#N/A,TRUE,"GENERAL"}</definedName>
    <definedName name="iuit7" localSheetId="10">{"TAB1",#N/A,TRUE,"GENERAL";"TAB2",#N/A,TRUE,"GENERAL";"TAB3",#N/A,TRUE,"GENERAL";"TAB4",#N/A,TRUE,"GENERAL";"TAB5",#N/A,TRUE,"GENERAL"}</definedName>
    <definedName name="iuit7" localSheetId="8">{"TAB1",#N/A,TRUE,"GENERAL";"TAB2",#N/A,TRUE,"GENERAL";"TAB3",#N/A,TRUE,"GENERAL";"TAB4",#N/A,TRUE,"GENERAL";"TAB5",#N/A,TRUE,"GENERAL"}</definedName>
    <definedName name="iuit7">{"TAB1",#N/A,TRUE,"GENERAL";"TAB2",#N/A,TRUE,"GENERAL";"TAB3",#N/A,TRUE,"GENERAL";"TAB4",#N/A,TRUE,"GENERAL";"TAB5",#N/A,TRUE,"GENERAL"}</definedName>
    <definedName name="iul" localSheetId="9">{"via1",#N/A,TRUE,"general";"via2",#N/A,TRUE,"general";"via3",#N/A,TRUE,"general"}</definedName>
    <definedName name="iul" localSheetId="11">{"via1",#N/A,TRUE,"general";"via2",#N/A,TRUE,"general";"via3",#N/A,TRUE,"general"}</definedName>
    <definedName name="iul" localSheetId="7">{"via1",#N/A,TRUE,"general";"via2",#N/A,TRUE,"general";"via3",#N/A,TRUE,"general"}</definedName>
    <definedName name="iul" localSheetId="10">{"via1",#N/A,TRUE,"general";"via2",#N/A,TRUE,"general";"via3",#N/A,TRUE,"general"}</definedName>
    <definedName name="iul" localSheetId="8">{"via1",#N/A,TRUE,"general";"via2",#N/A,TRUE,"general";"via3",#N/A,TRUE,"general"}</definedName>
    <definedName name="iul">{"via1",#N/A,TRUE,"general";"via2",#N/A,TRUE,"general";"via3",#N/A,TRUE,"general"}</definedName>
    <definedName name="iuouio" localSheetId="9">{"via1",#N/A,TRUE,"general";"via2",#N/A,TRUE,"general";"via3",#N/A,TRUE,"general"}</definedName>
    <definedName name="iuouio" localSheetId="11">{"via1",#N/A,TRUE,"general";"via2",#N/A,TRUE,"general";"via3",#N/A,TRUE,"general"}</definedName>
    <definedName name="iuouio" localSheetId="7">{"via1",#N/A,TRUE,"general";"via2",#N/A,TRUE,"general";"via3",#N/A,TRUE,"general"}</definedName>
    <definedName name="iuouio" localSheetId="10">{"via1",#N/A,TRUE,"general";"via2",#N/A,TRUE,"general";"via3",#N/A,TRUE,"general"}</definedName>
    <definedName name="iuouio" localSheetId="8">{"via1",#N/A,TRUE,"general";"via2",#N/A,TRUE,"general";"via3",#N/A,TRUE,"general"}</definedName>
    <definedName name="iuouio">{"via1",#N/A,TRUE,"general";"via2",#N/A,TRUE,"general";"via3",#N/A,TRUE,"general"}</definedName>
    <definedName name="iuyi9" localSheetId="9">{"TAB1",#N/A,TRUE,"GENERAL";"TAB2",#N/A,TRUE,"GENERAL";"TAB3",#N/A,TRUE,"GENERAL";"TAB4",#N/A,TRUE,"GENERAL";"TAB5",#N/A,TRUE,"GENERAL"}</definedName>
    <definedName name="iuyi9" localSheetId="11">{"TAB1",#N/A,TRUE,"GENERAL";"TAB2",#N/A,TRUE,"GENERAL";"TAB3",#N/A,TRUE,"GENERAL";"TAB4",#N/A,TRUE,"GENERAL";"TAB5",#N/A,TRUE,"GENERAL"}</definedName>
    <definedName name="iuyi9" localSheetId="7">{"TAB1",#N/A,TRUE,"GENERAL";"TAB2",#N/A,TRUE,"GENERAL";"TAB3",#N/A,TRUE,"GENERAL";"TAB4",#N/A,TRUE,"GENERAL";"TAB5",#N/A,TRUE,"GENERAL"}</definedName>
    <definedName name="iuyi9" localSheetId="10">{"TAB1",#N/A,TRUE,"GENERAL";"TAB2",#N/A,TRUE,"GENERAL";"TAB3",#N/A,TRUE,"GENERAL";"TAB4",#N/A,TRUE,"GENERAL";"TAB5",#N/A,TRUE,"GENERAL"}</definedName>
    <definedName name="iuyi9" localSheetId="8">{"TAB1",#N/A,TRUE,"GENERAL";"TAB2",#N/A,TRUE,"GENERAL";"TAB3",#N/A,TRUE,"GENERAL";"TAB4",#N/A,TRUE,"GENERAL";"TAB5",#N/A,TRUE,"GENERAL"}</definedName>
    <definedName name="iuyi9">{"TAB1",#N/A,TRUE,"GENERAL";"TAB2",#N/A,TRUE,"GENERAL";"TAB3",#N/A,TRUE,"GENERAL";"TAB4",#N/A,TRUE,"GENERAL";"TAB5",#N/A,TRUE,"GENERAL"}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localSheetId="9">{"via1",#N/A,TRUE,"general";"via2",#N/A,TRUE,"general";"via3",#N/A,TRUE,"general"}</definedName>
    <definedName name="iyuiuyi" localSheetId="11">{"via1",#N/A,TRUE,"general";"via2",#N/A,TRUE,"general";"via3",#N/A,TRUE,"general"}</definedName>
    <definedName name="iyuiuyi" localSheetId="7">{"via1",#N/A,TRUE,"general";"via2",#N/A,TRUE,"general";"via3",#N/A,TRUE,"general"}</definedName>
    <definedName name="iyuiuyi" localSheetId="10">{"via1",#N/A,TRUE,"general";"via2",#N/A,TRUE,"general";"via3",#N/A,TRUE,"general"}</definedName>
    <definedName name="iyuiuyi" localSheetId="8">{"via1",#N/A,TRUE,"general";"via2",#N/A,TRUE,"general";"via3",#N/A,TRUE,"general"}</definedName>
    <definedName name="iyuiuyi">{"via1",#N/A,TRUE,"general";"via2",#N/A,TRUE,"general";"via3",#N/A,TRUE,"general"}</definedName>
    <definedName name="IZQ_AUX">LEFT(#REF!,2)</definedName>
    <definedName name="j" localSheetId="9">{"TAB1",#N/A,TRUE,"GENERAL";"TAB2",#N/A,TRUE,"GENERAL";"TAB3",#N/A,TRUE,"GENERAL";"TAB4",#N/A,TRUE,"GENERAL";"TAB5",#N/A,TRUE,"GENERAL"}</definedName>
    <definedName name="j" localSheetId="11">{"TAB1",#N/A,TRUE,"GENERAL";"TAB2",#N/A,TRUE,"GENERAL";"TAB3",#N/A,TRUE,"GENERAL";"TAB4",#N/A,TRUE,"GENERAL";"TAB5",#N/A,TRUE,"GENERAL"}</definedName>
    <definedName name="j" localSheetId="7">{"TAB1",#N/A,TRUE,"GENERAL";"TAB2",#N/A,TRUE,"GENERAL";"TAB3",#N/A,TRUE,"GENERAL";"TAB4",#N/A,TRUE,"GENERAL";"TAB5",#N/A,TRUE,"GENERAL"}</definedName>
    <definedName name="j" localSheetId="10">{"TAB1",#N/A,TRUE,"GENERAL";"TAB2",#N/A,TRUE,"GENERAL";"TAB3",#N/A,TRUE,"GENERAL";"TAB4",#N/A,TRUE,"GENERAL";"TAB5",#N/A,TRUE,"GENERAL"}</definedName>
    <definedName name="j" localSheetId="8">{"TAB1",#N/A,TRUE,"GENERAL";"TAB2",#N/A,TRUE,"GENERAL";"TAB3",#N/A,TRUE,"GENERAL";"TAB4",#N/A,TRUE,"GENERAL";"TAB5",#N/A,TRUE,"GENERAL"}</definedName>
    <definedName name="j">{"TAB1",#N/A,TRUE,"GENERAL";"TAB2",#N/A,TRUE,"GENERAL";"TAB3",#N/A,TRUE,"GENERAL";"TAB4",#N/A,TRUE,"GENERAL";"TAB5",#N/A,TRUE,"GENERAL"}</definedName>
    <definedName name="Ja">#REF!</definedName>
    <definedName name="Jb">#REF!</definedName>
    <definedName name="Jc">#REF!</definedName>
    <definedName name="Jd" localSheetId="9">#REF!</definedName>
    <definedName name="Jd" localSheetId="11">#REF!</definedName>
    <definedName name="Jd" localSheetId="7">#REF!</definedName>
    <definedName name="Jd" localSheetId="10">#REF!</definedName>
    <definedName name="Jd" localSheetId="8">#REF!</definedName>
    <definedName name="jd">{"via1",#N/A,TRUE,"general";"via2",#N/A,TRUE,"general";"via3",#N/A,TRUE,"general"}</definedName>
    <definedName name="jdh" localSheetId="9">{"TAB1",#N/A,TRUE,"GENERAL";"TAB2",#N/A,TRUE,"GENERAL";"TAB3",#N/A,TRUE,"GENERAL";"TAB4",#N/A,TRUE,"GENERAL";"TAB5",#N/A,TRUE,"GENERAL"}</definedName>
    <definedName name="jdh" localSheetId="11">{"TAB1",#N/A,TRUE,"GENERAL";"TAB2",#N/A,TRUE,"GENERAL";"TAB3",#N/A,TRUE,"GENERAL";"TAB4",#N/A,TRUE,"GENERAL";"TAB5",#N/A,TRUE,"GENERAL"}</definedName>
    <definedName name="jdh" localSheetId="7">{"TAB1",#N/A,TRUE,"GENERAL";"TAB2",#N/A,TRUE,"GENERAL";"TAB3",#N/A,TRUE,"GENERAL";"TAB4",#N/A,TRUE,"GENERAL";"TAB5",#N/A,TRUE,"GENERAL"}</definedName>
    <definedName name="jdh" localSheetId="10">{"TAB1",#N/A,TRUE,"GENERAL";"TAB2",#N/A,TRUE,"GENERAL";"TAB3",#N/A,TRUE,"GENERAL";"TAB4",#N/A,TRUE,"GENERAL";"TAB5",#N/A,TRUE,"GENERAL"}</definedName>
    <definedName name="jdh" localSheetId="8">{"TAB1",#N/A,TRUE,"GENERAL";"TAB2",#N/A,TRUE,"GENERAL";"TAB3",#N/A,TRUE,"GENERAL";"TAB4",#N/A,TRUE,"GENERAL";"TAB5",#N/A,TRUE,"GENERAL"}</definedName>
    <definedName name="jdh">{"TAB1",#N/A,TRUE,"GENERAL";"TAB2",#N/A,TRUE,"GENERAL";"TAB3",#N/A,TRUE,"GENERAL";"TAB4",#N/A,TRUE,"GENERAL";"TAB5",#N/A,TRUE,"GENERAL"}</definedName>
    <definedName name="jdhdh">#REF!</definedName>
    <definedName name="Je">#REF!</definedName>
    <definedName name="jeytj" localSheetId="9">{"TAB1",#N/A,TRUE,"GENERAL";"TAB2",#N/A,TRUE,"GENERAL";"TAB3",#N/A,TRUE,"GENERAL";"TAB4",#N/A,TRUE,"GENERAL";"TAB5",#N/A,TRUE,"GENERAL"}</definedName>
    <definedName name="jeytj" localSheetId="11">{"TAB1",#N/A,TRUE,"GENERAL";"TAB2",#N/A,TRUE,"GENERAL";"TAB3",#N/A,TRUE,"GENERAL";"TAB4",#N/A,TRUE,"GENERAL";"TAB5",#N/A,TRUE,"GENERAL"}</definedName>
    <definedName name="jeytj" localSheetId="7">{"TAB1",#N/A,TRUE,"GENERAL";"TAB2",#N/A,TRUE,"GENERAL";"TAB3",#N/A,TRUE,"GENERAL";"TAB4",#N/A,TRUE,"GENERAL";"TAB5",#N/A,TRUE,"GENERAL"}</definedName>
    <definedName name="jeytj" localSheetId="10">{"TAB1",#N/A,TRUE,"GENERAL";"TAB2",#N/A,TRUE,"GENERAL";"TAB3",#N/A,TRUE,"GENERAL";"TAB4",#N/A,TRUE,"GENERAL";"TAB5",#N/A,TRUE,"GENERAL"}</definedName>
    <definedName name="jeytj" localSheetId="8">{"TAB1",#N/A,TRUE,"GENERAL";"TAB2",#N/A,TRUE,"GENERAL";"TAB3",#N/A,TRUE,"GENERAL";"TAB4",#N/A,TRUE,"GENERAL";"TAB5",#N/A,TRUE,"GENERAL"}</definedName>
    <definedName name="jeytj">{"TAB1",#N/A,TRUE,"GENERAL";"TAB2",#N/A,TRUE,"GENERAL";"TAB3",#N/A,TRUE,"GENERAL";"TAB4",#N/A,TRUE,"GENERAL";"TAB5",#N/A,TRUE,"GENERAL"}</definedName>
    <definedName name="Jf">#REF!</definedName>
    <definedName name="jfhjfrt" localSheetId="9">{"TAB1",#N/A,TRUE,"GENERAL";"TAB2",#N/A,TRUE,"GENERAL";"TAB3",#N/A,TRUE,"GENERAL";"TAB4",#N/A,TRUE,"GENERAL";"TAB5",#N/A,TRUE,"GENERAL"}</definedName>
    <definedName name="jfhjfrt" localSheetId="11">{"TAB1",#N/A,TRUE,"GENERAL";"TAB2",#N/A,TRUE,"GENERAL";"TAB3",#N/A,TRUE,"GENERAL";"TAB4",#N/A,TRUE,"GENERAL";"TAB5",#N/A,TRUE,"GENERAL"}</definedName>
    <definedName name="jfhjfrt" localSheetId="7">{"TAB1",#N/A,TRUE,"GENERAL";"TAB2",#N/A,TRUE,"GENERAL";"TAB3",#N/A,TRUE,"GENERAL";"TAB4",#N/A,TRUE,"GENERAL";"TAB5",#N/A,TRUE,"GENERAL"}</definedName>
    <definedName name="jfhjfrt" localSheetId="10">{"TAB1",#N/A,TRUE,"GENERAL";"TAB2",#N/A,TRUE,"GENERAL";"TAB3",#N/A,TRUE,"GENERAL";"TAB4",#N/A,TRUE,"GENERAL";"TAB5",#N/A,TRUE,"GENERAL"}</definedName>
    <definedName name="jfhjfrt" localSheetId="8">{"TAB1",#N/A,TRUE,"GENERAL";"TAB2",#N/A,TRUE,"GENERAL";"TAB3",#N/A,TRUE,"GENERAL";"TAB4",#N/A,TRUE,"GENERAL";"TAB5",#N/A,TRUE,"GENERAL"}</definedName>
    <definedName name="jfhjfrt">{"TAB1",#N/A,TRUE,"GENERAL";"TAB2",#N/A,TRUE,"GENERAL";"TAB3",#N/A,TRUE,"GENERAL";"TAB4",#N/A,TRUE,"GENERAL";"TAB5",#N/A,TRUE,"GENERAL"}</definedName>
    <definedName name="jgfj" localSheetId="9">{"via1",#N/A,TRUE,"general";"via2",#N/A,TRUE,"general";"via3",#N/A,TRUE,"general"}</definedName>
    <definedName name="jgfj" localSheetId="11">{"via1",#N/A,TRUE,"general";"via2",#N/A,TRUE,"general";"via3",#N/A,TRUE,"general"}</definedName>
    <definedName name="jgfj" localSheetId="7">{"via1",#N/A,TRUE,"general";"via2",#N/A,TRUE,"general";"via3",#N/A,TRUE,"general"}</definedName>
    <definedName name="jgfj" localSheetId="10">{"via1",#N/A,TRUE,"general";"via2",#N/A,TRUE,"general";"via3",#N/A,TRUE,"general"}</definedName>
    <definedName name="jgfj" localSheetId="8">{"via1",#N/A,TRUE,"general";"via2",#N/A,TRUE,"general";"via3",#N/A,TRUE,"general"}</definedName>
    <definedName name="jgfj">{"via1",#N/A,TRUE,"general";"via2",#N/A,TRUE,"general";"via3",#N/A,TRUE,"general"}</definedName>
    <definedName name="jghj" localSheetId="9">{"TAB1",#N/A,TRUE,"GENERAL";"TAB2",#N/A,TRUE,"GENERAL";"TAB3",#N/A,TRUE,"GENERAL";"TAB4",#N/A,TRUE,"GENERAL";"TAB5",#N/A,TRUE,"GENERAL"}</definedName>
    <definedName name="jghj" localSheetId="11">{"TAB1",#N/A,TRUE,"GENERAL";"TAB2",#N/A,TRUE,"GENERAL";"TAB3",#N/A,TRUE,"GENERAL";"TAB4",#N/A,TRUE,"GENERAL";"TAB5",#N/A,TRUE,"GENERAL"}</definedName>
    <definedName name="jghj" localSheetId="7">{"TAB1",#N/A,TRUE,"GENERAL";"TAB2",#N/A,TRUE,"GENERAL";"TAB3",#N/A,TRUE,"GENERAL";"TAB4",#N/A,TRUE,"GENERAL";"TAB5",#N/A,TRUE,"GENERAL"}</definedName>
    <definedName name="jghj" localSheetId="10">{"TAB1",#N/A,TRUE,"GENERAL";"TAB2",#N/A,TRUE,"GENERAL";"TAB3",#N/A,TRUE,"GENERAL";"TAB4",#N/A,TRUE,"GENERAL";"TAB5",#N/A,TRUE,"GENERAL"}</definedName>
    <definedName name="jghj" localSheetId="8">{"TAB1",#N/A,TRUE,"GENERAL";"TAB2",#N/A,TRUE,"GENERAL";"TAB3",#N/A,TRUE,"GENERAL";"TAB4",#N/A,TRUE,"GENERAL";"TAB5",#N/A,TRUE,"GENERAL"}</definedName>
    <definedName name="jghj">{"TAB1",#N/A,TRUE,"GENERAL";"TAB2",#N/A,TRUE,"GENERAL";"TAB3",#N/A,TRUE,"GENERAL";"TAB4",#N/A,TRUE,"GENERAL";"TAB5",#N/A,TRUE,"GENERAL"}</definedName>
    <definedName name="jgj" localSheetId="9">{"TAB1",#N/A,TRUE,"GENERAL";"TAB2",#N/A,TRUE,"GENERAL";"TAB3",#N/A,TRUE,"GENERAL";"TAB4",#N/A,TRUE,"GENERAL";"TAB5",#N/A,TRUE,"GENERAL"}</definedName>
    <definedName name="jgj" localSheetId="11">{"TAB1",#N/A,TRUE,"GENERAL";"TAB2",#N/A,TRUE,"GENERAL";"TAB3",#N/A,TRUE,"GENERAL";"TAB4",#N/A,TRUE,"GENERAL";"TAB5",#N/A,TRUE,"GENERAL"}</definedName>
    <definedName name="jgj" localSheetId="7">{"TAB1",#N/A,TRUE,"GENERAL";"TAB2",#N/A,TRUE,"GENERAL";"TAB3",#N/A,TRUE,"GENERAL";"TAB4",#N/A,TRUE,"GENERAL";"TAB5",#N/A,TRUE,"GENERAL"}</definedName>
    <definedName name="jgj" localSheetId="10">{"TAB1",#N/A,TRUE,"GENERAL";"TAB2",#N/A,TRUE,"GENERAL";"TAB3",#N/A,TRUE,"GENERAL";"TAB4",#N/A,TRUE,"GENERAL";"TAB5",#N/A,TRUE,"GENERAL"}</definedName>
    <definedName name="jgj" localSheetId="8">{"TAB1",#N/A,TRUE,"GENERAL";"TAB2",#N/A,TRUE,"GENERAL";"TAB3",#N/A,TRUE,"GENERAL";"TAB4",#N/A,TRUE,"GENERAL";"TAB5",#N/A,TRUE,"GENERAL"}</definedName>
    <definedName name="jgj">{"TAB1",#N/A,TRUE,"GENERAL";"TAB2",#N/A,TRUE,"GENERAL";"TAB3",#N/A,TRUE,"GENERAL";"TAB4",#N/A,TRUE,"GENERAL";"TAB5",#N/A,TRUE,"GENERAL"}</definedName>
    <definedName name="JGJG">#REF!</definedName>
    <definedName name="jh">#REF!</definedName>
    <definedName name="jhg" localSheetId="9">{"TAB1",#N/A,TRUE,"GENERAL";"TAB2",#N/A,TRUE,"GENERAL";"TAB3",#N/A,TRUE,"GENERAL";"TAB4",#N/A,TRUE,"GENERAL";"TAB5",#N/A,TRUE,"GENERAL"}</definedName>
    <definedName name="jhg" localSheetId="11">{"TAB1",#N/A,TRUE,"GENERAL";"TAB2",#N/A,TRUE,"GENERAL";"TAB3",#N/A,TRUE,"GENERAL";"TAB4",#N/A,TRUE,"GENERAL";"TAB5",#N/A,TRUE,"GENERAL"}</definedName>
    <definedName name="jhg" localSheetId="7">{"TAB1",#N/A,TRUE,"GENERAL";"TAB2",#N/A,TRUE,"GENERAL";"TAB3",#N/A,TRUE,"GENERAL";"TAB4",#N/A,TRUE,"GENERAL";"TAB5",#N/A,TRUE,"GENERAL"}</definedName>
    <definedName name="jhg" localSheetId="10">{"TAB1",#N/A,TRUE,"GENERAL";"TAB2",#N/A,TRUE,"GENERAL";"TAB3",#N/A,TRUE,"GENERAL";"TAB4",#N/A,TRUE,"GENERAL";"TAB5",#N/A,TRUE,"GENERAL"}</definedName>
    <definedName name="jhg" localSheetId="8">{"TAB1",#N/A,TRUE,"GENERAL";"TAB2",#N/A,TRUE,"GENERAL";"TAB3",#N/A,TRUE,"GENERAL";"TAB4",#N/A,TRUE,"GENERAL";"TAB5",#N/A,TRUE,"GENERAL"}</definedName>
    <definedName name="jhg">{"TAB1",#N/A,TRUE,"GENERAL";"TAB2",#N/A,TRUE,"GENERAL";"TAB3",#N/A,TRUE,"GENERAL";"TAB4",#N/A,TRUE,"GENERAL";"TAB5",#N/A,TRUE,"GENERAL"}</definedName>
    <definedName name="jhjyj" localSheetId="9">{"via1",#N/A,TRUE,"general";"via2",#N/A,TRUE,"general";"via3",#N/A,TRUE,"general"}</definedName>
    <definedName name="jhjyj" localSheetId="11">{"via1",#N/A,TRUE,"general";"via2",#N/A,TRUE,"general";"via3",#N/A,TRUE,"general"}</definedName>
    <definedName name="jhjyj" localSheetId="7">{"via1",#N/A,TRUE,"general";"via2",#N/A,TRUE,"general";"via3",#N/A,TRUE,"general"}</definedName>
    <definedName name="jhjyj" localSheetId="10">{"via1",#N/A,TRUE,"general";"via2",#N/A,TRUE,"general";"via3",#N/A,TRUE,"general"}</definedName>
    <definedName name="jhjyj" localSheetId="8">{"via1",#N/A,TRUE,"general";"via2",#N/A,TRUE,"general";"via3",#N/A,TRUE,"general"}</definedName>
    <definedName name="jhjyj">{"via1",#N/A,TRUE,"general";"via2",#N/A,TRUE,"general";"via3",#N/A,TRUE,"general"}</definedName>
    <definedName name="JHK" localSheetId="9">{"TAB1",#N/A,TRUE,"GENERAL";"TAB2",#N/A,TRUE,"GENERAL";"TAB3",#N/A,TRUE,"GENERAL";"TAB4",#N/A,TRUE,"GENERAL";"TAB5",#N/A,TRUE,"GENERAL"}</definedName>
    <definedName name="JHK" localSheetId="11">{"TAB1",#N/A,TRUE,"GENERAL";"TAB2",#N/A,TRUE,"GENERAL";"TAB3",#N/A,TRUE,"GENERAL";"TAB4",#N/A,TRUE,"GENERAL";"TAB5",#N/A,TRUE,"GENERAL"}</definedName>
    <definedName name="JHK" localSheetId="7">{"TAB1",#N/A,TRUE,"GENERAL";"TAB2",#N/A,TRUE,"GENERAL";"TAB3",#N/A,TRUE,"GENERAL";"TAB4",#N/A,TRUE,"GENERAL";"TAB5",#N/A,TRUE,"GENERAL"}</definedName>
    <definedName name="JHK" localSheetId="10">{"TAB1",#N/A,TRUE,"GENERAL";"TAB2",#N/A,TRUE,"GENERAL";"TAB3",#N/A,TRUE,"GENERAL";"TAB4",#N/A,TRUE,"GENERAL";"TAB5",#N/A,TRUE,"GENERAL"}</definedName>
    <definedName name="JHK" localSheetId="8">{"TAB1",#N/A,TRUE,"GENERAL";"TAB2",#N/A,TRUE,"GENERAL";"TAB3",#N/A,TRUE,"GENERAL";"TAB4",#N/A,TRUE,"GENERAL";"TAB5",#N/A,TRUE,"GENERAL"}</definedName>
    <definedName name="JHK">{"TAB1",#N/A,TRUE,"GENERAL";"TAB2",#N/A,TRUE,"GENERAL";"TAB3",#N/A,TRUE,"GENERAL";"TAB4",#N/A,TRUE,"GENERAL";"TAB5",#N/A,TRUE,"GENERAL"}</definedName>
    <definedName name="jhkgjkvf" localSheetId="9">{"TAB1",#N/A,TRUE,"GENERAL";"TAB2",#N/A,TRUE,"GENERAL";"TAB3",#N/A,TRUE,"GENERAL";"TAB4",#N/A,TRUE,"GENERAL";"TAB5",#N/A,TRUE,"GENERAL"}</definedName>
    <definedName name="jhkgjkvf" localSheetId="11">{"TAB1",#N/A,TRUE,"GENERAL";"TAB2",#N/A,TRUE,"GENERAL";"TAB3",#N/A,TRUE,"GENERAL";"TAB4",#N/A,TRUE,"GENERAL";"TAB5",#N/A,TRUE,"GENERAL"}</definedName>
    <definedName name="jhkgjkvf" localSheetId="7">{"TAB1",#N/A,TRUE,"GENERAL";"TAB2",#N/A,TRUE,"GENERAL";"TAB3",#N/A,TRUE,"GENERAL";"TAB4",#N/A,TRUE,"GENERAL";"TAB5",#N/A,TRUE,"GENERAL"}</definedName>
    <definedName name="jhkgjkvf" localSheetId="10">{"TAB1",#N/A,TRUE,"GENERAL";"TAB2",#N/A,TRUE,"GENERAL";"TAB3",#N/A,TRUE,"GENERAL";"TAB4",#N/A,TRUE,"GENERAL";"TAB5",#N/A,TRUE,"GENERAL"}</definedName>
    <definedName name="jhkgjkvf" localSheetId="8">{"TAB1",#N/A,TRUE,"GENERAL";"TAB2",#N/A,TRUE,"GENERAL";"TAB3",#N/A,TRUE,"GENERAL";"TAB4",#N/A,TRUE,"GENERAL";"TAB5",#N/A,TRUE,"GENERAL"}</definedName>
    <definedName name="jhkgjkvf">{"TAB1",#N/A,TRUE,"GENERAL";"TAB2",#N/A,TRUE,"GENERAL";"TAB3",#N/A,TRUE,"GENERAL";"TAB4",#N/A,TRUE,"GENERAL";"TAB5",#N/A,TRUE,"GENERAL"}</definedName>
    <definedName name="jj" localSheetId="9">{"via1",#N/A,TRUE,"general";"via2",#N/A,TRUE,"general";"via3",#N/A,TRUE,"general"}</definedName>
    <definedName name="jj" localSheetId="11">{"via1",#N/A,TRUE,"general";"via2",#N/A,TRUE,"general";"via3",#N/A,TRUE,"general"}</definedName>
    <definedName name="jj" localSheetId="10">{"via1",#N/A,TRUE,"general";"via2",#N/A,TRUE,"general";"via3",#N/A,TRUE,"general"}</definedName>
    <definedName name="jj" localSheetId="8">{"via1",#N/A,TRUE,"general";"via2",#N/A,TRUE,"general";"via3",#N/A,TRUE,"general"}</definedName>
    <definedName name="jj">{"via1",#N/A,TRUE,"general";"via2",#N/A,TRUE,"general";"via3",#N/A,TRUE,"general"}</definedName>
    <definedName name="jjfq" localSheetId="9">{"via1",#N/A,TRUE,"general";"via2",#N/A,TRUE,"general";"via3",#N/A,TRUE,"general"}</definedName>
    <definedName name="jjfq" localSheetId="11">{"via1",#N/A,TRUE,"general";"via2",#N/A,TRUE,"general";"via3",#N/A,TRUE,"general"}</definedName>
    <definedName name="jjfq" localSheetId="7">{"via1",#N/A,TRUE,"general";"via2",#N/A,TRUE,"general";"via3",#N/A,TRUE,"general"}</definedName>
    <definedName name="jjfq" localSheetId="10">{"via1",#N/A,TRUE,"general";"via2",#N/A,TRUE,"general";"via3",#N/A,TRUE,"general"}</definedName>
    <definedName name="jjfq" localSheetId="8">{"via1",#N/A,TRUE,"general";"via2",#N/A,TRUE,"general";"via3",#N/A,TRUE,"general"}</definedName>
    <definedName name="jjfq">{"via1",#N/A,TRUE,"general";"via2",#N/A,TRUE,"general";"via3",#N/A,TRUE,"general"}</definedName>
    <definedName name="jjjhjddfg" localSheetId="9">{"via1",#N/A,TRUE,"general";"via2",#N/A,TRUE,"general";"via3",#N/A,TRUE,"general"}</definedName>
    <definedName name="jjjhjddfg" localSheetId="11">{"via1",#N/A,TRUE,"general";"via2",#N/A,TRUE,"general";"via3",#N/A,TRUE,"general"}</definedName>
    <definedName name="jjjhjddfg" localSheetId="7">{"via1",#N/A,TRUE,"general";"via2",#N/A,TRUE,"general";"via3",#N/A,TRUE,"general"}</definedName>
    <definedName name="jjjhjddfg" localSheetId="10">{"via1",#N/A,TRUE,"general";"via2",#N/A,TRUE,"general";"via3",#N/A,TRUE,"general"}</definedName>
    <definedName name="jjjhjddfg" localSheetId="8">{"via1",#N/A,TRUE,"general";"via2",#N/A,TRUE,"general";"via3",#N/A,TRUE,"general"}</definedName>
    <definedName name="jjjhjddfg">{"via1",#N/A,TRUE,"general";"via2",#N/A,TRUE,"general";"via3",#N/A,TRUE,"general"}</definedName>
    <definedName name="jjjjju" localSheetId="9">{"via1",#N/A,TRUE,"general";"via2",#N/A,TRUE,"general";"via3",#N/A,TRUE,"general"}</definedName>
    <definedName name="jjjjju" localSheetId="11">{"via1",#N/A,TRUE,"general";"via2",#N/A,TRUE,"general";"via3",#N/A,TRUE,"general"}</definedName>
    <definedName name="jjjjju" localSheetId="7">{"via1",#N/A,TRUE,"general";"via2",#N/A,TRUE,"general";"via3",#N/A,TRUE,"general"}</definedName>
    <definedName name="jjjjju" localSheetId="10">{"via1",#N/A,TRUE,"general";"via2",#N/A,TRUE,"general";"via3",#N/A,TRUE,"general"}</definedName>
    <definedName name="jjjjju" localSheetId="8">{"via1",#N/A,TRUE,"general";"via2",#N/A,TRUE,"general";"via3",#N/A,TRUE,"general"}</definedName>
    <definedName name="jjjjju">{"via1",#N/A,TRUE,"general";"via2",#N/A,TRUE,"general";"via3",#N/A,TRUE,"general"}</definedName>
    <definedName name="jjujujty" localSheetId="9">{"TAB1",#N/A,TRUE,"GENERAL";"TAB2",#N/A,TRUE,"GENERAL";"TAB3",#N/A,TRUE,"GENERAL";"TAB4",#N/A,TRUE,"GENERAL";"TAB5",#N/A,TRUE,"GENERAL"}</definedName>
    <definedName name="jjujujty" localSheetId="11">{"TAB1",#N/A,TRUE,"GENERAL";"TAB2",#N/A,TRUE,"GENERAL";"TAB3",#N/A,TRUE,"GENERAL";"TAB4",#N/A,TRUE,"GENERAL";"TAB5",#N/A,TRUE,"GENERAL"}</definedName>
    <definedName name="jjujujty" localSheetId="7">{"TAB1",#N/A,TRUE,"GENERAL";"TAB2",#N/A,TRUE,"GENERAL";"TAB3",#N/A,TRUE,"GENERAL";"TAB4",#N/A,TRUE,"GENERAL";"TAB5",#N/A,TRUE,"GENERAL"}</definedName>
    <definedName name="jjujujty" localSheetId="10">{"TAB1",#N/A,TRUE,"GENERAL";"TAB2",#N/A,TRUE,"GENERAL";"TAB3",#N/A,TRUE,"GENERAL";"TAB4",#N/A,TRUE,"GENERAL";"TAB5",#N/A,TRUE,"GENERAL"}</definedName>
    <definedName name="jjujujty" localSheetId="8">{"TAB1",#N/A,TRUE,"GENERAL";"TAB2",#N/A,TRUE,"GENERAL";"TAB3",#N/A,TRUE,"GENERAL";"TAB4",#N/A,TRUE,"GENERAL";"TAB5",#N/A,TRUE,"GENERAL"}</definedName>
    <definedName name="jjujujty">{"TAB1",#N/A,TRUE,"GENERAL";"TAB2",#N/A,TRUE,"GENERAL";"TAB3",#N/A,TRUE,"GENERAL";"TAB4",#N/A,TRUE,"GENERAL";"TAB5",#N/A,TRUE,"GENERAL"}</definedName>
    <definedName name="jjyjy" localSheetId="9">{"via1",#N/A,TRUE,"general";"via2",#N/A,TRUE,"general";"via3",#N/A,TRUE,"general"}</definedName>
    <definedName name="jjyjy" localSheetId="11">{"via1",#N/A,TRUE,"general";"via2",#N/A,TRUE,"general";"via3",#N/A,TRUE,"general"}</definedName>
    <definedName name="jjyjy" localSheetId="7">{"via1",#N/A,TRUE,"general";"via2",#N/A,TRUE,"general";"via3",#N/A,TRUE,"general"}</definedName>
    <definedName name="jjyjy" localSheetId="10">{"via1",#N/A,TRUE,"general";"via2",#N/A,TRUE,"general";"via3",#N/A,TRUE,"general"}</definedName>
    <definedName name="jjyjy" localSheetId="8">{"via1",#N/A,TRUE,"general";"via2",#N/A,TRUE,"general";"via3",#N/A,TRUE,"general"}</definedName>
    <definedName name="jjyjy">{"via1",#N/A,TRUE,"general";"via2",#N/A,TRUE,"general";"via3",#N/A,TRUE,"general"}</definedName>
    <definedName name="jk">#REF!</definedName>
    <definedName name="jkikyu">{"TAB1",#N/A,TRUE,"GENERAL";"TAB2",#N/A,TRUE,"GENERAL";"TAB3",#N/A,TRUE,"GENERAL";"TAB4",#N/A,TRUE,"GENERAL";"TAB5",#N/A,TRUE,"GENERAL"}</definedName>
    <definedName name="jkk" localSheetId="9">{"TAB1",#N/A,TRUE,"GENERAL";"TAB2",#N/A,TRUE,"GENERAL";"TAB3",#N/A,TRUE,"GENERAL";"TAB4",#N/A,TRUE,"GENERAL";"TAB5",#N/A,TRUE,"GENERAL"}</definedName>
    <definedName name="jkk" localSheetId="11">{"TAB1",#N/A,TRUE,"GENERAL";"TAB2",#N/A,TRUE,"GENERAL";"TAB3",#N/A,TRUE,"GENERAL";"TAB4",#N/A,TRUE,"GENERAL";"TAB5",#N/A,TRUE,"GENERAL"}</definedName>
    <definedName name="jkk" localSheetId="7">{"TAB1",#N/A,TRUE,"GENERAL";"TAB2",#N/A,TRUE,"GENERAL";"TAB3",#N/A,TRUE,"GENERAL";"TAB4",#N/A,TRUE,"GENERAL";"TAB5",#N/A,TRUE,"GENERAL"}</definedName>
    <definedName name="jkk" localSheetId="10">{"TAB1",#N/A,TRUE,"GENERAL";"TAB2",#N/A,TRUE,"GENERAL";"TAB3",#N/A,TRUE,"GENERAL";"TAB4",#N/A,TRUE,"GENERAL";"TAB5",#N/A,TRUE,"GENERAL"}</definedName>
    <definedName name="jkk" localSheetId="8">{"TAB1",#N/A,TRUE,"GENERAL";"TAB2",#N/A,TRUE,"GENERAL";"TAB3",#N/A,TRUE,"GENERAL";"TAB4",#N/A,TRUE,"GENERAL";"TAB5",#N/A,TRUE,"GENERAL"}</definedName>
    <definedName name="jkk">{"TAB1",#N/A,TRUE,"GENERAL";"TAB2",#N/A,TRUE,"GENERAL";"TAB3",#N/A,TRUE,"GENERAL";"TAB4",#N/A,TRUE,"GENERAL";"TAB5",#N/A,TRUE,"GENERAL"}</definedName>
    <definedName name="jkl" localSheetId="9">{"TAB1",#N/A,TRUE,"GENERAL";"TAB2",#N/A,TRUE,"GENERAL";"TAB3",#N/A,TRUE,"GENERAL";"TAB4",#N/A,TRUE,"GENERAL";"TAB5",#N/A,TRUE,"GENERAL"}</definedName>
    <definedName name="jkl" localSheetId="11">{"TAB1",#N/A,TRUE,"GENERAL";"TAB2",#N/A,TRUE,"GENERAL";"TAB3",#N/A,TRUE,"GENERAL";"TAB4",#N/A,TRUE,"GENERAL";"TAB5",#N/A,TRUE,"GENERAL"}</definedName>
    <definedName name="jkl" localSheetId="10">{"TAB1",#N/A,TRUE,"GENERAL";"TAB2",#N/A,TRUE,"GENERAL";"TAB3",#N/A,TRUE,"GENERAL";"TAB4",#N/A,TRUE,"GENERAL";"TAB5",#N/A,TRUE,"GENERAL"}</definedName>
    <definedName name="jkl" localSheetId="8">{"TAB1",#N/A,TRUE,"GENERAL";"TAB2",#N/A,TRUE,"GENERAL";"TAB3",#N/A,TRUE,"GENERAL";"TAB4",#N/A,TRUE,"GENERAL";"TAB5",#N/A,TRUE,"GENERAL"}</definedName>
    <definedName name="jkl">{"TAB1",#N/A,TRUE,"GENERAL";"TAB2",#N/A,TRUE,"GENERAL";"TAB3",#N/A,TRUE,"GENERAL";"TAB4",#N/A,TRUE,"GENERAL";"TAB5",#N/A,TRUE,"GENERAL"}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localSheetId="9">{"via1",#N/A,TRUE,"general";"via2",#N/A,TRUE,"general";"via3",#N/A,TRUE,"general"}</definedName>
    <definedName name="JRYJ" localSheetId="11">{"via1",#N/A,TRUE,"general";"via2",#N/A,TRUE,"general";"via3",#N/A,TRUE,"general"}</definedName>
    <definedName name="JRYJ" localSheetId="7">{"via1",#N/A,TRUE,"general";"via2",#N/A,TRUE,"general";"via3",#N/A,TRUE,"general"}</definedName>
    <definedName name="JRYJ" localSheetId="10">{"via1",#N/A,TRUE,"general";"via2",#N/A,TRUE,"general";"via3",#N/A,TRUE,"general"}</definedName>
    <definedName name="JRYJ" localSheetId="8">{"via1",#N/A,TRUE,"general";"via2",#N/A,TRUE,"general";"via3",#N/A,TRUE,"general"}</definedName>
    <definedName name="JRYJ">{"via1",#N/A,TRUE,"general";"via2",#N/A,TRUE,"general";"via3",#N/A,TRUE,"general"}</definedName>
    <definedName name="jt">#REF!</definedName>
    <definedName name="jtyj" localSheetId="9">{"TAB1",#N/A,TRUE,"GENERAL";"TAB2",#N/A,TRUE,"GENERAL";"TAB3",#N/A,TRUE,"GENERAL";"TAB4",#N/A,TRUE,"GENERAL";"TAB5",#N/A,TRUE,"GENERAL"}</definedName>
    <definedName name="jtyj" localSheetId="11">{"TAB1",#N/A,TRUE,"GENERAL";"TAB2",#N/A,TRUE,"GENERAL";"TAB3",#N/A,TRUE,"GENERAL";"TAB4",#N/A,TRUE,"GENERAL";"TAB5",#N/A,TRUE,"GENERAL"}</definedName>
    <definedName name="jtyj" localSheetId="7">{"TAB1",#N/A,TRUE,"GENERAL";"TAB2",#N/A,TRUE,"GENERAL";"TAB3",#N/A,TRUE,"GENERAL";"TAB4",#N/A,TRUE,"GENERAL";"TAB5",#N/A,TRUE,"GENERAL"}</definedName>
    <definedName name="jtyj" localSheetId="10">{"TAB1",#N/A,TRUE,"GENERAL";"TAB2",#N/A,TRUE,"GENERAL";"TAB3",#N/A,TRUE,"GENERAL";"TAB4",#N/A,TRUE,"GENERAL";"TAB5",#N/A,TRUE,"GENERAL"}</definedName>
    <definedName name="jtyj" localSheetId="8">{"TAB1",#N/A,TRUE,"GENERAL";"TAB2",#N/A,TRUE,"GENERAL";"TAB3",#N/A,TRUE,"GENERAL";"TAB4",#N/A,TRUE,"GENERAL";"TAB5",#N/A,TRUE,"GENERAL"}</definedName>
    <definedName name="jtyj">{"TAB1",#N/A,TRUE,"GENERAL";"TAB2",#N/A,TRUE,"GENERAL";"TAB3",#N/A,TRUE,"GENERAL";"TAB4",#N/A,TRUE,"GENERAL";"TAB5",#N/A,TRUE,"GENERAL"}</definedName>
    <definedName name="jtyry" localSheetId="9">{"TAB1",#N/A,TRUE,"GENERAL";"TAB2",#N/A,TRUE,"GENERAL";"TAB3",#N/A,TRUE,"GENERAL";"TAB4",#N/A,TRUE,"GENERAL";"TAB5",#N/A,TRUE,"GENERAL"}</definedName>
    <definedName name="jtyry" localSheetId="11">{"TAB1",#N/A,TRUE,"GENERAL";"TAB2",#N/A,TRUE,"GENERAL";"TAB3",#N/A,TRUE,"GENERAL";"TAB4",#N/A,TRUE,"GENERAL";"TAB5",#N/A,TRUE,"GENERAL"}</definedName>
    <definedName name="jtyry" localSheetId="7">{"TAB1",#N/A,TRUE,"GENERAL";"TAB2",#N/A,TRUE,"GENERAL";"TAB3",#N/A,TRUE,"GENERAL";"TAB4",#N/A,TRUE,"GENERAL";"TAB5",#N/A,TRUE,"GENERAL"}</definedName>
    <definedName name="jtyry" localSheetId="10">{"TAB1",#N/A,TRUE,"GENERAL";"TAB2",#N/A,TRUE,"GENERAL";"TAB3",#N/A,TRUE,"GENERAL";"TAB4",#N/A,TRUE,"GENERAL";"TAB5",#N/A,TRUE,"GENERAL"}</definedName>
    <definedName name="jtyry" localSheetId="8">{"TAB1",#N/A,TRUE,"GENERAL";"TAB2",#N/A,TRUE,"GENERAL";"TAB3",#N/A,TRUE,"GENERAL";"TAB4",#N/A,TRUE,"GENERAL";"TAB5",#N/A,TRUE,"GENERAL"}</definedName>
    <definedName name="jtyry">{"TAB1",#N/A,TRUE,"GENERAL";"TAB2",#N/A,TRUE,"GENERAL";"TAB3",#N/A,TRUE,"GENERAL";"TAB4",#N/A,TRUE,"GENERAL";"TAB5",#N/A,TRUE,"GENERAL"}</definedName>
    <definedName name="jui">#REF!</definedName>
    <definedName name="juj" localSheetId="9">{"via1",#N/A,TRUE,"general";"via2",#N/A,TRUE,"general";"via3",#N/A,TRUE,"general"}</definedName>
    <definedName name="juj" localSheetId="11">{"via1",#N/A,TRUE,"general";"via2",#N/A,TRUE,"general";"via3",#N/A,TRUE,"general"}</definedName>
    <definedName name="juj" localSheetId="7">{"via1",#N/A,TRUE,"general";"via2",#N/A,TRUE,"general";"via3",#N/A,TRUE,"general"}</definedName>
    <definedName name="juj" localSheetId="10">{"via1",#N/A,TRUE,"general";"via2",#N/A,TRUE,"general";"via3",#N/A,TRUE,"general"}</definedName>
    <definedName name="juj" localSheetId="8">{"via1",#N/A,TRUE,"general";"via2",#N/A,TRUE,"general";"via3",#N/A,TRUE,"general"}</definedName>
    <definedName name="juj">{"via1",#N/A,TRUE,"general";"via2",#N/A,TRUE,"general";"via3",#N/A,TRUE,"general"}</definedName>
    <definedName name="jujcx" localSheetId="9">{"via1",#N/A,TRUE,"general";"via2",#N/A,TRUE,"general";"via3",#N/A,TRUE,"general"}</definedName>
    <definedName name="jujcx" localSheetId="11">{"via1",#N/A,TRUE,"general";"via2",#N/A,TRUE,"general";"via3",#N/A,TRUE,"general"}</definedName>
    <definedName name="jujcx" localSheetId="7">{"via1",#N/A,TRUE,"general";"via2",#N/A,TRUE,"general";"via3",#N/A,TRUE,"general"}</definedName>
    <definedName name="jujcx" localSheetId="10">{"via1",#N/A,TRUE,"general";"via2",#N/A,TRUE,"general";"via3",#N/A,TRUE,"general"}</definedName>
    <definedName name="jujcx" localSheetId="8">{"via1",#N/A,TRUE,"general";"via2",#N/A,TRUE,"general";"via3",#N/A,TRUE,"general"}</definedName>
    <definedName name="jujcx">{"via1",#N/A,TRUE,"general";"via2",#N/A,TRUE,"general";"via3",#N/A,TRUE,"general"}</definedName>
    <definedName name="jujuj" localSheetId="9">{"via1",#N/A,TRUE,"general";"via2",#N/A,TRUE,"general";"via3",#N/A,TRUE,"general"}</definedName>
    <definedName name="jujuj" localSheetId="11">{"via1",#N/A,TRUE,"general";"via2",#N/A,TRUE,"general";"via3",#N/A,TRUE,"general"}</definedName>
    <definedName name="jujuj" localSheetId="7">{"via1",#N/A,TRUE,"general";"via2",#N/A,TRUE,"general";"via3",#N/A,TRUE,"general"}</definedName>
    <definedName name="jujuj" localSheetId="10">{"via1",#N/A,TRUE,"general";"via2",#N/A,TRUE,"general";"via3",#N/A,TRUE,"general"}</definedName>
    <definedName name="jujuj" localSheetId="8">{"via1",#N/A,TRUE,"general";"via2",#N/A,TRUE,"general";"via3",#N/A,TRUE,"general"}</definedName>
    <definedName name="jujuj">{"via1",#N/A,TRUE,"general";"via2",#N/A,TRUE,"general";"via3",#N/A,TRUE,"general"}</definedName>
    <definedName name="jujujuju" localSheetId="9">{"TAB1",#N/A,TRUE,"GENERAL";"TAB2",#N/A,TRUE,"GENERAL";"TAB3",#N/A,TRUE,"GENERAL";"TAB4",#N/A,TRUE,"GENERAL";"TAB5",#N/A,TRUE,"GENERAL"}</definedName>
    <definedName name="jujujuju" localSheetId="11">{"TAB1",#N/A,TRUE,"GENERAL";"TAB2",#N/A,TRUE,"GENERAL";"TAB3",#N/A,TRUE,"GENERAL";"TAB4",#N/A,TRUE,"GENERAL";"TAB5",#N/A,TRUE,"GENERAL"}</definedName>
    <definedName name="jujujuju" localSheetId="7">{"TAB1",#N/A,TRUE,"GENERAL";"TAB2",#N/A,TRUE,"GENERAL";"TAB3",#N/A,TRUE,"GENERAL";"TAB4",#N/A,TRUE,"GENERAL";"TAB5",#N/A,TRUE,"GENERAL"}</definedName>
    <definedName name="jujujuju" localSheetId="10">{"TAB1",#N/A,TRUE,"GENERAL";"TAB2",#N/A,TRUE,"GENERAL";"TAB3",#N/A,TRUE,"GENERAL";"TAB4",#N/A,TRUE,"GENERAL";"TAB5",#N/A,TRUE,"GENERAL"}</definedName>
    <definedName name="jujujuju" localSheetId="8">{"TAB1",#N/A,TRUE,"GENERAL";"TAB2",#N/A,TRUE,"GENERAL";"TAB3",#N/A,TRUE,"GENERAL";"TAB4",#N/A,TRUE,"GENERAL";"TAB5",#N/A,TRUE,"GENERAL"}</definedName>
    <definedName name="jujujuju">{"TAB1",#N/A,TRUE,"GENERAL";"TAB2",#N/A,TRUE,"GENERAL";"TAB3",#N/A,TRUE,"GENERAL";"TAB4",#N/A,TRUE,"GENERAL";"TAB5",#N/A,TRUE,"GENERAL"}</definedName>
    <definedName name="JUL">#REF!</definedName>
    <definedName name="jun">#REF!</definedName>
    <definedName name="juuuhb" localSheetId="9">{"TAB1",#N/A,TRUE,"GENERAL";"TAB2",#N/A,TRUE,"GENERAL";"TAB3",#N/A,TRUE,"GENERAL";"TAB4",#N/A,TRUE,"GENERAL";"TAB5",#N/A,TRUE,"GENERAL"}</definedName>
    <definedName name="juuuhb" localSheetId="11">{"TAB1",#N/A,TRUE,"GENERAL";"TAB2",#N/A,TRUE,"GENERAL";"TAB3",#N/A,TRUE,"GENERAL";"TAB4",#N/A,TRUE,"GENERAL";"TAB5",#N/A,TRUE,"GENERAL"}</definedName>
    <definedName name="juuuhb" localSheetId="7">{"TAB1",#N/A,TRUE,"GENERAL";"TAB2",#N/A,TRUE,"GENERAL";"TAB3",#N/A,TRUE,"GENERAL";"TAB4",#N/A,TRUE,"GENERAL";"TAB5",#N/A,TRUE,"GENERAL"}</definedName>
    <definedName name="juuuhb" localSheetId="10">{"TAB1",#N/A,TRUE,"GENERAL";"TAB2",#N/A,TRUE,"GENERAL";"TAB3",#N/A,TRUE,"GENERAL";"TAB4",#N/A,TRUE,"GENERAL";"TAB5",#N/A,TRUE,"GENERAL"}</definedName>
    <definedName name="juuuhb" localSheetId="8">{"TAB1",#N/A,TRUE,"GENERAL";"TAB2",#N/A,TRUE,"GENERAL";"TAB3",#N/A,TRUE,"GENERAL";"TAB4",#N/A,TRUE,"GENERAL";"TAB5",#N/A,TRUE,"GENERAL"}</definedName>
    <definedName name="juuuhb">{"TAB1",#N/A,TRUE,"GENERAL";"TAB2",#N/A,TRUE,"GENERAL";"TAB3",#N/A,TRUE,"GENERAL";"TAB4",#N/A,TRUE,"GENERAL";"TAB5",#N/A,TRUE,"GENERAL"}</definedName>
    <definedName name="juy">#REF!</definedName>
    <definedName name="jyjt7" localSheetId="9">{"via1",#N/A,TRUE,"general";"via2",#N/A,TRUE,"general";"via3",#N/A,TRUE,"general"}</definedName>
    <definedName name="jyjt7" localSheetId="11">{"via1",#N/A,TRUE,"general";"via2",#N/A,TRUE,"general";"via3",#N/A,TRUE,"general"}</definedName>
    <definedName name="jyjt7" localSheetId="7">{"via1",#N/A,TRUE,"general";"via2",#N/A,TRUE,"general";"via3",#N/A,TRUE,"general"}</definedName>
    <definedName name="jyjt7" localSheetId="10">{"via1",#N/A,TRUE,"general";"via2",#N/A,TRUE,"general";"via3",#N/A,TRUE,"general"}</definedName>
    <definedName name="jyjt7" localSheetId="8">{"via1",#N/A,TRUE,"general";"via2",#N/A,TRUE,"general";"via3",#N/A,TRUE,"general"}</definedName>
    <definedName name="jyjt7">{"via1",#N/A,TRUE,"general";"via2",#N/A,TRUE,"general";"via3",#N/A,TRUE,"general"}</definedName>
    <definedName name="jyt" localSheetId="9">{"via1",#N/A,TRUE,"general";"via2",#N/A,TRUE,"general";"via3",#N/A,TRUE,"general"}</definedName>
    <definedName name="jyt" localSheetId="11">{"via1",#N/A,TRUE,"general";"via2",#N/A,TRUE,"general";"via3",#N/A,TRUE,"general"}</definedName>
    <definedName name="jyt" localSheetId="7">{"via1",#N/A,TRUE,"general";"via2",#N/A,TRUE,"general";"via3",#N/A,TRUE,"general"}</definedName>
    <definedName name="jyt" localSheetId="10">{"via1",#N/A,TRUE,"general";"via2",#N/A,TRUE,"general";"via3",#N/A,TRUE,"general"}</definedName>
    <definedName name="jyt" localSheetId="8">{"via1",#N/A,TRUE,"general";"via2",#N/A,TRUE,"general";"via3",#N/A,TRUE,"general"}</definedName>
    <definedName name="jyt">{"via1",#N/A,TRUE,"general";"via2",#N/A,TRUE,"general";"via3",#N/A,TRUE,"general"}</definedName>
    <definedName name="jytj" localSheetId="9">{"via1",#N/A,TRUE,"general";"via2",#N/A,TRUE,"general";"via3",#N/A,TRUE,"general"}</definedName>
    <definedName name="jytj" localSheetId="11">{"via1",#N/A,TRUE,"general";"via2",#N/A,TRUE,"general";"via3",#N/A,TRUE,"general"}</definedName>
    <definedName name="jytj" localSheetId="7">{"via1",#N/A,TRUE,"general";"via2",#N/A,TRUE,"general";"via3",#N/A,TRUE,"general"}</definedName>
    <definedName name="jytj" localSheetId="10">{"via1",#N/A,TRUE,"general";"via2",#N/A,TRUE,"general";"via3",#N/A,TRUE,"general"}</definedName>
    <definedName name="jytj" localSheetId="8">{"via1",#N/A,TRUE,"general";"via2",#N/A,TRUE,"general";"via3",#N/A,TRUE,"general"}</definedName>
    <definedName name="jytj">{"via1",#N/A,TRUE,"general";"via2",#N/A,TRUE,"general";"via3",#N/A,TRUE,"general"}</definedName>
    <definedName name="jyuju" localSheetId="9">{"via1",#N/A,TRUE,"general";"via2",#N/A,TRUE,"general";"via3",#N/A,TRUE,"general"}</definedName>
    <definedName name="jyuju" localSheetId="11">{"via1",#N/A,TRUE,"general";"via2",#N/A,TRUE,"general";"via3",#N/A,TRUE,"general"}</definedName>
    <definedName name="jyuju" localSheetId="7">{"via1",#N/A,TRUE,"general";"via2",#N/A,TRUE,"general";"via3",#N/A,TRUE,"general"}</definedName>
    <definedName name="jyuju" localSheetId="10">{"via1",#N/A,TRUE,"general";"via2",#N/A,TRUE,"general";"via3",#N/A,TRUE,"general"}</definedName>
    <definedName name="jyuju" localSheetId="8">{"via1",#N/A,TRUE,"general";"via2",#N/A,TRUE,"general";"via3",#N/A,TRUE,"general"}</definedName>
    <definedName name="jyuju">{"via1",#N/A,TRUE,"general";"via2",#N/A,TRUE,"general";"via3",#N/A,TRUE,"general"}</definedName>
    <definedName name="jyujyuj" localSheetId="9">{"via1",#N/A,TRUE,"general";"via2",#N/A,TRUE,"general";"via3",#N/A,TRUE,"general"}</definedName>
    <definedName name="jyujyuj" localSheetId="11">{"via1",#N/A,TRUE,"general";"via2",#N/A,TRUE,"general";"via3",#N/A,TRUE,"general"}</definedName>
    <definedName name="jyujyuj" localSheetId="7">{"via1",#N/A,TRUE,"general";"via2",#N/A,TRUE,"general";"via3",#N/A,TRUE,"general"}</definedName>
    <definedName name="jyujyuj" localSheetId="10">{"via1",#N/A,TRUE,"general";"via2",#N/A,TRUE,"general";"via3",#N/A,TRUE,"general"}</definedName>
    <definedName name="jyujyuj" localSheetId="8">{"via1",#N/A,TRUE,"general";"via2",#N/A,TRUE,"general";"via3",#N/A,TRUE,"general"}</definedName>
    <definedName name="jyujyuj">{"via1",#N/A,TRUE,"general";"via2",#N/A,TRUE,"general";"via3",#N/A,TRUE,"general"}</definedName>
    <definedName name="K" localSheetId="9">#REF!</definedName>
    <definedName name="K" localSheetId="11">#REF!</definedName>
    <definedName name="K" localSheetId="7">#REF!</definedName>
    <definedName name="K" localSheetId="10">#REF!</definedName>
    <definedName name="K" localSheetId="8">#REF!</definedName>
    <definedName name="K">{"PYGT",#N/A,FALSE,"PYG";"ACTIT",#N/A,FALSE,"BCE_GRAL-ACTIVO";"PASIT",#N/A,FALSE,"BCE_GRAL-PASIVO-PATRIM";"CAJAT",#N/A,FALSE,"CAJA"}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{#N/A,#N/A,TRUE,"1842CWN0"}</definedName>
    <definedName name="KDL_1">{#N/A,#N/A,TRUE,"1842CWN0"}</definedName>
    <definedName name="KDL_2">{#N/A,#N/A,TRUE,"1842CWN0"}</definedName>
    <definedName name="KFMDKMKF">#REF!</definedName>
    <definedName name="KHGGH" localSheetId="9">{"via1",#N/A,TRUE,"general";"via2",#N/A,TRUE,"general";"via3",#N/A,TRUE,"general"}</definedName>
    <definedName name="KHGGH" localSheetId="11">{"via1",#N/A,TRUE,"general";"via2",#N/A,TRUE,"general";"via3",#N/A,TRUE,"general"}</definedName>
    <definedName name="KHGGH" localSheetId="7">{"via1",#N/A,TRUE,"general";"via2",#N/A,TRUE,"general";"via3",#N/A,TRUE,"general"}</definedName>
    <definedName name="KHGGH" localSheetId="10">{"via1",#N/A,TRUE,"general";"via2",#N/A,TRUE,"general";"via3",#N/A,TRUE,"general"}</definedName>
    <definedName name="KHGGH" localSheetId="8">{"via1",#N/A,TRUE,"general";"via2",#N/A,TRUE,"general";"via3",#N/A,TRUE,"general"}</definedName>
    <definedName name="KHGGH">{"via1",#N/A,TRUE,"general";"via2",#N/A,TRUE,"general";"via3",#N/A,TRUE,"general"}</definedName>
    <definedName name="KHJ">#REF!</definedName>
    <definedName name="khjk7" localSheetId="9">{"TAB1",#N/A,TRUE,"GENERAL";"TAB2",#N/A,TRUE,"GENERAL";"TAB3",#N/A,TRUE,"GENERAL";"TAB4",#N/A,TRUE,"GENERAL";"TAB5",#N/A,TRUE,"GENERAL"}</definedName>
    <definedName name="khjk7" localSheetId="11">{"TAB1",#N/A,TRUE,"GENERAL";"TAB2",#N/A,TRUE,"GENERAL";"TAB3",#N/A,TRUE,"GENERAL";"TAB4",#N/A,TRUE,"GENERAL";"TAB5",#N/A,TRUE,"GENERAL"}</definedName>
    <definedName name="khjk7" localSheetId="7">{"TAB1",#N/A,TRUE,"GENERAL";"TAB2",#N/A,TRUE,"GENERAL";"TAB3",#N/A,TRUE,"GENERAL";"TAB4",#N/A,TRUE,"GENERAL";"TAB5",#N/A,TRUE,"GENERAL"}</definedName>
    <definedName name="khjk7" localSheetId="10">{"TAB1",#N/A,TRUE,"GENERAL";"TAB2",#N/A,TRUE,"GENERAL";"TAB3",#N/A,TRUE,"GENERAL";"TAB4",#N/A,TRUE,"GENERAL";"TAB5",#N/A,TRUE,"GENERAL"}</definedName>
    <definedName name="khjk7" localSheetId="8">{"TAB1",#N/A,TRUE,"GENERAL";"TAB2",#N/A,TRUE,"GENERAL";"TAB3",#N/A,TRUE,"GENERAL";"TAB4",#N/A,TRUE,"GENERAL";"TAB5",#N/A,TRUE,"GENERAL"}</definedName>
    <definedName name="khjk7">{"TAB1",#N/A,TRUE,"GENERAL";"TAB2",#N/A,TRUE,"GENERAL";"TAB3",#N/A,TRUE,"GENERAL";"TAB4",#N/A,TRUE,"GENERAL";"TAB5",#N/A,TRUE,"GENERAL"}</definedName>
    <definedName name="kikik" localSheetId="9">{"via1",#N/A,TRUE,"general";"via2",#N/A,TRUE,"general";"via3",#N/A,TRUE,"general"}</definedName>
    <definedName name="kikik" localSheetId="11">{"via1",#N/A,TRUE,"general";"via2",#N/A,TRUE,"general";"via3",#N/A,TRUE,"general"}</definedName>
    <definedName name="kikik" localSheetId="7">{"via1",#N/A,TRUE,"general";"via2",#N/A,TRUE,"general";"via3",#N/A,TRUE,"general"}</definedName>
    <definedName name="kikik" localSheetId="10">{"via1",#N/A,TRUE,"general";"via2",#N/A,TRUE,"general";"via3",#N/A,TRUE,"general"}</definedName>
    <definedName name="kikik" localSheetId="8">{"via1",#N/A,TRUE,"general";"via2",#N/A,TRUE,"general";"via3",#N/A,TRUE,"general"}</definedName>
    <definedName name="kikik">{"via1",#N/A,TRUE,"general";"via2",#N/A,TRUE,"general";"via3",#N/A,TRUE,"general"}</definedName>
    <definedName name="kio">#REF!</definedName>
    <definedName name="kip">#REF!</definedName>
    <definedName name="KJH">#REF!</definedName>
    <definedName name="kjhkd" localSheetId="9">{"via1",#N/A,TRUE,"general";"via2",#N/A,TRUE,"general";"via3",#N/A,TRUE,"general"}</definedName>
    <definedName name="kjhkd" localSheetId="11">{"via1",#N/A,TRUE,"general";"via2",#N/A,TRUE,"general";"via3",#N/A,TRUE,"general"}</definedName>
    <definedName name="kjhkd" localSheetId="7">{"via1",#N/A,TRUE,"general";"via2",#N/A,TRUE,"general";"via3",#N/A,TRUE,"general"}</definedName>
    <definedName name="kjhkd" localSheetId="10">{"via1",#N/A,TRUE,"general";"via2",#N/A,TRUE,"general";"via3",#N/A,TRUE,"general"}</definedName>
    <definedName name="kjhkd" localSheetId="8">{"via1",#N/A,TRUE,"general";"via2",#N/A,TRUE,"general";"via3",#N/A,TRUE,"general"}</definedName>
    <definedName name="kjhkd">{"via1",#N/A,TRUE,"general";"via2",#N/A,TRUE,"general";"via3",#N/A,TRUE,"general"}</definedName>
    <definedName name="kjk" localSheetId="9">{"via1",#N/A,TRUE,"general";"via2",#N/A,TRUE,"general";"via3",#N/A,TRUE,"general"}</definedName>
    <definedName name="kjk" localSheetId="11">{"via1",#N/A,TRUE,"general";"via2",#N/A,TRUE,"general";"via3",#N/A,TRUE,"general"}</definedName>
    <definedName name="kjk" localSheetId="7">{"via1",#N/A,TRUE,"general";"via2",#N/A,TRUE,"general";"via3",#N/A,TRUE,"general"}</definedName>
    <definedName name="kjk" localSheetId="10">{"via1",#N/A,TRUE,"general";"via2",#N/A,TRUE,"general";"via3",#N/A,TRUE,"general"}</definedName>
    <definedName name="kjk" localSheetId="8">{"via1",#N/A,TRUE,"general";"via2",#N/A,TRUE,"general";"via3",#N/A,TRUE,"general"}</definedName>
    <definedName name="kjk">{"via1",#N/A,TRUE,"general";"via2",#N/A,TRUE,"general";"via3",#N/A,TRUE,"general"}</definedName>
    <definedName name="kjtrkjr" localSheetId="9">{"via1",#N/A,TRUE,"general";"via2",#N/A,TRUE,"general";"via3",#N/A,TRUE,"general"}</definedName>
    <definedName name="kjtrkjr" localSheetId="11">{"via1",#N/A,TRUE,"general";"via2",#N/A,TRUE,"general";"via3",#N/A,TRUE,"general"}</definedName>
    <definedName name="kjtrkjr" localSheetId="7">{"via1",#N/A,TRUE,"general";"via2",#N/A,TRUE,"general";"via3",#N/A,TRUE,"general"}</definedName>
    <definedName name="kjtrkjr" localSheetId="10">{"via1",#N/A,TRUE,"general";"via2",#N/A,TRUE,"general";"via3",#N/A,TRUE,"general"}</definedName>
    <definedName name="kjtrkjr" localSheetId="8">{"via1",#N/A,TRUE,"general";"via2",#N/A,TRUE,"general";"via3",#N/A,TRUE,"general"}</definedName>
    <definedName name="kjtrkjr">{"via1",#N/A,TRUE,"general";"via2",#N/A,TRUE,"general";"via3",#N/A,TRUE,"general"}</definedName>
    <definedName name="KK">#REF!</definedName>
    <definedName name="KKK">#REF!</definedName>
    <definedName name="kkkki" localSheetId="9">{"via1",#N/A,TRUE,"general";"via2",#N/A,TRUE,"general";"via3",#N/A,TRUE,"general"}</definedName>
    <definedName name="kkkki" localSheetId="11">{"via1",#N/A,TRUE,"general";"via2",#N/A,TRUE,"general";"via3",#N/A,TRUE,"general"}</definedName>
    <definedName name="kkkki" localSheetId="7">{"via1",#N/A,TRUE,"general";"via2",#N/A,TRUE,"general";"via3",#N/A,TRUE,"general"}</definedName>
    <definedName name="kkkki" localSheetId="10">{"via1",#N/A,TRUE,"general";"via2",#N/A,TRUE,"general";"via3",#N/A,TRUE,"general"}</definedName>
    <definedName name="kkkki" localSheetId="8">{"via1",#N/A,TRUE,"general";"via2",#N/A,TRUE,"general";"via3",#N/A,TRUE,"general"}</definedName>
    <definedName name="kkkki">{"via1",#N/A,TRUE,"general";"via2",#N/A,TRUE,"general";"via3",#N/A,TRUE,"general"}</definedName>
    <definedName name="kkkkkki" localSheetId="9">{"TAB1",#N/A,TRUE,"GENERAL";"TAB2",#N/A,TRUE,"GENERAL";"TAB3",#N/A,TRUE,"GENERAL";"TAB4",#N/A,TRUE,"GENERAL";"TAB5",#N/A,TRUE,"GENERAL"}</definedName>
    <definedName name="kkkkkki" localSheetId="11">{"TAB1",#N/A,TRUE,"GENERAL";"TAB2",#N/A,TRUE,"GENERAL";"TAB3",#N/A,TRUE,"GENERAL";"TAB4",#N/A,TRUE,"GENERAL";"TAB5",#N/A,TRUE,"GENERAL"}</definedName>
    <definedName name="kkkkkki" localSheetId="7">{"TAB1",#N/A,TRUE,"GENERAL";"TAB2",#N/A,TRUE,"GENERAL";"TAB3",#N/A,TRUE,"GENERAL";"TAB4",#N/A,TRUE,"GENERAL";"TAB5",#N/A,TRUE,"GENERAL"}</definedName>
    <definedName name="kkkkkki" localSheetId="10">{"TAB1",#N/A,TRUE,"GENERAL";"TAB2",#N/A,TRUE,"GENERAL";"TAB3",#N/A,TRUE,"GENERAL";"TAB4",#N/A,TRUE,"GENERAL";"TAB5",#N/A,TRUE,"GENERAL"}</definedName>
    <definedName name="kkkkkki" localSheetId="8">{"TAB1",#N/A,TRUE,"GENERAL";"TAB2",#N/A,TRUE,"GENERAL";"TAB3",#N/A,TRUE,"GENERAL";"TAB4",#N/A,TRUE,"GENERAL";"TAB5",#N/A,TRUE,"GENERAL"}</definedName>
    <definedName name="kkkkkki">{"TAB1",#N/A,TRUE,"GENERAL";"TAB2",#N/A,TRUE,"GENERAL";"TAB3",#N/A,TRUE,"GENERAL";"TAB4",#N/A,TRUE,"GENERAL";"TAB5",#N/A,TRUE,"GENERAL"}</definedName>
    <definedName name="kl">#REF!</definedName>
    <definedName name="kñy">#REF!</definedName>
    <definedName name="KO" localSheetId="9">#REF!</definedName>
    <definedName name="KO" localSheetId="7">#REF!</definedName>
    <definedName name="KO" localSheetId="10">#REF!</definedName>
    <definedName name="KO" localSheetId="8">#REF!</definedName>
    <definedName name="KO">#REF!</definedName>
    <definedName name="krtrk" localSheetId="9">{"via1",#N/A,TRUE,"general";"via2",#N/A,TRUE,"general";"via3",#N/A,TRUE,"general"}</definedName>
    <definedName name="krtrk" localSheetId="11">{"via1",#N/A,TRUE,"general";"via2",#N/A,TRUE,"general";"via3",#N/A,TRUE,"general"}</definedName>
    <definedName name="krtrk" localSheetId="7">{"via1",#N/A,TRUE,"general";"via2",#N/A,TRUE,"general";"via3",#N/A,TRUE,"general"}</definedName>
    <definedName name="krtrk" localSheetId="10">{"via1",#N/A,TRUE,"general";"via2",#N/A,TRUE,"general";"via3",#N/A,TRUE,"general"}</definedName>
    <definedName name="krtrk" localSheetId="8">{"via1",#N/A,TRUE,"general";"via2",#N/A,TRUE,"general";"via3",#N/A,TRUE,"general"}</definedName>
    <definedName name="krtrk">{"via1",#N/A,TRUE,"general";"via2",#N/A,TRUE,"general";"via3",#N/A,TRUE,"general"}</definedName>
    <definedName name="kuh">#REF!</definedName>
    <definedName name="kuy">#REF!</definedName>
    <definedName name="kyr" localSheetId="9">{"TAB1",#N/A,TRUE,"GENERAL";"TAB2",#N/A,TRUE,"GENERAL";"TAB3",#N/A,TRUE,"GENERAL";"TAB4",#N/A,TRUE,"GENERAL";"TAB5",#N/A,TRUE,"GENERAL"}</definedName>
    <definedName name="kyr" localSheetId="11">{"TAB1",#N/A,TRUE,"GENERAL";"TAB2",#N/A,TRUE,"GENERAL";"TAB3",#N/A,TRUE,"GENERAL";"TAB4",#N/A,TRUE,"GENERAL";"TAB5",#N/A,TRUE,"GENERAL"}</definedName>
    <definedName name="kyr" localSheetId="7">{"TAB1",#N/A,TRUE,"GENERAL";"TAB2",#N/A,TRUE,"GENERAL";"TAB3",#N/A,TRUE,"GENERAL";"TAB4",#N/A,TRUE,"GENERAL";"TAB5",#N/A,TRUE,"GENERAL"}</definedName>
    <definedName name="kyr" localSheetId="10">{"TAB1",#N/A,TRUE,"GENERAL";"TAB2",#N/A,TRUE,"GENERAL";"TAB3",#N/A,TRUE,"GENERAL";"TAB4",#N/A,TRUE,"GENERAL";"TAB5",#N/A,TRUE,"GENERAL"}</definedName>
    <definedName name="kyr" localSheetId="8">{"TAB1",#N/A,TRUE,"GENERAL";"TAB2",#N/A,TRUE,"GENERAL";"TAB3",#N/A,TRUE,"GENERAL";"TAB4",#N/A,TRUE,"GENERAL";"TAB5",#N/A,TRUE,"GENERAL"}</definedName>
    <definedName name="kyr">{"TAB1",#N/A,TRUE,"GENERAL";"TAB2",#N/A,TRUE,"GENERAL";"TAB3",#N/A,TRUE,"GENERAL";"TAB4",#N/A,TRUE,"GENERAL";"TAB5",#N/A,TRUE,"GENERAL"}</definedName>
    <definedName name="L">#REF!</definedName>
    <definedName name="L_L">#REF!</definedName>
    <definedName name="L_TUB">#REF!</definedName>
    <definedName name="LA">#REF!</definedName>
    <definedName name="largovertedero">#REF!</definedName>
    <definedName name="Last_Row">#REF!</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EQ" localSheetId="4">#REF!</definedName>
    <definedName name="LISTA_EQ" localSheetId="15">#REF!</definedName>
    <definedName name="LISTA_MA" localSheetId="4">#REF!</definedName>
    <definedName name="LISTA_MA" localSheetId="15">#REF!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localSheetId="9">{"TAB1",#N/A,TRUE,"GENERAL";"TAB2",#N/A,TRUE,"GENERAL";"TAB3",#N/A,TRUE,"GENERAL";"TAB4",#N/A,TRUE,"GENERAL";"TAB5",#N/A,TRUE,"GENERAL"}</definedName>
    <definedName name="liuoo" localSheetId="11">{"TAB1",#N/A,TRUE,"GENERAL";"TAB2",#N/A,TRUE,"GENERAL";"TAB3",#N/A,TRUE,"GENERAL";"TAB4",#N/A,TRUE,"GENERAL";"TAB5",#N/A,TRUE,"GENERAL"}</definedName>
    <definedName name="liuoo" localSheetId="7">{"TAB1",#N/A,TRUE,"GENERAL";"TAB2",#N/A,TRUE,"GENERAL";"TAB3",#N/A,TRUE,"GENERAL";"TAB4",#N/A,TRUE,"GENERAL";"TAB5",#N/A,TRUE,"GENERAL"}</definedName>
    <definedName name="liuoo" localSheetId="10">{"TAB1",#N/A,TRUE,"GENERAL";"TAB2",#N/A,TRUE,"GENERAL";"TAB3",#N/A,TRUE,"GENERAL";"TAB4",#N/A,TRUE,"GENERAL";"TAB5",#N/A,TRUE,"GENERAL"}</definedName>
    <definedName name="liuoo" localSheetId="8">{"TAB1",#N/A,TRUE,"GENERAL";"TAB2",#N/A,TRUE,"GENERAL";"TAB3",#N/A,TRUE,"GENERAL";"TAB4",#N/A,TRUE,"GENERAL";"TAB5",#N/A,TRUE,"GENERAL"}</definedName>
    <definedName name="liuoo">{"TAB1",#N/A,TRUE,"GENERAL";"TAB2",#N/A,TRUE,"GENERAL";"TAB3",#N/A,TRUE,"GENERAL";"TAB4",#N/A,TRUE,"GENERAL";"TAB5",#N/A,TRUE,"GENERAL"}</definedName>
    <definedName name="Lj">#REF!</definedName>
    <definedName name="Lk">#REF!</definedName>
    <definedName name="lkj" localSheetId="9">{"via1",#N/A,TRUE,"general";"via2",#N/A,TRUE,"general";"via3",#N/A,TRUE,"general"}</definedName>
    <definedName name="lkj" localSheetId="11">{"via1",#N/A,TRUE,"general";"via2",#N/A,TRUE,"general";"via3",#N/A,TRUE,"general"}</definedName>
    <definedName name="lkj" localSheetId="7">{"via1",#N/A,TRUE,"general";"via2",#N/A,TRUE,"general";"via3",#N/A,TRUE,"general"}</definedName>
    <definedName name="lkj" localSheetId="10">{"via1",#N/A,TRUE,"general";"via2",#N/A,TRUE,"general";"via3",#N/A,TRUE,"general"}</definedName>
    <definedName name="lkj" localSheetId="8">{"via1",#N/A,TRUE,"general";"via2",#N/A,TRUE,"general";"via3",#N/A,TRUE,"general"}</definedName>
    <definedName name="lkj">{"via1",#N/A,TRUE,"general";"via2",#N/A,TRUE,"general";"via3",#N/A,TRUE,"general"}</definedName>
    <definedName name="LKJLJK" localSheetId="9">{"TAB1",#N/A,TRUE,"GENERAL";"TAB2",#N/A,TRUE,"GENERAL";"TAB3",#N/A,TRUE,"GENERAL";"TAB4",#N/A,TRUE,"GENERAL";"TAB5",#N/A,TRUE,"GENERAL"}</definedName>
    <definedName name="LKJLJK" localSheetId="11">{"TAB1",#N/A,TRUE,"GENERAL";"TAB2",#N/A,TRUE,"GENERAL";"TAB3",#N/A,TRUE,"GENERAL";"TAB4",#N/A,TRUE,"GENERAL";"TAB5",#N/A,TRUE,"GENERAL"}</definedName>
    <definedName name="LKJLJK" localSheetId="7">{"TAB1",#N/A,TRUE,"GENERAL";"TAB2",#N/A,TRUE,"GENERAL";"TAB3",#N/A,TRUE,"GENERAL";"TAB4",#N/A,TRUE,"GENERAL";"TAB5",#N/A,TRUE,"GENERAL"}</definedName>
    <definedName name="LKJLJK" localSheetId="10">{"TAB1",#N/A,TRUE,"GENERAL";"TAB2",#N/A,TRUE,"GENERAL";"TAB3",#N/A,TRUE,"GENERAL";"TAB4",#N/A,TRUE,"GENERAL";"TAB5",#N/A,TRUE,"GENERAL"}</definedName>
    <definedName name="LKJLJK" localSheetId="8">{"TAB1",#N/A,TRUE,"GENERAL";"TAB2",#N/A,TRUE,"GENERAL";"TAB3",#N/A,TRUE,"GENERAL";"TAB4",#N/A,TRUE,"GENERAL";"TAB5",#N/A,TRUE,"GENERAL"}</definedName>
    <definedName name="LKJLJK">{"TAB1",#N/A,TRUE,"GENERAL";"TAB2",#N/A,TRUE,"GENERAL";"TAB3",#N/A,TRUE,"GENERAL";"TAB4",#N/A,TRUE,"GENERAL";"TAB5",#N/A,TRUE,"GENERAL"}</definedName>
    <definedName name="ll">#REF!</definedName>
    <definedName name="LLANTAS">#REF!</definedName>
    <definedName name="llenov">#REF!</definedName>
    <definedName name="Lll">#REF!</definedName>
    <definedName name="lllllh" localSheetId="9">{"via1",#N/A,TRUE,"general";"via2",#N/A,TRUE,"general";"via3",#N/A,TRUE,"general"}</definedName>
    <definedName name="lllllh" localSheetId="11">{"via1",#N/A,TRUE,"general";"via2",#N/A,TRUE,"general";"via3",#N/A,TRUE,"general"}</definedName>
    <definedName name="lllllh" localSheetId="7">{"via1",#N/A,TRUE,"general";"via2",#N/A,TRUE,"general";"via3",#N/A,TRUE,"general"}</definedName>
    <definedName name="lllllh" localSheetId="10">{"via1",#N/A,TRUE,"general";"via2",#N/A,TRUE,"general";"via3",#N/A,TRUE,"general"}</definedName>
    <definedName name="lllllh" localSheetId="8">{"via1",#N/A,TRUE,"general";"via2",#N/A,TRUE,"general";"via3",#N/A,TRUE,"general"}</definedName>
    <definedName name="lllllh">{"via1",#N/A,TRUE,"general";"via2",#N/A,TRUE,"general";"via3",#N/A,TRUE,"general"}</definedName>
    <definedName name="lllllllo" localSheetId="9">{"via1",#N/A,TRUE,"general";"via2",#N/A,TRUE,"general";"via3",#N/A,TRUE,"general"}</definedName>
    <definedName name="lllllllo" localSheetId="11">{"via1",#N/A,TRUE,"general";"via2",#N/A,TRUE,"general";"via3",#N/A,TRUE,"general"}</definedName>
    <definedName name="lllllllo" localSheetId="7">{"via1",#N/A,TRUE,"general";"via2",#N/A,TRUE,"general";"via3",#N/A,TRUE,"general"}</definedName>
    <definedName name="lllllllo" localSheetId="10">{"via1",#N/A,TRUE,"general";"via2",#N/A,TRUE,"general";"via3",#N/A,TRUE,"general"}</definedName>
    <definedName name="lllllllo" localSheetId="8">{"via1",#N/A,TRUE,"general";"via2",#N/A,TRUE,"general";"via3",#N/A,TRUE,"general"}</definedName>
    <definedName name="lllllllo">{"via1",#N/A,TRUE,"general";"via2",#N/A,TRUE,"general";"via3",#N/A,TRUE,"general"}</definedName>
    <definedName name="LM">#REF!</definedName>
    <definedName name="Ln">#REF!</definedName>
    <definedName name="Lñ">#REF!</definedName>
    <definedName name="LÑP">#REF!</definedName>
    <definedName name="Lo" localSheetId="9">#REF!</definedName>
    <definedName name="Lo" localSheetId="11">#REF!</definedName>
    <definedName name="Lo" localSheetId="7">#REF!</definedName>
    <definedName name="Lo" localSheetId="10">#REF!</definedName>
    <definedName name="Lo" localSheetId="8">#REF!</definedName>
    <definedName name="lo">{#N/A,#N/A,FALSE,"GRAFICO";#N/A,#N/A,FALSE,"CAJA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localSheetId="9">{"TAB1",#N/A,TRUE,"GENERAL";"TAB2",#N/A,TRUE,"GENERAL";"TAB3",#N/A,TRUE,"GENERAL";"TAB4",#N/A,TRUE,"GENERAL";"TAB5",#N/A,TRUE,"GENERAL"}</definedName>
    <definedName name="lolol" localSheetId="11">{"TAB1",#N/A,TRUE,"GENERAL";"TAB2",#N/A,TRUE,"GENERAL";"TAB3",#N/A,TRUE,"GENERAL";"TAB4",#N/A,TRUE,"GENERAL";"TAB5",#N/A,TRUE,"GENERAL"}</definedName>
    <definedName name="lolol" localSheetId="7">{"TAB1",#N/A,TRUE,"GENERAL";"TAB2",#N/A,TRUE,"GENERAL";"TAB3",#N/A,TRUE,"GENERAL";"TAB4",#N/A,TRUE,"GENERAL";"TAB5",#N/A,TRUE,"GENERAL"}</definedName>
    <definedName name="lolol" localSheetId="10">{"TAB1",#N/A,TRUE,"GENERAL";"TAB2",#N/A,TRUE,"GENERAL";"TAB3",#N/A,TRUE,"GENERAL";"TAB4",#N/A,TRUE,"GENERAL";"TAB5",#N/A,TRUE,"GENERAL"}</definedName>
    <definedName name="lolol" localSheetId="8">{"TAB1",#N/A,TRUE,"GENERAL";"TAB2",#N/A,TRUE,"GENERAL";"TAB3",#N/A,TRUE,"GENERAL";"TAB4",#N/A,TRUE,"GENERAL";"TAB5",#N/A,TRUE,"GENERAL"}</definedName>
    <definedName name="lolol">{"TAB1",#N/A,TRUE,"GENERAL";"TAB2",#N/A,TRUE,"GENERAL";"TAB3",#N/A,TRUE,"GENERAL";"TAB4",#N/A,TRUE,"GENERAL";"TAB5",#N/A,TRUE,"GENERAL"}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9">{"via1",#N/A,TRUE,"general";"via2",#N/A,TRUE,"general";"via3",#N/A,TRUE,"general"}</definedName>
    <definedName name="lplpl" localSheetId="11">{"via1",#N/A,TRUE,"general";"via2",#N/A,TRUE,"general";"via3",#N/A,TRUE,"general"}</definedName>
    <definedName name="lplpl" localSheetId="7">{"via1",#N/A,TRUE,"general";"via2",#N/A,TRUE,"general";"via3",#N/A,TRUE,"general"}</definedName>
    <definedName name="lplpl" localSheetId="10">{"via1",#N/A,TRUE,"general";"via2",#N/A,TRUE,"general";"via3",#N/A,TRUE,"general"}</definedName>
    <definedName name="lplpl" localSheetId="8">{"via1",#N/A,TRUE,"general";"via2",#N/A,TRUE,"general";"via3",#N/A,TRUE,"general"}</definedName>
    <definedName name="lplpl">{"via1",#N/A,TRUE,"general";"via2",#N/A,TRUE,"general";"via3",#N/A,TRUE,"general"}</definedName>
    <definedName name="Lq">#REF!</definedName>
    <definedName name="Lr">#REF!</definedName>
    <definedName name="Ls">#REF!</definedName>
    <definedName name="Lt">#REF!</definedName>
    <definedName name="Lu">#REF!</definedName>
    <definedName name="LUCY" localSheetId="9">#REF!</definedName>
    <definedName name="LUCY" localSheetId="11">#REF!</definedName>
    <definedName name="LUCY" localSheetId="7">#REF!</definedName>
    <definedName name="LUCY" localSheetId="10">#REF!</definedName>
    <definedName name="LUCY" localSheetId="8">#REF!</definedName>
    <definedName name="lucy">{"TAB1",#N/A,TRUE,"GENERAL";"TAB2",#N/A,TRUE,"GENERAL";"TAB3",#N/A,TRUE,"GENERAL";"TAB4",#N/A,TRUE,"GENERAL";"TAB5",#N/A,TRUE,"GENERAL"}</definedName>
    <definedName name="Lz">#REF!</definedName>
    <definedName name="m">#REF!</definedName>
    <definedName name="M.O">#REF!</definedName>
    <definedName name="M.O_D18C">#REF!</definedName>
    <definedName name="Ma">#REF!</definedName>
    <definedName name="mac">#REF!</definedName>
    <definedName name="MACROMEDIDORES">#REF!</definedName>
    <definedName name="MAESTRO">#REF!</definedName>
    <definedName name="mafdsf" localSheetId="9">{"via1",#N/A,TRUE,"general";"via2",#N/A,TRUE,"general";"via3",#N/A,TRUE,"general"}</definedName>
    <definedName name="mafdsf" localSheetId="11">{"via1",#N/A,TRUE,"general";"via2",#N/A,TRUE,"general";"via3",#N/A,TRUE,"general"}</definedName>
    <definedName name="mafdsf" localSheetId="7">{"via1",#N/A,TRUE,"general";"via2",#N/A,TRUE,"general";"via3",#N/A,TRUE,"general"}</definedName>
    <definedName name="mafdsf" localSheetId="10">{"via1",#N/A,TRUE,"general";"via2",#N/A,TRUE,"general";"via3",#N/A,TRUE,"general"}</definedName>
    <definedName name="mafdsf" localSheetId="8">{"via1",#N/A,TRUE,"general";"via2",#N/A,TRUE,"general";"via3",#N/A,TRUE,"general"}</definedName>
    <definedName name="mafdsf">{"via1",#N/A,TRUE,"general";"via2",#N/A,TRUE,"general";"via3",#N/A,TRUE,"general"}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localSheetId="9">{"TAB1",#N/A,TRUE,"GENERAL";"TAB2",#N/A,TRUE,"GENERAL";"TAB3",#N/A,TRUE,"GENERAL";"TAB4",#N/A,TRUE,"GENERAL";"TAB5",#N/A,TRUE,"GENERAL"}</definedName>
    <definedName name="mao" localSheetId="11">{"TAB1",#N/A,TRUE,"GENERAL";"TAB2",#N/A,TRUE,"GENERAL";"TAB3",#N/A,TRUE,"GENERAL";"TAB4",#N/A,TRUE,"GENERAL";"TAB5",#N/A,TRUE,"GENERAL"}</definedName>
    <definedName name="mao" localSheetId="7">{"TAB1",#N/A,TRUE,"GENERAL";"TAB2",#N/A,TRUE,"GENERAL";"TAB3",#N/A,TRUE,"GENERAL";"TAB4",#N/A,TRUE,"GENERAL";"TAB5",#N/A,TRUE,"GENERAL"}</definedName>
    <definedName name="mao" localSheetId="10">{"TAB1",#N/A,TRUE,"GENERAL";"TAB2",#N/A,TRUE,"GENERAL";"TAB3",#N/A,TRUE,"GENERAL";"TAB4",#N/A,TRUE,"GENERAL";"TAB5",#N/A,TRUE,"GENERAL"}</definedName>
    <definedName name="mao" localSheetId="8">{"TAB1",#N/A,TRUE,"GENERAL";"TAB2",#N/A,TRUE,"GENERAL";"TAB3",#N/A,TRUE,"GENERAL";"TAB4",#N/A,TRUE,"GENERAL";"TAB5",#N/A,TRUE,"GENERAL"}</definedName>
    <definedName name="mao">{"TAB1",#N/A,TRUE,"GENERAL";"TAB2",#N/A,TRUE,"GENERAL";"TAB3",#N/A,TRUE,"GENERAL";"TAB4",#N/A,TRUE,"GENERAL";"TAB5",#N/A,TRUE,"GENERAL"}</definedName>
    <definedName name="maow" localSheetId="9">{"via1",#N/A,TRUE,"general";"via2",#N/A,TRUE,"general";"via3",#N/A,TRUE,"general"}</definedName>
    <definedName name="maow" localSheetId="11">{"via1",#N/A,TRUE,"general";"via2",#N/A,TRUE,"general";"via3",#N/A,TRUE,"general"}</definedName>
    <definedName name="maow" localSheetId="7">{"via1",#N/A,TRUE,"general";"via2",#N/A,TRUE,"general";"via3",#N/A,TRUE,"general"}</definedName>
    <definedName name="maow" localSheetId="10">{"via1",#N/A,TRUE,"general";"via2",#N/A,TRUE,"general";"via3",#N/A,TRUE,"general"}</definedName>
    <definedName name="maow" localSheetId="8">{"via1",#N/A,TRUE,"general";"via2",#N/A,TRUE,"general";"via3",#N/A,TRUE,"general"}</definedName>
    <definedName name="maow">{"via1",#N/A,TRUE,"general";"via2",#N/A,TRUE,"general";"via3",#N/A,TRUE,"general"}</definedName>
    <definedName name="MAP">#REF!</definedName>
    <definedName name="Maquinaria">#REF!</definedName>
    <definedName name="MAQUINARIA_EQUIPOS">#REF!</definedName>
    <definedName name="MAR">#REF!</definedName>
    <definedName name="MARAVILLA">{"PRES REHAB ARM-PER POR ITEMS  KM A KM",#N/A,TRUE,"Rehabilitacion Arm-Per"}</definedName>
    <definedName name="MarkP">{#N/A,#N/A,FALSE,"GRAFICO";#N/A,#N/A,FALSE,"CAJA (2)";#N/A,#N/A,FALSE,"TERCEROS-PROMEDIO";#N/A,#N/A,FALSE,"CAJA";#N/A,#N/A,FALSE,"INGRESOS1995-2003";#N/A,#N/A,FALSE,"GASTOS1995-2003"}</definedName>
    <definedName name="MARTA" localSheetId="9">IF(Loan_Amount*Interest_Rate*Loan_Years*Loan_Start&gt;0,1,0)</definedName>
    <definedName name="MARTA" localSheetId="11">IF(Loan_Amount*Interest_Rate*Loan_Years*Loan_Start&gt;0,1,0)</definedName>
    <definedName name="MARTA" localSheetId="10">IF(Loan_Amount*Interest_Rate*Loan_Years*Loan_Start&gt;0,1,0)</definedName>
    <definedName name="MARTA" localSheetId="8">IF(Loan_Amount*Interest_Rate*Loan_Years*Loan_Start&gt;0,1,0)</definedName>
    <definedName name="MARTA">IF(Loan_Amount*Interest_Rate*Loan_Years*Loan_Start&gt;0,1,0)</definedName>
    <definedName name="MARTHA">#REF!</definedName>
    <definedName name="MARYLUZ">{"PRES REHAB ARM-PER POR ITEMS  KM A KM",#N/A,TRUE,"Rehabilitacion Arm-Per"}</definedName>
    <definedName name="masor" localSheetId="9">{"via1",#N/A,TRUE,"general";"via2",#N/A,TRUE,"general";"via3",#N/A,TRUE,"general"}</definedName>
    <definedName name="masor" localSheetId="11">{"via1",#N/A,TRUE,"general";"via2",#N/A,TRUE,"general";"via3",#N/A,TRUE,"general"}</definedName>
    <definedName name="masor" localSheetId="7">{"via1",#N/A,TRUE,"general";"via2",#N/A,TRUE,"general";"via3",#N/A,TRUE,"general"}</definedName>
    <definedName name="masor" localSheetId="10">{"via1",#N/A,TRUE,"general";"via2",#N/A,TRUE,"general";"via3",#N/A,TRUE,"general"}</definedName>
    <definedName name="masor" localSheetId="8">{"via1",#N/A,TRUE,"general";"via2",#N/A,TRUE,"general";"via3",#N/A,TRUE,"general"}</definedName>
    <definedName name="masor">{"via1",#N/A,TRUE,"general";"via2",#N/A,TRUE,"general";"via3",#N/A,TRUE,"general"}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localSheetId="9">{"via1",#N/A,TRUE,"general";"via2",#N/A,TRUE,"general";"via3",#N/A,TRUE,"general"}</definedName>
    <definedName name="mdd" localSheetId="11">{"via1",#N/A,TRUE,"general";"via2",#N/A,TRUE,"general";"via3",#N/A,TRUE,"general"}</definedName>
    <definedName name="mdd" localSheetId="7">{"via1",#N/A,TRUE,"general";"via2",#N/A,TRUE,"general";"via3",#N/A,TRUE,"general"}</definedName>
    <definedName name="mdd" localSheetId="10">{"via1",#N/A,TRUE,"general";"via2",#N/A,TRUE,"general";"via3",#N/A,TRUE,"general"}</definedName>
    <definedName name="mdd" localSheetId="8">{"via1",#N/A,TRUE,"general";"via2",#N/A,TRUE,"general";"via3",#N/A,TRUE,"general"}</definedName>
    <definedName name="mdd">{"via1",#N/A,TRUE,"general";"via2",#N/A,TRUE,"general";"via3",#N/A,TRUE,"general"}</definedName>
    <definedName name="mdo">#REF!</definedName>
    <definedName name="ME">#REF!</definedName>
    <definedName name="meg" localSheetId="9">{"TAB1",#N/A,TRUE,"GENERAL";"TAB2",#N/A,TRUE,"GENERAL";"TAB3",#N/A,TRUE,"GENERAL";"TAB4",#N/A,TRUE,"GENERAL";"TAB5",#N/A,TRUE,"GENERAL"}</definedName>
    <definedName name="meg" localSheetId="11">{"TAB1",#N/A,TRUE,"GENERAL";"TAB2",#N/A,TRUE,"GENERAL";"TAB3",#N/A,TRUE,"GENERAL";"TAB4",#N/A,TRUE,"GENERAL";"TAB5",#N/A,TRUE,"GENERAL"}</definedName>
    <definedName name="meg" localSheetId="7">{"TAB1",#N/A,TRUE,"GENERAL";"TAB2",#N/A,TRUE,"GENERAL";"TAB3",#N/A,TRUE,"GENERAL";"TAB4",#N/A,TRUE,"GENERAL";"TAB5",#N/A,TRUE,"GENERAL"}</definedName>
    <definedName name="meg" localSheetId="10">{"TAB1",#N/A,TRUE,"GENERAL";"TAB2",#N/A,TRUE,"GENERAL";"TAB3",#N/A,TRUE,"GENERAL";"TAB4",#N/A,TRUE,"GENERAL";"TAB5",#N/A,TRUE,"GENERAL"}</definedName>
    <definedName name="meg" localSheetId="8">{"TAB1",#N/A,TRUE,"GENERAL";"TAB2",#N/A,TRUE,"GENERAL";"TAB3",#N/A,TRUE,"GENERAL";"TAB4",#N/A,TRUE,"GENERAL";"TAB5",#N/A,TRUE,"GENERAL"}</definedName>
    <definedName name="meg">{"TAB1",#N/A,TRUE,"GENERAL";"TAB2",#N/A,TRUE,"GENERAL";"TAB3",#N/A,TRUE,"GENERAL";"TAB4",#N/A,TRUE,"GENERAL";"TAB5",#N/A,TRUE,"GENERAL"}</definedName>
    <definedName name="MEJORA">#REF!</definedName>
    <definedName name="mejoramientosubrasante">#REF!</definedName>
    <definedName name="mem">#REF!</definedName>
    <definedName name="meses">#REF!</definedName>
    <definedName name="met">{#N/A,#N/A,TRUE,"1842CWN0"}</definedName>
    <definedName name="met_1">{#N/A,#N/A,TRUE,"1842CWN0"}</definedName>
    <definedName name="met_2">{#N/A,#N/A,TRUE,"1842CWN0"}</definedName>
    <definedName name="META">#REF!</definedName>
    <definedName name="metal">{#N/A,#N/A,TRUE,"1842CWN0"}</definedName>
    <definedName name="metal_1">{#N/A,#N/A,TRUE,"1842CWN0"}</definedName>
    <definedName name="metal_2">{#N/A,#N/A,TRUE,"1842CWN0"}</definedName>
    <definedName name="MEZCLADORA">#REF!</definedName>
    <definedName name="mf">#REF!</definedName>
    <definedName name="mfgjrdt" localSheetId="9">{"TAB1",#N/A,TRUE,"GENERAL";"TAB2",#N/A,TRUE,"GENERAL";"TAB3",#N/A,TRUE,"GENERAL";"TAB4",#N/A,TRUE,"GENERAL";"TAB5",#N/A,TRUE,"GENERAL"}</definedName>
    <definedName name="mfgjrdt" localSheetId="11">{"TAB1",#N/A,TRUE,"GENERAL";"TAB2",#N/A,TRUE,"GENERAL";"TAB3",#N/A,TRUE,"GENERAL";"TAB4",#N/A,TRUE,"GENERAL";"TAB5",#N/A,TRUE,"GENERAL"}</definedName>
    <definedName name="mfgjrdt" localSheetId="7">{"TAB1",#N/A,TRUE,"GENERAL";"TAB2",#N/A,TRUE,"GENERAL";"TAB3",#N/A,TRUE,"GENERAL";"TAB4",#N/A,TRUE,"GENERAL";"TAB5",#N/A,TRUE,"GENERAL"}</definedName>
    <definedName name="mfgjrdt" localSheetId="10">{"TAB1",#N/A,TRUE,"GENERAL";"TAB2",#N/A,TRUE,"GENERAL";"TAB3",#N/A,TRUE,"GENERAL";"TAB4",#N/A,TRUE,"GENERAL";"TAB5",#N/A,TRUE,"GENERAL"}</definedName>
    <definedName name="mfgjrdt" localSheetId="8">{"TAB1",#N/A,TRUE,"GENERAL";"TAB2",#N/A,TRUE,"GENERAL";"TAB3",#N/A,TRUE,"GENERAL";"TAB4",#N/A,TRUE,"GENERAL";"TAB5",#N/A,TRUE,"GENERAL"}</definedName>
    <definedName name="mfgjrdt">{"TAB1",#N/A,TRUE,"GENERAL";"TAB2",#N/A,TRUE,"GENERAL";"TAB3",#N/A,TRUE,"GENERAL";"TAB4",#N/A,TRUE,"GENERAL";"TAB5",#N/A,TRUE,"GENERAL"}</definedName>
    <definedName name="mghm" localSheetId="9">{"via1",#N/A,TRUE,"general";"via2",#N/A,TRUE,"general";"via3",#N/A,TRUE,"general"}</definedName>
    <definedName name="mghm" localSheetId="11">{"via1",#N/A,TRUE,"general";"via2",#N/A,TRUE,"general";"via3",#N/A,TRUE,"general"}</definedName>
    <definedName name="mghm" localSheetId="7">{"via1",#N/A,TRUE,"general";"via2",#N/A,TRUE,"general";"via3",#N/A,TRUE,"general"}</definedName>
    <definedName name="mghm" localSheetId="10">{"via1",#N/A,TRUE,"general";"via2",#N/A,TRUE,"general";"via3",#N/A,TRUE,"general"}</definedName>
    <definedName name="mghm" localSheetId="8">{"via1",#N/A,TRUE,"general";"via2",#N/A,TRUE,"general";"via3",#N/A,TRUE,"general"}</definedName>
    <definedName name="mghm">{"via1",#N/A,TRUE,"general";"via2",#N/A,TRUE,"general";"via3",#N/A,TRUE,"general"}</definedName>
    <definedName name="mhg">#REF!</definedName>
    <definedName name="mht">#REF!</definedName>
    <definedName name="mhy">#REF!</definedName>
    <definedName name="MI" localSheetId="11">#REF!,#REF!,#REF!,#REF!,#REF!,#REF!,#REF!</definedName>
    <definedName name="MI">#REF!,#REF!,#REF!,#REF!,#REF!,#REF!,#REF!</definedName>
    <definedName name="Mínimo">#REF!</definedName>
    <definedName name="MiT">#REF!</definedName>
    <definedName name="MiV">#REF!</definedName>
    <definedName name="mjmj" localSheetId="9">{"via1",#N/A,TRUE,"general";"via2",#N/A,TRUE,"general";"via3",#N/A,TRUE,"general"}</definedName>
    <definedName name="mjmj" localSheetId="11">{"via1",#N/A,TRUE,"general";"via2",#N/A,TRUE,"general";"via3",#N/A,TRUE,"general"}</definedName>
    <definedName name="mjmj" localSheetId="7">{"via1",#N/A,TRUE,"general";"via2",#N/A,TRUE,"general";"via3",#N/A,TRUE,"general"}</definedName>
    <definedName name="mjmj" localSheetId="10">{"via1",#N/A,TRUE,"general";"via2",#N/A,TRUE,"general";"via3",#N/A,TRUE,"general"}</definedName>
    <definedName name="mjmj" localSheetId="8">{"via1",#N/A,TRUE,"general";"via2",#N/A,TRUE,"general";"via3",#N/A,TRUE,"general"}</definedName>
    <definedName name="mjmj">{"via1",#N/A,TRUE,"general";"via2",#N/A,TRUE,"general";"via3",#N/A,TRUE,"general"}</definedName>
    <definedName name="mjmjmn" localSheetId="9">{"via1",#N/A,TRUE,"general";"via2",#N/A,TRUE,"general";"via3",#N/A,TRUE,"general"}</definedName>
    <definedName name="mjmjmn" localSheetId="11">{"via1",#N/A,TRUE,"general";"via2",#N/A,TRUE,"general";"via3",#N/A,TRUE,"general"}</definedName>
    <definedName name="mjmjmn" localSheetId="7">{"via1",#N/A,TRUE,"general";"via2",#N/A,TRUE,"general";"via3",#N/A,TRUE,"general"}</definedName>
    <definedName name="mjmjmn" localSheetId="10">{"via1",#N/A,TRUE,"general";"via2",#N/A,TRUE,"general";"via3",#N/A,TRUE,"general"}</definedName>
    <definedName name="mjmjmn" localSheetId="8">{"via1",#N/A,TRUE,"general";"via2",#N/A,TRUE,"general";"via3",#N/A,TRUE,"general"}</definedName>
    <definedName name="mjmjmn">{"via1",#N/A,TRUE,"general";"via2",#N/A,TRUE,"general";"via3",#N/A,TRUE,"general"}</definedName>
    <definedName name="mjnhgkio" localSheetId="9">{"via1",#N/A,TRUE,"general";"via2",#N/A,TRUE,"general";"via3",#N/A,TRUE,"general"}</definedName>
    <definedName name="mjnhgkio" localSheetId="11">{"via1",#N/A,TRUE,"general";"via2",#N/A,TRUE,"general";"via3",#N/A,TRUE,"general"}</definedName>
    <definedName name="mjnhgkio" localSheetId="7">{"via1",#N/A,TRUE,"general";"via2",#N/A,TRUE,"general";"via3",#N/A,TRUE,"general"}</definedName>
    <definedName name="mjnhgkio" localSheetId="10">{"via1",#N/A,TRUE,"general";"via2",#N/A,TRUE,"general";"via3",#N/A,TRUE,"general"}</definedName>
    <definedName name="mjnhgkio" localSheetId="8">{"via1",#N/A,TRUE,"general";"via2",#N/A,TRUE,"general";"via3",#N/A,TRUE,"general"}</definedName>
    <definedName name="mjnhgkio">{"via1",#N/A,TRUE,"general";"via2",#N/A,TRUE,"general";"via3",#N/A,TRUE,"general"}</definedName>
    <definedName name="mju">#REF!</definedName>
    <definedName name="mku">#REF!</definedName>
    <definedName name="ML" localSheetId="11">#REF!,#REF!,#REF!,#REF!,#REF!,#REF!,#REF!</definedName>
    <definedName name="ML">#REF!,#REF!,#REF!,#REF!,#REF!,#REF!,#REF!</definedName>
    <definedName name="mm">#REF!</definedName>
    <definedName name="MmIL">#REF!</definedName>
    <definedName name="mmjmjh" localSheetId="9">{"TAB1",#N/A,TRUE,"GENERAL";"TAB2",#N/A,TRUE,"GENERAL";"TAB3",#N/A,TRUE,"GENERAL";"TAB4",#N/A,TRUE,"GENERAL";"TAB5",#N/A,TRUE,"GENERAL"}</definedName>
    <definedName name="mmjmjh" localSheetId="11">{"TAB1",#N/A,TRUE,"GENERAL";"TAB2",#N/A,TRUE,"GENERAL";"TAB3",#N/A,TRUE,"GENERAL";"TAB4",#N/A,TRUE,"GENERAL";"TAB5",#N/A,TRUE,"GENERAL"}</definedName>
    <definedName name="mmjmjh" localSheetId="7">{"TAB1",#N/A,TRUE,"GENERAL";"TAB2",#N/A,TRUE,"GENERAL";"TAB3",#N/A,TRUE,"GENERAL";"TAB4",#N/A,TRUE,"GENERAL";"TAB5",#N/A,TRUE,"GENERAL"}</definedName>
    <definedName name="mmjmjh" localSheetId="10">{"TAB1",#N/A,TRUE,"GENERAL";"TAB2",#N/A,TRUE,"GENERAL";"TAB3",#N/A,TRUE,"GENERAL";"TAB4",#N/A,TRUE,"GENERAL";"TAB5",#N/A,TRUE,"GENERAL"}</definedName>
    <definedName name="mmjmjh" localSheetId="8">{"TAB1",#N/A,TRUE,"GENERAL";"TAB2",#N/A,TRUE,"GENERAL";"TAB3",#N/A,TRUE,"GENERAL";"TAB4",#N/A,TRUE,"GENERAL";"TAB5",#N/A,TRUE,"GENERAL"}</definedName>
    <definedName name="mmjmjh">{"TAB1",#N/A,TRUE,"GENERAL";"TAB2",#N/A,TRUE,"GENERAL";"TAB3",#N/A,TRUE,"GENERAL";"TAB4",#N/A,TRUE,"GENERAL";"TAB5",#N/A,TRUE,"GENERAL"}</definedName>
    <definedName name="mmm" localSheetId="9">{"TAB1",#N/A,TRUE,"GENERAL";"TAB2",#N/A,TRUE,"GENERAL";"TAB3",#N/A,TRUE,"GENERAL";"TAB4",#N/A,TRUE,"GENERAL";"TAB5",#N/A,TRUE,"GENERAL"}</definedName>
    <definedName name="mmm" localSheetId="11">{"TAB1",#N/A,TRUE,"GENERAL";"TAB2",#N/A,TRUE,"GENERAL";"TAB3",#N/A,TRUE,"GENERAL";"TAB4",#N/A,TRUE,"GENERAL";"TAB5",#N/A,TRUE,"GENERAL"}</definedName>
    <definedName name="mmm" localSheetId="7">{"TAB1",#N/A,TRUE,"GENERAL";"TAB2",#N/A,TRUE,"GENERAL";"TAB3",#N/A,TRUE,"GENERAL";"TAB4",#N/A,TRUE,"GENERAL";"TAB5",#N/A,TRUE,"GENERAL"}</definedName>
    <definedName name="mmm" localSheetId="10">{"TAB1",#N/A,TRUE,"GENERAL";"TAB2",#N/A,TRUE,"GENERAL";"TAB3",#N/A,TRUE,"GENERAL";"TAB4",#N/A,TRUE,"GENERAL";"TAB5",#N/A,TRUE,"GENERAL"}</definedName>
    <definedName name="mmm" localSheetId="8">{"TAB1",#N/A,TRUE,"GENERAL";"TAB2",#N/A,TRUE,"GENERAL";"TAB3",#N/A,TRUE,"GENERAL";"TAB4",#N/A,TRUE,"GENERAL";"TAB5",#N/A,TRUE,"GENERAL"}</definedName>
    <definedName name="mmm">{"TAB1",#N/A,TRUE,"GENERAL";"TAB2",#N/A,TRUE,"GENERAL";"TAB3",#N/A,TRUE,"GENERAL";"TAB4",#N/A,TRUE,"GENERAL";"TAB5",#N/A,TRUE,"GENERAL"}</definedName>
    <definedName name="mmmh" localSheetId="9">{"via1",#N/A,TRUE,"general";"via2",#N/A,TRUE,"general";"via3",#N/A,TRUE,"general"}</definedName>
    <definedName name="mmmh" localSheetId="11">{"via1",#N/A,TRUE,"general";"via2",#N/A,TRUE,"general";"via3",#N/A,TRUE,"general"}</definedName>
    <definedName name="mmmh" localSheetId="7">{"via1",#N/A,TRUE,"general";"via2",#N/A,TRUE,"general";"via3",#N/A,TRUE,"general"}</definedName>
    <definedName name="mmmh" localSheetId="10">{"via1",#N/A,TRUE,"general";"via2",#N/A,TRUE,"general";"via3",#N/A,TRUE,"general"}</definedName>
    <definedName name="mmmh" localSheetId="8">{"via1",#N/A,TRUE,"general";"via2",#N/A,TRUE,"general";"via3",#N/A,TRUE,"general"}</definedName>
    <definedName name="mmmh">{"via1",#N/A,TRUE,"general";"via2",#N/A,TRUE,"general";"via3",#N/A,TRUE,"general"}</definedName>
    <definedName name="mmmmmjyt" localSheetId="9">{"TAB1",#N/A,TRUE,"GENERAL";"TAB2",#N/A,TRUE,"GENERAL";"TAB3",#N/A,TRUE,"GENERAL";"TAB4",#N/A,TRUE,"GENERAL";"TAB5",#N/A,TRUE,"GENERAL"}</definedName>
    <definedName name="mmmmmjyt" localSheetId="11">{"TAB1",#N/A,TRUE,"GENERAL";"TAB2",#N/A,TRUE,"GENERAL";"TAB3",#N/A,TRUE,"GENERAL";"TAB4",#N/A,TRUE,"GENERAL";"TAB5",#N/A,TRUE,"GENERAL"}</definedName>
    <definedName name="mmmmmjyt" localSheetId="7">{"TAB1",#N/A,TRUE,"GENERAL";"TAB2",#N/A,TRUE,"GENERAL";"TAB3",#N/A,TRUE,"GENERAL";"TAB4",#N/A,TRUE,"GENERAL";"TAB5",#N/A,TRUE,"GENERAL"}</definedName>
    <definedName name="mmmmmjyt" localSheetId="10">{"TAB1",#N/A,TRUE,"GENERAL";"TAB2",#N/A,TRUE,"GENERAL";"TAB3",#N/A,TRUE,"GENERAL";"TAB4",#N/A,TRUE,"GENERAL";"TAB5",#N/A,TRUE,"GENERAL"}</definedName>
    <definedName name="mmmmmjyt" localSheetId="8">{"TAB1",#N/A,TRUE,"GENERAL";"TAB2",#N/A,TRUE,"GENERAL";"TAB3",#N/A,TRUE,"GENERAL";"TAB4",#N/A,TRUE,"GENERAL";"TAB5",#N/A,TRUE,"GENERAL"}</definedName>
    <definedName name="mmmmmjyt">{"TAB1",#N/A,TRUE,"GENERAL";"TAB2",#N/A,TRUE,"GENERAL";"TAB3",#N/A,TRUE,"GENERAL";"TAB4",#N/A,TRUE,"GENERAL";"TAB5",#N/A,TRUE,"GENERAL"}</definedName>
    <definedName name="mmmmmmg" localSheetId="9">{"via1",#N/A,TRUE,"general";"via2",#N/A,TRUE,"general";"via3",#N/A,TRUE,"general"}</definedName>
    <definedName name="mmmmmmg" localSheetId="11">{"via1",#N/A,TRUE,"general";"via2",#N/A,TRUE,"general";"via3",#N/A,TRUE,"general"}</definedName>
    <definedName name="mmmmmmg" localSheetId="7">{"via1",#N/A,TRUE,"general";"via2",#N/A,TRUE,"general";"via3",#N/A,TRUE,"general"}</definedName>
    <definedName name="mmmmmmg" localSheetId="10">{"via1",#N/A,TRUE,"general";"via2",#N/A,TRUE,"general";"via3",#N/A,TRUE,"general"}</definedName>
    <definedName name="mmmmmmg" localSheetId="8">{"via1",#N/A,TRUE,"general";"via2",#N/A,TRUE,"general";"via3",#N/A,TRUE,"general"}</definedName>
    <definedName name="mmmmmmg">{"via1",#N/A,TRUE,"general";"via2",#N/A,TRUE,"general";"via3",#N/A,TRUE,"general"}</definedName>
    <definedName name="MN" localSheetId="9">{"via1",#N/A,TRUE,"general";"via2",#N/A,TRUE,"general";"via3",#N/A,TRUE,"general"}</definedName>
    <definedName name="MN" localSheetId="11">{"via1",#N/A,TRUE,"general";"via2",#N/A,TRUE,"general";"via3",#N/A,TRUE,"general"}</definedName>
    <definedName name="MN" localSheetId="7">{"via1",#N/A,TRUE,"general";"via2",#N/A,TRUE,"general";"via3",#N/A,TRUE,"general"}</definedName>
    <definedName name="MN" localSheetId="10">{"via1",#N/A,TRUE,"general";"via2",#N/A,TRUE,"general";"via3",#N/A,TRUE,"general"}</definedName>
    <definedName name="MN" localSheetId="8">{"via1",#N/A,TRUE,"general";"via2",#N/A,TRUE,"general";"via3",#N/A,TRUE,"general"}</definedName>
    <definedName name="MN">{"via1",#N/A,TRUE,"general";"via2",#N/A,TRUE,"general";"via3",#N/A,TRUE,"general"}</definedName>
    <definedName name="MNO">#REF!</definedName>
    <definedName name="MO">#REF!</definedName>
    <definedName name="mobra">#REF!</definedName>
    <definedName name="MOdificad">#REF!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localSheetId="9">{"via1",#N/A,TRUE,"general";"via2",#N/A,TRUE,"general";"via3",#N/A,TRUE,"general"}</definedName>
    <definedName name="nbvnv" localSheetId="11">{"via1",#N/A,TRUE,"general";"via2",#N/A,TRUE,"general";"via3",#N/A,TRUE,"general"}</definedName>
    <definedName name="nbvnv" localSheetId="7">{"via1",#N/A,TRUE,"general";"via2",#N/A,TRUE,"general";"via3",#N/A,TRUE,"general"}</definedName>
    <definedName name="nbvnv" localSheetId="10">{"via1",#N/A,TRUE,"general";"via2",#N/A,TRUE,"general";"via3",#N/A,TRUE,"general"}</definedName>
    <definedName name="nbvnv" localSheetId="8">{"via1",#N/A,TRUE,"general";"via2",#N/A,TRUE,"general";"via3",#N/A,TRUE,"general"}</definedName>
    <definedName name="nbvnv">{"via1",#N/A,TRUE,"general";"via2",#N/A,TRUE,"general";"via3",#N/A,TRUE,"general"}</definedName>
    <definedName name="Nc">#REF!</definedName>
    <definedName name="Nd">#REF!</definedName>
    <definedName name="NDHS" localSheetId="9">{"TAB1",#N/A,TRUE,"GENERAL";"TAB2",#N/A,TRUE,"GENERAL";"TAB3",#N/A,TRUE,"GENERAL";"TAB4",#N/A,TRUE,"GENERAL";"TAB5",#N/A,TRUE,"GENERAL"}</definedName>
    <definedName name="NDHS" localSheetId="11">{"TAB1",#N/A,TRUE,"GENERAL";"TAB2",#N/A,TRUE,"GENERAL";"TAB3",#N/A,TRUE,"GENERAL";"TAB4",#N/A,TRUE,"GENERAL";"TAB5",#N/A,TRUE,"GENERAL"}</definedName>
    <definedName name="NDHS" localSheetId="7">{"TAB1",#N/A,TRUE,"GENERAL";"TAB2",#N/A,TRUE,"GENERAL";"TAB3",#N/A,TRUE,"GENERAL";"TAB4",#N/A,TRUE,"GENERAL";"TAB5",#N/A,TRUE,"GENERAL"}</definedName>
    <definedName name="NDHS" localSheetId="10">{"TAB1",#N/A,TRUE,"GENERAL";"TAB2",#N/A,TRUE,"GENERAL";"TAB3",#N/A,TRUE,"GENERAL";"TAB4",#N/A,TRUE,"GENERAL";"TAB5",#N/A,TRUE,"GENERAL"}</definedName>
    <definedName name="NDHS" localSheetId="8">{"TAB1",#N/A,TRUE,"GENERAL";"TAB2",#N/A,TRUE,"GENERAL";"TAB3",#N/A,TRUE,"GENERAL";"TAB4",#N/A,TRUE,"GENERAL";"TAB5",#N/A,TRUE,"GENERAL"}</definedName>
    <definedName name="NDHS">{"TAB1",#N/A,TRUE,"GENERAL";"TAB2",#N/A,TRUE,"GENERAL";"TAB3",#N/A,TRUE,"GENERAL";"TAB4",#N/A,TRUE,"GENERAL";"TAB5",#N/A,TRUE,"GENERAL"}</definedName>
    <definedName name="Ne">#REF!</definedName>
    <definedName name="nece.cab">#REF!</definedName>
    <definedName name="Necesidad_entorchado_Zonas">#REF!</definedName>
    <definedName name="NES">#REF!</definedName>
    <definedName name="nf" localSheetId="9">{"TAB1",#N/A,TRUE,"GENERAL";"TAB2",#N/A,TRUE,"GENERAL";"TAB3",#N/A,TRUE,"GENERAL";"TAB4",#N/A,TRUE,"GENERAL";"TAB5",#N/A,TRUE,"GENERAL"}</definedName>
    <definedName name="nf" localSheetId="11">{"TAB1",#N/A,TRUE,"GENERAL";"TAB2",#N/A,TRUE,"GENERAL";"TAB3",#N/A,TRUE,"GENERAL";"TAB4",#N/A,TRUE,"GENERAL";"TAB5",#N/A,TRUE,"GENERAL"}</definedName>
    <definedName name="nf" localSheetId="7">{"TAB1",#N/A,TRUE,"GENERAL";"TAB2",#N/A,TRUE,"GENERAL";"TAB3",#N/A,TRUE,"GENERAL";"TAB4",#N/A,TRUE,"GENERAL";"TAB5",#N/A,TRUE,"GENERAL"}</definedName>
    <definedName name="nf" localSheetId="10">{"TAB1",#N/A,TRUE,"GENERAL";"TAB2",#N/A,TRUE,"GENERAL";"TAB3",#N/A,TRUE,"GENERAL";"TAB4",#N/A,TRUE,"GENERAL";"TAB5",#N/A,TRUE,"GENERAL"}</definedName>
    <definedName name="nf" localSheetId="8">{"TAB1",#N/A,TRUE,"GENERAL";"TAB2",#N/A,TRUE,"GENERAL";"TAB3",#N/A,TRUE,"GENERAL";"TAB4",#N/A,TRUE,"GENERAL";"TAB5",#N/A,TRUE,"GENERAL"}</definedName>
    <definedName name="nf">{"TAB1",#N/A,TRUE,"GENERAL";"TAB2",#N/A,TRUE,"GENERAL";"TAB3",#N/A,TRUE,"GENERAL";"TAB4",#N/A,TRUE,"GENERAL";"TAB5",#N/A,TRUE,"GENERAL"}</definedName>
    <definedName name="nfg" localSheetId="9">{"via1",#N/A,TRUE,"general";"via2",#N/A,TRUE,"general";"via3",#N/A,TRUE,"general"}</definedName>
    <definedName name="nfg" localSheetId="11">{"via1",#N/A,TRUE,"general";"via2",#N/A,TRUE,"general";"via3",#N/A,TRUE,"general"}</definedName>
    <definedName name="nfg" localSheetId="7">{"via1",#N/A,TRUE,"general";"via2",#N/A,TRUE,"general";"via3",#N/A,TRUE,"general"}</definedName>
    <definedName name="nfg" localSheetId="10">{"via1",#N/A,TRUE,"general";"via2",#N/A,TRUE,"general";"via3",#N/A,TRUE,"general"}</definedName>
    <definedName name="nfg" localSheetId="8">{"via1",#N/A,TRUE,"general";"via2",#N/A,TRUE,"general";"via3",#N/A,TRUE,"general"}</definedName>
    <definedName name="nfg">{"via1",#N/A,TRUE,"general";"via2",#N/A,TRUE,"general";"via3",#N/A,TRUE,"general"}</definedName>
    <definedName name="nfgn" localSheetId="9">{"via1",#N/A,TRUE,"general";"via2",#N/A,TRUE,"general";"via3",#N/A,TRUE,"general"}</definedName>
    <definedName name="nfgn" localSheetId="11">{"via1",#N/A,TRUE,"general";"via2",#N/A,TRUE,"general";"via3",#N/A,TRUE,"general"}</definedName>
    <definedName name="nfgn" localSheetId="7">{"via1",#N/A,TRUE,"general";"via2",#N/A,TRUE,"general";"via3",#N/A,TRUE,"general"}</definedName>
    <definedName name="nfgn" localSheetId="10">{"via1",#N/A,TRUE,"general";"via2",#N/A,TRUE,"general";"via3",#N/A,TRUE,"general"}</definedName>
    <definedName name="nfgn" localSheetId="8">{"via1",#N/A,TRUE,"general";"via2",#N/A,TRUE,"general";"via3",#N/A,TRUE,"general"}</definedName>
    <definedName name="nfgn">{"via1",#N/A,TRUE,"general";"via2",#N/A,TRUE,"general";"via3",#N/A,TRUE,"general"}</definedName>
    <definedName name="ngdn" localSheetId="9">{"TAB1",#N/A,TRUE,"GENERAL";"TAB2",#N/A,TRUE,"GENERAL";"TAB3",#N/A,TRUE,"GENERAL";"TAB4",#N/A,TRUE,"GENERAL";"TAB5",#N/A,TRUE,"GENERAL"}</definedName>
    <definedName name="ngdn" localSheetId="11">{"TAB1",#N/A,TRUE,"GENERAL";"TAB2",#N/A,TRUE,"GENERAL";"TAB3",#N/A,TRUE,"GENERAL";"TAB4",#N/A,TRUE,"GENERAL";"TAB5",#N/A,TRUE,"GENERAL"}</definedName>
    <definedName name="ngdn" localSheetId="7">{"TAB1",#N/A,TRUE,"GENERAL";"TAB2",#N/A,TRUE,"GENERAL";"TAB3",#N/A,TRUE,"GENERAL";"TAB4",#N/A,TRUE,"GENERAL";"TAB5",#N/A,TRUE,"GENERAL"}</definedName>
    <definedName name="ngdn" localSheetId="10">{"TAB1",#N/A,TRUE,"GENERAL";"TAB2",#N/A,TRUE,"GENERAL";"TAB3",#N/A,TRUE,"GENERAL";"TAB4",#N/A,TRUE,"GENERAL";"TAB5",#N/A,TRUE,"GENERAL"}</definedName>
    <definedName name="ngdn" localSheetId="8">{"TAB1",#N/A,TRUE,"GENERAL";"TAB2",#N/A,TRUE,"GENERAL";"TAB3",#N/A,TRUE,"GENERAL";"TAB4",#N/A,TRUE,"GENERAL";"TAB5",#N/A,TRUE,"GENERAL"}</definedName>
    <definedName name="ngdn">{"TAB1",#N/A,TRUE,"GENERAL";"TAB2",#N/A,TRUE,"GENERAL";"TAB3",#N/A,TRUE,"GENERAL";"TAB4",#N/A,TRUE,"GENERAL";"TAB5",#N/A,TRUE,"GENERAL"}</definedName>
    <definedName name="ngfh" localSheetId="9">{"via1",#N/A,TRUE,"general";"via2",#N/A,TRUE,"general";"via3",#N/A,TRUE,"general"}</definedName>
    <definedName name="ngfh" localSheetId="11">{"via1",#N/A,TRUE,"general";"via2",#N/A,TRUE,"general";"via3",#N/A,TRUE,"general"}</definedName>
    <definedName name="ngfh" localSheetId="7">{"via1",#N/A,TRUE,"general";"via2",#N/A,TRUE,"general";"via3",#N/A,TRUE,"general"}</definedName>
    <definedName name="ngfh" localSheetId="10">{"via1",#N/A,TRUE,"general";"via2",#N/A,TRUE,"general";"via3",#N/A,TRUE,"general"}</definedName>
    <definedName name="ngfh" localSheetId="8">{"via1",#N/A,TRUE,"general";"via2",#N/A,TRUE,"general";"via3",#N/A,TRUE,"general"}</definedName>
    <definedName name="ngfh">{"via1",#N/A,TRUE,"general";"via2",#N/A,TRUE,"general";"via3",#N/A,TRUE,"general"}</definedName>
    <definedName name="NHG">#REF!</definedName>
    <definedName name="nhn" localSheetId="9">{"via1",#N/A,TRUE,"general";"via2",#N/A,TRUE,"general";"via3",#N/A,TRUE,"general"}</definedName>
    <definedName name="nhn" localSheetId="11">{"via1",#N/A,TRUE,"general";"via2",#N/A,TRUE,"general";"via3",#N/A,TRUE,"general"}</definedName>
    <definedName name="nhn" localSheetId="7">{"via1",#N/A,TRUE,"general";"via2",#N/A,TRUE,"general";"via3",#N/A,TRUE,"general"}</definedName>
    <definedName name="nhn" localSheetId="10">{"via1",#N/A,TRUE,"general";"via2",#N/A,TRUE,"general";"via3",#N/A,TRUE,"general"}</definedName>
    <definedName name="nhn" localSheetId="8">{"via1",#N/A,TRUE,"general";"via2",#N/A,TRUE,"general";"via3",#N/A,TRUE,"general"}</definedName>
    <definedName name="nhn">{"via1",#N/A,TRUE,"general";"via2",#N/A,TRUE,"general";"via3",#N/A,TRUE,"general"}</definedName>
    <definedName name="nhncfgn" localSheetId="9">{"TAB1",#N/A,TRUE,"GENERAL";"TAB2",#N/A,TRUE,"GENERAL";"TAB3",#N/A,TRUE,"GENERAL";"TAB4",#N/A,TRUE,"GENERAL";"TAB5",#N/A,TRUE,"GENERAL"}</definedName>
    <definedName name="nhncfgn" localSheetId="11">{"TAB1",#N/A,TRUE,"GENERAL";"TAB2",#N/A,TRUE,"GENERAL";"TAB3",#N/A,TRUE,"GENERAL";"TAB4",#N/A,TRUE,"GENERAL";"TAB5",#N/A,TRUE,"GENERAL"}</definedName>
    <definedName name="nhncfgn" localSheetId="7">{"TAB1",#N/A,TRUE,"GENERAL";"TAB2",#N/A,TRUE,"GENERAL";"TAB3",#N/A,TRUE,"GENERAL";"TAB4",#N/A,TRUE,"GENERAL";"TAB5",#N/A,TRUE,"GENERAL"}</definedName>
    <definedName name="nhncfgn" localSheetId="10">{"TAB1",#N/A,TRUE,"GENERAL";"TAB2",#N/A,TRUE,"GENERAL";"TAB3",#N/A,TRUE,"GENERAL";"TAB4",#N/A,TRUE,"GENERAL";"TAB5",#N/A,TRUE,"GENERAL"}</definedName>
    <definedName name="nhncfgn" localSheetId="8">{"TAB1",#N/A,TRUE,"GENERAL";"TAB2",#N/A,TRUE,"GENERAL";"TAB3",#N/A,TRUE,"GENERAL";"TAB4",#N/A,TRUE,"GENERAL";"TAB5",#N/A,TRUE,"GENERAL"}</definedName>
    <definedName name="nhncfgn">{"TAB1",#N/A,TRUE,"GENERAL";"TAB2",#N/A,TRUE,"GENERAL";"TAB3",#N/A,TRUE,"GENERAL";"TAB4",#N/A,TRUE,"GENERAL";"TAB5",#N/A,TRUE,"GENERAL"}</definedName>
    <definedName name="nhndr" localSheetId="9">{"via1",#N/A,TRUE,"general";"via2",#N/A,TRUE,"general";"via3",#N/A,TRUE,"general"}</definedName>
    <definedName name="nhndr" localSheetId="11">{"via1",#N/A,TRUE,"general";"via2",#N/A,TRUE,"general";"via3",#N/A,TRUE,"general"}</definedName>
    <definedName name="nhndr" localSheetId="7">{"via1",#N/A,TRUE,"general";"via2",#N/A,TRUE,"general";"via3",#N/A,TRUE,"general"}</definedName>
    <definedName name="nhndr" localSheetId="10">{"via1",#N/A,TRUE,"general";"via2",#N/A,TRUE,"general";"via3",#N/A,TRUE,"general"}</definedName>
    <definedName name="nhndr" localSheetId="8">{"via1",#N/A,TRUE,"general";"via2",#N/A,TRUE,"general";"via3",#N/A,TRUE,"general"}</definedName>
    <definedName name="nhndr">{"via1",#N/A,TRUE,"general";"via2",#N/A,TRUE,"general";"via3",#N/A,TRUE,"general"}</definedName>
    <definedName name="nic_nis">#REF!</definedName>
    <definedName name="ninguno">#REF!</definedName>
    <definedName name="NJH">#REF!</definedName>
    <definedName name="NM">#REF!</definedName>
    <definedName name="nmmmm" localSheetId="9">{"via1",#N/A,TRUE,"general";"via2",#N/A,TRUE,"general";"via3",#N/A,TRUE,"general"}</definedName>
    <definedName name="nmmmm" localSheetId="11">{"via1",#N/A,TRUE,"general";"via2",#N/A,TRUE,"general";"via3",#N/A,TRUE,"general"}</definedName>
    <definedName name="nmmmm" localSheetId="7">{"via1",#N/A,TRUE,"general";"via2",#N/A,TRUE,"general";"via3",#N/A,TRUE,"general"}</definedName>
    <definedName name="nmmmm" localSheetId="10">{"via1",#N/A,TRUE,"general";"via2",#N/A,TRUE,"general";"via3",#N/A,TRUE,"general"}</definedName>
    <definedName name="nmmmm" localSheetId="8">{"via1",#N/A,TRUE,"general";"via2",#N/A,TRUE,"general";"via3",#N/A,TRUE,"general"}</definedName>
    <definedName name="nmmmm">{"via1",#N/A,TRUE,"general";"via2",#N/A,TRUE,"general";"via3",#N/A,TRUE,"general"}</definedName>
    <definedName name="NN" localSheetId="9">#REF!</definedName>
    <definedName name="NN" localSheetId="11">#REF!</definedName>
    <definedName name="NN" localSheetId="7">#REF!</definedName>
    <definedName name="NN" localSheetId="10">#REF!</definedName>
    <definedName name="NN" localSheetId="8">#REF!</definedName>
    <definedName name="NN">{"TAB1",#N/A,TRUE,"GENERAL";"TAB2",#N/A,TRUE,"GENERAL";"TAB3",#N/A,TRUE,"GENERAL";"TAB4",#N/A,TRUE,"GENERAL";"TAB5",#N/A,TRUE,"GENERAL"}</definedName>
    <definedName name="nndng" localSheetId="9">{"TAB1",#N/A,TRUE,"GENERAL";"TAB2",#N/A,TRUE,"GENERAL";"TAB3",#N/A,TRUE,"GENERAL";"TAB4",#N/A,TRUE,"GENERAL";"TAB5",#N/A,TRUE,"GENERAL"}</definedName>
    <definedName name="nndng" localSheetId="11">{"TAB1",#N/A,TRUE,"GENERAL";"TAB2",#N/A,TRUE,"GENERAL";"TAB3",#N/A,TRUE,"GENERAL";"TAB4",#N/A,TRUE,"GENERAL";"TAB5",#N/A,TRUE,"GENERAL"}</definedName>
    <definedName name="nndng" localSheetId="7">{"TAB1",#N/A,TRUE,"GENERAL";"TAB2",#N/A,TRUE,"GENERAL";"TAB3",#N/A,TRUE,"GENERAL";"TAB4",#N/A,TRUE,"GENERAL";"TAB5",#N/A,TRUE,"GENERAL"}</definedName>
    <definedName name="nndng" localSheetId="10">{"TAB1",#N/A,TRUE,"GENERAL";"TAB2",#N/A,TRUE,"GENERAL";"TAB3",#N/A,TRUE,"GENERAL";"TAB4",#N/A,TRUE,"GENERAL";"TAB5",#N/A,TRUE,"GENERAL"}</definedName>
    <definedName name="nndng" localSheetId="8">{"TAB1",#N/A,TRUE,"GENERAL";"TAB2",#N/A,TRUE,"GENERAL";"TAB3",#N/A,TRUE,"GENERAL";"TAB4",#N/A,TRUE,"GENERAL";"TAB5",#N/A,TRUE,"GENERAL"}</definedName>
    <definedName name="nndng">{"TAB1",#N/A,TRUE,"GENERAL";"TAB2",#N/A,TRUE,"GENERAL";"TAB3",#N/A,TRUE,"GENERAL";"TAB4",#N/A,TRUE,"GENERAL";"TAB5",#N/A,TRUE,"GENERAL"}</definedName>
    <definedName name="NNN" localSheetId="9">#REF!</definedName>
    <definedName name="NNN" localSheetId="11">#REF!</definedName>
    <definedName name="NNN" localSheetId="7">#REF!</definedName>
    <definedName name="NNN" localSheetId="10">#REF!</definedName>
    <definedName name="NNN" localSheetId="8">#REF!</definedName>
    <definedName name="nnn">{"TAB1",#N/A,TRUE,"GENERAL";"TAB2",#N/A,TRUE,"GENERAL";"TAB3",#N/A,TRUE,"GENERAL";"TAB4",#N/A,TRUE,"GENERAL";"TAB5",#N/A,TRUE,"GENERAL"}</definedName>
    <definedName name="nnnhd" localSheetId="9">{"via1",#N/A,TRUE,"general";"via2",#N/A,TRUE,"general";"via3",#N/A,TRUE,"general"}</definedName>
    <definedName name="nnnhd" localSheetId="11">{"via1",#N/A,TRUE,"general";"via2",#N/A,TRUE,"general";"via3",#N/A,TRUE,"general"}</definedName>
    <definedName name="nnnhd" localSheetId="7">{"via1",#N/A,TRUE,"general";"via2",#N/A,TRUE,"general";"via3",#N/A,TRUE,"general"}</definedName>
    <definedName name="nnnhd" localSheetId="10">{"via1",#N/A,TRUE,"general";"via2",#N/A,TRUE,"general";"via3",#N/A,TRUE,"general"}</definedName>
    <definedName name="nnnhd" localSheetId="8">{"via1",#N/A,TRUE,"general";"via2",#N/A,TRUE,"general";"via3",#N/A,TRUE,"general"}</definedName>
    <definedName name="nnnhd">{"via1",#N/A,TRUE,"general";"via2",#N/A,TRUE,"general";"via3",#N/A,TRUE,"general"}</definedName>
    <definedName name="nnnnn" localSheetId="9">{"via1",#N/A,TRUE,"general";"via2",#N/A,TRUE,"general";"via3",#N/A,TRUE,"general"}</definedName>
    <definedName name="nnnnn" localSheetId="11">{"via1",#N/A,TRUE,"general";"via2",#N/A,TRUE,"general";"via3",#N/A,TRUE,"general"}</definedName>
    <definedName name="nnnnn" localSheetId="7">{"via1",#N/A,TRUE,"general";"via2",#N/A,TRUE,"general";"via3",#N/A,TRUE,"general"}</definedName>
    <definedName name="nnnnn" localSheetId="10">{"via1",#N/A,TRUE,"general";"via2",#N/A,TRUE,"general";"via3",#N/A,TRUE,"general"}</definedName>
    <definedName name="nnnnn" localSheetId="8">{"via1",#N/A,TRUE,"general";"via2",#N/A,TRUE,"general";"via3",#N/A,TRUE,"general"}</definedName>
    <definedName name="nnnnn">{"via1",#N/A,TRUE,"general";"via2",#N/A,TRUE,"general";"via3",#N/A,TRUE,"general"}</definedName>
    <definedName name="nnnnnd" localSheetId="9">{"TAB1",#N/A,TRUE,"GENERAL";"TAB2",#N/A,TRUE,"GENERAL";"TAB3",#N/A,TRUE,"GENERAL";"TAB4",#N/A,TRUE,"GENERAL";"TAB5",#N/A,TRUE,"GENERAL"}</definedName>
    <definedName name="nnnnnd" localSheetId="11">{"TAB1",#N/A,TRUE,"GENERAL";"TAB2",#N/A,TRUE,"GENERAL";"TAB3",#N/A,TRUE,"GENERAL";"TAB4",#N/A,TRUE,"GENERAL";"TAB5",#N/A,TRUE,"GENERAL"}</definedName>
    <definedName name="nnnnnd" localSheetId="7">{"TAB1",#N/A,TRUE,"GENERAL";"TAB2",#N/A,TRUE,"GENERAL";"TAB3",#N/A,TRUE,"GENERAL";"TAB4",#N/A,TRUE,"GENERAL";"TAB5",#N/A,TRUE,"GENERAL"}</definedName>
    <definedName name="nnnnnd" localSheetId="10">{"TAB1",#N/A,TRUE,"GENERAL";"TAB2",#N/A,TRUE,"GENERAL";"TAB3",#N/A,TRUE,"GENERAL";"TAB4",#N/A,TRUE,"GENERAL";"TAB5",#N/A,TRUE,"GENERAL"}</definedName>
    <definedName name="nnnnnd" localSheetId="8">{"TAB1",#N/A,TRUE,"GENERAL";"TAB2",#N/A,TRUE,"GENERAL";"TAB3",#N/A,TRUE,"GENERAL";"TAB4",#N/A,TRUE,"GENERAL";"TAB5",#N/A,TRUE,"GENERAL"}</definedName>
    <definedName name="nnnnnd">{"TAB1",#N/A,TRUE,"GENERAL";"TAB2",#N/A,TRUE,"GENERAL";"TAB3",#N/A,TRUE,"GENERAL";"TAB4",#N/A,TRUE,"GENERAL";"TAB5",#N/A,TRUE,"GENERAL"}</definedName>
    <definedName name="nnnnnf" localSheetId="9">{"TAB1",#N/A,TRUE,"GENERAL";"TAB2",#N/A,TRUE,"GENERAL";"TAB3",#N/A,TRUE,"GENERAL";"TAB4",#N/A,TRUE,"GENERAL";"TAB5",#N/A,TRUE,"GENERAL"}</definedName>
    <definedName name="nnnnnf" localSheetId="11">{"TAB1",#N/A,TRUE,"GENERAL";"TAB2",#N/A,TRUE,"GENERAL";"TAB3",#N/A,TRUE,"GENERAL";"TAB4",#N/A,TRUE,"GENERAL";"TAB5",#N/A,TRUE,"GENERAL"}</definedName>
    <definedName name="nnnnnf" localSheetId="7">{"TAB1",#N/A,TRUE,"GENERAL";"TAB2",#N/A,TRUE,"GENERAL";"TAB3",#N/A,TRUE,"GENERAL";"TAB4",#N/A,TRUE,"GENERAL";"TAB5",#N/A,TRUE,"GENERAL"}</definedName>
    <definedName name="nnnnnf" localSheetId="10">{"TAB1",#N/A,TRUE,"GENERAL";"TAB2",#N/A,TRUE,"GENERAL";"TAB3",#N/A,TRUE,"GENERAL";"TAB4",#N/A,TRUE,"GENERAL";"TAB5",#N/A,TRUE,"GENERAL"}</definedName>
    <definedName name="nnnnnf" localSheetId="8">{"TAB1",#N/A,TRUE,"GENERAL";"TAB2",#N/A,TRUE,"GENERAL";"TAB3",#N/A,TRUE,"GENERAL";"TAB4",#N/A,TRUE,"GENERAL";"TAB5",#N/A,TRUE,"GENERAL"}</definedName>
    <definedName name="nnnnnf">{"TAB1",#N/A,TRUE,"GENERAL";"TAB2",#N/A,TRUE,"GENERAL";"TAB3",#N/A,TRUE,"GENERAL";"TAB4",#N/A,TRUE,"GENERAL";"TAB5",#N/A,TRUE,"GENERAL"}</definedName>
    <definedName name="nnnnnh" localSheetId="9">{"via1",#N/A,TRUE,"general";"via2",#N/A,TRUE,"general";"via3",#N/A,TRUE,"general"}</definedName>
    <definedName name="nnnnnh" localSheetId="11">{"via1",#N/A,TRUE,"general";"via2",#N/A,TRUE,"general";"via3",#N/A,TRUE,"general"}</definedName>
    <definedName name="nnnnnh" localSheetId="7">{"via1",#N/A,TRUE,"general";"via2",#N/A,TRUE,"general";"via3",#N/A,TRUE,"general"}</definedName>
    <definedName name="nnnnnh" localSheetId="10">{"via1",#N/A,TRUE,"general";"via2",#N/A,TRUE,"general";"via3",#N/A,TRUE,"general"}</definedName>
    <definedName name="nnnnnh" localSheetId="8">{"via1",#N/A,TRUE,"general";"via2",#N/A,TRUE,"general";"via3",#N/A,TRUE,"general"}</definedName>
    <definedName name="nnnnnh">{"via1",#N/A,TRUE,"general";"via2",#N/A,TRUE,"general";"via3",#N/A,TRUE,"general"}</definedName>
    <definedName name="NO">{"PYGT",#N/A,FALSE,"PYG";"ACTIT",#N/A,FALSE,"BCE_GRAL-ACTIVO";"PASIT",#N/A,FALSE,"BCE_GRAL-PASIVO-PATRIM";"CAJAT",#N/A,FALSE,"CAJA"}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 localSheetId="9">MATCH(0.01,End_Bal,-1)+1</definedName>
    <definedName name="Number_of_Payments" localSheetId="11">MATCH(0.01,End_Bal,-1)+1</definedName>
    <definedName name="Number_of_Payments" localSheetId="10">MATCH(0.01,End_Bal,-1)+1</definedName>
    <definedName name="Number_of_Payments" localSheetId="8">MATCH(0.01,End_Bal,-1)+1</definedName>
    <definedName name="Number_of_Payments">MATCH(0.01,End_Bal,-1)+1</definedName>
    <definedName name="NUMERO">#REF!</definedName>
    <definedName name="NUNI">#REF!</definedName>
    <definedName name="nxn" localSheetId="9">{"via1",#N/A,TRUE,"general";"via2",#N/A,TRUE,"general";"via3",#N/A,TRUE,"general"}</definedName>
    <definedName name="nxn" localSheetId="11">{"via1",#N/A,TRUE,"general";"via2",#N/A,TRUE,"general";"via3",#N/A,TRUE,"general"}</definedName>
    <definedName name="nxn" localSheetId="7">{"via1",#N/A,TRUE,"general";"via2",#N/A,TRUE,"general";"via3",#N/A,TRUE,"general"}</definedName>
    <definedName name="nxn" localSheetId="10">{"via1",#N/A,TRUE,"general";"via2",#N/A,TRUE,"general";"via3",#N/A,TRUE,"general"}</definedName>
    <definedName name="nxn" localSheetId="8">{"via1",#N/A,TRUE,"general";"via2",#N/A,TRUE,"general";"via3",#N/A,TRUE,"general"}</definedName>
    <definedName name="nxn">{"via1",#N/A,TRUE,"general";"via2",#N/A,TRUE,"general";"via3",#N/A,TRUE,"general"}</definedName>
    <definedName name="ñl">#REF!</definedName>
    <definedName name="ññ">#REF!</definedName>
    <definedName name="ÑÑÑ">#REF!</definedName>
    <definedName name="ñok">#REF!</definedName>
    <definedName name="ñp">#REF!</definedName>
    <definedName name="ñpñpñ" localSheetId="9">{"via1",#N/A,TRUE,"general";"via2",#N/A,TRUE,"general";"via3",#N/A,TRUE,"general"}</definedName>
    <definedName name="ñpñpñ" localSheetId="11">{"via1",#N/A,TRUE,"general";"via2",#N/A,TRUE,"general";"via3",#N/A,TRUE,"general"}</definedName>
    <definedName name="ñpñpñ" localSheetId="7">{"via1",#N/A,TRUE,"general";"via2",#N/A,TRUE,"general";"via3",#N/A,TRUE,"general"}</definedName>
    <definedName name="ñpñpñ" localSheetId="10">{"via1",#N/A,TRUE,"general";"via2",#N/A,TRUE,"general";"via3",#N/A,TRUE,"general"}</definedName>
    <definedName name="ñpñpñ" localSheetId="8">{"via1",#N/A,TRUE,"general";"via2",#N/A,TRUE,"general";"via3",#N/A,TRUE,"general"}</definedName>
    <definedName name="ñpñpñ">{"via1",#N/A,TRUE,"general";"via2",#N/A,TRUE,"general";"via3",#N/A,TRUE,"general"}</definedName>
    <definedName name="ñpo">#REF!</definedName>
    <definedName name="o9o9" localSheetId="9">{"via1",#N/A,TRUE,"general";"via2",#N/A,TRUE,"general";"via3",#N/A,TRUE,"general"}</definedName>
    <definedName name="o9o9" localSheetId="11">{"via1",#N/A,TRUE,"general";"via2",#N/A,TRUE,"general";"via3",#N/A,TRUE,"general"}</definedName>
    <definedName name="o9o9" localSheetId="7">{"via1",#N/A,TRUE,"general";"via2",#N/A,TRUE,"general";"via3",#N/A,TRUE,"general"}</definedName>
    <definedName name="o9o9" localSheetId="10">{"via1",#N/A,TRUE,"general";"via2",#N/A,TRUE,"general";"via3",#N/A,TRUE,"general"}</definedName>
    <definedName name="o9o9" localSheetId="8">{"via1",#N/A,TRUE,"general";"via2",#N/A,TRUE,"general";"via3",#N/A,TRUE,"general"}</definedName>
    <definedName name="o9o9">{"via1",#N/A,TRUE,"general";"via2",#N/A,TRUE,"general";"via3",#N/A,TRUE,"general"}</definedName>
    <definedName name="Obra">#REF!</definedName>
    <definedName name="OBSERV">#REF!</definedName>
    <definedName name="OCT">#REF!</definedName>
    <definedName name="oera">{#N/A,#N/A,FALSE,"Aging Summary";#N/A,#N/A,FALSE,"Ratio Analysis";#N/A,#N/A,FALSE,"Test 120 Day Accts";#N/A,#N/A,FALSE,"Tickmarks"}</definedName>
    <definedName name="OFI">#REF!</definedName>
    <definedName name="OFICIAL">#REF!</definedName>
    <definedName name="Oficina">#REF!</definedName>
    <definedName name="oiret" localSheetId="9">{"TAB1",#N/A,TRUE,"GENERAL";"TAB2",#N/A,TRUE,"GENERAL";"TAB3",#N/A,TRUE,"GENERAL";"TAB4",#N/A,TRUE,"GENERAL";"TAB5",#N/A,TRUE,"GENERAL"}</definedName>
    <definedName name="oiret" localSheetId="11">{"TAB1",#N/A,TRUE,"GENERAL";"TAB2",#N/A,TRUE,"GENERAL";"TAB3",#N/A,TRUE,"GENERAL";"TAB4",#N/A,TRUE,"GENERAL";"TAB5",#N/A,TRUE,"GENERAL"}</definedName>
    <definedName name="oiret" localSheetId="7">{"TAB1",#N/A,TRUE,"GENERAL";"TAB2",#N/A,TRUE,"GENERAL";"TAB3",#N/A,TRUE,"GENERAL";"TAB4",#N/A,TRUE,"GENERAL";"TAB5",#N/A,TRUE,"GENERAL"}</definedName>
    <definedName name="oiret" localSheetId="10">{"TAB1",#N/A,TRUE,"GENERAL";"TAB2",#N/A,TRUE,"GENERAL";"TAB3",#N/A,TRUE,"GENERAL";"TAB4",#N/A,TRUE,"GENERAL";"TAB5",#N/A,TRUE,"GENERAL"}</definedName>
    <definedName name="oiret" localSheetId="8">{"TAB1",#N/A,TRUE,"GENERAL";"TAB2",#N/A,TRUE,"GENERAL";"TAB3",#N/A,TRUE,"GENERAL";"TAB4",#N/A,TRUE,"GENERAL";"TAB5",#N/A,TRUE,"GENERAL"}</definedName>
    <definedName name="oiret">{"TAB1",#N/A,TRUE,"GENERAL";"TAB2",#N/A,TRUE,"GENERAL";"TAB3",#N/A,TRUE,"GENERAL";"TAB4",#N/A,TRUE,"GENERAL";"TAB5",#N/A,TRUE,"GENERAL"}</definedName>
    <definedName name="oirgrth" localSheetId="9">{"TAB1",#N/A,TRUE,"GENERAL";"TAB2",#N/A,TRUE,"GENERAL";"TAB3",#N/A,TRUE,"GENERAL";"TAB4",#N/A,TRUE,"GENERAL";"TAB5",#N/A,TRUE,"GENERAL"}</definedName>
    <definedName name="oirgrth" localSheetId="11">{"TAB1",#N/A,TRUE,"GENERAL";"TAB2",#N/A,TRUE,"GENERAL";"TAB3",#N/A,TRUE,"GENERAL";"TAB4",#N/A,TRUE,"GENERAL";"TAB5",#N/A,TRUE,"GENERAL"}</definedName>
    <definedName name="oirgrth" localSheetId="7">{"TAB1",#N/A,TRUE,"GENERAL";"TAB2",#N/A,TRUE,"GENERAL";"TAB3",#N/A,TRUE,"GENERAL";"TAB4",#N/A,TRUE,"GENERAL";"TAB5",#N/A,TRUE,"GENERAL"}</definedName>
    <definedName name="oirgrth" localSheetId="10">{"TAB1",#N/A,TRUE,"GENERAL";"TAB2",#N/A,TRUE,"GENERAL";"TAB3",#N/A,TRUE,"GENERAL";"TAB4",#N/A,TRUE,"GENERAL";"TAB5",#N/A,TRUE,"GENERAL"}</definedName>
    <definedName name="oirgrth" localSheetId="8">{"TAB1",#N/A,TRUE,"GENERAL";"TAB2",#N/A,TRUE,"GENERAL";"TAB3",#N/A,TRUE,"GENERAL";"TAB4",#N/A,TRUE,"GENERAL";"TAB5",#N/A,TRUE,"GENERAL"}</definedName>
    <definedName name="oirgrth">{"TAB1",#N/A,TRUE,"GENERAL";"TAB2",#N/A,TRUE,"GENERAL";"TAB3",#N/A,TRUE,"GENERAL";"TAB4",#N/A,TRUE,"GENERAL";"TAB5",#N/A,TRUE,"GENERAL"}</definedName>
    <definedName name="OIUOIU" localSheetId="9">{"via1",#N/A,TRUE,"general";"via2",#N/A,TRUE,"general";"via3",#N/A,TRUE,"general"}</definedName>
    <definedName name="OIUOIU" localSheetId="11">{"via1",#N/A,TRUE,"general";"via2",#N/A,TRUE,"general";"via3",#N/A,TRUE,"general"}</definedName>
    <definedName name="OIUOIU" localSheetId="7">{"via1",#N/A,TRUE,"general";"via2",#N/A,TRUE,"general";"via3",#N/A,TRUE,"general"}</definedName>
    <definedName name="OIUOIU" localSheetId="10">{"via1",#N/A,TRUE,"general";"via2",#N/A,TRUE,"general";"via3",#N/A,TRUE,"general"}</definedName>
    <definedName name="OIUOIU" localSheetId="8">{"via1",#N/A,TRUE,"general";"via2",#N/A,TRUE,"general";"via3",#N/A,TRUE,"general"}</definedName>
    <definedName name="OIUOIU">{"via1",#N/A,TRUE,"general";"via2",#N/A,TRUE,"general";"via3",#N/A,TRUE,"general"}</definedName>
    <definedName name="ok">#REF!</definedName>
    <definedName name="om">#REF!</definedName>
    <definedName name="oo">#REF!</definedName>
    <definedName name="ooo" localSheetId="9">#REF!</definedName>
    <definedName name="ooo" localSheetId="11">#REF!</definedName>
    <definedName name="ooo" localSheetId="7">#REF!</definedName>
    <definedName name="ooo" localSheetId="10">#REF!</definedName>
    <definedName name="ooo" localSheetId="8">#REF!</definedName>
    <definedName name="ooo">{"via1",#N/A,TRUE,"general";"via2",#N/A,TRUE,"general";"via3",#N/A,TRUE,"general"}</definedName>
    <definedName name="ooooiii" localSheetId="9">{"TAB1",#N/A,TRUE,"GENERAL";"TAB2",#N/A,TRUE,"GENERAL";"TAB3",#N/A,TRUE,"GENERAL";"TAB4",#N/A,TRUE,"GENERAL";"TAB5",#N/A,TRUE,"GENERAL"}</definedName>
    <definedName name="ooooiii" localSheetId="11">{"TAB1",#N/A,TRUE,"GENERAL";"TAB2",#N/A,TRUE,"GENERAL";"TAB3",#N/A,TRUE,"GENERAL";"TAB4",#N/A,TRUE,"GENERAL";"TAB5",#N/A,TRUE,"GENERAL"}</definedName>
    <definedName name="ooooiii" localSheetId="7">{"TAB1",#N/A,TRUE,"GENERAL";"TAB2",#N/A,TRUE,"GENERAL";"TAB3",#N/A,TRUE,"GENERAL";"TAB4",#N/A,TRUE,"GENERAL";"TAB5",#N/A,TRUE,"GENERAL"}</definedName>
    <definedName name="ooooiii" localSheetId="10">{"TAB1",#N/A,TRUE,"GENERAL";"TAB2",#N/A,TRUE,"GENERAL";"TAB3",#N/A,TRUE,"GENERAL";"TAB4",#N/A,TRUE,"GENERAL";"TAB5",#N/A,TRUE,"GENERAL"}</definedName>
    <definedName name="ooooiii" localSheetId="8">{"TAB1",#N/A,TRUE,"GENERAL";"TAB2",#N/A,TRUE,"GENERAL";"TAB3",#N/A,TRUE,"GENERAL";"TAB4",#N/A,TRUE,"GENERAL";"TAB5",#N/A,TRUE,"GENERAL"}</definedName>
    <definedName name="ooooiii">{"TAB1",#N/A,TRUE,"GENERAL";"TAB2",#N/A,TRUE,"GENERAL";"TAB3",#N/A,TRUE,"GENERAL";"TAB4",#N/A,TRUE,"GENERAL";"TAB5",#N/A,TRUE,"GENERAL"}</definedName>
    <definedName name="oooos" localSheetId="9">{"via1",#N/A,TRUE,"general";"via2",#N/A,TRUE,"general";"via3",#N/A,TRUE,"general"}</definedName>
    <definedName name="oooos" localSheetId="11">{"via1",#N/A,TRUE,"general";"via2",#N/A,TRUE,"general";"via3",#N/A,TRUE,"general"}</definedName>
    <definedName name="oooos" localSheetId="7">{"via1",#N/A,TRUE,"general";"via2",#N/A,TRUE,"general";"via3",#N/A,TRUE,"general"}</definedName>
    <definedName name="oooos" localSheetId="10">{"via1",#N/A,TRUE,"general";"via2",#N/A,TRUE,"general";"via3",#N/A,TRUE,"general"}</definedName>
    <definedName name="oooos" localSheetId="8">{"via1",#N/A,TRUE,"general";"via2",#N/A,TRUE,"general";"via3",#N/A,TRUE,"general"}</definedName>
    <definedName name="oooos">{"via1",#N/A,TRUE,"general";"via2",#N/A,TRUE,"general";"via3",#N/A,TRUE,"general"}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localSheetId="9">{"via1",#N/A,TRUE,"general";"via2",#N/A,TRUE,"general";"via3",#N/A,TRUE,"general"}</definedName>
    <definedName name="p0p0" localSheetId="11">{"via1",#N/A,TRUE,"general";"via2",#N/A,TRUE,"general";"via3",#N/A,TRUE,"general"}</definedName>
    <definedName name="p0p0" localSheetId="7">{"via1",#N/A,TRUE,"general";"via2",#N/A,TRUE,"general";"via3",#N/A,TRUE,"general"}</definedName>
    <definedName name="p0p0" localSheetId="10">{"via1",#N/A,TRUE,"general";"via2",#N/A,TRUE,"general";"via3",#N/A,TRUE,"general"}</definedName>
    <definedName name="p0p0" localSheetId="8">{"via1",#N/A,TRUE,"general";"via2",#N/A,TRUE,"general";"via3",#N/A,TRUE,"general"}</definedName>
    <definedName name="p0p0">{"via1",#N/A,TRUE,"general";"via2",#N/A,TRUE,"general";"via3",#N/A,TRUE,"general"}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 localSheetId="9">DATE(YEAR(Loan_Start),MONTH(Loan_Start)+Payment_Number,DAY(Loan_Start))</definedName>
    <definedName name="Payment_Date" localSheetId="11">DATE(YEAR(Loan_Start),MONTH(Loan_Start)+Payment_Number,DAY(Loan_Start))</definedName>
    <definedName name="Payment_Date" localSheetId="10">DATE(YEAR(Loan_Start),MONTH(Loan_Start)+Payment_Number,DAY(Loan_Start))</definedName>
    <definedName name="Payment_Date" localSheetId="8">DATE(YEAR(Loan_Start),MONTH(Loan_Start)+Payment_Number,DAY(Loan_Start))</definedName>
    <definedName name="Payment_Date">DATE(YEAR(Loan_Start),MONTH(Loan_Start)+Payment_Number,DAY(Loan_Start))</definedName>
    <definedName name="PAZ">#REF!</definedName>
    <definedName name="Pb">#REF!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localSheetId="9">{"TAB1",#N/A,TRUE,"GENERAL";"TAB2",#N/A,TRUE,"GENERAL";"TAB3",#N/A,TRUE,"GENERAL";"TAB4",#N/A,TRUE,"GENERAL";"TAB5",#N/A,TRUE,"GENERAL"}</definedName>
    <definedName name="PKHK" localSheetId="11">{"TAB1",#N/A,TRUE,"GENERAL";"TAB2",#N/A,TRUE,"GENERAL";"TAB3",#N/A,TRUE,"GENERAL";"TAB4",#N/A,TRUE,"GENERAL";"TAB5",#N/A,TRUE,"GENERAL"}</definedName>
    <definedName name="PKHK" localSheetId="7">{"TAB1",#N/A,TRUE,"GENERAL";"TAB2",#N/A,TRUE,"GENERAL";"TAB3",#N/A,TRUE,"GENERAL";"TAB4",#N/A,TRUE,"GENERAL";"TAB5",#N/A,TRUE,"GENERAL"}</definedName>
    <definedName name="PKHK" localSheetId="10">{"TAB1",#N/A,TRUE,"GENERAL";"TAB2",#N/A,TRUE,"GENERAL";"TAB3",#N/A,TRUE,"GENERAL";"TAB4",#N/A,TRUE,"GENERAL";"TAB5",#N/A,TRUE,"GENERAL"}</definedName>
    <definedName name="PKHK" localSheetId="8">{"TAB1",#N/A,TRUE,"GENERAL";"TAB2",#N/A,TRUE,"GENERAL";"TAB3",#N/A,TRUE,"GENERAL";"TAB4",#N/A,TRUE,"GENERAL";"TAB5",#N/A,TRUE,"GENERAL"}</definedName>
    <definedName name="PKHK">{"TAB1",#N/A,TRUE,"GENERAL";"TAB2",#N/A,TRUE,"GENERAL";"TAB3",#N/A,TRUE,"GENERAL";"TAB4",#N/A,TRUE,"GENERAL";"TAB5",#N/A,TRUE,"GENERAL"}</definedName>
    <definedName name="pkj" localSheetId="9">{"TAB1",#N/A,TRUE,"GENERAL";"TAB2",#N/A,TRUE,"GENERAL";"TAB3",#N/A,TRUE,"GENERAL";"TAB4",#N/A,TRUE,"GENERAL";"TAB5",#N/A,TRUE,"GENERAL"}</definedName>
    <definedName name="pkj" localSheetId="11">{"TAB1",#N/A,TRUE,"GENERAL";"TAB2",#N/A,TRUE,"GENERAL";"TAB3",#N/A,TRUE,"GENERAL";"TAB4",#N/A,TRUE,"GENERAL";"TAB5",#N/A,TRUE,"GENERAL"}</definedName>
    <definedName name="pkj" localSheetId="7">{"TAB1",#N/A,TRUE,"GENERAL";"TAB2",#N/A,TRUE,"GENERAL";"TAB3",#N/A,TRUE,"GENERAL";"TAB4",#N/A,TRUE,"GENERAL";"TAB5",#N/A,TRUE,"GENERAL"}</definedName>
    <definedName name="pkj" localSheetId="10">{"TAB1",#N/A,TRUE,"GENERAL";"TAB2",#N/A,TRUE,"GENERAL";"TAB3",#N/A,TRUE,"GENERAL";"TAB4",#N/A,TRUE,"GENERAL";"TAB5",#N/A,TRUE,"GENERAL"}</definedName>
    <definedName name="pkj" localSheetId="8">{"TAB1",#N/A,TRUE,"GENERAL";"TAB2",#N/A,TRUE,"GENERAL";"TAB3",#N/A,TRUE,"GENERAL";"TAB4",#N/A,TRUE,"GENERAL";"TAB5",#N/A,TRUE,"GENERAL"}</definedName>
    <definedName name="pkj">{"TAB1",#N/A,TRUE,"GENERAL";"TAB2",#N/A,TRUE,"GENERAL";"TAB3",#N/A,TRUE,"GENERAL";"TAB4",#N/A,TRUE,"GENERAL";"TAB5",#N/A,TRUE,"GENERAL"}</definedName>
    <definedName name="PL">#REF!</definedName>
    <definedName name="Placas_.9x.9_Azul_labrador">#REF!</definedName>
    <definedName name="PLAD" localSheetId="9">{"TAB1",#N/A,TRUE,"GENERAL";"TAB2",#N/A,TRUE,"GENERAL";"TAB3",#N/A,TRUE,"GENERAL";"TAB4",#N/A,TRUE,"GENERAL";"TAB5",#N/A,TRUE,"GENERAL"}</definedName>
    <definedName name="PLAD" localSheetId="11">{"TAB1",#N/A,TRUE,"GENERAL";"TAB2",#N/A,TRUE,"GENERAL";"TAB3",#N/A,TRUE,"GENERAL";"TAB4",#N/A,TRUE,"GENERAL";"TAB5",#N/A,TRUE,"GENERAL"}</definedName>
    <definedName name="PLAD" localSheetId="7">{"TAB1",#N/A,TRUE,"GENERAL";"TAB2",#N/A,TRUE,"GENERAL";"TAB3",#N/A,TRUE,"GENERAL";"TAB4",#N/A,TRUE,"GENERAL";"TAB5",#N/A,TRUE,"GENERAL"}</definedName>
    <definedName name="PLAD" localSheetId="10">{"TAB1",#N/A,TRUE,"GENERAL";"TAB2",#N/A,TRUE,"GENERAL";"TAB3",#N/A,TRUE,"GENERAL";"TAB4",#N/A,TRUE,"GENERAL";"TAB5",#N/A,TRUE,"GENERAL"}</definedName>
    <definedName name="PLAD" localSheetId="8">{"TAB1",#N/A,TRUE,"GENERAL";"TAB2",#N/A,TRUE,"GENERAL";"TAB3",#N/A,TRUE,"GENERAL";"TAB4",#N/A,TRUE,"GENERAL";"TAB5",#N/A,TRUE,"GENERAL"}</definedName>
    <definedName name="PLAD">{"TAB1",#N/A,TRUE,"GENERAL";"TAB2",#N/A,TRUE,"GENERAL";"TAB3",#N/A,TRUE,"GENERAL";"TAB4",#N/A,TRUE,"GENERAL";"TAB5",#N/A,TRUE,"GENERAL"}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localSheetId="9">{"TAB1",#N/A,TRUE,"GENERAL";"TAB2",#N/A,TRUE,"GENERAL";"TAB3",#N/A,TRUE,"GENERAL";"TAB4",#N/A,TRUE,"GENERAL";"TAB5",#N/A,TRUE,"GENERAL"}</definedName>
    <definedName name="PLPLUNN" localSheetId="11">{"TAB1",#N/A,TRUE,"GENERAL";"TAB2",#N/A,TRUE,"GENERAL";"TAB3",#N/A,TRUE,"GENERAL";"TAB4",#N/A,TRUE,"GENERAL";"TAB5",#N/A,TRUE,"GENERAL"}</definedName>
    <definedName name="PLPLUNN" localSheetId="7">{"TAB1",#N/A,TRUE,"GENERAL";"TAB2",#N/A,TRUE,"GENERAL";"TAB3",#N/A,TRUE,"GENERAL";"TAB4",#N/A,TRUE,"GENERAL";"TAB5",#N/A,TRUE,"GENERAL"}</definedName>
    <definedName name="PLPLUNN" localSheetId="10">{"TAB1",#N/A,TRUE,"GENERAL";"TAB2",#N/A,TRUE,"GENERAL";"TAB3",#N/A,TRUE,"GENERAL";"TAB4",#N/A,TRUE,"GENERAL";"TAB5",#N/A,TRUE,"GENERAL"}</definedName>
    <definedName name="PLPLUNN" localSheetId="8">{"TAB1",#N/A,TRUE,"GENERAL";"TAB2",#N/A,TRUE,"GENERAL";"TAB3",#N/A,TRUE,"GENERAL";"TAB4",#N/A,TRUE,"GENERAL";"TAB5",#N/A,TRUE,"GENERAL"}</definedName>
    <definedName name="PLPLUNN">{"TAB1",#N/A,TRUE,"GENERAL";"TAB2",#N/A,TRUE,"GENERAL";"TAB3",#N/A,TRUE,"GENERAL";"TAB4",#N/A,TRUE,"GENERAL";"TAB5",#N/A,TRUE,"GENERAL"}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localSheetId="9">{"via1",#N/A,TRUE,"general";"via2",#N/A,TRUE,"general";"via3",#N/A,TRUE,"general"}</definedName>
    <definedName name="POIUP" localSheetId="11">{"via1",#N/A,TRUE,"general";"via2",#N/A,TRUE,"general";"via3",#N/A,TRUE,"general"}</definedName>
    <definedName name="POIUP" localSheetId="7">{"via1",#N/A,TRUE,"general";"via2",#N/A,TRUE,"general";"via3",#N/A,TRUE,"general"}</definedName>
    <definedName name="POIUP" localSheetId="10">{"via1",#N/A,TRUE,"general";"via2",#N/A,TRUE,"general";"via3",#N/A,TRUE,"general"}</definedName>
    <definedName name="POIUP" localSheetId="8">{"via1",#N/A,TRUE,"general";"via2",#N/A,TRUE,"general";"via3",#N/A,TRUE,"general"}</definedName>
    <definedName name="POIUP">{"via1",#N/A,TRUE,"general";"via2",#N/A,TRUE,"general";"via3",#N/A,TRUE,"general"}</definedName>
    <definedName name="POLIZAS">{"TAB1",#N/A,TRUE,"GENERAL";"TAB2",#N/A,TRUE,"GENERAL";"TAB3",#N/A,TRUE,"GENERAL";"TAB4",#N/A,TRUE,"GENERAL";"TAB5",#N/A,TRUE,"GENERAL"}</definedName>
    <definedName name="POO">#REF!</definedName>
    <definedName name="popop" localSheetId="9">{"via1",#N/A,TRUE,"general";"via2",#N/A,TRUE,"general";"via3",#N/A,TRUE,"general"}</definedName>
    <definedName name="popop" localSheetId="11">{"via1",#N/A,TRUE,"general";"via2",#N/A,TRUE,"general";"via3",#N/A,TRUE,"general"}</definedName>
    <definedName name="popop" localSheetId="7">{"via1",#N/A,TRUE,"general";"via2",#N/A,TRUE,"general";"via3",#N/A,TRUE,"general"}</definedName>
    <definedName name="popop" localSheetId="10">{"via1",#N/A,TRUE,"general";"via2",#N/A,TRUE,"general";"via3",#N/A,TRUE,"general"}</definedName>
    <definedName name="popop" localSheetId="8">{"via1",#N/A,TRUE,"general";"via2",#N/A,TRUE,"general";"via3",#N/A,TRUE,"general"}</definedName>
    <definedName name="popop">{"via1",#N/A,TRUE,"general";"via2",#N/A,TRUE,"general";"via3",#N/A,TRUE,"general"}</definedName>
    <definedName name="popp" localSheetId="9">{"via1",#N/A,TRUE,"general";"via2",#N/A,TRUE,"general";"via3",#N/A,TRUE,"general"}</definedName>
    <definedName name="popp" localSheetId="11">{"via1",#N/A,TRUE,"general";"via2",#N/A,TRUE,"general";"via3",#N/A,TRUE,"general"}</definedName>
    <definedName name="popp" localSheetId="7">{"via1",#N/A,TRUE,"general";"via2",#N/A,TRUE,"general";"via3",#N/A,TRUE,"general"}</definedName>
    <definedName name="popp" localSheetId="10">{"via1",#N/A,TRUE,"general";"via2",#N/A,TRUE,"general";"via3",#N/A,TRUE,"general"}</definedName>
    <definedName name="popp" localSheetId="8">{"via1",#N/A,TRUE,"general";"via2",#N/A,TRUE,"general";"via3",#N/A,TRUE,"general"}</definedName>
    <definedName name="popp">{"via1",#N/A,TRUE,"general";"via2",#N/A,TRUE,"general";"via3",#N/A,TRUE,"general"}</definedName>
    <definedName name="popvds" localSheetId="9">{"TAB1",#N/A,TRUE,"GENERAL";"TAB2",#N/A,TRUE,"GENERAL";"TAB3",#N/A,TRUE,"GENERAL";"TAB4",#N/A,TRUE,"GENERAL";"TAB5",#N/A,TRUE,"GENERAL"}</definedName>
    <definedName name="popvds" localSheetId="11">{"TAB1",#N/A,TRUE,"GENERAL";"TAB2",#N/A,TRUE,"GENERAL";"TAB3",#N/A,TRUE,"GENERAL";"TAB4",#N/A,TRUE,"GENERAL";"TAB5",#N/A,TRUE,"GENERAL"}</definedName>
    <definedName name="popvds" localSheetId="7">{"TAB1",#N/A,TRUE,"GENERAL";"TAB2",#N/A,TRUE,"GENERAL";"TAB3",#N/A,TRUE,"GENERAL";"TAB4",#N/A,TRUE,"GENERAL";"TAB5",#N/A,TRUE,"GENERAL"}</definedName>
    <definedName name="popvds" localSheetId="10">{"TAB1",#N/A,TRUE,"GENERAL";"TAB2",#N/A,TRUE,"GENERAL";"TAB3",#N/A,TRUE,"GENERAL";"TAB4",#N/A,TRUE,"GENERAL";"TAB5",#N/A,TRUE,"GENERAL"}</definedName>
    <definedName name="popvds" localSheetId="8">{"TAB1",#N/A,TRUE,"GENERAL";"TAB2",#N/A,TRUE,"GENERAL";"TAB3",#N/A,TRUE,"GENERAL";"TAB4",#N/A,TRUE,"GENERAL";"TAB5",#N/A,TRUE,"GENERAL"}</definedName>
    <definedName name="popvds">{"TAB1",#N/A,TRUE,"GENERAL";"TAB2",#N/A,TRUE,"GENERAL";"TAB3",#N/A,TRUE,"GENERAL";"TAB4",#N/A,TRUE,"GENERAL";"TAB5",#N/A,TRUE,"GENERAL"}</definedName>
    <definedName name="PORCE">#REF!</definedName>
    <definedName name="pouig" localSheetId="9">{"via1",#N/A,TRUE,"general";"via2",#N/A,TRUE,"general";"via3",#N/A,TRUE,"general"}</definedName>
    <definedName name="pouig" localSheetId="11">{"via1",#N/A,TRUE,"general";"via2",#N/A,TRUE,"general";"via3",#N/A,TRUE,"general"}</definedName>
    <definedName name="pouig" localSheetId="7">{"via1",#N/A,TRUE,"general";"via2",#N/A,TRUE,"general";"via3",#N/A,TRUE,"general"}</definedName>
    <definedName name="pouig" localSheetId="10">{"via1",#N/A,TRUE,"general";"via2",#N/A,TRUE,"general";"via3",#N/A,TRUE,"general"}</definedName>
    <definedName name="pouig" localSheetId="8">{"via1",#N/A,TRUE,"general";"via2",#N/A,TRUE,"general";"via3",#N/A,TRUE,"general"}</definedName>
    <definedName name="pouig">{"via1",#N/A,TRUE,"general";"via2",#N/A,TRUE,"general";"via3",#N/A,TRUE,"general"}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localSheetId="9">#REF!</definedName>
    <definedName name="ppp" localSheetId="11">#REF!</definedName>
    <definedName name="ppp" localSheetId="7">#REF!</definedName>
    <definedName name="ppp" localSheetId="10">#REF!</definedName>
    <definedName name="ppp" localSheetId="8">#REF!</definedName>
    <definedName name="ppp">{"TAB1",#N/A,TRUE,"GENERAL";"TAB2",#N/A,TRUE,"GENERAL";"TAB3",#N/A,TRUE,"GENERAL";"TAB4",#N/A,TRUE,"GENERAL";"TAB5",#N/A,TRUE,"GENERAL"}</definedName>
    <definedName name="PPPP">#REF!</definedName>
    <definedName name="ppppp9" localSheetId="9">{"via1",#N/A,TRUE,"general";"via2",#N/A,TRUE,"general";"via3",#N/A,TRUE,"general"}</definedName>
    <definedName name="ppppp9" localSheetId="11">{"via1",#N/A,TRUE,"general";"via2",#N/A,TRUE,"general";"via3",#N/A,TRUE,"general"}</definedName>
    <definedName name="ppppp9" localSheetId="7">{"via1",#N/A,TRUE,"general";"via2",#N/A,TRUE,"general";"via3",#N/A,TRUE,"general"}</definedName>
    <definedName name="ppppp9" localSheetId="10">{"via1",#N/A,TRUE,"general";"via2",#N/A,TRUE,"general";"via3",#N/A,TRUE,"general"}</definedName>
    <definedName name="ppppp9" localSheetId="8">{"via1",#N/A,TRUE,"general";"via2",#N/A,TRUE,"general";"via3",#N/A,TRUE,"general"}</definedName>
    <definedName name="ppppp9">{"via1",#N/A,TRUE,"general";"via2",#N/A,TRUE,"general";"via3",#N/A,TRUE,"general"}</definedName>
    <definedName name="pppppd" localSheetId="9">{"TAB1",#N/A,TRUE,"GENERAL";"TAB2",#N/A,TRUE,"GENERAL";"TAB3",#N/A,TRUE,"GENERAL";"TAB4",#N/A,TRUE,"GENERAL";"TAB5",#N/A,TRUE,"GENERAL"}</definedName>
    <definedName name="pppppd" localSheetId="11">{"TAB1",#N/A,TRUE,"GENERAL";"TAB2",#N/A,TRUE,"GENERAL";"TAB3",#N/A,TRUE,"GENERAL";"TAB4",#N/A,TRUE,"GENERAL";"TAB5",#N/A,TRUE,"GENERAL"}</definedName>
    <definedName name="pppppd" localSheetId="7">{"TAB1",#N/A,TRUE,"GENERAL";"TAB2",#N/A,TRUE,"GENERAL";"TAB3",#N/A,TRUE,"GENERAL";"TAB4",#N/A,TRUE,"GENERAL";"TAB5",#N/A,TRUE,"GENERAL"}</definedName>
    <definedName name="pppppd" localSheetId="10">{"TAB1",#N/A,TRUE,"GENERAL";"TAB2",#N/A,TRUE,"GENERAL";"TAB3",#N/A,TRUE,"GENERAL";"TAB4",#N/A,TRUE,"GENERAL";"TAB5",#N/A,TRUE,"GENERAL"}</definedName>
    <definedName name="pppppd" localSheetId="8">{"TAB1",#N/A,TRUE,"GENERAL";"TAB2",#N/A,TRUE,"GENERAL";"TAB3",#N/A,TRUE,"GENERAL";"TAB4",#N/A,TRUE,"GENERAL";"TAB5",#N/A,TRUE,"GENERAL"}</definedName>
    <definedName name="pppppd">{"TAB1",#N/A,TRUE,"GENERAL";"TAB2",#N/A,TRUE,"GENERAL";"TAB3",#N/A,TRUE,"GENERAL";"TAB4",#N/A,TRUE,"GENERAL";"TAB5",#N/A,TRUE,"GENERAL"}</definedName>
    <definedName name="pqroj" localSheetId="9">{"via1",#N/A,TRUE,"general";"via2",#N/A,TRUE,"general";"via3",#N/A,TRUE,"general"}</definedName>
    <definedName name="pqroj" localSheetId="11">{"via1",#N/A,TRUE,"general";"via2",#N/A,TRUE,"general";"via3",#N/A,TRUE,"general"}</definedName>
    <definedName name="pqroj" localSheetId="7">{"via1",#N/A,TRUE,"general";"via2",#N/A,TRUE,"general";"via3",#N/A,TRUE,"general"}</definedName>
    <definedName name="pqroj" localSheetId="10">{"via1",#N/A,TRUE,"general";"via2",#N/A,TRUE,"general";"via3",#N/A,TRUE,"general"}</definedName>
    <definedName name="pqroj" localSheetId="8">{"via1",#N/A,TRUE,"general";"via2",#N/A,TRUE,"general";"via3",#N/A,TRUE,"general"}</definedName>
    <definedName name="pqroj">{"via1",#N/A,TRUE,"general";"via2",#N/A,TRUE,"general";"via3",#N/A,TRUE,"general"}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#REF!</definedName>
    <definedName name="PRIMER" localSheetId="9">{"via1",#N/A,TRUE,"general";"via2",#N/A,TRUE,"general";"via3",#N/A,TRUE,"general"}</definedName>
    <definedName name="PRIMER" localSheetId="11">{"via1",#N/A,TRUE,"general";"via2",#N/A,TRUE,"general";"via3",#N/A,TRUE,"general"}</definedName>
    <definedName name="PRIMER" localSheetId="7">{"via1",#N/A,TRUE,"general";"via2",#N/A,TRUE,"general";"via3",#N/A,TRUE,"general"}</definedName>
    <definedName name="PRIMER" localSheetId="10">{"via1",#N/A,TRUE,"general";"via2",#N/A,TRUE,"general";"via3",#N/A,TRUE,"general"}</definedName>
    <definedName name="PRIMER" localSheetId="8">{"via1",#N/A,TRUE,"general";"via2",#N/A,TRUE,"general";"via3",#N/A,TRUE,"general"}</definedName>
    <definedName name="PRIMER">{"via1",#N/A,TRUE,"general";"via2",#N/A,TRUE,"general";"via3",#N/A,TRUE,"general"}</definedName>
    <definedName name="PRIMET" localSheetId="9">{"TAB1",#N/A,TRUE,"GENERAL";"TAB2",#N/A,TRUE,"GENERAL";"TAB3",#N/A,TRUE,"GENERAL";"TAB4",#N/A,TRUE,"GENERAL";"TAB5",#N/A,TRUE,"GENERAL"}</definedName>
    <definedName name="PRIMET" localSheetId="11">{"TAB1",#N/A,TRUE,"GENERAL";"TAB2",#N/A,TRUE,"GENERAL";"TAB3",#N/A,TRUE,"GENERAL";"TAB4",#N/A,TRUE,"GENERAL";"TAB5",#N/A,TRUE,"GENERAL"}</definedName>
    <definedName name="PRIMET" localSheetId="7">{"TAB1",#N/A,TRUE,"GENERAL";"TAB2",#N/A,TRUE,"GENERAL";"TAB3",#N/A,TRUE,"GENERAL";"TAB4",#N/A,TRUE,"GENERAL";"TAB5",#N/A,TRUE,"GENERAL"}</definedName>
    <definedName name="PRIMET" localSheetId="10">{"TAB1",#N/A,TRUE,"GENERAL";"TAB2",#N/A,TRUE,"GENERAL";"TAB3",#N/A,TRUE,"GENERAL";"TAB4",#N/A,TRUE,"GENERAL";"TAB5",#N/A,TRUE,"GENERAL"}</definedName>
    <definedName name="PRIMET" localSheetId="8">{"TAB1",#N/A,TRUE,"GENERAL";"TAB2",#N/A,TRUE,"GENERAL";"TAB3",#N/A,TRUE,"GENERAL";"TAB4",#N/A,TRUE,"GENERAL";"TAB5",#N/A,TRUE,"GENERAL"}</definedName>
    <definedName name="PRIMET">{"TAB1",#N/A,TRUE,"GENERAL";"TAB2",#N/A,TRUE,"GENERAL";"TAB3",#N/A,TRUE,"GENERAL";"TAB4",#N/A,TRUE,"GENERAL";"TAB5",#N/A,TRUE,"GENERAL"}</definedName>
    <definedName name="Princ">#REF!</definedName>
    <definedName name="Print_Area">#REF!</definedName>
    <definedName name="PRINT_AREA_MI">#REF!</definedName>
    <definedName name="Print_Area_Reset" localSheetId="9">OFFSET(Full_Print,0,0,Last_Row)</definedName>
    <definedName name="Print_Area_Reset" localSheetId="11">OFFSET(Full_Print,0,0,Last_Row)</definedName>
    <definedName name="Print_Area_Reset" localSheetId="10">OFFSET(Full_Print,0,0,Last_Row)</definedName>
    <definedName name="Print_Area_Reset" localSheetId="8">OFFSET(Full_Print,0,0,Last_Row)</definedName>
    <definedName name="Print_Area_Reset">OFFSET(Full_Print,0,0,Last_Row)</definedName>
    <definedName name="Print_Titles">#REF!</definedName>
    <definedName name="PRINT_TITLES_MI">#REF!</definedName>
    <definedName name="proddsfdhgasd">#REF!</definedName>
    <definedName name="PRODUCCIONACTUAL">#REF!</definedName>
    <definedName name="Profesional">#REF!</definedName>
    <definedName name="PrOfic">#REF!</definedName>
    <definedName name="Profundidad">#REF!</definedName>
    <definedName name="PROG">#REF!</definedName>
    <definedName name="proj_id">#REF!</definedName>
    <definedName name="proj_mgr">#REF!</definedName>
    <definedName name="proj_nm">#REF!</definedName>
    <definedName name="PROP">#REF!</definedName>
    <definedName name="PROPONE">#REF!</definedName>
    <definedName name="Prov">#REF!</definedName>
    <definedName name="PROVISIONALES">#REF!</definedName>
    <definedName name="PROYECCIONDEMANDATABLA1">#REF!</definedName>
    <definedName name="PROYECTOS">#REF!</definedName>
    <definedName name="prueba">#REF!</definedName>
    <definedName name="PRUEBA2">#REF!</definedName>
    <definedName name="ptope" localSheetId="9">{"TAB1",#N/A,TRUE,"GENERAL";"TAB2",#N/A,TRUE,"GENERAL";"TAB3",#N/A,TRUE,"GENERAL";"TAB4",#N/A,TRUE,"GENERAL";"TAB5",#N/A,TRUE,"GENERAL"}</definedName>
    <definedName name="ptope" localSheetId="11">{"TAB1",#N/A,TRUE,"GENERAL";"TAB2",#N/A,TRUE,"GENERAL";"TAB3",#N/A,TRUE,"GENERAL";"TAB4",#N/A,TRUE,"GENERAL";"TAB5",#N/A,TRUE,"GENERAL"}</definedName>
    <definedName name="ptope" localSheetId="7">{"TAB1",#N/A,TRUE,"GENERAL";"TAB2",#N/A,TRUE,"GENERAL";"TAB3",#N/A,TRUE,"GENERAL";"TAB4",#N/A,TRUE,"GENERAL";"TAB5",#N/A,TRUE,"GENERAL"}</definedName>
    <definedName name="ptope" localSheetId="10">{"TAB1",#N/A,TRUE,"GENERAL";"TAB2",#N/A,TRUE,"GENERAL";"TAB3",#N/A,TRUE,"GENERAL";"TAB4",#N/A,TRUE,"GENERAL";"TAB5",#N/A,TRUE,"GENERAL"}</definedName>
    <definedName name="ptope" localSheetId="8">{"TAB1",#N/A,TRUE,"GENERAL";"TAB2",#N/A,TRUE,"GENERAL";"TAB3",#N/A,TRUE,"GENERAL";"TAB4",#N/A,TRUE,"GENERAL";"TAB5",#N/A,TRUE,"GENERAL"}</definedName>
    <definedName name="ptope">{"TAB1",#N/A,TRUE,"GENERAL";"TAB2",#N/A,TRUE,"GENERAL";"TAB3",#N/A,TRUE,"GENERAL";"TAB4",#N/A,TRUE,"GENERAL";"TAB5",#N/A,TRUE,"GENERAL"}</definedName>
    <definedName name="ptopes" localSheetId="9">{"via1",#N/A,TRUE,"general";"via2",#N/A,TRUE,"general";"via3",#N/A,TRUE,"general"}</definedName>
    <definedName name="ptopes" localSheetId="11">{"via1",#N/A,TRUE,"general";"via2",#N/A,TRUE,"general";"via3",#N/A,TRUE,"general"}</definedName>
    <definedName name="ptopes" localSheetId="7">{"via1",#N/A,TRUE,"general";"via2",#N/A,TRUE,"general";"via3",#N/A,TRUE,"general"}</definedName>
    <definedName name="ptopes" localSheetId="10">{"via1",#N/A,TRUE,"general";"via2",#N/A,TRUE,"general";"via3",#N/A,TRUE,"general"}</definedName>
    <definedName name="ptopes" localSheetId="8">{"via1",#N/A,TRUE,"general";"via2",#N/A,TRUE,"general";"via3",#N/A,TRUE,"general"}</definedName>
    <definedName name="ptopes">{"via1",#N/A,TRUE,"general";"via2",#N/A,TRUE,"general";"via3",#N/A,TRUE,"general"}</definedName>
    <definedName name="PULI">#REF!</definedName>
    <definedName name="Pulidora">#REF!</definedName>
    <definedName name="PUNT">#REF!</definedName>
    <definedName name="PWINCHE2000K">#REF!</definedName>
    <definedName name="q">#REF!</definedName>
    <definedName name="q1q1q" localSheetId="9">{"via1",#N/A,TRUE,"general";"via2",#N/A,TRUE,"general";"via3",#N/A,TRUE,"general"}</definedName>
    <definedName name="q1q1q" localSheetId="11">{"via1",#N/A,TRUE,"general";"via2",#N/A,TRUE,"general";"via3",#N/A,TRUE,"general"}</definedName>
    <definedName name="q1q1q" localSheetId="7">{"via1",#N/A,TRUE,"general";"via2",#N/A,TRUE,"general";"via3",#N/A,TRUE,"general"}</definedName>
    <definedName name="q1q1q" localSheetId="10">{"via1",#N/A,TRUE,"general";"via2",#N/A,TRUE,"general";"via3",#N/A,TRUE,"general"}</definedName>
    <definedName name="q1q1q" localSheetId="8">{"via1",#N/A,TRUE,"general";"via2",#N/A,TRUE,"general";"via3",#N/A,TRUE,"general"}</definedName>
    <definedName name="q1q1q">{"via1",#N/A,TRUE,"general";"via2",#N/A,TRUE,"general";"via3",#N/A,TRUE,"general"}</definedName>
    <definedName name="qaedtguj" localSheetId="9">{"via1",#N/A,TRUE,"general";"via2",#N/A,TRUE,"general";"via3",#N/A,TRUE,"general"}</definedName>
    <definedName name="qaedtguj" localSheetId="11">{"via1",#N/A,TRUE,"general";"via2",#N/A,TRUE,"general";"via3",#N/A,TRUE,"general"}</definedName>
    <definedName name="qaedtguj" localSheetId="7">{"via1",#N/A,TRUE,"general";"via2",#N/A,TRUE,"general";"via3",#N/A,TRUE,"general"}</definedName>
    <definedName name="qaedtguj" localSheetId="10">{"via1",#N/A,TRUE,"general";"via2",#N/A,TRUE,"general";"via3",#N/A,TRUE,"general"}</definedName>
    <definedName name="qaedtguj" localSheetId="8">{"via1",#N/A,TRUE,"general";"via2",#N/A,TRUE,"general";"via3",#N/A,TRUE,"general"}</definedName>
    <definedName name="qaedtguj">{"via1",#N/A,TRUE,"general";"via2",#N/A,TRUE,"general";"via3",#N/A,TRUE,"general"}</definedName>
    <definedName name="QAQSWS" localSheetId="9">{"via1",#N/A,TRUE,"general";"via2",#N/A,TRUE,"general";"via3",#N/A,TRUE,"general"}</definedName>
    <definedName name="QAQSWS" localSheetId="11">{"via1",#N/A,TRUE,"general";"via2",#N/A,TRUE,"general";"via3",#N/A,TRUE,"general"}</definedName>
    <definedName name="QAQSWS" localSheetId="7">{"via1",#N/A,TRUE,"general";"via2",#N/A,TRUE,"general";"via3",#N/A,TRUE,"general"}</definedName>
    <definedName name="QAQSWS" localSheetId="10">{"via1",#N/A,TRUE,"general";"via2",#N/A,TRUE,"general";"via3",#N/A,TRUE,"general"}</definedName>
    <definedName name="QAQSWS" localSheetId="8">{"via1",#N/A,TRUE,"general";"via2",#N/A,TRUE,"general";"via3",#N/A,TRUE,"general"}</definedName>
    <definedName name="QAQSWS">{"via1",#N/A,TRUE,"general";"via2",#N/A,TRUE,"general";"via3",#N/A,TRUE,"general"}</definedName>
    <definedName name="qaqwwxcr" localSheetId="9">{"via1",#N/A,TRUE,"general";"via2",#N/A,TRUE,"general";"via3",#N/A,TRUE,"general"}</definedName>
    <definedName name="qaqwwxcr" localSheetId="11">{"via1",#N/A,TRUE,"general";"via2",#N/A,TRUE,"general";"via3",#N/A,TRUE,"general"}</definedName>
    <definedName name="qaqwwxcr" localSheetId="7">{"via1",#N/A,TRUE,"general";"via2",#N/A,TRUE,"general";"via3",#N/A,TRUE,"general"}</definedName>
    <definedName name="qaqwwxcr" localSheetId="10">{"via1",#N/A,TRUE,"general";"via2",#N/A,TRUE,"general";"via3",#N/A,TRUE,"general"}</definedName>
    <definedName name="qaqwwxcr" localSheetId="8">{"via1",#N/A,TRUE,"general";"via2",#N/A,TRUE,"general";"via3",#N/A,TRUE,"general"}</definedName>
    <definedName name="qaqwwxcr">{"via1",#N/A,TRUE,"general";"via2",#N/A,TRUE,"general";"via3",#N/A,TRUE,"general"}</definedName>
    <definedName name="qdefqfqwreqwerqw">#REF!</definedName>
    <definedName name="qedcd" localSheetId="9">{"via1",#N/A,TRUE,"general";"via2",#N/A,TRUE,"general";"via3",#N/A,TRUE,"general"}</definedName>
    <definedName name="qedcd" localSheetId="11">{"via1",#N/A,TRUE,"general";"via2",#N/A,TRUE,"general";"via3",#N/A,TRUE,"general"}</definedName>
    <definedName name="qedcd" localSheetId="7">{"via1",#N/A,TRUE,"general";"via2",#N/A,TRUE,"general";"via3",#N/A,TRUE,"general"}</definedName>
    <definedName name="qedcd" localSheetId="10">{"via1",#N/A,TRUE,"general";"via2",#N/A,TRUE,"general";"via3",#N/A,TRUE,"general"}</definedName>
    <definedName name="qedcd" localSheetId="8">{"via1",#N/A,TRUE,"general";"via2",#N/A,TRUE,"general";"via3",#N/A,TRUE,"general"}</definedName>
    <definedName name="qedcd">{"via1",#N/A,TRUE,"general";"via2",#N/A,TRUE,"general";"via3",#N/A,TRUE,"general"}</definedName>
    <definedName name="qeqewe" localSheetId="9">{"TAB1",#N/A,TRUE,"GENERAL";"TAB2",#N/A,TRUE,"GENERAL";"TAB3",#N/A,TRUE,"GENERAL";"TAB4",#N/A,TRUE,"GENERAL";"TAB5",#N/A,TRUE,"GENERAL"}</definedName>
    <definedName name="qeqewe" localSheetId="11">{"TAB1",#N/A,TRUE,"GENERAL";"TAB2",#N/A,TRUE,"GENERAL";"TAB3",#N/A,TRUE,"GENERAL";"TAB4",#N/A,TRUE,"GENERAL";"TAB5",#N/A,TRUE,"GENERAL"}</definedName>
    <definedName name="qeqewe" localSheetId="7">{"TAB1",#N/A,TRUE,"GENERAL";"TAB2",#N/A,TRUE,"GENERAL";"TAB3",#N/A,TRUE,"GENERAL";"TAB4",#N/A,TRUE,"GENERAL";"TAB5",#N/A,TRUE,"GENERAL"}</definedName>
    <definedName name="qeqewe" localSheetId="10">{"TAB1",#N/A,TRUE,"GENERAL";"TAB2",#N/A,TRUE,"GENERAL";"TAB3",#N/A,TRUE,"GENERAL";"TAB4",#N/A,TRUE,"GENERAL";"TAB5",#N/A,TRUE,"GENERAL"}</definedName>
    <definedName name="qeqewe" localSheetId="8">{"TAB1",#N/A,TRUE,"GENERAL";"TAB2",#N/A,TRUE,"GENERAL";"TAB3",#N/A,TRUE,"GENERAL";"TAB4",#N/A,TRUE,"GENERAL";"TAB5",#N/A,TRUE,"GENERAL"}</definedName>
    <definedName name="qeqewe">{"TAB1",#N/A,TRUE,"GENERAL";"TAB2",#N/A,TRUE,"GENERAL";"TAB3",#N/A,TRUE,"GENERAL";"TAB4",#N/A,TRUE,"GENERAL";"TAB5",#N/A,TRUE,"GENERAL"}</definedName>
    <definedName name="qewj" localSheetId="9">{"via1",#N/A,TRUE,"general";"via2",#N/A,TRUE,"general";"via3",#N/A,TRUE,"general"}</definedName>
    <definedName name="qewj" localSheetId="11">{"via1",#N/A,TRUE,"general";"via2",#N/A,TRUE,"general";"via3",#N/A,TRUE,"general"}</definedName>
    <definedName name="qewj" localSheetId="7">{"via1",#N/A,TRUE,"general";"via2",#N/A,TRUE,"general";"via3",#N/A,TRUE,"general"}</definedName>
    <definedName name="qewj" localSheetId="10">{"via1",#N/A,TRUE,"general";"via2",#N/A,TRUE,"general";"via3",#N/A,TRUE,"general"}</definedName>
    <definedName name="qewj" localSheetId="8">{"via1",#N/A,TRUE,"general";"via2",#N/A,TRUE,"general";"via3",#N/A,TRUE,"general"}</definedName>
    <definedName name="qewj">{"via1",#N/A,TRUE,"general";"via2",#N/A,TRUE,"general";"via3",#N/A,TRUE,"general"}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localSheetId="9">{"via1",#N/A,TRUE,"general";"via2",#N/A,TRUE,"general";"via3",#N/A,TRUE,"general"}</definedName>
    <definedName name="qqqqqw" localSheetId="11">{"via1",#N/A,TRUE,"general";"via2",#N/A,TRUE,"general";"via3",#N/A,TRUE,"general"}</definedName>
    <definedName name="qqqqqw" localSheetId="7">{"via1",#N/A,TRUE,"general";"via2",#N/A,TRUE,"general";"via3",#N/A,TRUE,"general"}</definedName>
    <definedName name="qqqqqw" localSheetId="10">{"via1",#N/A,TRUE,"general";"via2",#N/A,TRUE,"general";"via3",#N/A,TRUE,"general"}</definedName>
    <definedName name="qqqqqw" localSheetId="8">{"via1",#N/A,TRUE,"general";"via2",#N/A,TRUE,"general";"via3",#N/A,TRUE,"general"}</definedName>
    <definedName name="qqqqqw">{"via1",#N/A,TRUE,"general";"via2",#N/A,TRUE,"general";"via3",#N/A,TRUE,"general"}</definedName>
    <definedName name="QRS">#REF!</definedName>
    <definedName name="QUIMICOSTABLA1.3.1">#REF!</definedName>
    <definedName name="qw" localSheetId="9">{"via1",#N/A,TRUE,"general";"via2",#N/A,TRUE,"general";"via3",#N/A,TRUE,"general"}</definedName>
    <definedName name="qw" localSheetId="11">{"via1",#N/A,TRUE,"general";"via2",#N/A,TRUE,"general";"via3",#N/A,TRUE,"general"}</definedName>
    <definedName name="qw" localSheetId="7">{"via1",#N/A,TRUE,"general";"via2",#N/A,TRUE,"general";"via3",#N/A,TRUE,"general"}</definedName>
    <definedName name="qw" localSheetId="10">{"via1",#N/A,TRUE,"general";"via2",#N/A,TRUE,"general";"via3",#N/A,TRUE,"general"}</definedName>
    <definedName name="qw" localSheetId="8">{"via1",#N/A,TRUE,"general";"via2",#N/A,TRUE,"general";"via3",#N/A,TRUE,"general"}</definedName>
    <definedName name="qw">{"via1",#N/A,TRUE,"general";"via2",#N/A,TRUE,"general";"via3",#N/A,TRUE,"general"}</definedName>
    <definedName name="qwdas2" localSheetId="9">{"via1",#N/A,TRUE,"general";"via2",#N/A,TRUE,"general";"via3",#N/A,TRUE,"general"}</definedName>
    <definedName name="qwdas2" localSheetId="11">{"via1",#N/A,TRUE,"general";"via2",#N/A,TRUE,"general";"via3",#N/A,TRUE,"general"}</definedName>
    <definedName name="qwdas2" localSheetId="7">{"via1",#N/A,TRUE,"general";"via2",#N/A,TRUE,"general";"via3",#N/A,TRUE,"general"}</definedName>
    <definedName name="qwdas2" localSheetId="10">{"via1",#N/A,TRUE,"general";"via2",#N/A,TRUE,"general";"via3",#N/A,TRUE,"general"}</definedName>
    <definedName name="qwdas2" localSheetId="8">{"via1",#N/A,TRUE,"general";"via2",#N/A,TRUE,"general";"via3",#N/A,TRUE,"general"}</definedName>
    <definedName name="qwdas2">{"via1",#N/A,TRUE,"general";"via2",#N/A,TRUE,"general";"via3",#N/A,TRUE,"general"}</definedName>
    <definedName name="qweqe" localSheetId="9">{"TAB1",#N/A,TRUE,"GENERAL";"TAB2",#N/A,TRUE,"GENERAL";"TAB3",#N/A,TRUE,"GENERAL";"TAB4",#N/A,TRUE,"GENERAL";"TAB5",#N/A,TRUE,"GENERAL"}</definedName>
    <definedName name="qweqe" localSheetId="11">{"TAB1",#N/A,TRUE,"GENERAL";"TAB2",#N/A,TRUE,"GENERAL";"TAB3",#N/A,TRUE,"GENERAL";"TAB4",#N/A,TRUE,"GENERAL";"TAB5",#N/A,TRUE,"GENERAL"}</definedName>
    <definedName name="qweqe" localSheetId="7">{"TAB1",#N/A,TRUE,"GENERAL";"TAB2",#N/A,TRUE,"GENERAL";"TAB3",#N/A,TRUE,"GENERAL";"TAB4",#N/A,TRUE,"GENERAL";"TAB5",#N/A,TRUE,"GENERAL"}</definedName>
    <definedName name="qweqe" localSheetId="10">{"TAB1",#N/A,TRUE,"GENERAL";"TAB2",#N/A,TRUE,"GENERAL";"TAB3",#N/A,TRUE,"GENERAL";"TAB4",#N/A,TRUE,"GENERAL";"TAB5",#N/A,TRUE,"GENERAL"}</definedName>
    <definedName name="qweqe" localSheetId="8">{"TAB1",#N/A,TRUE,"GENERAL";"TAB2",#N/A,TRUE,"GENERAL";"TAB3",#N/A,TRUE,"GENERAL";"TAB4",#N/A,TRUE,"GENERAL";"TAB5",#N/A,TRUE,"GENERAL"}</definedName>
    <definedName name="qweqe">{"TAB1",#N/A,TRUE,"GENERAL";"TAB2",#N/A,TRUE,"GENERAL";"TAB3",#N/A,TRUE,"GENERAL";"TAB4",#N/A,TRUE,"GENERAL";"TAB5",#N/A,TRUE,"GENERAL"}</definedName>
    <definedName name="qwqwqwj" localSheetId="9">{"TAB1",#N/A,TRUE,"GENERAL";"TAB2",#N/A,TRUE,"GENERAL";"TAB3",#N/A,TRUE,"GENERAL";"TAB4",#N/A,TRUE,"GENERAL";"TAB5",#N/A,TRUE,"GENERAL"}</definedName>
    <definedName name="qwqwqwj" localSheetId="11">{"TAB1",#N/A,TRUE,"GENERAL";"TAB2",#N/A,TRUE,"GENERAL";"TAB3",#N/A,TRUE,"GENERAL";"TAB4",#N/A,TRUE,"GENERAL";"TAB5",#N/A,TRUE,"GENERAL"}</definedName>
    <definedName name="qwqwqwj" localSheetId="7">{"TAB1",#N/A,TRUE,"GENERAL";"TAB2",#N/A,TRUE,"GENERAL";"TAB3",#N/A,TRUE,"GENERAL";"TAB4",#N/A,TRUE,"GENERAL";"TAB5",#N/A,TRUE,"GENERAL"}</definedName>
    <definedName name="qwqwqwj" localSheetId="10">{"TAB1",#N/A,TRUE,"GENERAL";"TAB2",#N/A,TRUE,"GENERAL";"TAB3",#N/A,TRUE,"GENERAL";"TAB4",#N/A,TRUE,"GENERAL";"TAB5",#N/A,TRUE,"GENERAL"}</definedName>
    <definedName name="qwqwqwj" localSheetId="8">{"TAB1",#N/A,TRUE,"GENERAL";"TAB2",#N/A,TRUE,"GENERAL";"TAB3",#N/A,TRUE,"GENERAL";"TAB4",#N/A,TRUE,"GENERAL";"TAB5",#N/A,TRUE,"GENERAL"}</definedName>
    <definedName name="qwqwqwj">{"TAB1",#N/A,TRUE,"GENERAL";"TAB2",#N/A,TRUE,"GENERAL";"TAB3",#N/A,TRUE,"GENERAL";"TAB4",#N/A,TRUE,"GENERAL";"TAB5",#N/A,TRUE,"GENERAL"}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 localSheetId="11">#REF!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localSheetId="9">{"TAB1",#N/A,TRUE,"GENERAL";"TAB2",#N/A,TRUE,"GENERAL";"TAB3",#N/A,TRUE,"GENERAL";"TAB4",#N/A,TRUE,"GENERAL";"TAB5",#N/A,TRUE,"GENERAL"}</definedName>
    <definedName name="rege" localSheetId="11">{"TAB1",#N/A,TRUE,"GENERAL";"TAB2",#N/A,TRUE,"GENERAL";"TAB3",#N/A,TRUE,"GENERAL";"TAB4",#N/A,TRUE,"GENERAL";"TAB5",#N/A,TRUE,"GENERAL"}</definedName>
    <definedName name="rege" localSheetId="7">{"TAB1",#N/A,TRUE,"GENERAL";"TAB2",#N/A,TRUE,"GENERAL";"TAB3",#N/A,TRUE,"GENERAL";"TAB4",#N/A,TRUE,"GENERAL";"TAB5",#N/A,TRUE,"GENERAL"}</definedName>
    <definedName name="rege" localSheetId="10">{"TAB1",#N/A,TRUE,"GENERAL";"TAB2",#N/A,TRUE,"GENERAL";"TAB3",#N/A,TRUE,"GENERAL";"TAB4",#N/A,TRUE,"GENERAL";"TAB5",#N/A,TRUE,"GENERAL"}</definedName>
    <definedName name="rege" localSheetId="8">{"TAB1",#N/A,TRUE,"GENERAL";"TAB2",#N/A,TRUE,"GENERAL";"TAB3",#N/A,TRUE,"GENERAL";"TAB4",#N/A,TRUE,"GENERAL";"TAB5",#N/A,TRUE,"GENERAL"}</definedName>
    <definedName name="rege">{"TAB1",#N/A,TRUE,"GENERAL";"TAB2",#N/A,TRUE,"GENERAL";"TAB3",#N/A,TRUE,"GENERAL";"TAB4",#N/A,TRUE,"GENERAL";"TAB5",#N/A,TRUE,"GENERAL"}</definedName>
    <definedName name="regional">#REF!</definedName>
    <definedName name="regresd" localSheetId="9">{"TAB1",#N/A,TRUE,"GENERAL";"TAB2",#N/A,TRUE,"GENERAL";"TAB3",#N/A,TRUE,"GENERAL";"TAB4",#N/A,TRUE,"GENERAL";"TAB5",#N/A,TRUE,"GENERAL"}</definedName>
    <definedName name="regresd" localSheetId="11">{"TAB1",#N/A,TRUE,"GENERAL";"TAB2",#N/A,TRUE,"GENERAL";"TAB3",#N/A,TRUE,"GENERAL";"TAB4",#N/A,TRUE,"GENERAL";"TAB5",#N/A,TRUE,"GENERAL"}</definedName>
    <definedName name="regresd" localSheetId="7">{"TAB1",#N/A,TRUE,"GENERAL";"TAB2",#N/A,TRUE,"GENERAL";"TAB3",#N/A,TRUE,"GENERAL";"TAB4",#N/A,TRUE,"GENERAL";"TAB5",#N/A,TRUE,"GENERAL"}</definedName>
    <definedName name="regresd" localSheetId="10">{"TAB1",#N/A,TRUE,"GENERAL";"TAB2",#N/A,TRUE,"GENERAL";"TAB3",#N/A,TRUE,"GENERAL";"TAB4",#N/A,TRUE,"GENERAL";"TAB5",#N/A,TRUE,"GENERAL"}</definedName>
    <definedName name="regresd" localSheetId="8">{"TAB1",#N/A,TRUE,"GENERAL";"TAB2",#N/A,TRUE,"GENERAL";"TAB3",#N/A,TRUE,"GENERAL";"TAB4",#N/A,TRUE,"GENERAL";"TAB5",#N/A,TRUE,"GENERAL"}</definedName>
    <definedName name="regresd">{"TAB1",#N/A,TRUE,"GENERAL";"TAB2",#N/A,TRUE,"GENERAL";"TAB3",#N/A,TRUE,"GENERAL";"TAB4",#N/A,TRUE,"GENERAL";"TAB5",#N/A,TRUE,"GENERAL"}</definedName>
    <definedName name="regthio" localSheetId="9">{"TAB1",#N/A,TRUE,"GENERAL";"TAB2",#N/A,TRUE,"GENERAL";"TAB3",#N/A,TRUE,"GENERAL";"TAB4",#N/A,TRUE,"GENERAL";"TAB5",#N/A,TRUE,"GENERAL"}</definedName>
    <definedName name="regthio" localSheetId="11">{"TAB1",#N/A,TRUE,"GENERAL";"TAB2",#N/A,TRUE,"GENERAL";"TAB3",#N/A,TRUE,"GENERAL";"TAB4",#N/A,TRUE,"GENERAL";"TAB5",#N/A,TRUE,"GENERAL"}</definedName>
    <definedName name="regthio" localSheetId="7">{"TAB1",#N/A,TRUE,"GENERAL";"TAB2",#N/A,TRUE,"GENERAL";"TAB3",#N/A,TRUE,"GENERAL";"TAB4",#N/A,TRUE,"GENERAL";"TAB5",#N/A,TRUE,"GENERAL"}</definedName>
    <definedName name="regthio" localSheetId="10">{"TAB1",#N/A,TRUE,"GENERAL";"TAB2",#N/A,TRUE,"GENERAL";"TAB3",#N/A,TRUE,"GENERAL";"TAB4",#N/A,TRUE,"GENERAL";"TAB5",#N/A,TRUE,"GENERAL"}</definedName>
    <definedName name="regthio" localSheetId="8">{"TAB1",#N/A,TRUE,"GENERAL";"TAB2",#N/A,TRUE,"GENERAL";"TAB3",#N/A,TRUE,"GENERAL";"TAB4",#N/A,TRUE,"GENERAL";"TAB5",#N/A,TRUE,"GENERAL"}</definedName>
    <definedName name="regthio">{"TAB1",#N/A,TRUE,"GENERAL";"TAB2",#N/A,TRUE,"GENERAL";"TAB3",#N/A,TRUE,"GENERAL";"TAB4",#N/A,TRUE,"GENERAL";"TAB5",#N/A,TRUE,"GENERAL"}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9">{"via1",#N/A,TRUE,"general";"via2",#N/A,TRUE,"general";"via3",#N/A,TRUE,"general"}</definedName>
    <definedName name="REJHE" localSheetId="11">{"via1",#N/A,TRUE,"general";"via2",#N/A,TRUE,"general";"via3",#N/A,TRUE,"general"}</definedName>
    <definedName name="REJHE" localSheetId="7">{"via1",#N/A,TRUE,"general";"via2",#N/A,TRUE,"general";"via3",#N/A,TRUE,"general"}</definedName>
    <definedName name="REJHE" localSheetId="10">{"via1",#N/A,TRUE,"general";"via2",#N/A,TRUE,"general";"via3",#N/A,TRUE,"general"}</definedName>
    <definedName name="REJHE" localSheetId="8">{"via1",#N/A,TRUE,"general";"via2",#N/A,TRUE,"general";"via3",#N/A,TRUE,"general"}</definedName>
    <definedName name="REJHE">{"via1",#N/A,TRUE,"general";"via2",#N/A,TRUE,"general";"via3",#N/A,TRUE,"general"}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localSheetId="9">{"via1",#N/A,TRUE,"general";"via2",#N/A,TRUE,"general";"via3",#N/A,TRUE,"general"}</definedName>
    <definedName name="rer" localSheetId="11">{"via1",#N/A,TRUE,"general";"via2",#N/A,TRUE,"general";"via3",#N/A,TRUE,"general"}</definedName>
    <definedName name="rer" localSheetId="7">{"via1",#N/A,TRUE,"general";"via2",#N/A,TRUE,"general";"via3",#N/A,TRUE,"general"}</definedName>
    <definedName name="rer" localSheetId="10">{"via1",#N/A,TRUE,"general";"via2",#N/A,TRUE,"general";"via3",#N/A,TRUE,"general"}</definedName>
    <definedName name="rer" localSheetId="8">{"via1",#N/A,TRUE,"general";"via2",#N/A,TRUE,"general";"via3",#N/A,TRUE,"general"}</definedName>
    <definedName name="rer">{"via1",#N/A,TRUE,"general";"via2",#N/A,TRUE,"general";"via3",#N/A,TRUE,"general"}</definedName>
    <definedName name="rererw" localSheetId="9">{"TAB1",#N/A,TRUE,"GENERAL";"TAB2",#N/A,TRUE,"GENERAL";"TAB3",#N/A,TRUE,"GENERAL";"TAB4",#N/A,TRUE,"GENERAL";"TAB5",#N/A,TRUE,"GENERAL"}</definedName>
    <definedName name="rererw" localSheetId="11">{"TAB1",#N/A,TRUE,"GENERAL";"TAB2",#N/A,TRUE,"GENERAL";"TAB3",#N/A,TRUE,"GENERAL";"TAB4",#N/A,TRUE,"GENERAL";"TAB5",#N/A,TRUE,"GENERAL"}</definedName>
    <definedName name="rererw" localSheetId="7">{"TAB1",#N/A,TRUE,"GENERAL";"TAB2",#N/A,TRUE,"GENERAL";"TAB3",#N/A,TRUE,"GENERAL";"TAB4",#N/A,TRUE,"GENERAL";"TAB5",#N/A,TRUE,"GENERAL"}</definedName>
    <definedName name="rererw" localSheetId="10">{"TAB1",#N/A,TRUE,"GENERAL";"TAB2",#N/A,TRUE,"GENERAL";"TAB3",#N/A,TRUE,"GENERAL";"TAB4",#N/A,TRUE,"GENERAL";"TAB5",#N/A,TRUE,"GENERAL"}</definedName>
    <definedName name="rererw" localSheetId="8">{"TAB1",#N/A,TRUE,"GENERAL";"TAB2",#N/A,TRUE,"GENERAL";"TAB3",#N/A,TRUE,"GENERAL";"TAB4",#N/A,TRUE,"GENERAL";"TAB5",#N/A,TRUE,"GENERAL"}</definedName>
    <definedName name="rererw">{"TAB1",#N/A,TRUE,"GENERAL";"TAB2",#N/A,TRUE,"GENERAL";"TAB3",#N/A,TRUE,"GENERAL";"TAB4",#N/A,TRUE,"GENERAL";"TAB5",#N/A,TRUE,"GENERAL"}</definedName>
    <definedName name="rerg" localSheetId="9">{"TAB1",#N/A,TRUE,"GENERAL";"TAB2",#N/A,TRUE,"GENERAL";"TAB3",#N/A,TRUE,"GENERAL";"TAB4",#N/A,TRUE,"GENERAL";"TAB5",#N/A,TRUE,"GENERAL"}</definedName>
    <definedName name="rerg" localSheetId="11">{"TAB1",#N/A,TRUE,"GENERAL";"TAB2",#N/A,TRUE,"GENERAL";"TAB3",#N/A,TRUE,"GENERAL";"TAB4",#N/A,TRUE,"GENERAL";"TAB5",#N/A,TRUE,"GENERAL"}</definedName>
    <definedName name="rerg" localSheetId="7">{"TAB1",#N/A,TRUE,"GENERAL";"TAB2",#N/A,TRUE,"GENERAL";"TAB3",#N/A,TRUE,"GENERAL";"TAB4",#N/A,TRUE,"GENERAL";"TAB5",#N/A,TRUE,"GENERAL"}</definedName>
    <definedName name="rerg" localSheetId="10">{"TAB1",#N/A,TRUE,"GENERAL";"TAB2",#N/A,TRUE,"GENERAL";"TAB3",#N/A,TRUE,"GENERAL";"TAB4",#N/A,TRUE,"GENERAL";"TAB5",#N/A,TRUE,"GENERAL"}</definedName>
    <definedName name="rerg" localSheetId="8">{"TAB1",#N/A,TRUE,"GENERAL";"TAB2",#N/A,TRUE,"GENERAL";"TAB3",#N/A,TRUE,"GENERAL";"TAB4",#N/A,TRUE,"GENERAL";"TAB5",#N/A,TRUE,"GENERAL"}</definedName>
    <definedName name="rerg">{"TAB1",#N/A,TRUE,"GENERAL";"TAB2",#N/A,TRUE,"GENERAL";"TAB3",#N/A,TRUE,"GENERAL";"TAB4",#N/A,TRUE,"GENERAL";"TAB5",#N/A,TRUE,"GENERAL"}</definedName>
    <definedName name="rerrrrw" localSheetId="9">{"TAB1",#N/A,TRUE,"GENERAL";"TAB2",#N/A,TRUE,"GENERAL";"TAB3",#N/A,TRUE,"GENERAL";"TAB4",#N/A,TRUE,"GENERAL";"TAB5",#N/A,TRUE,"GENERAL"}</definedName>
    <definedName name="rerrrrw" localSheetId="11">{"TAB1",#N/A,TRUE,"GENERAL";"TAB2",#N/A,TRUE,"GENERAL";"TAB3",#N/A,TRUE,"GENERAL";"TAB4",#N/A,TRUE,"GENERAL";"TAB5",#N/A,TRUE,"GENERAL"}</definedName>
    <definedName name="rerrrrw" localSheetId="7">{"TAB1",#N/A,TRUE,"GENERAL";"TAB2",#N/A,TRUE,"GENERAL";"TAB3",#N/A,TRUE,"GENERAL";"TAB4",#N/A,TRUE,"GENERAL";"TAB5",#N/A,TRUE,"GENERAL"}</definedName>
    <definedName name="rerrrrw" localSheetId="10">{"TAB1",#N/A,TRUE,"GENERAL";"TAB2",#N/A,TRUE,"GENERAL";"TAB3",#N/A,TRUE,"GENERAL";"TAB4",#N/A,TRUE,"GENERAL";"TAB5",#N/A,TRUE,"GENERAL"}</definedName>
    <definedName name="rerrrrw" localSheetId="8">{"TAB1",#N/A,TRUE,"GENERAL";"TAB2",#N/A,TRUE,"GENERAL";"TAB3",#N/A,TRUE,"GENERAL";"TAB4",#N/A,TRUE,"GENERAL";"TAB5",#N/A,TRUE,"GENERAL"}</definedName>
    <definedName name="rerrrrw">{"TAB1",#N/A,TRUE,"GENERAL";"TAB2",#N/A,TRUE,"GENERAL";"TAB3",#N/A,TRUE,"GENERAL";"TAB4",#N/A,TRUE,"GENERAL";"TAB5",#N/A,TRUE,"GENERAL"}</definedName>
    <definedName name="res" localSheetId="9">#REF!</definedName>
    <definedName name="res" localSheetId="11">#REF!</definedName>
    <definedName name="res" localSheetId="7">#REF!</definedName>
    <definedName name="res" localSheetId="10">#REF!</definedName>
    <definedName name="res" localSheetId="8">#REF!</definedName>
    <definedName name="res">{#N/A,#N/A,FALSE,"GRAFICO";#N/A,#N/A,FALSE,"CAJA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localSheetId="9">{"via1",#N/A,TRUE,"general";"via2",#N/A,TRUE,"general";"via3",#N/A,TRUE,"general"}</definedName>
    <definedName name="RETTRE" localSheetId="11">{"via1",#N/A,TRUE,"general";"via2",#N/A,TRUE,"general";"via3",#N/A,TRUE,"general"}</definedName>
    <definedName name="RETTRE" localSheetId="7">{"via1",#N/A,TRUE,"general";"via2",#N/A,TRUE,"general";"via3",#N/A,TRUE,"general"}</definedName>
    <definedName name="RETTRE" localSheetId="10">{"via1",#N/A,TRUE,"general";"via2",#N/A,TRUE,"general";"via3",#N/A,TRUE,"general"}</definedName>
    <definedName name="RETTRE" localSheetId="8">{"via1",#N/A,TRUE,"general";"via2",#N/A,TRUE,"general";"via3",#N/A,TRUE,"general"}</definedName>
    <definedName name="RETTRE">{"via1",#N/A,TRUE,"general";"via2",#N/A,TRUE,"general";"via3",#N/A,TRUE,"general"}</definedName>
    <definedName name="rety" localSheetId="9">{"TAB1",#N/A,TRUE,"GENERAL";"TAB2",#N/A,TRUE,"GENERAL";"TAB3",#N/A,TRUE,"GENERAL";"TAB4",#N/A,TRUE,"GENERAL";"TAB5",#N/A,TRUE,"GENERAL"}</definedName>
    <definedName name="rety" localSheetId="11">{"TAB1",#N/A,TRUE,"GENERAL";"TAB2",#N/A,TRUE,"GENERAL";"TAB3",#N/A,TRUE,"GENERAL";"TAB4",#N/A,TRUE,"GENERAL";"TAB5",#N/A,TRUE,"GENERAL"}</definedName>
    <definedName name="rety" localSheetId="7">{"TAB1",#N/A,TRUE,"GENERAL";"TAB2",#N/A,TRUE,"GENERAL";"TAB3",#N/A,TRUE,"GENERAL";"TAB4",#N/A,TRUE,"GENERAL";"TAB5",#N/A,TRUE,"GENERAL"}</definedName>
    <definedName name="rety" localSheetId="10">{"TAB1",#N/A,TRUE,"GENERAL";"TAB2",#N/A,TRUE,"GENERAL";"TAB3",#N/A,TRUE,"GENERAL";"TAB4",#N/A,TRUE,"GENERAL";"TAB5",#N/A,TRUE,"GENERAL"}</definedName>
    <definedName name="rety" localSheetId="8">{"TAB1",#N/A,TRUE,"GENERAL";"TAB2",#N/A,TRUE,"GENERAL";"TAB3",#N/A,TRUE,"GENERAL";"TAB4",#N/A,TRUE,"GENERAL";"TAB5",#N/A,TRUE,"GENERAL"}</definedName>
    <definedName name="rety">{"TAB1",#N/A,TRUE,"GENERAL";"TAB2",#N/A,TRUE,"GENERAL";"TAB3",#N/A,TRUE,"GENERAL";"TAB4",#N/A,TRUE,"GENERAL";"TAB5",#N/A,TRUE,"GENERAL"}</definedName>
    <definedName name="rewfreg" localSheetId="9">{"via1",#N/A,TRUE,"general";"via2",#N/A,TRUE,"general";"via3",#N/A,TRUE,"general"}</definedName>
    <definedName name="rewfreg" localSheetId="11">{"via1",#N/A,TRUE,"general";"via2",#N/A,TRUE,"general";"via3",#N/A,TRUE,"general"}</definedName>
    <definedName name="rewfreg" localSheetId="7">{"via1",#N/A,TRUE,"general";"via2",#N/A,TRUE,"general";"via3",#N/A,TRUE,"general"}</definedName>
    <definedName name="rewfreg" localSheetId="10">{"via1",#N/A,TRUE,"general";"via2",#N/A,TRUE,"general";"via3",#N/A,TRUE,"general"}</definedName>
    <definedName name="rewfreg" localSheetId="8">{"via1",#N/A,TRUE,"general";"via2",#N/A,TRUE,"general";"via3",#N/A,TRUE,"general"}</definedName>
    <definedName name="rewfreg">{"via1",#N/A,TRUE,"general";"via2",#N/A,TRUE,"general";"via3",#N/A,TRUE,"general"}</definedName>
    <definedName name="rewr" localSheetId="9">{"via1",#N/A,TRUE,"general";"via2",#N/A,TRUE,"general";"via3",#N/A,TRUE,"general"}</definedName>
    <definedName name="rewr" localSheetId="11">{"via1",#N/A,TRUE,"general";"via2",#N/A,TRUE,"general";"via3",#N/A,TRUE,"general"}</definedName>
    <definedName name="rewr" localSheetId="7">{"via1",#N/A,TRUE,"general";"via2",#N/A,TRUE,"general";"via3",#N/A,TRUE,"general"}</definedName>
    <definedName name="rewr" localSheetId="10">{"via1",#N/A,TRUE,"general";"via2",#N/A,TRUE,"general";"via3",#N/A,TRUE,"general"}</definedName>
    <definedName name="rewr" localSheetId="8">{"via1",#N/A,TRUE,"general";"via2",#N/A,TRUE,"general";"via3",#N/A,TRUE,"general"}</definedName>
    <definedName name="rewr">{"via1",#N/A,TRUE,"general";"via2",#N/A,TRUE,"general";"via3",#N/A,TRUE,"general"}</definedName>
    <definedName name="REWWER" localSheetId="9">{"TAB1",#N/A,TRUE,"GENERAL";"TAB2",#N/A,TRUE,"GENERAL";"TAB3",#N/A,TRUE,"GENERAL";"TAB4",#N/A,TRUE,"GENERAL";"TAB5",#N/A,TRUE,"GENERAL"}</definedName>
    <definedName name="REWWER" localSheetId="11">{"TAB1",#N/A,TRUE,"GENERAL";"TAB2",#N/A,TRUE,"GENERAL";"TAB3",#N/A,TRUE,"GENERAL";"TAB4",#N/A,TRUE,"GENERAL";"TAB5",#N/A,TRUE,"GENERAL"}</definedName>
    <definedName name="REWWER" localSheetId="7">{"TAB1",#N/A,TRUE,"GENERAL";"TAB2",#N/A,TRUE,"GENERAL";"TAB3",#N/A,TRUE,"GENERAL";"TAB4",#N/A,TRUE,"GENERAL";"TAB5",#N/A,TRUE,"GENERAL"}</definedName>
    <definedName name="REWWER" localSheetId="10">{"TAB1",#N/A,TRUE,"GENERAL";"TAB2",#N/A,TRUE,"GENERAL";"TAB3",#N/A,TRUE,"GENERAL";"TAB4",#N/A,TRUE,"GENERAL";"TAB5",#N/A,TRUE,"GENERAL"}</definedName>
    <definedName name="REWWER" localSheetId="8">{"TAB1",#N/A,TRUE,"GENERAL";"TAB2",#N/A,TRUE,"GENERAL";"TAB3",#N/A,TRUE,"GENERAL";"TAB4",#N/A,TRUE,"GENERAL";"TAB5",#N/A,TRUE,"GENERAL"}</definedName>
    <definedName name="REWWER">{"TAB1",#N/A,TRUE,"GENERAL";"TAB2",#N/A,TRUE,"GENERAL";"TAB3",#N/A,TRUE,"GENERAL";"TAB4",#N/A,TRUE,"GENERAL";"TAB5",#N/A,TRUE,"GENERAL"}</definedName>
    <definedName name="reyepoi" localSheetId="9">{"TAB1",#N/A,TRUE,"GENERAL";"TAB2",#N/A,TRUE,"GENERAL";"TAB3",#N/A,TRUE,"GENERAL";"TAB4",#N/A,TRUE,"GENERAL";"TAB5",#N/A,TRUE,"GENERAL"}</definedName>
    <definedName name="reyepoi" localSheetId="11">{"TAB1",#N/A,TRUE,"GENERAL";"TAB2",#N/A,TRUE,"GENERAL";"TAB3",#N/A,TRUE,"GENERAL";"TAB4",#N/A,TRUE,"GENERAL";"TAB5",#N/A,TRUE,"GENERAL"}</definedName>
    <definedName name="reyepoi" localSheetId="7">{"TAB1",#N/A,TRUE,"GENERAL";"TAB2",#N/A,TRUE,"GENERAL";"TAB3",#N/A,TRUE,"GENERAL";"TAB4",#N/A,TRUE,"GENERAL";"TAB5",#N/A,TRUE,"GENERAL"}</definedName>
    <definedName name="reyepoi" localSheetId="10">{"TAB1",#N/A,TRUE,"GENERAL";"TAB2",#N/A,TRUE,"GENERAL";"TAB3",#N/A,TRUE,"GENERAL";"TAB4",#N/A,TRUE,"GENERAL";"TAB5",#N/A,TRUE,"GENERAL"}</definedName>
    <definedName name="reyepoi" localSheetId="8">{"TAB1",#N/A,TRUE,"GENERAL";"TAB2",#N/A,TRUE,"GENERAL";"TAB3",#N/A,TRUE,"GENERAL";"TAB4",#N/A,TRUE,"GENERAL";"TAB5",#N/A,TRUE,"GENERAL"}</definedName>
    <definedName name="reyepoi">{"TAB1",#N/A,TRUE,"GENERAL";"TAB2",#N/A,TRUE,"GENERAL";"TAB3",#N/A,TRUE,"GENERAL";"TAB4",#N/A,TRUE,"GENERAL";"TAB5",#N/A,TRUE,"GENERAL"}</definedName>
    <definedName name="reyety" localSheetId="9">{"via1",#N/A,TRUE,"general";"via2",#N/A,TRUE,"general";"via3",#N/A,TRUE,"general"}</definedName>
    <definedName name="reyety" localSheetId="11">{"via1",#N/A,TRUE,"general";"via2",#N/A,TRUE,"general";"via3",#N/A,TRUE,"general"}</definedName>
    <definedName name="reyety" localSheetId="7">{"via1",#N/A,TRUE,"general";"via2",#N/A,TRUE,"general";"via3",#N/A,TRUE,"general"}</definedName>
    <definedName name="reyety" localSheetId="10">{"via1",#N/A,TRUE,"general";"via2",#N/A,TRUE,"general";"via3",#N/A,TRUE,"general"}</definedName>
    <definedName name="reyety" localSheetId="8">{"via1",#N/A,TRUE,"general";"via2",#N/A,TRUE,"general";"via3",#N/A,TRUE,"general"}</definedName>
    <definedName name="reyety">{"via1",#N/A,TRUE,"general";"via2",#N/A,TRUE,"general";"via3",#N/A,TRUE,"general"}</definedName>
    <definedName name="reyty" localSheetId="9">{"via1",#N/A,TRUE,"general";"via2",#N/A,TRUE,"general";"via3",#N/A,TRUE,"general"}</definedName>
    <definedName name="reyty" localSheetId="11">{"via1",#N/A,TRUE,"general";"via2",#N/A,TRUE,"general";"via3",#N/A,TRUE,"general"}</definedName>
    <definedName name="reyty" localSheetId="7">{"via1",#N/A,TRUE,"general";"via2",#N/A,TRUE,"general";"via3",#N/A,TRUE,"general"}</definedName>
    <definedName name="reyty" localSheetId="10">{"via1",#N/A,TRUE,"general";"via2",#N/A,TRUE,"general";"via3",#N/A,TRUE,"general"}</definedName>
    <definedName name="reyty" localSheetId="8">{"via1",#N/A,TRUE,"general";"via2",#N/A,TRUE,"general";"via3",#N/A,TRUE,"general"}</definedName>
    <definedName name="reyty">{"via1",#N/A,TRUE,"general";"via2",#N/A,TRUE,"general";"via3",#N/A,TRUE,"general"}</definedName>
    <definedName name="reyyt" localSheetId="9">{"via1",#N/A,TRUE,"general";"via2",#N/A,TRUE,"general";"via3",#N/A,TRUE,"general"}</definedName>
    <definedName name="reyyt" localSheetId="11">{"via1",#N/A,TRUE,"general";"via2",#N/A,TRUE,"general";"via3",#N/A,TRUE,"general"}</definedName>
    <definedName name="reyyt" localSheetId="7">{"via1",#N/A,TRUE,"general";"via2",#N/A,TRUE,"general";"via3",#N/A,TRUE,"general"}</definedName>
    <definedName name="reyyt" localSheetId="10">{"via1",#N/A,TRUE,"general";"via2",#N/A,TRUE,"general";"via3",#N/A,TRUE,"general"}</definedName>
    <definedName name="reyyt" localSheetId="8">{"via1",#N/A,TRUE,"general";"via2",#N/A,TRUE,"general";"via3",#N/A,TRUE,"general"}</definedName>
    <definedName name="reyyt">{"via1",#N/A,TRUE,"general";"via2",#N/A,TRUE,"general";"via3",#N/A,TRUE,"general"}</definedName>
    <definedName name="Rf">#REF!</definedName>
    <definedName name="rfhnhjyu" localSheetId="9">{"TAB1",#N/A,TRUE,"GENERAL";"TAB2",#N/A,TRUE,"GENERAL";"TAB3",#N/A,TRUE,"GENERAL";"TAB4",#N/A,TRUE,"GENERAL";"TAB5",#N/A,TRUE,"GENERAL"}</definedName>
    <definedName name="rfhnhjyu" localSheetId="11">{"TAB1",#N/A,TRUE,"GENERAL";"TAB2",#N/A,TRUE,"GENERAL";"TAB3",#N/A,TRUE,"GENERAL";"TAB4",#N/A,TRUE,"GENERAL";"TAB5",#N/A,TRUE,"GENERAL"}</definedName>
    <definedName name="rfhnhjyu" localSheetId="7">{"TAB1",#N/A,TRUE,"GENERAL";"TAB2",#N/A,TRUE,"GENERAL";"TAB3",#N/A,TRUE,"GENERAL";"TAB4",#N/A,TRUE,"GENERAL";"TAB5",#N/A,TRUE,"GENERAL"}</definedName>
    <definedName name="rfhnhjyu" localSheetId="10">{"TAB1",#N/A,TRUE,"GENERAL";"TAB2",#N/A,TRUE,"GENERAL";"TAB3",#N/A,TRUE,"GENERAL";"TAB4",#N/A,TRUE,"GENERAL";"TAB5",#N/A,TRUE,"GENERAL"}</definedName>
    <definedName name="rfhnhjyu" localSheetId="8">{"TAB1",#N/A,TRUE,"GENERAL";"TAB2",#N/A,TRUE,"GENERAL";"TAB3",#N/A,TRUE,"GENERAL";"TAB4",#N/A,TRUE,"GENERAL";"TAB5",#N/A,TRUE,"GENERAL"}</definedName>
    <definedName name="rfhnhjyu">{"TAB1",#N/A,TRUE,"GENERAL";"TAB2",#N/A,TRUE,"GENERAL";"TAB3",#N/A,TRUE,"GENERAL";"TAB4",#N/A,TRUE,"GENERAL";"TAB5",#N/A,TRUE,"GENERAL"}</definedName>
    <definedName name="rfref">#REF!</definedName>
    <definedName name="rfrevr">#REF!</definedName>
    <definedName name="rfrf" localSheetId="9">{"via1",#N/A,TRUE,"general";"via2",#N/A,TRUE,"general";"via3",#N/A,TRUE,"general"}</definedName>
    <definedName name="rfrf" localSheetId="11">{"via1",#N/A,TRUE,"general";"via2",#N/A,TRUE,"general";"via3",#N/A,TRUE,"general"}</definedName>
    <definedName name="rfrf" localSheetId="7">{"via1",#N/A,TRUE,"general";"via2",#N/A,TRUE,"general";"via3",#N/A,TRUE,"general"}</definedName>
    <definedName name="rfrf" localSheetId="10">{"via1",#N/A,TRUE,"general";"via2",#N/A,TRUE,"general";"via3",#N/A,TRUE,"general"}</definedName>
    <definedName name="rfrf" localSheetId="8">{"via1",#N/A,TRUE,"general";"via2",#N/A,TRUE,"general";"via3",#N/A,TRUE,"general"}</definedName>
    <definedName name="rfrf">{"via1",#N/A,TRUE,"general";"via2",#N/A,TRUE,"general";"via3",#N/A,TRUE,"general"}</definedName>
    <definedName name="Rg">#REF!</definedName>
    <definedName name="rge" localSheetId="9">{"via1",#N/A,TRUE,"general";"via2",#N/A,TRUE,"general";"via3",#N/A,TRUE,"general"}</definedName>
    <definedName name="rge" localSheetId="11">{"via1",#N/A,TRUE,"general";"via2",#N/A,TRUE,"general";"via3",#N/A,TRUE,"general"}</definedName>
    <definedName name="rge" localSheetId="7">{"via1",#N/A,TRUE,"general";"via2",#N/A,TRUE,"general";"via3",#N/A,TRUE,"general"}</definedName>
    <definedName name="rge" localSheetId="10">{"via1",#N/A,TRUE,"general";"via2",#N/A,TRUE,"general";"via3",#N/A,TRUE,"general"}</definedName>
    <definedName name="rge" localSheetId="8">{"via1",#N/A,TRUE,"general";"via2",#N/A,TRUE,"general";"via3",#N/A,TRUE,"general"}</definedName>
    <definedName name="rge">{"via1",#N/A,TRUE,"general";"via2",#N/A,TRUE,"general";"via3",#N/A,TRUE,"general"}</definedName>
    <definedName name="rgegg" localSheetId="9">{"via1",#N/A,TRUE,"general";"via2",#N/A,TRUE,"general";"via3",#N/A,TRUE,"general"}</definedName>
    <definedName name="rgegg" localSheetId="11">{"via1",#N/A,TRUE,"general";"via2",#N/A,TRUE,"general";"via3",#N/A,TRUE,"general"}</definedName>
    <definedName name="rgegg" localSheetId="7">{"via1",#N/A,TRUE,"general";"via2",#N/A,TRUE,"general";"via3",#N/A,TRUE,"general"}</definedName>
    <definedName name="rgegg" localSheetId="10">{"via1",#N/A,TRUE,"general";"via2",#N/A,TRUE,"general";"via3",#N/A,TRUE,"general"}</definedName>
    <definedName name="rgegg" localSheetId="8">{"via1",#N/A,TRUE,"general";"via2",#N/A,TRUE,"general";"via3",#N/A,TRUE,"general"}</definedName>
    <definedName name="rgegg">{"via1",#N/A,TRUE,"general";"via2",#N/A,TRUE,"general";"via3",#N/A,TRUE,"general"}</definedName>
    <definedName name="Rh">#REF!</definedName>
    <definedName name="rhh" localSheetId="9">{"TAB1",#N/A,TRUE,"GENERAL";"TAB2",#N/A,TRUE,"GENERAL";"TAB3",#N/A,TRUE,"GENERAL";"TAB4",#N/A,TRUE,"GENERAL";"TAB5",#N/A,TRUE,"GENERAL"}</definedName>
    <definedName name="rhh" localSheetId="11">{"TAB1",#N/A,TRUE,"GENERAL";"TAB2",#N/A,TRUE,"GENERAL";"TAB3",#N/A,TRUE,"GENERAL";"TAB4",#N/A,TRUE,"GENERAL";"TAB5",#N/A,TRUE,"GENERAL"}</definedName>
    <definedName name="rhh" localSheetId="7">{"TAB1",#N/A,TRUE,"GENERAL";"TAB2",#N/A,TRUE,"GENERAL";"TAB3",#N/A,TRUE,"GENERAL";"TAB4",#N/A,TRUE,"GENERAL";"TAB5",#N/A,TRUE,"GENERAL"}</definedName>
    <definedName name="rhh" localSheetId="10">{"TAB1",#N/A,TRUE,"GENERAL";"TAB2",#N/A,TRUE,"GENERAL";"TAB3",#N/A,TRUE,"GENERAL";"TAB4",#N/A,TRUE,"GENERAL";"TAB5",#N/A,TRUE,"GENERAL"}</definedName>
    <definedName name="rhh" localSheetId="8">{"TAB1",#N/A,TRUE,"GENERAL";"TAB2",#N/A,TRUE,"GENERAL";"TAB3",#N/A,TRUE,"GENERAL";"TAB4",#N/A,TRUE,"GENERAL";"TAB5",#N/A,TRUE,"GENERAL"}</definedName>
    <definedName name="rhh">{"TAB1",#N/A,TRUE,"GENERAL";"TAB2",#N/A,TRUE,"GENERAL";"TAB3",#N/A,TRUE,"GENERAL";"TAB4",#N/A,TRUE,"GENERAL";"TAB5",#N/A,TRUE,"GENERAL"}</definedName>
    <definedName name="rhrtd" localSheetId="9">{"TAB1",#N/A,TRUE,"GENERAL";"TAB2",#N/A,TRUE,"GENERAL";"TAB3",#N/A,TRUE,"GENERAL";"TAB4",#N/A,TRUE,"GENERAL";"TAB5",#N/A,TRUE,"GENERAL"}</definedName>
    <definedName name="rhrtd" localSheetId="11">{"TAB1",#N/A,TRUE,"GENERAL";"TAB2",#N/A,TRUE,"GENERAL";"TAB3",#N/A,TRUE,"GENERAL";"TAB4",#N/A,TRUE,"GENERAL";"TAB5",#N/A,TRUE,"GENERAL"}</definedName>
    <definedName name="rhrtd" localSheetId="7">{"TAB1",#N/A,TRUE,"GENERAL";"TAB2",#N/A,TRUE,"GENERAL";"TAB3",#N/A,TRUE,"GENERAL";"TAB4",#N/A,TRUE,"GENERAL";"TAB5",#N/A,TRUE,"GENERAL"}</definedName>
    <definedName name="rhrtd" localSheetId="10">{"TAB1",#N/A,TRUE,"GENERAL";"TAB2",#N/A,TRUE,"GENERAL";"TAB3",#N/A,TRUE,"GENERAL";"TAB4",#N/A,TRUE,"GENERAL";"TAB5",#N/A,TRUE,"GENERAL"}</definedName>
    <definedName name="rhrtd" localSheetId="8">{"TAB1",#N/A,TRUE,"GENERAL";"TAB2",#N/A,TRUE,"GENERAL";"TAB3",#N/A,TRUE,"GENERAL";"TAB4",#N/A,TRUE,"GENERAL";"TAB5",#N/A,TRUE,"GENERAL"}</definedName>
    <definedName name="rhrtd">{"TAB1",#N/A,TRUE,"GENERAL";"TAB2",#N/A,TRUE,"GENERAL";"TAB3",#N/A,TRUE,"GENERAL";"TAB4",#N/A,TRUE,"GENERAL";"TAB5",#N/A,TRUE,"GENERAL"}</definedName>
    <definedName name="rhtry" localSheetId="9">{"TAB1",#N/A,TRUE,"GENERAL";"TAB2",#N/A,TRUE,"GENERAL";"TAB3",#N/A,TRUE,"GENERAL";"TAB4",#N/A,TRUE,"GENERAL";"TAB5",#N/A,TRUE,"GENERAL"}</definedName>
    <definedName name="rhtry" localSheetId="11">{"TAB1",#N/A,TRUE,"GENERAL";"TAB2",#N/A,TRUE,"GENERAL";"TAB3",#N/A,TRUE,"GENERAL";"TAB4",#N/A,TRUE,"GENERAL";"TAB5",#N/A,TRUE,"GENERAL"}</definedName>
    <definedName name="rhtry" localSheetId="7">{"TAB1",#N/A,TRUE,"GENERAL";"TAB2",#N/A,TRUE,"GENERAL";"TAB3",#N/A,TRUE,"GENERAL";"TAB4",#N/A,TRUE,"GENERAL";"TAB5",#N/A,TRUE,"GENERAL"}</definedName>
    <definedName name="rhtry" localSheetId="10">{"TAB1",#N/A,TRUE,"GENERAL";"TAB2",#N/A,TRUE,"GENERAL";"TAB3",#N/A,TRUE,"GENERAL";"TAB4",#N/A,TRUE,"GENERAL";"TAB5",#N/A,TRUE,"GENERAL"}</definedName>
    <definedName name="rhtry" localSheetId="8">{"TAB1",#N/A,TRUE,"GENERAL";"TAB2",#N/A,TRUE,"GENERAL";"TAB3",#N/A,TRUE,"GENERAL";"TAB4",#N/A,TRUE,"GENERAL";"TAB5",#N/A,TRUE,"GENERAL"}</definedName>
    <definedName name="rhtry">{"TAB1",#N/A,TRUE,"GENERAL";"TAB2",#N/A,TRUE,"GENERAL";"TAB3",#N/A,TRUE,"GENERAL";"TAB4",#N/A,TRUE,"GENERAL";"TAB5",#N/A,TRUE,"GENERAL"}</definedName>
    <definedName name="Ri">#REF!</definedName>
    <definedName name="RICO" localSheetId="9">IF(Loan_Amount*Interest_Rate*Loan_Years*Loan_Start&gt;0,1,0)</definedName>
    <definedName name="RICO" localSheetId="11">IF(Loan_Amount*Interest_Rate*Loan_Years*Loan_Start&gt;0,1,0)</definedName>
    <definedName name="RICO" localSheetId="10">IF(Loan_Amount*Interest_Rate*Loan_Years*Loan_Start&gt;0,1,0)</definedName>
    <definedName name="RICO" localSheetId="8">IF(Loan_Amount*Interest_Rate*Loan_Years*Loan_Start&gt;0,1,0)</definedName>
    <definedName name="RICO">IF(Loan_Amount*Interest_Rate*Loan_Years*Loan_Start&gt;0,1,0)</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tandardRecalc">1</definedName>
    <definedName name="RiskUpdateDisplay">FALSE</definedName>
    <definedName name="RiskUseDifferentSeedForEachSim">FALSE</definedName>
    <definedName name="RiskUseFixedSeed">FALSE</definedName>
    <definedName name="RiskUseMultipleCPUs">TRUE</definedName>
    <definedName name="rj" localSheetId="9">{"TAB1",#N/A,TRUE,"GENERAL";"TAB2",#N/A,TRUE,"GENERAL";"TAB3",#N/A,TRUE,"GENERAL";"TAB4",#N/A,TRUE,"GENERAL";"TAB5",#N/A,TRUE,"GENERAL"}</definedName>
    <definedName name="rj" localSheetId="11">{"TAB1",#N/A,TRUE,"GENERAL";"TAB2",#N/A,TRUE,"GENERAL";"TAB3",#N/A,TRUE,"GENERAL";"TAB4",#N/A,TRUE,"GENERAL";"TAB5",#N/A,TRUE,"GENERAL"}</definedName>
    <definedName name="rj" localSheetId="7">{"TAB1",#N/A,TRUE,"GENERAL";"TAB2",#N/A,TRUE,"GENERAL";"TAB3",#N/A,TRUE,"GENERAL";"TAB4",#N/A,TRUE,"GENERAL";"TAB5",#N/A,TRUE,"GENERAL"}</definedName>
    <definedName name="rj" localSheetId="10">{"TAB1",#N/A,TRUE,"GENERAL";"TAB2",#N/A,TRUE,"GENERAL";"TAB3",#N/A,TRUE,"GENERAL";"TAB4",#N/A,TRUE,"GENERAL";"TAB5",#N/A,TRUE,"GENERAL"}</definedName>
    <definedName name="rj" localSheetId="8">{"TAB1",#N/A,TRUE,"GENERAL";"TAB2",#N/A,TRUE,"GENERAL";"TAB3",#N/A,TRUE,"GENERAL";"TAB4",#N/A,TRUE,"GENERAL";"TAB5",#N/A,TRUE,"GENERAL"}</definedName>
    <definedName name="rj">{"TAB1",#N/A,TRUE,"GENERAL";"TAB2",#N/A,TRUE,"GENERAL";"TAB3",#N/A,TRUE,"GENERAL";"TAB4",#N/A,TRUE,"GENERAL";"TAB5",#N/A,TRUE,"GENERAL"}</definedName>
    <definedName name="rjjth" localSheetId="9">{"TAB1",#N/A,TRUE,"GENERAL";"TAB2",#N/A,TRUE,"GENERAL";"TAB3",#N/A,TRUE,"GENERAL";"TAB4",#N/A,TRUE,"GENERAL";"TAB5",#N/A,TRUE,"GENERAL"}</definedName>
    <definedName name="rjjth" localSheetId="11">{"TAB1",#N/A,TRUE,"GENERAL";"TAB2",#N/A,TRUE,"GENERAL";"TAB3",#N/A,TRUE,"GENERAL";"TAB4",#N/A,TRUE,"GENERAL";"TAB5",#N/A,TRUE,"GENERAL"}</definedName>
    <definedName name="rjjth" localSheetId="7">{"TAB1",#N/A,TRUE,"GENERAL";"TAB2",#N/A,TRUE,"GENERAL";"TAB3",#N/A,TRUE,"GENERAL";"TAB4",#N/A,TRUE,"GENERAL";"TAB5",#N/A,TRUE,"GENERAL"}</definedName>
    <definedName name="rjjth" localSheetId="10">{"TAB1",#N/A,TRUE,"GENERAL";"TAB2",#N/A,TRUE,"GENERAL";"TAB3",#N/A,TRUE,"GENERAL";"TAB4",#N/A,TRUE,"GENERAL";"TAB5",#N/A,TRUE,"GENERAL"}</definedName>
    <definedName name="rjjth" localSheetId="8">{"TAB1",#N/A,TRUE,"GENERAL";"TAB2",#N/A,TRUE,"GENERAL";"TAB3",#N/A,TRUE,"GENERAL";"TAB4",#N/A,TRUE,"GENERAL";"TAB5",#N/A,TRUE,"GENERAL"}</definedName>
    <definedName name="rjjth">{"TAB1",#N/A,TRUE,"GENERAL";"TAB2",#N/A,TRUE,"GENERAL";"TAB3",#N/A,TRUE,"GENERAL";"TAB4",#N/A,TRUE,"GENERAL";"TAB5",#N/A,TRUE,"GENERAL"}</definedName>
    <definedName name="rjy" localSheetId="9">{"via1",#N/A,TRUE,"general";"via2",#N/A,TRUE,"general";"via3",#N/A,TRUE,"general"}</definedName>
    <definedName name="rjy" localSheetId="11">{"via1",#N/A,TRUE,"general";"via2",#N/A,TRUE,"general";"via3",#N/A,TRUE,"general"}</definedName>
    <definedName name="rjy" localSheetId="7">{"via1",#N/A,TRUE,"general";"via2",#N/A,TRUE,"general";"via3",#N/A,TRUE,"general"}</definedName>
    <definedName name="rjy" localSheetId="10">{"via1",#N/A,TRUE,"general";"via2",#N/A,TRUE,"general";"via3",#N/A,TRUE,"general"}</definedName>
    <definedName name="rjy" localSheetId="8">{"via1",#N/A,TRUE,"general";"via2",#N/A,TRUE,"general";"via3",#N/A,TRUE,"general"}</definedName>
    <definedName name="rjy">{"via1",#N/A,TRUE,"general";"via2",#N/A,TRUE,"general";"via3",#N/A,TRUE,"general"}</definedName>
    <definedName name="Rk">#REF!</definedName>
    <definedName name="rkjyk" localSheetId="9">{"TAB1",#N/A,TRUE,"GENERAL";"TAB2",#N/A,TRUE,"GENERAL";"TAB3",#N/A,TRUE,"GENERAL";"TAB4",#N/A,TRUE,"GENERAL";"TAB5",#N/A,TRUE,"GENERAL"}</definedName>
    <definedName name="rkjyk" localSheetId="11">{"TAB1",#N/A,TRUE,"GENERAL";"TAB2",#N/A,TRUE,"GENERAL";"TAB3",#N/A,TRUE,"GENERAL";"TAB4",#N/A,TRUE,"GENERAL";"TAB5",#N/A,TRUE,"GENERAL"}</definedName>
    <definedName name="rkjyk" localSheetId="7">{"TAB1",#N/A,TRUE,"GENERAL";"TAB2",#N/A,TRUE,"GENERAL";"TAB3",#N/A,TRUE,"GENERAL";"TAB4",#N/A,TRUE,"GENERAL";"TAB5",#N/A,TRUE,"GENERAL"}</definedName>
    <definedName name="rkjyk" localSheetId="10">{"TAB1",#N/A,TRUE,"GENERAL";"TAB2",#N/A,TRUE,"GENERAL";"TAB3",#N/A,TRUE,"GENERAL";"TAB4",#N/A,TRUE,"GENERAL";"TAB5",#N/A,TRUE,"GENERAL"}</definedName>
    <definedName name="rkjyk" localSheetId="8">{"TAB1",#N/A,TRUE,"GENERAL";"TAB2",#N/A,TRUE,"GENERAL";"TAB3",#N/A,TRUE,"GENERAL";"TAB4",#N/A,TRUE,"GENERAL";"TAB5",#N/A,TRUE,"GENERAL"}</definedName>
    <definedName name="rkjyk">{"TAB1",#N/A,TRUE,"GENERAL";"TAB2",#N/A,TRUE,"GENERAL";"TAB3",#N/A,TRUE,"GENERAL";"TAB4",#N/A,TRUE,"GENERAL";"TAB5",#N/A,TRUE,"GENERAL"}</definedName>
    <definedName name="rkru" localSheetId="9">{"via1",#N/A,TRUE,"general";"via2",#N/A,TRUE,"general";"via3",#N/A,TRUE,"general"}</definedName>
    <definedName name="rkru" localSheetId="11">{"via1",#N/A,TRUE,"general";"via2",#N/A,TRUE,"general";"via3",#N/A,TRUE,"general"}</definedName>
    <definedName name="rkru" localSheetId="7">{"via1",#N/A,TRUE,"general";"via2",#N/A,TRUE,"general";"via3",#N/A,TRUE,"general"}</definedName>
    <definedName name="rkru" localSheetId="10">{"via1",#N/A,TRUE,"general";"via2",#N/A,TRUE,"general";"via3",#N/A,TRUE,"general"}</definedName>
    <definedName name="rkru" localSheetId="8">{"via1",#N/A,TRUE,"general";"via2",#N/A,TRUE,"general";"via3",#N/A,TRUE,"general"}</definedName>
    <definedName name="rkru">{"via1",#N/A,TRUE,"general";"via2",#N/A,TRUE,"general";"via3",#N/A,TRUE,"general"}</definedName>
    <definedName name="rky" localSheetId="9">{"TAB1",#N/A,TRUE,"GENERAL";"TAB2",#N/A,TRUE,"GENERAL";"TAB3",#N/A,TRUE,"GENERAL";"TAB4",#N/A,TRUE,"GENERAL";"TAB5",#N/A,TRUE,"GENERAL"}</definedName>
    <definedName name="rky" localSheetId="11">{"TAB1",#N/A,TRUE,"GENERAL";"TAB2",#N/A,TRUE,"GENERAL";"TAB3",#N/A,TRUE,"GENERAL";"TAB4",#N/A,TRUE,"GENERAL";"TAB5",#N/A,TRUE,"GENERAL"}</definedName>
    <definedName name="rky" localSheetId="7">{"TAB1",#N/A,TRUE,"GENERAL";"TAB2",#N/A,TRUE,"GENERAL";"TAB3",#N/A,TRUE,"GENERAL";"TAB4",#N/A,TRUE,"GENERAL";"TAB5",#N/A,TRUE,"GENERAL"}</definedName>
    <definedName name="rky" localSheetId="10">{"TAB1",#N/A,TRUE,"GENERAL";"TAB2",#N/A,TRUE,"GENERAL";"TAB3",#N/A,TRUE,"GENERAL";"TAB4",#N/A,TRUE,"GENERAL";"TAB5",#N/A,TRUE,"GENERAL"}</definedName>
    <definedName name="rky" localSheetId="8">{"TAB1",#N/A,TRUE,"GENERAL";"TAB2",#N/A,TRUE,"GENERAL";"TAB3",#N/A,TRUE,"GENERAL";"TAB4",#N/A,TRUE,"GENERAL";"TAB5",#N/A,TRUE,"GENERAL"}</definedName>
    <definedName name="rky">{"TAB1",#N/A,TRUE,"GENERAL";"TAB2",#N/A,TRUE,"GENERAL";"TAB3",#N/A,TRUE,"GENERAL";"TAB4",#N/A,TRUE,"GENERAL";"TAB5",#N/A,TRUE,"GENERAL"}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localSheetId="9">{"via1",#N/A,TRUE,"general";"via2",#N/A,TRUE,"general";"via3",#N/A,TRUE,"general"}</definedName>
    <definedName name="rrr" localSheetId="11">{"via1",#N/A,TRUE,"general";"via2",#N/A,TRUE,"general";"via3",#N/A,TRUE,"general"}</definedName>
    <definedName name="rrr" localSheetId="7">{"via1",#N/A,TRUE,"general";"via2",#N/A,TRUE,"general";"via3",#N/A,TRUE,"general"}</definedName>
    <definedName name="rrr" localSheetId="10">{"via1",#N/A,TRUE,"general";"via2",#N/A,TRUE,"general";"via3",#N/A,TRUE,"general"}</definedName>
    <definedName name="rrr" localSheetId="8">{"via1",#N/A,TRUE,"general";"via2",#N/A,TRUE,"general";"via3",#N/A,TRUE,"general"}</definedName>
    <definedName name="rrr">{"via1",#N/A,TRUE,"general";"via2",#N/A,TRUE,"general";"via3",#N/A,TRUE,"general"}</definedName>
    <definedName name="rrrr">#REF!</definedName>
    <definedName name="rrrrrb" localSheetId="9">{"via1",#N/A,TRUE,"general";"via2",#N/A,TRUE,"general";"via3",#N/A,TRUE,"general"}</definedName>
    <definedName name="rrrrrb" localSheetId="11">{"via1",#N/A,TRUE,"general";"via2",#N/A,TRUE,"general";"via3",#N/A,TRUE,"general"}</definedName>
    <definedName name="rrrrrb" localSheetId="7">{"via1",#N/A,TRUE,"general";"via2",#N/A,TRUE,"general";"via3",#N/A,TRUE,"general"}</definedName>
    <definedName name="rrrrrb" localSheetId="10">{"via1",#N/A,TRUE,"general";"via2",#N/A,TRUE,"general";"via3",#N/A,TRUE,"general"}</definedName>
    <definedName name="rrrrrb" localSheetId="8">{"via1",#N/A,TRUE,"general";"via2",#N/A,TRUE,"general";"via3",#N/A,TRUE,"general"}</definedName>
    <definedName name="rrrrrb">{"via1",#N/A,TRUE,"general";"via2",#N/A,TRUE,"general";"via3",#N/A,TRUE,"general"}</definedName>
    <definedName name="rrrrrrre" localSheetId="9">{"TAB1",#N/A,TRUE,"GENERAL";"TAB2",#N/A,TRUE,"GENERAL";"TAB3",#N/A,TRUE,"GENERAL";"TAB4",#N/A,TRUE,"GENERAL";"TAB5",#N/A,TRUE,"GENERAL"}</definedName>
    <definedName name="rrrrrrre" localSheetId="11">{"TAB1",#N/A,TRUE,"GENERAL";"TAB2",#N/A,TRUE,"GENERAL";"TAB3",#N/A,TRUE,"GENERAL";"TAB4",#N/A,TRUE,"GENERAL";"TAB5",#N/A,TRUE,"GENERAL"}</definedName>
    <definedName name="rrrrrrre" localSheetId="7">{"TAB1",#N/A,TRUE,"GENERAL";"TAB2",#N/A,TRUE,"GENERAL";"TAB3",#N/A,TRUE,"GENERAL";"TAB4",#N/A,TRUE,"GENERAL";"TAB5",#N/A,TRUE,"GENERAL"}</definedName>
    <definedName name="rrrrrrre" localSheetId="10">{"TAB1",#N/A,TRUE,"GENERAL";"TAB2",#N/A,TRUE,"GENERAL";"TAB3",#N/A,TRUE,"GENERAL";"TAB4",#N/A,TRUE,"GENERAL";"TAB5",#N/A,TRUE,"GENERAL"}</definedName>
    <definedName name="rrrrrrre" localSheetId="8">{"TAB1",#N/A,TRUE,"GENERAL";"TAB2",#N/A,TRUE,"GENERAL";"TAB3",#N/A,TRUE,"GENERAL";"TAB4",#N/A,TRUE,"GENERAL";"TAB5",#N/A,TRUE,"GENERAL"}</definedName>
    <definedName name="rrrrrrre">{"TAB1",#N/A,TRUE,"GENERAL";"TAB2",#N/A,TRUE,"GENERAL";"TAB3",#N/A,TRUE,"GENERAL";"TAB4",#N/A,TRUE,"GENERAL";"TAB5",#N/A,TRUE,"GENERAL"}</definedName>
    <definedName name="rrrrt" localSheetId="9">{"via1",#N/A,TRUE,"general";"via2",#N/A,TRUE,"general";"via3",#N/A,TRUE,"general"}</definedName>
    <definedName name="rrrrt" localSheetId="11">{"via1",#N/A,TRUE,"general";"via2",#N/A,TRUE,"general";"via3",#N/A,TRUE,"general"}</definedName>
    <definedName name="rrrrt" localSheetId="7">{"via1",#N/A,TRUE,"general";"via2",#N/A,TRUE,"general";"via3",#N/A,TRUE,"general"}</definedName>
    <definedName name="rrrrt" localSheetId="10">{"via1",#N/A,TRUE,"general";"via2",#N/A,TRUE,"general";"via3",#N/A,TRUE,"general"}</definedName>
    <definedName name="rrrrt" localSheetId="8">{"via1",#N/A,TRUE,"general";"via2",#N/A,TRUE,"general";"via3",#N/A,TRUE,"general"}</definedName>
    <definedName name="rrrrt">{"via1",#N/A,TRUE,"general";"via2",#N/A,TRUE,"general";"via3",#N/A,TRUE,"general"}</definedName>
    <definedName name="RRRTGTG">#REF!</definedName>
    <definedName name="Rs">#REF!</definedName>
    <definedName name="rsdgsd5" localSheetId="9">{"TAB1",#N/A,TRUE,"GENERAL";"TAB2",#N/A,TRUE,"GENERAL";"TAB3",#N/A,TRUE,"GENERAL";"TAB4",#N/A,TRUE,"GENERAL";"TAB5",#N/A,TRUE,"GENERAL"}</definedName>
    <definedName name="rsdgsd5" localSheetId="11">{"TAB1",#N/A,TRUE,"GENERAL";"TAB2",#N/A,TRUE,"GENERAL";"TAB3",#N/A,TRUE,"GENERAL";"TAB4",#N/A,TRUE,"GENERAL";"TAB5",#N/A,TRUE,"GENERAL"}</definedName>
    <definedName name="rsdgsd5" localSheetId="7">{"TAB1",#N/A,TRUE,"GENERAL";"TAB2",#N/A,TRUE,"GENERAL";"TAB3",#N/A,TRUE,"GENERAL";"TAB4",#N/A,TRUE,"GENERAL";"TAB5",#N/A,TRUE,"GENERAL"}</definedName>
    <definedName name="rsdgsd5" localSheetId="10">{"TAB1",#N/A,TRUE,"GENERAL";"TAB2",#N/A,TRUE,"GENERAL";"TAB3",#N/A,TRUE,"GENERAL";"TAB4",#N/A,TRUE,"GENERAL";"TAB5",#N/A,TRUE,"GENERAL"}</definedName>
    <definedName name="rsdgsd5" localSheetId="8">{"TAB1",#N/A,TRUE,"GENERAL";"TAB2",#N/A,TRUE,"GENERAL";"TAB3",#N/A,TRUE,"GENERAL";"TAB4",#N/A,TRUE,"GENERAL";"TAB5",#N/A,TRUE,"GENERAL"}</definedName>
    <definedName name="rsdgsd5">{"TAB1",#N/A,TRUE,"GENERAL";"TAB2",#N/A,TRUE,"GENERAL";"TAB3",#N/A,TRUE,"GENERAL";"TAB4",#N/A,TRUE,"GENERAL";"TAB5",#N/A,TRUE,"GENERAL"}</definedName>
    <definedName name="Rt" localSheetId="9">#REF!</definedName>
    <definedName name="Rt" localSheetId="11">#REF!</definedName>
    <definedName name="Rt" localSheetId="7">#REF!</definedName>
    <definedName name="Rt" localSheetId="10">#REF!</definedName>
    <definedName name="Rt" localSheetId="8">#REF!</definedName>
    <definedName name="rt">{"TAB1",#N/A,TRUE,"GENERAL";"TAB2",#N/A,TRUE,"GENERAL";"TAB3",#N/A,TRUE,"GENERAL";"TAB4",#N/A,TRUE,"GENERAL";"TAB5",#N/A,TRUE,"GENERAL"}</definedName>
    <definedName name="rte" localSheetId="9">{"TAB1",#N/A,TRUE,"GENERAL";"TAB2",#N/A,TRUE,"GENERAL";"TAB3",#N/A,TRUE,"GENERAL";"TAB4",#N/A,TRUE,"GENERAL";"TAB5",#N/A,TRUE,"GENERAL"}</definedName>
    <definedName name="rte" localSheetId="11">{"TAB1",#N/A,TRUE,"GENERAL";"TAB2",#N/A,TRUE,"GENERAL";"TAB3",#N/A,TRUE,"GENERAL";"TAB4",#N/A,TRUE,"GENERAL";"TAB5",#N/A,TRUE,"GENERAL"}</definedName>
    <definedName name="rte" localSheetId="7">{"TAB1",#N/A,TRUE,"GENERAL";"TAB2",#N/A,TRUE,"GENERAL";"TAB3",#N/A,TRUE,"GENERAL";"TAB4",#N/A,TRUE,"GENERAL";"TAB5",#N/A,TRUE,"GENERAL"}</definedName>
    <definedName name="rte" localSheetId="10">{"TAB1",#N/A,TRUE,"GENERAL";"TAB2",#N/A,TRUE,"GENERAL";"TAB3",#N/A,TRUE,"GENERAL";"TAB4",#N/A,TRUE,"GENERAL";"TAB5",#N/A,TRUE,"GENERAL"}</definedName>
    <definedName name="rte" localSheetId="8">{"TAB1",#N/A,TRUE,"GENERAL";"TAB2",#N/A,TRUE,"GENERAL";"TAB3",#N/A,TRUE,"GENERAL";"TAB4",#N/A,TRUE,"GENERAL";"TAB5",#N/A,TRUE,"GENERAL"}</definedName>
    <definedName name="rte">{"TAB1",#N/A,TRUE,"GENERAL";"TAB2",#N/A,TRUE,"GENERAL";"TAB3",#N/A,TRUE,"GENERAL";"TAB4",#N/A,TRUE,"GENERAL";"TAB5",#N/A,TRUE,"GENERAL"}</definedName>
    <definedName name="rteg" localSheetId="9">{"via1",#N/A,TRUE,"general";"via2",#N/A,TRUE,"general";"via3",#N/A,TRUE,"general"}</definedName>
    <definedName name="rteg" localSheetId="11">{"via1",#N/A,TRUE,"general";"via2",#N/A,TRUE,"general";"via3",#N/A,TRUE,"general"}</definedName>
    <definedName name="rteg" localSheetId="7">{"via1",#N/A,TRUE,"general";"via2",#N/A,TRUE,"general";"via3",#N/A,TRUE,"general"}</definedName>
    <definedName name="rteg" localSheetId="10">{"via1",#N/A,TRUE,"general";"via2",#N/A,TRUE,"general";"via3",#N/A,TRUE,"general"}</definedName>
    <definedName name="rteg" localSheetId="8">{"via1",#N/A,TRUE,"general";"via2",#N/A,TRUE,"general";"via3",#N/A,TRUE,"general"}</definedName>
    <definedName name="rteg">{"via1",#N/A,TRUE,"general";"via2",#N/A,TRUE,"general";"via3",#N/A,TRUE,"general"}</definedName>
    <definedName name="rtert" localSheetId="9">{"TAB1",#N/A,TRUE,"GENERAL";"TAB2",#N/A,TRUE,"GENERAL";"TAB3",#N/A,TRUE,"GENERAL";"TAB4",#N/A,TRUE,"GENERAL";"TAB5",#N/A,TRUE,"GENERAL"}</definedName>
    <definedName name="rtert" localSheetId="11">{"TAB1",#N/A,TRUE,"GENERAL";"TAB2",#N/A,TRUE,"GENERAL";"TAB3",#N/A,TRUE,"GENERAL";"TAB4",#N/A,TRUE,"GENERAL";"TAB5",#N/A,TRUE,"GENERAL"}</definedName>
    <definedName name="rtert" localSheetId="7">{"TAB1",#N/A,TRUE,"GENERAL";"TAB2",#N/A,TRUE,"GENERAL";"TAB3",#N/A,TRUE,"GENERAL";"TAB4",#N/A,TRUE,"GENERAL";"TAB5",#N/A,TRUE,"GENERAL"}</definedName>
    <definedName name="rtert" localSheetId="10">{"TAB1",#N/A,TRUE,"GENERAL";"TAB2",#N/A,TRUE,"GENERAL";"TAB3",#N/A,TRUE,"GENERAL";"TAB4",#N/A,TRUE,"GENERAL";"TAB5",#N/A,TRUE,"GENERAL"}</definedName>
    <definedName name="rtert" localSheetId="8">{"TAB1",#N/A,TRUE,"GENERAL";"TAB2",#N/A,TRUE,"GENERAL";"TAB3",#N/A,TRUE,"GENERAL";"TAB4",#N/A,TRUE,"GENERAL";"TAB5",#N/A,TRUE,"GENERAL"}</definedName>
    <definedName name="rtert">{"TAB1",#N/A,TRUE,"GENERAL";"TAB2",#N/A,TRUE,"GENERAL";"TAB3",#N/A,TRUE,"GENERAL";"TAB4",#N/A,TRUE,"GENERAL";"TAB5",#N/A,TRUE,"GENERAL"}</definedName>
    <definedName name="rtes" localSheetId="9">{"via1",#N/A,TRUE,"general";"via2",#N/A,TRUE,"general";"via3",#N/A,TRUE,"general"}</definedName>
    <definedName name="rtes" localSheetId="11">{"via1",#N/A,TRUE,"general";"via2",#N/A,TRUE,"general";"via3",#N/A,TRUE,"general"}</definedName>
    <definedName name="rtes" localSheetId="7">{"via1",#N/A,TRUE,"general";"via2",#N/A,TRUE,"general";"via3",#N/A,TRUE,"general"}</definedName>
    <definedName name="rtes" localSheetId="10">{"via1",#N/A,TRUE,"general";"via2",#N/A,TRUE,"general";"via3",#N/A,TRUE,"general"}</definedName>
    <definedName name="rtes" localSheetId="8">{"via1",#N/A,TRUE,"general";"via2",#N/A,TRUE,"general";"via3",#N/A,TRUE,"general"}</definedName>
    <definedName name="rtes">{"via1",#N/A,TRUE,"general";"via2",#N/A,TRUE,"general";"via3",#N/A,TRUE,"general"}</definedName>
    <definedName name="rtewth" localSheetId="9">{"TAB1",#N/A,TRUE,"GENERAL";"TAB2",#N/A,TRUE,"GENERAL";"TAB3",#N/A,TRUE,"GENERAL";"TAB4",#N/A,TRUE,"GENERAL";"TAB5",#N/A,TRUE,"GENERAL"}</definedName>
    <definedName name="rtewth" localSheetId="11">{"TAB1",#N/A,TRUE,"GENERAL";"TAB2",#N/A,TRUE,"GENERAL";"TAB3",#N/A,TRUE,"GENERAL";"TAB4",#N/A,TRUE,"GENERAL";"TAB5",#N/A,TRUE,"GENERAL"}</definedName>
    <definedName name="rtewth" localSheetId="7">{"TAB1",#N/A,TRUE,"GENERAL";"TAB2",#N/A,TRUE,"GENERAL";"TAB3",#N/A,TRUE,"GENERAL";"TAB4",#N/A,TRUE,"GENERAL";"TAB5",#N/A,TRUE,"GENERAL"}</definedName>
    <definedName name="rtewth" localSheetId="10">{"TAB1",#N/A,TRUE,"GENERAL";"TAB2",#N/A,TRUE,"GENERAL";"TAB3",#N/A,TRUE,"GENERAL";"TAB4",#N/A,TRUE,"GENERAL";"TAB5",#N/A,TRUE,"GENERAL"}</definedName>
    <definedName name="rtewth" localSheetId="8">{"TAB1",#N/A,TRUE,"GENERAL";"TAB2",#N/A,TRUE,"GENERAL";"TAB3",#N/A,TRUE,"GENERAL";"TAB4",#N/A,TRUE,"GENERAL";"TAB5",#N/A,TRUE,"GENERAL"}</definedName>
    <definedName name="rtewth">{"TAB1",#N/A,TRUE,"GENERAL";"TAB2",#N/A,TRUE,"GENERAL";"TAB3",#N/A,TRUE,"GENERAL";"TAB4",#N/A,TRUE,"GENERAL";"TAB5",#N/A,TRUE,"GENERAL"}</definedName>
    <definedName name="rthjtj" localSheetId="9">{"TAB1",#N/A,TRUE,"GENERAL";"TAB2",#N/A,TRUE,"GENERAL";"TAB3",#N/A,TRUE,"GENERAL";"TAB4",#N/A,TRUE,"GENERAL";"TAB5",#N/A,TRUE,"GENERAL"}</definedName>
    <definedName name="rthjtj" localSheetId="11">{"TAB1",#N/A,TRUE,"GENERAL";"TAB2",#N/A,TRUE,"GENERAL";"TAB3",#N/A,TRUE,"GENERAL";"TAB4",#N/A,TRUE,"GENERAL";"TAB5",#N/A,TRUE,"GENERAL"}</definedName>
    <definedName name="rthjtj" localSheetId="7">{"TAB1",#N/A,TRUE,"GENERAL";"TAB2",#N/A,TRUE,"GENERAL";"TAB3",#N/A,TRUE,"GENERAL";"TAB4",#N/A,TRUE,"GENERAL";"TAB5",#N/A,TRUE,"GENERAL"}</definedName>
    <definedName name="rthjtj" localSheetId="10">{"TAB1",#N/A,TRUE,"GENERAL";"TAB2",#N/A,TRUE,"GENERAL";"TAB3",#N/A,TRUE,"GENERAL";"TAB4",#N/A,TRUE,"GENERAL";"TAB5",#N/A,TRUE,"GENERAL"}</definedName>
    <definedName name="rthjtj" localSheetId="8">{"TAB1",#N/A,TRUE,"GENERAL";"TAB2",#N/A,TRUE,"GENERAL";"TAB3",#N/A,TRUE,"GENERAL";"TAB4",#N/A,TRUE,"GENERAL";"TAB5",#N/A,TRUE,"GENERAL"}</definedName>
    <definedName name="rthjtj">{"TAB1",#N/A,TRUE,"GENERAL";"TAB2",#N/A,TRUE,"GENERAL";"TAB3",#N/A,TRUE,"GENERAL";"TAB4",#N/A,TRUE,"GENERAL";"TAB5",#N/A,TRUE,"GENERAL"}</definedName>
    <definedName name="rthrthg" localSheetId="9">{"via1",#N/A,TRUE,"general";"via2",#N/A,TRUE,"general";"via3",#N/A,TRUE,"general"}</definedName>
    <definedName name="rthrthg" localSheetId="11">{"via1",#N/A,TRUE,"general";"via2",#N/A,TRUE,"general";"via3",#N/A,TRUE,"general"}</definedName>
    <definedName name="rthrthg" localSheetId="7">{"via1",#N/A,TRUE,"general";"via2",#N/A,TRUE,"general";"via3",#N/A,TRUE,"general"}</definedName>
    <definedName name="rthrthg" localSheetId="10">{"via1",#N/A,TRUE,"general";"via2",#N/A,TRUE,"general";"via3",#N/A,TRUE,"general"}</definedName>
    <definedName name="rthrthg" localSheetId="8">{"via1",#N/A,TRUE,"general";"via2",#N/A,TRUE,"general";"via3",#N/A,TRUE,"general"}</definedName>
    <definedName name="rthrthg">{"via1",#N/A,TRUE,"general";"via2",#N/A,TRUE,"general";"via3",#N/A,TRUE,"general"}</definedName>
    <definedName name="rthtrh" localSheetId="9">{"via1",#N/A,TRUE,"general";"via2",#N/A,TRUE,"general";"via3",#N/A,TRUE,"general"}</definedName>
    <definedName name="rthtrh" localSheetId="11">{"via1",#N/A,TRUE,"general";"via2",#N/A,TRUE,"general";"via3",#N/A,TRUE,"general"}</definedName>
    <definedName name="rthtrh" localSheetId="7">{"via1",#N/A,TRUE,"general";"via2",#N/A,TRUE,"general";"via3",#N/A,TRUE,"general"}</definedName>
    <definedName name="rthtrh" localSheetId="10">{"via1",#N/A,TRUE,"general";"via2",#N/A,TRUE,"general";"via3",#N/A,TRUE,"general"}</definedName>
    <definedName name="rthtrh" localSheetId="8">{"via1",#N/A,TRUE,"general";"via2",#N/A,TRUE,"general";"via3",#N/A,TRUE,"general"}</definedName>
    <definedName name="rthtrh">{"via1",#N/A,TRUE,"general";"via2",#N/A,TRUE,"general";"via3",#N/A,TRUE,"general"}</definedName>
    <definedName name="rtkk" localSheetId="9">{"via1",#N/A,TRUE,"general";"via2",#N/A,TRUE,"general";"via3",#N/A,TRUE,"general"}</definedName>
    <definedName name="rtkk" localSheetId="11">{"via1",#N/A,TRUE,"general";"via2",#N/A,TRUE,"general";"via3",#N/A,TRUE,"general"}</definedName>
    <definedName name="rtkk" localSheetId="7">{"via1",#N/A,TRUE,"general";"via2",#N/A,TRUE,"general";"via3",#N/A,TRUE,"general"}</definedName>
    <definedName name="rtkk" localSheetId="10">{"via1",#N/A,TRUE,"general";"via2",#N/A,TRUE,"general";"via3",#N/A,TRUE,"general"}</definedName>
    <definedName name="rtkk" localSheetId="8">{"via1",#N/A,TRUE,"general";"via2",#N/A,TRUE,"general";"via3",#N/A,TRUE,"general"}</definedName>
    <definedName name="rtkk">{"via1",#N/A,TRUE,"general";"via2",#N/A,TRUE,"general";"via3",#N/A,TRUE,"general"}</definedName>
    <definedName name="rttthy" localSheetId="9">{"via1",#N/A,TRUE,"general";"via2",#N/A,TRUE,"general";"via3",#N/A,TRUE,"general"}</definedName>
    <definedName name="rttthy" localSheetId="11">{"via1",#N/A,TRUE,"general";"via2",#N/A,TRUE,"general";"via3",#N/A,TRUE,"general"}</definedName>
    <definedName name="rttthy" localSheetId="7">{"via1",#N/A,TRUE,"general";"via2",#N/A,TRUE,"general";"via3",#N/A,TRUE,"general"}</definedName>
    <definedName name="rttthy" localSheetId="10">{"via1",#N/A,TRUE,"general";"via2",#N/A,TRUE,"general";"via3",#N/A,TRUE,"general"}</definedName>
    <definedName name="rttthy" localSheetId="8">{"via1",#N/A,TRUE,"general";"via2",#N/A,TRUE,"general";"via3",#N/A,TRUE,"general"}</definedName>
    <definedName name="rttthy">{"via1",#N/A,TRUE,"general";"via2",#N/A,TRUE,"general";"via3",#N/A,TRUE,"general"}</definedName>
    <definedName name="rtu" localSheetId="9">{"via1",#N/A,TRUE,"general";"via2",#N/A,TRUE,"general";"via3",#N/A,TRUE,"general"}</definedName>
    <definedName name="rtu" localSheetId="11">{"via1",#N/A,TRUE,"general";"via2",#N/A,TRUE,"general";"via3",#N/A,TRUE,"general"}</definedName>
    <definedName name="rtu" localSheetId="7">{"via1",#N/A,TRUE,"general";"via2",#N/A,TRUE,"general";"via3",#N/A,TRUE,"general"}</definedName>
    <definedName name="rtu" localSheetId="10">{"via1",#N/A,TRUE,"general";"via2",#N/A,TRUE,"general";"via3",#N/A,TRUE,"general"}</definedName>
    <definedName name="rtu" localSheetId="8">{"via1",#N/A,TRUE,"general";"via2",#N/A,TRUE,"general";"via3",#N/A,TRUE,"general"}</definedName>
    <definedName name="rtu">{"via1",#N/A,TRUE,"general";"via2",#N/A,TRUE,"general";"via3",#N/A,TRUE,"general"}</definedName>
    <definedName name="rtug" localSheetId="9">{"TAB1",#N/A,TRUE,"GENERAL";"TAB2",#N/A,TRUE,"GENERAL";"TAB3",#N/A,TRUE,"GENERAL";"TAB4",#N/A,TRUE,"GENERAL";"TAB5",#N/A,TRUE,"GENERAL"}</definedName>
    <definedName name="rtug" localSheetId="11">{"TAB1",#N/A,TRUE,"GENERAL";"TAB2",#N/A,TRUE,"GENERAL";"TAB3",#N/A,TRUE,"GENERAL";"TAB4",#N/A,TRUE,"GENERAL";"TAB5",#N/A,TRUE,"GENERAL"}</definedName>
    <definedName name="rtug" localSheetId="7">{"TAB1",#N/A,TRUE,"GENERAL";"TAB2",#N/A,TRUE,"GENERAL";"TAB3",#N/A,TRUE,"GENERAL";"TAB4",#N/A,TRUE,"GENERAL";"TAB5",#N/A,TRUE,"GENERAL"}</definedName>
    <definedName name="rtug" localSheetId="10">{"TAB1",#N/A,TRUE,"GENERAL";"TAB2",#N/A,TRUE,"GENERAL";"TAB3",#N/A,TRUE,"GENERAL";"TAB4",#N/A,TRUE,"GENERAL";"TAB5",#N/A,TRUE,"GENERAL"}</definedName>
    <definedName name="rtug" localSheetId="8">{"TAB1",#N/A,TRUE,"GENERAL";"TAB2",#N/A,TRUE,"GENERAL";"TAB3",#N/A,TRUE,"GENERAL";"TAB4",#N/A,TRUE,"GENERAL";"TAB5",#N/A,TRUE,"GENERAL"}</definedName>
    <definedName name="rtug">{"TAB1",#N/A,TRUE,"GENERAL";"TAB2",#N/A,TRUE,"GENERAL";"TAB3",#N/A,TRUE,"GENERAL";"TAB4",#N/A,TRUE,"GENERAL";"TAB5",#N/A,TRUE,"GENERAL"}</definedName>
    <definedName name="rtugsd" localSheetId="9">{"TAB1",#N/A,TRUE,"GENERAL";"TAB2",#N/A,TRUE,"GENERAL";"TAB3",#N/A,TRUE,"GENERAL";"TAB4",#N/A,TRUE,"GENERAL";"TAB5",#N/A,TRUE,"GENERAL"}</definedName>
    <definedName name="rtugsd" localSheetId="11">{"TAB1",#N/A,TRUE,"GENERAL";"TAB2",#N/A,TRUE,"GENERAL";"TAB3",#N/A,TRUE,"GENERAL";"TAB4",#N/A,TRUE,"GENERAL";"TAB5",#N/A,TRUE,"GENERAL"}</definedName>
    <definedName name="rtugsd" localSheetId="7">{"TAB1",#N/A,TRUE,"GENERAL";"TAB2",#N/A,TRUE,"GENERAL";"TAB3",#N/A,TRUE,"GENERAL";"TAB4",#N/A,TRUE,"GENERAL";"TAB5",#N/A,TRUE,"GENERAL"}</definedName>
    <definedName name="rtugsd" localSheetId="10">{"TAB1",#N/A,TRUE,"GENERAL";"TAB2",#N/A,TRUE,"GENERAL";"TAB3",#N/A,TRUE,"GENERAL";"TAB4",#N/A,TRUE,"GENERAL";"TAB5",#N/A,TRUE,"GENERAL"}</definedName>
    <definedName name="rtugsd" localSheetId="8">{"TAB1",#N/A,TRUE,"GENERAL";"TAB2",#N/A,TRUE,"GENERAL";"TAB3",#N/A,TRUE,"GENERAL";"TAB4",#N/A,TRUE,"GENERAL";"TAB5",#N/A,TRUE,"GENERAL"}</definedName>
    <definedName name="rtugsd">{"TAB1",#N/A,TRUE,"GENERAL";"TAB2",#N/A,TRUE,"GENERAL";"TAB3",#N/A,TRUE,"GENERAL";"TAB4",#N/A,TRUE,"GENERAL";"TAB5",#N/A,TRUE,"GENERAL"}</definedName>
    <definedName name="rturtu" localSheetId="9">{"via1",#N/A,TRUE,"general";"via2",#N/A,TRUE,"general";"via3",#N/A,TRUE,"general"}</definedName>
    <definedName name="rturtu" localSheetId="11">{"via1",#N/A,TRUE,"general";"via2",#N/A,TRUE,"general";"via3",#N/A,TRUE,"general"}</definedName>
    <definedName name="rturtu" localSheetId="7">{"via1",#N/A,TRUE,"general";"via2",#N/A,TRUE,"general";"via3",#N/A,TRUE,"general"}</definedName>
    <definedName name="rturtu" localSheetId="10">{"via1",#N/A,TRUE,"general";"via2",#N/A,TRUE,"general";"via3",#N/A,TRUE,"general"}</definedName>
    <definedName name="rturtu" localSheetId="8">{"via1",#N/A,TRUE,"general";"via2",#N/A,TRUE,"general";"via3",#N/A,TRUE,"general"}</definedName>
    <definedName name="rturtu">{"via1",#N/A,TRUE,"general";"via2",#N/A,TRUE,"general";"via3",#N/A,TRUE,"general"}</definedName>
    <definedName name="rturu" localSheetId="9">{"via1",#N/A,TRUE,"general";"via2",#N/A,TRUE,"general";"via3",#N/A,TRUE,"general"}</definedName>
    <definedName name="rturu" localSheetId="11">{"via1",#N/A,TRUE,"general";"via2",#N/A,TRUE,"general";"via3",#N/A,TRUE,"general"}</definedName>
    <definedName name="rturu" localSheetId="7">{"via1",#N/A,TRUE,"general";"via2",#N/A,TRUE,"general";"via3",#N/A,TRUE,"general"}</definedName>
    <definedName name="rturu" localSheetId="10">{"via1",#N/A,TRUE,"general";"via2",#N/A,TRUE,"general";"via3",#N/A,TRUE,"general"}</definedName>
    <definedName name="rturu" localSheetId="8">{"via1",#N/A,TRUE,"general";"via2",#N/A,TRUE,"general";"via3",#N/A,TRUE,"general"}</definedName>
    <definedName name="rturu">{"via1",#N/A,TRUE,"general";"via2",#N/A,TRUE,"general";"via3",#N/A,TRUE,"general"}</definedName>
    <definedName name="rtut" localSheetId="9">{"via1",#N/A,TRUE,"general";"via2",#N/A,TRUE,"general";"via3",#N/A,TRUE,"general"}</definedName>
    <definedName name="rtut" localSheetId="11">{"via1",#N/A,TRUE,"general";"via2",#N/A,TRUE,"general";"via3",#N/A,TRUE,"general"}</definedName>
    <definedName name="rtut" localSheetId="7">{"via1",#N/A,TRUE,"general";"via2",#N/A,TRUE,"general";"via3",#N/A,TRUE,"general"}</definedName>
    <definedName name="rtut" localSheetId="10">{"via1",#N/A,TRUE,"general";"via2",#N/A,TRUE,"general";"via3",#N/A,TRUE,"general"}</definedName>
    <definedName name="rtut" localSheetId="8">{"via1",#N/A,TRUE,"general";"via2",#N/A,TRUE,"general";"via3",#N/A,TRUE,"general"}</definedName>
    <definedName name="rtut">{"via1",#N/A,TRUE,"general";"via2",#N/A,TRUE,"general";"via3",#N/A,TRUE,"general"}</definedName>
    <definedName name="rtutru" localSheetId="9">{"via1",#N/A,TRUE,"general";"via2",#N/A,TRUE,"general";"via3",#N/A,TRUE,"general"}</definedName>
    <definedName name="rtutru" localSheetId="11">{"via1",#N/A,TRUE,"general";"via2",#N/A,TRUE,"general";"via3",#N/A,TRUE,"general"}</definedName>
    <definedName name="rtutru" localSheetId="7">{"via1",#N/A,TRUE,"general";"via2",#N/A,TRUE,"general";"via3",#N/A,TRUE,"general"}</definedName>
    <definedName name="rtutru" localSheetId="10">{"via1",#N/A,TRUE,"general";"via2",#N/A,TRUE,"general";"via3",#N/A,TRUE,"general"}</definedName>
    <definedName name="rtutru" localSheetId="8">{"via1",#N/A,TRUE,"general";"via2",#N/A,TRUE,"general";"via3",#N/A,TRUE,"general"}</definedName>
    <definedName name="rtutru">{"via1",#N/A,TRUE,"general";"via2",#N/A,TRUE,"general";"via3",#N/A,TRUE,"general"}</definedName>
    <definedName name="rtuy" localSheetId="9">{"via1",#N/A,TRUE,"general";"via2",#N/A,TRUE,"general";"via3",#N/A,TRUE,"general"}</definedName>
    <definedName name="rtuy" localSheetId="11">{"via1",#N/A,TRUE,"general";"via2",#N/A,TRUE,"general";"via3",#N/A,TRUE,"general"}</definedName>
    <definedName name="rtuy" localSheetId="7">{"via1",#N/A,TRUE,"general";"via2",#N/A,TRUE,"general";"via3",#N/A,TRUE,"general"}</definedName>
    <definedName name="rtuy" localSheetId="10">{"via1",#N/A,TRUE,"general";"via2",#N/A,TRUE,"general";"via3",#N/A,TRUE,"general"}</definedName>
    <definedName name="rtuy" localSheetId="8">{"via1",#N/A,TRUE,"general";"via2",#N/A,TRUE,"general";"via3",#N/A,TRUE,"general"}</definedName>
    <definedName name="rtuy">{"via1",#N/A,TRUE,"general";"via2",#N/A,TRUE,"general";"via3",#N/A,TRUE,"general"}</definedName>
    <definedName name="rty">#REF!</definedName>
    <definedName name="rtyhr" localSheetId="9">{"TAB1",#N/A,TRUE,"GENERAL";"TAB2",#N/A,TRUE,"GENERAL";"TAB3",#N/A,TRUE,"GENERAL";"TAB4",#N/A,TRUE,"GENERAL";"TAB5",#N/A,TRUE,"GENERAL"}</definedName>
    <definedName name="rtyhr" localSheetId="11">{"TAB1",#N/A,TRUE,"GENERAL";"TAB2",#N/A,TRUE,"GENERAL";"TAB3",#N/A,TRUE,"GENERAL";"TAB4",#N/A,TRUE,"GENERAL";"TAB5",#N/A,TRUE,"GENERAL"}</definedName>
    <definedName name="rtyhr" localSheetId="7">{"TAB1",#N/A,TRUE,"GENERAL";"TAB2",#N/A,TRUE,"GENERAL";"TAB3",#N/A,TRUE,"GENERAL";"TAB4",#N/A,TRUE,"GENERAL";"TAB5",#N/A,TRUE,"GENERAL"}</definedName>
    <definedName name="rtyhr" localSheetId="10">{"TAB1",#N/A,TRUE,"GENERAL";"TAB2",#N/A,TRUE,"GENERAL";"TAB3",#N/A,TRUE,"GENERAL";"TAB4",#N/A,TRUE,"GENERAL";"TAB5",#N/A,TRUE,"GENERAL"}</definedName>
    <definedName name="rtyhr" localSheetId="8">{"TAB1",#N/A,TRUE,"GENERAL";"TAB2",#N/A,TRUE,"GENERAL";"TAB3",#N/A,TRUE,"GENERAL";"TAB4",#N/A,TRUE,"GENERAL";"TAB5",#N/A,TRUE,"GENERAL"}</definedName>
    <definedName name="rtyhr">{"TAB1",#N/A,TRUE,"GENERAL";"TAB2",#N/A,TRUE,"GENERAL";"TAB3",#N/A,TRUE,"GENERAL";"TAB4",#N/A,TRUE,"GENERAL";"TAB5",#N/A,TRUE,"GENERAL"}</definedName>
    <definedName name="rtym" localSheetId="9">{"via1",#N/A,TRUE,"general";"via2",#N/A,TRUE,"general";"via3",#N/A,TRUE,"general"}</definedName>
    <definedName name="rtym" localSheetId="11">{"via1",#N/A,TRUE,"general";"via2",#N/A,TRUE,"general";"via3",#N/A,TRUE,"general"}</definedName>
    <definedName name="rtym" localSheetId="7">{"via1",#N/A,TRUE,"general";"via2",#N/A,TRUE,"general";"via3",#N/A,TRUE,"general"}</definedName>
    <definedName name="rtym" localSheetId="10">{"via1",#N/A,TRUE,"general";"via2",#N/A,TRUE,"general";"via3",#N/A,TRUE,"general"}</definedName>
    <definedName name="rtym" localSheetId="8">{"via1",#N/A,TRUE,"general";"via2",#N/A,TRUE,"general";"via3",#N/A,TRUE,"general"}</definedName>
    <definedName name="rtym">{"via1",#N/A,TRUE,"general";"via2",#N/A,TRUE,"general";"via3",#N/A,TRUE,"general"}</definedName>
    <definedName name="rtyrey" localSheetId="9">{"TAB1",#N/A,TRUE,"GENERAL";"TAB2",#N/A,TRUE,"GENERAL";"TAB3",#N/A,TRUE,"GENERAL";"TAB4",#N/A,TRUE,"GENERAL";"TAB5",#N/A,TRUE,"GENERAL"}</definedName>
    <definedName name="rtyrey" localSheetId="11">{"TAB1",#N/A,TRUE,"GENERAL";"TAB2",#N/A,TRUE,"GENERAL";"TAB3",#N/A,TRUE,"GENERAL";"TAB4",#N/A,TRUE,"GENERAL";"TAB5",#N/A,TRUE,"GENERAL"}</definedName>
    <definedName name="rtyrey" localSheetId="7">{"TAB1",#N/A,TRUE,"GENERAL";"TAB2",#N/A,TRUE,"GENERAL";"TAB3",#N/A,TRUE,"GENERAL";"TAB4",#N/A,TRUE,"GENERAL";"TAB5",#N/A,TRUE,"GENERAL"}</definedName>
    <definedName name="rtyrey" localSheetId="10">{"TAB1",#N/A,TRUE,"GENERAL";"TAB2",#N/A,TRUE,"GENERAL";"TAB3",#N/A,TRUE,"GENERAL";"TAB4",#N/A,TRUE,"GENERAL";"TAB5",#N/A,TRUE,"GENERAL"}</definedName>
    <definedName name="rtyrey" localSheetId="8">{"TAB1",#N/A,TRUE,"GENERAL";"TAB2",#N/A,TRUE,"GENERAL";"TAB3",#N/A,TRUE,"GENERAL";"TAB4",#N/A,TRUE,"GENERAL";"TAB5",#N/A,TRUE,"GENERAL"}</definedName>
    <definedName name="rtyrey">{"TAB1",#N/A,TRUE,"GENERAL";"TAB2",#N/A,TRUE,"GENERAL";"TAB3",#N/A,TRUE,"GENERAL";"TAB4",#N/A,TRUE,"GENERAL";"TAB5",#N/A,TRUE,"GENERAL"}</definedName>
    <definedName name="rtyrh" localSheetId="9">{"via1",#N/A,TRUE,"general";"via2",#N/A,TRUE,"general";"via3",#N/A,TRUE,"general"}</definedName>
    <definedName name="rtyrh" localSheetId="11">{"via1",#N/A,TRUE,"general";"via2",#N/A,TRUE,"general";"via3",#N/A,TRUE,"general"}</definedName>
    <definedName name="rtyrh" localSheetId="7">{"via1",#N/A,TRUE,"general";"via2",#N/A,TRUE,"general";"via3",#N/A,TRUE,"general"}</definedName>
    <definedName name="rtyrh" localSheetId="10">{"via1",#N/A,TRUE,"general";"via2",#N/A,TRUE,"general";"via3",#N/A,TRUE,"general"}</definedName>
    <definedName name="rtyrh" localSheetId="8">{"via1",#N/A,TRUE,"general";"via2",#N/A,TRUE,"general";"via3",#N/A,TRUE,"general"}</definedName>
    <definedName name="rtyrh">{"via1",#N/A,TRUE,"general";"via2",#N/A,TRUE,"general";"via3",#N/A,TRUE,"general"}</definedName>
    <definedName name="RTYRTY" localSheetId="9">{"via1",#N/A,TRUE,"general";"via2",#N/A,TRUE,"general";"via3",#N/A,TRUE,"general"}</definedName>
    <definedName name="RTYRTY" localSheetId="11">{"via1",#N/A,TRUE,"general";"via2",#N/A,TRUE,"general";"via3",#N/A,TRUE,"general"}</definedName>
    <definedName name="RTYRTY" localSheetId="7">{"via1",#N/A,TRUE,"general";"via2",#N/A,TRUE,"general";"via3",#N/A,TRUE,"general"}</definedName>
    <definedName name="RTYRTY" localSheetId="10">{"via1",#N/A,TRUE,"general";"via2",#N/A,TRUE,"general";"via3",#N/A,TRUE,"general"}</definedName>
    <definedName name="RTYRTY" localSheetId="8">{"via1",#N/A,TRUE,"general";"via2",#N/A,TRUE,"general";"via3",#N/A,TRUE,"general"}</definedName>
    <definedName name="RTYRTY">{"via1",#N/A,TRUE,"general";"via2",#N/A,TRUE,"general";"via3",#N/A,TRUE,"general"}</definedName>
    <definedName name="rtyt" localSheetId="9">{"TAB1",#N/A,TRUE,"GENERAL";"TAB2",#N/A,TRUE,"GENERAL";"TAB3",#N/A,TRUE,"GENERAL";"TAB4",#N/A,TRUE,"GENERAL";"TAB5",#N/A,TRUE,"GENERAL"}</definedName>
    <definedName name="rtyt" localSheetId="11">{"TAB1",#N/A,TRUE,"GENERAL";"TAB2",#N/A,TRUE,"GENERAL";"TAB3",#N/A,TRUE,"GENERAL";"TAB4",#N/A,TRUE,"GENERAL";"TAB5",#N/A,TRUE,"GENERAL"}</definedName>
    <definedName name="rtyt" localSheetId="7">{"TAB1",#N/A,TRUE,"GENERAL";"TAB2",#N/A,TRUE,"GENERAL";"TAB3",#N/A,TRUE,"GENERAL";"TAB4",#N/A,TRUE,"GENERAL";"TAB5",#N/A,TRUE,"GENERAL"}</definedName>
    <definedName name="rtyt" localSheetId="10">{"TAB1",#N/A,TRUE,"GENERAL";"TAB2",#N/A,TRUE,"GENERAL";"TAB3",#N/A,TRUE,"GENERAL";"TAB4",#N/A,TRUE,"GENERAL";"TAB5",#N/A,TRUE,"GENERAL"}</definedName>
    <definedName name="rtyt" localSheetId="8">{"TAB1",#N/A,TRUE,"GENERAL";"TAB2",#N/A,TRUE,"GENERAL";"TAB3",#N/A,TRUE,"GENERAL";"TAB4",#N/A,TRUE,"GENERAL";"TAB5",#N/A,TRUE,"GENERAL"}</definedName>
    <definedName name="rtyt">{"TAB1",#N/A,TRUE,"GENERAL";"TAB2",#N/A,TRUE,"GENERAL";"TAB3",#N/A,TRUE,"GENERAL";"TAB4",#N/A,TRUE,"GENERAL";"TAB5",#N/A,TRUE,"GENERAL"}</definedName>
    <definedName name="rtytry" localSheetId="9">{"via1",#N/A,TRUE,"general";"via2",#N/A,TRUE,"general";"via3",#N/A,TRUE,"general"}</definedName>
    <definedName name="rtytry" localSheetId="11">{"via1",#N/A,TRUE,"general";"via2",#N/A,TRUE,"general";"via3",#N/A,TRUE,"general"}</definedName>
    <definedName name="rtytry" localSheetId="7">{"via1",#N/A,TRUE,"general";"via2",#N/A,TRUE,"general";"via3",#N/A,TRUE,"general"}</definedName>
    <definedName name="rtytry" localSheetId="10">{"via1",#N/A,TRUE,"general";"via2",#N/A,TRUE,"general";"via3",#N/A,TRUE,"general"}</definedName>
    <definedName name="rtytry" localSheetId="8">{"via1",#N/A,TRUE,"general";"via2",#N/A,TRUE,"general";"via3",#N/A,TRUE,"general"}</definedName>
    <definedName name="rtytry">{"via1",#N/A,TRUE,"general";"via2",#N/A,TRUE,"general";"via3",#N/A,TRUE,"general"}</definedName>
    <definedName name="RURAL">{"TAB1",#N/A,TRUE,"GENERAL";"TAB2",#N/A,TRUE,"GENERAL";"TAB3",#N/A,TRUE,"GENERAL";"TAB4",#N/A,TRUE,"GENERAL";"TAB5",#N/A,TRUE,"GENERAL"}</definedName>
    <definedName name="ruru" localSheetId="9">{"TAB1",#N/A,TRUE,"GENERAL";"TAB2",#N/A,TRUE,"GENERAL";"TAB3",#N/A,TRUE,"GENERAL";"TAB4",#N/A,TRUE,"GENERAL";"TAB5",#N/A,TRUE,"GENERAL"}</definedName>
    <definedName name="ruru" localSheetId="11">{"TAB1",#N/A,TRUE,"GENERAL";"TAB2",#N/A,TRUE,"GENERAL";"TAB3",#N/A,TRUE,"GENERAL";"TAB4",#N/A,TRUE,"GENERAL";"TAB5",#N/A,TRUE,"GENERAL"}</definedName>
    <definedName name="ruru" localSheetId="7">{"TAB1",#N/A,TRUE,"GENERAL";"TAB2",#N/A,TRUE,"GENERAL";"TAB3",#N/A,TRUE,"GENERAL";"TAB4",#N/A,TRUE,"GENERAL";"TAB5",#N/A,TRUE,"GENERAL"}</definedName>
    <definedName name="ruru" localSheetId="10">{"TAB1",#N/A,TRUE,"GENERAL";"TAB2",#N/A,TRUE,"GENERAL";"TAB3",#N/A,TRUE,"GENERAL";"TAB4",#N/A,TRUE,"GENERAL";"TAB5",#N/A,TRUE,"GENERAL"}</definedName>
    <definedName name="ruru" localSheetId="8">{"TAB1",#N/A,TRUE,"GENERAL";"TAB2",#N/A,TRUE,"GENERAL";"TAB3",#N/A,TRUE,"GENERAL";"TAB4",#N/A,TRUE,"GENERAL";"TAB5",#N/A,TRUE,"GENERAL"}</definedName>
    <definedName name="ruru">{"TAB1",#N/A,TRUE,"GENERAL";"TAB2",#N/A,TRUE,"GENERAL";"TAB3",#N/A,TRUE,"GENERAL";"TAB4",#N/A,TRUE,"GENERAL";"TAB5",#N/A,TRUE,"GENERAL"}</definedName>
    <definedName name="RUTA" localSheetId="9">DATE(YEAR(#REF!),MONTH(#REF!)+Payment_Number,DAY(#REF!))</definedName>
    <definedName name="RUTA" localSheetId="11">DATE(YEAR(#REF!),MONTH(#REF!)+Payment_Number,DAY(#REF!))</definedName>
    <definedName name="RUTA" localSheetId="10">DATE(YEAR(#REF!),MONTH(#REF!)+Payment_Number,DAY(#REF!))</definedName>
    <definedName name="RUTA" localSheetId="8">DATE(YEAR(#REF!),MONTH(#REF!)+Payment_Number,DAY(#REF!))</definedName>
    <definedName name="RUTA">DATE(YEAR(#REF!),MONTH(#REF!)+Payment_Number,DAY(#REF!))</definedName>
    <definedName name="rutu" localSheetId="9">{"via1",#N/A,TRUE,"general";"via2",#N/A,TRUE,"general";"via3",#N/A,TRUE,"general"}</definedName>
    <definedName name="rutu" localSheetId="11">{"via1",#N/A,TRUE,"general";"via2",#N/A,TRUE,"general";"via3",#N/A,TRUE,"general"}</definedName>
    <definedName name="rutu" localSheetId="7">{"via1",#N/A,TRUE,"general";"via2",#N/A,TRUE,"general";"via3",#N/A,TRUE,"general"}</definedName>
    <definedName name="rutu" localSheetId="10">{"via1",#N/A,TRUE,"general";"via2",#N/A,TRUE,"general";"via3",#N/A,TRUE,"general"}</definedName>
    <definedName name="rutu" localSheetId="8">{"via1",#N/A,TRUE,"general";"via2",#N/A,TRUE,"general";"via3",#N/A,TRUE,"general"}</definedName>
    <definedName name="rutu">{"via1",#N/A,TRUE,"general";"via2",#N/A,TRUE,"general";"via3",#N/A,TRUE,"general"}</definedName>
    <definedName name="Rv">#REF!</definedName>
    <definedName name="Rw">#REF!</definedName>
    <definedName name="rwt" localSheetId="9">{"via1",#N/A,TRUE,"general";"via2",#N/A,TRUE,"general";"via3",#N/A,TRUE,"general"}</definedName>
    <definedName name="rwt" localSheetId="11">{"via1",#N/A,TRUE,"general";"via2",#N/A,TRUE,"general";"via3",#N/A,TRUE,"general"}</definedName>
    <definedName name="rwt" localSheetId="7">{"via1",#N/A,TRUE,"general";"via2",#N/A,TRUE,"general";"via3",#N/A,TRUE,"general"}</definedName>
    <definedName name="rwt" localSheetId="10">{"via1",#N/A,TRUE,"general";"via2",#N/A,TRUE,"general";"via3",#N/A,TRUE,"general"}</definedName>
    <definedName name="rwt" localSheetId="8">{"via1",#N/A,TRUE,"general";"via2",#N/A,TRUE,"general";"via3",#N/A,TRUE,"general"}</definedName>
    <definedName name="rwt">{"via1",#N/A,TRUE,"general";"via2",#N/A,TRUE,"general";"via3",#N/A,TRUE,"general"}</definedName>
    <definedName name="Rx">#REF!</definedName>
    <definedName name="Ry" localSheetId="9">#REF!</definedName>
    <definedName name="Ry" localSheetId="11">#REF!</definedName>
    <definedName name="Ry" localSheetId="7">#REF!</definedName>
    <definedName name="Ry" localSheetId="10">#REF!</definedName>
    <definedName name="Ry" localSheetId="8">#REF!</definedName>
    <definedName name="ry">{"via1",#N/A,TRUE,"general";"via2",#N/A,TRUE,"general";"via3",#N/A,TRUE,"general"}</definedName>
    <definedName name="ryeryb" localSheetId="9">{"TAB1",#N/A,TRUE,"GENERAL";"TAB2",#N/A,TRUE,"GENERAL";"TAB3",#N/A,TRUE,"GENERAL";"TAB4",#N/A,TRUE,"GENERAL";"TAB5",#N/A,TRUE,"GENERAL"}</definedName>
    <definedName name="ryeryb" localSheetId="11">{"TAB1",#N/A,TRUE,"GENERAL";"TAB2",#N/A,TRUE,"GENERAL";"TAB3",#N/A,TRUE,"GENERAL";"TAB4",#N/A,TRUE,"GENERAL";"TAB5",#N/A,TRUE,"GENERAL"}</definedName>
    <definedName name="ryeryb" localSheetId="7">{"TAB1",#N/A,TRUE,"GENERAL";"TAB2",#N/A,TRUE,"GENERAL";"TAB3",#N/A,TRUE,"GENERAL";"TAB4",#N/A,TRUE,"GENERAL";"TAB5",#N/A,TRUE,"GENERAL"}</definedName>
    <definedName name="ryeryb" localSheetId="10">{"TAB1",#N/A,TRUE,"GENERAL";"TAB2",#N/A,TRUE,"GENERAL";"TAB3",#N/A,TRUE,"GENERAL";"TAB4",#N/A,TRUE,"GENERAL";"TAB5",#N/A,TRUE,"GENERAL"}</definedName>
    <definedName name="ryeryb" localSheetId="8">{"TAB1",#N/A,TRUE,"GENERAL";"TAB2",#N/A,TRUE,"GENERAL";"TAB3",#N/A,TRUE,"GENERAL";"TAB4",#N/A,TRUE,"GENERAL";"TAB5",#N/A,TRUE,"GENERAL"}</definedName>
    <definedName name="ryeryb">{"TAB1",#N/A,TRUE,"GENERAL";"TAB2",#N/A,TRUE,"GENERAL";"TAB3",#N/A,TRUE,"GENERAL";"TAB4",#N/A,TRUE,"GENERAL";"TAB5",#N/A,TRUE,"GENERAL"}</definedName>
    <definedName name="rytrsdg" localSheetId="9">{"via1",#N/A,TRUE,"general";"via2",#N/A,TRUE,"general";"via3",#N/A,TRUE,"general"}</definedName>
    <definedName name="rytrsdg" localSheetId="11">{"via1",#N/A,TRUE,"general";"via2",#N/A,TRUE,"general";"via3",#N/A,TRUE,"general"}</definedName>
    <definedName name="rytrsdg" localSheetId="7">{"via1",#N/A,TRUE,"general";"via2",#N/A,TRUE,"general";"via3",#N/A,TRUE,"general"}</definedName>
    <definedName name="rytrsdg" localSheetId="10">{"via1",#N/A,TRUE,"general";"via2",#N/A,TRUE,"general";"via3",#N/A,TRUE,"general"}</definedName>
    <definedName name="rytrsdg" localSheetId="8">{"via1",#N/A,TRUE,"general";"via2",#N/A,TRUE,"general";"via3",#N/A,TRUE,"general"}</definedName>
    <definedName name="rytrsdg">{"via1",#N/A,TRUE,"general";"via2",#N/A,TRUE,"general";"via3",#N/A,TRUE,"general"}</definedName>
    <definedName name="Rz">#REF!</definedName>
    <definedName name="S">#REF!</definedName>
    <definedName name="SA">#REF!</definedName>
    <definedName name="saa" localSheetId="9">{"via1",#N/A,TRUE,"general";"via2",#N/A,TRUE,"general";"via3",#N/A,TRUE,"general"}</definedName>
    <definedName name="saa" localSheetId="11">{"via1",#N/A,TRUE,"general";"via2",#N/A,TRUE,"general";"via3",#N/A,TRUE,"general"}</definedName>
    <definedName name="saa" localSheetId="7">{"via1",#N/A,TRUE,"general";"via2",#N/A,TRUE,"general";"via3",#N/A,TRUE,"general"}</definedName>
    <definedName name="saa" localSheetId="10">{"via1",#N/A,TRUE,"general";"via2",#N/A,TRUE,"general";"via3",#N/A,TRUE,"general"}</definedName>
    <definedName name="saa" localSheetId="8">{"via1",#N/A,TRUE,"general";"via2",#N/A,TRUE,"general";"via3",#N/A,TRUE,"general"}</definedName>
    <definedName name="saa">{"via1",#N/A,TRUE,"general";"via2",#N/A,TRUE,"general";"via3",#N/A,TRUE,"general"}</definedName>
    <definedName name="SAD" localSheetId="9">{"via1",#N/A,TRUE,"general";"via2",#N/A,TRUE,"general";"via3",#N/A,TRUE,"general"}</definedName>
    <definedName name="SAD" localSheetId="11">{"via1",#N/A,TRUE,"general";"via2",#N/A,TRUE,"general";"via3",#N/A,TRUE,"general"}</definedName>
    <definedName name="SAD" localSheetId="7">{"via1",#N/A,TRUE,"general";"via2",#N/A,TRUE,"general";"via3",#N/A,TRUE,"general"}</definedName>
    <definedName name="SAD" localSheetId="10">{"via1",#N/A,TRUE,"general";"via2",#N/A,TRUE,"general";"via3",#N/A,TRUE,"general"}</definedName>
    <definedName name="SAD" localSheetId="8">{"via1",#N/A,TRUE,"general";"via2",#N/A,TRUE,"general";"via3",#N/A,TRUE,"general"}</definedName>
    <definedName name="SAD">{"via1",#N/A,TRUE,"general";"via2",#N/A,TRUE,"general";"via3",#N/A,TRUE,"general"}</definedName>
    <definedName name="SADF" localSheetId="9">{"via1",#N/A,TRUE,"general";"via2",#N/A,TRUE,"general";"via3",#N/A,TRUE,"general"}</definedName>
    <definedName name="SADF" localSheetId="11">{"via1",#N/A,TRUE,"general";"via2",#N/A,TRUE,"general";"via3",#N/A,TRUE,"general"}</definedName>
    <definedName name="SADF" localSheetId="7">{"via1",#N/A,TRUE,"general";"via2",#N/A,TRUE,"general";"via3",#N/A,TRUE,"general"}</definedName>
    <definedName name="SADF" localSheetId="10">{"via1",#N/A,TRUE,"general";"via2",#N/A,TRUE,"general";"via3",#N/A,TRUE,"general"}</definedName>
    <definedName name="SADF" localSheetId="8">{"via1",#N/A,TRUE,"general";"via2",#N/A,TRUE,"general";"via3",#N/A,TRUE,"general"}</definedName>
    <definedName name="SADF">{"via1",#N/A,TRUE,"general";"via2",#N/A,TRUE,"general";"via3",#N/A,TRUE,"general"}</definedName>
    <definedName name="sadff" localSheetId="9">{"TAB1",#N/A,TRUE,"GENERAL";"TAB2",#N/A,TRUE,"GENERAL";"TAB3",#N/A,TRUE,"GENERAL";"TAB4",#N/A,TRUE,"GENERAL";"TAB5",#N/A,TRUE,"GENERAL"}</definedName>
    <definedName name="sadff" localSheetId="11">{"TAB1",#N/A,TRUE,"GENERAL";"TAB2",#N/A,TRUE,"GENERAL";"TAB3",#N/A,TRUE,"GENERAL";"TAB4",#N/A,TRUE,"GENERAL";"TAB5",#N/A,TRUE,"GENERAL"}</definedName>
    <definedName name="sadff" localSheetId="7">{"TAB1",#N/A,TRUE,"GENERAL";"TAB2",#N/A,TRUE,"GENERAL";"TAB3",#N/A,TRUE,"GENERAL";"TAB4",#N/A,TRUE,"GENERAL";"TAB5",#N/A,TRUE,"GENERAL"}</definedName>
    <definedName name="sadff" localSheetId="10">{"TAB1",#N/A,TRUE,"GENERAL";"TAB2",#N/A,TRUE,"GENERAL";"TAB3",#N/A,TRUE,"GENERAL";"TAB4",#N/A,TRUE,"GENERAL";"TAB5",#N/A,TRUE,"GENERAL"}</definedName>
    <definedName name="sadff" localSheetId="8">{"TAB1",#N/A,TRUE,"GENERAL";"TAB2",#N/A,TRUE,"GENERAL";"TAB3",#N/A,TRUE,"GENERAL";"TAB4",#N/A,TRUE,"GENERAL";"TAB5",#N/A,TRUE,"GENERAL"}</definedName>
    <definedName name="sadff">{"TAB1",#N/A,TRUE,"GENERAL";"TAB2",#N/A,TRUE,"GENERAL";"TAB3",#N/A,TRUE,"GENERAL";"TAB4",#N/A,TRUE,"GENERAL";"TAB5",#N/A,TRUE,"GENERAL"}</definedName>
    <definedName name="sadfo" localSheetId="9">{"via1",#N/A,TRUE,"general";"via2",#N/A,TRUE,"general";"via3",#N/A,TRUE,"general"}</definedName>
    <definedName name="sadfo" localSheetId="11">{"via1",#N/A,TRUE,"general";"via2",#N/A,TRUE,"general";"via3",#N/A,TRUE,"general"}</definedName>
    <definedName name="sadfo" localSheetId="7">{"via1",#N/A,TRUE,"general";"via2",#N/A,TRUE,"general";"via3",#N/A,TRUE,"general"}</definedName>
    <definedName name="sadfo" localSheetId="10">{"via1",#N/A,TRUE,"general";"via2",#N/A,TRUE,"general";"via3",#N/A,TRUE,"general"}</definedName>
    <definedName name="sadfo" localSheetId="8">{"via1",#N/A,TRUE,"general";"via2",#N/A,TRUE,"general";"via3",#N/A,TRUE,"general"}</definedName>
    <definedName name="sadfo">{"via1",#N/A,TRUE,"general";"via2",#N/A,TRUE,"general";"via3",#N/A,TRUE,"general"}</definedName>
    <definedName name="safdp" localSheetId="9">{"TAB1",#N/A,TRUE,"GENERAL";"TAB2",#N/A,TRUE,"GENERAL";"TAB3",#N/A,TRUE,"GENERAL";"TAB4",#N/A,TRUE,"GENERAL";"TAB5",#N/A,TRUE,"GENERAL"}</definedName>
    <definedName name="safdp" localSheetId="11">{"TAB1",#N/A,TRUE,"GENERAL";"TAB2",#N/A,TRUE,"GENERAL";"TAB3",#N/A,TRUE,"GENERAL";"TAB4",#N/A,TRUE,"GENERAL";"TAB5",#N/A,TRUE,"GENERAL"}</definedName>
    <definedName name="safdp" localSheetId="7">{"TAB1",#N/A,TRUE,"GENERAL";"TAB2",#N/A,TRUE,"GENERAL";"TAB3",#N/A,TRUE,"GENERAL";"TAB4",#N/A,TRUE,"GENERAL";"TAB5",#N/A,TRUE,"GENERAL"}</definedName>
    <definedName name="safdp" localSheetId="10">{"TAB1",#N/A,TRUE,"GENERAL";"TAB2",#N/A,TRUE,"GENERAL";"TAB3",#N/A,TRUE,"GENERAL";"TAB4",#N/A,TRUE,"GENERAL";"TAB5",#N/A,TRUE,"GENERAL"}</definedName>
    <definedName name="safdp" localSheetId="8">{"TAB1",#N/A,TRUE,"GENERAL";"TAB2",#N/A,TRUE,"GENERAL";"TAB3",#N/A,TRUE,"GENERAL";"TAB4",#N/A,TRUE,"GENERAL";"TAB5",#N/A,TRUE,"GENERAL"}</definedName>
    <definedName name="safdp">{"TAB1",#N/A,TRUE,"GENERAL";"TAB2",#N/A,TRUE,"GENERAL";"TAB3",#N/A,TRUE,"GENERAL";"TAB4",#N/A,TRUE,"GENERAL";"TAB5",#N/A,TRUE,"GENERAL"}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localSheetId="9">{"via1",#N/A,TRUE,"general";"via2",#N/A,TRUE,"general";"via3",#N/A,TRUE,"general"}</definedName>
    <definedName name="sbgfbgdr" localSheetId="11">{"via1",#N/A,TRUE,"general";"via2",#N/A,TRUE,"general";"via3",#N/A,TRUE,"general"}</definedName>
    <definedName name="sbgfbgdr" localSheetId="7">{"via1",#N/A,TRUE,"general";"via2",#N/A,TRUE,"general";"via3",#N/A,TRUE,"general"}</definedName>
    <definedName name="sbgfbgdr" localSheetId="10">{"via1",#N/A,TRUE,"general";"via2",#N/A,TRUE,"general";"via3",#N/A,TRUE,"general"}</definedName>
    <definedName name="sbgfbgdr" localSheetId="8">{"via1",#N/A,TRUE,"general";"via2",#N/A,TRUE,"general";"via3",#N/A,TRUE,"general"}</definedName>
    <definedName name="sbgfbgdr">{"via1",#N/A,TRUE,"general";"via2",#N/A,TRUE,"general";"via3",#N/A,TRUE,"general"}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9">#REF!</definedName>
    <definedName name="SD" localSheetId="11">#REF!</definedName>
    <definedName name="SD" localSheetId="7">#REF!</definedName>
    <definedName name="SD" localSheetId="10">#REF!</definedName>
    <definedName name="SD" localSheetId="8">#REF!</definedName>
    <definedName name="sd">{"TAB1",#N/A,TRUE,"GENERAL";"TAB2",#N/A,TRUE,"GENERAL";"TAB3",#N/A,TRUE,"GENERAL";"TAB4",#N/A,TRUE,"GENERAL";"TAB5",#N/A,TRUE,"GENERAL"}</definedName>
    <definedName name="sdaf" localSheetId="9">{"via1",#N/A,TRUE,"general";"via2",#N/A,TRUE,"general";"via3",#N/A,TRUE,"general"}</definedName>
    <definedName name="sdaf" localSheetId="11">{"via1",#N/A,TRUE,"general";"via2",#N/A,TRUE,"general";"via3",#N/A,TRUE,"general"}</definedName>
    <definedName name="sdaf" localSheetId="7">{"via1",#N/A,TRUE,"general";"via2",#N/A,TRUE,"general";"via3",#N/A,TRUE,"general"}</definedName>
    <definedName name="sdaf" localSheetId="10">{"via1",#N/A,TRUE,"general";"via2",#N/A,TRUE,"general";"via3",#N/A,TRUE,"general"}</definedName>
    <definedName name="sdaf" localSheetId="8">{"via1",#N/A,TRUE,"general";"via2",#N/A,TRUE,"general";"via3",#N/A,TRUE,"general"}</definedName>
    <definedName name="sdaf">{"via1",#N/A,TRUE,"general";"via2",#N/A,TRUE,"general";"via3",#N/A,TRUE,"general"}</definedName>
    <definedName name="sdas" localSheetId="9">{"via1",#N/A,TRUE,"general";"via2",#N/A,TRUE,"general";"via3",#N/A,TRUE,"general"}</definedName>
    <definedName name="sdas" localSheetId="11">{"via1",#N/A,TRUE,"general";"via2",#N/A,TRUE,"general";"via3",#N/A,TRUE,"general"}</definedName>
    <definedName name="sdas" localSheetId="7">{"via1",#N/A,TRUE,"general";"via2",#N/A,TRUE,"general";"via3",#N/A,TRUE,"general"}</definedName>
    <definedName name="sdas" localSheetId="10">{"via1",#N/A,TRUE,"general";"via2",#N/A,TRUE,"general";"via3",#N/A,TRUE,"general"}</definedName>
    <definedName name="sdas" localSheetId="8">{"via1",#N/A,TRUE,"general";"via2",#N/A,TRUE,"general";"via3",#N/A,TRUE,"general"}</definedName>
    <definedName name="sdas">{"via1",#N/A,TRUE,"general";"via2",#N/A,TRUE,"general";"via3",#N/A,TRUE,"general"}</definedName>
    <definedName name="sdasdf" localSheetId="9">{"via1",#N/A,TRUE,"general";"via2",#N/A,TRUE,"general";"via3",#N/A,TRUE,"general"}</definedName>
    <definedName name="sdasdf" localSheetId="11">{"via1",#N/A,TRUE,"general";"via2",#N/A,TRUE,"general";"via3",#N/A,TRUE,"general"}</definedName>
    <definedName name="sdasdf" localSheetId="7">{"via1",#N/A,TRUE,"general";"via2",#N/A,TRUE,"general";"via3",#N/A,TRUE,"general"}</definedName>
    <definedName name="sdasdf" localSheetId="10">{"via1",#N/A,TRUE,"general";"via2",#N/A,TRUE,"general";"via3",#N/A,TRUE,"general"}</definedName>
    <definedName name="sdasdf" localSheetId="8">{"via1",#N/A,TRUE,"general";"via2",#N/A,TRUE,"general";"via3",#N/A,TRUE,"general"}</definedName>
    <definedName name="sdasdf">{"via1",#N/A,TRUE,"general";"via2",#N/A,TRUE,"general";"via3",#N/A,TRUE,"general"}</definedName>
    <definedName name="SDCDSCT" localSheetId="9">{"TAB1",#N/A,TRUE,"GENERAL";"TAB2",#N/A,TRUE,"GENERAL";"TAB3",#N/A,TRUE,"GENERAL";"TAB4",#N/A,TRUE,"GENERAL";"TAB5",#N/A,TRUE,"GENERAL"}</definedName>
    <definedName name="SDCDSCT" localSheetId="11">{"TAB1",#N/A,TRUE,"GENERAL";"TAB2",#N/A,TRUE,"GENERAL";"TAB3",#N/A,TRUE,"GENERAL";"TAB4",#N/A,TRUE,"GENERAL";"TAB5",#N/A,TRUE,"GENERAL"}</definedName>
    <definedName name="SDCDSCT" localSheetId="7">{"TAB1",#N/A,TRUE,"GENERAL";"TAB2",#N/A,TRUE,"GENERAL";"TAB3",#N/A,TRUE,"GENERAL";"TAB4",#N/A,TRUE,"GENERAL";"TAB5",#N/A,TRUE,"GENERAL"}</definedName>
    <definedName name="SDCDSCT" localSheetId="10">{"TAB1",#N/A,TRUE,"GENERAL";"TAB2",#N/A,TRUE,"GENERAL";"TAB3",#N/A,TRUE,"GENERAL";"TAB4",#N/A,TRUE,"GENERAL";"TAB5",#N/A,TRUE,"GENERAL"}</definedName>
    <definedName name="SDCDSCT" localSheetId="8">{"TAB1",#N/A,TRUE,"GENERAL";"TAB2",#N/A,TRUE,"GENERAL";"TAB3",#N/A,TRUE,"GENERAL";"TAB4",#N/A,TRUE,"GENERAL";"TAB5",#N/A,TRUE,"GENERAL"}</definedName>
    <definedName name="SDCDSCT">{"TAB1",#N/A,TRUE,"GENERAL";"TAB2",#N/A,TRUE,"GENERAL";"TAB3",#N/A,TRUE,"GENERAL";"TAB4",#N/A,TRUE,"GENERAL";"TAB5",#N/A,TRUE,"GENERAL"}</definedName>
    <definedName name="SDE">#REF!</definedName>
    <definedName name="sdf">#REF!</definedName>
    <definedName name="SDFCE" localSheetId="9">{"TAB1",#N/A,TRUE,"GENERAL";"TAB2",#N/A,TRUE,"GENERAL";"TAB3",#N/A,TRUE,"GENERAL";"TAB4",#N/A,TRUE,"GENERAL";"TAB5",#N/A,TRUE,"GENERAL"}</definedName>
    <definedName name="SDFCE" localSheetId="11">{"TAB1",#N/A,TRUE,"GENERAL";"TAB2",#N/A,TRUE,"GENERAL";"TAB3",#N/A,TRUE,"GENERAL";"TAB4",#N/A,TRUE,"GENERAL";"TAB5",#N/A,TRUE,"GENERAL"}</definedName>
    <definedName name="SDFCE" localSheetId="7">{"TAB1",#N/A,TRUE,"GENERAL";"TAB2",#N/A,TRUE,"GENERAL";"TAB3",#N/A,TRUE,"GENERAL";"TAB4",#N/A,TRUE,"GENERAL";"TAB5",#N/A,TRUE,"GENERAL"}</definedName>
    <definedName name="SDFCE" localSheetId="10">{"TAB1",#N/A,TRUE,"GENERAL";"TAB2",#N/A,TRUE,"GENERAL";"TAB3",#N/A,TRUE,"GENERAL";"TAB4",#N/A,TRUE,"GENERAL";"TAB5",#N/A,TRUE,"GENERAL"}</definedName>
    <definedName name="SDFCE" localSheetId="8">{"TAB1",#N/A,TRUE,"GENERAL";"TAB2",#N/A,TRUE,"GENERAL";"TAB3",#N/A,TRUE,"GENERAL";"TAB4",#N/A,TRUE,"GENERAL";"TAB5",#N/A,TRUE,"GENERAL"}</definedName>
    <definedName name="SDFCE">{"TAB1",#N/A,TRUE,"GENERAL";"TAB2",#N/A,TRUE,"GENERAL";"TAB3",#N/A,TRUE,"GENERAL";"TAB4",#N/A,TRUE,"GENERAL";"TAB5",#N/A,TRUE,"GENERAL"}</definedName>
    <definedName name="sdfd" localSheetId="9">{"via1",#N/A,TRUE,"general";"via2",#N/A,TRUE,"general";"via3",#N/A,TRUE,"general"}</definedName>
    <definedName name="sdfd" localSheetId="11">{"via1",#N/A,TRUE,"general";"via2",#N/A,TRUE,"general";"via3",#N/A,TRUE,"general"}</definedName>
    <definedName name="sdfd" localSheetId="7">{"via1",#N/A,TRUE,"general";"via2",#N/A,TRUE,"general";"via3",#N/A,TRUE,"general"}</definedName>
    <definedName name="sdfd" localSheetId="10">{"via1",#N/A,TRUE,"general";"via2",#N/A,TRUE,"general";"via3",#N/A,TRUE,"general"}</definedName>
    <definedName name="sdfd" localSheetId="8">{"via1",#N/A,TRUE,"general";"via2",#N/A,TRUE,"general";"via3",#N/A,TRUE,"general"}</definedName>
    <definedName name="sdfd">{"via1",#N/A,TRUE,"general";"via2",#N/A,TRUE,"general";"via3",#N/A,TRUE,"general"}</definedName>
    <definedName name="sdfds" localSheetId="9">{"via1",#N/A,TRUE,"general";"via2",#N/A,TRUE,"general";"via3",#N/A,TRUE,"general"}</definedName>
    <definedName name="sdfds" localSheetId="11">{"via1",#N/A,TRUE,"general";"via2",#N/A,TRUE,"general";"via3",#N/A,TRUE,"general"}</definedName>
    <definedName name="sdfds" localSheetId="7">{"via1",#N/A,TRUE,"general";"via2",#N/A,TRUE,"general";"via3",#N/A,TRUE,"general"}</definedName>
    <definedName name="sdfds" localSheetId="10">{"via1",#N/A,TRUE,"general";"via2",#N/A,TRUE,"general";"via3",#N/A,TRUE,"general"}</definedName>
    <definedName name="sdfds" localSheetId="8">{"via1",#N/A,TRUE,"general";"via2",#N/A,TRUE,"general";"via3",#N/A,TRUE,"general"}</definedName>
    <definedName name="sdfds">{"via1",#N/A,TRUE,"general";"via2",#N/A,TRUE,"general";"via3",#N/A,TRUE,"general"}</definedName>
    <definedName name="SDFDSO" localSheetId="9">{"via1",#N/A,TRUE,"general";"via2",#N/A,TRUE,"general";"via3",#N/A,TRUE,"general"}</definedName>
    <definedName name="SDFDSO" localSheetId="11">{"via1",#N/A,TRUE,"general";"via2",#N/A,TRUE,"general";"via3",#N/A,TRUE,"general"}</definedName>
    <definedName name="SDFDSO" localSheetId="7">{"via1",#N/A,TRUE,"general";"via2",#N/A,TRUE,"general";"via3",#N/A,TRUE,"general"}</definedName>
    <definedName name="SDFDSO" localSheetId="10">{"via1",#N/A,TRUE,"general";"via2",#N/A,TRUE,"general";"via3",#N/A,TRUE,"general"}</definedName>
    <definedName name="SDFDSO" localSheetId="8">{"via1",#N/A,TRUE,"general";"via2",#N/A,TRUE,"general";"via3",#N/A,TRUE,"general"}</definedName>
    <definedName name="SDFDSO">{"via1",#N/A,TRUE,"general";"via2",#N/A,TRUE,"general";"via3",#N/A,TRUE,"general"}</definedName>
    <definedName name="sdfdstp" localSheetId="9">{"TAB1",#N/A,TRUE,"GENERAL";"TAB2",#N/A,TRUE,"GENERAL";"TAB3",#N/A,TRUE,"GENERAL";"TAB4",#N/A,TRUE,"GENERAL";"TAB5",#N/A,TRUE,"GENERAL"}</definedName>
    <definedName name="sdfdstp" localSheetId="11">{"TAB1",#N/A,TRUE,"GENERAL";"TAB2",#N/A,TRUE,"GENERAL";"TAB3",#N/A,TRUE,"GENERAL";"TAB4",#N/A,TRUE,"GENERAL";"TAB5",#N/A,TRUE,"GENERAL"}</definedName>
    <definedName name="sdfdstp" localSheetId="7">{"TAB1",#N/A,TRUE,"GENERAL";"TAB2",#N/A,TRUE,"GENERAL";"TAB3",#N/A,TRUE,"GENERAL";"TAB4",#N/A,TRUE,"GENERAL";"TAB5",#N/A,TRUE,"GENERAL"}</definedName>
    <definedName name="sdfdstp" localSheetId="10">{"TAB1",#N/A,TRUE,"GENERAL";"TAB2",#N/A,TRUE,"GENERAL";"TAB3",#N/A,TRUE,"GENERAL";"TAB4",#N/A,TRUE,"GENERAL";"TAB5",#N/A,TRUE,"GENERAL"}</definedName>
    <definedName name="sdfdstp" localSheetId="8">{"TAB1",#N/A,TRUE,"GENERAL";"TAB2",#N/A,TRUE,"GENERAL";"TAB3",#N/A,TRUE,"GENERAL";"TAB4",#N/A,TRUE,"GENERAL";"TAB5",#N/A,TRUE,"GENERAL"}</definedName>
    <definedName name="sdfdstp">{"TAB1",#N/A,TRUE,"GENERAL";"TAB2",#N/A,TRUE,"GENERAL";"TAB3",#N/A,TRUE,"GENERAL";"TAB4",#N/A,TRUE,"GENERAL";"TAB5",#N/A,TRUE,"GENERAL"}</definedName>
    <definedName name="SDFEO" localSheetId="9">{"via1",#N/A,TRUE,"general";"via2",#N/A,TRUE,"general";"via3",#N/A,TRUE,"general"}</definedName>
    <definedName name="SDFEO" localSheetId="11">{"via1",#N/A,TRUE,"general";"via2",#N/A,TRUE,"general";"via3",#N/A,TRUE,"general"}</definedName>
    <definedName name="SDFEO" localSheetId="7">{"via1",#N/A,TRUE,"general";"via2",#N/A,TRUE,"general";"via3",#N/A,TRUE,"general"}</definedName>
    <definedName name="SDFEO" localSheetId="10">{"via1",#N/A,TRUE,"general";"via2",#N/A,TRUE,"general";"via3",#N/A,TRUE,"general"}</definedName>
    <definedName name="SDFEO" localSheetId="8">{"via1",#N/A,TRUE,"general";"via2",#N/A,TRUE,"general";"via3",#N/A,TRUE,"general"}</definedName>
    <definedName name="SDFEO">{"via1",#N/A,TRUE,"general";"via2",#N/A,TRUE,"general";"via3",#N/A,TRUE,"general"}</definedName>
    <definedName name="sdfg" localSheetId="9">{"TAB1",#N/A,TRUE,"GENERAL";"TAB2",#N/A,TRUE,"GENERAL";"TAB3",#N/A,TRUE,"GENERAL";"TAB4",#N/A,TRUE,"GENERAL";"TAB5",#N/A,TRUE,"GENERAL"}</definedName>
    <definedName name="sdfg" localSheetId="11">{"TAB1",#N/A,TRUE,"GENERAL";"TAB2",#N/A,TRUE,"GENERAL";"TAB3",#N/A,TRUE,"GENERAL";"TAB4",#N/A,TRUE,"GENERAL";"TAB5",#N/A,TRUE,"GENERAL"}</definedName>
    <definedName name="sdfg" localSheetId="10">{"TAB1",#N/A,TRUE,"GENERAL";"TAB2",#N/A,TRUE,"GENERAL";"TAB3",#N/A,TRUE,"GENERAL";"TAB4",#N/A,TRUE,"GENERAL";"TAB5",#N/A,TRUE,"GENERAL"}</definedName>
    <definedName name="sdfg" localSheetId="8">{"TAB1",#N/A,TRUE,"GENERAL";"TAB2",#N/A,TRUE,"GENERAL";"TAB3",#N/A,TRUE,"GENERAL";"TAB4",#N/A,TRUE,"GENERAL";"TAB5",#N/A,TRUE,"GENERAL"}</definedName>
    <definedName name="sdfg">{"TAB1",#N/A,TRUE,"GENERAL";"TAB2",#N/A,TRUE,"GENERAL";"TAB3",#N/A,TRUE,"GENERAL";"TAB4",#N/A,TRUE,"GENERAL";"TAB5",#N/A,TRUE,"GENERAL"}</definedName>
    <definedName name="sdfgdsfk" localSheetId="9">{"via1",#N/A,TRUE,"general";"via2",#N/A,TRUE,"general";"via3",#N/A,TRUE,"general"}</definedName>
    <definedName name="sdfgdsfk" localSheetId="11">{"via1",#N/A,TRUE,"general";"via2",#N/A,TRUE,"general";"via3",#N/A,TRUE,"general"}</definedName>
    <definedName name="sdfgdsfk" localSheetId="7">{"via1",#N/A,TRUE,"general";"via2",#N/A,TRUE,"general";"via3",#N/A,TRUE,"general"}</definedName>
    <definedName name="sdfgdsfk" localSheetId="10">{"via1",#N/A,TRUE,"general";"via2",#N/A,TRUE,"general";"via3",#N/A,TRUE,"general"}</definedName>
    <definedName name="sdfgdsfk" localSheetId="8">{"via1",#N/A,TRUE,"general";"via2",#N/A,TRUE,"general";"via3",#N/A,TRUE,"general"}</definedName>
    <definedName name="sdfgdsfk">{"via1",#N/A,TRUE,"general";"via2",#N/A,TRUE,"general";"via3",#N/A,TRUE,"general"}</definedName>
    <definedName name="sdfgsg" localSheetId="9">{"via1",#N/A,TRUE,"general";"via2",#N/A,TRUE,"general";"via3",#N/A,TRUE,"general"}</definedName>
    <definedName name="sdfgsg" localSheetId="11">{"via1",#N/A,TRUE,"general";"via2",#N/A,TRUE,"general";"via3",#N/A,TRUE,"general"}</definedName>
    <definedName name="sdfgsg" localSheetId="7">{"via1",#N/A,TRUE,"general";"via2",#N/A,TRUE,"general";"via3",#N/A,TRUE,"general"}</definedName>
    <definedName name="sdfgsg" localSheetId="10">{"via1",#N/A,TRUE,"general";"via2",#N/A,TRUE,"general";"via3",#N/A,TRUE,"general"}</definedName>
    <definedName name="sdfgsg" localSheetId="8">{"via1",#N/A,TRUE,"general";"via2",#N/A,TRUE,"general";"via3",#N/A,TRUE,"general"}</definedName>
    <definedName name="sdfgsg">{"via1",#N/A,TRUE,"general";"via2",#N/A,TRUE,"general";"via3",#N/A,TRUE,"general"}</definedName>
    <definedName name="sdfhjfasdfjasj">#REF!</definedName>
    <definedName name="SDFLJK" localSheetId="9">{"TAB1",#N/A,TRUE,"GENERAL";"TAB2",#N/A,TRUE,"GENERAL";"TAB3",#N/A,TRUE,"GENERAL";"TAB4",#N/A,TRUE,"GENERAL";"TAB5",#N/A,TRUE,"GENERAL"}</definedName>
    <definedName name="SDFLJK" localSheetId="11">{"TAB1",#N/A,TRUE,"GENERAL";"TAB2",#N/A,TRUE,"GENERAL";"TAB3",#N/A,TRUE,"GENERAL";"TAB4",#N/A,TRUE,"GENERAL";"TAB5",#N/A,TRUE,"GENERAL"}</definedName>
    <definedName name="SDFLJK" localSheetId="7">{"TAB1",#N/A,TRUE,"GENERAL";"TAB2",#N/A,TRUE,"GENERAL";"TAB3",#N/A,TRUE,"GENERAL";"TAB4",#N/A,TRUE,"GENERAL";"TAB5",#N/A,TRUE,"GENERAL"}</definedName>
    <definedName name="SDFLJK" localSheetId="10">{"TAB1",#N/A,TRUE,"GENERAL";"TAB2",#N/A,TRUE,"GENERAL";"TAB3",#N/A,TRUE,"GENERAL";"TAB4",#N/A,TRUE,"GENERAL";"TAB5",#N/A,TRUE,"GENERAL"}</definedName>
    <definedName name="SDFLJK" localSheetId="8">{"TAB1",#N/A,TRUE,"GENERAL";"TAB2",#N/A,TRUE,"GENERAL";"TAB3",#N/A,TRUE,"GENERAL";"TAB4",#N/A,TRUE,"GENERAL";"TAB5",#N/A,TRUE,"GENERAL"}</definedName>
    <definedName name="SDFLJK">{"TAB1",#N/A,TRUE,"GENERAL";"TAB2",#N/A,TRUE,"GENERAL";"TAB3",#N/A,TRUE,"GENERAL";"TAB4",#N/A,TRUE,"GENERAL";"TAB5",#N/A,TRUE,"GENERAL"}</definedName>
    <definedName name="sdfsd4" localSheetId="9">{"via1",#N/A,TRUE,"general";"via2",#N/A,TRUE,"general";"via3",#N/A,TRUE,"general"}</definedName>
    <definedName name="sdfsd4" localSheetId="11">{"via1",#N/A,TRUE,"general";"via2",#N/A,TRUE,"general";"via3",#N/A,TRUE,"general"}</definedName>
    <definedName name="sdfsd4" localSheetId="7">{"via1",#N/A,TRUE,"general";"via2",#N/A,TRUE,"general";"via3",#N/A,TRUE,"general"}</definedName>
    <definedName name="sdfsd4" localSheetId="10">{"via1",#N/A,TRUE,"general";"via2",#N/A,TRUE,"general";"via3",#N/A,TRUE,"general"}</definedName>
    <definedName name="sdfsd4" localSheetId="8">{"via1",#N/A,TRUE,"general";"via2",#N/A,TRUE,"general";"via3",#N/A,TRUE,"general"}</definedName>
    <definedName name="sdfsd4">{"via1",#N/A,TRUE,"general";"via2",#N/A,TRUE,"general";"via3",#N/A,TRUE,"general"}</definedName>
    <definedName name="SDFSDF" localSheetId="9">{"TAB1",#N/A,TRUE,"GENERAL";"TAB2",#N/A,TRUE,"GENERAL";"TAB3",#N/A,TRUE,"GENERAL";"TAB4",#N/A,TRUE,"GENERAL";"TAB5",#N/A,TRUE,"GENERAL"}</definedName>
    <definedName name="SDFSDF" localSheetId="11">{"TAB1",#N/A,TRUE,"GENERAL";"TAB2",#N/A,TRUE,"GENERAL";"TAB3",#N/A,TRUE,"GENERAL";"TAB4",#N/A,TRUE,"GENERAL";"TAB5",#N/A,TRUE,"GENERAL"}</definedName>
    <definedName name="SDFSDF" localSheetId="7">{"TAB1",#N/A,TRUE,"GENERAL";"TAB2",#N/A,TRUE,"GENERAL";"TAB3",#N/A,TRUE,"GENERAL";"TAB4",#N/A,TRUE,"GENERAL";"TAB5",#N/A,TRUE,"GENERAL"}</definedName>
    <definedName name="SDFSDF" localSheetId="10">{"TAB1",#N/A,TRUE,"GENERAL";"TAB2",#N/A,TRUE,"GENERAL";"TAB3",#N/A,TRUE,"GENERAL";"TAB4",#N/A,TRUE,"GENERAL";"TAB5",#N/A,TRUE,"GENERAL"}</definedName>
    <definedName name="SDFSDF" localSheetId="8">{"TAB1",#N/A,TRUE,"GENERAL";"TAB2",#N/A,TRUE,"GENERAL";"TAB3",#N/A,TRUE,"GENERAL";"TAB4",#N/A,TRUE,"GENERAL";"TAB5",#N/A,TRUE,"GENERAL"}</definedName>
    <definedName name="SDFSDF">{"TAB1",#N/A,TRUE,"GENERAL";"TAB2",#N/A,TRUE,"GENERAL";"TAB3",#N/A,TRUE,"GENERAL";"TAB4",#N/A,TRUE,"GENERAL";"TAB5",#N/A,TRUE,"GENERAL"}</definedName>
    <definedName name="sdfsdfb" localSheetId="9">{"via1",#N/A,TRUE,"general";"via2",#N/A,TRUE,"general";"via3",#N/A,TRUE,"general"}</definedName>
    <definedName name="sdfsdfb" localSheetId="11">{"via1",#N/A,TRUE,"general";"via2",#N/A,TRUE,"general";"via3",#N/A,TRUE,"general"}</definedName>
    <definedName name="sdfsdfb" localSheetId="7">{"via1",#N/A,TRUE,"general";"via2",#N/A,TRUE,"general";"via3",#N/A,TRUE,"general"}</definedName>
    <definedName name="sdfsdfb" localSheetId="10">{"via1",#N/A,TRUE,"general";"via2",#N/A,TRUE,"general";"via3",#N/A,TRUE,"general"}</definedName>
    <definedName name="sdfsdfb" localSheetId="8">{"via1",#N/A,TRUE,"general";"via2",#N/A,TRUE,"general";"via3",#N/A,TRUE,"general"}</definedName>
    <definedName name="sdfsdfb">{"via1",#N/A,TRUE,"general";"via2",#N/A,TRUE,"general";"via3",#N/A,TRUE,"general"}</definedName>
    <definedName name="SDFSF" localSheetId="9">{"TAB1",#N/A,TRUE,"GENERAL";"TAB2",#N/A,TRUE,"GENERAL";"TAB3",#N/A,TRUE,"GENERAL";"TAB4",#N/A,TRUE,"GENERAL";"TAB5",#N/A,TRUE,"GENERAL"}</definedName>
    <definedName name="SDFSF" localSheetId="11">{"TAB1",#N/A,TRUE,"GENERAL";"TAB2",#N/A,TRUE,"GENERAL";"TAB3",#N/A,TRUE,"GENERAL";"TAB4",#N/A,TRUE,"GENERAL";"TAB5",#N/A,TRUE,"GENERAL"}</definedName>
    <definedName name="SDFSF" localSheetId="7">{"TAB1",#N/A,TRUE,"GENERAL";"TAB2",#N/A,TRUE,"GENERAL";"TAB3",#N/A,TRUE,"GENERAL";"TAB4",#N/A,TRUE,"GENERAL";"TAB5",#N/A,TRUE,"GENERAL"}</definedName>
    <definedName name="SDFSF" localSheetId="10">{"TAB1",#N/A,TRUE,"GENERAL";"TAB2",#N/A,TRUE,"GENERAL";"TAB3",#N/A,TRUE,"GENERAL";"TAB4",#N/A,TRUE,"GENERAL";"TAB5",#N/A,TRUE,"GENERAL"}</definedName>
    <definedName name="SDFSF" localSheetId="8">{"TAB1",#N/A,TRUE,"GENERAL";"TAB2",#N/A,TRUE,"GENERAL";"TAB3",#N/A,TRUE,"GENERAL";"TAB4",#N/A,TRUE,"GENERAL";"TAB5",#N/A,TRUE,"GENERAL"}</definedName>
    <definedName name="SDFSF">{"TAB1",#N/A,TRUE,"GENERAL";"TAB2",#N/A,TRUE,"GENERAL";"TAB3",#N/A,TRUE,"GENERAL";"TAB4",#N/A,TRUE,"GENERAL";"TAB5",#N/A,TRUE,"GENERAL"}</definedName>
    <definedName name="sdfsv" localSheetId="9">{"TAB1",#N/A,TRUE,"GENERAL";"TAB2",#N/A,TRUE,"GENERAL";"TAB3",#N/A,TRUE,"GENERAL";"TAB4",#N/A,TRUE,"GENERAL";"TAB5",#N/A,TRUE,"GENERAL"}</definedName>
    <definedName name="sdfsv" localSheetId="11">{"TAB1",#N/A,TRUE,"GENERAL";"TAB2",#N/A,TRUE,"GENERAL";"TAB3",#N/A,TRUE,"GENERAL";"TAB4",#N/A,TRUE,"GENERAL";"TAB5",#N/A,TRUE,"GENERAL"}</definedName>
    <definedName name="sdfsv" localSheetId="7">{"TAB1",#N/A,TRUE,"GENERAL";"TAB2",#N/A,TRUE,"GENERAL";"TAB3",#N/A,TRUE,"GENERAL";"TAB4",#N/A,TRUE,"GENERAL";"TAB5",#N/A,TRUE,"GENERAL"}</definedName>
    <definedName name="sdfsv" localSheetId="10">{"TAB1",#N/A,TRUE,"GENERAL";"TAB2",#N/A,TRUE,"GENERAL";"TAB3",#N/A,TRUE,"GENERAL";"TAB4",#N/A,TRUE,"GENERAL";"TAB5",#N/A,TRUE,"GENERAL"}</definedName>
    <definedName name="sdfsv" localSheetId="8">{"TAB1",#N/A,TRUE,"GENERAL";"TAB2",#N/A,TRUE,"GENERAL";"TAB3",#N/A,TRUE,"GENERAL";"TAB4",#N/A,TRUE,"GENERAL";"TAB5",#N/A,TRUE,"GENERAL"}</definedName>
    <definedName name="sdfsv">{"TAB1",#N/A,TRUE,"GENERAL";"TAB2",#N/A,TRUE,"GENERAL";"TAB3",#N/A,TRUE,"GENERAL";"TAB4",#N/A,TRUE,"GENERAL";"TAB5",#N/A,TRUE,"GENERAL"}</definedName>
    <definedName name="sdgfd" localSheetId="9">{"TAB1",#N/A,TRUE,"GENERAL";"TAB2",#N/A,TRUE,"GENERAL";"TAB3",#N/A,TRUE,"GENERAL";"TAB4",#N/A,TRUE,"GENERAL";"TAB5",#N/A,TRUE,"GENERAL"}</definedName>
    <definedName name="sdgfd" localSheetId="11">{"TAB1",#N/A,TRUE,"GENERAL";"TAB2",#N/A,TRUE,"GENERAL";"TAB3",#N/A,TRUE,"GENERAL";"TAB4",#N/A,TRUE,"GENERAL";"TAB5",#N/A,TRUE,"GENERAL"}</definedName>
    <definedName name="sdgfd" localSheetId="7">{"TAB1",#N/A,TRUE,"GENERAL";"TAB2",#N/A,TRUE,"GENERAL";"TAB3",#N/A,TRUE,"GENERAL";"TAB4",#N/A,TRUE,"GENERAL";"TAB5",#N/A,TRUE,"GENERAL"}</definedName>
    <definedName name="sdgfd" localSheetId="10">{"TAB1",#N/A,TRUE,"GENERAL";"TAB2",#N/A,TRUE,"GENERAL";"TAB3",#N/A,TRUE,"GENERAL";"TAB4",#N/A,TRUE,"GENERAL";"TAB5",#N/A,TRUE,"GENERAL"}</definedName>
    <definedName name="sdgfd" localSheetId="8">{"TAB1",#N/A,TRUE,"GENERAL";"TAB2",#N/A,TRUE,"GENERAL";"TAB3",#N/A,TRUE,"GENERAL";"TAB4",#N/A,TRUE,"GENERAL";"TAB5",#N/A,TRUE,"GENERAL"}</definedName>
    <definedName name="sdgfd">{"TAB1",#N/A,TRUE,"GENERAL";"TAB2",#N/A,TRUE,"GENERAL";"TAB3",#N/A,TRUE,"GENERAL";"TAB4",#N/A,TRUE,"GENERAL";"TAB5",#N/A,TRUE,"GENERAL"}</definedName>
    <definedName name="sdgfgp" localSheetId="9">{"via1",#N/A,TRUE,"general";"via2",#N/A,TRUE,"general";"via3",#N/A,TRUE,"general"}</definedName>
    <definedName name="sdgfgp" localSheetId="11">{"via1",#N/A,TRUE,"general";"via2",#N/A,TRUE,"general";"via3",#N/A,TRUE,"general"}</definedName>
    <definedName name="sdgfgp" localSheetId="7">{"via1",#N/A,TRUE,"general";"via2",#N/A,TRUE,"general";"via3",#N/A,TRUE,"general"}</definedName>
    <definedName name="sdgfgp" localSheetId="10">{"via1",#N/A,TRUE,"general";"via2",#N/A,TRUE,"general";"via3",#N/A,TRUE,"general"}</definedName>
    <definedName name="sdgfgp" localSheetId="8">{"via1",#N/A,TRUE,"general";"via2",#N/A,TRUE,"general";"via3",#N/A,TRUE,"general"}</definedName>
    <definedName name="sdgfgp">{"via1",#N/A,TRUE,"general";"via2",#N/A,TRUE,"general";"via3",#N/A,TRUE,"general"}</definedName>
    <definedName name="sdgfiu" localSheetId="9">{"via1",#N/A,TRUE,"general";"via2",#N/A,TRUE,"general";"via3",#N/A,TRUE,"general"}</definedName>
    <definedName name="sdgfiu" localSheetId="11">{"via1",#N/A,TRUE,"general";"via2",#N/A,TRUE,"general";"via3",#N/A,TRUE,"general"}</definedName>
    <definedName name="sdgfiu" localSheetId="7">{"via1",#N/A,TRUE,"general";"via2",#N/A,TRUE,"general";"via3",#N/A,TRUE,"general"}</definedName>
    <definedName name="sdgfiu" localSheetId="10">{"via1",#N/A,TRUE,"general";"via2",#N/A,TRUE,"general";"via3",#N/A,TRUE,"general"}</definedName>
    <definedName name="sdgfiu" localSheetId="8">{"via1",#N/A,TRUE,"general";"via2",#N/A,TRUE,"general";"via3",#N/A,TRUE,"general"}</definedName>
    <definedName name="sdgfiu">{"via1",#N/A,TRUE,"general";"via2",#N/A,TRUE,"general";"via3",#N/A,TRUE,"general"}</definedName>
    <definedName name="sdgsd" localSheetId="9">{"TAB1",#N/A,TRUE,"GENERAL";"TAB2",#N/A,TRUE,"GENERAL";"TAB3",#N/A,TRUE,"GENERAL";"TAB4",#N/A,TRUE,"GENERAL";"TAB5",#N/A,TRUE,"GENERAL"}</definedName>
    <definedName name="sdgsd" localSheetId="11">{"TAB1",#N/A,TRUE,"GENERAL";"TAB2",#N/A,TRUE,"GENERAL";"TAB3",#N/A,TRUE,"GENERAL";"TAB4",#N/A,TRUE,"GENERAL";"TAB5",#N/A,TRUE,"GENERAL"}</definedName>
    <definedName name="sdgsd" localSheetId="7">{"TAB1",#N/A,TRUE,"GENERAL";"TAB2",#N/A,TRUE,"GENERAL";"TAB3",#N/A,TRUE,"GENERAL";"TAB4",#N/A,TRUE,"GENERAL";"TAB5",#N/A,TRUE,"GENERAL"}</definedName>
    <definedName name="sdgsd" localSheetId="10">{"TAB1",#N/A,TRUE,"GENERAL";"TAB2",#N/A,TRUE,"GENERAL";"TAB3",#N/A,TRUE,"GENERAL";"TAB4",#N/A,TRUE,"GENERAL";"TAB5",#N/A,TRUE,"GENERAL"}</definedName>
    <definedName name="sdgsd" localSheetId="8">{"TAB1",#N/A,TRUE,"GENERAL";"TAB2",#N/A,TRUE,"GENERAL";"TAB3",#N/A,TRUE,"GENERAL";"TAB4",#N/A,TRUE,"GENERAL";"TAB5",#N/A,TRUE,"GENERAL"}</definedName>
    <definedName name="sdgsd">{"TAB1",#N/A,TRUE,"GENERAL";"TAB2",#N/A,TRUE,"GENERAL";"TAB3",#N/A,TRUE,"GENERAL";"TAB4",#N/A,TRUE,"GENERAL";"TAB5",#N/A,TRUE,"GENERAL"}</definedName>
    <definedName name="sdgsg" localSheetId="9">{"via1",#N/A,TRUE,"general";"via2",#N/A,TRUE,"general";"via3",#N/A,TRUE,"general"}</definedName>
    <definedName name="sdgsg" localSheetId="11">{"via1",#N/A,TRUE,"general";"via2",#N/A,TRUE,"general";"via3",#N/A,TRUE,"general"}</definedName>
    <definedName name="sdgsg" localSheetId="7">{"via1",#N/A,TRUE,"general";"via2",#N/A,TRUE,"general";"via3",#N/A,TRUE,"general"}</definedName>
    <definedName name="sdgsg" localSheetId="10">{"via1",#N/A,TRUE,"general";"via2",#N/A,TRUE,"general";"via3",#N/A,TRUE,"general"}</definedName>
    <definedName name="sdgsg" localSheetId="8">{"via1",#N/A,TRUE,"general";"via2",#N/A,TRUE,"general";"via3",#N/A,TRUE,"general"}</definedName>
    <definedName name="sdgsg">{"via1",#N/A,TRUE,"general";"via2",#N/A,TRUE,"general";"via3",#N/A,TRUE,"general"}</definedName>
    <definedName name="SDIKOM" localSheetId="9">{"TAB1",#N/A,TRUE,"GENERAL";"TAB2",#N/A,TRUE,"GENERAL";"TAB3",#N/A,TRUE,"GENERAL";"TAB4",#N/A,TRUE,"GENERAL";"TAB5",#N/A,TRUE,"GENERAL"}</definedName>
    <definedName name="SDIKOM" localSheetId="11">{"TAB1",#N/A,TRUE,"GENERAL";"TAB2",#N/A,TRUE,"GENERAL";"TAB3",#N/A,TRUE,"GENERAL";"TAB4",#N/A,TRUE,"GENERAL";"TAB5",#N/A,TRUE,"GENERAL"}</definedName>
    <definedName name="SDIKOM" localSheetId="7">{"TAB1",#N/A,TRUE,"GENERAL";"TAB2",#N/A,TRUE,"GENERAL";"TAB3",#N/A,TRUE,"GENERAL";"TAB4",#N/A,TRUE,"GENERAL";"TAB5",#N/A,TRUE,"GENERAL"}</definedName>
    <definedName name="SDIKOM" localSheetId="10">{"TAB1",#N/A,TRUE,"GENERAL";"TAB2",#N/A,TRUE,"GENERAL";"TAB3",#N/A,TRUE,"GENERAL";"TAB4",#N/A,TRUE,"GENERAL";"TAB5",#N/A,TRUE,"GENERAL"}</definedName>
    <definedName name="SDIKOM" localSheetId="8">{"TAB1",#N/A,TRUE,"GENERAL";"TAB2",#N/A,TRUE,"GENERAL";"TAB3",#N/A,TRUE,"GENERAL";"TAB4",#N/A,TRUE,"GENERAL";"TAB5",#N/A,TRUE,"GENERAL"}</definedName>
    <definedName name="SDIKOM">{"TAB1",#N/A,TRUE,"GENERAL";"TAB2",#N/A,TRUE,"GENERAL";"TAB3",#N/A,TRUE,"GENERAL";"TAB4",#N/A,TRUE,"GENERAL";"TAB5",#N/A,TRUE,"GENERAL"}</definedName>
    <definedName name="sdsdfh" localSheetId="9">{"via1",#N/A,TRUE,"general";"via2",#N/A,TRUE,"general";"via3",#N/A,TRUE,"general"}</definedName>
    <definedName name="sdsdfh" localSheetId="11">{"via1",#N/A,TRUE,"general";"via2",#N/A,TRUE,"general";"via3",#N/A,TRUE,"general"}</definedName>
    <definedName name="sdsdfh" localSheetId="7">{"via1",#N/A,TRUE,"general";"via2",#N/A,TRUE,"general";"via3",#N/A,TRUE,"general"}</definedName>
    <definedName name="sdsdfh" localSheetId="10">{"via1",#N/A,TRUE,"general";"via2",#N/A,TRUE,"general";"via3",#N/A,TRUE,"general"}</definedName>
    <definedName name="sdsdfh" localSheetId="8">{"via1",#N/A,TRUE,"general";"via2",#N/A,TRUE,"general";"via3",#N/A,TRUE,"general"}</definedName>
    <definedName name="sdsdfh">{"via1",#N/A,TRUE,"general";"via2",#N/A,TRUE,"general";"via3",#N/A,TRUE,"general"}</definedName>
    <definedName name="Se">#REF!</definedName>
    <definedName name="SEGUE">#REF!</definedName>
    <definedName name="segundo">#REF!</definedName>
    <definedName name="Semana_para_mostrar" localSheetId="14">CRONOGRAMA!$E$4</definedName>
    <definedName name="Semana_para_mostrar">#REF!</definedName>
    <definedName name="SEP">#REF!</definedName>
    <definedName name="SEPARACIONPLACAS">#REF!</definedName>
    <definedName name="setrj" localSheetId="9">{"via1",#N/A,TRUE,"general";"via2",#N/A,TRUE,"general";"via3",#N/A,TRUE,"general"}</definedName>
    <definedName name="setrj" localSheetId="11">{"via1",#N/A,TRUE,"general";"via2",#N/A,TRUE,"general";"via3",#N/A,TRUE,"general"}</definedName>
    <definedName name="setrj" localSheetId="7">{"via1",#N/A,TRUE,"general";"via2",#N/A,TRUE,"general";"via3",#N/A,TRUE,"general"}</definedName>
    <definedName name="setrj" localSheetId="10">{"via1",#N/A,TRUE,"general";"via2",#N/A,TRUE,"general";"via3",#N/A,TRUE,"general"}</definedName>
    <definedName name="setrj" localSheetId="8">{"via1",#N/A,TRUE,"general";"via2",#N/A,TRUE,"general";"via3",#N/A,TRUE,"general"}</definedName>
    <definedName name="setrj">{"via1",#N/A,TRUE,"general";"via2",#N/A,TRUE,"general";"via3",#N/A,TRUE,"general"}</definedName>
    <definedName name="sett" localSheetId="9">{"via1",#N/A,TRUE,"general";"via2",#N/A,TRUE,"general";"via3",#N/A,TRUE,"general"}</definedName>
    <definedName name="sett" localSheetId="11">{"via1",#N/A,TRUE,"general";"via2",#N/A,TRUE,"general";"via3",#N/A,TRUE,"general"}</definedName>
    <definedName name="sett" localSheetId="7">{"via1",#N/A,TRUE,"general";"via2",#N/A,TRUE,"general";"via3",#N/A,TRUE,"general"}</definedName>
    <definedName name="sett" localSheetId="10">{"via1",#N/A,TRUE,"general";"via2",#N/A,TRUE,"general";"via3",#N/A,TRUE,"general"}</definedName>
    <definedName name="sett" localSheetId="8">{"via1",#N/A,TRUE,"general";"via2",#N/A,TRUE,"general";"via3",#N/A,TRUE,"general"}</definedName>
    <definedName name="sett">{"via1",#N/A,TRUE,"general";"via2",#N/A,TRUE,"general";"via3",#N/A,TRUE,"general"}</definedName>
    <definedName name="Sf">#REF!</definedName>
    <definedName name="sfasf" localSheetId="9">{"TAB1",#N/A,TRUE,"GENERAL";"TAB2",#N/A,TRUE,"GENERAL";"TAB3",#N/A,TRUE,"GENERAL";"TAB4",#N/A,TRUE,"GENERAL";"TAB5",#N/A,TRUE,"GENERAL"}</definedName>
    <definedName name="sfasf" localSheetId="11">{"TAB1",#N/A,TRUE,"GENERAL";"TAB2",#N/A,TRUE,"GENERAL";"TAB3",#N/A,TRUE,"GENERAL";"TAB4",#N/A,TRUE,"GENERAL";"TAB5",#N/A,TRUE,"GENERAL"}</definedName>
    <definedName name="sfasf" localSheetId="7">{"TAB1",#N/A,TRUE,"GENERAL";"TAB2",#N/A,TRUE,"GENERAL";"TAB3",#N/A,TRUE,"GENERAL";"TAB4",#N/A,TRUE,"GENERAL";"TAB5",#N/A,TRUE,"GENERAL"}</definedName>
    <definedName name="sfasf" localSheetId="10">{"TAB1",#N/A,TRUE,"GENERAL";"TAB2",#N/A,TRUE,"GENERAL";"TAB3",#N/A,TRUE,"GENERAL";"TAB4",#N/A,TRUE,"GENERAL";"TAB5",#N/A,TRUE,"GENERAL"}</definedName>
    <definedName name="sfasf" localSheetId="8">{"TAB1",#N/A,TRUE,"GENERAL";"TAB2",#N/A,TRUE,"GENERAL";"TAB3",#N/A,TRUE,"GENERAL";"TAB4",#N/A,TRUE,"GENERAL";"TAB5",#N/A,TRUE,"GENERAL"}</definedName>
    <definedName name="sfasf">{"TAB1",#N/A,TRUE,"GENERAL";"TAB2",#N/A,TRUE,"GENERAL";"TAB3",#N/A,TRUE,"GENERAL";"TAB4",#N/A,TRUE,"GENERAL";"TAB5",#N/A,TRUE,"GENERAL"}</definedName>
    <definedName name="sffsaf">#REF!</definedName>
    <definedName name="SFHSGFH" localSheetId="9">{"TAB1",#N/A,TRUE,"GENERAL";"TAB2",#N/A,TRUE,"GENERAL";"TAB3",#N/A,TRUE,"GENERAL";"TAB4",#N/A,TRUE,"GENERAL";"TAB5",#N/A,TRUE,"GENERAL"}</definedName>
    <definedName name="SFHSGFH" localSheetId="11">{"TAB1",#N/A,TRUE,"GENERAL";"TAB2",#N/A,TRUE,"GENERAL";"TAB3",#N/A,TRUE,"GENERAL";"TAB4",#N/A,TRUE,"GENERAL";"TAB5",#N/A,TRUE,"GENERAL"}</definedName>
    <definedName name="SFHSGFH" localSheetId="7">{"TAB1",#N/A,TRUE,"GENERAL";"TAB2",#N/A,TRUE,"GENERAL";"TAB3",#N/A,TRUE,"GENERAL";"TAB4",#N/A,TRUE,"GENERAL";"TAB5",#N/A,TRUE,"GENERAL"}</definedName>
    <definedName name="SFHSGFH" localSheetId="10">{"TAB1",#N/A,TRUE,"GENERAL";"TAB2",#N/A,TRUE,"GENERAL";"TAB3",#N/A,TRUE,"GENERAL";"TAB4",#N/A,TRUE,"GENERAL";"TAB5",#N/A,TRUE,"GENERAL"}</definedName>
    <definedName name="SFHSGFH" localSheetId="8">{"TAB1",#N/A,TRUE,"GENERAL";"TAB2",#N/A,TRUE,"GENERAL";"TAB3",#N/A,TRUE,"GENERAL";"TAB4",#N/A,TRUE,"GENERAL";"TAB5",#N/A,TRUE,"GENERAL"}</definedName>
    <definedName name="SFHSGFH">{"TAB1",#N/A,TRUE,"GENERAL";"TAB2",#N/A,TRUE,"GENERAL";"TAB3",#N/A,TRUE,"GENERAL";"TAB4",#N/A,TRUE,"GENERAL";"TAB5",#N/A,TRUE,"GENERAL"}</definedName>
    <definedName name="sfsd" localSheetId="9">{"via1",#N/A,TRUE,"general";"via2",#N/A,TRUE,"general";"via3",#N/A,TRUE,"general"}</definedName>
    <definedName name="sfsd" localSheetId="11">{"via1",#N/A,TRUE,"general";"via2",#N/A,TRUE,"general";"via3",#N/A,TRUE,"general"}</definedName>
    <definedName name="sfsd" localSheetId="7">{"via1",#N/A,TRUE,"general";"via2",#N/A,TRUE,"general";"via3",#N/A,TRUE,"general"}</definedName>
    <definedName name="sfsd" localSheetId="10">{"via1",#N/A,TRUE,"general";"via2",#N/A,TRUE,"general";"via3",#N/A,TRUE,"general"}</definedName>
    <definedName name="sfsd" localSheetId="8">{"via1",#N/A,TRUE,"general";"via2",#N/A,TRUE,"general";"via3",#N/A,TRUE,"general"}</definedName>
    <definedName name="sfsd">{"via1",#N/A,TRUE,"general";"via2",#N/A,TRUE,"general";"via3",#N/A,TRUE,"general"}</definedName>
    <definedName name="sfsdf" localSheetId="9">{"TAB1",#N/A,TRUE,"GENERAL";"TAB2",#N/A,TRUE,"GENERAL";"TAB3",#N/A,TRUE,"GENERAL";"TAB4",#N/A,TRUE,"GENERAL";"TAB5",#N/A,TRUE,"GENERAL"}</definedName>
    <definedName name="sfsdf" localSheetId="11">{"TAB1",#N/A,TRUE,"GENERAL";"TAB2",#N/A,TRUE,"GENERAL";"TAB3",#N/A,TRUE,"GENERAL";"TAB4",#N/A,TRUE,"GENERAL";"TAB5",#N/A,TRUE,"GENERAL"}</definedName>
    <definedName name="sfsdf" localSheetId="7">{"TAB1",#N/A,TRUE,"GENERAL";"TAB2",#N/A,TRUE,"GENERAL";"TAB3",#N/A,TRUE,"GENERAL";"TAB4",#N/A,TRUE,"GENERAL";"TAB5",#N/A,TRUE,"GENERAL"}</definedName>
    <definedName name="sfsdf" localSheetId="10">{"TAB1",#N/A,TRUE,"GENERAL";"TAB2",#N/A,TRUE,"GENERAL";"TAB3",#N/A,TRUE,"GENERAL";"TAB4",#N/A,TRUE,"GENERAL";"TAB5",#N/A,TRUE,"GENERAL"}</definedName>
    <definedName name="sfsdf" localSheetId="8">{"TAB1",#N/A,TRUE,"GENERAL";"TAB2",#N/A,TRUE,"GENERAL";"TAB3",#N/A,TRUE,"GENERAL";"TAB4",#N/A,TRUE,"GENERAL";"TAB5",#N/A,TRUE,"GENERAL"}</definedName>
    <definedName name="sfsdf">{"TAB1",#N/A,TRUE,"GENERAL";"TAB2",#N/A,TRUE,"GENERAL";"TAB3",#N/A,TRUE,"GENERAL";"TAB4",#N/A,TRUE,"GENERAL";"TAB5",#N/A,TRUE,"GENERAL"}</definedName>
    <definedName name="sfsdferg" localSheetId="9">{"TAB1",#N/A,TRUE,"GENERAL";"TAB2",#N/A,TRUE,"GENERAL";"TAB3",#N/A,TRUE,"GENERAL";"TAB4",#N/A,TRUE,"GENERAL";"TAB5",#N/A,TRUE,"GENERAL"}</definedName>
    <definedName name="sfsdferg" localSheetId="11">{"TAB1",#N/A,TRUE,"GENERAL";"TAB2",#N/A,TRUE,"GENERAL";"TAB3",#N/A,TRUE,"GENERAL";"TAB4",#N/A,TRUE,"GENERAL";"TAB5",#N/A,TRUE,"GENERAL"}</definedName>
    <definedName name="sfsdferg" localSheetId="7">{"TAB1",#N/A,TRUE,"GENERAL";"TAB2",#N/A,TRUE,"GENERAL";"TAB3",#N/A,TRUE,"GENERAL";"TAB4",#N/A,TRUE,"GENERAL";"TAB5",#N/A,TRUE,"GENERAL"}</definedName>
    <definedName name="sfsdferg" localSheetId="10">{"TAB1",#N/A,TRUE,"GENERAL";"TAB2",#N/A,TRUE,"GENERAL";"TAB3",#N/A,TRUE,"GENERAL";"TAB4",#N/A,TRUE,"GENERAL";"TAB5",#N/A,TRUE,"GENERAL"}</definedName>
    <definedName name="sfsdferg" localSheetId="8">{"TAB1",#N/A,TRUE,"GENERAL";"TAB2",#N/A,TRUE,"GENERAL";"TAB3",#N/A,TRUE,"GENERAL";"TAB4",#N/A,TRUE,"GENERAL";"TAB5",#N/A,TRUE,"GENERAL"}</definedName>
    <definedName name="sfsdferg">{"TAB1",#N/A,TRUE,"GENERAL";"TAB2",#N/A,TRUE,"GENERAL";"TAB3",#N/A,TRUE,"GENERAL";"TAB4",#N/A,TRUE,"GENERAL";"TAB5",#N/A,TRUE,"GENERAL"}</definedName>
    <definedName name="sfsdfs" localSheetId="9">{"TAB1",#N/A,TRUE,"GENERAL";"TAB2",#N/A,TRUE,"GENERAL";"TAB3",#N/A,TRUE,"GENERAL";"TAB4",#N/A,TRUE,"GENERAL";"TAB5",#N/A,TRUE,"GENERAL"}</definedName>
    <definedName name="sfsdfs" localSheetId="11">{"TAB1",#N/A,TRUE,"GENERAL";"TAB2",#N/A,TRUE,"GENERAL";"TAB3",#N/A,TRUE,"GENERAL";"TAB4",#N/A,TRUE,"GENERAL";"TAB5",#N/A,TRUE,"GENERAL"}</definedName>
    <definedName name="sfsdfs" localSheetId="7">{"TAB1",#N/A,TRUE,"GENERAL";"TAB2",#N/A,TRUE,"GENERAL";"TAB3",#N/A,TRUE,"GENERAL";"TAB4",#N/A,TRUE,"GENERAL";"TAB5",#N/A,TRUE,"GENERAL"}</definedName>
    <definedName name="sfsdfs" localSheetId="10">{"TAB1",#N/A,TRUE,"GENERAL";"TAB2",#N/A,TRUE,"GENERAL";"TAB3",#N/A,TRUE,"GENERAL";"TAB4",#N/A,TRUE,"GENERAL";"TAB5",#N/A,TRUE,"GENERAL"}</definedName>
    <definedName name="sfsdfs" localSheetId="8">{"TAB1",#N/A,TRUE,"GENERAL";"TAB2",#N/A,TRUE,"GENERAL";"TAB3",#N/A,TRUE,"GENERAL";"TAB4",#N/A,TRUE,"GENERAL";"TAB5",#N/A,TRUE,"GENERAL"}</definedName>
    <definedName name="sfsdfs">{"TAB1",#N/A,TRUE,"GENERAL";"TAB2",#N/A,TRUE,"GENERAL";"TAB3",#N/A,TRUE,"GENERAL";"TAB4",#N/A,TRUE,"GENERAL";"TAB5",#N/A,TRUE,"GENERAL"}</definedName>
    <definedName name="Sg">#REF!</definedName>
    <definedName name="SGI_V_INDICES_CIRCUITO_CAUSA">#REF!</definedName>
    <definedName name="Sh">#REF!</definedName>
    <definedName name="SHARED_FORMULA_21">#REF!</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localSheetId="9">{"TAB1",#N/A,TRUE,"GENERAL";"TAB2",#N/A,TRUE,"GENERAL";"TAB3",#N/A,TRUE,"GENERAL";"TAB4",#N/A,TRUE,"GENERAL";"TAB5",#N/A,TRUE,"GENERAL"}</definedName>
    <definedName name="srwrwr" localSheetId="11">{"TAB1",#N/A,TRUE,"GENERAL";"TAB2",#N/A,TRUE,"GENERAL";"TAB3",#N/A,TRUE,"GENERAL";"TAB4",#N/A,TRUE,"GENERAL";"TAB5",#N/A,TRUE,"GENERAL"}</definedName>
    <definedName name="srwrwr" localSheetId="7">{"TAB1",#N/A,TRUE,"GENERAL";"TAB2",#N/A,TRUE,"GENERAL";"TAB3",#N/A,TRUE,"GENERAL";"TAB4",#N/A,TRUE,"GENERAL";"TAB5",#N/A,TRUE,"GENERAL"}</definedName>
    <definedName name="srwrwr" localSheetId="10">{"TAB1",#N/A,TRUE,"GENERAL";"TAB2",#N/A,TRUE,"GENERAL";"TAB3",#N/A,TRUE,"GENERAL";"TAB4",#N/A,TRUE,"GENERAL";"TAB5",#N/A,TRUE,"GENERAL"}</definedName>
    <definedName name="srwrwr" localSheetId="8">{"TAB1",#N/A,TRUE,"GENERAL";"TAB2",#N/A,TRUE,"GENERAL";"TAB3",#N/A,TRUE,"GENERAL";"TAB4",#N/A,TRUE,"GENERAL";"TAB5",#N/A,TRUE,"GENERAL"}</definedName>
    <definedName name="srwrwr">{"TAB1",#N/A,TRUE,"GENERAL";"TAB2",#N/A,TRUE,"GENERAL";"TAB3",#N/A,TRUE,"GENERAL";"TAB4",#N/A,TRUE,"GENERAL";"TAB5",#N/A,TRUE,"GENERAL"}</definedName>
    <definedName name="ss">#REF!</definedName>
    <definedName name="sss">#REF!</definedName>
    <definedName name="sssss7" localSheetId="9">{"via1",#N/A,TRUE,"general";"via2",#N/A,TRUE,"general";"via3",#N/A,TRUE,"general"}</definedName>
    <definedName name="sssss7" localSheetId="11">{"via1",#N/A,TRUE,"general";"via2",#N/A,TRUE,"general";"via3",#N/A,TRUE,"general"}</definedName>
    <definedName name="sssss7" localSheetId="7">{"via1",#N/A,TRUE,"general";"via2",#N/A,TRUE,"general";"via3",#N/A,TRUE,"general"}</definedName>
    <definedName name="sssss7" localSheetId="10">{"via1",#N/A,TRUE,"general";"via2",#N/A,TRUE,"general";"via3",#N/A,TRUE,"general"}</definedName>
    <definedName name="sssss7" localSheetId="8">{"via1",#N/A,TRUE,"general";"via2",#N/A,TRUE,"general";"via3",#N/A,TRUE,"general"}</definedName>
    <definedName name="sssss7">{"via1",#N/A,TRUE,"general";"via2",#N/A,TRUE,"general";"via3",#N/A,TRUE,"general"}</definedName>
    <definedName name="sssssa" localSheetId="9">{"TAB1",#N/A,TRUE,"GENERAL";"TAB2",#N/A,TRUE,"GENERAL";"TAB3",#N/A,TRUE,"GENERAL";"TAB4",#N/A,TRUE,"GENERAL";"TAB5",#N/A,TRUE,"GENERAL"}</definedName>
    <definedName name="sssssa" localSheetId="11">{"TAB1",#N/A,TRUE,"GENERAL";"TAB2",#N/A,TRUE,"GENERAL";"TAB3",#N/A,TRUE,"GENERAL";"TAB4",#N/A,TRUE,"GENERAL";"TAB5",#N/A,TRUE,"GENERAL"}</definedName>
    <definedName name="sssssa" localSheetId="7">{"TAB1",#N/A,TRUE,"GENERAL";"TAB2",#N/A,TRUE,"GENERAL";"TAB3",#N/A,TRUE,"GENERAL";"TAB4",#N/A,TRUE,"GENERAL";"TAB5",#N/A,TRUE,"GENERAL"}</definedName>
    <definedName name="sssssa" localSheetId="10">{"TAB1",#N/A,TRUE,"GENERAL";"TAB2",#N/A,TRUE,"GENERAL";"TAB3",#N/A,TRUE,"GENERAL";"TAB4",#N/A,TRUE,"GENERAL";"TAB5",#N/A,TRUE,"GENERAL"}</definedName>
    <definedName name="sssssa" localSheetId="8">{"TAB1",#N/A,TRUE,"GENERAL";"TAB2",#N/A,TRUE,"GENERAL";"TAB3",#N/A,TRUE,"GENERAL";"TAB4",#N/A,TRUE,"GENERAL";"TAB5",#N/A,TRUE,"GENERAL"}</definedName>
    <definedName name="sssssa">{"TAB1",#N/A,TRUE,"GENERAL";"TAB2",#N/A,TRUE,"GENERAL";"TAB3",#N/A,TRUE,"GENERAL";"TAB4",#N/A,TRUE,"GENERAL";"TAB5",#N/A,TRUE,"GENERAL"}</definedName>
    <definedName name="SSSSSSS" localSheetId="9">IF(Loan_Amount*Interest_Rate*Loan_Years*Loan_Start&gt;0,1,0)</definedName>
    <definedName name="SSSSSSS" localSheetId="11">IF(Loan_Amount*Interest_Rate*Loan_Years*Loan_Start&gt;0,1,0)</definedName>
    <definedName name="SSSSSSS" localSheetId="10">IF(Loan_Amount*Interest_Rate*Loan_Years*Loan_Start&gt;0,1,0)</definedName>
    <definedName name="SSSSSSS" localSheetId="8">IF(Loan_Amount*Interest_Rate*Loan_Years*Loan_Start&gt;0,1,0)</definedName>
    <definedName name="SSSSSSS">IF(Loan_Amount*Interest_Rate*Loan_Years*Loan_Start&gt;0,1,0)</definedName>
    <definedName name="sssssy" localSheetId="9">{"via1",#N/A,TRUE,"general";"via2",#N/A,TRUE,"general";"via3",#N/A,TRUE,"general"}</definedName>
    <definedName name="sssssy" localSheetId="11">{"via1",#N/A,TRUE,"general";"via2",#N/A,TRUE,"general";"via3",#N/A,TRUE,"general"}</definedName>
    <definedName name="sssssy" localSheetId="7">{"via1",#N/A,TRUE,"general";"via2",#N/A,TRUE,"general";"via3",#N/A,TRUE,"general"}</definedName>
    <definedName name="sssssy" localSheetId="10">{"via1",#N/A,TRUE,"general";"via2",#N/A,TRUE,"general";"via3",#N/A,TRUE,"general"}</definedName>
    <definedName name="sssssy" localSheetId="8">{"via1",#N/A,TRUE,"general";"via2",#N/A,TRUE,"general";"via3",#N/A,TRUE,"general"}</definedName>
    <definedName name="sssssy">{"via1",#N/A,TRUE,"general";"via2",#N/A,TRUE,"general";"via3",#N/A,TRUE,"general"}</definedName>
    <definedName name="SST">#REF!</definedName>
    <definedName name="st">#REF!</definedName>
    <definedName name="STAYTY">#REF!</definedName>
    <definedName name="stt" localSheetId="9">{"via1",#N/A,TRUE,"general";"via2",#N/A,TRUE,"general";"via3",#N/A,TRUE,"general"}</definedName>
    <definedName name="stt" localSheetId="11">{"via1",#N/A,TRUE,"general";"via2",#N/A,TRUE,"general";"via3",#N/A,TRUE,"general"}</definedName>
    <definedName name="stt" localSheetId="7">{"via1",#N/A,TRUE,"general";"via2",#N/A,TRUE,"general";"via3",#N/A,TRUE,"general"}</definedName>
    <definedName name="stt" localSheetId="10">{"via1",#N/A,TRUE,"general";"via2",#N/A,TRUE,"general";"via3",#N/A,TRUE,"general"}</definedName>
    <definedName name="stt" localSheetId="8">{"via1",#N/A,TRUE,"general";"via2",#N/A,TRUE,"general";"via3",#N/A,TRUE,"general"}</definedName>
    <definedName name="stt">{"via1",#N/A,TRUE,"general";"via2",#N/A,TRUE,"general";"via3",#N/A,TRUE,"general"}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localSheetId="9">{"via1",#N/A,TRUE,"general";"via2",#N/A,TRUE,"general";"via3",#N/A,TRUE,"general"}</definedName>
    <definedName name="swsw" localSheetId="11">{"via1",#N/A,TRUE,"general";"via2",#N/A,TRUE,"general";"via3",#N/A,TRUE,"general"}</definedName>
    <definedName name="swsw" localSheetId="7">{"via1",#N/A,TRUE,"general";"via2",#N/A,TRUE,"general";"via3",#N/A,TRUE,"general"}</definedName>
    <definedName name="swsw" localSheetId="10">{"via1",#N/A,TRUE,"general";"via2",#N/A,TRUE,"general";"via3",#N/A,TRUE,"general"}</definedName>
    <definedName name="swsw" localSheetId="8">{"via1",#N/A,TRUE,"general";"via2",#N/A,TRUE,"general";"via3",#N/A,TRUE,"general"}</definedName>
    <definedName name="swsw">{"via1",#N/A,TRUE,"general";"via2",#N/A,TRUE,"general";"via3",#N/A,TRUE,"general"}</definedName>
    <definedName name="swsw3" localSheetId="9">{"TAB1",#N/A,TRUE,"GENERAL";"TAB2",#N/A,TRUE,"GENERAL";"TAB3",#N/A,TRUE,"GENERAL";"TAB4",#N/A,TRUE,"GENERAL";"TAB5",#N/A,TRUE,"GENERAL"}</definedName>
    <definedName name="swsw3" localSheetId="11">{"TAB1",#N/A,TRUE,"GENERAL";"TAB2",#N/A,TRUE,"GENERAL";"TAB3",#N/A,TRUE,"GENERAL";"TAB4",#N/A,TRUE,"GENERAL";"TAB5",#N/A,TRUE,"GENERAL"}</definedName>
    <definedName name="swsw3" localSheetId="7">{"TAB1",#N/A,TRUE,"GENERAL";"TAB2",#N/A,TRUE,"GENERAL";"TAB3",#N/A,TRUE,"GENERAL";"TAB4",#N/A,TRUE,"GENERAL";"TAB5",#N/A,TRUE,"GENERAL"}</definedName>
    <definedName name="swsw3" localSheetId="10">{"TAB1",#N/A,TRUE,"GENERAL";"TAB2",#N/A,TRUE,"GENERAL";"TAB3",#N/A,TRUE,"GENERAL";"TAB4",#N/A,TRUE,"GENERAL";"TAB5",#N/A,TRUE,"GENERAL"}</definedName>
    <definedName name="swsw3" localSheetId="8">{"TAB1",#N/A,TRUE,"GENERAL";"TAB2",#N/A,TRUE,"GENERAL";"TAB3",#N/A,TRUE,"GENERAL";"TAB4",#N/A,TRUE,"GENERAL";"TAB5",#N/A,TRUE,"GENERAL"}</definedName>
    <definedName name="swsw3">{"TAB1",#N/A,TRUE,"GENERAL";"TAB2",#N/A,TRUE,"GENERAL";"TAB3",#N/A,TRUE,"GENERAL";"TAB4",#N/A,TRUE,"GENERAL";"TAB5",#N/A,TRUE,"GENERAL"}</definedName>
    <definedName name="Swvu.TAB1.">#REF!</definedName>
    <definedName name="Swvu.TAB2.">#REF!</definedName>
    <definedName name="Swvu.TAB3.">#REF!</definedName>
    <definedName name="Swvu.TAB4.">#REF!</definedName>
    <definedName name="Swvu.TAB5.">#REF!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localSheetId="9">{"TAB1",#N/A,TRUE,"GENERAL";"TAB2",#N/A,TRUE,"GENERAL";"TAB3",#N/A,TRUE,"GENERAL";"TAB4",#N/A,TRUE,"GENERAL";"TAB5",#N/A,TRUE,"GENERAL"}</definedName>
    <definedName name="t5t5" localSheetId="11">{"TAB1",#N/A,TRUE,"GENERAL";"TAB2",#N/A,TRUE,"GENERAL";"TAB3",#N/A,TRUE,"GENERAL";"TAB4",#N/A,TRUE,"GENERAL";"TAB5",#N/A,TRUE,"GENERAL"}</definedName>
    <definedName name="t5t5" localSheetId="7">{"TAB1",#N/A,TRUE,"GENERAL";"TAB2",#N/A,TRUE,"GENERAL";"TAB3",#N/A,TRUE,"GENERAL";"TAB4",#N/A,TRUE,"GENERAL";"TAB5",#N/A,TRUE,"GENERAL"}</definedName>
    <definedName name="t5t5" localSheetId="10">{"TAB1",#N/A,TRUE,"GENERAL";"TAB2",#N/A,TRUE,"GENERAL";"TAB3",#N/A,TRUE,"GENERAL";"TAB4",#N/A,TRUE,"GENERAL";"TAB5",#N/A,TRUE,"GENERAL"}</definedName>
    <definedName name="t5t5" localSheetId="8">{"TAB1",#N/A,TRUE,"GENERAL";"TAB2",#N/A,TRUE,"GENERAL";"TAB3",#N/A,TRUE,"GENERAL";"TAB4",#N/A,TRUE,"GENERAL";"TAB5",#N/A,TRUE,"GENERAL"}</definedName>
    <definedName name="t5t5">{"TAB1",#N/A,TRUE,"GENERAL";"TAB2",#N/A,TRUE,"GENERAL";"TAB3",#N/A,TRUE,"GENERAL";"TAB4",#N/A,TRUE,"GENERAL";"TAB5",#N/A,TRUE,"GENERAL"}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 localSheetId="14">CRONOGRAMA!$F$1</definedName>
    <definedName name="task_progress" localSheetId="14">CRONOGRAMA!$D$1</definedName>
    <definedName name="task_start" localSheetId="14">CRONOGRAMA!$E$1</definedName>
    <definedName name="Tb">#REF!</definedName>
    <definedName name="Tc" localSheetId="9">#REF!</definedName>
    <definedName name="Tc" localSheetId="11">#REF!</definedName>
    <definedName name="Tc" localSheetId="7">#REF!</definedName>
    <definedName name="Tc" localSheetId="10">#REF!</definedName>
    <definedName name="Tc" localSheetId="8">#REF!</definedName>
    <definedName name="TC">{#N/A,#N/A,FALSE,"GRAFICO";#N/A,#N/A,FALSE,"CAJA (2)";#N/A,#N/A,FALSE,"TERCEROS-PROMEDIO";#N/A,#N/A,FALSE,"CAJA";#N/A,#N/A,FALSE,"INGRESOS1995-2003";#N/A,#N/A,FALSE,"GASTOS1995-2003"}</definedName>
    <definedName name="Td">#REF!</definedName>
    <definedName name="tdy" localSheetId="9">{"TAB1",#N/A,TRUE,"GENERAL";"TAB2",#N/A,TRUE,"GENERAL";"TAB3",#N/A,TRUE,"GENERAL";"TAB4",#N/A,TRUE,"GENERAL";"TAB5",#N/A,TRUE,"GENERAL"}</definedName>
    <definedName name="tdy" localSheetId="11">{"TAB1",#N/A,TRUE,"GENERAL";"TAB2",#N/A,TRUE,"GENERAL";"TAB3",#N/A,TRUE,"GENERAL";"TAB4",#N/A,TRUE,"GENERAL";"TAB5",#N/A,TRUE,"GENERAL"}</definedName>
    <definedName name="tdy" localSheetId="7">{"TAB1",#N/A,TRUE,"GENERAL";"TAB2",#N/A,TRUE,"GENERAL";"TAB3",#N/A,TRUE,"GENERAL";"TAB4",#N/A,TRUE,"GENERAL";"TAB5",#N/A,TRUE,"GENERAL"}</definedName>
    <definedName name="tdy" localSheetId="10">{"TAB1",#N/A,TRUE,"GENERAL";"TAB2",#N/A,TRUE,"GENERAL";"TAB3",#N/A,TRUE,"GENERAL";"TAB4",#N/A,TRUE,"GENERAL";"TAB5",#N/A,TRUE,"GENERAL"}</definedName>
    <definedName name="tdy" localSheetId="8">{"TAB1",#N/A,TRUE,"GENERAL";"TAB2",#N/A,TRUE,"GENERAL";"TAB3",#N/A,TRUE,"GENERAL";"TAB4",#N/A,TRUE,"GENERAL";"TAB5",#N/A,TRUE,"GENERAL"}</definedName>
    <definedName name="tdy">{"TAB1",#N/A,TRUE,"GENERAL";"TAB2",#N/A,TRUE,"GENERAL";"TAB3",#N/A,TRUE,"GENERAL";"TAB4",#N/A,TRUE,"GENERAL";"TAB5",#N/A,TRUE,"GENERAL"}</definedName>
    <definedName name="Te">#REF!</definedName>
    <definedName name="teble">#REF!</definedName>
    <definedName name="Tec_Adesivo">#REF!</definedName>
    <definedName name="TECN" localSheetId="9">DATE(YEAR(Loan_Start),MONTH(Loan_Start)+Payment_Number,DAY(Loan_Start))</definedName>
    <definedName name="TECN" localSheetId="11">DATE(YEAR(Loan_Start),MONTH(Loan_Start)+Payment_Number,DAY(Loan_Start))</definedName>
    <definedName name="TECN" localSheetId="10">DATE(YEAR(Loan_Start),MONTH(Loan_Start)+Payment_Number,DAY(Loan_Start))</definedName>
    <definedName name="TECN" localSheetId="8">DATE(YEAR(Loan_Start),MONTH(Loan_Start)+Payment_Number,DAY(Loan_Start))</definedName>
    <definedName name="TECN">DATE(YEAR(Loan_Start),MONTH(Loan_Start)+Payment_Number,DAY(Loan_Start))</definedName>
    <definedName name="Tecnico">#REF!</definedName>
    <definedName name="TEE_HD_PN10_DN_200x200mm_3BR">#REF!</definedName>
    <definedName name="TERMINADORA">#REF!</definedName>
    <definedName name="tewst" localSheetId="9">{"TAB1",#N/A,TRUE,"GENERAL";"TAB2",#N/A,TRUE,"GENERAL";"TAB3",#N/A,TRUE,"GENERAL";"TAB4",#N/A,TRUE,"GENERAL";"TAB5",#N/A,TRUE,"GENERAL"}</definedName>
    <definedName name="tewst" localSheetId="11">{"TAB1",#N/A,TRUE,"GENERAL";"TAB2",#N/A,TRUE,"GENERAL";"TAB3",#N/A,TRUE,"GENERAL";"TAB4",#N/A,TRUE,"GENERAL";"TAB5",#N/A,TRUE,"GENERAL"}</definedName>
    <definedName name="tewst" localSheetId="7">{"TAB1",#N/A,TRUE,"GENERAL";"TAB2",#N/A,TRUE,"GENERAL";"TAB3",#N/A,TRUE,"GENERAL";"TAB4",#N/A,TRUE,"GENERAL";"TAB5",#N/A,TRUE,"GENERAL"}</definedName>
    <definedName name="tewst" localSheetId="10">{"TAB1",#N/A,TRUE,"GENERAL";"TAB2",#N/A,TRUE,"GENERAL";"TAB3",#N/A,TRUE,"GENERAL";"TAB4",#N/A,TRUE,"GENERAL";"TAB5",#N/A,TRUE,"GENERAL"}</definedName>
    <definedName name="tewst" localSheetId="8">{"TAB1",#N/A,TRUE,"GENERAL";"TAB2",#N/A,TRUE,"GENERAL";"TAB3",#N/A,TRUE,"GENERAL";"TAB4",#N/A,TRUE,"GENERAL";"TAB5",#N/A,TRUE,"GENERAL"}</definedName>
    <definedName name="tewst">{"TAB1",#N/A,TRUE,"GENERAL";"TAB2",#N/A,TRUE,"GENERAL";"TAB3",#N/A,TRUE,"GENERAL";"TAB4",#N/A,TRUE,"GENERAL";"TAB5",#N/A,TRUE,"GENERAL"}</definedName>
    <definedName name="teytrh" localSheetId="9">{"via1",#N/A,TRUE,"general";"via2",#N/A,TRUE,"general";"via3",#N/A,TRUE,"general"}</definedName>
    <definedName name="teytrh" localSheetId="11">{"via1",#N/A,TRUE,"general";"via2",#N/A,TRUE,"general";"via3",#N/A,TRUE,"general"}</definedName>
    <definedName name="teytrh" localSheetId="7">{"via1",#N/A,TRUE,"general";"via2",#N/A,TRUE,"general";"via3",#N/A,TRUE,"general"}</definedName>
    <definedName name="teytrh" localSheetId="10">{"via1",#N/A,TRUE,"general";"via2",#N/A,TRUE,"general";"via3",#N/A,TRUE,"general"}</definedName>
    <definedName name="teytrh" localSheetId="8">{"via1",#N/A,TRUE,"general";"via2",#N/A,TRUE,"general";"via3",#N/A,TRUE,"general"}</definedName>
    <definedName name="teytrh">{"via1",#N/A,TRUE,"general";"via2",#N/A,TRUE,"general";"via3",#N/A,TRUE,"general"}</definedName>
    <definedName name="Tf">#REF!</definedName>
    <definedName name="Tg">#REF!</definedName>
    <definedName name="Th">#REF!</definedName>
    <definedName name="thdh" localSheetId="9">{"TAB1",#N/A,TRUE,"GENERAL";"TAB2",#N/A,TRUE,"GENERAL";"TAB3",#N/A,TRUE,"GENERAL";"TAB4",#N/A,TRUE,"GENERAL";"TAB5",#N/A,TRUE,"GENERAL"}</definedName>
    <definedName name="thdh" localSheetId="11">{"TAB1",#N/A,TRUE,"GENERAL";"TAB2",#N/A,TRUE,"GENERAL";"TAB3",#N/A,TRUE,"GENERAL";"TAB4",#N/A,TRUE,"GENERAL";"TAB5",#N/A,TRUE,"GENERAL"}</definedName>
    <definedName name="thdh" localSheetId="7">{"TAB1",#N/A,TRUE,"GENERAL";"TAB2",#N/A,TRUE,"GENERAL";"TAB3",#N/A,TRUE,"GENERAL";"TAB4",#N/A,TRUE,"GENERAL";"TAB5",#N/A,TRUE,"GENERAL"}</definedName>
    <definedName name="thdh" localSheetId="10">{"TAB1",#N/A,TRUE,"GENERAL";"TAB2",#N/A,TRUE,"GENERAL";"TAB3",#N/A,TRUE,"GENERAL";"TAB4",#N/A,TRUE,"GENERAL";"TAB5",#N/A,TRUE,"GENERAL"}</definedName>
    <definedName name="thdh" localSheetId="8">{"TAB1",#N/A,TRUE,"GENERAL";"TAB2",#N/A,TRUE,"GENERAL";"TAB3",#N/A,TRUE,"GENERAL";"TAB4",#N/A,TRUE,"GENERAL";"TAB5",#N/A,TRUE,"GENERAL"}</definedName>
    <definedName name="thdh">{"TAB1",#N/A,TRUE,"GENERAL";"TAB2",#N/A,TRUE,"GENERAL";"TAB3",#N/A,TRUE,"GENERAL";"TAB4",#N/A,TRUE,"GENERAL";"TAB5",#N/A,TRUE,"GENERAL"}</definedName>
    <definedName name="thtj" localSheetId="9">{"via1",#N/A,TRUE,"general";"via2",#N/A,TRUE,"general";"via3",#N/A,TRUE,"general"}</definedName>
    <definedName name="thtj" localSheetId="11">{"via1",#N/A,TRUE,"general";"via2",#N/A,TRUE,"general";"via3",#N/A,TRUE,"general"}</definedName>
    <definedName name="thtj" localSheetId="7">{"via1",#N/A,TRUE,"general";"via2",#N/A,TRUE,"general";"via3",#N/A,TRUE,"general"}</definedName>
    <definedName name="thtj" localSheetId="10">{"via1",#N/A,TRUE,"general";"via2",#N/A,TRUE,"general";"via3",#N/A,TRUE,"general"}</definedName>
    <definedName name="thtj" localSheetId="8">{"via1",#N/A,TRUE,"general";"via2",#N/A,TRUE,"general";"via3",#N/A,TRUE,"general"}</definedName>
    <definedName name="thtj">{"via1",#N/A,TRUE,"general";"via2",#N/A,TRUE,"general";"via3",#N/A,TRUE,"general"}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 localSheetId="9">IF(Loan_Amount*Interest_Rate*Loan_Years*Loan_Start&gt;0,1,0)</definedName>
    <definedName name="titi" localSheetId="11">IF(Loan_Amount*Interest_Rate*Loan_Years*Loan_Start&gt;0,1,0)</definedName>
    <definedName name="titi" localSheetId="10">IF(Loan_Amount*Interest_Rate*Loan_Years*Loan_Start&gt;0,1,0)</definedName>
    <definedName name="titi" localSheetId="8">IF(Loan_Amount*Interest_Rate*Loan_Years*Loan_Start&gt;0,1,0)</definedName>
    <definedName name="titi">IF(Loan_Amount*Interest_Rate*Loan_Years*Loan_Start&gt;0,1,0)</definedName>
    <definedName name="TITO">#REF!</definedName>
    <definedName name="TITOF">#REF!</definedName>
    <definedName name="TITULO">#REF!</definedName>
    <definedName name="TITULOS">#REF!</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localSheetId="9">{"TAB1",#N/A,TRUE,"GENERAL";"TAB2",#N/A,TRUE,"GENERAL";"TAB3",#N/A,TRUE,"GENERAL";"TAB4",#N/A,TRUE,"GENERAL";"TAB5",#N/A,TRUE,"GENERAL"}</definedName>
    <definedName name="tortas" localSheetId="11">{"TAB1",#N/A,TRUE,"GENERAL";"TAB2",#N/A,TRUE,"GENERAL";"TAB3",#N/A,TRUE,"GENERAL";"TAB4",#N/A,TRUE,"GENERAL";"TAB5",#N/A,TRUE,"GENERAL"}</definedName>
    <definedName name="tortas" localSheetId="7">{"TAB1",#N/A,TRUE,"GENERAL";"TAB2",#N/A,TRUE,"GENERAL";"TAB3",#N/A,TRUE,"GENERAL";"TAB4",#N/A,TRUE,"GENERAL";"TAB5",#N/A,TRUE,"GENERAL"}</definedName>
    <definedName name="tortas" localSheetId="10">{"TAB1",#N/A,TRUE,"GENERAL";"TAB2",#N/A,TRUE,"GENERAL";"TAB3",#N/A,TRUE,"GENERAL";"TAB4",#N/A,TRUE,"GENERAL";"TAB5",#N/A,TRUE,"GENERAL"}</definedName>
    <definedName name="tortas" localSheetId="8">{"TAB1",#N/A,TRUE,"GENERAL";"TAB2",#N/A,TRUE,"GENERAL";"TAB3",#N/A,TRUE,"GENERAL";"TAB4",#N/A,TRUE,"GENERAL";"TAB5",#N/A,TRUE,"GENERAL"}</definedName>
    <definedName name="tortas">{"TAB1",#N/A,TRUE,"GENERAL";"TAB2",#N/A,TRUE,"GENERAL";"TAB3",#N/A,TRUE,"GENERAL";"TAB4",#N/A,TRUE,"GENERAL";"TAB5",#N/A,TRUE,"GENERAL"}</definedName>
    <definedName name="tortas2" localSheetId="9">{"via1",#N/A,TRUE,"general";"via2",#N/A,TRUE,"general";"via3",#N/A,TRUE,"general"}</definedName>
    <definedName name="tortas2" localSheetId="11">{"via1",#N/A,TRUE,"general";"via2",#N/A,TRUE,"general";"via3",#N/A,TRUE,"general"}</definedName>
    <definedName name="tortas2" localSheetId="7">{"via1",#N/A,TRUE,"general";"via2",#N/A,TRUE,"general";"via3",#N/A,TRUE,"general"}</definedName>
    <definedName name="tortas2" localSheetId="10">{"via1",#N/A,TRUE,"general";"via2",#N/A,TRUE,"general";"via3",#N/A,TRUE,"general"}</definedName>
    <definedName name="tortas2" localSheetId="8">{"via1",#N/A,TRUE,"general";"via2",#N/A,TRUE,"general";"via3",#N/A,TRUE,"general"}</definedName>
    <definedName name="tortas2">{"via1",#N/A,TRUE,"general";"via2",#N/A,TRUE,"general";"via3",#N/A,TRUE,"general"}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9">Scheduled_Payment+Extra_Payment</definedName>
    <definedName name="Total_Payment" localSheetId="11">Scheduled_Payment+Extra_Payment</definedName>
    <definedName name="Total_Payment" localSheetId="10">Scheduled_Payment+Extra_Payment</definedName>
    <definedName name="Total_Payment" localSheetId="8">Scheduled_Payment+Extra_Payment</definedName>
    <definedName name="Total_Payment">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localSheetId="9">#REF!</definedName>
    <definedName name="Tr" localSheetId="11">#REF!</definedName>
    <definedName name="Tr" localSheetId="7">#REF!</definedName>
    <definedName name="Tr" localSheetId="10">#REF!</definedName>
    <definedName name="Tr" localSheetId="8">#REF!</definedName>
    <definedName name="tr">{"TAB1",#N/A,TRUE,"GENERAL";"TAB2",#N/A,TRUE,"GENERAL";"TAB3",#N/A,TRUE,"GENERAL";"TAB4",#N/A,TRUE,"GENERAL";"TAB5",#N/A,TRUE,"GENERAL"}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localSheetId="9">{"TAB1",#N/A,TRUE,"GENERAL";"TAB2",#N/A,TRUE,"GENERAL";"TAB3",#N/A,TRUE,"GENERAL";"TAB4",#N/A,TRUE,"GENERAL";"TAB5",#N/A,TRUE,"GENERAL"}</definedName>
    <definedName name="trest" localSheetId="11">{"TAB1",#N/A,TRUE,"GENERAL";"TAB2",#N/A,TRUE,"GENERAL";"TAB3",#N/A,TRUE,"GENERAL";"TAB4",#N/A,TRUE,"GENERAL";"TAB5",#N/A,TRUE,"GENERAL"}</definedName>
    <definedName name="trest" localSheetId="7">{"TAB1",#N/A,TRUE,"GENERAL";"TAB2",#N/A,TRUE,"GENERAL";"TAB3",#N/A,TRUE,"GENERAL";"TAB4",#N/A,TRUE,"GENERAL";"TAB5",#N/A,TRUE,"GENERAL"}</definedName>
    <definedName name="trest" localSheetId="10">{"TAB1",#N/A,TRUE,"GENERAL";"TAB2",#N/A,TRUE,"GENERAL";"TAB3",#N/A,TRUE,"GENERAL";"TAB4",#N/A,TRUE,"GENERAL";"TAB5",#N/A,TRUE,"GENERAL"}</definedName>
    <definedName name="trest" localSheetId="8">{"TAB1",#N/A,TRUE,"GENERAL";"TAB2",#N/A,TRUE,"GENERAL";"TAB3",#N/A,TRUE,"GENERAL";"TAB4",#N/A,TRUE,"GENERAL";"TAB5",#N/A,TRUE,"GENERAL"}</definedName>
    <definedName name="trest">{"TAB1",#N/A,TRUE,"GENERAL";"TAB2",#N/A,TRUE,"GENERAL";"TAB3",#N/A,TRUE,"GENERAL";"TAB4",#N/A,TRUE,"GENERAL";"TAB5",#N/A,TRUE,"GENERAL"}</definedName>
    <definedName name="tret" localSheetId="9">{"TAB1",#N/A,TRUE,"GENERAL";"TAB2",#N/A,TRUE,"GENERAL";"TAB3",#N/A,TRUE,"GENERAL";"TAB4",#N/A,TRUE,"GENERAL";"TAB5",#N/A,TRUE,"GENERAL"}</definedName>
    <definedName name="tret" localSheetId="11">{"TAB1",#N/A,TRUE,"GENERAL";"TAB2",#N/A,TRUE,"GENERAL";"TAB3",#N/A,TRUE,"GENERAL";"TAB4",#N/A,TRUE,"GENERAL";"TAB5",#N/A,TRUE,"GENERAL"}</definedName>
    <definedName name="tret" localSheetId="7">{"TAB1",#N/A,TRUE,"GENERAL";"TAB2",#N/A,TRUE,"GENERAL";"TAB3",#N/A,TRUE,"GENERAL";"TAB4",#N/A,TRUE,"GENERAL";"TAB5",#N/A,TRUE,"GENERAL"}</definedName>
    <definedName name="tret" localSheetId="10">{"TAB1",#N/A,TRUE,"GENERAL";"TAB2",#N/A,TRUE,"GENERAL";"TAB3",#N/A,TRUE,"GENERAL";"TAB4",#N/A,TRUE,"GENERAL";"TAB5",#N/A,TRUE,"GENERAL"}</definedName>
    <definedName name="tret" localSheetId="8">{"TAB1",#N/A,TRUE,"GENERAL";"TAB2",#N/A,TRUE,"GENERAL";"TAB3",#N/A,TRUE,"GENERAL";"TAB4",#N/A,TRUE,"GENERAL";"TAB5",#N/A,TRUE,"GENERAL"}</definedName>
    <definedName name="tret">{"TAB1",#N/A,TRUE,"GENERAL";"TAB2",#N/A,TRUE,"GENERAL";"TAB3",#N/A,TRUE,"GENERAL";"TAB4",#N/A,TRUE,"GENERAL";"TAB5",#N/A,TRUE,"GENERAL"}</definedName>
    <definedName name="trh" localSheetId="9">{"via1",#N/A,TRUE,"general";"via2",#N/A,TRUE,"general";"via3",#N/A,TRUE,"general"}</definedName>
    <definedName name="trh" localSheetId="11">{"via1",#N/A,TRUE,"general";"via2",#N/A,TRUE,"general";"via3",#N/A,TRUE,"general"}</definedName>
    <definedName name="trh" localSheetId="7">{"via1",#N/A,TRUE,"general";"via2",#N/A,TRUE,"general";"via3",#N/A,TRUE,"general"}</definedName>
    <definedName name="trh" localSheetId="10">{"via1",#N/A,TRUE,"general";"via2",#N/A,TRUE,"general";"via3",#N/A,TRUE,"general"}</definedName>
    <definedName name="trh" localSheetId="8">{"via1",#N/A,TRUE,"general";"via2",#N/A,TRUE,"general";"via3",#N/A,TRUE,"general"}</definedName>
    <definedName name="trh">{"via1",#N/A,TRUE,"general";"via2",#N/A,TRUE,"general";"via3",#N/A,TRUE,"general"}</definedName>
    <definedName name="trhfh" localSheetId="9">{"via1",#N/A,TRUE,"general";"via2",#N/A,TRUE,"general";"via3",#N/A,TRUE,"general"}</definedName>
    <definedName name="trhfh" localSheetId="11">{"via1",#N/A,TRUE,"general";"via2",#N/A,TRUE,"general";"via3",#N/A,TRUE,"general"}</definedName>
    <definedName name="trhfh" localSheetId="7">{"via1",#N/A,TRUE,"general";"via2",#N/A,TRUE,"general";"via3",#N/A,TRUE,"general"}</definedName>
    <definedName name="trhfh" localSheetId="10">{"via1",#N/A,TRUE,"general";"via2",#N/A,TRUE,"general";"via3",#N/A,TRUE,"general"}</definedName>
    <definedName name="trhfh" localSheetId="8">{"via1",#N/A,TRUE,"general";"via2",#N/A,TRUE,"general";"via3",#N/A,TRUE,"general"}</definedName>
    <definedName name="trhfh">{"via1",#N/A,TRUE,"general";"via2",#N/A,TRUE,"general";"via3",#N/A,TRUE,"general"}</definedName>
    <definedName name="trimestre1">#REF!</definedName>
    <definedName name="TRIPLEX">#REF!</definedName>
    <definedName name="TRITM">#REF!</definedName>
    <definedName name="TRITU">#REF!</definedName>
    <definedName name="TRITURADO">#REF!</definedName>
    <definedName name="trjfgjh" localSheetId="9">{"via1",#N/A,TRUE,"general";"via2",#N/A,TRUE,"general";"via3",#N/A,TRUE,"general"}</definedName>
    <definedName name="trjfgjh" localSheetId="11">{"via1",#N/A,TRUE,"general";"via2",#N/A,TRUE,"general";"via3",#N/A,TRUE,"general"}</definedName>
    <definedName name="trjfgjh" localSheetId="7">{"via1",#N/A,TRUE,"general";"via2",#N/A,TRUE,"general";"via3",#N/A,TRUE,"general"}</definedName>
    <definedName name="trjfgjh" localSheetId="10">{"via1",#N/A,TRUE,"general";"via2",#N/A,TRUE,"general";"via3",#N/A,TRUE,"general"}</definedName>
    <definedName name="trjfgjh" localSheetId="8">{"via1",#N/A,TRUE,"general";"via2",#N/A,TRUE,"general";"via3",#N/A,TRUE,"general"}</definedName>
    <definedName name="trjfgjh">{"via1",#N/A,TRUE,"general";"via2",#N/A,TRUE,"general";"via3",#N/A,TRUE,"general"}</definedName>
    <definedName name="tru" localSheetId="9">{"via1",#N/A,TRUE,"general";"via2",#N/A,TRUE,"general";"via3",#N/A,TRUE,"general"}</definedName>
    <definedName name="tru" localSheetId="11">{"via1",#N/A,TRUE,"general";"via2",#N/A,TRUE,"general";"via3",#N/A,TRUE,"general"}</definedName>
    <definedName name="tru" localSheetId="7">{"via1",#N/A,TRUE,"general";"via2",#N/A,TRUE,"general";"via3",#N/A,TRUE,"general"}</definedName>
    <definedName name="tru" localSheetId="10">{"via1",#N/A,TRUE,"general";"via2",#N/A,TRUE,"general";"via3",#N/A,TRUE,"general"}</definedName>
    <definedName name="tru" localSheetId="8">{"via1",#N/A,TRUE,"general";"via2",#N/A,TRUE,"general";"via3",#N/A,TRUE,"general"}</definedName>
    <definedName name="tru">{"via1",#N/A,TRUE,"general";"via2",#N/A,TRUE,"general";"via3",#N/A,TRUE,"general"}</definedName>
    <definedName name="truds" localSheetId="9">{"via1",#N/A,TRUE,"general";"via2",#N/A,TRUE,"general";"via3",#N/A,TRUE,"general"}</definedName>
    <definedName name="truds" localSheetId="11">{"via1",#N/A,TRUE,"general";"via2",#N/A,TRUE,"general";"via3",#N/A,TRUE,"general"}</definedName>
    <definedName name="truds" localSheetId="7">{"via1",#N/A,TRUE,"general";"via2",#N/A,TRUE,"general";"via3",#N/A,TRUE,"general"}</definedName>
    <definedName name="truds" localSheetId="10">{"via1",#N/A,TRUE,"general";"via2",#N/A,TRUE,"general";"via3",#N/A,TRUE,"general"}</definedName>
    <definedName name="truds" localSheetId="8">{"via1",#N/A,TRUE,"general";"via2",#N/A,TRUE,"general";"via3",#N/A,TRUE,"general"}</definedName>
    <definedName name="truds">{"via1",#N/A,TRUE,"general";"via2",#N/A,TRUE,"general";"via3",#N/A,TRUE,"general"}</definedName>
    <definedName name="trutu" localSheetId="9">{"via1",#N/A,TRUE,"general";"via2",#N/A,TRUE,"general";"via3",#N/A,TRUE,"general"}</definedName>
    <definedName name="trutu" localSheetId="11">{"via1",#N/A,TRUE,"general";"via2",#N/A,TRUE,"general";"via3",#N/A,TRUE,"general"}</definedName>
    <definedName name="trutu" localSheetId="7">{"via1",#N/A,TRUE,"general";"via2",#N/A,TRUE,"general";"via3",#N/A,TRUE,"general"}</definedName>
    <definedName name="trutu" localSheetId="10">{"via1",#N/A,TRUE,"general";"via2",#N/A,TRUE,"general";"via3",#N/A,TRUE,"general"}</definedName>
    <definedName name="trutu" localSheetId="8">{"via1",#N/A,TRUE,"general";"via2",#N/A,TRUE,"general";"via3",#N/A,TRUE,"general"}</definedName>
    <definedName name="trutu">{"via1",#N/A,TRUE,"general";"via2",#N/A,TRUE,"general";"via3",#N/A,TRUE,"general"}</definedName>
    <definedName name="trydfg" localSheetId="9">{"via1",#N/A,TRUE,"general";"via2",#N/A,TRUE,"general";"via3",#N/A,TRUE,"general"}</definedName>
    <definedName name="trydfg" localSheetId="11">{"via1",#N/A,TRUE,"general";"via2",#N/A,TRUE,"general";"via3",#N/A,TRUE,"general"}</definedName>
    <definedName name="trydfg" localSheetId="7">{"via1",#N/A,TRUE,"general";"via2",#N/A,TRUE,"general";"via3",#N/A,TRUE,"general"}</definedName>
    <definedName name="trydfg" localSheetId="10">{"via1",#N/A,TRUE,"general";"via2",#N/A,TRUE,"general";"via3",#N/A,TRUE,"general"}</definedName>
    <definedName name="trydfg" localSheetId="8">{"via1",#N/A,TRUE,"general";"via2",#N/A,TRUE,"general";"via3",#N/A,TRUE,"general"}</definedName>
    <definedName name="trydfg">{"via1",#N/A,TRUE,"general";"via2",#N/A,TRUE,"general";"via3",#N/A,TRUE,"general"}</definedName>
    <definedName name="trydtrygf" localSheetId="9">{"via1",#N/A,TRUE,"general";"via2",#N/A,TRUE,"general";"via3",#N/A,TRUE,"general"}</definedName>
    <definedName name="trydtrygf" localSheetId="11">{"via1",#N/A,TRUE,"general";"via2",#N/A,TRUE,"general";"via3",#N/A,TRUE,"general"}</definedName>
    <definedName name="trydtrygf" localSheetId="7">{"via1",#N/A,TRUE,"general";"via2",#N/A,TRUE,"general";"via3",#N/A,TRUE,"general"}</definedName>
    <definedName name="trydtrygf" localSheetId="10">{"via1",#N/A,TRUE,"general";"via2",#N/A,TRUE,"general";"via3",#N/A,TRUE,"general"}</definedName>
    <definedName name="trydtrygf" localSheetId="8">{"via1",#N/A,TRUE,"general";"via2",#N/A,TRUE,"general";"via3",#N/A,TRUE,"general"}</definedName>
    <definedName name="trydtrygf">{"via1",#N/A,TRUE,"general";"via2",#N/A,TRUE,"general";"via3",#N/A,TRUE,"general"}</definedName>
    <definedName name="tryery" localSheetId="9">{"TAB1",#N/A,TRUE,"GENERAL";"TAB2",#N/A,TRUE,"GENERAL";"TAB3",#N/A,TRUE,"GENERAL";"TAB4",#N/A,TRUE,"GENERAL";"TAB5",#N/A,TRUE,"GENERAL"}</definedName>
    <definedName name="tryery" localSheetId="11">{"TAB1",#N/A,TRUE,"GENERAL";"TAB2",#N/A,TRUE,"GENERAL";"TAB3",#N/A,TRUE,"GENERAL";"TAB4",#N/A,TRUE,"GENERAL";"TAB5",#N/A,TRUE,"GENERAL"}</definedName>
    <definedName name="tryery" localSheetId="7">{"TAB1",#N/A,TRUE,"GENERAL";"TAB2",#N/A,TRUE,"GENERAL";"TAB3",#N/A,TRUE,"GENERAL";"TAB4",#N/A,TRUE,"GENERAL";"TAB5",#N/A,TRUE,"GENERAL"}</definedName>
    <definedName name="tryery" localSheetId="10">{"TAB1",#N/A,TRUE,"GENERAL";"TAB2",#N/A,TRUE,"GENERAL";"TAB3",#N/A,TRUE,"GENERAL";"TAB4",#N/A,TRUE,"GENERAL";"TAB5",#N/A,TRUE,"GENERAL"}</definedName>
    <definedName name="tryery" localSheetId="8">{"TAB1",#N/A,TRUE,"GENERAL";"TAB2",#N/A,TRUE,"GENERAL";"TAB3",#N/A,TRUE,"GENERAL";"TAB4",#N/A,TRUE,"GENERAL";"TAB5",#N/A,TRUE,"GENERAL"}</definedName>
    <definedName name="tryery">{"TAB1",#N/A,TRUE,"GENERAL";"TAB2",#N/A,TRUE,"GENERAL";"TAB3",#N/A,TRUE,"GENERAL";"TAB4",#N/A,TRUE,"GENERAL";"TAB5",#N/A,TRUE,"GENERAL"}</definedName>
    <definedName name="tryi6" localSheetId="9">{"TAB1",#N/A,TRUE,"GENERAL";"TAB2",#N/A,TRUE,"GENERAL";"TAB3",#N/A,TRUE,"GENERAL";"TAB4",#N/A,TRUE,"GENERAL";"TAB5",#N/A,TRUE,"GENERAL"}</definedName>
    <definedName name="tryi6" localSheetId="11">{"TAB1",#N/A,TRUE,"GENERAL";"TAB2",#N/A,TRUE,"GENERAL";"TAB3",#N/A,TRUE,"GENERAL";"TAB4",#N/A,TRUE,"GENERAL";"TAB5",#N/A,TRUE,"GENERAL"}</definedName>
    <definedName name="tryi6" localSheetId="7">{"TAB1",#N/A,TRUE,"GENERAL";"TAB2",#N/A,TRUE,"GENERAL";"TAB3",#N/A,TRUE,"GENERAL";"TAB4",#N/A,TRUE,"GENERAL";"TAB5",#N/A,TRUE,"GENERAL"}</definedName>
    <definedName name="tryi6" localSheetId="10">{"TAB1",#N/A,TRUE,"GENERAL";"TAB2",#N/A,TRUE,"GENERAL";"TAB3",#N/A,TRUE,"GENERAL";"TAB4",#N/A,TRUE,"GENERAL";"TAB5",#N/A,TRUE,"GENERAL"}</definedName>
    <definedName name="tryi6" localSheetId="8">{"TAB1",#N/A,TRUE,"GENERAL";"TAB2",#N/A,TRUE,"GENERAL";"TAB3",#N/A,TRUE,"GENERAL";"TAB4",#N/A,TRUE,"GENERAL";"TAB5",#N/A,TRUE,"GENERAL"}</definedName>
    <definedName name="tryi6">{"TAB1",#N/A,TRUE,"GENERAL";"TAB2",#N/A,TRUE,"GENERAL";"TAB3",#N/A,TRUE,"GENERAL";"TAB4",#N/A,TRUE,"GENERAL";"TAB5",#N/A,TRUE,"GENERAL"}</definedName>
    <definedName name="tryrth" localSheetId="9">{"via1",#N/A,TRUE,"general";"via2",#N/A,TRUE,"general";"via3",#N/A,TRUE,"general"}</definedName>
    <definedName name="tryrth" localSheetId="11">{"via1",#N/A,TRUE,"general";"via2",#N/A,TRUE,"general";"via3",#N/A,TRUE,"general"}</definedName>
    <definedName name="tryrth" localSheetId="7">{"via1",#N/A,TRUE,"general";"via2",#N/A,TRUE,"general";"via3",#N/A,TRUE,"general"}</definedName>
    <definedName name="tryrth" localSheetId="10">{"via1",#N/A,TRUE,"general";"via2",#N/A,TRUE,"general";"via3",#N/A,TRUE,"general"}</definedName>
    <definedName name="tryrth" localSheetId="8">{"via1",#N/A,TRUE,"general";"via2",#N/A,TRUE,"general";"via3",#N/A,TRUE,"general"}</definedName>
    <definedName name="tryrth">{"via1",#N/A,TRUE,"general";"via2",#N/A,TRUE,"general";"via3",#N/A,TRUE,"general"}</definedName>
    <definedName name="Ts">#REF!</definedName>
    <definedName name="tsert" localSheetId="9">{"TAB1",#N/A,TRUE,"GENERAL";"TAB2",#N/A,TRUE,"GENERAL";"TAB3",#N/A,TRUE,"GENERAL";"TAB4",#N/A,TRUE,"GENERAL";"TAB5",#N/A,TRUE,"GENERAL"}</definedName>
    <definedName name="tsert" localSheetId="11">{"TAB1",#N/A,TRUE,"GENERAL";"TAB2",#N/A,TRUE,"GENERAL";"TAB3",#N/A,TRUE,"GENERAL";"TAB4",#N/A,TRUE,"GENERAL";"TAB5",#N/A,TRUE,"GENERAL"}</definedName>
    <definedName name="tsert" localSheetId="7">{"TAB1",#N/A,TRUE,"GENERAL";"TAB2",#N/A,TRUE,"GENERAL";"TAB3",#N/A,TRUE,"GENERAL";"TAB4",#N/A,TRUE,"GENERAL";"TAB5",#N/A,TRUE,"GENERAL"}</definedName>
    <definedName name="tsert" localSheetId="10">{"TAB1",#N/A,TRUE,"GENERAL";"TAB2",#N/A,TRUE,"GENERAL";"TAB3",#N/A,TRUE,"GENERAL";"TAB4",#N/A,TRUE,"GENERAL";"TAB5",#N/A,TRUE,"GENERAL"}</definedName>
    <definedName name="tsert" localSheetId="8">{"TAB1",#N/A,TRUE,"GENERAL";"TAB2",#N/A,TRUE,"GENERAL";"TAB3",#N/A,TRUE,"GENERAL";"TAB4",#N/A,TRUE,"GENERAL";"TAB5",#N/A,TRUE,"GENERAL"}</definedName>
    <definedName name="tsert">{"TAB1",#N/A,TRUE,"GENERAL";"TAB2",#N/A,TRUE,"GENERAL";"TAB3",#N/A,TRUE,"GENERAL";"TAB4",#N/A,TRUE,"GENERAL";"TAB5",#N/A,TRUE,"GENERAL"}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9">{"via1",#N/A,TRUE,"general";"via2",#N/A,TRUE,"general";"via3",#N/A,TRUE,"general"}</definedName>
    <definedName name="TTR" localSheetId="11">{"via1",#N/A,TRUE,"general";"via2",#N/A,TRUE,"general";"via3",#N/A,TRUE,"general"}</definedName>
    <definedName name="TTR" localSheetId="7">{"via1",#N/A,TRUE,"general";"via2",#N/A,TRUE,"general";"via3",#N/A,TRUE,"general"}</definedName>
    <definedName name="TTR" localSheetId="10">{"via1",#N/A,TRUE,"general";"via2",#N/A,TRUE,"general";"via3",#N/A,TRUE,"general"}</definedName>
    <definedName name="TTR" localSheetId="8">{"via1",#N/A,TRUE,"general";"via2",#N/A,TRUE,"general";"via3",#N/A,TRUE,"general"}</definedName>
    <definedName name="TTR">{"via1",#N/A,TRUE,"general";"via2",#N/A,TRUE,"general";"via3",#N/A,TRUE,"general"}</definedName>
    <definedName name="ttrff" localSheetId="9">{"via1",#N/A,TRUE,"general";"via2",#N/A,TRUE,"general";"via3",#N/A,TRUE,"general"}</definedName>
    <definedName name="ttrff" localSheetId="11">{"via1",#N/A,TRUE,"general";"via2",#N/A,TRUE,"general";"via3",#N/A,TRUE,"general"}</definedName>
    <definedName name="ttrff" localSheetId="7">{"via1",#N/A,TRUE,"general";"via2",#N/A,TRUE,"general";"via3",#N/A,TRUE,"general"}</definedName>
    <definedName name="ttrff" localSheetId="10">{"via1",#N/A,TRUE,"general";"via2",#N/A,TRUE,"general";"via3",#N/A,TRUE,"general"}</definedName>
    <definedName name="ttrff" localSheetId="8">{"via1",#N/A,TRUE,"general";"via2",#N/A,TRUE,"general";"via3",#N/A,TRUE,"general"}</definedName>
    <definedName name="ttrff">{"via1",#N/A,TRUE,"general";"via2",#N/A,TRUE,"general";"via3",#N/A,TRUE,"general"}</definedName>
    <definedName name="ttt">#REF!</definedName>
    <definedName name="tttt7" localSheetId="9">{"via1",#N/A,TRUE,"general";"via2",#N/A,TRUE,"general";"via3",#N/A,TRUE,"general"}</definedName>
    <definedName name="tttt7" localSheetId="11">{"via1",#N/A,TRUE,"general";"via2",#N/A,TRUE,"general";"via3",#N/A,TRUE,"general"}</definedName>
    <definedName name="tttt7" localSheetId="7">{"via1",#N/A,TRUE,"general";"via2",#N/A,TRUE,"general";"via3",#N/A,TRUE,"general"}</definedName>
    <definedName name="tttt7" localSheetId="10">{"via1",#N/A,TRUE,"general";"via2",#N/A,TRUE,"general";"via3",#N/A,TRUE,"general"}</definedName>
    <definedName name="tttt7" localSheetId="8">{"via1",#N/A,TRUE,"general";"via2",#N/A,TRUE,"general";"via3",#N/A,TRUE,"general"}</definedName>
    <definedName name="tttt7">{"via1",#N/A,TRUE,"general";"via2",#N/A,TRUE,"general";"via3",#N/A,TRUE,"general"}</definedName>
    <definedName name="tttthy" localSheetId="9">{"TAB1",#N/A,TRUE,"GENERAL";"TAB2",#N/A,TRUE,"GENERAL";"TAB3",#N/A,TRUE,"GENERAL";"TAB4",#N/A,TRUE,"GENERAL";"TAB5",#N/A,TRUE,"GENERAL"}</definedName>
    <definedName name="tttthy" localSheetId="11">{"TAB1",#N/A,TRUE,"GENERAL";"TAB2",#N/A,TRUE,"GENERAL";"TAB3",#N/A,TRUE,"GENERAL";"TAB4",#N/A,TRUE,"GENERAL";"TAB5",#N/A,TRUE,"GENERAL"}</definedName>
    <definedName name="tttthy" localSheetId="7">{"TAB1",#N/A,TRUE,"GENERAL";"TAB2",#N/A,TRUE,"GENERAL";"TAB3",#N/A,TRUE,"GENERAL";"TAB4",#N/A,TRUE,"GENERAL";"TAB5",#N/A,TRUE,"GENERAL"}</definedName>
    <definedName name="tttthy" localSheetId="10">{"TAB1",#N/A,TRUE,"GENERAL";"TAB2",#N/A,TRUE,"GENERAL";"TAB3",#N/A,TRUE,"GENERAL";"TAB4",#N/A,TRUE,"GENERAL";"TAB5",#N/A,TRUE,"GENERAL"}</definedName>
    <definedName name="tttthy" localSheetId="8">{"TAB1",#N/A,TRUE,"GENERAL";"TAB2",#N/A,TRUE,"GENERAL";"TAB3",#N/A,TRUE,"GENERAL";"TAB4",#N/A,TRUE,"GENERAL";"TAB5",#N/A,TRUE,"GENERAL"}</definedName>
    <definedName name="tttthy">{"TAB1",#N/A,TRUE,"GENERAL";"TAB2",#N/A,TRUE,"GENERAL";"TAB3",#N/A,TRUE,"GENERAL";"TAB4",#N/A,TRUE,"GENERAL";"TAB5",#N/A,TRUE,"GENERAL"}</definedName>
    <definedName name="ttttr" localSheetId="9">{"via1",#N/A,TRUE,"general";"via2",#N/A,TRUE,"general";"via3",#N/A,TRUE,"general"}</definedName>
    <definedName name="ttttr" localSheetId="11">{"via1",#N/A,TRUE,"general";"via2",#N/A,TRUE,"general";"via3",#N/A,TRUE,"general"}</definedName>
    <definedName name="ttttr" localSheetId="7">{"via1",#N/A,TRUE,"general";"via2",#N/A,TRUE,"general";"via3",#N/A,TRUE,"general"}</definedName>
    <definedName name="ttttr" localSheetId="10">{"via1",#N/A,TRUE,"general";"via2",#N/A,TRUE,"general";"via3",#N/A,TRUE,"general"}</definedName>
    <definedName name="ttttr" localSheetId="8">{"via1",#N/A,TRUE,"general";"via2",#N/A,TRUE,"general";"via3",#N/A,TRUE,"general"}</definedName>
    <definedName name="ttttr">{"via1",#N/A,TRUE,"general";"via2",#N/A,TRUE,"general";"via3",#N/A,TRUE,"general"}</definedName>
    <definedName name="ttttt" localSheetId="9">{"TAB1",#N/A,TRUE,"GENERAL";"TAB2",#N/A,TRUE,"GENERAL";"TAB3",#N/A,TRUE,"GENERAL";"TAB4",#N/A,TRUE,"GENERAL";"TAB5",#N/A,TRUE,"GENERAL"}</definedName>
    <definedName name="ttttt" localSheetId="11">{"TAB1",#N/A,TRUE,"GENERAL";"TAB2",#N/A,TRUE,"GENERAL";"TAB3",#N/A,TRUE,"GENERAL";"TAB4",#N/A,TRUE,"GENERAL";"TAB5",#N/A,TRUE,"GENERAL"}</definedName>
    <definedName name="ttttt" localSheetId="7">{"TAB1",#N/A,TRUE,"GENERAL";"TAB2",#N/A,TRUE,"GENERAL";"TAB3",#N/A,TRUE,"GENERAL";"TAB4",#N/A,TRUE,"GENERAL";"TAB5",#N/A,TRUE,"GENERAL"}</definedName>
    <definedName name="ttttt" localSheetId="10">{"TAB1",#N/A,TRUE,"GENERAL";"TAB2",#N/A,TRUE,"GENERAL";"TAB3",#N/A,TRUE,"GENERAL";"TAB4",#N/A,TRUE,"GENERAL";"TAB5",#N/A,TRUE,"GENERAL"}</definedName>
    <definedName name="ttttt" localSheetId="8">{"TAB1",#N/A,TRUE,"GENERAL";"TAB2",#N/A,TRUE,"GENERAL";"TAB3",#N/A,TRUE,"GENERAL";"TAB4",#N/A,TRUE,"GENERAL";"TAB5",#N/A,TRUE,"GENERAL"}</definedName>
    <definedName name="ttttt">{"TAB1",#N/A,TRUE,"GENERAL";"TAB2",#N/A,TRUE,"GENERAL";"TAB3",#N/A,TRUE,"GENERAL";"TAB4",#N/A,TRUE,"GENERAL";"TAB5",#N/A,TRUE,"GENERAL"}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 localSheetId="9">MATCH(0.01,End_Bal,-1)+1</definedName>
    <definedName name="TUPI" localSheetId="11">MATCH(0.01,End_Bal,-1)+1</definedName>
    <definedName name="TUPI" localSheetId="10">MATCH(0.01,End_Bal,-1)+1</definedName>
    <definedName name="TUPI" localSheetId="8">MATCH(0.01,End_Bal,-1)+1</definedName>
    <definedName name="TUPI">MATCH(0.01,End_Bal,-1)+1</definedName>
    <definedName name="tur" localSheetId="9">{"TAB1",#N/A,TRUE,"GENERAL";"TAB2",#N/A,TRUE,"GENERAL";"TAB3",#N/A,TRUE,"GENERAL";"TAB4",#N/A,TRUE,"GENERAL";"TAB5",#N/A,TRUE,"GENERAL"}</definedName>
    <definedName name="tur" localSheetId="11">{"TAB1",#N/A,TRUE,"GENERAL";"TAB2",#N/A,TRUE,"GENERAL";"TAB3",#N/A,TRUE,"GENERAL";"TAB4",#N/A,TRUE,"GENERAL";"TAB5",#N/A,TRUE,"GENERAL"}</definedName>
    <definedName name="tur" localSheetId="7">{"TAB1",#N/A,TRUE,"GENERAL";"TAB2",#N/A,TRUE,"GENERAL";"TAB3",#N/A,TRUE,"GENERAL";"TAB4",#N/A,TRUE,"GENERAL";"TAB5",#N/A,TRUE,"GENERAL"}</definedName>
    <definedName name="tur" localSheetId="10">{"TAB1",#N/A,TRUE,"GENERAL";"TAB2",#N/A,TRUE,"GENERAL";"TAB3",#N/A,TRUE,"GENERAL";"TAB4",#N/A,TRUE,"GENERAL";"TAB5",#N/A,TRUE,"GENERAL"}</definedName>
    <definedName name="tur" localSheetId="8">{"TAB1",#N/A,TRUE,"GENERAL";"TAB2",#N/A,TRUE,"GENERAL";"TAB3",#N/A,TRUE,"GENERAL";"TAB4",#N/A,TRUE,"GENERAL";"TAB5",#N/A,TRUE,"GENERAL"}</definedName>
    <definedName name="tur">{"TAB1",#N/A,TRUE,"GENERAL";"TAB2",#N/A,TRUE,"GENERAL";"TAB3",#N/A,TRUE,"GENERAL";"TAB4",#N/A,TRUE,"GENERAL";"TAB5",#N/A,TRUE,"GENERAL"}</definedName>
    <definedName name="turbiedad">#REF!</definedName>
    <definedName name="turu" localSheetId="9">{"TAB1",#N/A,TRUE,"GENERAL";"TAB2",#N/A,TRUE,"GENERAL";"TAB3",#N/A,TRUE,"GENERAL";"TAB4",#N/A,TRUE,"GENERAL";"TAB5",#N/A,TRUE,"GENERAL"}</definedName>
    <definedName name="turu" localSheetId="11">{"TAB1",#N/A,TRUE,"GENERAL";"TAB2",#N/A,TRUE,"GENERAL";"TAB3",#N/A,TRUE,"GENERAL";"TAB4",#N/A,TRUE,"GENERAL";"TAB5",#N/A,TRUE,"GENERAL"}</definedName>
    <definedName name="turu" localSheetId="7">{"TAB1",#N/A,TRUE,"GENERAL";"TAB2",#N/A,TRUE,"GENERAL";"TAB3",#N/A,TRUE,"GENERAL";"TAB4",#N/A,TRUE,"GENERAL";"TAB5",#N/A,TRUE,"GENERAL"}</definedName>
    <definedName name="turu" localSheetId="10">{"TAB1",#N/A,TRUE,"GENERAL";"TAB2",#N/A,TRUE,"GENERAL";"TAB3",#N/A,TRUE,"GENERAL";"TAB4",#N/A,TRUE,"GENERAL";"TAB5",#N/A,TRUE,"GENERAL"}</definedName>
    <definedName name="turu" localSheetId="8">{"TAB1",#N/A,TRUE,"GENERAL";"TAB2",#N/A,TRUE,"GENERAL";"TAB3",#N/A,TRUE,"GENERAL";"TAB4",#N/A,TRUE,"GENERAL";"TAB5",#N/A,TRUE,"GENERAL"}</definedName>
    <definedName name="turu">{"TAB1",#N/A,TRUE,"GENERAL";"TAB2",#N/A,TRUE,"GENERAL";"TAB3",#N/A,TRUE,"GENERAL";"TAB4",#N/A,TRUE,"GENERAL";"TAB5",#N/A,TRUE,"GENERAL"}</definedName>
    <definedName name="Tw">#REF!</definedName>
    <definedName name="twer" localSheetId="9">{"TAB1",#N/A,TRUE,"GENERAL";"TAB2",#N/A,TRUE,"GENERAL";"TAB3",#N/A,TRUE,"GENERAL";"TAB4",#N/A,TRUE,"GENERAL";"TAB5",#N/A,TRUE,"GENERAL"}</definedName>
    <definedName name="twer" localSheetId="11">{"TAB1",#N/A,TRUE,"GENERAL";"TAB2",#N/A,TRUE,"GENERAL";"TAB3",#N/A,TRUE,"GENERAL";"TAB4",#N/A,TRUE,"GENERAL";"TAB5",#N/A,TRUE,"GENERAL"}</definedName>
    <definedName name="twer" localSheetId="7">{"TAB1",#N/A,TRUE,"GENERAL";"TAB2",#N/A,TRUE,"GENERAL";"TAB3",#N/A,TRUE,"GENERAL";"TAB4",#N/A,TRUE,"GENERAL";"TAB5",#N/A,TRUE,"GENERAL"}</definedName>
    <definedName name="twer" localSheetId="10">{"TAB1",#N/A,TRUE,"GENERAL";"TAB2",#N/A,TRUE,"GENERAL";"TAB3",#N/A,TRUE,"GENERAL";"TAB4",#N/A,TRUE,"GENERAL";"TAB5",#N/A,TRUE,"GENERAL"}</definedName>
    <definedName name="twer" localSheetId="8">{"TAB1",#N/A,TRUE,"GENERAL";"TAB2",#N/A,TRUE,"GENERAL";"TAB3",#N/A,TRUE,"GENERAL";"TAB4",#N/A,TRUE,"GENERAL";"TAB5",#N/A,TRUE,"GENERAL"}</definedName>
    <definedName name="twer">{"TAB1",#N/A,TRUE,"GENERAL";"TAB2",#N/A,TRUE,"GENERAL";"TAB3",#N/A,TRUE,"GENERAL";"TAB4",#N/A,TRUE,"GENERAL";"TAB5",#N/A,TRUE,"GENERAL"}</definedName>
    <definedName name="twet" localSheetId="9">{"TAB1",#N/A,TRUE,"GENERAL";"TAB2",#N/A,TRUE,"GENERAL";"TAB3",#N/A,TRUE,"GENERAL";"TAB4",#N/A,TRUE,"GENERAL";"TAB5",#N/A,TRUE,"GENERAL"}</definedName>
    <definedName name="twet" localSheetId="11">{"TAB1",#N/A,TRUE,"GENERAL";"TAB2",#N/A,TRUE,"GENERAL";"TAB3",#N/A,TRUE,"GENERAL";"TAB4",#N/A,TRUE,"GENERAL";"TAB5",#N/A,TRUE,"GENERAL"}</definedName>
    <definedName name="twet" localSheetId="7">{"TAB1",#N/A,TRUE,"GENERAL";"TAB2",#N/A,TRUE,"GENERAL";"TAB3",#N/A,TRUE,"GENERAL";"TAB4",#N/A,TRUE,"GENERAL";"TAB5",#N/A,TRUE,"GENERAL"}</definedName>
    <definedName name="twet" localSheetId="10">{"TAB1",#N/A,TRUE,"GENERAL";"TAB2",#N/A,TRUE,"GENERAL";"TAB3",#N/A,TRUE,"GENERAL";"TAB4",#N/A,TRUE,"GENERAL";"TAB5",#N/A,TRUE,"GENERAL"}</definedName>
    <definedName name="twet" localSheetId="8">{"TAB1",#N/A,TRUE,"GENERAL";"TAB2",#N/A,TRUE,"GENERAL";"TAB3",#N/A,TRUE,"GENERAL";"TAB4",#N/A,TRUE,"GENERAL";"TAB5",#N/A,TRUE,"GENERAL"}</definedName>
    <definedName name="twet">{"TAB1",#N/A,TRUE,"GENERAL";"TAB2",#N/A,TRUE,"GENERAL";"TAB3",#N/A,TRUE,"GENERAL";"TAB4",#N/A,TRUE,"GENERAL";"TAB5",#N/A,TRUE,"GENERAL"}</definedName>
    <definedName name="Tx">#REF!</definedName>
    <definedName name="Ty" localSheetId="9">#REF!</definedName>
    <definedName name="Ty" localSheetId="11">#REF!</definedName>
    <definedName name="Ty" localSheetId="7">#REF!</definedName>
    <definedName name="Ty" localSheetId="10">#REF!</definedName>
    <definedName name="Ty" localSheetId="8">#REF!</definedName>
    <definedName name="ty">{"via1",#N/A,TRUE,"general";"via2",#N/A,TRUE,"general";"via3",#N/A,TRUE,"general"}</definedName>
    <definedName name="tyery" localSheetId="9">{"via1",#N/A,TRUE,"general";"via2",#N/A,TRUE,"general";"via3",#N/A,TRUE,"general"}</definedName>
    <definedName name="tyery" localSheetId="11">{"via1",#N/A,TRUE,"general";"via2",#N/A,TRUE,"general";"via3",#N/A,TRUE,"general"}</definedName>
    <definedName name="tyery" localSheetId="7">{"via1",#N/A,TRUE,"general";"via2",#N/A,TRUE,"general";"via3",#N/A,TRUE,"general"}</definedName>
    <definedName name="tyery" localSheetId="10">{"via1",#N/A,TRUE,"general";"via2",#N/A,TRUE,"general";"via3",#N/A,TRUE,"general"}</definedName>
    <definedName name="tyery" localSheetId="8">{"via1",#N/A,TRUE,"general";"via2",#N/A,TRUE,"general";"via3",#N/A,TRUE,"general"}</definedName>
    <definedName name="tyery">{"via1",#N/A,TRUE,"general";"via2",#N/A,TRUE,"general";"via3",#N/A,TRUE,"general"}</definedName>
    <definedName name="tyj" localSheetId="9">{"TAB1",#N/A,TRUE,"GENERAL";"TAB2",#N/A,TRUE,"GENERAL";"TAB3",#N/A,TRUE,"GENERAL";"TAB4",#N/A,TRUE,"GENERAL";"TAB5",#N/A,TRUE,"GENERAL"}</definedName>
    <definedName name="tyj" localSheetId="11">{"TAB1",#N/A,TRUE,"GENERAL";"TAB2",#N/A,TRUE,"GENERAL";"TAB3",#N/A,TRUE,"GENERAL";"TAB4",#N/A,TRUE,"GENERAL";"TAB5",#N/A,TRUE,"GENERAL"}</definedName>
    <definedName name="tyj" localSheetId="7">{"TAB1",#N/A,TRUE,"GENERAL";"TAB2",#N/A,TRUE,"GENERAL";"TAB3",#N/A,TRUE,"GENERAL";"TAB4",#N/A,TRUE,"GENERAL";"TAB5",#N/A,TRUE,"GENERAL"}</definedName>
    <definedName name="tyj" localSheetId="10">{"TAB1",#N/A,TRUE,"GENERAL";"TAB2",#N/A,TRUE,"GENERAL";"TAB3",#N/A,TRUE,"GENERAL";"TAB4",#N/A,TRUE,"GENERAL";"TAB5",#N/A,TRUE,"GENERAL"}</definedName>
    <definedName name="tyj" localSheetId="8">{"TAB1",#N/A,TRUE,"GENERAL";"TAB2",#N/A,TRUE,"GENERAL";"TAB3",#N/A,TRUE,"GENERAL";"TAB4",#N/A,TRUE,"GENERAL";"TAB5",#N/A,TRUE,"GENERAL"}</definedName>
    <definedName name="tyj">{"TAB1",#N/A,TRUE,"GENERAL";"TAB2",#N/A,TRUE,"GENERAL";"TAB3",#N/A,TRUE,"GENERAL";"TAB4",#N/A,TRUE,"GENERAL";"TAB5",#N/A,TRUE,"GENERAL"}</definedName>
    <definedName name="tyjtyj" localSheetId="9">{"TAB1",#N/A,TRUE,"GENERAL";"TAB2",#N/A,TRUE,"GENERAL";"TAB3",#N/A,TRUE,"GENERAL";"TAB4",#N/A,TRUE,"GENERAL";"TAB5",#N/A,TRUE,"GENERAL"}</definedName>
    <definedName name="tyjtyj" localSheetId="11">{"TAB1",#N/A,TRUE,"GENERAL";"TAB2",#N/A,TRUE,"GENERAL";"TAB3",#N/A,TRUE,"GENERAL";"TAB4",#N/A,TRUE,"GENERAL";"TAB5",#N/A,TRUE,"GENERAL"}</definedName>
    <definedName name="tyjtyj" localSheetId="7">{"TAB1",#N/A,TRUE,"GENERAL";"TAB2",#N/A,TRUE,"GENERAL";"TAB3",#N/A,TRUE,"GENERAL";"TAB4",#N/A,TRUE,"GENERAL";"TAB5",#N/A,TRUE,"GENERAL"}</definedName>
    <definedName name="tyjtyj" localSheetId="10">{"TAB1",#N/A,TRUE,"GENERAL";"TAB2",#N/A,TRUE,"GENERAL";"TAB3",#N/A,TRUE,"GENERAL";"TAB4",#N/A,TRUE,"GENERAL";"TAB5",#N/A,TRUE,"GENERAL"}</definedName>
    <definedName name="tyjtyj" localSheetId="8">{"TAB1",#N/A,TRUE,"GENERAL";"TAB2",#N/A,TRUE,"GENERAL";"TAB3",#N/A,TRUE,"GENERAL";"TAB4",#N/A,TRUE,"GENERAL";"TAB5",#N/A,TRUE,"GENERAL"}</definedName>
    <definedName name="tyjtyj">{"TAB1",#N/A,TRUE,"GENERAL";"TAB2",#N/A,TRUE,"GENERAL";"TAB3",#N/A,TRUE,"GENERAL";"TAB4",#N/A,TRUE,"GENERAL";"TAB5",#N/A,TRUE,"GENERAL"}</definedName>
    <definedName name="tyjytjuyjuy" localSheetId="9">{"TAB1",#N/A,TRUE,"GENERAL";"TAB2",#N/A,TRUE,"GENERAL";"TAB3",#N/A,TRUE,"GENERAL";"TAB4",#N/A,TRUE,"GENERAL";"TAB5",#N/A,TRUE,"GENERAL"}</definedName>
    <definedName name="tyjytjuyjuy" localSheetId="11">{"TAB1",#N/A,TRUE,"GENERAL";"TAB2",#N/A,TRUE,"GENERAL";"TAB3",#N/A,TRUE,"GENERAL";"TAB4",#N/A,TRUE,"GENERAL";"TAB5",#N/A,TRUE,"GENERAL"}</definedName>
    <definedName name="tyjytjuyjuy" localSheetId="7">{"TAB1",#N/A,TRUE,"GENERAL";"TAB2",#N/A,TRUE,"GENERAL";"TAB3",#N/A,TRUE,"GENERAL";"TAB4",#N/A,TRUE,"GENERAL";"TAB5",#N/A,TRUE,"GENERAL"}</definedName>
    <definedName name="tyjytjuyjuy" localSheetId="10">{"TAB1",#N/A,TRUE,"GENERAL";"TAB2",#N/A,TRUE,"GENERAL";"TAB3",#N/A,TRUE,"GENERAL";"TAB4",#N/A,TRUE,"GENERAL";"TAB5",#N/A,TRUE,"GENERAL"}</definedName>
    <definedName name="tyjytjuyjuy" localSheetId="8">{"TAB1",#N/A,TRUE,"GENERAL";"TAB2",#N/A,TRUE,"GENERAL";"TAB3",#N/A,TRUE,"GENERAL";"TAB4",#N/A,TRUE,"GENERAL";"TAB5",#N/A,TRUE,"GENERAL"}</definedName>
    <definedName name="tyjytjuyjuy">{"TAB1",#N/A,TRUE,"GENERAL";"TAB2",#N/A,TRUE,"GENERAL";"TAB3",#N/A,TRUE,"GENERAL";"TAB4",#N/A,TRUE,"GENERAL";"TAB5",#N/A,TRUE,"GENERAL"}</definedName>
    <definedName name="tyk" localSheetId="9">{"via1",#N/A,TRUE,"general";"via2",#N/A,TRUE,"general";"via3",#N/A,TRUE,"general"}</definedName>
    <definedName name="tyk" localSheetId="11">{"via1",#N/A,TRUE,"general";"via2",#N/A,TRUE,"general";"via3",#N/A,TRUE,"general"}</definedName>
    <definedName name="tyk" localSheetId="7">{"via1",#N/A,TRUE,"general";"via2",#N/A,TRUE,"general";"via3",#N/A,TRUE,"general"}</definedName>
    <definedName name="tyk" localSheetId="10">{"via1",#N/A,TRUE,"general";"via2",#N/A,TRUE,"general";"via3",#N/A,TRUE,"general"}</definedName>
    <definedName name="tyk" localSheetId="8">{"via1",#N/A,TRUE,"general";"via2",#N/A,TRUE,"general";"via3",#N/A,TRUE,"general"}</definedName>
    <definedName name="tyk">{"via1",#N/A,TRUE,"general";"via2",#N/A,TRUE,"general";"via3",#N/A,TRUE,"general"}</definedName>
    <definedName name="tym" localSheetId="9">{"via1",#N/A,TRUE,"general";"via2",#N/A,TRUE,"general";"via3",#N/A,TRUE,"general"}</definedName>
    <definedName name="tym" localSheetId="11">{"via1",#N/A,TRUE,"general";"via2",#N/A,TRUE,"general";"via3",#N/A,TRUE,"general"}</definedName>
    <definedName name="tym" localSheetId="7">{"via1",#N/A,TRUE,"general";"via2",#N/A,TRUE,"general";"via3",#N/A,TRUE,"general"}</definedName>
    <definedName name="tym" localSheetId="10">{"via1",#N/A,TRUE,"general";"via2",#N/A,TRUE,"general";"via3",#N/A,TRUE,"general"}</definedName>
    <definedName name="tym" localSheetId="8">{"via1",#N/A,TRUE,"general";"via2",#N/A,TRUE,"general";"via3",#N/A,TRUE,"general"}</definedName>
    <definedName name="tym">{"via1",#N/A,TRUE,"general";"via2",#N/A,TRUE,"general";"via3",#N/A,TRUE,"general"}</definedName>
    <definedName name="tyr" localSheetId="9">{"via1",#N/A,TRUE,"general";"via2",#N/A,TRUE,"general";"via3",#N/A,TRUE,"general"}</definedName>
    <definedName name="tyr" localSheetId="11">{"via1",#N/A,TRUE,"general";"via2",#N/A,TRUE,"general";"via3",#N/A,TRUE,"general"}</definedName>
    <definedName name="tyr" localSheetId="7">{"via1",#N/A,TRUE,"general";"via2",#N/A,TRUE,"general";"via3",#N/A,TRUE,"general"}</definedName>
    <definedName name="tyr" localSheetId="10">{"via1",#N/A,TRUE,"general";"via2",#N/A,TRUE,"general";"via3",#N/A,TRUE,"general"}</definedName>
    <definedName name="tyr" localSheetId="8">{"via1",#N/A,TRUE,"general";"via2",#N/A,TRUE,"general";"via3",#N/A,TRUE,"general"}</definedName>
    <definedName name="tyr">{"via1",#N/A,TRUE,"general";"via2",#N/A,TRUE,"general";"via3",#N/A,TRUE,"general"}</definedName>
    <definedName name="tytgfhgfh" localSheetId="9">{"TAB1",#N/A,TRUE,"GENERAL";"TAB2",#N/A,TRUE,"GENERAL";"TAB3",#N/A,TRUE,"GENERAL";"TAB4",#N/A,TRUE,"GENERAL";"TAB5",#N/A,TRUE,"GENERAL"}</definedName>
    <definedName name="tytgfhgfh" localSheetId="11">{"TAB1",#N/A,TRUE,"GENERAL";"TAB2",#N/A,TRUE,"GENERAL";"TAB3",#N/A,TRUE,"GENERAL";"TAB4",#N/A,TRUE,"GENERAL";"TAB5",#N/A,TRUE,"GENERAL"}</definedName>
    <definedName name="tytgfhgfh" localSheetId="7">{"TAB1",#N/A,TRUE,"GENERAL";"TAB2",#N/A,TRUE,"GENERAL";"TAB3",#N/A,TRUE,"GENERAL";"TAB4",#N/A,TRUE,"GENERAL";"TAB5",#N/A,TRUE,"GENERAL"}</definedName>
    <definedName name="tytgfhgfh" localSheetId="10">{"TAB1",#N/A,TRUE,"GENERAL";"TAB2",#N/A,TRUE,"GENERAL";"TAB3",#N/A,TRUE,"GENERAL";"TAB4",#N/A,TRUE,"GENERAL";"TAB5",#N/A,TRUE,"GENERAL"}</definedName>
    <definedName name="tytgfhgfh" localSheetId="8">{"TAB1",#N/A,TRUE,"GENERAL";"TAB2",#N/A,TRUE,"GENERAL";"TAB3",#N/A,TRUE,"GENERAL";"TAB4",#N/A,TRUE,"GENERAL";"TAB5",#N/A,TRUE,"GENERAL"}</definedName>
    <definedName name="tytgfhgfh">{"TAB1",#N/A,TRUE,"GENERAL";"TAB2",#N/A,TRUE,"GENERAL";"TAB3",#N/A,TRUE,"GENERAL";"TAB4",#N/A,TRUE,"GENERAL";"TAB5",#N/A,TRUE,"GENERAL"}</definedName>
    <definedName name="tyty" localSheetId="9">{"TAB1",#N/A,TRUE,"GENERAL";"TAB2",#N/A,TRUE,"GENERAL";"TAB3",#N/A,TRUE,"GENERAL";"TAB4",#N/A,TRUE,"GENERAL";"TAB5",#N/A,TRUE,"GENERAL"}</definedName>
    <definedName name="tyty" localSheetId="11">{"TAB1",#N/A,TRUE,"GENERAL";"TAB2",#N/A,TRUE,"GENERAL";"TAB3",#N/A,TRUE,"GENERAL";"TAB4",#N/A,TRUE,"GENERAL";"TAB5",#N/A,TRUE,"GENERAL"}</definedName>
    <definedName name="tyty" localSheetId="7">{"TAB1",#N/A,TRUE,"GENERAL";"TAB2",#N/A,TRUE,"GENERAL";"TAB3",#N/A,TRUE,"GENERAL";"TAB4",#N/A,TRUE,"GENERAL";"TAB5",#N/A,TRUE,"GENERAL"}</definedName>
    <definedName name="tyty" localSheetId="10">{"TAB1",#N/A,TRUE,"GENERAL";"TAB2",#N/A,TRUE,"GENERAL";"TAB3",#N/A,TRUE,"GENERAL";"TAB4",#N/A,TRUE,"GENERAL";"TAB5",#N/A,TRUE,"GENERAL"}</definedName>
    <definedName name="tyty" localSheetId="8">{"TAB1",#N/A,TRUE,"GENERAL";"TAB2",#N/A,TRUE,"GENERAL";"TAB3",#N/A,TRUE,"GENERAL";"TAB4",#N/A,TRUE,"GENERAL";"TAB5",#N/A,TRUE,"GENERAL"}</definedName>
    <definedName name="tyty">{"TAB1",#N/A,TRUE,"GENERAL";"TAB2",#N/A,TRUE,"GENERAL";"TAB3",#N/A,TRUE,"GENERAL";"TAB4",#N/A,TRUE,"GENERAL";"TAB5",#N/A,TRUE,"GENERAL"}</definedName>
    <definedName name="tyu">#REF!</definedName>
    <definedName name="TYUIYI" localSheetId="9">{"TAB1",#N/A,TRUE,"GENERAL";"TAB2",#N/A,TRUE,"GENERAL";"TAB3",#N/A,TRUE,"GENERAL";"TAB4",#N/A,TRUE,"GENERAL";"TAB5",#N/A,TRUE,"GENERAL"}</definedName>
    <definedName name="TYUIYI" localSheetId="11">{"TAB1",#N/A,TRUE,"GENERAL";"TAB2",#N/A,TRUE,"GENERAL";"TAB3",#N/A,TRUE,"GENERAL";"TAB4",#N/A,TRUE,"GENERAL";"TAB5",#N/A,TRUE,"GENERAL"}</definedName>
    <definedName name="TYUIYI" localSheetId="7">{"TAB1",#N/A,TRUE,"GENERAL";"TAB2",#N/A,TRUE,"GENERAL";"TAB3",#N/A,TRUE,"GENERAL";"TAB4",#N/A,TRUE,"GENERAL";"TAB5",#N/A,TRUE,"GENERAL"}</definedName>
    <definedName name="TYUIYI" localSheetId="10">{"TAB1",#N/A,TRUE,"GENERAL";"TAB2",#N/A,TRUE,"GENERAL";"TAB3",#N/A,TRUE,"GENERAL";"TAB4",#N/A,TRUE,"GENERAL";"TAB5",#N/A,TRUE,"GENERAL"}</definedName>
    <definedName name="TYUIYI" localSheetId="8">{"TAB1",#N/A,TRUE,"GENERAL";"TAB2",#N/A,TRUE,"GENERAL";"TAB3",#N/A,TRUE,"GENERAL";"TAB4",#N/A,TRUE,"GENERAL";"TAB5",#N/A,TRUE,"GENERAL"}</definedName>
    <definedName name="TYUIYI">{"TAB1",#N/A,TRUE,"GENERAL";"TAB2",#N/A,TRUE,"GENERAL";"TAB3",#N/A,TRUE,"GENERAL";"TAB4",#N/A,TRUE,"GENERAL";"TAB5",#N/A,TRUE,"GENERAL"}</definedName>
    <definedName name="tyujh" localSheetId="9">{"TAB1",#N/A,TRUE,"GENERAL";"TAB2",#N/A,TRUE,"GENERAL";"TAB3",#N/A,TRUE,"GENERAL";"TAB4",#N/A,TRUE,"GENERAL";"TAB5",#N/A,TRUE,"GENERAL"}</definedName>
    <definedName name="tyujh" localSheetId="11">{"TAB1",#N/A,TRUE,"GENERAL";"TAB2",#N/A,TRUE,"GENERAL";"TAB3",#N/A,TRUE,"GENERAL";"TAB4",#N/A,TRUE,"GENERAL";"TAB5",#N/A,TRUE,"GENERAL"}</definedName>
    <definedName name="tyujh" localSheetId="7">{"TAB1",#N/A,TRUE,"GENERAL";"TAB2",#N/A,TRUE,"GENERAL";"TAB3",#N/A,TRUE,"GENERAL";"TAB4",#N/A,TRUE,"GENERAL";"TAB5",#N/A,TRUE,"GENERAL"}</definedName>
    <definedName name="tyujh" localSheetId="10">{"TAB1",#N/A,TRUE,"GENERAL";"TAB2",#N/A,TRUE,"GENERAL";"TAB3",#N/A,TRUE,"GENERAL";"TAB4",#N/A,TRUE,"GENERAL";"TAB5",#N/A,TRUE,"GENERAL"}</definedName>
    <definedName name="tyujh" localSheetId="8">{"TAB1",#N/A,TRUE,"GENERAL";"TAB2",#N/A,TRUE,"GENERAL";"TAB3",#N/A,TRUE,"GENERAL";"TAB4",#N/A,TRUE,"GENERAL";"TAB5",#N/A,TRUE,"GENERAL"}</definedName>
    <definedName name="tyujh">{"TAB1",#N/A,TRUE,"GENERAL";"TAB2",#N/A,TRUE,"GENERAL";"TAB3",#N/A,TRUE,"GENERAL";"TAB4",#N/A,TRUE,"GENERAL";"TAB5",#N/A,TRUE,"GENERAL"}</definedName>
    <definedName name="tyuty" localSheetId="9">{"TAB1",#N/A,TRUE,"GENERAL";"TAB2",#N/A,TRUE,"GENERAL";"TAB3",#N/A,TRUE,"GENERAL";"TAB4",#N/A,TRUE,"GENERAL";"TAB5",#N/A,TRUE,"GENERAL"}</definedName>
    <definedName name="tyuty" localSheetId="11">{"TAB1",#N/A,TRUE,"GENERAL";"TAB2",#N/A,TRUE,"GENERAL";"TAB3",#N/A,TRUE,"GENERAL";"TAB4",#N/A,TRUE,"GENERAL";"TAB5",#N/A,TRUE,"GENERAL"}</definedName>
    <definedName name="tyuty" localSheetId="7">{"TAB1",#N/A,TRUE,"GENERAL";"TAB2",#N/A,TRUE,"GENERAL";"TAB3",#N/A,TRUE,"GENERAL";"TAB4",#N/A,TRUE,"GENERAL";"TAB5",#N/A,TRUE,"GENERAL"}</definedName>
    <definedName name="tyuty" localSheetId="10">{"TAB1",#N/A,TRUE,"GENERAL";"TAB2",#N/A,TRUE,"GENERAL";"TAB3",#N/A,TRUE,"GENERAL";"TAB4",#N/A,TRUE,"GENERAL";"TAB5",#N/A,TRUE,"GENERAL"}</definedName>
    <definedName name="tyuty" localSheetId="8">{"TAB1",#N/A,TRUE,"GENERAL";"TAB2",#N/A,TRUE,"GENERAL";"TAB3",#N/A,TRUE,"GENERAL";"TAB4",#N/A,TRUE,"GENERAL";"TAB5",#N/A,TRUE,"GENERAL"}</definedName>
    <definedName name="tyuty">{"TAB1",#N/A,TRUE,"GENERAL";"TAB2",#N/A,TRUE,"GENERAL";"TAB3",#N/A,TRUE,"GENERAL";"TAB4",#N/A,TRUE,"GENERAL";"TAB5",#N/A,TRUE,"GENERAL"}</definedName>
    <definedName name="tyutyu" localSheetId="9">{"via1",#N/A,TRUE,"general";"via2",#N/A,TRUE,"general";"via3",#N/A,TRUE,"general"}</definedName>
    <definedName name="tyutyu" localSheetId="11">{"via1",#N/A,TRUE,"general";"via2",#N/A,TRUE,"general";"via3",#N/A,TRUE,"general"}</definedName>
    <definedName name="tyutyu" localSheetId="7">{"via1",#N/A,TRUE,"general";"via2",#N/A,TRUE,"general";"via3",#N/A,TRUE,"general"}</definedName>
    <definedName name="tyutyu" localSheetId="10">{"via1",#N/A,TRUE,"general";"via2",#N/A,TRUE,"general";"via3",#N/A,TRUE,"general"}</definedName>
    <definedName name="tyutyu" localSheetId="8">{"via1",#N/A,TRUE,"general";"via2",#N/A,TRUE,"general";"via3",#N/A,TRUE,"general"}</definedName>
    <definedName name="tyutyu">{"via1",#N/A,TRUE,"general";"via2",#N/A,TRUE,"general";"via3",#N/A,TRUE,"general"}</definedName>
    <definedName name="tyxg" localSheetId="9">{"via1",#N/A,TRUE,"general";"via2",#N/A,TRUE,"general";"via3",#N/A,TRUE,"general"}</definedName>
    <definedName name="tyxg" localSheetId="11">{"via1",#N/A,TRUE,"general";"via2",#N/A,TRUE,"general";"via3",#N/A,TRUE,"general"}</definedName>
    <definedName name="tyxg" localSheetId="7">{"via1",#N/A,TRUE,"general";"via2",#N/A,TRUE,"general";"via3",#N/A,TRUE,"general"}</definedName>
    <definedName name="tyxg" localSheetId="10">{"via1",#N/A,TRUE,"general";"via2",#N/A,TRUE,"general";"via3",#N/A,TRUE,"general"}</definedName>
    <definedName name="tyxg" localSheetId="8">{"via1",#N/A,TRUE,"general";"via2",#N/A,TRUE,"general";"via3",#N/A,TRUE,"general"}</definedName>
    <definedName name="tyxg">{"via1",#N/A,TRUE,"general";"via2",#N/A,TRUE,"general";"via3",#N/A,TRUE,"general"}</definedName>
    <definedName name="Tz">#REF!</definedName>
    <definedName name="U">#REF!</definedName>
    <definedName name="u3u" localSheetId="9">{"TAB1",#N/A,TRUE,"GENERAL";"TAB2",#N/A,TRUE,"GENERAL";"TAB3",#N/A,TRUE,"GENERAL";"TAB4",#N/A,TRUE,"GENERAL";"TAB5",#N/A,TRUE,"GENERAL"}</definedName>
    <definedName name="u3u" localSheetId="11">{"TAB1",#N/A,TRUE,"GENERAL";"TAB2",#N/A,TRUE,"GENERAL";"TAB3",#N/A,TRUE,"GENERAL";"TAB4",#N/A,TRUE,"GENERAL";"TAB5",#N/A,TRUE,"GENERAL"}</definedName>
    <definedName name="u3u" localSheetId="7">{"TAB1",#N/A,TRUE,"GENERAL";"TAB2",#N/A,TRUE,"GENERAL";"TAB3",#N/A,TRUE,"GENERAL";"TAB4",#N/A,TRUE,"GENERAL";"TAB5",#N/A,TRUE,"GENERAL"}</definedName>
    <definedName name="u3u" localSheetId="10">{"TAB1",#N/A,TRUE,"GENERAL";"TAB2",#N/A,TRUE,"GENERAL";"TAB3",#N/A,TRUE,"GENERAL";"TAB4",#N/A,TRUE,"GENERAL";"TAB5",#N/A,TRUE,"GENERAL"}</definedName>
    <definedName name="u3u" localSheetId="8">{"TAB1",#N/A,TRUE,"GENERAL";"TAB2",#N/A,TRUE,"GENERAL";"TAB3",#N/A,TRUE,"GENERAL";"TAB4",#N/A,TRUE,"GENERAL";"TAB5",#N/A,TRUE,"GENERAL"}</definedName>
    <definedName name="u3u">{"TAB1",#N/A,TRUE,"GENERAL";"TAB2",#N/A,TRUE,"GENERAL";"TAB3",#N/A,TRUE,"GENERAL";"TAB4",#N/A,TRUE,"GENERAL";"TAB5",#N/A,TRUE,"GENERAL"}</definedName>
    <definedName name="u7u7" localSheetId="9">{"TAB1",#N/A,TRUE,"GENERAL";"TAB2",#N/A,TRUE,"GENERAL";"TAB3",#N/A,TRUE,"GENERAL";"TAB4",#N/A,TRUE,"GENERAL";"TAB5",#N/A,TRUE,"GENERAL"}</definedName>
    <definedName name="u7u7" localSheetId="11">{"TAB1",#N/A,TRUE,"GENERAL";"TAB2",#N/A,TRUE,"GENERAL";"TAB3",#N/A,TRUE,"GENERAL";"TAB4",#N/A,TRUE,"GENERAL";"TAB5",#N/A,TRUE,"GENERAL"}</definedName>
    <definedName name="u7u7" localSheetId="7">{"TAB1",#N/A,TRUE,"GENERAL";"TAB2",#N/A,TRUE,"GENERAL";"TAB3",#N/A,TRUE,"GENERAL";"TAB4",#N/A,TRUE,"GENERAL";"TAB5",#N/A,TRUE,"GENERAL"}</definedName>
    <definedName name="u7u7" localSheetId="10">{"TAB1",#N/A,TRUE,"GENERAL";"TAB2",#N/A,TRUE,"GENERAL";"TAB3",#N/A,TRUE,"GENERAL";"TAB4",#N/A,TRUE,"GENERAL";"TAB5",#N/A,TRUE,"GENERAL"}</definedName>
    <definedName name="u7u7" localSheetId="8">{"TAB1",#N/A,TRUE,"GENERAL";"TAB2",#N/A,TRUE,"GENERAL";"TAB3",#N/A,TRUE,"GENERAL";"TAB4",#N/A,TRUE,"GENERAL";"TAB5",#N/A,TRUE,"GENERAL"}</definedName>
    <definedName name="u7u7">{"TAB1",#N/A,TRUE,"GENERAL";"TAB2",#N/A,TRUE,"GENERAL";"TAB3",#N/A,TRUE,"GENERAL";"TAB4",#N/A,TRUE,"GENERAL";"TAB5",#N/A,TRUE,"GENERAL"}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localSheetId="9">{"via1",#N/A,TRUE,"general";"via2",#N/A,TRUE,"general";"via3",#N/A,TRUE,"general"}</definedName>
    <definedName name="UI" localSheetId="11">{"via1",#N/A,TRUE,"general";"via2",#N/A,TRUE,"general";"via3",#N/A,TRUE,"general"}</definedName>
    <definedName name="UI" localSheetId="7">{"via1",#N/A,TRUE,"general";"via2",#N/A,TRUE,"general";"via3",#N/A,TRUE,"general"}</definedName>
    <definedName name="UI" localSheetId="10">{"via1",#N/A,TRUE,"general";"via2",#N/A,TRUE,"general";"via3",#N/A,TRUE,"general"}</definedName>
    <definedName name="UI" localSheetId="8">{"via1",#N/A,TRUE,"general";"via2",#N/A,TRUE,"general";"via3",#N/A,TRUE,"general"}</definedName>
    <definedName name="UI">{"via1",#N/A,TRUE,"general";"via2",#N/A,TRUE,"general";"via3",#N/A,TRUE,"general"}</definedName>
    <definedName name="uijhj" localSheetId="9">{"via1",#N/A,TRUE,"general";"via2",#N/A,TRUE,"general";"via3",#N/A,TRUE,"general"}</definedName>
    <definedName name="uijhj" localSheetId="11">{"via1",#N/A,TRUE,"general";"via2",#N/A,TRUE,"general";"via3",#N/A,TRUE,"general"}</definedName>
    <definedName name="uijhj" localSheetId="7">{"via1",#N/A,TRUE,"general";"via2",#N/A,TRUE,"general";"via3",#N/A,TRUE,"general"}</definedName>
    <definedName name="uijhj" localSheetId="10">{"via1",#N/A,TRUE,"general";"via2",#N/A,TRUE,"general";"via3",#N/A,TRUE,"general"}</definedName>
    <definedName name="uijhj" localSheetId="8">{"via1",#N/A,TRUE,"general";"via2",#N/A,TRUE,"general";"via3",#N/A,TRUE,"general"}</definedName>
    <definedName name="uijhj">{"via1",#N/A,TRUE,"general";"via2",#N/A,TRUE,"general";"via3",#N/A,TRUE,"general"}</definedName>
    <definedName name="uio" localSheetId="9">{"TAB1",#N/A,TRUE,"GENERAL";"TAB2",#N/A,TRUE,"GENERAL";"TAB3",#N/A,TRUE,"GENERAL";"TAB4",#N/A,TRUE,"GENERAL";"TAB5",#N/A,TRUE,"GENERAL"}</definedName>
    <definedName name="uio" localSheetId="11">{"TAB1",#N/A,TRUE,"GENERAL";"TAB2",#N/A,TRUE,"GENERAL";"TAB3",#N/A,TRUE,"GENERAL";"TAB4",#N/A,TRUE,"GENERAL";"TAB5",#N/A,TRUE,"GENERAL"}</definedName>
    <definedName name="uio" localSheetId="7">{"TAB1",#N/A,TRUE,"GENERAL";"TAB2",#N/A,TRUE,"GENERAL";"TAB3",#N/A,TRUE,"GENERAL";"TAB4",#N/A,TRUE,"GENERAL";"TAB5",#N/A,TRUE,"GENERAL"}</definedName>
    <definedName name="uio" localSheetId="10">{"TAB1",#N/A,TRUE,"GENERAL";"TAB2",#N/A,TRUE,"GENERAL";"TAB3",#N/A,TRUE,"GENERAL";"TAB4",#N/A,TRUE,"GENERAL";"TAB5",#N/A,TRUE,"GENERAL"}</definedName>
    <definedName name="uio" localSheetId="8">{"TAB1",#N/A,TRUE,"GENERAL";"TAB2",#N/A,TRUE,"GENERAL";"TAB3",#N/A,TRUE,"GENERAL";"TAB4",#N/A,TRUE,"GENERAL";"TAB5",#N/A,TRUE,"GENERAL"}</definedName>
    <definedName name="uio">{"TAB1",#N/A,TRUE,"GENERAL";"TAB2",#N/A,TRUE,"GENERAL";"TAB3",#N/A,TRUE,"GENERAL";"TAB4",#N/A,TRUE,"GENERAL";"TAB5",#N/A,TRUE,"GENERAL"}</definedName>
    <definedName name="uiou" localSheetId="9">{"TAB1",#N/A,TRUE,"GENERAL";"TAB2",#N/A,TRUE,"GENERAL";"TAB3",#N/A,TRUE,"GENERAL";"TAB4",#N/A,TRUE,"GENERAL";"TAB5",#N/A,TRUE,"GENERAL"}</definedName>
    <definedName name="uiou" localSheetId="11">{"TAB1",#N/A,TRUE,"GENERAL";"TAB2",#N/A,TRUE,"GENERAL";"TAB3",#N/A,TRUE,"GENERAL";"TAB4",#N/A,TRUE,"GENERAL";"TAB5",#N/A,TRUE,"GENERAL"}</definedName>
    <definedName name="uiou" localSheetId="7">{"TAB1",#N/A,TRUE,"GENERAL";"TAB2",#N/A,TRUE,"GENERAL";"TAB3",#N/A,TRUE,"GENERAL";"TAB4",#N/A,TRUE,"GENERAL";"TAB5",#N/A,TRUE,"GENERAL"}</definedName>
    <definedName name="uiou" localSheetId="10">{"TAB1",#N/A,TRUE,"GENERAL";"TAB2",#N/A,TRUE,"GENERAL";"TAB3",#N/A,TRUE,"GENERAL";"TAB4",#N/A,TRUE,"GENERAL";"TAB5",#N/A,TRUE,"GENERAL"}</definedName>
    <definedName name="uiou" localSheetId="8">{"TAB1",#N/A,TRUE,"GENERAL";"TAB2",#N/A,TRUE,"GENERAL";"TAB3",#N/A,TRUE,"GENERAL";"TAB4",#N/A,TRUE,"GENERAL";"TAB5",#N/A,TRUE,"GENERAL"}</definedName>
    <definedName name="uiou">{"TAB1",#N/A,TRUE,"GENERAL";"TAB2",#N/A,TRUE,"GENERAL";"TAB3",#N/A,TRUE,"GENERAL";"TAB4",#N/A,TRUE,"GENERAL";"TAB5",#N/A,TRUE,"GENERAL"}</definedName>
    <definedName name="uir" localSheetId="9">{"via1",#N/A,TRUE,"general";"via2",#N/A,TRUE,"general";"via3",#N/A,TRUE,"general"}</definedName>
    <definedName name="uir" localSheetId="11">{"via1",#N/A,TRUE,"general";"via2",#N/A,TRUE,"general";"via3",#N/A,TRUE,"general"}</definedName>
    <definedName name="uir" localSheetId="7">{"via1",#N/A,TRUE,"general";"via2",#N/A,TRUE,"general";"via3",#N/A,TRUE,"general"}</definedName>
    <definedName name="uir" localSheetId="10">{"via1",#N/A,TRUE,"general";"via2",#N/A,TRUE,"general";"via3",#N/A,TRUE,"general"}</definedName>
    <definedName name="uir" localSheetId="8">{"via1",#N/A,TRUE,"general";"via2",#N/A,TRUE,"general";"via3",#N/A,TRUE,"general"}</definedName>
    <definedName name="uir">{"via1",#N/A,TRUE,"general";"via2",#N/A,TRUE,"general";"via3",#N/A,TRUE,"general"}</definedName>
    <definedName name="uituii" localSheetId="9">{"TAB1",#N/A,TRUE,"GENERAL";"TAB2",#N/A,TRUE,"GENERAL";"TAB3",#N/A,TRUE,"GENERAL";"TAB4",#N/A,TRUE,"GENERAL";"TAB5",#N/A,TRUE,"GENERAL"}</definedName>
    <definedName name="uituii" localSheetId="11">{"TAB1",#N/A,TRUE,"GENERAL";"TAB2",#N/A,TRUE,"GENERAL";"TAB3",#N/A,TRUE,"GENERAL";"TAB4",#N/A,TRUE,"GENERAL";"TAB5",#N/A,TRUE,"GENERAL"}</definedName>
    <definedName name="uituii" localSheetId="7">{"TAB1",#N/A,TRUE,"GENERAL";"TAB2",#N/A,TRUE,"GENERAL";"TAB3",#N/A,TRUE,"GENERAL";"TAB4",#N/A,TRUE,"GENERAL";"TAB5",#N/A,TRUE,"GENERAL"}</definedName>
    <definedName name="uituii" localSheetId="10">{"TAB1",#N/A,TRUE,"GENERAL";"TAB2",#N/A,TRUE,"GENERAL";"TAB3",#N/A,TRUE,"GENERAL";"TAB4",#N/A,TRUE,"GENERAL";"TAB5",#N/A,TRUE,"GENERAL"}</definedName>
    <definedName name="uituii" localSheetId="8">{"TAB1",#N/A,TRUE,"GENERAL";"TAB2",#N/A,TRUE,"GENERAL";"TAB3",#N/A,TRUE,"GENERAL";"TAB4",#N/A,TRUE,"GENERAL";"TAB5",#N/A,TRUE,"GENERAL"}</definedName>
    <definedName name="uituii">{"TAB1",#N/A,TRUE,"GENERAL";"TAB2",#N/A,TRUE,"GENERAL";"TAB3",#N/A,TRUE,"GENERAL";"TAB4",#N/A,TRUE,"GENERAL";"TAB5",#N/A,TRUE,"GENERAL"}</definedName>
    <definedName name="uityjj" localSheetId="9">{"via1",#N/A,TRUE,"general";"via2",#N/A,TRUE,"general";"via3",#N/A,TRUE,"general"}</definedName>
    <definedName name="uityjj" localSheetId="11">{"via1",#N/A,TRUE,"general";"via2",#N/A,TRUE,"general";"via3",#N/A,TRUE,"general"}</definedName>
    <definedName name="uityjj" localSheetId="7">{"via1",#N/A,TRUE,"general";"via2",#N/A,TRUE,"general";"via3",#N/A,TRUE,"general"}</definedName>
    <definedName name="uityjj" localSheetId="10">{"via1",#N/A,TRUE,"general";"via2",#N/A,TRUE,"general";"via3",#N/A,TRUE,"general"}</definedName>
    <definedName name="uityjj" localSheetId="8">{"via1",#N/A,TRUE,"general";"via2",#N/A,TRUE,"general";"via3",#N/A,TRUE,"general"}</definedName>
    <definedName name="uityjj">{"via1",#N/A,TRUE,"general";"via2",#N/A,TRUE,"general";"via3",#N/A,TRUE,"general"}</definedName>
    <definedName name="uiufgj" localSheetId="9">{"TAB1",#N/A,TRUE,"GENERAL";"TAB2",#N/A,TRUE,"GENERAL";"TAB3",#N/A,TRUE,"GENERAL";"TAB4",#N/A,TRUE,"GENERAL";"TAB5",#N/A,TRUE,"GENERAL"}</definedName>
    <definedName name="uiufgj" localSheetId="11">{"TAB1",#N/A,TRUE,"GENERAL";"TAB2",#N/A,TRUE,"GENERAL";"TAB3",#N/A,TRUE,"GENERAL";"TAB4",#N/A,TRUE,"GENERAL";"TAB5",#N/A,TRUE,"GENERAL"}</definedName>
    <definedName name="uiufgj" localSheetId="7">{"TAB1",#N/A,TRUE,"GENERAL";"TAB2",#N/A,TRUE,"GENERAL";"TAB3",#N/A,TRUE,"GENERAL";"TAB4",#N/A,TRUE,"GENERAL";"TAB5",#N/A,TRUE,"GENERAL"}</definedName>
    <definedName name="uiufgj" localSheetId="10">{"TAB1",#N/A,TRUE,"GENERAL";"TAB2",#N/A,TRUE,"GENERAL";"TAB3",#N/A,TRUE,"GENERAL";"TAB4",#N/A,TRUE,"GENERAL";"TAB5",#N/A,TRUE,"GENERAL"}</definedName>
    <definedName name="uiufgj" localSheetId="8">{"TAB1",#N/A,TRUE,"GENERAL";"TAB2",#N/A,TRUE,"GENERAL";"TAB3",#N/A,TRUE,"GENERAL";"TAB4",#N/A,TRUE,"GENERAL";"TAB5",#N/A,TRUE,"GENERAL"}</definedName>
    <definedName name="uiufgj">{"TAB1",#N/A,TRUE,"GENERAL";"TAB2",#N/A,TRUE,"GENERAL";"TAB3",#N/A,TRUE,"GENERAL";"TAB4",#N/A,TRUE,"GENERAL";"TAB5",#N/A,TRUE,"GENERAL"}</definedName>
    <definedName name="UIUYI" localSheetId="9">{"TAB1",#N/A,TRUE,"GENERAL";"TAB2",#N/A,TRUE,"GENERAL";"TAB3",#N/A,TRUE,"GENERAL";"TAB4",#N/A,TRUE,"GENERAL";"TAB5",#N/A,TRUE,"GENERAL"}</definedName>
    <definedName name="UIUYI" localSheetId="11">{"TAB1",#N/A,TRUE,"GENERAL";"TAB2",#N/A,TRUE,"GENERAL";"TAB3",#N/A,TRUE,"GENERAL";"TAB4",#N/A,TRUE,"GENERAL";"TAB5",#N/A,TRUE,"GENERAL"}</definedName>
    <definedName name="UIUYI" localSheetId="7">{"TAB1",#N/A,TRUE,"GENERAL";"TAB2",#N/A,TRUE,"GENERAL";"TAB3",#N/A,TRUE,"GENERAL";"TAB4",#N/A,TRUE,"GENERAL";"TAB5",#N/A,TRUE,"GENERAL"}</definedName>
    <definedName name="UIUYI" localSheetId="10">{"TAB1",#N/A,TRUE,"GENERAL";"TAB2",#N/A,TRUE,"GENERAL";"TAB3",#N/A,TRUE,"GENERAL";"TAB4",#N/A,TRUE,"GENERAL";"TAB5",#N/A,TRUE,"GENERAL"}</definedName>
    <definedName name="UIUYI" localSheetId="8">{"TAB1",#N/A,TRUE,"GENERAL";"TAB2",#N/A,TRUE,"GENERAL";"TAB3",#N/A,TRUE,"GENERAL";"TAB4",#N/A,TRUE,"GENERAL";"TAB5",#N/A,TRUE,"GENERAL"}</definedName>
    <definedName name="UIUYI">{"TAB1",#N/A,TRUE,"GENERAL";"TAB2",#N/A,TRUE,"GENERAL";"TAB3",#N/A,TRUE,"GENERAL";"TAB4",#N/A,TRUE,"GENERAL";"TAB5",#N/A,TRUE,"GENERAL"}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 localSheetId="11">IF(LEN(#REF!)=2,"",IF(#REF!="","",IF(ISERROR(SEARCH("-",#REF!,3)),VLOOKUP(#REF!,#REF!,3,0),VLOOKUP(#REF!,#REF!,3,FALSE))))</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localSheetId="9">{"TAB1",#N/A,TRUE,"GENERAL";"TAB2",#N/A,TRUE,"GENERAL";"TAB3",#N/A,TRUE,"GENERAL";"TAB4",#N/A,TRUE,"GENERAL";"TAB5",#N/A,TRUE,"GENERAL"}</definedName>
    <definedName name="UOUIV" localSheetId="11">{"TAB1",#N/A,TRUE,"GENERAL";"TAB2",#N/A,TRUE,"GENERAL";"TAB3",#N/A,TRUE,"GENERAL";"TAB4",#N/A,TRUE,"GENERAL";"TAB5",#N/A,TRUE,"GENERAL"}</definedName>
    <definedName name="UOUIV" localSheetId="7">{"TAB1",#N/A,TRUE,"GENERAL";"TAB2",#N/A,TRUE,"GENERAL";"TAB3",#N/A,TRUE,"GENERAL";"TAB4",#N/A,TRUE,"GENERAL";"TAB5",#N/A,TRUE,"GENERAL"}</definedName>
    <definedName name="UOUIV" localSheetId="10">{"TAB1",#N/A,TRUE,"GENERAL";"TAB2",#N/A,TRUE,"GENERAL";"TAB3",#N/A,TRUE,"GENERAL";"TAB4",#N/A,TRUE,"GENERAL";"TAB5",#N/A,TRUE,"GENERAL"}</definedName>
    <definedName name="UOUIV" localSheetId="8">{"TAB1",#N/A,TRUE,"GENERAL";"TAB2",#N/A,TRUE,"GENERAL";"TAB3",#N/A,TRUE,"GENERAL";"TAB4",#N/A,TRUE,"GENERAL";"TAB5",#N/A,TRUE,"GENERAL"}</definedName>
    <definedName name="UOUIV">{"TAB1",#N/A,TRUE,"GENERAL";"TAB2",#N/A,TRUE,"GENERAL";"TAB3",#N/A,TRUE,"GENERAL";"TAB4",#N/A,TRUE,"GENERAL";"TAB5",#N/A,TRUE,"GENERAL"}</definedName>
    <definedName name="Up">#REF!</definedName>
    <definedName name="Uq">#REF!</definedName>
    <definedName name="Ur">#REF!</definedName>
    <definedName name="uryur" localSheetId="9">{"TAB1",#N/A,TRUE,"GENERAL";"TAB2",#N/A,TRUE,"GENERAL";"TAB3",#N/A,TRUE,"GENERAL";"TAB4",#N/A,TRUE,"GENERAL";"TAB5",#N/A,TRUE,"GENERAL"}</definedName>
    <definedName name="uryur" localSheetId="11">{"TAB1",#N/A,TRUE,"GENERAL";"TAB2",#N/A,TRUE,"GENERAL";"TAB3",#N/A,TRUE,"GENERAL";"TAB4",#N/A,TRUE,"GENERAL";"TAB5",#N/A,TRUE,"GENERAL"}</definedName>
    <definedName name="uryur" localSheetId="7">{"TAB1",#N/A,TRUE,"GENERAL";"TAB2",#N/A,TRUE,"GENERAL";"TAB3",#N/A,TRUE,"GENERAL";"TAB4",#N/A,TRUE,"GENERAL";"TAB5",#N/A,TRUE,"GENERAL"}</definedName>
    <definedName name="uryur" localSheetId="10">{"TAB1",#N/A,TRUE,"GENERAL";"TAB2",#N/A,TRUE,"GENERAL";"TAB3",#N/A,TRUE,"GENERAL";"TAB4",#N/A,TRUE,"GENERAL";"TAB5",#N/A,TRUE,"GENERAL"}</definedName>
    <definedName name="uryur" localSheetId="8">{"TAB1",#N/A,TRUE,"GENERAL";"TAB2",#N/A,TRUE,"GENERAL";"TAB3",#N/A,TRUE,"GENERAL";"TAB4",#N/A,TRUE,"GENERAL";"TAB5",#N/A,TRUE,"GENERAL"}</definedName>
    <definedName name="uryur">{"TAB1",#N/A,TRUE,"GENERAL";"TAB2",#N/A,TRUE,"GENERAL";"TAB3",#N/A,TRUE,"GENERAL";"TAB4",#N/A,TRUE,"GENERAL";"TAB5",#N/A,TRUE,"GENERAL"}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localSheetId="9">#REF!</definedName>
    <definedName name="uu" localSheetId="11">#REF!</definedName>
    <definedName name="uu" localSheetId="7">#REF!</definedName>
    <definedName name="uu" localSheetId="10">#REF!</definedName>
    <definedName name="uu" localSheetId="8">#REF!</definedName>
    <definedName name="uu">{"TAB1",#N/A,TRUE,"GENERAL";"TAB2",#N/A,TRUE,"GENERAL";"TAB3",#N/A,TRUE,"GENERAL";"TAB4",#N/A,TRUE,"GENERAL";"TAB5",#N/A,TRUE,"GENERAL"}</definedName>
    <definedName name="uuu" localSheetId="9">{"TAB1",#N/A,TRUE,"GENERAL";"TAB2",#N/A,TRUE,"GENERAL";"TAB3",#N/A,TRUE,"GENERAL";"TAB4",#N/A,TRUE,"GENERAL";"TAB5",#N/A,TRUE,"GENERAL"}</definedName>
    <definedName name="uuu" localSheetId="11">{"TAB1",#N/A,TRUE,"GENERAL";"TAB2",#N/A,TRUE,"GENERAL";"TAB3",#N/A,TRUE,"GENERAL";"TAB4",#N/A,TRUE,"GENERAL";"TAB5",#N/A,TRUE,"GENERAL"}</definedName>
    <definedName name="uuu" localSheetId="7">{"TAB1",#N/A,TRUE,"GENERAL";"TAB2",#N/A,TRUE,"GENERAL";"TAB3",#N/A,TRUE,"GENERAL";"TAB4",#N/A,TRUE,"GENERAL";"TAB5",#N/A,TRUE,"GENERAL"}</definedName>
    <definedName name="uuu" localSheetId="10">{"TAB1",#N/A,TRUE,"GENERAL";"TAB2",#N/A,TRUE,"GENERAL";"TAB3",#N/A,TRUE,"GENERAL";"TAB4",#N/A,TRUE,"GENERAL";"TAB5",#N/A,TRUE,"GENERAL"}</definedName>
    <definedName name="uuu" localSheetId="8">{"TAB1",#N/A,TRUE,"GENERAL";"TAB2",#N/A,TRUE,"GENERAL";"TAB3",#N/A,TRUE,"GENERAL";"TAB4",#N/A,TRUE,"GENERAL";"TAB5",#N/A,TRUE,"GENERAL"}</definedName>
    <definedName name="uuu">{"TAB1",#N/A,TRUE,"GENERAL";"TAB2",#N/A,TRUE,"GENERAL";"TAB3",#N/A,TRUE,"GENERAL";"TAB4",#N/A,TRUE,"GENERAL";"TAB5",#N/A,TRUE,"GENERAL"}</definedName>
    <definedName name="uuuuo" localSheetId="9">{"TAB1",#N/A,TRUE,"GENERAL";"TAB2",#N/A,TRUE,"GENERAL";"TAB3",#N/A,TRUE,"GENERAL";"TAB4",#N/A,TRUE,"GENERAL";"TAB5",#N/A,TRUE,"GENERAL"}</definedName>
    <definedName name="uuuuo" localSheetId="11">{"TAB1",#N/A,TRUE,"GENERAL";"TAB2",#N/A,TRUE,"GENERAL";"TAB3",#N/A,TRUE,"GENERAL";"TAB4",#N/A,TRUE,"GENERAL";"TAB5",#N/A,TRUE,"GENERAL"}</definedName>
    <definedName name="uuuuo" localSheetId="7">{"TAB1",#N/A,TRUE,"GENERAL";"TAB2",#N/A,TRUE,"GENERAL";"TAB3",#N/A,TRUE,"GENERAL";"TAB4",#N/A,TRUE,"GENERAL";"TAB5",#N/A,TRUE,"GENERAL"}</definedName>
    <definedName name="uuuuo" localSheetId="10">{"TAB1",#N/A,TRUE,"GENERAL";"TAB2",#N/A,TRUE,"GENERAL";"TAB3",#N/A,TRUE,"GENERAL";"TAB4",#N/A,TRUE,"GENERAL";"TAB5",#N/A,TRUE,"GENERAL"}</definedName>
    <definedName name="uuuuo" localSheetId="8">{"TAB1",#N/A,TRUE,"GENERAL";"TAB2",#N/A,TRUE,"GENERAL";"TAB3",#N/A,TRUE,"GENERAL";"TAB4",#N/A,TRUE,"GENERAL";"TAB5",#N/A,TRUE,"GENERAL"}</definedName>
    <definedName name="uuuuo">{"TAB1",#N/A,TRUE,"GENERAL";"TAB2",#N/A,TRUE,"GENERAL";"TAB3",#N/A,TRUE,"GENERAL";"TAB4",#N/A,TRUE,"GENERAL";"TAB5",#N/A,TRUE,"GENERAL"}</definedName>
    <definedName name="uuuuuj" localSheetId="9">{"via1",#N/A,TRUE,"general";"via2",#N/A,TRUE,"general";"via3",#N/A,TRUE,"general"}</definedName>
    <definedName name="uuuuuj" localSheetId="11">{"via1",#N/A,TRUE,"general";"via2",#N/A,TRUE,"general";"via3",#N/A,TRUE,"general"}</definedName>
    <definedName name="uuuuuj" localSheetId="7">{"via1",#N/A,TRUE,"general";"via2",#N/A,TRUE,"general";"via3",#N/A,TRUE,"general"}</definedName>
    <definedName name="uuuuuj" localSheetId="10">{"via1",#N/A,TRUE,"general";"via2",#N/A,TRUE,"general";"via3",#N/A,TRUE,"general"}</definedName>
    <definedName name="uuuuuj" localSheetId="8">{"via1",#N/A,TRUE,"general";"via2",#N/A,TRUE,"general";"via3",#N/A,TRUE,"general"}</definedName>
    <definedName name="uuuuuj">{"via1",#N/A,TRUE,"general";"via2",#N/A,TRUE,"general";"via3",#N/A,TRUE,"general"}</definedName>
    <definedName name="Uv">#REF!</definedName>
    <definedName name="Uw">#REF!</definedName>
    <definedName name="uwkap" localSheetId="9">{"TAB1",#N/A,TRUE,"GENERAL";"TAB2",#N/A,TRUE,"GENERAL";"TAB3",#N/A,TRUE,"GENERAL";"TAB4",#N/A,TRUE,"GENERAL";"TAB5",#N/A,TRUE,"GENERAL"}</definedName>
    <definedName name="uwkap" localSheetId="11">{"TAB1",#N/A,TRUE,"GENERAL";"TAB2",#N/A,TRUE,"GENERAL";"TAB3",#N/A,TRUE,"GENERAL";"TAB4",#N/A,TRUE,"GENERAL";"TAB5",#N/A,TRUE,"GENERAL"}</definedName>
    <definedName name="uwkap" localSheetId="7">{"TAB1",#N/A,TRUE,"GENERAL";"TAB2",#N/A,TRUE,"GENERAL";"TAB3",#N/A,TRUE,"GENERAL";"TAB4",#N/A,TRUE,"GENERAL";"TAB5",#N/A,TRUE,"GENERAL"}</definedName>
    <definedName name="uwkap" localSheetId="10">{"TAB1",#N/A,TRUE,"GENERAL";"TAB2",#N/A,TRUE,"GENERAL";"TAB3",#N/A,TRUE,"GENERAL";"TAB4",#N/A,TRUE,"GENERAL";"TAB5",#N/A,TRUE,"GENERAL"}</definedName>
    <definedName name="uwkap" localSheetId="8">{"TAB1",#N/A,TRUE,"GENERAL";"TAB2",#N/A,TRUE,"GENERAL";"TAB3",#N/A,TRUE,"GENERAL";"TAB4",#N/A,TRUE,"GENERAL";"TAB5",#N/A,TRUE,"GENERAL"}</definedName>
    <definedName name="uwkap">{"TAB1",#N/A,TRUE,"GENERAL";"TAB2",#N/A,TRUE,"GENERAL";"TAB3",#N/A,TRUE,"GENERAL";"TAB4",#N/A,TRUE,"GENERAL";"TAB5",#N/A,TRUE,"GENERAL"}</definedName>
    <definedName name="uxd">#REF!</definedName>
    <definedName name="uy">#REF!</definedName>
    <definedName name="uyiyiy" localSheetId="9">{"TAB1",#N/A,TRUE,"GENERAL";"TAB2",#N/A,TRUE,"GENERAL";"TAB3",#N/A,TRUE,"GENERAL";"TAB4",#N/A,TRUE,"GENERAL";"TAB5",#N/A,TRUE,"GENERAL"}</definedName>
    <definedName name="uyiyiy" localSheetId="11">{"TAB1",#N/A,TRUE,"GENERAL";"TAB2",#N/A,TRUE,"GENERAL";"TAB3",#N/A,TRUE,"GENERAL";"TAB4",#N/A,TRUE,"GENERAL";"TAB5",#N/A,TRUE,"GENERAL"}</definedName>
    <definedName name="uyiyiy" localSheetId="7">{"TAB1",#N/A,TRUE,"GENERAL";"TAB2",#N/A,TRUE,"GENERAL";"TAB3",#N/A,TRUE,"GENERAL";"TAB4",#N/A,TRUE,"GENERAL";"TAB5",#N/A,TRUE,"GENERAL"}</definedName>
    <definedName name="uyiyiy" localSheetId="10">{"TAB1",#N/A,TRUE,"GENERAL";"TAB2",#N/A,TRUE,"GENERAL";"TAB3",#N/A,TRUE,"GENERAL";"TAB4",#N/A,TRUE,"GENERAL";"TAB5",#N/A,TRUE,"GENERAL"}</definedName>
    <definedName name="uyiyiy" localSheetId="8">{"TAB1",#N/A,TRUE,"GENERAL";"TAB2",#N/A,TRUE,"GENERAL";"TAB3",#N/A,TRUE,"GENERAL";"TAB4",#N/A,TRUE,"GENERAL";"TAB5",#N/A,TRUE,"GENERAL"}</definedName>
    <definedName name="uyiyiy">{"TAB1",#N/A,TRUE,"GENERAL";"TAB2",#N/A,TRUE,"GENERAL";"TAB3",#N/A,TRUE,"GENERAL";"TAB4",#N/A,TRUE,"GENERAL";"TAB5",#N/A,TRUE,"GENERAL"}</definedName>
    <definedName name="uytu" localSheetId="9">{"TAB1",#N/A,TRUE,"GENERAL";"TAB2",#N/A,TRUE,"GENERAL";"TAB3",#N/A,TRUE,"GENERAL";"TAB4",#N/A,TRUE,"GENERAL";"TAB5",#N/A,TRUE,"GENERAL"}</definedName>
    <definedName name="uytu" localSheetId="11">{"TAB1",#N/A,TRUE,"GENERAL";"TAB2",#N/A,TRUE,"GENERAL";"TAB3",#N/A,TRUE,"GENERAL";"TAB4",#N/A,TRUE,"GENERAL";"TAB5",#N/A,TRUE,"GENERAL"}</definedName>
    <definedName name="uytu" localSheetId="7">{"TAB1",#N/A,TRUE,"GENERAL";"TAB2",#N/A,TRUE,"GENERAL";"TAB3",#N/A,TRUE,"GENERAL";"TAB4",#N/A,TRUE,"GENERAL";"TAB5",#N/A,TRUE,"GENERAL"}</definedName>
    <definedName name="uytu" localSheetId="10">{"TAB1",#N/A,TRUE,"GENERAL";"TAB2",#N/A,TRUE,"GENERAL";"TAB3",#N/A,TRUE,"GENERAL";"TAB4",#N/A,TRUE,"GENERAL";"TAB5",#N/A,TRUE,"GENERAL"}</definedName>
    <definedName name="uytu" localSheetId="8">{"TAB1",#N/A,TRUE,"GENERAL";"TAB2",#N/A,TRUE,"GENERAL";"TAB3",#N/A,TRUE,"GENERAL";"TAB4",#N/A,TRUE,"GENERAL";"TAB5",#N/A,TRUE,"GENERAL"}</definedName>
    <definedName name="uytu">{"TAB1",#N/A,TRUE,"GENERAL";"TAB2",#N/A,TRUE,"GENERAL";"TAB3",#N/A,TRUE,"GENERAL";"TAB4",#N/A,TRUE,"GENERAL";"TAB5",#N/A,TRUE,"GENERAL"}</definedName>
    <definedName name="uyur" localSheetId="9">{"via1",#N/A,TRUE,"general";"via2",#N/A,TRUE,"general";"via3",#N/A,TRUE,"general"}</definedName>
    <definedName name="uyur" localSheetId="11">{"via1",#N/A,TRUE,"general";"via2",#N/A,TRUE,"general";"via3",#N/A,TRUE,"general"}</definedName>
    <definedName name="uyur" localSheetId="7">{"via1",#N/A,TRUE,"general";"via2",#N/A,TRUE,"general";"via3",#N/A,TRUE,"general"}</definedName>
    <definedName name="uyur" localSheetId="10">{"via1",#N/A,TRUE,"general";"via2",#N/A,TRUE,"general";"via3",#N/A,TRUE,"general"}</definedName>
    <definedName name="uyur" localSheetId="8">{"via1",#N/A,TRUE,"general";"via2",#N/A,TRUE,"general";"via3",#N/A,TRUE,"general"}</definedName>
    <definedName name="uyur">{"via1",#N/A,TRUE,"general";"via2",#N/A,TRUE,"general";"via3",#N/A,TRUE,"general"}</definedName>
    <definedName name="Uz">#REF!</definedName>
    <definedName name="v" localSheetId="9">{"TAB1",#N/A,TRUE,"GENERAL";"TAB2",#N/A,TRUE,"GENERAL";"TAB3",#N/A,TRUE,"GENERAL";"TAB4",#N/A,TRUE,"GENERAL";"TAB5",#N/A,TRUE,"GENERAL"}</definedName>
    <definedName name="v" localSheetId="11">{"TAB1",#N/A,TRUE,"GENERAL";"TAB2",#N/A,TRUE,"GENERAL";"TAB3",#N/A,TRUE,"GENERAL";"TAB4",#N/A,TRUE,"GENERAL";"TAB5",#N/A,TRUE,"GENERAL"}</definedName>
    <definedName name="v" localSheetId="10">{"TAB1",#N/A,TRUE,"GENERAL";"TAB2",#N/A,TRUE,"GENERAL";"TAB3",#N/A,TRUE,"GENERAL";"TAB4",#N/A,TRUE,"GENERAL";"TAB5",#N/A,TRUE,"GENERAL"}</definedName>
    <definedName name="v" localSheetId="8">{"TAB1",#N/A,TRUE,"GENERAL";"TAB2",#N/A,TRUE,"GENERAL";"TAB3",#N/A,TRUE,"GENERAL";"TAB4",#N/A,TRUE,"GENERAL";"TAB5",#N/A,TRUE,"GENERAL"}</definedName>
    <definedName name="v">{"TAB1",#N/A,TRUE,"GENERAL";"TAB2",#N/A,TRUE,"GENERAL";"TAB3",#N/A,TRUE,"GENERAL";"TAB4",#N/A,TRUE,"GENERAL";"TAB5",#N/A,TRUE,"GENERAL"}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 localSheetId="9">IF(Loan_Amount*Interest_Rate*Loan_Years*Loan_Start&gt;0,1,0)</definedName>
    <definedName name="Values_Entered" localSheetId="11">IF(Loan_Amount*Interest_Rate*Loan_Years*Loan_Start&gt;0,1,0)</definedName>
    <definedName name="Values_Entered" localSheetId="10">IF(Loan_Amount*Interest_Rate*Loan_Years*Loan_Start&gt;0,1,0)</definedName>
    <definedName name="Values_Entered" localSheetId="8">IF(Loan_Amount*Interest_Rate*Loan_Years*Loan_Start&gt;0,1,0)</definedName>
    <definedName name="Values_Entered">IF(Loan_Amount*Interest_Rate*Loan_Years*Loan_Start&gt;0,1,0)</definedName>
    <definedName name="vaquita">{"PRES REHAB ARM-PER POR ITEMS  KM A KM",#N/A,TRUE,"Rehabilitacion Arm-Per"}</definedName>
    <definedName name="variacion">#REF!</definedName>
    <definedName name="Varios">#REF!</definedName>
    <definedName name="Varios2">#REF!</definedName>
    <definedName name="Vb">#REF!</definedName>
    <definedName name="vbvbvbvb" localSheetId="9">{"TAB1",#N/A,TRUE,"GENERAL";"TAB2",#N/A,TRUE,"GENERAL";"TAB3",#N/A,TRUE,"GENERAL";"TAB4",#N/A,TRUE,"GENERAL";"TAB5",#N/A,TRUE,"GENERAL"}</definedName>
    <definedName name="vbvbvbvb" localSheetId="11">{"TAB1",#N/A,TRUE,"GENERAL";"TAB2",#N/A,TRUE,"GENERAL";"TAB3",#N/A,TRUE,"GENERAL";"TAB4",#N/A,TRUE,"GENERAL";"TAB5",#N/A,TRUE,"GENERAL"}</definedName>
    <definedName name="vbvbvbvb" localSheetId="7">{"TAB1",#N/A,TRUE,"GENERAL";"TAB2",#N/A,TRUE,"GENERAL";"TAB3",#N/A,TRUE,"GENERAL";"TAB4",#N/A,TRUE,"GENERAL";"TAB5",#N/A,TRUE,"GENERAL"}</definedName>
    <definedName name="vbvbvbvb" localSheetId="10">{"TAB1",#N/A,TRUE,"GENERAL";"TAB2",#N/A,TRUE,"GENERAL";"TAB3",#N/A,TRUE,"GENERAL";"TAB4",#N/A,TRUE,"GENERAL";"TAB5",#N/A,TRUE,"GENERAL"}</definedName>
    <definedName name="vbvbvbvb" localSheetId="8">{"TAB1",#N/A,TRUE,"GENERAL";"TAB2",#N/A,TRUE,"GENERAL";"TAB3",#N/A,TRUE,"GENERAL";"TAB4",#N/A,TRUE,"GENERAL";"TAB5",#N/A,TRUE,"GENERAL"}</definedName>
    <definedName name="vbvbvbvb">{"TAB1",#N/A,TRUE,"GENERAL";"TAB2",#N/A,TRUE,"GENERAL";"TAB3",#N/A,TRUE,"GENERAL";"TAB4",#N/A,TRUE,"GENERAL";"TAB5",#N/A,TRUE,"GENERAL"}</definedName>
    <definedName name="Vc">#REF!</definedName>
    <definedName name="vck">#REF!</definedName>
    <definedName name="Vd">#REF!</definedName>
    <definedName name="vdfvuio" localSheetId="9">{"via1",#N/A,TRUE,"general";"via2",#N/A,TRUE,"general";"via3",#N/A,TRUE,"general"}</definedName>
    <definedName name="vdfvuio" localSheetId="11">{"via1",#N/A,TRUE,"general";"via2",#N/A,TRUE,"general";"via3",#N/A,TRUE,"general"}</definedName>
    <definedName name="vdfvuio" localSheetId="7">{"via1",#N/A,TRUE,"general";"via2",#N/A,TRUE,"general";"via3",#N/A,TRUE,"general"}</definedName>
    <definedName name="vdfvuio" localSheetId="10">{"via1",#N/A,TRUE,"general";"via2",#N/A,TRUE,"general";"via3",#N/A,TRUE,"general"}</definedName>
    <definedName name="vdfvuio" localSheetId="8">{"via1",#N/A,TRUE,"general";"via2",#N/A,TRUE,"general";"via3",#N/A,TRUE,"general"}</definedName>
    <definedName name="vdfvuio">{"via1",#N/A,TRUE,"general";"via2",#N/A,TRUE,"general";"via3",#N/A,TRUE,"general"}</definedName>
    <definedName name="vdsvnj" localSheetId="9">{"via1",#N/A,TRUE,"general";"via2",#N/A,TRUE,"general";"via3",#N/A,TRUE,"general"}</definedName>
    <definedName name="vdsvnj" localSheetId="11">{"via1",#N/A,TRUE,"general";"via2",#N/A,TRUE,"general";"via3",#N/A,TRUE,"general"}</definedName>
    <definedName name="vdsvnj" localSheetId="7">{"via1",#N/A,TRUE,"general";"via2",#N/A,TRUE,"general";"via3",#N/A,TRUE,"general"}</definedName>
    <definedName name="vdsvnj" localSheetId="10">{"via1",#N/A,TRUE,"general";"via2",#N/A,TRUE,"general";"via3",#N/A,TRUE,"general"}</definedName>
    <definedName name="vdsvnj" localSheetId="8">{"via1",#N/A,TRUE,"general";"via2",#N/A,TRUE,"general";"via3",#N/A,TRUE,"general"}</definedName>
    <definedName name="vdsvnj">{"via1",#N/A,TRUE,"general";"via2",#N/A,TRUE,"general";"via3",#N/A,TRUE,"general"}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localSheetId="9">{"via1",#N/A,TRUE,"general";"via2",#N/A,TRUE,"general";"via3",#N/A,TRUE,"general"}</definedName>
    <definedName name="vfbgnhyt" localSheetId="11">{"via1",#N/A,TRUE,"general";"via2",#N/A,TRUE,"general";"via3",#N/A,TRUE,"general"}</definedName>
    <definedName name="vfbgnhyt" localSheetId="7">{"via1",#N/A,TRUE,"general";"via2",#N/A,TRUE,"general";"via3",#N/A,TRUE,"general"}</definedName>
    <definedName name="vfbgnhyt" localSheetId="10">{"via1",#N/A,TRUE,"general";"via2",#N/A,TRUE,"general";"via3",#N/A,TRUE,"general"}</definedName>
    <definedName name="vfbgnhyt" localSheetId="8">{"via1",#N/A,TRUE,"general";"via2",#N/A,TRUE,"general";"via3",#N/A,TRUE,"general"}</definedName>
    <definedName name="vfbgnhyt">{"via1",#N/A,TRUE,"general";"via2",#N/A,TRUE,"general";"via3",#N/A,TRUE,"general"}</definedName>
    <definedName name="vfn">#REF!</definedName>
    <definedName name="vfvdv" localSheetId="9">{"TAB1",#N/A,TRUE,"GENERAL";"TAB2",#N/A,TRUE,"GENERAL";"TAB3",#N/A,TRUE,"GENERAL";"TAB4",#N/A,TRUE,"GENERAL";"TAB5",#N/A,TRUE,"GENERAL"}</definedName>
    <definedName name="vfvdv" localSheetId="11">{"TAB1",#N/A,TRUE,"GENERAL";"TAB2",#N/A,TRUE,"GENERAL";"TAB3",#N/A,TRUE,"GENERAL";"TAB4",#N/A,TRUE,"GENERAL";"TAB5",#N/A,TRUE,"GENERAL"}</definedName>
    <definedName name="vfvdv" localSheetId="7">{"TAB1",#N/A,TRUE,"GENERAL";"TAB2",#N/A,TRUE,"GENERAL";"TAB3",#N/A,TRUE,"GENERAL";"TAB4",#N/A,TRUE,"GENERAL";"TAB5",#N/A,TRUE,"GENERAL"}</definedName>
    <definedName name="vfvdv" localSheetId="10">{"TAB1",#N/A,TRUE,"GENERAL";"TAB2",#N/A,TRUE,"GENERAL";"TAB3",#N/A,TRUE,"GENERAL";"TAB4",#N/A,TRUE,"GENERAL";"TAB5",#N/A,TRUE,"GENERAL"}</definedName>
    <definedName name="vfvdv" localSheetId="8">{"TAB1",#N/A,TRUE,"GENERAL";"TAB2",#N/A,TRUE,"GENERAL";"TAB3",#N/A,TRUE,"GENERAL";"TAB4",#N/A,TRUE,"GENERAL";"TAB5",#N/A,TRUE,"GENERAL"}</definedName>
    <definedName name="vfvdv">{"TAB1",#N/A,TRUE,"GENERAL";"TAB2",#N/A,TRUE,"GENERAL";"TAB3",#N/A,TRUE,"GENERAL";"TAB4",#N/A,TRUE,"GENERAL";"TAB5",#N/A,TRUE,"GENERAL"}</definedName>
    <definedName name="vfvf" localSheetId="9">{"TAB1",#N/A,TRUE,"GENERAL";"TAB2",#N/A,TRUE,"GENERAL";"TAB3",#N/A,TRUE,"GENERAL";"TAB4",#N/A,TRUE,"GENERAL";"TAB5",#N/A,TRUE,"GENERAL"}</definedName>
    <definedName name="vfvf" localSheetId="11">{"TAB1",#N/A,TRUE,"GENERAL";"TAB2",#N/A,TRUE,"GENERAL";"TAB3",#N/A,TRUE,"GENERAL";"TAB4",#N/A,TRUE,"GENERAL";"TAB5",#N/A,TRUE,"GENERAL"}</definedName>
    <definedName name="vfvf" localSheetId="7">{"TAB1",#N/A,TRUE,"GENERAL";"TAB2",#N/A,TRUE,"GENERAL";"TAB3",#N/A,TRUE,"GENERAL";"TAB4",#N/A,TRUE,"GENERAL";"TAB5",#N/A,TRUE,"GENERAL"}</definedName>
    <definedName name="vfvf" localSheetId="10">{"TAB1",#N/A,TRUE,"GENERAL";"TAB2",#N/A,TRUE,"GENERAL";"TAB3",#N/A,TRUE,"GENERAL";"TAB4",#N/A,TRUE,"GENERAL";"TAB5",#N/A,TRUE,"GENERAL"}</definedName>
    <definedName name="vfvf" localSheetId="8">{"TAB1",#N/A,TRUE,"GENERAL";"TAB2",#N/A,TRUE,"GENERAL";"TAB3",#N/A,TRUE,"GENERAL";"TAB4",#N/A,TRUE,"GENERAL";"TAB5",#N/A,TRUE,"GENERAL"}</definedName>
    <definedName name="vfvf">{"TAB1",#N/A,TRUE,"GENERAL";"TAB2",#N/A,TRUE,"GENERAL";"TAB3",#N/A,TRUE,"GENERAL";"TAB4",#N/A,TRUE,"GENERAL";"TAB5",#N/A,TRUE,"GENERAL"}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 localSheetId="11">#REF!,#REF!,#REF!,#REF!,#REF!,#REF!,#REF!</definedName>
    <definedName name="VJ">#REF!,#REF!,#REF!,#REF!,#REF!,#REF!,#REF!</definedName>
    <definedName name="vk" localSheetId="9">{"via1",#N/A,TRUE,"general";"via2",#N/A,TRUE,"general";"via3",#N/A,TRUE,"general"}</definedName>
    <definedName name="vk" localSheetId="11">{"via1",#N/A,TRUE,"general";"via2",#N/A,TRUE,"general";"via3",#N/A,TRUE,"general"}</definedName>
    <definedName name="vk" localSheetId="7">{"via1",#N/A,TRUE,"general";"via2",#N/A,TRUE,"general";"via3",#N/A,TRUE,"general"}</definedName>
    <definedName name="vk" localSheetId="10">{"via1",#N/A,TRUE,"general";"via2",#N/A,TRUE,"general";"via3",#N/A,TRUE,"general"}</definedName>
    <definedName name="vk" localSheetId="8">{"via1",#N/A,TRUE,"general";"via2",#N/A,TRUE,"general";"via3",#N/A,TRUE,"general"}</definedName>
    <definedName name="vk">{"via1",#N/A,TRUE,"general";"via2",#N/A,TRUE,"general";"via3",#N/A,TRUE,"general"}</definedName>
    <definedName name="vm">#REF!</definedName>
    <definedName name="vnbvxb" localSheetId="9">{"via1",#N/A,TRUE,"general";"via2",#N/A,TRUE,"general";"via3",#N/A,TRUE,"general"}</definedName>
    <definedName name="vnbvxb" localSheetId="11">{"via1",#N/A,TRUE,"general";"via2",#N/A,TRUE,"general";"via3",#N/A,TRUE,"general"}</definedName>
    <definedName name="vnbvxb" localSheetId="7">{"via1",#N/A,TRUE,"general";"via2",#N/A,TRUE,"general";"via3",#N/A,TRUE,"general"}</definedName>
    <definedName name="vnbvxb" localSheetId="10">{"via1",#N/A,TRUE,"general";"via2",#N/A,TRUE,"general";"via3",#N/A,TRUE,"general"}</definedName>
    <definedName name="vnbvxb" localSheetId="8">{"via1",#N/A,TRUE,"general";"via2",#N/A,TRUE,"general";"via3",#N/A,TRUE,"general"}</definedName>
    <definedName name="vnbvxb">{"via1",#N/A,TRUE,"general";"via2",#N/A,TRUE,"general";"via3",#N/A,TRUE,"general"}</definedName>
    <definedName name="VNVBN" localSheetId="9">{"TAB1",#N/A,TRUE,"GENERAL";"TAB2",#N/A,TRUE,"GENERAL";"TAB3",#N/A,TRUE,"GENERAL";"TAB4",#N/A,TRUE,"GENERAL";"TAB5",#N/A,TRUE,"GENERAL"}</definedName>
    <definedName name="VNVBN" localSheetId="11">{"TAB1",#N/A,TRUE,"GENERAL";"TAB2",#N/A,TRUE,"GENERAL";"TAB3",#N/A,TRUE,"GENERAL";"TAB4",#N/A,TRUE,"GENERAL";"TAB5",#N/A,TRUE,"GENERAL"}</definedName>
    <definedName name="VNVBN" localSheetId="7">{"TAB1",#N/A,TRUE,"GENERAL";"TAB2",#N/A,TRUE,"GENERAL";"TAB3",#N/A,TRUE,"GENERAL";"TAB4",#N/A,TRUE,"GENERAL";"TAB5",#N/A,TRUE,"GENERAL"}</definedName>
    <definedName name="VNVBN" localSheetId="10">{"TAB1",#N/A,TRUE,"GENERAL";"TAB2",#N/A,TRUE,"GENERAL";"TAB3",#N/A,TRUE,"GENERAL";"TAB4",#N/A,TRUE,"GENERAL";"TAB5",#N/A,TRUE,"GENERAL"}</definedName>
    <definedName name="VNVBN" localSheetId="8">{"TAB1",#N/A,TRUE,"GENERAL";"TAB2",#N/A,TRUE,"GENERAL";"TAB3",#N/A,TRUE,"GENERAL";"TAB4",#N/A,TRUE,"GENERAL";"TAB5",#N/A,TRUE,"GENERAL"}</definedName>
    <definedName name="VNVBN">{"TAB1",#N/A,TRUE,"GENERAL";"TAB2",#N/A,TRUE,"GENERAL";"TAB3",#N/A,TRUE,"GENERAL";"TAB4",#N/A,TRUE,"GENERAL";"TAB5",#N/A,TRUE,"GENERAL"}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 localSheetId="11">#REF!*(1+#REF!)</definedName>
    <definedName name="VR_CON_IVA">#REF!*(1+#REF!)</definedName>
    <definedName name="VR_SIN_IVA" localSheetId="11">VLOOKUP(#REF!,#REF!,6,FALSE)</definedName>
    <definedName name="VR_SIN_IVA">VLOOKUP(#REF!,#REF!,6,FALSE)</definedName>
    <definedName name="VR_TOT" localSheetId="9">IF(LG=2,IF(SCQ=0,"",SCQ/2),"")</definedName>
    <definedName name="VR_TOT" localSheetId="11">IF(LG=2,IF(SCQ=0,"",SCQ/2),"")</definedName>
    <definedName name="VR_TOT" localSheetId="10">IF(LG=2,IF(SCQ=0,"",SCQ/2),"")</definedName>
    <definedName name="VR_TOT" localSheetId="8">IF(LG=2,IF(SCQ=0,"",SCQ/2),"")</definedName>
    <definedName name="VR_TOT">IF(LG=2,IF(SCQ=0,"",SCQ/2),"")</definedName>
    <definedName name="VR_TOT_APU">IF(#REF!="","",IF(#REF!=#REF!,SUMIF(#REF!,#REF!,#REF!),ROUNDUP(#REF!*#REF!,0)))</definedName>
    <definedName name="VR_TOT_AUX">IF(#REF!="","",IF(#REF!=#REF!,SUMIF(#REF!,#REF!,#REF!),ROUNDUP(#REF!*#REF!,0)))</definedName>
    <definedName name="VR_UN" localSheetId="9">IF(ISERROR(V_U),"",V_U)</definedName>
    <definedName name="VR_UN" localSheetId="11">IF(ISERROR(V_U),"",V_U)</definedName>
    <definedName name="VR_UN" localSheetId="10">IF(ISERROR(V_U),"",V_U)</definedName>
    <definedName name="VR_UN" localSheetId="8">IF(ISERROR(V_U),"",V_U)</definedName>
    <definedName name="VR_UN">IF(ISERROR(V_U),"",V_U)</definedName>
    <definedName name="VR_UN_APU" localSheetId="11">IF(LEN(#REF!)=2,"",IF(#REF!="","",IF(ISERROR(SEARCH("-",#REF!,3)),VLOOKUP(#REF!,#REF!,4,FALSE),"")))</definedName>
    <definedName name="VR_UN_APU">IF(LEN(#REF!)=2,"",IF(#REF!="","",IF(ISERROR(SEARCH("-",#REF!,3)),VLOOKUP(#REF!,#REF!,4,FALSE),"")))</definedName>
    <definedName name="VR_UN_AUX">IF(#REF!="","",VLOOKUP(#REF!,#REF!,4,0))</definedName>
    <definedName name="VR_UN_PPTO" localSheetId="11">IF(LEN(#REF!)=9,VLOOKUP(#REF!,#REF!,6,FALSE),"")</definedName>
    <definedName name="VR_UN_PPTO">IF(LEN(#REF!)=9,VLOOKUP(#REF!,#REF!,6,FALSE),"")</definedName>
    <definedName name="VRA">#REF!</definedName>
    <definedName name="Vs">#REF!</definedName>
    <definedName name="vsdfj" localSheetId="9">{"via1",#N/A,TRUE,"general";"via2",#N/A,TRUE,"general";"via3",#N/A,TRUE,"general"}</definedName>
    <definedName name="vsdfj" localSheetId="11">{"via1",#N/A,TRUE,"general";"via2",#N/A,TRUE,"general";"via3",#N/A,TRUE,"general"}</definedName>
    <definedName name="vsdfj" localSheetId="7">{"via1",#N/A,TRUE,"general";"via2",#N/A,TRUE,"general";"via3",#N/A,TRUE,"general"}</definedName>
    <definedName name="vsdfj" localSheetId="10">{"via1",#N/A,TRUE,"general";"via2",#N/A,TRUE,"general";"via3",#N/A,TRUE,"general"}</definedName>
    <definedName name="vsdfj" localSheetId="8">{"via1",#N/A,TRUE,"general";"via2",#N/A,TRUE,"general";"via3",#N/A,TRUE,"general"}</definedName>
    <definedName name="vsdfj">{"via1",#N/A,TRUE,"general";"via2",#N/A,TRUE,"general";"via3",#N/A,TRUE,"general"}</definedName>
    <definedName name="vt" localSheetId="9">{"via1",#N/A,TRUE,"general";"via2",#N/A,TRUE,"general";"via3",#N/A,TRUE,"general"}</definedName>
    <definedName name="vt" localSheetId="11">{"via1",#N/A,TRUE,"general";"via2",#N/A,TRUE,"general";"via3",#N/A,TRUE,"general"}</definedName>
    <definedName name="vt" localSheetId="7">{"via1",#N/A,TRUE,"general";"via2",#N/A,TRUE,"general";"via3",#N/A,TRUE,"general"}</definedName>
    <definedName name="vt" localSheetId="10">{"via1",#N/A,TRUE,"general";"via2",#N/A,TRUE,"general";"via3",#N/A,TRUE,"general"}</definedName>
    <definedName name="vt" localSheetId="8">{"via1",#N/A,TRUE,"general";"via2",#N/A,TRUE,"general";"via3",#N/A,TRUE,"general"}</definedName>
    <definedName name="vt">{"via1",#N/A,TRUE,"general";"via2",#N/A,TRUE,"general";"via3",#N/A,TRUE,"general"}</definedName>
    <definedName name="vv">#REF!</definedName>
    <definedName name="vvcxv" localSheetId="9">{"TAB1",#N/A,TRUE,"GENERAL";"TAB2",#N/A,TRUE,"GENERAL";"TAB3",#N/A,TRUE,"GENERAL";"TAB4",#N/A,TRUE,"GENERAL";"TAB5",#N/A,TRUE,"GENERAL"}</definedName>
    <definedName name="vvcxv" localSheetId="11">{"TAB1",#N/A,TRUE,"GENERAL";"TAB2",#N/A,TRUE,"GENERAL";"TAB3",#N/A,TRUE,"GENERAL";"TAB4",#N/A,TRUE,"GENERAL";"TAB5",#N/A,TRUE,"GENERAL"}</definedName>
    <definedName name="vvcxv" localSheetId="7">{"TAB1",#N/A,TRUE,"GENERAL";"TAB2",#N/A,TRUE,"GENERAL";"TAB3",#N/A,TRUE,"GENERAL";"TAB4",#N/A,TRUE,"GENERAL";"TAB5",#N/A,TRUE,"GENERAL"}</definedName>
    <definedName name="vvcxv" localSheetId="10">{"TAB1",#N/A,TRUE,"GENERAL";"TAB2",#N/A,TRUE,"GENERAL";"TAB3",#N/A,TRUE,"GENERAL";"TAB4",#N/A,TRUE,"GENERAL";"TAB5",#N/A,TRUE,"GENERAL"}</definedName>
    <definedName name="vvcxv" localSheetId="8">{"TAB1",#N/A,TRUE,"GENERAL";"TAB2",#N/A,TRUE,"GENERAL";"TAB3",#N/A,TRUE,"GENERAL";"TAB4",#N/A,TRUE,"GENERAL";"TAB5",#N/A,TRUE,"GENERAL"}</definedName>
    <definedName name="vvcxv">{"TAB1",#N/A,TRUE,"GENERAL";"TAB2",#N/A,TRUE,"GENERAL";"TAB3",#N/A,TRUE,"GENERAL";"TAB4",#N/A,TRUE,"GENERAL";"TAB5",#N/A,TRUE,"GENERAL"}</definedName>
    <definedName name="VVV">#REF!</definedName>
    <definedName name="vvvvt" localSheetId="9">{"via1",#N/A,TRUE,"general";"via2",#N/A,TRUE,"general";"via3",#N/A,TRUE,"general"}</definedName>
    <definedName name="vvvvt" localSheetId="11">{"via1",#N/A,TRUE,"general";"via2",#N/A,TRUE,"general";"via3",#N/A,TRUE,"general"}</definedName>
    <definedName name="vvvvt" localSheetId="7">{"via1",#N/A,TRUE,"general";"via2",#N/A,TRUE,"general";"via3",#N/A,TRUE,"general"}</definedName>
    <definedName name="vvvvt" localSheetId="10">{"via1",#N/A,TRUE,"general";"via2",#N/A,TRUE,"general";"via3",#N/A,TRUE,"general"}</definedName>
    <definedName name="vvvvt" localSheetId="8">{"via1",#N/A,TRUE,"general";"via2",#N/A,TRUE,"general";"via3",#N/A,TRUE,"general"}</definedName>
    <definedName name="vvvvt">{"via1",#N/A,TRUE,"general";"via2",#N/A,TRUE,"general";"via3",#N/A,TRUE,"general"}</definedName>
    <definedName name="vvvvvvf" localSheetId="9">{"via1",#N/A,TRUE,"general";"via2",#N/A,TRUE,"general";"via3",#N/A,TRUE,"general"}</definedName>
    <definedName name="vvvvvvf" localSheetId="11">{"via1",#N/A,TRUE,"general";"via2",#N/A,TRUE,"general";"via3",#N/A,TRUE,"general"}</definedName>
    <definedName name="vvvvvvf" localSheetId="7">{"via1",#N/A,TRUE,"general";"via2",#N/A,TRUE,"general";"via3",#N/A,TRUE,"general"}</definedName>
    <definedName name="vvvvvvf" localSheetId="10">{"via1",#N/A,TRUE,"general";"via2",#N/A,TRUE,"general";"via3",#N/A,TRUE,"general"}</definedName>
    <definedName name="vvvvvvf" localSheetId="8">{"via1",#N/A,TRUE,"general";"via2",#N/A,TRUE,"general";"via3",#N/A,TRUE,"general"}</definedName>
    <definedName name="vvvvvvf">{"via1",#N/A,TRUE,"general";"via2",#N/A,TRUE,"general";"via3",#N/A,TRUE,"general"}</definedName>
    <definedName name="vy" localSheetId="9">{"TAB1",#N/A,TRUE,"GENERAL";"TAB2",#N/A,TRUE,"GENERAL";"TAB3",#N/A,TRUE,"GENERAL";"TAB4",#N/A,TRUE,"GENERAL";"TAB5",#N/A,TRUE,"GENERAL"}</definedName>
    <definedName name="vy" localSheetId="11">{"TAB1",#N/A,TRUE,"GENERAL";"TAB2",#N/A,TRUE,"GENERAL";"TAB3",#N/A,TRUE,"GENERAL";"TAB4",#N/A,TRUE,"GENERAL";"TAB5",#N/A,TRUE,"GENERAL"}</definedName>
    <definedName name="vy" localSheetId="7">{"TAB1",#N/A,TRUE,"GENERAL";"TAB2",#N/A,TRUE,"GENERAL";"TAB3",#N/A,TRUE,"GENERAL";"TAB4",#N/A,TRUE,"GENERAL";"TAB5",#N/A,TRUE,"GENERAL"}</definedName>
    <definedName name="vy" localSheetId="10">{"TAB1",#N/A,TRUE,"GENERAL";"TAB2",#N/A,TRUE,"GENERAL";"TAB3",#N/A,TRUE,"GENERAL";"TAB4",#N/A,TRUE,"GENERAL";"TAB5",#N/A,TRUE,"GENERAL"}</definedName>
    <definedName name="vy" localSheetId="8">{"TAB1",#N/A,TRUE,"GENERAL";"TAB2",#N/A,TRUE,"GENERAL";"TAB3",#N/A,TRUE,"GENERAL";"TAB4",#N/A,TRUE,"GENERAL";"TAB5",#N/A,TRUE,"GENERAL"}</definedName>
    <definedName name="vy">{"TAB1",#N/A,TRUE,"GENERAL";"TAB2",#N/A,TRUE,"GENERAL";"TAB3",#N/A,TRUE,"GENERAL";"TAB4",#N/A,TRUE,"GENERAL";"TAB5",#N/A,TRUE,"GENERAL"}</definedName>
    <definedName name="w" localSheetId="9">#REF!</definedName>
    <definedName name="w" localSheetId="7">#REF!</definedName>
    <definedName name="w" localSheetId="10">#REF!</definedName>
    <definedName name="w" localSheetId="8">#REF!</definedName>
    <definedName name="w">#REF!</definedName>
    <definedName name="w2w2w" localSheetId="9">{"via1",#N/A,TRUE,"general";"via2",#N/A,TRUE,"general";"via3",#N/A,TRUE,"general"}</definedName>
    <definedName name="w2w2w" localSheetId="11">{"via1",#N/A,TRUE,"general";"via2",#N/A,TRUE,"general";"via3",#N/A,TRUE,"general"}</definedName>
    <definedName name="w2w2w" localSheetId="7">{"via1",#N/A,TRUE,"general";"via2",#N/A,TRUE,"general";"via3",#N/A,TRUE,"general"}</definedName>
    <definedName name="w2w2w" localSheetId="10">{"via1",#N/A,TRUE,"general";"via2",#N/A,TRUE,"general";"via3",#N/A,TRUE,"general"}</definedName>
    <definedName name="w2w2w" localSheetId="8">{"via1",#N/A,TRUE,"general";"via2",#N/A,TRUE,"general";"via3",#N/A,TRUE,"general"}</definedName>
    <definedName name="w2w2w">{"via1",#N/A,TRUE,"general";"via2",#N/A,TRUE,"general";"via3",#N/A,TRUE,"general"}</definedName>
    <definedName name="we">#REF!</definedName>
    <definedName name="WER">#REF!</definedName>
    <definedName name="werew" localSheetId="9">{"TAB1",#N/A,TRUE,"GENERAL";"TAB2",#N/A,TRUE,"GENERAL";"TAB3",#N/A,TRUE,"GENERAL";"TAB4",#N/A,TRUE,"GENERAL";"TAB5",#N/A,TRUE,"GENERAL"}</definedName>
    <definedName name="werew" localSheetId="11">{"TAB1",#N/A,TRUE,"GENERAL";"TAB2",#N/A,TRUE,"GENERAL";"TAB3",#N/A,TRUE,"GENERAL";"TAB4",#N/A,TRUE,"GENERAL";"TAB5",#N/A,TRUE,"GENERAL"}</definedName>
    <definedName name="werew" localSheetId="7">{"TAB1",#N/A,TRUE,"GENERAL";"TAB2",#N/A,TRUE,"GENERAL";"TAB3",#N/A,TRUE,"GENERAL";"TAB4",#N/A,TRUE,"GENERAL";"TAB5",#N/A,TRUE,"GENERAL"}</definedName>
    <definedName name="werew" localSheetId="10">{"TAB1",#N/A,TRUE,"GENERAL";"TAB2",#N/A,TRUE,"GENERAL";"TAB3",#N/A,TRUE,"GENERAL";"TAB4",#N/A,TRUE,"GENERAL";"TAB5",#N/A,TRUE,"GENERAL"}</definedName>
    <definedName name="werew" localSheetId="8">{"TAB1",#N/A,TRUE,"GENERAL";"TAB2",#N/A,TRUE,"GENERAL";"TAB3",#N/A,TRUE,"GENERAL";"TAB4",#N/A,TRUE,"GENERAL";"TAB5",#N/A,TRUE,"GENERAL"}</definedName>
    <definedName name="werew">{"TAB1",#N/A,TRUE,"GENERAL";"TAB2",#N/A,TRUE,"GENERAL";"TAB3",#N/A,TRUE,"GENERAL";"TAB4",#N/A,TRUE,"GENERAL";"TAB5",#N/A,TRUE,"GENERAL"}</definedName>
    <definedName name="WEREWR" localSheetId="9">{"via1",#N/A,TRUE,"general";"via2",#N/A,TRUE,"general";"via3",#N/A,TRUE,"general"}</definedName>
    <definedName name="WEREWR" localSheetId="11">{"via1",#N/A,TRUE,"general";"via2",#N/A,TRUE,"general";"via3",#N/A,TRUE,"general"}</definedName>
    <definedName name="WEREWR" localSheetId="7">{"via1",#N/A,TRUE,"general";"via2",#N/A,TRUE,"general";"via3",#N/A,TRUE,"general"}</definedName>
    <definedName name="WEREWR" localSheetId="10">{"via1",#N/A,TRUE,"general";"via2",#N/A,TRUE,"general";"via3",#N/A,TRUE,"general"}</definedName>
    <definedName name="WEREWR" localSheetId="8">{"via1",#N/A,TRUE,"general";"via2",#N/A,TRUE,"general";"via3",#N/A,TRUE,"general"}</definedName>
    <definedName name="WEREWR">{"via1",#N/A,TRUE,"general";"via2",#N/A,TRUE,"general";"via3",#N/A,TRUE,"general"}</definedName>
    <definedName name="werfdsf" localSheetId="9">{"TAB1",#N/A,TRUE,"GENERAL";"TAB2",#N/A,TRUE,"GENERAL";"TAB3",#N/A,TRUE,"GENERAL";"TAB4",#N/A,TRUE,"GENERAL";"TAB5",#N/A,TRUE,"GENERAL"}</definedName>
    <definedName name="werfdsf" localSheetId="11">{"TAB1",#N/A,TRUE,"GENERAL";"TAB2",#N/A,TRUE,"GENERAL";"TAB3",#N/A,TRUE,"GENERAL";"TAB4",#N/A,TRUE,"GENERAL";"TAB5",#N/A,TRUE,"GENERAL"}</definedName>
    <definedName name="werfdsf" localSheetId="7">{"TAB1",#N/A,TRUE,"GENERAL";"TAB2",#N/A,TRUE,"GENERAL";"TAB3",#N/A,TRUE,"GENERAL";"TAB4",#N/A,TRUE,"GENERAL";"TAB5",#N/A,TRUE,"GENERAL"}</definedName>
    <definedName name="werfdsf" localSheetId="10">{"TAB1",#N/A,TRUE,"GENERAL";"TAB2",#N/A,TRUE,"GENERAL";"TAB3",#N/A,TRUE,"GENERAL";"TAB4",#N/A,TRUE,"GENERAL";"TAB5",#N/A,TRUE,"GENERAL"}</definedName>
    <definedName name="werfdsf" localSheetId="8">{"TAB1",#N/A,TRUE,"GENERAL";"TAB2",#N/A,TRUE,"GENERAL";"TAB3",#N/A,TRUE,"GENERAL";"TAB4",#N/A,TRUE,"GENERAL";"TAB5",#N/A,TRUE,"GENERAL"}</definedName>
    <definedName name="werfdsf">{"TAB1",#N/A,TRUE,"GENERAL";"TAB2",#N/A,TRUE,"GENERAL";"TAB3",#N/A,TRUE,"GENERAL";"TAB4",#N/A,TRUE,"GENERAL";"TAB5",#N/A,TRUE,"GENERAL"}</definedName>
    <definedName name="werh" localSheetId="9">{"via1",#N/A,TRUE,"general";"via2",#N/A,TRUE,"general";"via3",#N/A,TRUE,"general"}</definedName>
    <definedName name="werh" localSheetId="11">{"via1",#N/A,TRUE,"general";"via2",#N/A,TRUE,"general";"via3",#N/A,TRUE,"general"}</definedName>
    <definedName name="werh" localSheetId="7">{"via1",#N/A,TRUE,"general";"via2",#N/A,TRUE,"general";"via3",#N/A,TRUE,"general"}</definedName>
    <definedName name="werh" localSheetId="10">{"via1",#N/A,TRUE,"general";"via2",#N/A,TRUE,"general";"via3",#N/A,TRUE,"general"}</definedName>
    <definedName name="werh" localSheetId="8">{"via1",#N/A,TRUE,"general";"via2",#N/A,TRUE,"general";"via3",#N/A,TRUE,"general"}</definedName>
    <definedName name="werh">{"via1",#N/A,TRUE,"general";"via2",#N/A,TRUE,"general";"via3",#N/A,TRUE,"general"}</definedName>
    <definedName name="wersfdfrguyo" localSheetId="9">{"via1",#N/A,TRUE,"general";"via2",#N/A,TRUE,"general";"via3",#N/A,TRUE,"general"}</definedName>
    <definedName name="wersfdfrguyo" localSheetId="11">{"via1",#N/A,TRUE,"general";"via2",#N/A,TRUE,"general";"via3",#N/A,TRUE,"general"}</definedName>
    <definedName name="wersfdfrguyo" localSheetId="7">{"via1",#N/A,TRUE,"general";"via2",#N/A,TRUE,"general";"via3",#N/A,TRUE,"general"}</definedName>
    <definedName name="wersfdfrguyo" localSheetId="10">{"via1",#N/A,TRUE,"general";"via2",#N/A,TRUE,"general";"via3",#N/A,TRUE,"general"}</definedName>
    <definedName name="wersfdfrguyo" localSheetId="8">{"via1",#N/A,TRUE,"general";"via2",#N/A,TRUE,"general";"via3",#N/A,TRUE,"general"}</definedName>
    <definedName name="wersfdfrguyo">{"via1",#N/A,TRUE,"general";"via2",#N/A,TRUE,"general";"via3",#N/A,TRUE,"general"}</definedName>
    <definedName name="werwr" localSheetId="9">{"via1",#N/A,TRUE,"general";"via2",#N/A,TRUE,"general";"via3",#N/A,TRUE,"general"}</definedName>
    <definedName name="werwr" localSheetId="11">{"via1",#N/A,TRUE,"general";"via2",#N/A,TRUE,"general";"via3",#N/A,TRUE,"general"}</definedName>
    <definedName name="werwr" localSheetId="7">{"via1",#N/A,TRUE,"general";"via2",#N/A,TRUE,"general";"via3",#N/A,TRUE,"general"}</definedName>
    <definedName name="werwr" localSheetId="10">{"via1",#N/A,TRUE,"general";"via2",#N/A,TRUE,"general";"via3",#N/A,TRUE,"general"}</definedName>
    <definedName name="werwr" localSheetId="8">{"via1",#N/A,TRUE,"general";"via2",#N/A,TRUE,"general";"via3",#N/A,TRUE,"general"}</definedName>
    <definedName name="werwr">{"via1",#N/A,TRUE,"general";"via2",#N/A,TRUE,"general";"via3",#N/A,TRUE,"general"}</definedName>
    <definedName name="WERWVN" localSheetId="9">{"TAB1",#N/A,TRUE,"GENERAL";"TAB2",#N/A,TRUE,"GENERAL";"TAB3",#N/A,TRUE,"GENERAL";"TAB4",#N/A,TRUE,"GENERAL";"TAB5",#N/A,TRUE,"GENERAL"}</definedName>
    <definedName name="WERWVN" localSheetId="11">{"TAB1",#N/A,TRUE,"GENERAL";"TAB2",#N/A,TRUE,"GENERAL";"TAB3",#N/A,TRUE,"GENERAL";"TAB4",#N/A,TRUE,"GENERAL";"TAB5",#N/A,TRUE,"GENERAL"}</definedName>
    <definedName name="WERWVN" localSheetId="7">{"TAB1",#N/A,TRUE,"GENERAL";"TAB2",#N/A,TRUE,"GENERAL";"TAB3",#N/A,TRUE,"GENERAL";"TAB4",#N/A,TRUE,"GENERAL";"TAB5",#N/A,TRUE,"GENERAL"}</definedName>
    <definedName name="WERWVN" localSheetId="10">{"TAB1",#N/A,TRUE,"GENERAL";"TAB2",#N/A,TRUE,"GENERAL";"TAB3",#N/A,TRUE,"GENERAL";"TAB4",#N/A,TRUE,"GENERAL";"TAB5",#N/A,TRUE,"GENERAL"}</definedName>
    <definedName name="WERWVN" localSheetId="8">{"TAB1",#N/A,TRUE,"GENERAL";"TAB2",#N/A,TRUE,"GENERAL";"TAB3",#N/A,TRUE,"GENERAL";"TAB4",#N/A,TRUE,"GENERAL";"TAB5",#N/A,TRUE,"GENERAL"}</definedName>
    <definedName name="WERWVN">{"TAB1",#N/A,TRUE,"GENERAL";"TAB2",#N/A,TRUE,"GENERAL";"TAB3",#N/A,TRUE,"GENERAL";"TAB4",#N/A,TRUE,"GENERAL";"TAB5",#N/A,TRUE,"GENERAL"}</definedName>
    <definedName name="wetrew" localSheetId="9">{"via1",#N/A,TRUE,"general";"via2",#N/A,TRUE,"general";"via3",#N/A,TRUE,"general"}</definedName>
    <definedName name="wetrew" localSheetId="11">{"via1",#N/A,TRUE,"general";"via2",#N/A,TRUE,"general";"via3",#N/A,TRUE,"general"}</definedName>
    <definedName name="wetrew" localSheetId="7">{"via1",#N/A,TRUE,"general";"via2",#N/A,TRUE,"general";"via3",#N/A,TRUE,"general"}</definedName>
    <definedName name="wetrew" localSheetId="10">{"via1",#N/A,TRUE,"general";"via2",#N/A,TRUE,"general";"via3",#N/A,TRUE,"general"}</definedName>
    <definedName name="wetrew" localSheetId="8">{"via1",#N/A,TRUE,"general";"via2",#N/A,TRUE,"general";"via3",#N/A,TRUE,"general"}</definedName>
    <definedName name="wetrew">{"via1",#N/A,TRUE,"general";"via2",#N/A,TRUE,"general";"via3",#N/A,TRUE,"general"}</definedName>
    <definedName name="wettt" localSheetId="9">{"via1",#N/A,TRUE,"general";"via2",#N/A,TRUE,"general";"via3",#N/A,TRUE,"general"}</definedName>
    <definedName name="wettt" localSheetId="11">{"via1",#N/A,TRUE,"general";"via2",#N/A,TRUE,"general";"via3",#N/A,TRUE,"general"}</definedName>
    <definedName name="wettt" localSheetId="7">{"via1",#N/A,TRUE,"general";"via2",#N/A,TRUE,"general";"via3",#N/A,TRUE,"general"}</definedName>
    <definedName name="wettt" localSheetId="10">{"via1",#N/A,TRUE,"general";"via2",#N/A,TRUE,"general";"via3",#N/A,TRUE,"general"}</definedName>
    <definedName name="wettt" localSheetId="8">{"via1",#N/A,TRUE,"general";"via2",#N/A,TRUE,"general";"via3",#N/A,TRUE,"general"}</definedName>
    <definedName name="wettt">{"via1",#N/A,TRUE,"general";"via2",#N/A,TRUE,"general";"via3",#N/A,TRUE,"general"}</definedName>
    <definedName name="wetwretd" localSheetId="9">{"via1",#N/A,TRUE,"general";"via2",#N/A,TRUE,"general";"via3",#N/A,TRUE,"general"}</definedName>
    <definedName name="wetwretd" localSheetId="11">{"via1",#N/A,TRUE,"general";"via2",#N/A,TRUE,"general";"via3",#N/A,TRUE,"general"}</definedName>
    <definedName name="wetwretd" localSheetId="7">{"via1",#N/A,TRUE,"general";"via2",#N/A,TRUE,"general";"via3",#N/A,TRUE,"general"}</definedName>
    <definedName name="wetwretd" localSheetId="10">{"via1",#N/A,TRUE,"general";"via2",#N/A,TRUE,"general";"via3",#N/A,TRUE,"general"}</definedName>
    <definedName name="wetwretd" localSheetId="8">{"via1",#N/A,TRUE,"general";"via2",#N/A,TRUE,"general";"via3",#N/A,TRUE,"general"}</definedName>
    <definedName name="wetwretd">{"via1",#N/A,TRUE,"general";"via2",#N/A,TRUE,"general";"via3",#N/A,TRUE,"general"}</definedName>
    <definedName name="wew" localSheetId="9">{"via1",#N/A,TRUE,"general";"via2",#N/A,TRUE,"general";"via3",#N/A,TRUE,"general"}</definedName>
    <definedName name="wew" localSheetId="11">{"via1",#N/A,TRUE,"general";"via2",#N/A,TRUE,"general";"via3",#N/A,TRUE,"general"}</definedName>
    <definedName name="wew" localSheetId="7">{"via1",#N/A,TRUE,"general";"via2",#N/A,TRUE,"general";"via3",#N/A,TRUE,"general"}</definedName>
    <definedName name="wew" localSheetId="10">{"via1",#N/A,TRUE,"general";"via2",#N/A,TRUE,"general";"via3",#N/A,TRUE,"general"}</definedName>
    <definedName name="wew" localSheetId="8">{"via1",#N/A,TRUE,"general";"via2",#N/A,TRUE,"general";"via3",#N/A,TRUE,"general"}</definedName>
    <definedName name="wew">{"via1",#N/A,TRUE,"general";"via2",#N/A,TRUE,"general";"via3",#N/A,TRUE,"general"}</definedName>
    <definedName name="wffag" localSheetId="9">{"via1",#N/A,TRUE,"general";"via2",#N/A,TRUE,"general";"via3",#N/A,TRUE,"general"}</definedName>
    <definedName name="wffag" localSheetId="11">{"via1",#N/A,TRUE,"general";"via2",#N/A,TRUE,"general";"via3",#N/A,TRUE,"general"}</definedName>
    <definedName name="wffag" localSheetId="7">{"via1",#N/A,TRUE,"general";"via2",#N/A,TRUE,"general";"via3",#N/A,TRUE,"general"}</definedName>
    <definedName name="wffag" localSheetId="10">{"via1",#N/A,TRUE,"general";"via2",#N/A,TRUE,"general";"via3",#N/A,TRUE,"general"}</definedName>
    <definedName name="wffag" localSheetId="8">{"via1",#N/A,TRUE,"general";"via2",#N/A,TRUE,"general";"via3",#N/A,TRUE,"general"}</definedName>
    <definedName name="wffag">{"via1",#N/A,TRUE,"general";"via2",#N/A,TRUE,"general";"via3",#N/A,TRUE,"general"}</definedName>
    <definedName name="WILSON">#REF!</definedName>
    <definedName name="wj">#REF!</definedName>
    <definedName name="wl">#REF!</definedName>
    <definedName name="WQEEWQ" localSheetId="9">{"TAB1",#N/A,TRUE,"GENERAL";"TAB2",#N/A,TRUE,"GENERAL";"TAB3",#N/A,TRUE,"GENERAL";"TAB4",#N/A,TRUE,"GENERAL";"TAB5",#N/A,TRUE,"GENERAL"}</definedName>
    <definedName name="WQEEWQ" localSheetId="11">{"TAB1",#N/A,TRUE,"GENERAL";"TAB2",#N/A,TRUE,"GENERAL";"TAB3",#N/A,TRUE,"GENERAL";"TAB4",#N/A,TRUE,"GENERAL";"TAB5",#N/A,TRUE,"GENERAL"}</definedName>
    <definedName name="WQEEWQ" localSheetId="7">{"TAB1",#N/A,TRUE,"GENERAL";"TAB2",#N/A,TRUE,"GENERAL";"TAB3",#N/A,TRUE,"GENERAL";"TAB4",#N/A,TRUE,"GENERAL";"TAB5",#N/A,TRUE,"GENERAL"}</definedName>
    <definedName name="WQEEWQ" localSheetId="10">{"TAB1",#N/A,TRUE,"GENERAL";"TAB2",#N/A,TRUE,"GENERAL";"TAB3",#N/A,TRUE,"GENERAL";"TAB4",#N/A,TRUE,"GENERAL";"TAB5",#N/A,TRUE,"GENERAL"}</definedName>
    <definedName name="WQEEWQ" localSheetId="8">{"TAB1",#N/A,TRUE,"GENERAL";"TAB2",#N/A,TRUE,"GENERAL";"TAB3",#N/A,TRUE,"GENERAL";"TAB4",#N/A,TRUE,"GENERAL";"TAB5",#N/A,TRUE,"GENERAL"}</definedName>
    <definedName name="WQEEWQ">{"TAB1",#N/A,TRUE,"GENERAL";"TAB2",#N/A,TRUE,"GENERAL";"TAB3",#N/A,TRUE,"GENERAL";"TAB4",#N/A,TRUE,"GENERAL";"TAB5",#N/A,TRUE,"GENERAL"}</definedName>
    <definedName name="wrn.Acueducto." localSheetId="9">{"Acueducto",#N/A,FALSE,"Base"}</definedName>
    <definedName name="wrn.Acueducto." localSheetId="11">{"Acueducto",#N/A,FALSE,"Base"}</definedName>
    <definedName name="wrn.Acueducto." localSheetId="10">{"Acueducto",#N/A,FALSE,"Base"}</definedName>
    <definedName name="wrn.Acueducto." localSheetId="8">{"Acueducto",#N/A,FALSE,"Base"}</definedName>
    <definedName name="wrn.Acueducto.">{"Acueducto",#N/A,FALSE,"Base"}</definedName>
    <definedName name="wrn.Aging._.and._.Trend._.Analysis.">{#N/A,#N/A,FALSE,"Aging Summary";#N/A,#N/A,FALSE,"Ratio Analysis";#N/A,#N/A,FALSE,"Test 120 Day Accts";#N/A,#N/A,FALSE,"Tickmarks"}</definedName>
    <definedName name="wrn.ar." localSheetId="9">{#N/A,#N/A,TRUE,"CODIGO DEPENDENCIA"}</definedName>
    <definedName name="wrn.ar." localSheetId="11">{#N/A,#N/A,TRUE,"CODIGO DEPENDENCIA"}</definedName>
    <definedName name="wrn.ar." localSheetId="7">{#N/A,#N/A,TRUE,"CODIGO DEPENDENCIA"}</definedName>
    <definedName name="wrn.ar." localSheetId="10">{#N/A,#N/A,TRUE,"CODIGO DEPENDENCIA"}</definedName>
    <definedName name="wrn.ar." localSheetId="8">{#N/A,#N/A,TRUE,"CODIGO DEPENDENCIA"}</definedName>
    <definedName name="wrn.ar.">{#N/A,#N/A,TRUE,"CODIGO DEPENDENCIA"}</definedName>
    <definedName name="wrn.civil._.works.">{#N/A,#N/A,TRUE,"1842CWN0"}</definedName>
    <definedName name="wrn.civil._.works._1">{#N/A,#N/A,TRUE,"1842CWN0"}</definedName>
    <definedName name="wrn.civil._.works._2">{#N/A,#N/A,TRUE,"1842CWN0"}</definedName>
    <definedName name="wrn.ESTADO._.REHABILITACION.">{"PRES REHAB ARM-PER POR ITEMS  KM A KM",#N/A,TRUE,"Rehabilitacion Arm-Per"}</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{"VIA1",#N/A,TRUE,"formul";"VIA2",#N/A,TRUE,"formul";"VIA3",#N/A,TRUE,"formul"}</definedName>
    <definedName name="wrn.GENERAL." localSheetId="9">{"TAB1",#N/A,TRUE,"GENERAL";"TAB2",#N/A,TRUE,"GENERAL";"TAB3",#N/A,TRUE,"GENERAL";"TAB4",#N/A,TRUE,"GENERAL";"TAB5",#N/A,TRUE,"GENERAL"}</definedName>
    <definedName name="wrn.GENERAL." localSheetId="11">{"TAB1",#N/A,TRUE,"GENERAL";"TAB2",#N/A,TRUE,"GENERAL";"TAB3",#N/A,TRUE,"GENERAL";"TAB4",#N/A,TRUE,"GENERAL";"TAB5",#N/A,TRUE,"GENERAL"}</definedName>
    <definedName name="wrn.GENERAL." localSheetId="7">{"TAB1",#N/A,TRUE,"GENERAL";"TAB2",#N/A,TRUE,"GENERAL";"TAB3",#N/A,TRUE,"GENERAL";"TAB4",#N/A,TRUE,"GENERAL";"TAB5",#N/A,TRUE,"GENERAL"}</definedName>
    <definedName name="wrn.GENERAL." localSheetId="10">{"TAB1",#N/A,TRUE,"GENERAL";"TAB2",#N/A,TRUE,"GENERAL";"TAB3",#N/A,TRUE,"GENERAL";"TAB4",#N/A,TRUE,"GENERAL";"TAB5",#N/A,TRUE,"GENERAL"}</definedName>
    <definedName name="wrn.GENERAL." localSheetId="8">{"TAB1",#N/A,TRUE,"GENERAL";"TAB2",#N/A,TRUE,"GENERAL";"TAB3",#N/A,TRUE,"GENERAL";"TAB4",#N/A,TRUE,"GENERAL";"TAB5",#N/A,TRUE,"GENERAL"}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GERENCIA._1">{#N/A,#N/A,TRUE,"INGENIERIA";#N/A,#N/A,TRUE,"COMPRAS";#N/A,#N/A,TRUE,"DIRECCION";#N/A,#N/A,TRUE,"RESUMEN"}</definedName>
    <definedName name="wrn.GERENCIA._2">{#N/A,#N/A,TRUE,"INGENIERIA";#N/A,#N/A,TRUE,"COMPRAS";#N/A,#N/A,TRUE,"DIRECCION";#N/A,#N/A,TRUE,"RESUMEN"}</definedName>
    <definedName name="wrn.items.">{#N/A,#N/A,FALSE,"Items"}</definedName>
    <definedName name="wrn.PROYEC.">{#N/A,#N/A,FALSE,"GRAFICO";#N/A,#N/A,FALSE,"CAJA (2)";#N/A,#N/A,FALSE,"TERCEROS-PROMEDIO";#N/A,#N/A,FALSE,"CAJA";#N/A,#N/A,FALSE,"INGRESOS1995-2003";#N/A,#N/A,FALSE,"GASTOS1995-2003"}</definedName>
    <definedName name="wrn.SENCILLO.">{"PYGS",#N/A,FALSE,"PYG";"ACTIS",#N/A,FALSE,"BCE_GRAL-ACTIVO";"PASIS",#N/A,FALSE,"BCE_GRAL-PASIVO-PATRIM";"CAJAS",#N/A,FALSE,"CAJA"}</definedName>
    <definedName name="wrn.Total.">{"Parcial",#N/A,FALSE,"GastFuncionamiento";"Parcial2",#N/A,FALSE,"GastFuncionamiento";"Total",#N/A,FALSE,"GastFuncionamiento"}</definedName>
    <definedName name="wrn.via">{"via1",#N/A,TRUE,"general";"via2",#N/A,TRUE,"general";"via3",#N/A,TRUE,"general"}</definedName>
    <definedName name="wrn.via." localSheetId="9">{"via1",#N/A,TRUE,"general";"via2",#N/A,TRUE,"general";"via3",#N/A,TRUE,"general"}</definedName>
    <definedName name="wrn.via." localSheetId="11">{"via1",#N/A,TRUE,"general";"via2",#N/A,TRUE,"general";"via3",#N/A,TRUE,"general"}</definedName>
    <definedName name="wrn.via." localSheetId="7">{"via1",#N/A,TRUE,"general";"via2",#N/A,TRUE,"general";"via3",#N/A,TRUE,"general"}</definedName>
    <definedName name="wrn.via." localSheetId="10">{"via1",#N/A,TRUE,"general";"via2",#N/A,TRUE,"general";"via3",#N/A,TRUE,"general"}</definedName>
    <definedName name="wrn.via." localSheetId="8">{"via1",#N/A,TRUE,"general";"via2",#N/A,TRUE,"general";"via3",#N/A,TRUE,"general"}</definedName>
    <definedName name="wrn.via.">{"via1",#N/A,TRUE,"general";"via2",#N/A,TRUE,"general";"via3",#N/A,TRUE,"general"}</definedName>
    <definedName name="wrn1.items">{#N/A,#N/A,FALSE,"Items"}</definedName>
    <definedName name="ws">#REF!</definedName>
    <definedName name="WSERWEER">#REF!</definedName>
    <definedName name="wsnhed" localSheetId="9">{"via1",#N/A,TRUE,"general";"via2",#N/A,TRUE,"general";"via3",#N/A,TRUE,"general"}</definedName>
    <definedName name="wsnhed" localSheetId="11">{"via1",#N/A,TRUE,"general";"via2",#N/A,TRUE,"general";"via3",#N/A,TRUE,"general"}</definedName>
    <definedName name="wsnhed" localSheetId="7">{"via1",#N/A,TRUE,"general";"via2",#N/A,TRUE,"general";"via3",#N/A,TRUE,"general"}</definedName>
    <definedName name="wsnhed" localSheetId="10">{"via1",#N/A,TRUE,"general";"via2",#N/A,TRUE,"general";"via3",#N/A,TRUE,"general"}</definedName>
    <definedName name="wsnhed" localSheetId="8">{"via1",#N/A,TRUE,"general";"via2",#N/A,TRUE,"general";"via3",#N/A,TRUE,"general"}</definedName>
    <definedName name="wsnhed">{"via1",#N/A,TRUE,"general";"via2",#N/A,TRUE,"general";"via3",#N/A,TRUE,"general"}</definedName>
    <definedName name="wswswsqa" localSheetId="9">{"via1",#N/A,TRUE,"general";"via2",#N/A,TRUE,"general";"via3",#N/A,TRUE,"general"}</definedName>
    <definedName name="wswswsqa" localSheetId="11">{"via1",#N/A,TRUE,"general";"via2",#N/A,TRUE,"general";"via3",#N/A,TRUE,"general"}</definedName>
    <definedName name="wswswsqa" localSheetId="7">{"via1",#N/A,TRUE,"general";"via2",#N/A,TRUE,"general";"via3",#N/A,TRUE,"general"}</definedName>
    <definedName name="wswswsqa" localSheetId="10">{"via1",#N/A,TRUE,"general";"via2",#N/A,TRUE,"general";"via3",#N/A,TRUE,"general"}</definedName>
    <definedName name="wswswsqa" localSheetId="8">{"via1",#N/A,TRUE,"general";"via2",#N/A,TRUE,"general";"via3",#N/A,TRUE,"general"}</definedName>
    <definedName name="wswswsqa">{"via1",#N/A,TRUE,"general";"via2",#N/A,TRUE,"general";"via3",#N/A,TRUE,"general"}</definedName>
    <definedName name="wtt" localSheetId="9">{"TAB1",#N/A,TRUE,"GENERAL";"TAB2",#N/A,TRUE,"GENERAL";"TAB3",#N/A,TRUE,"GENERAL";"TAB4",#N/A,TRUE,"GENERAL";"TAB5",#N/A,TRUE,"GENERAL"}</definedName>
    <definedName name="wtt" localSheetId="11">{"TAB1",#N/A,TRUE,"GENERAL";"TAB2",#N/A,TRUE,"GENERAL";"TAB3",#N/A,TRUE,"GENERAL";"TAB4",#N/A,TRUE,"GENERAL";"TAB5",#N/A,TRUE,"GENERAL"}</definedName>
    <definedName name="wtt" localSheetId="7">{"TAB1",#N/A,TRUE,"GENERAL";"TAB2",#N/A,TRUE,"GENERAL";"TAB3",#N/A,TRUE,"GENERAL";"TAB4",#N/A,TRUE,"GENERAL";"TAB5",#N/A,TRUE,"GENERAL"}</definedName>
    <definedName name="wtt" localSheetId="10">{"TAB1",#N/A,TRUE,"GENERAL";"TAB2",#N/A,TRUE,"GENERAL";"TAB3",#N/A,TRUE,"GENERAL";"TAB4",#N/A,TRUE,"GENERAL";"TAB5",#N/A,TRUE,"GENERAL"}</definedName>
    <definedName name="wtt" localSheetId="8">{"TAB1",#N/A,TRUE,"GENERAL";"TAB2",#N/A,TRUE,"GENERAL";"TAB3",#N/A,TRUE,"GENERAL";"TAB4",#N/A,TRUE,"GENERAL";"TAB5",#N/A,TRUE,"GENERAL"}</definedName>
    <definedName name="wtt">{"TAB1",#N/A,TRUE,"GENERAL";"TAB2",#N/A,TRUE,"GENERAL";"TAB3",#N/A,TRUE,"GENERAL";"TAB4",#N/A,TRUE,"GENERAL";"TAB5",#N/A,TRUE,"GENERAL"}</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9">{"via1",#N/A,TRUE,"general";"via2",#N/A,TRUE,"general";"via3",#N/A,TRUE,"general"}</definedName>
    <definedName name="wwded3" localSheetId="11">{"via1",#N/A,TRUE,"general";"via2",#N/A,TRUE,"general";"via3",#N/A,TRUE,"general"}</definedName>
    <definedName name="wwded3" localSheetId="7">{"via1",#N/A,TRUE,"general";"via2",#N/A,TRUE,"general";"via3",#N/A,TRUE,"general"}</definedName>
    <definedName name="wwded3" localSheetId="10">{"via1",#N/A,TRUE,"general";"via2",#N/A,TRUE,"general";"via3",#N/A,TRUE,"general"}</definedName>
    <definedName name="wwded3" localSheetId="8">{"via1",#N/A,TRUE,"general";"via2",#N/A,TRUE,"general";"via3",#N/A,TRUE,"general"}</definedName>
    <definedName name="wwded3">{"via1",#N/A,TRUE,"general";"via2",#N/A,TRUE,"general";"via3",#N/A,TRUE,"general"}</definedName>
    <definedName name="WWW">#REF!</definedName>
    <definedName name="wwww">#REF!</definedName>
    <definedName name="wwwwe" localSheetId="9">{"TAB1",#N/A,TRUE,"GENERAL";"TAB2",#N/A,TRUE,"GENERAL";"TAB3",#N/A,TRUE,"GENERAL";"TAB4",#N/A,TRUE,"GENERAL";"TAB5",#N/A,TRUE,"GENERAL"}</definedName>
    <definedName name="wwwwe" localSheetId="11">{"TAB1",#N/A,TRUE,"GENERAL";"TAB2",#N/A,TRUE,"GENERAL";"TAB3",#N/A,TRUE,"GENERAL";"TAB4",#N/A,TRUE,"GENERAL";"TAB5",#N/A,TRUE,"GENERAL"}</definedName>
    <definedName name="wwwwe" localSheetId="7">{"TAB1",#N/A,TRUE,"GENERAL";"TAB2",#N/A,TRUE,"GENERAL";"TAB3",#N/A,TRUE,"GENERAL";"TAB4",#N/A,TRUE,"GENERAL";"TAB5",#N/A,TRUE,"GENERAL"}</definedName>
    <definedName name="wwwwe" localSheetId="10">{"TAB1",#N/A,TRUE,"GENERAL";"TAB2",#N/A,TRUE,"GENERAL";"TAB3",#N/A,TRUE,"GENERAL";"TAB4",#N/A,TRUE,"GENERAL";"TAB5",#N/A,TRUE,"GENERAL"}</definedName>
    <definedName name="wwwwe" localSheetId="8">{"TAB1",#N/A,TRUE,"GENERAL";"TAB2",#N/A,TRUE,"GENERAL";"TAB3",#N/A,TRUE,"GENERAL";"TAB4",#N/A,TRUE,"GENERAL";"TAB5",#N/A,TRUE,"GENERAL"}</definedName>
    <definedName name="wwwwe">{"TAB1",#N/A,TRUE,"GENERAL";"TAB2",#N/A,TRUE,"GENERAL";"TAB3",#N/A,TRUE,"GENERAL";"TAB4",#N/A,TRUE,"GENERAL";"TAB5",#N/A,TRUE,"GENERAL"}</definedName>
    <definedName name="wyty" localSheetId="9">{"via1",#N/A,TRUE,"general";"via2",#N/A,TRUE,"general";"via3",#N/A,TRUE,"general"}</definedName>
    <definedName name="wyty" localSheetId="11">{"via1",#N/A,TRUE,"general";"via2",#N/A,TRUE,"general";"via3",#N/A,TRUE,"general"}</definedName>
    <definedName name="wyty" localSheetId="7">{"via1",#N/A,TRUE,"general";"via2",#N/A,TRUE,"general";"via3",#N/A,TRUE,"general"}</definedName>
    <definedName name="wyty" localSheetId="10">{"via1",#N/A,TRUE,"general";"via2",#N/A,TRUE,"general";"via3",#N/A,TRUE,"general"}</definedName>
    <definedName name="wyty" localSheetId="8">{"via1",#N/A,TRUE,"general";"via2",#N/A,TRUE,"general";"via3",#N/A,TRUE,"general"}</definedName>
    <definedName name="wyty">{"via1",#N/A,TRUE,"general";"via2",#N/A,TRUE,"general";"via3",#N/A,TRUE,"general"}</definedName>
    <definedName name="x">#REF!</definedName>
    <definedName name="xb">#REF!</definedName>
    <definedName name="xcbvbs" localSheetId="9">{"TAB1",#N/A,TRUE,"GENERAL";"TAB2",#N/A,TRUE,"GENERAL";"TAB3",#N/A,TRUE,"GENERAL";"TAB4",#N/A,TRUE,"GENERAL";"TAB5",#N/A,TRUE,"GENERAL"}</definedName>
    <definedName name="xcbvbs" localSheetId="11">{"TAB1",#N/A,TRUE,"GENERAL";"TAB2",#N/A,TRUE,"GENERAL";"TAB3",#N/A,TRUE,"GENERAL";"TAB4",#N/A,TRUE,"GENERAL";"TAB5",#N/A,TRUE,"GENERAL"}</definedName>
    <definedName name="xcbvbs" localSheetId="7">{"TAB1",#N/A,TRUE,"GENERAL";"TAB2",#N/A,TRUE,"GENERAL";"TAB3",#N/A,TRUE,"GENERAL";"TAB4",#N/A,TRUE,"GENERAL";"TAB5",#N/A,TRUE,"GENERAL"}</definedName>
    <definedName name="xcbvbs" localSheetId="10">{"TAB1",#N/A,TRUE,"GENERAL";"TAB2",#N/A,TRUE,"GENERAL";"TAB3",#N/A,TRUE,"GENERAL";"TAB4",#N/A,TRUE,"GENERAL";"TAB5",#N/A,TRUE,"GENERAL"}</definedName>
    <definedName name="xcbvbs" localSheetId="8">{"TAB1",#N/A,TRUE,"GENERAL";"TAB2",#N/A,TRUE,"GENERAL";"TAB3",#N/A,TRUE,"GENERAL";"TAB4",#N/A,TRUE,"GENERAL";"TAB5",#N/A,TRUE,"GENERAL"}</definedName>
    <definedName name="xcbvbs">{"TAB1",#N/A,TRUE,"GENERAL";"TAB2",#N/A,TRUE,"GENERAL";"TAB3",#N/A,TRUE,"GENERAL";"TAB4",#N/A,TRUE,"GENERAL";"TAB5",#N/A,TRUE,"GENERAL"}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{#N/A,#N/A,TRUE,"1842CWN0"}</definedName>
    <definedName name="XSW_1">{#N/A,#N/A,TRUE,"1842CWN0"}</definedName>
    <definedName name="XSW_2">{#N/A,#N/A,TRUE,"1842CWN0"}</definedName>
    <definedName name="xsxs" localSheetId="9">{"TAB1",#N/A,TRUE,"GENERAL";"TAB2",#N/A,TRUE,"GENERAL";"TAB3",#N/A,TRUE,"GENERAL";"TAB4",#N/A,TRUE,"GENERAL";"TAB5",#N/A,TRUE,"GENERAL"}</definedName>
    <definedName name="xsxs" localSheetId="11">{"TAB1",#N/A,TRUE,"GENERAL";"TAB2",#N/A,TRUE,"GENERAL";"TAB3",#N/A,TRUE,"GENERAL";"TAB4",#N/A,TRUE,"GENERAL";"TAB5",#N/A,TRUE,"GENERAL"}</definedName>
    <definedName name="xsxs" localSheetId="7">{"TAB1",#N/A,TRUE,"GENERAL";"TAB2",#N/A,TRUE,"GENERAL";"TAB3",#N/A,TRUE,"GENERAL";"TAB4",#N/A,TRUE,"GENERAL";"TAB5",#N/A,TRUE,"GENERAL"}</definedName>
    <definedName name="xsxs" localSheetId="10">{"TAB1",#N/A,TRUE,"GENERAL";"TAB2",#N/A,TRUE,"GENERAL";"TAB3",#N/A,TRUE,"GENERAL";"TAB4",#N/A,TRUE,"GENERAL";"TAB5",#N/A,TRUE,"GENERAL"}</definedName>
    <definedName name="xsxs" localSheetId="8">{"TAB1",#N/A,TRUE,"GENERAL";"TAB2",#N/A,TRUE,"GENERAL";"TAB3",#N/A,TRUE,"GENERAL";"TAB4",#N/A,TRUE,"GENERAL";"TAB5",#N/A,TRUE,"GENERAL"}</definedName>
    <definedName name="xsxs">{"TAB1",#N/A,TRUE,"GENERAL";"TAB2",#N/A,TRUE,"GENERAL";"TAB3",#N/A,TRUE,"GENERAL";"TAB4",#N/A,TRUE,"GENERAL";"TAB5",#N/A,TRUE,"GENERAL"}</definedName>
    <definedName name="xx">#REF!</definedName>
    <definedName name="xxfg" localSheetId="9">{"via1",#N/A,TRUE,"general";"via2",#N/A,TRUE,"general";"via3",#N/A,TRUE,"general"}</definedName>
    <definedName name="xxfg" localSheetId="11">{"via1",#N/A,TRUE,"general";"via2",#N/A,TRUE,"general";"via3",#N/A,TRUE,"general"}</definedName>
    <definedName name="xxfg" localSheetId="7">{"via1",#N/A,TRUE,"general";"via2",#N/A,TRUE,"general";"via3",#N/A,TRUE,"general"}</definedName>
    <definedName name="xxfg" localSheetId="10">{"via1",#N/A,TRUE,"general";"via2",#N/A,TRUE,"general";"via3",#N/A,TRUE,"general"}</definedName>
    <definedName name="xxfg" localSheetId="8">{"via1",#N/A,TRUE,"general";"via2",#N/A,TRUE,"general";"via3",#N/A,TRUE,"general"}</definedName>
    <definedName name="xxfg">{"via1",#N/A,TRUE,"general";"via2",#N/A,TRUE,"general";"via3",#N/A,TRUE,"general"}</definedName>
    <definedName name="XXX">#REF!</definedName>
    <definedName name="xxxx" localSheetId="9">#REF!</definedName>
    <definedName name="xxxx" localSheetId="7">#REF!</definedName>
    <definedName name="xxxx" localSheetId="10">#REF!</definedName>
    <definedName name="xxxx" localSheetId="8">#REF!</definedName>
    <definedName name="XXXX">#REF!</definedName>
    <definedName name="xxxxxds" localSheetId="9">{"via1",#N/A,TRUE,"general";"via2",#N/A,TRUE,"general";"via3",#N/A,TRUE,"general"}</definedName>
    <definedName name="xxxxxds" localSheetId="11">{"via1",#N/A,TRUE,"general";"via2",#N/A,TRUE,"general";"via3",#N/A,TRUE,"general"}</definedName>
    <definedName name="xxxxxds" localSheetId="7">{"via1",#N/A,TRUE,"general";"via2",#N/A,TRUE,"general";"via3",#N/A,TRUE,"general"}</definedName>
    <definedName name="xxxxxds" localSheetId="10">{"via1",#N/A,TRUE,"general";"via2",#N/A,TRUE,"general";"via3",#N/A,TRUE,"general"}</definedName>
    <definedName name="xxxxxds" localSheetId="8">{"via1",#N/A,TRUE,"general";"via2",#N/A,TRUE,"general";"via3",#N/A,TRUE,"general"}</definedName>
    <definedName name="xxxxxds">{"via1",#N/A,TRUE,"general";"via2",#N/A,TRUE,"general";"via3",#N/A,TRUE,"general"}</definedName>
    <definedName name="xxxxxxcxxxx">"C:\C-314\VOLUMENES\volfin4.mdb"</definedName>
    <definedName name="XXXXXXXXXX">#REF!</definedName>
    <definedName name="xxxxxxxxxx29" localSheetId="9">{"via1",#N/A,TRUE,"general";"via2",#N/A,TRUE,"general";"via3",#N/A,TRUE,"general"}</definedName>
    <definedName name="xxxxxxxxxx29" localSheetId="11">{"via1",#N/A,TRUE,"general";"via2",#N/A,TRUE,"general";"via3",#N/A,TRUE,"general"}</definedName>
    <definedName name="xxxxxxxxxx29" localSheetId="7">{"via1",#N/A,TRUE,"general";"via2",#N/A,TRUE,"general";"via3",#N/A,TRUE,"general"}</definedName>
    <definedName name="xxxxxxxxxx29" localSheetId="10">{"via1",#N/A,TRUE,"general";"via2",#N/A,TRUE,"general";"via3",#N/A,TRUE,"general"}</definedName>
    <definedName name="xxxxxxxxxx29" localSheetId="8">{"via1",#N/A,TRUE,"general";"via2",#N/A,TRUE,"general";"via3",#N/A,TRUE,"general"}</definedName>
    <definedName name="xxxxxxxxxx29">{"via1",#N/A,TRUE,"general";"via2",#N/A,TRUE,"general";"via3",#N/A,TRUE,"general"}</definedName>
    <definedName name="XXXXXXXXXXXX">#REF!</definedName>
    <definedName name="XZS">#REF!</definedName>
    <definedName name="XZXZV" localSheetId="9">{"via1",#N/A,TRUE,"general";"via2",#N/A,TRUE,"general";"via3",#N/A,TRUE,"general"}</definedName>
    <definedName name="XZXZV" localSheetId="11">{"via1",#N/A,TRUE,"general";"via2",#N/A,TRUE,"general";"via3",#N/A,TRUE,"general"}</definedName>
    <definedName name="XZXZV" localSheetId="7">{"via1",#N/A,TRUE,"general";"via2",#N/A,TRUE,"general";"via3",#N/A,TRUE,"general"}</definedName>
    <definedName name="XZXZV" localSheetId="10">{"via1",#N/A,TRUE,"general";"via2",#N/A,TRUE,"general";"via3",#N/A,TRUE,"general"}</definedName>
    <definedName name="XZXZV" localSheetId="8">{"via1",#N/A,TRUE,"general";"via2",#N/A,TRUE,"general";"via3",#N/A,TRUE,"general"}</definedName>
    <definedName name="XZXZV">{"via1",#N/A,TRUE,"general";"via2",#N/A,TRUE,"general";"via3",#N/A,TRUE,"general"}</definedName>
    <definedName name="y">#REF!</definedName>
    <definedName name="y6y6" localSheetId="9">{"via1",#N/A,TRUE,"general";"via2",#N/A,TRUE,"general";"via3",#N/A,TRUE,"general"}</definedName>
    <definedName name="y6y6" localSheetId="11">{"via1",#N/A,TRUE,"general";"via2",#N/A,TRUE,"general";"via3",#N/A,TRUE,"general"}</definedName>
    <definedName name="y6y6" localSheetId="7">{"via1",#N/A,TRUE,"general";"via2",#N/A,TRUE,"general";"via3",#N/A,TRUE,"general"}</definedName>
    <definedName name="y6y6" localSheetId="10">{"via1",#N/A,TRUE,"general";"via2",#N/A,TRUE,"general";"via3",#N/A,TRUE,"general"}</definedName>
    <definedName name="y6y6" localSheetId="8">{"via1",#N/A,TRUE,"general";"via2",#N/A,TRUE,"general";"via3",#N/A,TRUE,"general"}</definedName>
    <definedName name="y6y6">{"via1",#N/A,TRUE,"general";"via2",#N/A,TRUE,"general";"via3",#N/A,TRUE,"general"}</definedName>
    <definedName name="yery" localSheetId="9">{"via1",#N/A,TRUE,"general";"via2",#N/A,TRUE,"general";"via3",#N/A,TRUE,"general"}</definedName>
    <definedName name="yery" localSheetId="11">{"via1",#N/A,TRUE,"general";"via2",#N/A,TRUE,"general";"via3",#N/A,TRUE,"general"}</definedName>
    <definedName name="yery" localSheetId="7">{"via1",#N/A,TRUE,"general";"via2",#N/A,TRUE,"general";"via3",#N/A,TRUE,"general"}</definedName>
    <definedName name="yery" localSheetId="10">{"via1",#N/A,TRUE,"general";"via2",#N/A,TRUE,"general";"via3",#N/A,TRUE,"general"}</definedName>
    <definedName name="yery" localSheetId="8">{"via1",#N/A,TRUE,"general";"via2",#N/A,TRUE,"general";"via3",#N/A,TRUE,"general"}</definedName>
    <definedName name="yery">{"via1",#N/A,TRUE,"general";"via2",#N/A,TRUE,"general";"via3",#N/A,TRUE,"general"}</definedName>
    <definedName name="YESO">#REF!</definedName>
    <definedName name="yhy" localSheetId="9">{"TAB1",#N/A,TRUE,"GENERAL";"TAB2",#N/A,TRUE,"GENERAL";"TAB3",#N/A,TRUE,"GENERAL";"TAB4",#N/A,TRUE,"GENERAL";"TAB5",#N/A,TRUE,"GENERAL"}</definedName>
    <definedName name="yhy" localSheetId="11">{"TAB1",#N/A,TRUE,"GENERAL";"TAB2",#N/A,TRUE,"GENERAL";"TAB3",#N/A,TRUE,"GENERAL";"TAB4",#N/A,TRUE,"GENERAL";"TAB5",#N/A,TRUE,"GENERAL"}</definedName>
    <definedName name="yhy" localSheetId="7">{"TAB1",#N/A,TRUE,"GENERAL";"TAB2",#N/A,TRUE,"GENERAL";"TAB3",#N/A,TRUE,"GENERAL";"TAB4",#N/A,TRUE,"GENERAL";"TAB5",#N/A,TRUE,"GENERAL"}</definedName>
    <definedName name="yhy" localSheetId="10">{"TAB1",#N/A,TRUE,"GENERAL";"TAB2",#N/A,TRUE,"GENERAL";"TAB3",#N/A,TRUE,"GENERAL";"TAB4",#N/A,TRUE,"GENERAL";"TAB5",#N/A,TRUE,"GENERAL"}</definedName>
    <definedName name="yhy" localSheetId="8">{"TAB1",#N/A,TRUE,"GENERAL";"TAB2",#N/A,TRUE,"GENERAL";"TAB3",#N/A,TRUE,"GENERAL";"TAB4",#N/A,TRUE,"GENERAL";"TAB5",#N/A,TRUE,"GENERAL"}</definedName>
    <definedName name="yhy">{"TAB1",#N/A,TRUE,"GENERAL";"TAB2",#N/A,TRUE,"GENERAL";"TAB3",#N/A,TRUE,"GENERAL";"TAB4",#N/A,TRUE,"GENERAL";"TAB5",#N/A,TRUE,"GENERAL"}</definedName>
    <definedName name="yjyj" localSheetId="9">{"TAB1",#N/A,TRUE,"GENERAL";"TAB2",#N/A,TRUE,"GENERAL";"TAB3",#N/A,TRUE,"GENERAL";"TAB4",#N/A,TRUE,"GENERAL";"TAB5",#N/A,TRUE,"GENERAL"}</definedName>
    <definedName name="yjyj" localSheetId="11">{"TAB1",#N/A,TRUE,"GENERAL";"TAB2",#N/A,TRUE,"GENERAL";"TAB3",#N/A,TRUE,"GENERAL";"TAB4",#N/A,TRUE,"GENERAL";"TAB5",#N/A,TRUE,"GENERAL"}</definedName>
    <definedName name="yjyj" localSheetId="7">{"TAB1",#N/A,TRUE,"GENERAL";"TAB2",#N/A,TRUE,"GENERAL";"TAB3",#N/A,TRUE,"GENERAL";"TAB4",#N/A,TRUE,"GENERAL";"TAB5",#N/A,TRUE,"GENERAL"}</definedName>
    <definedName name="yjyj" localSheetId="10">{"TAB1",#N/A,TRUE,"GENERAL";"TAB2",#N/A,TRUE,"GENERAL";"TAB3",#N/A,TRUE,"GENERAL";"TAB4",#N/A,TRUE,"GENERAL";"TAB5",#N/A,TRUE,"GENERAL"}</definedName>
    <definedName name="yjyj" localSheetId="8">{"TAB1",#N/A,TRUE,"GENERAL";"TAB2",#N/A,TRUE,"GENERAL";"TAB3",#N/A,TRUE,"GENERAL";"TAB4",#N/A,TRUE,"GENERAL";"TAB5",#N/A,TRUE,"GENERAL"}</definedName>
    <definedName name="yjyj">{"TAB1",#N/A,TRUE,"GENERAL";"TAB2",#N/A,TRUE,"GENERAL";"TAB3",#N/A,TRUE,"GENERAL";"TAB4",#N/A,TRUE,"GENERAL";"TAB5",#N/A,TRUE,"GENERAL"}</definedName>
    <definedName name="yn">#REF!</definedName>
    <definedName name="YO">{#N/A,#N/A,FALSE,"GRAFICO";#N/A,#N/A,FALSE,"CAJA (2)";#N/A,#N/A,FALSE,"TERCEROS-PROMEDIO";#N/A,#N/A,FALSE,"CAJA";#N/A,#N/A,FALSE,"INGRESOS1995-2003";#N/A,#N/A,FALSE,"GASTOS1995-2003"}</definedName>
    <definedName name="YOL">#REF!</definedName>
    <definedName name="yrey" localSheetId="9">{"via1",#N/A,TRUE,"general";"via2",#N/A,TRUE,"general";"via3",#N/A,TRUE,"general"}</definedName>
    <definedName name="yrey" localSheetId="11">{"via1",#N/A,TRUE,"general";"via2",#N/A,TRUE,"general";"via3",#N/A,TRUE,"general"}</definedName>
    <definedName name="yrey" localSheetId="7">{"via1",#N/A,TRUE,"general";"via2",#N/A,TRUE,"general";"via3",#N/A,TRUE,"general"}</definedName>
    <definedName name="yrey" localSheetId="10">{"via1",#N/A,TRUE,"general";"via2",#N/A,TRUE,"general";"via3",#N/A,TRUE,"general"}</definedName>
    <definedName name="yrey" localSheetId="8">{"via1",#N/A,TRUE,"general";"via2",#N/A,TRUE,"general";"via3",#N/A,TRUE,"general"}</definedName>
    <definedName name="yrey">{"via1",#N/A,TRUE,"general";"via2",#N/A,TRUE,"general";"via3",#N/A,TRUE,"general"}</definedName>
    <definedName name="yry" localSheetId="9">{"via1",#N/A,TRUE,"general";"via2",#N/A,TRUE,"general";"via3",#N/A,TRUE,"general"}</definedName>
    <definedName name="yry" localSheetId="11">{"via1",#N/A,TRUE,"general";"via2",#N/A,TRUE,"general";"via3",#N/A,TRUE,"general"}</definedName>
    <definedName name="yry" localSheetId="7">{"via1",#N/A,TRUE,"general";"via2",#N/A,TRUE,"general";"via3",#N/A,TRUE,"general"}</definedName>
    <definedName name="yry" localSheetId="10">{"via1",#N/A,TRUE,"general";"via2",#N/A,TRUE,"general";"via3",#N/A,TRUE,"general"}</definedName>
    <definedName name="yry" localSheetId="8">{"via1",#N/A,TRUE,"general";"via2",#N/A,TRUE,"general";"via3",#N/A,TRUE,"general"}</definedName>
    <definedName name="yry">{"via1",#N/A,TRUE,"general";"via2",#N/A,TRUE,"general";"via3",#N/A,TRUE,"general"}</definedName>
    <definedName name="ytj" localSheetId="9">{"TAB1",#N/A,TRUE,"GENERAL";"TAB2",#N/A,TRUE,"GENERAL";"TAB3",#N/A,TRUE,"GENERAL";"TAB4",#N/A,TRUE,"GENERAL";"TAB5",#N/A,TRUE,"GENERAL"}</definedName>
    <definedName name="ytj" localSheetId="11">{"TAB1",#N/A,TRUE,"GENERAL";"TAB2",#N/A,TRUE,"GENERAL";"TAB3",#N/A,TRUE,"GENERAL";"TAB4",#N/A,TRUE,"GENERAL";"TAB5",#N/A,TRUE,"GENERAL"}</definedName>
    <definedName name="ytj" localSheetId="7">{"TAB1",#N/A,TRUE,"GENERAL";"TAB2",#N/A,TRUE,"GENERAL";"TAB3",#N/A,TRUE,"GENERAL";"TAB4",#N/A,TRUE,"GENERAL";"TAB5",#N/A,TRUE,"GENERAL"}</definedName>
    <definedName name="ytj" localSheetId="10">{"TAB1",#N/A,TRUE,"GENERAL";"TAB2",#N/A,TRUE,"GENERAL";"TAB3",#N/A,TRUE,"GENERAL";"TAB4",#N/A,TRUE,"GENERAL";"TAB5",#N/A,TRUE,"GENERAL"}</definedName>
    <definedName name="ytj" localSheetId="8">{"TAB1",#N/A,TRUE,"GENERAL";"TAB2",#N/A,TRUE,"GENERAL";"TAB3",#N/A,TRUE,"GENERAL";"TAB4",#N/A,TRUE,"GENERAL";"TAB5",#N/A,TRUE,"GENERAL"}</definedName>
    <definedName name="ytj">{"TAB1",#N/A,TRUE,"GENERAL";"TAB2",#N/A,TRUE,"GENERAL";"TAB3",#N/A,TRUE,"GENERAL";"TAB4",#N/A,TRUE,"GENERAL";"TAB5",#N/A,TRUE,"GENERAL"}</definedName>
    <definedName name="ytjt6" localSheetId="9">{"via1",#N/A,TRUE,"general";"via2",#N/A,TRUE,"general";"via3",#N/A,TRUE,"general"}</definedName>
    <definedName name="ytjt6" localSheetId="11">{"via1",#N/A,TRUE,"general";"via2",#N/A,TRUE,"general";"via3",#N/A,TRUE,"general"}</definedName>
    <definedName name="ytjt6" localSheetId="7">{"via1",#N/A,TRUE,"general";"via2",#N/A,TRUE,"general";"via3",#N/A,TRUE,"general"}</definedName>
    <definedName name="ytjt6" localSheetId="10">{"via1",#N/A,TRUE,"general";"via2",#N/A,TRUE,"general";"via3",#N/A,TRUE,"general"}</definedName>
    <definedName name="ytjt6" localSheetId="8">{"via1",#N/A,TRUE,"general";"via2",#N/A,TRUE,"general";"via3",#N/A,TRUE,"general"}</definedName>
    <definedName name="ytjt6">{"via1",#N/A,TRUE,"general";"via2",#N/A,TRUE,"general";"via3",#N/A,TRUE,"general"}</definedName>
    <definedName name="ytrwyr" localSheetId="9">{"TAB1",#N/A,TRUE,"GENERAL";"TAB2",#N/A,TRUE,"GENERAL";"TAB3",#N/A,TRUE,"GENERAL";"TAB4",#N/A,TRUE,"GENERAL";"TAB5",#N/A,TRUE,"GENERAL"}</definedName>
    <definedName name="ytrwyr" localSheetId="11">{"TAB1",#N/A,TRUE,"GENERAL";"TAB2",#N/A,TRUE,"GENERAL";"TAB3",#N/A,TRUE,"GENERAL";"TAB4",#N/A,TRUE,"GENERAL";"TAB5",#N/A,TRUE,"GENERAL"}</definedName>
    <definedName name="ytrwyr" localSheetId="7">{"TAB1",#N/A,TRUE,"GENERAL";"TAB2",#N/A,TRUE,"GENERAL";"TAB3",#N/A,TRUE,"GENERAL";"TAB4",#N/A,TRUE,"GENERAL";"TAB5",#N/A,TRUE,"GENERAL"}</definedName>
    <definedName name="ytrwyr" localSheetId="10">{"TAB1",#N/A,TRUE,"GENERAL";"TAB2",#N/A,TRUE,"GENERAL";"TAB3",#N/A,TRUE,"GENERAL";"TAB4",#N/A,TRUE,"GENERAL";"TAB5",#N/A,TRUE,"GENERAL"}</definedName>
    <definedName name="ytrwyr" localSheetId="8">{"TAB1",#N/A,TRUE,"GENERAL";"TAB2",#N/A,TRUE,"GENERAL";"TAB3",#N/A,TRUE,"GENERAL";"TAB4",#N/A,TRUE,"GENERAL";"TAB5",#N/A,TRUE,"GENERAL"}</definedName>
    <definedName name="ytrwyr">{"TAB1",#N/A,TRUE,"GENERAL";"TAB2",#N/A,TRUE,"GENERAL";"TAB3",#N/A,TRUE,"GENERAL";"TAB4",#N/A,TRUE,"GENERAL";"TAB5",#N/A,TRUE,"GENERAL"}</definedName>
    <definedName name="ytry" localSheetId="9">{"via1",#N/A,TRUE,"general";"via2",#N/A,TRUE,"general";"via3",#N/A,TRUE,"general"}</definedName>
    <definedName name="ytry" localSheetId="11">{"via1",#N/A,TRUE,"general";"via2",#N/A,TRUE,"general";"via3",#N/A,TRUE,"general"}</definedName>
    <definedName name="ytry" localSheetId="7">{"via1",#N/A,TRUE,"general";"via2",#N/A,TRUE,"general";"via3",#N/A,TRUE,"general"}</definedName>
    <definedName name="ytry" localSheetId="10">{"via1",#N/A,TRUE,"general";"via2",#N/A,TRUE,"general";"via3",#N/A,TRUE,"general"}</definedName>
    <definedName name="ytry" localSheetId="8">{"via1",#N/A,TRUE,"general";"via2",#N/A,TRUE,"general";"via3",#N/A,TRUE,"general"}</definedName>
    <definedName name="ytry">{"via1",#N/A,TRUE,"general";"via2",#N/A,TRUE,"general";"via3",#N/A,TRUE,"general"}</definedName>
    <definedName name="ytryrty" localSheetId="9">{"via1",#N/A,TRUE,"general";"via2",#N/A,TRUE,"general";"via3",#N/A,TRUE,"general"}</definedName>
    <definedName name="ytryrty" localSheetId="11">{"via1",#N/A,TRUE,"general";"via2",#N/A,TRUE,"general";"via3",#N/A,TRUE,"general"}</definedName>
    <definedName name="ytryrty" localSheetId="7">{"via1",#N/A,TRUE,"general";"via2",#N/A,TRUE,"general";"via3",#N/A,TRUE,"general"}</definedName>
    <definedName name="ytryrty" localSheetId="10">{"via1",#N/A,TRUE,"general";"via2",#N/A,TRUE,"general";"via3",#N/A,TRUE,"general"}</definedName>
    <definedName name="ytryrty" localSheetId="8">{"via1",#N/A,TRUE,"general";"via2",#N/A,TRUE,"general";"via3",#N/A,TRUE,"general"}</definedName>
    <definedName name="ytryrty">{"via1",#N/A,TRUE,"general";"via2",#N/A,TRUE,"general";"via3",#N/A,TRUE,"general"}</definedName>
    <definedName name="YTRYUYT" localSheetId="9">{"TAB1",#N/A,TRUE,"GENERAL";"TAB2",#N/A,TRUE,"GENERAL";"TAB3",#N/A,TRUE,"GENERAL";"TAB4",#N/A,TRUE,"GENERAL";"TAB5",#N/A,TRUE,"GENERAL"}</definedName>
    <definedName name="YTRYUYT" localSheetId="11">{"TAB1",#N/A,TRUE,"GENERAL";"TAB2",#N/A,TRUE,"GENERAL";"TAB3",#N/A,TRUE,"GENERAL";"TAB4",#N/A,TRUE,"GENERAL";"TAB5",#N/A,TRUE,"GENERAL"}</definedName>
    <definedName name="YTRYUYT" localSheetId="7">{"TAB1",#N/A,TRUE,"GENERAL";"TAB2",#N/A,TRUE,"GENERAL";"TAB3",#N/A,TRUE,"GENERAL";"TAB4",#N/A,TRUE,"GENERAL";"TAB5",#N/A,TRUE,"GENERAL"}</definedName>
    <definedName name="YTRYUYT" localSheetId="10">{"TAB1",#N/A,TRUE,"GENERAL";"TAB2",#N/A,TRUE,"GENERAL";"TAB3",#N/A,TRUE,"GENERAL";"TAB4",#N/A,TRUE,"GENERAL";"TAB5",#N/A,TRUE,"GENERAL"}</definedName>
    <definedName name="YTRYUYT" localSheetId="8">{"TAB1",#N/A,TRUE,"GENERAL";"TAB2",#N/A,TRUE,"GENERAL";"TAB3",#N/A,TRUE,"GENERAL";"TAB4",#N/A,TRUE,"GENERAL";"TAB5",#N/A,TRUE,"GENERAL"}</definedName>
    <definedName name="YTRYUYT">{"TAB1",#N/A,TRUE,"GENERAL";"TAB2",#N/A,TRUE,"GENERAL";"TAB3",#N/A,TRUE,"GENERAL";"TAB4",#N/A,TRUE,"GENERAL";"TAB5",#N/A,TRUE,"GENERAL"}</definedName>
    <definedName name="ytudfgd" localSheetId="9">{"TAB1",#N/A,TRUE,"GENERAL";"TAB2",#N/A,TRUE,"GENERAL";"TAB3",#N/A,TRUE,"GENERAL";"TAB4",#N/A,TRUE,"GENERAL";"TAB5",#N/A,TRUE,"GENERAL"}</definedName>
    <definedName name="ytudfgd" localSheetId="11">{"TAB1",#N/A,TRUE,"GENERAL";"TAB2",#N/A,TRUE,"GENERAL";"TAB3",#N/A,TRUE,"GENERAL";"TAB4",#N/A,TRUE,"GENERAL";"TAB5",#N/A,TRUE,"GENERAL"}</definedName>
    <definedName name="ytudfgd" localSheetId="7">{"TAB1",#N/A,TRUE,"GENERAL";"TAB2",#N/A,TRUE,"GENERAL";"TAB3",#N/A,TRUE,"GENERAL";"TAB4",#N/A,TRUE,"GENERAL";"TAB5",#N/A,TRUE,"GENERAL"}</definedName>
    <definedName name="ytudfgd" localSheetId="10">{"TAB1",#N/A,TRUE,"GENERAL";"TAB2",#N/A,TRUE,"GENERAL";"TAB3",#N/A,TRUE,"GENERAL";"TAB4",#N/A,TRUE,"GENERAL";"TAB5",#N/A,TRUE,"GENERAL"}</definedName>
    <definedName name="ytudfgd" localSheetId="8">{"TAB1",#N/A,TRUE,"GENERAL";"TAB2",#N/A,TRUE,"GENERAL";"TAB3",#N/A,TRUE,"GENERAL";"TAB4",#N/A,TRUE,"GENERAL";"TAB5",#N/A,TRUE,"GENERAL"}</definedName>
    <definedName name="ytudfgd">{"TAB1",#N/A,TRUE,"GENERAL";"TAB2",#N/A,TRUE,"GENERAL";"TAB3",#N/A,TRUE,"GENERAL";"TAB4",#N/A,TRUE,"GENERAL";"TAB5",#N/A,TRUE,"GENERAL"}</definedName>
    <definedName name="yturtu7" localSheetId="9">{"TAB1",#N/A,TRUE,"GENERAL";"TAB2",#N/A,TRUE,"GENERAL";"TAB3",#N/A,TRUE,"GENERAL";"TAB4",#N/A,TRUE,"GENERAL";"TAB5",#N/A,TRUE,"GENERAL"}</definedName>
    <definedName name="yturtu7" localSheetId="11">{"TAB1",#N/A,TRUE,"GENERAL";"TAB2",#N/A,TRUE,"GENERAL";"TAB3",#N/A,TRUE,"GENERAL";"TAB4",#N/A,TRUE,"GENERAL";"TAB5",#N/A,TRUE,"GENERAL"}</definedName>
    <definedName name="yturtu7" localSheetId="7">{"TAB1",#N/A,TRUE,"GENERAL";"TAB2",#N/A,TRUE,"GENERAL";"TAB3",#N/A,TRUE,"GENERAL";"TAB4",#N/A,TRUE,"GENERAL";"TAB5",#N/A,TRUE,"GENERAL"}</definedName>
    <definedName name="yturtu7" localSheetId="10">{"TAB1",#N/A,TRUE,"GENERAL";"TAB2",#N/A,TRUE,"GENERAL";"TAB3",#N/A,TRUE,"GENERAL";"TAB4",#N/A,TRUE,"GENERAL";"TAB5",#N/A,TRUE,"GENERAL"}</definedName>
    <definedName name="yturtu7" localSheetId="8">{"TAB1",#N/A,TRUE,"GENERAL";"TAB2",#N/A,TRUE,"GENERAL";"TAB3",#N/A,TRUE,"GENERAL";"TAB4",#N/A,TRUE,"GENERAL";"TAB5",#N/A,TRUE,"GENERAL"}</definedName>
    <definedName name="yturtu7">{"TAB1",#N/A,TRUE,"GENERAL";"TAB2",#N/A,TRUE,"GENERAL";"TAB3",#N/A,TRUE,"GENERAL";"TAB4",#N/A,TRUE,"GENERAL";"TAB5",#N/A,TRUE,"GENERAL"}</definedName>
    <definedName name="yturu" localSheetId="9">{"TAB1",#N/A,TRUE,"GENERAL";"TAB2",#N/A,TRUE,"GENERAL";"TAB3",#N/A,TRUE,"GENERAL";"TAB4",#N/A,TRUE,"GENERAL";"TAB5",#N/A,TRUE,"GENERAL"}</definedName>
    <definedName name="yturu" localSheetId="11">{"TAB1",#N/A,TRUE,"GENERAL";"TAB2",#N/A,TRUE,"GENERAL";"TAB3",#N/A,TRUE,"GENERAL";"TAB4",#N/A,TRUE,"GENERAL";"TAB5",#N/A,TRUE,"GENERAL"}</definedName>
    <definedName name="yturu" localSheetId="7">{"TAB1",#N/A,TRUE,"GENERAL";"TAB2",#N/A,TRUE,"GENERAL";"TAB3",#N/A,TRUE,"GENERAL";"TAB4",#N/A,TRUE,"GENERAL";"TAB5",#N/A,TRUE,"GENERAL"}</definedName>
    <definedName name="yturu" localSheetId="10">{"TAB1",#N/A,TRUE,"GENERAL";"TAB2",#N/A,TRUE,"GENERAL";"TAB3",#N/A,TRUE,"GENERAL";"TAB4",#N/A,TRUE,"GENERAL";"TAB5",#N/A,TRUE,"GENERAL"}</definedName>
    <definedName name="yturu" localSheetId="8">{"TAB1",#N/A,TRUE,"GENERAL";"TAB2",#N/A,TRUE,"GENERAL";"TAB3",#N/A,TRUE,"GENERAL";"TAB4",#N/A,TRUE,"GENERAL";"TAB5",#N/A,TRUE,"GENERAL"}</definedName>
    <definedName name="yturu">{"TAB1",#N/A,TRUE,"GENERAL";"TAB2",#N/A,TRUE,"GENERAL";"TAB3",#N/A,TRUE,"GENERAL";"TAB4",#N/A,TRUE,"GENERAL";"TAB5",#N/A,TRUE,"GENERAL"}</definedName>
    <definedName name="ytuytfgh" localSheetId="9">{"via1",#N/A,TRUE,"general";"via2",#N/A,TRUE,"general";"via3",#N/A,TRUE,"general"}</definedName>
    <definedName name="ytuytfgh" localSheetId="11">{"via1",#N/A,TRUE,"general";"via2",#N/A,TRUE,"general";"via3",#N/A,TRUE,"general"}</definedName>
    <definedName name="ytuytfgh" localSheetId="7">{"via1",#N/A,TRUE,"general";"via2",#N/A,TRUE,"general";"via3",#N/A,TRUE,"general"}</definedName>
    <definedName name="ytuytfgh" localSheetId="10">{"via1",#N/A,TRUE,"general";"via2",#N/A,TRUE,"general";"via3",#N/A,TRUE,"general"}</definedName>
    <definedName name="ytuytfgh" localSheetId="8">{"via1",#N/A,TRUE,"general";"via2",#N/A,TRUE,"general";"via3",#N/A,TRUE,"general"}</definedName>
    <definedName name="ytuytfgh">{"via1",#N/A,TRUE,"general";"via2",#N/A,TRUE,"general";"via3",#N/A,TRUE,"general"}</definedName>
    <definedName name="yty" localSheetId="9">{"TAB1",#N/A,TRUE,"GENERAL";"TAB2",#N/A,TRUE,"GENERAL";"TAB3",#N/A,TRUE,"GENERAL";"TAB4",#N/A,TRUE,"GENERAL";"TAB5",#N/A,TRUE,"GENERAL"}</definedName>
    <definedName name="yty" localSheetId="11">{"TAB1",#N/A,TRUE,"GENERAL";"TAB2",#N/A,TRUE,"GENERAL";"TAB3",#N/A,TRUE,"GENERAL";"TAB4",#N/A,TRUE,"GENERAL";"TAB5",#N/A,TRUE,"GENERAL"}</definedName>
    <definedName name="yty" localSheetId="7">{"TAB1",#N/A,TRUE,"GENERAL";"TAB2",#N/A,TRUE,"GENERAL";"TAB3",#N/A,TRUE,"GENERAL";"TAB4",#N/A,TRUE,"GENERAL";"TAB5",#N/A,TRUE,"GENERAL"}</definedName>
    <definedName name="yty" localSheetId="10">{"TAB1",#N/A,TRUE,"GENERAL";"TAB2",#N/A,TRUE,"GENERAL";"TAB3",#N/A,TRUE,"GENERAL";"TAB4",#N/A,TRUE,"GENERAL";"TAB5",#N/A,TRUE,"GENERAL"}</definedName>
    <definedName name="yty" localSheetId="8">{"TAB1",#N/A,TRUE,"GENERAL";"TAB2",#N/A,TRUE,"GENERAL";"TAB3",#N/A,TRUE,"GENERAL";"TAB4",#N/A,TRUE,"GENERAL";"TAB5",#N/A,TRUE,"GENERAL"}</definedName>
    <definedName name="yty">{"TAB1",#N/A,TRUE,"GENERAL";"TAB2",#N/A,TRUE,"GENERAL";"TAB3",#N/A,TRUE,"GENERAL";"TAB4",#N/A,TRUE,"GENERAL";"TAB5",#N/A,TRUE,"GENERAL"}</definedName>
    <definedName name="ytyyh" localSheetId="9">{"via1",#N/A,TRUE,"general";"via2",#N/A,TRUE,"general";"via3",#N/A,TRUE,"general"}</definedName>
    <definedName name="ytyyh" localSheetId="11">{"via1",#N/A,TRUE,"general";"via2",#N/A,TRUE,"general";"via3",#N/A,TRUE,"general"}</definedName>
    <definedName name="ytyyh" localSheetId="7">{"via1",#N/A,TRUE,"general";"via2",#N/A,TRUE,"general";"via3",#N/A,TRUE,"general"}</definedName>
    <definedName name="ytyyh" localSheetId="10">{"via1",#N/A,TRUE,"general";"via2",#N/A,TRUE,"general";"via3",#N/A,TRUE,"general"}</definedName>
    <definedName name="ytyyh" localSheetId="8">{"via1",#N/A,TRUE,"general";"via2",#N/A,TRUE,"general";"via3",#N/A,TRUE,"general"}</definedName>
    <definedName name="ytyyh">{"via1",#N/A,TRUE,"general";"via2",#N/A,TRUE,"general";"via3",#N/A,TRUE,"general"}</definedName>
    <definedName name="ytzacdfg" localSheetId="9">{"TAB1",#N/A,TRUE,"GENERAL";"TAB2",#N/A,TRUE,"GENERAL";"TAB3",#N/A,TRUE,"GENERAL";"TAB4",#N/A,TRUE,"GENERAL";"TAB5",#N/A,TRUE,"GENERAL"}</definedName>
    <definedName name="ytzacdfg" localSheetId="11">{"TAB1",#N/A,TRUE,"GENERAL";"TAB2",#N/A,TRUE,"GENERAL";"TAB3",#N/A,TRUE,"GENERAL";"TAB4",#N/A,TRUE,"GENERAL";"TAB5",#N/A,TRUE,"GENERAL"}</definedName>
    <definedName name="ytzacdfg" localSheetId="7">{"TAB1",#N/A,TRUE,"GENERAL";"TAB2",#N/A,TRUE,"GENERAL";"TAB3",#N/A,TRUE,"GENERAL";"TAB4",#N/A,TRUE,"GENERAL";"TAB5",#N/A,TRUE,"GENERAL"}</definedName>
    <definedName name="ytzacdfg" localSheetId="10">{"TAB1",#N/A,TRUE,"GENERAL";"TAB2",#N/A,TRUE,"GENERAL";"TAB3",#N/A,TRUE,"GENERAL";"TAB4",#N/A,TRUE,"GENERAL";"TAB5",#N/A,TRUE,"GENERAL"}</definedName>
    <definedName name="ytzacdfg" localSheetId="8">{"TAB1",#N/A,TRUE,"GENERAL";"TAB2",#N/A,TRUE,"GENERAL";"TAB3",#N/A,TRUE,"GENERAL";"TAB4",#N/A,TRUE,"GENERAL";"TAB5",#N/A,TRUE,"GENERAL"}</definedName>
    <definedName name="ytzacdfg">{"TAB1",#N/A,TRUE,"GENERAL";"TAB2",#N/A,TRUE,"GENERAL";"TAB3",#N/A,TRUE,"GENERAL";"TAB4",#N/A,TRUE,"GENERAL";"TAB5",#N/A,TRUE,"GENERAL"}</definedName>
    <definedName name="yu" localSheetId="9">{"TAB1",#N/A,TRUE,"GENERAL";"TAB2",#N/A,TRUE,"GENERAL";"TAB3",#N/A,TRUE,"GENERAL";"TAB4",#N/A,TRUE,"GENERAL";"TAB5",#N/A,TRUE,"GENERAL"}</definedName>
    <definedName name="yu" localSheetId="11">{"TAB1",#N/A,TRUE,"GENERAL";"TAB2",#N/A,TRUE,"GENERAL";"TAB3",#N/A,TRUE,"GENERAL";"TAB4",#N/A,TRUE,"GENERAL";"TAB5",#N/A,TRUE,"GENERAL"}</definedName>
    <definedName name="yu" localSheetId="7">{"TAB1",#N/A,TRUE,"GENERAL";"TAB2",#N/A,TRUE,"GENERAL";"TAB3",#N/A,TRUE,"GENERAL";"TAB4",#N/A,TRUE,"GENERAL";"TAB5",#N/A,TRUE,"GENERAL"}</definedName>
    <definedName name="yu" localSheetId="10">{"TAB1",#N/A,TRUE,"GENERAL";"TAB2",#N/A,TRUE,"GENERAL";"TAB3",#N/A,TRUE,"GENERAL";"TAB4",#N/A,TRUE,"GENERAL";"TAB5",#N/A,TRUE,"GENERAL"}</definedName>
    <definedName name="yu" localSheetId="8">{"TAB1",#N/A,TRUE,"GENERAL";"TAB2",#N/A,TRUE,"GENERAL";"TAB3",#N/A,TRUE,"GENERAL";"TAB4",#N/A,TRUE,"GENERAL";"TAB5",#N/A,TRUE,"GENERAL"}</definedName>
    <definedName name="yu">{"TAB1",#N/A,TRUE,"GENERAL";"TAB2",#N/A,TRUE,"GENERAL";"TAB3",#N/A,TRUE,"GENERAL";"TAB4",#N/A,TRUE,"GENERAL";"TAB5",#N/A,TRUE,"GENERAL"}</definedName>
    <definedName name="yudre54" localSheetId="9">{"TAB1",#N/A,TRUE,"GENERAL";"TAB2",#N/A,TRUE,"GENERAL";"TAB3",#N/A,TRUE,"GENERAL";"TAB4",#N/A,TRUE,"GENERAL";"TAB5",#N/A,TRUE,"GENERAL"}</definedName>
    <definedName name="yudre54" localSheetId="11">{"TAB1",#N/A,TRUE,"GENERAL";"TAB2",#N/A,TRUE,"GENERAL";"TAB3",#N/A,TRUE,"GENERAL";"TAB4",#N/A,TRUE,"GENERAL";"TAB5",#N/A,TRUE,"GENERAL"}</definedName>
    <definedName name="yudre54" localSheetId="7">{"TAB1",#N/A,TRUE,"GENERAL";"TAB2",#N/A,TRUE,"GENERAL";"TAB3",#N/A,TRUE,"GENERAL";"TAB4",#N/A,TRUE,"GENERAL";"TAB5",#N/A,TRUE,"GENERAL"}</definedName>
    <definedName name="yudre54" localSheetId="10">{"TAB1",#N/A,TRUE,"GENERAL";"TAB2",#N/A,TRUE,"GENERAL";"TAB3",#N/A,TRUE,"GENERAL";"TAB4",#N/A,TRUE,"GENERAL";"TAB5",#N/A,TRUE,"GENERAL"}</definedName>
    <definedName name="yudre54" localSheetId="8">{"TAB1",#N/A,TRUE,"GENERAL";"TAB2",#N/A,TRUE,"GENERAL";"TAB3",#N/A,TRUE,"GENERAL";"TAB4",#N/A,TRUE,"GENERAL";"TAB5",#N/A,TRUE,"GENERAL"}</definedName>
    <definedName name="yudre54">{"TAB1",#N/A,TRUE,"GENERAL";"TAB2",#N/A,TRUE,"GENERAL";"TAB3",#N/A,TRUE,"GENERAL";"TAB4",#N/A,TRUE,"GENERAL";"TAB5",#N/A,TRUE,"GENERAL"}</definedName>
    <definedName name="yuf">{"TAB1",#N/A,TRUE,"GENERAL";"TAB2",#N/A,TRUE,"GENERAL";"TAB3",#N/A,TRUE,"GENERAL";"TAB4",#N/A,TRUE,"GENERAL";"TAB5",#N/A,TRUE,"GENERAL"}</definedName>
    <definedName name="yuhgh" localSheetId="9">{"TAB1",#N/A,TRUE,"GENERAL";"TAB2",#N/A,TRUE,"GENERAL";"TAB3",#N/A,TRUE,"GENERAL";"TAB4",#N/A,TRUE,"GENERAL";"TAB5",#N/A,TRUE,"GENERAL"}</definedName>
    <definedName name="yuhgh" localSheetId="11">{"TAB1",#N/A,TRUE,"GENERAL";"TAB2",#N/A,TRUE,"GENERAL";"TAB3",#N/A,TRUE,"GENERAL";"TAB4",#N/A,TRUE,"GENERAL";"TAB5",#N/A,TRUE,"GENERAL"}</definedName>
    <definedName name="yuhgh" localSheetId="7">{"TAB1",#N/A,TRUE,"GENERAL";"TAB2",#N/A,TRUE,"GENERAL";"TAB3",#N/A,TRUE,"GENERAL";"TAB4",#N/A,TRUE,"GENERAL";"TAB5",#N/A,TRUE,"GENERAL"}</definedName>
    <definedName name="yuhgh" localSheetId="10">{"TAB1",#N/A,TRUE,"GENERAL";"TAB2",#N/A,TRUE,"GENERAL";"TAB3",#N/A,TRUE,"GENERAL";"TAB4",#N/A,TRUE,"GENERAL";"TAB5",#N/A,TRUE,"GENERAL"}</definedName>
    <definedName name="yuhgh" localSheetId="8">{"TAB1",#N/A,TRUE,"GENERAL";"TAB2",#N/A,TRUE,"GENERAL";"TAB3",#N/A,TRUE,"GENERAL";"TAB4",#N/A,TRUE,"GENERAL";"TAB5",#N/A,TRUE,"GENERAL"}</definedName>
    <definedName name="yuhgh">{"TAB1",#N/A,TRUE,"GENERAL";"TAB2",#N/A,TRUE,"GENERAL";"TAB3",#N/A,TRUE,"GENERAL";"TAB4",#N/A,TRUE,"GENERAL";"TAB5",#N/A,TRUE,"GENERAL"}</definedName>
    <definedName name="yui">#REF!</definedName>
    <definedName name="yutu" localSheetId="9">{"via1",#N/A,TRUE,"general";"via2",#N/A,TRUE,"general";"via3",#N/A,TRUE,"general"}</definedName>
    <definedName name="yutu" localSheetId="11">{"via1",#N/A,TRUE,"general";"via2",#N/A,TRUE,"general";"via3",#N/A,TRUE,"general"}</definedName>
    <definedName name="yutu" localSheetId="7">{"via1",#N/A,TRUE,"general";"via2",#N/A,TRUE,"general";"via3",#N/A,TRUE,"general"}</definedName>
    <definedName name="yutu" localSheetId="10">{"via1",#N/A,TRUE,"general";"via2",#N/A,TRUE,"general";"via3",#N/A,TRUE,"general"}</definedName>
    <definedName name="yutu" localSheetId="8">{"via1",#N/A,TRUE,"general";"via2",#N/A,TRUE,"general";"via3",#N/A,TRUE,"general"}</definedName>
    <definedName name="yutu">{"via1",#N/A,TRUE,"general";"via2",#N/A,TRUE,"general";"via3",#N/A,TRUE,"general"}</definedName>
    <definedName name="yuuiiy" localSheetId="9">{"via1",#N/A,TRUE,"general";"via2",#N/A,TRUE,"general";"via3",#N/A,TRUE,"general"}</definedName>
    <definedName name="yuuiiy" localSheetId="11">{"via1",#N/A,TRUE,"general";"via2",#N/A,TRUE,"general";"via3",#N/A,TRUE,"general"}</definedName>
    <definedName name="yuuiiy" localSheetId="7">{"via1",#N/A,TRUE,"general";"via2",#N/A,TRUE,"general";"via3",#N/A,TRUE,"general"}</definedName>
    <definedName name="yuuiiy" localSheetId="10">{"via1",#N/A,TRUE,"general";"via2",#N/A,TRUE,"general";"via3",#N/A,TRUE,"general"}</definedName>
    <definedName name="yuuiiy" localSheetId="8">{"via1",#N/A,TRUE,"general";"via2",#N/A,TRUE,"general";"via3",#N/A,TRUE,"general"}</definedName>
    <definedName name="yuuiiy">{"via1",#N/A,TRUE,"general";"via2",#N/A,TRUE,"general";"via3",#N/A,TRUE,"general"}</definedName>
    <definedName name="yuuuuuu" localSheetId="9">{"via1",#N/A,TRUE,"general";"via2",#N/A,TRUE,"general";"via3",#N/A,TRUE,"general"}</definedName>
    <definedName name="yuuuuuu" localSheetId="11">{"via1",#N/A,TRUE,"general";"via2",#N/A,TRUE,"general";"via3",#N/A,TRUE,"general"}</definedName>
    <definedName name="yuuuuuu" localSheetId="7">{"via1",#N/A,TRUE,"general";"via2",#N/A,TRUE,"general";"via3",#N/A,TRUE,"general"}</definedName>
    <definedName name="yuuuuuu" localSheetId="10">{"via1",#N/A,TRUE,"general";"via2",#N/A,TRUE,"general";"via3",#N/A,TRUE,"general"}</definedName>
    <definedName name="yuuuuuu" localSheetId="8">{"via1",#N/A,TRUE,"general";"via2",#N/A,TRUE,"general";"via3",#N/A,TRUE,"general"}</definedName>
    <definedName name="yuuuuuu">{"via1",#N/A,TRUE,"general";"via2",#N/A,TRUE,"general";"via3",#N/A,TRUE,"general"}</definedName>
    <definedName name="yy" localSheetId="9">{"via1",#N/A,TRUE,"general";"via2",#N/A,TRUE,"general";"via3",#N/A,TRUE,"general"}</definedName>
    <definedName name="yy" localSheetId="11">{"via1",#N/A,TRUE,"general";"via2",#N/A,TRUE,"general";"via3",#N/A,TRUE,"general"}</definedName>
    <definedName name="yy" localSheetId="7">{"via1",#N/A,TRUE,"general";"via2",#N/A,TRUE,"general";"via3",#N/A,TRUE,"general"}</definedName>
    <definedName name="yy" localSheetId="10">{"via1",#N/A,TRUE,"general";"via2",#N/A,TRUE,"general";"via3",#N/A,TRUE,"general"}</definedName>
    <definedName name="yy" localSheetId="8">{"via1",#N/A,TRUE,"general";"via2",#N/A,TRUE,"general";"via3",#N/A,TRUE,"general"}</definedName>
    <definedName name="yy">{"via1",#N/A,TRUE,"general";"via2",#N/A,TRUE,"general";"via3",#N/A,TRUE,"general"}</definedName>
    <definedName name="YYY">#REF!</definedName>
    <definedName name="yyyuh" localSheetId="9">{"TAB1",#N/A,TRUE,"GENERAL";"TAB2",#N/A,TRUE,"GENERAL";"TAB3",#N/A,TRUE,"GENERAL";"TAB4",#N/A,TRUE,"GENERAL";"TAB5",#N/A,TRUE,"GENERAL"}</definedName>
    <definedName name="yyyuh" localSheetId="11">{"TAB1",#N/A,TRUE,"GENERAL";"TAB2",#N/A,TRUE,"GENERAL";"TAB3",#N/A,TRUE,"GENERAL";"TAB4",#N/A,TRUE,"GENERAL";"TAB5",#N/A,TRUE,"GENERAL"}</definedName>
    <definedName name="yyyuh" localSheetId="7">{"TAB1",#N/A,TRUE,"GENERAL";"TAB2",#N/A,TRUE,"GENERAL";"TAB3",#N/A,TRUE,"GENERAL";"TAB4",#N/A,TRUE,"GENERAL";"TAB5",#N/A,TRUE,"GENERAL"}</definedName>
    <definedName name="yyyuh" localSheetId="10">{"TAB1",#N/A,TRUE,"GENERAL";"TAB2",#N/A,TRUE,"GENERAL";"TAB3",#N/A,TRUE,"GENERAL";"TAB4",#N/A,TRUE,"GENERAL";"TAB5",#N/A,TRUE,"GENERAL"}</definedName>
    <definedName name="yyyuh" localSheetId="8">{"TAB1",#N/A,TRUE,"GENERAL";"TAB2",#N/A,TRUE,"GENERAL";"TAB3",#N/A,TRUE,"GENERAL";"TAB4",#N/A,TRUE,"GENERAL";"TAB5",#N/A,TRUE,"GENERAL"}</definedName>
    <definedName name="yyyuh">{"TAB1",#N/A,TRUE,"GENERAL";"TAB2",#N/A,TRUE,"GENERAL";"TAB3",#N/A,TRUE,"GENERAL";"TAB4",#N/A,TRUE,"GENERAL";"TAB5",#N/A,TRUE,"GENERAL"}</definedName>
    <definedName name="yyyyhhh" localSheetId="9">{"TAB1",#N/A,TRUE,"GENERAL";"TAB2",#N/A,TRUE,"GENERAL";"TAB3",#N/A,TRUE,"GENERAL";"TAB4",#N/A,TRUE,"GENERAL";"TAB5",#N/A,TRUE,"GENERAL"}</definedName>
    <definedName name="yyyyhhh" localSheetId="11">{"TAB1",#N/A,TRUE,"GENERAL";"TAB2",#N/A,TRUE,"GENERAL";"TAB3",#N/A,TRUE,"GENERAL";"TAB4",#N/A,TRUE,"GENERAL";"TAB5",#N/A,TRUE,"GENERAL"}</definedName>
    <definedName name="yyyyhhh" localSheetId="7">{"TAB1",#N/A,TRUE,"GENERAL";"TAB2",#N/A,TRUE,"GENERAL";"TAB3",#N/A,TRUE,"GENERAL";"TAB4",#N/A,TRUE,"GENERAL";"TAB5",#N/A,TRUE,"GENERAL"}</definedName>
    <definedName name="yyyyhhh" localSheetId="10">{"TAB1",#N/A,TRUE,"GENERAL";"TAB2",#N/A,TRUE,"GENERAL";"TAB3",#N/A,TRUE,"GENERAL";"TAB4",#N/A,TRUE,"GENERAL";"TAB5",#N/A,TRUE,"GENERAL"}</definedName>
    <definedName name="yyyyhhh" localSheetId="8">{"TAB1",#N/A,TRUE,"GENERAL";"TAB2",#N/A,TRUE,"GENERAL";"TAB3",#N/A,TRUE,"GENERAL";"TAB4",#N/A,TRUE,"GENERAL";"TAB5",#N/A,TRUE,"GENERAL"}</definedName>
    <definedName name="yyyyhhh">{"TAB1",#N/A,TRUE,"GENERAL";"TAB2",#N/A,TRUE,"GENERAL";"TAB3",#N/A,TRUE,"GENERAL";"TAB4",#N/A,TRUE,"GENERAL";"TAB5",#N/A,TRUE,"GENERAL"}</definedName>
    <definedName name="yyyyyf" localSheetId="9">{"via1",#N/A,TRUE,"general";"via2",#N/A,TRUE,"general";"via3",#N/A,TRUE,"general"}</definedName>
    <definedName name="yyyyyf" localSheetId="11">{"via1",#N/A,TRUE,"general";"via2",#N/A,TRUE,"general";"via3",#N/A,TRUE,"general"}</definedName>
    <definedName name="yyyyyf" localSheetId="7">{"via1",#N/A,TRUE,"general";"via2",#N/A,TRUE,"general";"via3",#N/A,TRUE,"general"}</definedName>
    <definedName name="yyyyyf" localSheetId="10">{"via1",#N/A,TRUE,"general";"via2",#N/A,TRUE,"general";"via3",#N/A,TRUE,"general"}</definedName>
    <definedName name="yyyyyf" localSheetId="8">{"via1",#N/A,TRUE,"general";"via2",#N/A,TRUE,"general";"via3",#N/A,TRUE,"general"}</definedName>
    <definedName name="yyyyyf">{"via1",#N/A,TRUE,"general";"via2",#N/A,TRUE,"general";"via3",#N/A,TRUE,"general"}</definedName>
    <definedName name="z">#REF!</definedName>
    <definedName name="Z_026CD6D7_F7CA_4BE8_B625_9A1778CFA739_.wvu.PrintArea">#REF!</definedName>
    <definedName name="Z_026CD6D7_F7CA_4BE8_B625_9A1778CFA739_.wvu.PrintTitles">#REF!</definedName>
    <definedName name="Z_05670E35_1347_49D9_AD91_AA9A31A4EF61_.wvu.PrintArea">#REF!</definedName>
    <definedName name="Z_05670E35_1347_49D9_AD91_AA9A31A4EF61_.wvu.PrintTitles">#REF!</definedName>
    <definedName name="Z_086A872D_15DF_436A_8459_CE22F6819FF4_.wvu.Rows" localSheetId="9">#REF!</definedName>
    <definedName name="Z_086A872D_15DF_436A_8459_CE22F6819FF4_.wvu.Rows" localSheetId="7">#REF!</definedName>
    <definedName name="Z_086A872D_15DF_436A_8459_CE22F6819FF4_.wvu.Rows" localSheetId="10">#REF!</definedName>
    <definedName name="Z_086A872D_15DF_436A_8459_CE22F6819FF4_.wvu.Rows" localSheetId="8">#REF!</definedName>
    <definedName name="Z_086A872D_15DF_436A_8459_CE22F6819FF4_.wvu.Rows">#REF!</definedName>
    <definedName name="Z_0890F28A_A8C8_451C_A3E6_C3AFDD239B64_.wvu.PrintArea">#REF!</definedName>
    <definedName name="Z_0890F28A_A8C8_451C_A3E6_C3AFDD239B64_.wvu.PrintTitles">#REF!</definedName>
    <definedName name="Z_0A4C2D72_EA87_11DA_B6F6_00609720E0A1_.wvu.PrintArea">#REF!</definedName>
    <definedName name="Z_0A4C2D72_EA87_11DA_B6F6_00609720E0A1_.wvu.PrintTitles">#REF!</definedName>
    <definedName name="Z_0A4C2D73_EA87_11DA_B6F6_00609720E0A1_.wvu.PrintArea">#REF!</definedName>
    <definedName name="Z_0A4C2D73_EA87_11DA_B6F6_00609720E0A1_.wvu.PrintTitles">#REF!</definedName>
    <definedName name="Z_0A4C2D74_EA87_11DA_B6F6_00609720E0A1_.wvu.PrintArea">#REF!</definedName>
    <definedName name="Z_0A4C2D74_EA87_11DA_B6F6_00609720E0A1_.wvu.PrintTitles">#REF!</definedName>
    <definedName name="Z_0A4C2D75_EA87_11DA_B6F6_00609720E0A1_.wvu.PrintArea">#REF!</definedName>
    <definedName name="Z_0A4C2D75_EA87_11DA_B6F6_00609720E0A1_.wvu.PrintTitles">#REF!</definedName>
    <definedName name="Z_0A4C2D76_EA87_11DA_B6F6_00609720E0A1_.wvu.PrintArea">#REF!</definedName>
    <definedName name="Z_0A4C2D76_EA87_11DA_B6F6_00609720E0A1_.wvu.PrintTitles">#REF!</definedName>
    <definedName name="Z_0E0DE1F8_394A_4093_8E74_B2A631A3A88C_.wvu.PrintArea">#REF!</definedName>
    <definedName name="Z_0E0DE1F8_394A_4093_8E74_B2A631A3A88C_.wvu.PrintTitles">#REF!</definedName>
    <definedName name="Z_18C710ED_70CF_48D0_92F5_038A88335068_.wvu.PrintArea">#REF!</definedName>
    <definedName name="Z_18C710ED_70CF_48D0_92F5_038A88335068_.wvu.PrintTitles">#REF!</definedName>
    <definedName name="Z_378D82E8_FE69_4712_AE73_9D578C4190DE_.wvu.PrintArea">#REF!</definedName>
    <definedName name="Z_378D82E8_FE69_4712_AE73_9D578C4190DE_.wvu.PrintTitles">#REF!</definedName>
    <definedName name="Z_381FCF61_DF95_4756_B103_A1118DFFDE02_.wvu.PrintArea">#REF!</definedName>
    <definedName name="Z_381FCF61_DF95_4756_B103_A1118DFFDE02_.wvu.PrintTitles">#REF!</definedName>
    <definedName name="Z_3B3C0CA1_2A9C_45FD_9823_50B200F6C0D1_.wvu.PrintArea">#REF!</definedName>
    <definedName name="Z_3B3C0CA1_2A9C_45FD_9823_50B200F6C0D1_.wvu.PrintTitles">#REF!</definedName>
    <definedName name="Z_3E9430E5_6A83_435B_9E47_1B8F7E18D67C_.wvu.PrintArea">#REF!</definedName>
    <definedName name="Z_3E9430E5_6A83_435B_9E47_1B8F7E18D67C_.wvu.PrintTitles">#REF!</definedName>
    <definedName name="Z_4A14CB5C_2287_4F6E_9A65_22F0A4D81D81_.wvu.PrintArea">#REF!</definedName>
    <definedName name="Z_4A14CB5C_2287_4F6E_9A65_22F0A4D81D81_.wvu.PrintTitles">#REF!</definedName>
    <definedName name="Z_4BBC24C4_A093_4EC9_8AFF_49C6F602CC39_.wvu.PrintArea">#REF!</definedName>
    <definedName name="Z_4BBC24C4_A093_4EC9_8AFF_49C6F602CC39_.wvu.PrintTitles">#REF!</definedName>
    <definedName name="Z_504A8F9D_2C46_439E_975A_DF1C1FA56E7B_.wvu.PrintArea">#REF!</definedName>
    <definedName name="Z_504A8F9D_2C46_439E_975A_DF1C1FA56E7B_.wvu.PrintTitles">#REF!</definedName>
    <definedName name="Z_653348E7_CDAD_4F62_A236_641A4BB6425A_.wvu.PrintArea">#REF!</definedName>
    <definedName name="Z_653348E7_CDAD_4F62_A236_641A4BB6425A_.wvu.PrintTitles">#REF!</definedName>
    <definedName name="Z_68C48519_C8C2_4287_96F6_0F561F815CE8_.wvu.PrintArea">#REF!</definedName>
    <definedName name="Z_68C48519_C8C2_4287_96F6_0F561F815CE8_.wvu.PrintTitles">#REF!</definedName>
    <definedName name="Z_6BA141F2_E104_11DA_B6F6_00609720E0A1_.wvu.PrintArea">#REF!</definedName>
    <definedName name="Z_6BA141F2_E104_11DA_B6F6_00609720E0A1_.wvu.PrintTitles">#REF!</definedName>
    <definedName name="Z_6BA141F3_E104_11DA_B6F6_00609720E0A1_.wvu.PrintArea">#REF!</definedName>
    <definedName name="Z_6BA141F3_E104_11DA_B6F6_00609720E0A1_.wvu.PrintTitles">#REF!</definedName>
    <definedName name="Z_6BA141F4_E104_11DA_B6F6_00609720E0A1_.wvu.PrintArea">#REF!</definedName>
    <definedName name="Z_6BA141F4_E104_11DA_B6F6_00609720E0A1_.wvu.PrintTitles">#REF!</definedName>
    <definedName name="Z_6BA141F5_E104_11DA_B6F6_00609720E0A1_.wvu.PrintArea">#REF!</definedName>
    <definedName name="Z_6BA141F5_E104_11DA_B6F6_00609720E0A1_.wvu.PrintTitles">#REF!</definedName>
    <definedName name="Z_6BA141F6_E104_11DA_B6F6_00609720E0A1_.wvu.PrintArea">#REF!</definedName>
    <definedName name="Z_6BA141F6_E104_11DA_B6F6_00609720E0A1_.wvu.PrintTitles">#REF!</definedName>
    <definedName name="Z_726673D2_C579_4EF3_83C7_45DC3792EA6A_.wvu.PrintArea">#REF!</definedName>
    <definedName name="Z_726673D2_C579_4EF3_83C7_45DC3792EA6A_.wvu.PrintTitles">#REF!</definedName>
    <definedName name="Z_729969D8_DFDA_47B9_ADA2_E05CF62B3DEF_.wvu.PrintArea">#REF!</definedName>
    <definedName name="Z_729969D8_DFDA_47B9_ADA2_E05CF62B3DEF_.wvu.PrintTitles">#REF!</definedName>
    <definedName name="Z_75EDDC88_CA8C_4671_911D_25D74F37EC47_.wvu.PrintArea">#REF!</definedName>
    <definedName name="Z_75EDDC88_CA8C_4671_911D_25D74F37EC47_.wvu.PrintTitles">#REF!</definedName>
    <definedName name="Z_80573755_2D8B_4158_BD3A_CC331B950748_.wvu.PrintArea">#REF!</definedName>
    <definedName name="Z_80573755_2D8B_4158_BD3A_CC331B950748_.wvu.PrintTitles">#REF!</definedName>
    <definedName name="Z_9C7B0D6D_4DDE_4C72_B23F_2E183F63ECB1_.wvu.PrintArea">#REF!</definedName>
    <definedName name="Z_9C7B0D6D_4DDE_4C72_B23F_2E183F63ECB1_.wvu.PrintTitles">#REF!</definedName>
    <definedName name="Z_9C8B6436_249F_426A_96DC_EEE5E7CB7D1B_.wvu.PrintArea">#REF!</definedName>
    <definedName name="Z_9C8B6436_249F_426A_96DC_EEE5E7CB7D1B_.wvu.PrintTitles">#REF!</definedName>
    <definedName name="Z_9FCFD0D5_270B_4F36_B422_02EF7A3700B8_.wvu.PrintArea">#REF!</definedName>
    <definedName name="Z_9FCFD0D5_270B_4F36_B422_02EF7A3700B8_.wvu.PrintTitles">#REF!</definedName>
    <definedName name="Z_9FE8FF3F_4486_44D6_9AFB_43CC5B824BF9_.wvu.PrintArea">#REF!</definedName>
    <definedName name="Z_9FE8FF3F_4486_44D6_9AFB_43CC5B824BF9_.wvu.PrintTitles">#REF!</definedName>
    <definedName name="Z_A3DE26BA_CF48_4654_9BE9_FAEB3C301C95_.wvu.PrintArea">#REF!</definedName>
    <definedName name="Z_A3DE26BA_CF48_4654_9BE9_FAEB3C301C95_.wvu.PrintTitles">#REF!</definedName>
    <definedName name="Z_AAA1DD33_F1E3_423A_B1F2_E8567F4D95A5_.wvu.PrintArea">#REF!</definedName>
    <definedName name="Z_AAA1DD33_F1E3_423A_B1F2_E8567F4D95A5_.wvu.PrintTitles">#REF!</definedName>
    <definedName name="Z_B4899972_EBDC_11DA_B6F6_00609720E0A1_.wvu.PrintArea">#REF!</definedName>
    <definedName name="Z_B4899972_EBDC_11DA_B6F6_00609720E0A1_.wvu.PrintTitles">#REF!</definedName>
    <definedName name="Z_B4899973_EBDC_11DA_B6F6_00609720E0A1_.wvu.PrintArea">#REF!</definedName>
    <definedName name="Z_B4899973_EBDC_11DA_B6F6_00609720E0A1_.wvu.PrintTitles">#REF!</definedName>
    <definedName name="Z_B4899974_EBDC_11DA_B6F6_00609720E0A1_.wvu.PrintArea">#REF!</definedName>
    <definedName name="Z_B4899974_EBDC_11DA_B6F6_00609720E0A1_.wvu.PrintTitles">#REF!</definedName>
    <definedName name="Z_B4899975_EBDC_11DA_B6F6_00609720E0A1_.wvu.PrintArea">#REF!</definedName>
    <definedName name="Z_B4899975_EBDC_11DA_B6F6_00609720E0A1_.wvu.PrintTitles">#REF!</definedName>
    <definedName name="Z_B4899976_EBDC_11DA_B6F6_00609720E0A1_.wvu.PrintArea">#REF!</definedName>
    <definedName name="Z_B4899976_EBDC_11DA_B6F6_00609720E0A1_.wvu.PrintTitles">#REF!</definedName>
    <definedName name="Z_C24E6469_C4CC_430B_8814_72DD019DF2C8_.wvu.PrintArea">#REF!</definedName>
    <definedName name="Z_C24E6469_C4CC_430B_8814_72DD019DF2C8_.wvu.PrintTitles">#REF!</definedName>
    <definedName name="Z_CA61CA57_E7CE_4A4D_974A_F3124BCA2797_.wvu.PrintArea">#REF!</definedName>
    <definedName name="Z_CA61CA57_E7CE_4A4D_974A_F3124BCA2797_.wvu.PrintTitles">#REF!</definedName>
    <definedName name="Z_D55C8B2E_861A_459E_9D09_3AF38A1DE99E_.wvu.Rows" localSheetId="9">#REF!</definedName>
    <definedName name="Z_D55C8B2E_861A_459E_9D09_3AF38A1DE99E_.wvu.Rows" localSheetId="7">#REF!</definedName>
    <definedName name="Z_D55C8B2E_861A_459E_9D09_3AF38A1DE99E_.wvu.Rows" localSheetId="10">#REF!</definedName>
    <definedName name="Z_D55C8B2E_861A_459E_9D09_3AF38A1DE99E_.wvu.Rows" localSheetId="8">#REF!</definedName>
    <definedName name="Z_D55C8B2E_861A_459E_9D09_3AF38A1DE99E_.wvu.Rows">#REF!</definedName>
    <definedName name="Z_DA4D5A8F_12FA_42F5_A8BB_526600E97433_.wvu.PrintArea">#REF!</definedName>
    <definedName name="Z_DA4D5A8F_12FA_42F5_A8BB_526600E97433_.wvu.PrintTitles">#REF!</definedName>
    <definedName name="Z_DFB4C5EB_A8D3_475E_B627_EA98F95F9220_.wvu.PrintArea">#REF!</definedName>
    <definedName name="Z_DFB4C5EB_A8D3_475E_B627_EA98F95F9220_.wvu.PrintTitles">#REF!</definedName>
    <definedName name="Z_F2B990A1_57B3_4766_8C3D_4D3A5265BAEF_.wvu.PrintArea">#REF!</definedName>
    <definedName name="Z_F2B990A1_57B3_4766_8C3D_4D3A5265BAEF_.wvu.PrintTitles">#REF!</definedName>
    <definedName name="Z_F540D718_D9AA_403F_AE49_60D937FD77E5_.wvu.Rows" localSheetId="9">#REF!</definedName>
    <definedName name="Z_F540D718_D9AA_403F_AE49_60D937FD77E5_.wvu.Rows" localSheetId="7">#REF!</definedName>
    <definedName name="Z_F540D718_D9AA_403F_AE49_60D937FD77E5_.wvu.Rows" localSheetId="10">#REF!</definedName>
    <definedName name="Z_F540D718_D9AA_403F_AE49_60D937FD77E5_.wvu.Rows" localSheetId="8">#REF!</definedName>
    <definedName name="Z_F540D718_D9AA_403F_AE49_60D937FD77E5_.wvu.Rows">#REF!</definedName>
    <definedName name="Z_F9482E1F_92B8_43D8_949A_7DDCF2E63A19_.wvu.PrintArea">#REF!</definedName>
    <definedName name="Z_F9482E1F_92B8_43D8_949A_7DDCF2E63A19_.wvu.PrintTitles">#REF!</definedName>
    <definedName name="ZAPATA_MONOLITO">#REF!</definedName>
    <definedName name="ZAQ">{#N/A,#N/A,TRUE,"INGENIERIA";#N/A,#N/A,TRUE,"COMPRAS";#N/A,#N/A,TRUE,"DIRECCION";#N/A,#N/A,TRUE,"RESUMEN"}</definedName>
    <definedName name="ZAQ_1">{#N/A,#N/A,TRUE,"INGENIERIA";#N/A,#N/A,TRUE,"COMPRAS";#N/A,#N/A,TRUE,"DIRECCION";#N/A,#N/A,TRUE,"RESUMEN"}</definedName>
    <definedName name="ZAQ_2">{#N/A,#N/A,TRUE,"INGENIERIA";#N/A,#N/A,TRUE,"COMPRAS";#N/A,#N/A,TRUE,"DIRECCION";#N/A,#N/A,TRUE,"RESUMEN"}</definedName>
    <definedName name="zc">#REF!</definedName>
    <definedName name="zd">#REF!</definedName>
    <definedName name="zdervr" localSheetId="9">{"via1",#N/A,TRUE,"general";"via2",#N/A,TRUE,"general";"via3",#N/A,TRUE,"general"}</definedName>
    <definedName name="zdervr" localSheetId="11">{"via1",#N/A,TRUE,"general";"via2",#N/A,TRUE,"general";"via3",#N/A,TRUE,"general"}</definedName>
    <definedName name="zdervr" localSheetId="7">{"via1",#N/A,TRUE,"general";"via2",#N/A,TRUE,"general";"via3",#N/A,TRUE,"general"}</definedName>
    <definedName name="zdervr" localSheetId="10">{"via1",#N/A,TRUE,"general";"via2",#N/A,TRUE,"general";"via3",#N/A,TRUE,"general"}</definedName>
    <definedName name="zdervr" localSheetId="8">{"via1",#N/A,TRUE,"general";"via2",#N/A,TRUE,"general";"via3",#N/A,TRUE,"general"}</definedName>
    <definedName name="zdervr">{"via1",#N/A,TRUE,"general";"via2",#N/A,TRUE,"general";"via3",#N/A,TRUE,"general"}</definedName>
    <definedName name="zdr">#REF!</definedName>
    <definedName name="zv">#REF!</definedName>
    <definedName name="zx">#REF!</definedName>
    <definedName name="zxczds" localSheetId="9">{"TAB1",#N/A,TRUE,"GENERAL";"TAB2",#N/A,TRUE,"GENERAL";"TAB3",#N/A,TRUE,"GENERAL";"TAB4",#N/A,TRUE,"GENERAL";"TAB5",#N/A,TRUE,"GENERAL"}</definedName>
    <definedName name="zxczds" localSheetId="11">{"TAB1",#N/A,TRUE,"GENERAL";"TAB2",#N/A,TRUE,"GENERAL";"TAB3",#N/A,TRUE,"GENERAL";"TAB4",#N/A,TRUE,"GENERAL";"TAB5",#N/A,TRUE,"GENERAL"}</definedName>
    <definedName name="zxczds" localSheetId="7">{"TAB1",#N/A,TRUE,"GENERAL";"TAB2",#N/A,TRUE,"GENERAL";"TAB3",#N/A,TRUE,"GENERAL";"TAB4",#N/A,TRUE,"GENERAL";"TAB5",#N/A,TRUE,"GENERAL"}</definedName>
    <definedName name="zxczds" localSheetId="10">{"TAB1",#N/A,TRUE,"GENERAL";"TAB2",#N/A,TRUE,"GENERAL";"TAB3",#N/A,TRUE,"GENERAL";"TAB4",#N/A,TRUE,"GENERAL";"TAB5",#N/A,TRUE,"GENERAL"}</definedName>
    <definedName name="zxczds" localSheetId="8">{"TAB1",#N/A,TRUE,"GENERAL";"TAB2",#N/A,TRUE,"GENERAL";"TAB3",#N/A,TRUE,"GENERAL";"TAB4",#N/A,TRUE,"GENERAL";"TAB5",#N/A,TRUE,"GENERAL"}</definedName>
    <definedName name="zxczds">{"TAB1",#N/A,TRUE,"GENERAL";"TAB2",#N/A,TRUE,"GENERAL";"TAB3",#N/A,TRUE,"GENERAL";"TAB4",#N/A,TRUE,"GENERAL";"TAB5",#N/A,TRUE,"GENERAL"}</definedName>
    <definedName name="zxsdftyu" localSheetId="9">{"via1",#N/A,TRUE,"general";"via2",#N/A,TRUE,"general";"via3",#N/A,TRUE,"general"}</definedName>
    <definedName name="zxsdftyu" localSheetId="11">{"via1",#N/A,TRUE,"general";"via2",#N/A,TRUE,"general";"via3",#N/A,TRUE,"general"}</definedName>
    <definedName name="zxsdftyu" localSheetId="7">{"via1",#N/A,TRUE,"general";"via2",#N/A,TRUE,"general";"via3",#N/A,TRUE,"general"}</definedName>
    <definedName name="zxsdftyu" localSheetId="10">{"via1",#N/A,TRUE,"general";"via2",#N/A,TRUE,"general";"via3",#N/A,TRUE,"general"}</definedName>
    <definedName name="zxsdftyu" localSheetId="8">{"via1",#N/A,TRUE,"general";"via2",#N/A,TRUE,"general";"via3",#N/A,TRUE,"general"}</definedName>
    <definedName name="zxsdftyu">{"via1",#N/A,TRUE,"general";"via2",#N/A,TRUE,"general";"via3",#N/A,TRUE,"general"}</definedName>
    <definedName name="zxvxczv" localSheetId="9">{"via1",#N/A,TRUE,"general";"via2",#N/A,TRUE,"general";"via3",#N/A,TRUE,"general"}</definedName>
    <definedName name="zxvxczv" localSheetId="11">{"via1",#N/A,TRUE,"general";"via2",#N/A,TRUE,"general";"via3",#N/A,TRUE,"general"}</definedName>
    <definedName name="zxvxczv" localSheetId="7">{"via1",#N/A,TRUE,"general";"via2",#N/A,TRUE,"general";"via3",#N/A,TRUE,"general"}</definedName>
    <definedName name="zxvxczv" localSheetId="10">{"via1",#N/A,TRUE,"general";"via2",#N/A,TRUE,"general";"via3",#N/A,TRUE,"general"}</definedName>
    <definedName name="zxvxczv" localSheetId="8">{"via1",#N/A,TRUE,"general";"via2",#N/A,TRUE,"general";"via3",#N/A,TRUE,"general"}</definedName>
    <definedName name="zxvxczv">{"via1",#N/A,TRUE,"general";"via2",#N/A,TRUE,"general";"via3",#N/A,TRUE,"general"}</definedName>
    <definedName name="zz">#REF!</definedName>
    <definedName name="ZZZZZZZZZZZ">#REF!</definedName>
  </definedNames>
  <calcPr calcId="191028" iterate="1"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0" roundtripDataChecksum="bAUB3ZcixRMnDrrMnjYI0vDZSLXH7iCYDj5sXhbDi7A="/>
    </ext>
  </extLst>
</workbook>
</file>

<file path=xl/calcChain.xml><?xml version="1.0" encoding="utf-8"?>
<calcChain xmlns="http://schemas.openxmlformats.org/spreadsheetml/2006/main">
  <c r="E204" i="3" l="1"/>
  <c r="B7" i="1" s="1"/>
  <c r="E9" i="15" l="1"/>
  <c r="F9" i="15" s="1"/>
  <c r="E10" i="15" s="1"/>
  <c r="F10" i="15" s="1"/>
  <c r="E11" i="15" s="1"/>
  <c r="F11" i="15" s="1"/>
  <c r="E12" i="15" s="1"/>
  <c r="F12" i="15" s="1"/>
  <c r="E13" i="15" s="1"/>
  <c r="F13" i="15" s="1"/>
  <c r="E14" i="15" s="1"/>
  <c r="F14" i="15" s="1"/>
  <c r="E15" i="15" s="1"/>
  <c r="F15" i="15" s="1"/>
  <c r="E16" i="15" s="1"/>
  <c r="F16" i="15" s="1"/>
  <c r="E18" i="15" s="1"/>
  <c r="F18" i="15" s="1"/>
  <c r="E19" i="15" s="1"/>
  <c r="F19" i="15" s="1"/>
  <c r="E20" i="15" s="1"/>
  <c r="F20" i="15" s="1"/>
  <c r="E21" i="15" s="1"/>
  <c r="F21" i="15" s="1"/>
  <c r="E23" i="15" s="1"/>
  <c r="F23" i="15" s="1"/>
  <c r="E24" i="15" s="1"/>
  <c r="F24" i="15" s="1"/>
  <c r="E25" i="15" s="1"/>
  <c r="F25" i="15" s="1"/>
  <c r="E26" i="15" s="1"/>
  <c r="F26" i="15" s="1"/>
  <c r="B12" i="9" l="1"/>
  <c r="F6800" i="5"/>
  <c r="D6800" i="5"/>
  <c r="F6799" i="5"/>
  <c r="E6799" i="5"/>
  <c r="E6795" i="5"/>
  <c r="F6794" i="5"/>
  <c r="E6794" i="5"/>
  <c r="F6793" i="5"/>
  <c r="E6793" i="5"/>
  <c r="F6792" i="5"/>
  <c r="E6792" i="5"/>
  <c r="F6791" i="5"/>
  <c r="E6791" i="5"/>
  <c r="F6790" i="5"/>
  <c r="H6790" i="5" s="1"/>
  <c r="E6790" i="5"/>
  <c r="F6786" i="5"/>
  <c r="F6785" i="5"/>
  <c r="E6785" i="5"/>
  <c r="F6779" i="5"/>
  <c r="D6779" i="5"/>
  <c r="F6778" i="5"/>
  <c r="D6778" i="5"/>
  <c r="F6777" i="5"/>
  <c r="D6777" i="5"/>
  <c r="F6776" i="5"/>
  <c r="D6776" i="5"/>
  <c r="F6775" i="5"/>
  <c r="D6775" i="5"/>
  <c r="F6774" i="5"/>
  <c r="D6774" i="5"/>
  <c r="F6773" i="5"/>
  <c r="D6773" i="5"/>
  <c r="F6772" i="5"/>
  <c r="H6772" i="5" s="1"/>
  <c r="D6772" i="5"/>
  <c r="F6771" i="5"/>
  <c r="D6771" i="5"/>
  <c r="F6770" i="5"/>
  <c r="D6770" i="5"/>
  <c r="F6769" i="5"/>
  <c r="D6769" i="5"/>
  <c r="F6768" i="5"/>
  <c r="D6768" i="5"/>
  <c r="F6767" i="5"/>
  <c r="D6767" i="5"/>
  <c r="F6766" i="5"/>
  <c r="D6766" i="5"/>
  <c r="F6765" i="5"/>
  <c r="D6765" i="5"/>
  <c r="D6764" i="5"/>
  <c r="F6763" i="5"/>
  <c r="D6763" i="5"/>
  <c r="F6762" i="5"/>
  <c r="D6762" i="5"/>
  <c r="F6749" i="5"/>
  <c r="H6749" i="5" s="1"/>
  <c r="D6749" i="5"/>
  <c r="F6748" i="5"/>
  <c r="E6748" i="5"/>
  <c r="E6744" i="5"/>
  <c r="F6743" i="5"/>
  <c r="E6743" i="5"/>
  <c r="F6742" i="5"/>
  <c r="E6742" i="5"/>
  <c r="F6741" i="5"/>
  <c r="E6741" i="5"/>
  <c r="F6740" i="5"/>
  <c r="E6740" i="5"/>
  <c r="F6739" i="5"/>
  <c r="E6739" i="5"/>
  <c r="F6735" i="5"/>
  <c r="F6734" i="5"/>
  <c r="E6734" i="5"/>
  <c r="F6728" i="5"/>
  <c r="D6728" i="5"/>
  <c r="F6727" i="5"/>
  <c r="H6727" i="5" s="1"/>
  <c r="D6727" i="5"/>
  <c r="F6726" i="5"/>
  <c r="D6726" i="5"/>
  <c r="F6725" i="5"/>
  <c r="D6725" i="5"/>
  <c r="F6724" i="5"/>
  <c r="D6724" i="5"/>
  <c r="F6723" i="5"/>
  <c r="D6723" i="5"/>
  <c r="F6722" i="5"/>
  <c r="D6722" i="5"/>
  <c r="D6721" i="5"/>
  <c r="D6720" i="5"/>
  <c r="D6719" i="5"/>
  <c r="D6718" i="5"/>
  <c r="D6717" i="5"/>
  <c r="D6716" i="5"/>
  <c r="D6715" i="5"/>
  <c r="D6714" i="5"/>
  <c r="D6713" i="5"/>
  <c r="D6712" i="5"/>
  <c r="D6711" i="5"/>
  <c r="F6698" i="5"/>
  <c r="D6698" i="5"/>
  <c r="F6697" i="5"/>
  <c r="E6697" i="5"/>
  <c r="E6693" i="5"/>
  <c r="F6692" i="5"/>
  <c r="E6692" i="5"/>
  <c r="F6691" i="5"/>
  <c r="E6691" i="5"/>
  <c r="F6690" i="5"/>
  <c r="E6690" i="5"/>
  <c r="F6689" i="5"/>
  <c r="E6689" i="5"/>
  <c r="F6688" i="5"/>
  <c r="E6688" i="5"/>
  <c r="F6684" i="5"/>
  <c r="F6683" i="5"/>
  <c r="E6683" i="5"/>
  <c r="F6677" i="5"/>
  <c r="D6677" i="5"/>
  <c r="F6676" i="5"/>
  <c r="D6676" i="5"/>
  <c r="F6675" i="5"/>
  <c r="D6675" i="5"/>
  <c r="F6674" i="5"/>
  <c r="D6674" i="5"/>
  <c r="F6673" i="5"/>
  <c r="D6673" i="5"/>
  <c r="F6672" i="5"/>
  <c r="D6672" i="5"/>
  <c r="F6671" i="5"/>
  <c r="D6671" i="5"/>
  <c r="F6670" i="5"/>
  <c r="D6670" i="5"/>
  <c r="F6669" i="5"/>
  <c r="D6669" i="5"/>
  <c r="F6668" i="5"/>
  <c r="D6668" i="5"/>
  <c r="F6667" i="5"/>
  <c r="D6667" i="5"/>
  <c r="F6666" i="5"/>
  <c r="D6666" i="5"/>
  <c r="F6665" i="5"/>
  <c r="D6665" i="5"/>
  <c r="F6664" i="5"/>
  <c r="D6664" i="5"/>
  <c r="F6663" i="5"/>
  <c r="D6663" i="5"/>
  <c r="F6662" i="5"/>
  <c r="D6662" i="5"/>
  <c r="F6661" i="5"/>
  <c r="D6661" i="5"/>
  <c r="F6660" i="5"/>
  <c r="D6660" i="5"/>
  <c r="F6647" i="5"/>
  <c r="D6647" i="5"/>
  <c r="F6646" i="5"/>
  <c r="H6646" i="5" s="1"/>
  <c r="E6646" i="5"/>
  <c r="E6642" i="5"/>
  <c r="F6641" i="5"/>
  <c r="E6641" i="5"/>
  <c r="F6640" i="5"/>
  <c r="E6640" i="5"/>
  <c r="F6639" i="5"/>
  <c r="E6639" i="5"/>
  <c r="F6638" i="5"/>
  <c r="E6638" i="5"/>
  <c r="F6637" i="5"/>
  <c r="E6637" i="5"/>
  <c r="F6633" i="5"/>
  <c r="F6632" i="5"/>
  <c r="E6632" i="5"/>
  <c r="F6626" i="5"/>
  <c r="D6626" i="5"/>
  <c r="F6625" i="5"/>
  <c r="D6625" i="5"/>
  <c r="F6624" i="5"/>
  <c r="H6624" i="5" s="1"/>
  <c r="D6624" i="5"/>
  <c r="F6623" i="5"/>
  <c r="D6623" i="5"/>
  <c r="F6622" i="5"/>
  <c r="D6622" i="5"/>
  <c r="F6621" i="5"/>
  <c r="D6621" i="5"/>
  <c r="F6620" i="5"/>
  <c r="D6620" i="5"/>
  <c r="F6619" i="5"/>
  <c r="D6619" i="5"/>
  <c r="F6618" i="5"/>
  <c r="D6618" i="5"/>
  <c r="F6617" i="5"/>
  <c r="D6617" i="5"/>
  <c r="F6616" i="5"/>
  <c r="D6616" i="5"/>
  <c r="F6615" i="5"/>
  <c r="D6615" i="5"/>
  <c r="F6614" i="5"/>
  <c r="H6614" i="5" s="1"/>
  <c r="D6614" i="5"/>
  <c r="F6613" i="5"/>
  <c r="D6613" i="5"/>
  <c r="F6612" i="5"/>
  <c r="D6612" i="5"/>
  <c r="F6611" i="5"/>
  <c r="D6611" i="5"/>
  <c r="F6610" i="5"/>
  <c r="D6610" i="5"/>
  <c r="F6609" i="5"/>
  <c r="D6609" i="5"/>
  <c r="F6596" i="5"/>
  <c r="D6596" i="5"/>
  <c r="F6595" i="5"/>
  <c r="E6595" i="5"/>
  <c r="E6591" i="5"/>
  <c r="F6590" i="5"/>
  <c r="E6590" i="5"/>
  <c r="F6589" i="5"/>
  <c r="E6589" i="5"/>
  <c r="F6588" i="5"/>
  <c r="H6588" i="5" s="1"/>
  <c r="E6588" i="5"/>
  <c r="F6587" i="5"/>
  <c r="E6587" i="5"/>
  <c r="F6586" i="5"/>
  <c r="E6586" i="5"/>
  <c r="F6582" i="5"/>
  <c r="F6581" i="5"/>
  <c r="E6581" i="5"/>
  <c r="F6575" i="5"/>
  <c r="D6575" i="5"/>
  <c r="F6574" i="5"/>
  <c r="D6574" i="5"/>
  <c r="F6573" i="5"/>
  <c r="D6573" i="5"/>
  <c r="F6572" i="5"/>
  <c r="D6572" i="5"/>
  <c r="F6571" i="5"/>
  <c r="D6571" i="5"/>
  <c r="F6570" i="5"/>
  <c r="H6570" i="5" s="1"/>
  <c r="D6570" i="5"/>
  <c r="F6569" i="5"/>
  <c r="D6569" i="5"/>
  <c r="F6568" i="5"/>
  <c r="D6568" i="5"/>
  <c r="F6567" i="5"/>
  <c r="D6567" i="5"/>
  <c r="F6566" i="5"/>
  <c r="D6566" i="5"/>
  <c r="F6565" i="5"/>
  <c r="D6565" i="5"/>
  <c r="F6564" i="5"/>
  <c r="D6564" i="5"/>
  <c r="F6563" i="5"/>
  <c r="D6563" i="5"/>
  <c r="F6562" i="5"/>
  <c r="D6562" i="5"/>
  <c r="F6561" i="5"/>
  <c r="D6561" i="5"/>
  <c r="F6560" i="5"/>
  <c r="H6560" i="5" s="1"/>
  <c r="D6560" i="5"/>
  <c r="F6559" i="5"/>
  <c r="D6559" i="5"/>
  <c r="F6558" i="5"/>
  <c r="D6558" i="5"/>
  <c r="F6545" i="5"/>
  <c r="D6545" i="5"/>
  <c r="F6544" i="5"/>
  <c r="E6544" i="5"/>
  <c r="E6540" i="5"/>
  <c r="F6539" i="5"/>
  <c r="E6539" i="5"/>
  <c r="F6538" i="5"/>
  <c r="E6538" i="5"/>
  <c r="F6537" i="5"/>
  <c r="E6537" i="5"/>
  <c r="F6536" i="5"/>
  <c r="E6536" i="5"/>
  <c r="F6535" i="5"/>
  <c r="E6535" i="5"/>
  <c r="F6531" i="5"/>
  <c r="F6530" i="5"/>
  <c r="E6530" i="5"/>
  <c r="F6524" i="5"/>
  <c r="D6524" i="5"/>
  <c r="F6523" i="5"/>
  <c r="D6523" i="5"/>
  <c r="F6522" i="5"/>
  <c r="D6522" i="5"/>
  <c r="F6521" i="5"/>
  <c r="D6521" i="5"/>
  <c r="F6520" i="5"/>
  <c r="D6520" i="5"/>
  <c r="F6519" i="5"/>
  <c r="D6519" i="5"/>
  <c r="F6518" i="5"/>
  <c r="D6518" i="5"/>
  <c r="F6517" i="5"/>
  <c r="D6517" i="5"/>
  <c r="F6516" i="5"/>
  <c r="H6516" i="5" s="1"/>
  <c r="D6516" i="5"/>
  <c r="F6515" i="5"/>
  <c r="D6515" i="5"/>
  <c r="F6514" i="5"/>
  <c r="D6514" i="5"/>
  <c r="F6513" i="5"/>
  <c r="D6513" i="5"/>
  <c r="F6512" i="5"/>
  <c r="D6512" i="5"/>
  <c r="F6511" i="5"/>
  <c r="D6511" i="5"/>
  <c r="F6510" i="5"/>
  <c r="D6510" i="5"/>
  <c r="F6509" i="5"/>
  <c r="D6509" i="5"/>
  <c r="F6508" i="5"/>
  <c r="D6508" i="5"/>
  <c r="F6507" i="5"/>
  <c r="D6507" i="5"/>
  <c r="F6494" i="5"/>
  <c r="H6494" i="5" s="1"/>
  <c r="D6494" i="5"/>
  <c r="F6493" i="5"/>
  <c r="E6493" i="5"/>
  <c r="E6489" i="5"/>
  <c r="F6488" i="5"/>
  <c r="E6488" i="5"/>
  <c r="F6487" i="5"/>
  <c r="E6487" i="5"/>
  <c r="F6486" i="5"/>
  <c r="E6486" i="5"/>
  <c r="F6485" i="5"/>
  <c r="E6485" i="5"/>
  <c r="F6484" i="5"/>
  <c r="E6484" i="5"/>
  <c r="F6480" i="5"/>
  <c r="F6479" i="5"/>
  <c r="E6479" i="5"/>
  <c r="F6473" i="5"/>
  <c r="D6473" i="5"/>
  <c r="F6472" i="5"/>
  <c r="H6472" i="5" s="1"/>
  <c r="D6472" i="5"/>
  <c r="F6471" i="5"/>
  <c r="D6471" i="5"/>
  <c r="F6470" i="5"/>
  <c r="D6470" i="5"/>
  <c r="F6469" i="5"/>
  <c r="D6469" i="5"/>
  <c r="F6468" i="5"/>
  <c r="D6468" i="5"/>
  <c r="F6467" i="5"/>
  <c r="D6467" i="5"/>
  <c r="F6466" i="5"/>
  <c r="D6466" i="5"/>
  <c r="F6465" i="5"/>
  <c r="D6465" i="5"/>
  <c r="F6464" i="5"/>
  <c r="D6464" i="5"/>
  <c r="F6463" i="5"/>
  <c r="D6463" i="5"/>
  <c r="F6462" i="5"/>
  <c r="H6462" i="5" s="1"/>
  <c r="D6462" i="5"/>
  <c r="F6461" i="5"/>
  <c r="D6461" i="5"/>
  <c r="F6460" i="5"/>
  <c r="D6460" i="5"/>
  <c r="F6459" i="5"/>
  <c r="D6459" i="5"/>
  <c r="F6458" i="5"/>
  <c r="D6458" i="5"/>
  <c r="F6457" i="5"/>
  <c r="D6457" i="5"/>
  <c r="F6456" i="5"/>
  <c r="D6456" i="5"/>
  <c r="F6443" i="5"/>
  <c r="D6443" i="5"/>
  <c r="F6442" i="5"/>
  <c r="E6442" i="5"/>
  <c r="E6438" i="5"/>
  <c r="F6437" i="5"/>
  <c r="E6437" i="5"/>
  <c r="F6436" i="5"/>
  <c r="H6436" i="5" s="1"/>
  <c r="E6436" i="5"/>
  <c r="F6435" i="5"/>
  <c r="E6435" i="5"/>
  <c r="F6434" i="5"/>
  <c r="E6434" i="5"/>
  <c r="F6433" i="5"/>
  <c r="E6433" i="5"/>
  <c r="F6429" i="5"/>
  <c r="F6428" i="5"/>
  <c r="E6428" i="5"/>
  <c r="F6422" i="5"/>
  <c r="D6422" i="5"/>
  <c r="F6421" i="5"/>
  <c r="D6421" i="5"/>
  <c r="F6420" i="5"/>
  <c r="D6420" i="5"/>
  <c r="F6419" i="5"/>
  <c r="D6419" i="5"/>
  <c r="F6418" i="5"/>
  <c r="H6418" i="5" s="1"/>
  <c r="D6418" i="5"/>
  <c r="F6417" i="5"/>
  <c r="D6417" i="5"/>
  <c r="F6416" i="5"/>
  <c r="D6416" i="5"/>
  <c r="F6415" i="5"/>
  <c r="D6415" i="5"/>
  <c r="F6414" i="5"/>
  <c r="D6414" i="5"/>
  <c r="F6413" i="5"/>
  <c r="D6413" i="5"/>
  <c r="F6412" i="5"/>
  <c r="D6412" i="5"/>
  <c r="F6411" i="5"/>
  <c r="D6411" i="5"/>
  <c r="F6410" i="5"/>
  <c r="D6410" i="5"/>
  <c r="F6409" i="5"/>
  <c r="D6409" i="5"/>
  <c r="F6408" i="5"/>
  <c r="H6408" i="5" s="1"/>
  <c r="D6408" i="5"/>
  <c r="F6407" i="5"/>
  <c r="D6407" i="5"/>
  <c r="F6406" i="5"/>
  <c r="D6406" i="5"/>
  <c r="F6405" i="5"/>
  <c r="D6405" i="5"/>
  <c r="F6392" i="5"/>
  <c r="D6392" i="5"/>
  <c r="F6391" i="5"/>
  <c r="E6391" i="5"/>
  <c r="E6387" i="5"/>
  <c r="F6386" i="5"/>
  <c r="E6386" i="5"/>
  <c r="F6385" i="5"/>
  <c r="E6385" i="5"/>
  <c r="F6384" i="5"/>
  <c r="E6384" i="5"/>
  <c r="F6383" i="5"/>
  <c r="E6383" i="5"/>
  <c r="F6382" i="5"/>
  <c r="H6382" i="5" s="1"/>
  <c r="E6382" i="5"/>
  <c r="F6378" i="5"/>
  <c r="F6377" i="5"/>
  <c r="E6377" i="5"/>
  <c r="F6371" i="5"/>
  <c r="H6371" i="5" s="1"/>
  <c r="D6371" i="5"/>
  <c r="F6370" i="5"/>
  <c r="D6370" i="5"/>
  <c r="F6369" i="5"/>
  <c r="D6369" i="5"/>
  <c r="F6368" i="5"/>
  <c r="D6368" i="5"/>
  <c r="F6367" i="5"/>
  <c r="D6367" i="5"/>
  <c r="F6366" i="5"/>
  <c r="D6366" i="5"/>
  <c r="F6365" i="5"/>
  <c r="D6365" i="5"/>
  <c r="F6364" i="5"/>
  <c r="H6364" i="5" s="1"/>
  <c r="D6364" i="5"/>
  <c r="F6363" i="5"/>
  <c r="D6363" i="5"/>
  <c r="F6362" i="5"/>
  <c r="D6362" i="5"/>
  <c r="F6361" i="5"/>
  <c r="H6361" i="5" s="1"/>
  <c r="D6361" i="5"/>
  <c r="F6360" i="5"/>
  <c r="D6360" i="5"/>
  <c r="F6359" i="5"/>
  <c r="D6359" i="5"/>
  <c r="F6358" i="5"/>
  <c r="D6358" i="5"/>
  <c r="F6357" i="5"/>
  <c r="H6357" i="5" s="1"/>
  <c r="D6357" i="5"/>
  <c r="F6356" i="5"/>
  <c r="D6356" i="5"/>
  <c r="F6355" i="5"/>
  <c r="D6355" i="5"/>
  <c r="F6354" i="5"/>
  <c r="H6354" i="5" s="1"/>
  <c r="D6354" i="5"/>
  <c r="F6341" i="5"/>
  <c r="D6341" i="5"/>
  <c r="F6340" i="5"/>
  <c r="E6340" i="5"/>
  <c r="E6336" i="5"/>
  <c r="F6335" i="5"/>
  <c r="E6335" i="5"/>
  <c r="F6334" i="5"/>
  <c r="E6334" i="5"/>
  <c r="F6333" i="5"/>
  <c r="E6333" i="5"/>
  <c r="F6332" i="5"/>
  <c r="E6332" i="5"/>
  <c r="F6331" i="5"/>
  <c r="E6331" i="5"/>
  <c r="F6327" i="5"/>
  <c r="F6326" i="5"/>
  <c r="E6326" i="5"/>
  <c r="F6325" i="5"/>
  <c r="E6325" i="5"/>
  <c r="F6320" i="5"/>
  <c r="D6320" i="5"/>
  <c r="F6319" i="5"/>
  <c r="D6319" i="5"/>
  <c r="F6318" i="5"/>
  <c r="H6318" i="5" s="1"/>
  <c r="D6318" i="5"/>
  <c r="F6317" i="5"/>
  <c r="D6317" i="5"/>
  <c r="F6316" i="5"/>
  <c r="D6316" i="5"/>
  <c r="F6315" i="5"/>
  <c r="D6315" i="5"/>
  <c r="F6314" i="5"/>
  <c r="H6314" i="5" s="1"/>
  <c r="D6314" i="5"/>
  <c r="F6313" i="5"/>
  <c r="D6313" i="5"/>
  <c r="F6312" i="5"/>
  <c r="D6312" i="5"/>
  <c r="F6311" i="5"/>
  <c r="H6311" i="5" s="1"/>
  <c r="D6311" i="5"/>
  <c r="F6310" i="5"/>
  <c r="H6310" i="5" s="1"/>
  <c r="D6310" i="5"/>
  <c r="F6309" i="5"/>
  <c r="D6309" i="5"/>
  <c r="F6308" i="5"/>
  <c r="H6308" i="5" s="1"/>
  <c r="D6308" i="5"/>
  <c r="F6307" i="5"/>
  <c r="D6307" i="5"/>
  <c r="F6306" i="5"/>
  <c r="D6306" i="5"/>
  <c r="F6305" i="5"/>
  <c r="D6305" i="5"/>
  <c r="F6304" i="5"/>
  <c r="D6304" i="5"/>
  <c r="F6303" i="5"/>
  <c r="D6303" i="5"/>
  <c r="F6290" i="5"/>
  <c r="D6290" i="5"/>
  <c r="F6289" i="5"/>
  <c r="E6289" i="5"/>
  <c r="E6285" i="5"/>
  <c r="F6284" i="5"/>
  <c r="E6284" i="5"/>
  <c r="F6283" i="5"/>
  <c r="E6283" i="5"/>
  <c r="F6282" i="5"/>
  <c r="E6282" i="5"/>
  <c r="F6281" i="5"/>
  <c r="E6281" i="5"/>
  <c r="F6280" i="5"/>
  <c r="E6280" i="5"/>
  <c r="F6276" i="5"/>
  <c r="F6275" i="5"/>
  <c r="E6275" i="5"/>
  <c r="F6274" i="5"/>
  <c r="E6274" i="5"/>
  <c r="F6269" i="5"/>
  <c r="H6269" i="5" s="1"/>
  <c r="D6269" i="5"/>
  <c r="F6268" i="5"/>
  <c r="H6268" i="5" s="1"/>
  <c r="D6268" i="5"/>
  <c r="F6267" i="5"/>
  <c r="H6267" i="5" s="1"/>
  <c r="D6267" i="5"/>
  <c r="F6266" i="5"/>
  <c r="D6266" i="5"/>
  <c r="F6265" i="5"/>
  <c r="H6265" i="5" s="1"/>
  <c r="D6265" i="5"/>
  <c r="F6264" i="5"/>
  <c r="D6264" i="5"/>
  <c r="F6263" i="5"/>
  <c r="D6263" i="5"/>
  <c r="F6262" i="5"/>
  <c r="D6262" i="5"/>
  <c r="F6261" i="5"/>
  <c r="H6261" i="5" s="1"/>
  <c r="D6261" i="5"/>
  <c r="F6260" i="5"/>
  <c r="D6260" i="5"/>
  <c r="F6259" i="5"/>
  <c r="D6259" i="5"/>
  <c r="F6258" i="5"/>
  <c r="H6258" i="5" s="1"/>
  <c r="D6258" i="5"/>
  <c r="F6257" i="5"/>
  <c r="D6257" i="5"/>
  <c r="F6256" i="5"/>
  <c r="D6256" i="5"/>
  <c r="F6255" i="5"/>
  <c r="D6255" i="5"/>
  <c r="F6254" i="5"/>
  <c r="D6254" i="5"/>
  <c r="F6253" i="5"/>
  <c r="D6253" i="5"/>
  <c r="F6252" i="5"/>
  <c r="D6252" i="5"/>
  <c r="F6239" i="5"/>
  <c r="H6239" i="5" s="1"/>
  <c r="D6239" i="5"/>
  <c r="F6238" i="5"/>
  <c r="E6238" i="5"/>
  <c r="E6234" i="5"/>
  <c r="F6233" i="5"/>
  <c r="E6233" i="5"/>
  <c r="F6232" i="5"/>
  <c r="H6232" i="5" s="1"/>
  <c r="E6232" i="5"/>
  <c r="F6231" i="5"/>
  <c r="E6231" i="5"/>
  <c r="F6230" i="5"/>
  <c r="E6230" i="5"/>
  <c r="F6229" i="5"/>
  <c r="E6229" i="5"/>
  <c r="F6225" i="5"/>
  <c r="F6224" i="5"/>
  <c r="E6224" i="5"/>
  <c r="F6218" i="5"/>
  <c r="D6218" i="5"/>
  <c r="F6217" i="5"/>
  <c r="D6217" i="5"/>
  <c r="F6216" i="5"/>
  <c r="D6216" i="5"/>
  <c r="F6215" i="5"/>
  <c r="H6215" i="5" s="1"/>
  <c r="D6215" i="5"/>
  <c r="F6214" i="5"/>
  <c r="H6214" i="5" s="1"/>
  <c r="D6214" i="5"/>
  <c r="F6213" i="5"/>
  <c r="H6213" i="5" s="1"/>
  <c r="D6213" i="5"/>
  <c r="F6212" i="5"/>
  <c r="D6212" i="5"/>
  <c r="F6211" i="5"/>
  <c r="H6211" i="5" s="1"/>
  <c r="D6211" i="5"/>
  <c r="F6210" i="5"/>
  <c r="D6210" i="5"/>
  <c r="F6209" i="5"/>
  <c r="D6209" i="5"/>
  <c r="F6208" i="5"/>
  <c r="D6208" i="5"/>
  <c r="F6207" i="5"/>
  <c r="H6207" i="5" s="1"/>
  <c r="D6207" i="5"/>
  <c r="F6206" i="5"/>
  <c r="D6206" i="5"/>
  <c r="F6205" i="5"/>
  <c r="D6205" i="5"/>
  <c r="F6204" i="5"/>
  <c r="D6204" i="5"/>
  <c r="F6203" i="5"/>
  <c r="D6203" i="5"/>
  <c r="F6202" i="5"/>
  <c r="D6202" i="5"/>
  <c r="F6201" i="5"/>
  <c r="D6201" i="5"/>
  <c r="F6188" i="5"/>
  <c r="D6188" i="5"/>
  <c r="F6187" i="5"/>
  <c r="H6187" i="5" s="1"/>
  <c r="E6187" i="5"/>
  <c r="E6183" i="5"/>
  <c r="F6182" i="5"/>
  <c r="E6182" i="5"/>
  <c r="F6181" i="5"/>
  <c r="E6181" i="5"/>
  <c r="F6180" i="5"/>
  <c r="E6180" i="5"/>
  <c r="F6179" i="5"/>
  <c r="E6179" i="5"/>
  <c r="F6178" i="5"/>
  <c r="H6178" i="5" s="1"/>
  <c r="E6178" i="5"/>
  <c r="F6174" i="5"/>
  <c r="F6173" i="5"/>
  <c r="E6173" i="5"/>
  <c r="F6167" i="5"/>
  <c r="H6167" i="5" s="1"/>
  <c r="D6167" i="5"/>
  <c r="F6166" i="5"/>
  <c r="D6166" i="5"/>
  <c r="F6165" i="5"/>
  <c r="D6165" i="5"/>
  <c r="F6164" i="5"/>
  <c r="D6164" i="5"/>
  <c r="F6163" i="5"/>
  <c r="H6163" i="5" s="1"/>
  <c r="D6163" i="5"/>
  <c r="F6162" i="5"/>
  <c r="D6162" i="5"/>
  <c r="F6161" i="5"/>
  <c r="D6161" i="5"/>
  <c r="F6160" i="5"/>
  <c r="D6160" i="5"/>
  <c r="F6159" i="5"/>
  <c r="H6159" i="5" s="1"/>
  <c r="D6159" i="5"/>
  <c r="F6158" i="5"/>
  <c r="D6158" i="5"/>
  <c r="F6157" i="5"/>
  <c r="H6157" i="5" s="1"/>
  <c r="D6157" i="5"/>
  <c r="F6156" i="5"/>
  <c r="D6156" i="5"/>
  <c r="F6155" i="5"/>
  <c r="D6155" i="5"/>
  <c r="F6154" i="5"/>
  <c r="D6154" i="5"/>
  <c r="F6153" i="5"/>
  <c r="D6153" i="5"/>
  <c r="F6152" i="5"/>
  <c r="D6152" i="5"/>
  <c r="F6151" i="5"/>
  <c r="H6151" i="5" s="1"/>
  <c r="D6151" i="5"/>
  <c r="F6150" i="5"/>
  <c r="H6150" i="5" s="1"/>
  <c r="D6150" i="5"/>
  <c r="F6137" i="5"/>
  <c r="H6137" i="5" s="1"/>
  <c r="D6137" i="5"/>
  <c r="F6136" i="5"/>
  <c r="E6136" i="5"/>
  <c r="E6132" i="5"/>
  <c r="F6131" i="5"/>
  <c r="E6131" i="5"/>
  <c r="F6130" i="5"/>
  <c r="E6130" i="5"/>
  <c r="F6129" i="5"/>
  <c r="E6129" i="5"/>
  <c r="F6128" i="5"/>
  <c r="E6128" i="5"/>
  <c r="F6127" i="5"/>
  <c r="E6127" i="5"/>
  <c r="F6123" i="5"/>
  <c r="F6122" i="5"/>
  <c r="E6122" i="5"/>
  <c r="F6116" i="5"/>
  <c r="D6116" i="5"/>
  <c r="F6115" i="5"/>
  <c r="D6115" i="5"/>
  <c r="F6114" i="5"/>
  <c r="D6114" i="5"/>
  <c r="F6113" i="5"/>
  <c r="H6113" i="5" s="1"/>
  <c r="D6113" i="5"/>
  <c r="F6112" i="5"/>
  <c r="D6112" i="5"/>
  <c r="F6111" i="5"/>
  <c r="D6111" i="5"/>
  <c r="F6110" i="5"/>
  <c r="D6110" i="5"/>
  <c r="F6109" i="5"/>
  <c r="D6109" i="5"/>
  <c r="F6108" i="5"/>
  <c r="D6108" i="5"/>
  <c r="F6107" i="5"/>
  <c r="H6107" i="5" s="1"/>
  <c r="D6107" i="5"/>
  <c r="F6106" i="5"/>
  <c r="H6106" i="5" s="1"/>
  <c r="D6106" i="5"/>
  <c r="F6105" i="5"/>
  <c r="H6105" i="5" s="1"/>
  <c r="D6105" i="5"/>
  <c r="F6104" i="5"/>
  <c r="D6104" i="5"/>
  <c r="F6103" i="5"/>
  <c r="H6103" i="5" s="1"/>
  <c r="D6103" i="5"/>
  <c r="D6102" i="5"/>
  <c r="F6101" i="5"/>
  <c r="D6101" i="5"/>
  <c r="F6100" i="5"/>
  <c r="D6100" i="5"/>
  <c r="D6099" i="5"/>
  <c r="F6086" i="5"/>
  <c r="H6086" i="5" s="1"/>
  <c r="D6086" i="5"/>
  <c r="F6085" i="5"/>
  <c r="E6085" i="5"/>
  <c r="E6081" i="5"/>
  <c r="F6080" i="5"/>
  <c r="E6080" i="5"/>
  <c r="F6079" i="5"/>
  <c r="H6079" i="5" s="1"/>
  <c r="E6079" i="5"/>
  <c r="F6078" i="5"/>
  <c r="E6078" i="5"/>
  <c r="F6077" i="5"/>
  <c r="E6077" i="5"/>
  <c r="F6076" i="5"/>
  <c r="E6076" i="5"/>
  <c r="F6072" i="5"/>
  <c r="F6071" i="5"/>
  <c r="E6071" i="5"/>
  <c r="F6065" i="5"/>
  <c r="D6065" i="5"/>
  <c r="F6064" i="5"/>
  <c r="H6064" i="5" s="1"/>
  <c r="D6064" i="5"/>
  <c r="F6063" i="5"/>
  <c r="D6063" i="5"/>
  <c r="F6062" i="5"/>
  <c r="H6062" i="5" s="1"/>
  <c r="D6062" i="5"/>
  <c r="F6061" i="5"/>
  <c r="H6061" i="5" s="1"/>
  <c r="D6061" i="5"/>
  <c r="F6060" i="5"/>
  <c r="H6060" i="5" s="1"/>
  <c r="D6060" i="5"/>
  <c r="F6059" i="5"/>
  <c r="D6059" i="5"/>
  <c r="F6058" i="5"/>
  <c r="H6058" i="5" s="1"/>
  <c r="D6058" i="5"/>
  <c r="F6057" i="5"/>
  <c r="D6057" i="5"/>
  <c r="F6056" i="5"/>
  <c r="H6056" i="5" s="1"/>
  <c r="D6056" i="5"/>
  <c r="F6055" i="5"/>
  <c r="D6055" i="5"/>
  <c r="F6054" i="5"/>
  <c r="H6054" i="5" s="1"/>
  <c r="D6054" i="5"/>
  <c r="F6053" i="5"/>
  <c r="D6053" i="5"/>
  <c r="F6052" i="5"/>
  <c r="D6052" i="5"/>
  <c r="F6051" i="5"/>
  <c r="H6051" i="5" s="1"/>
  <c r="D6051" i="5"/>
  <c r="F6050" i="5"/>
  <c r="H6050" i="5" s="1"/>
  <c r="D6050" i="5"/>
  <c r="F6049" i="5"/>
  <c r="D6049" i="5"/>
  <c r="D6048" i="5"/>
  <c r="F6035" i="5"/>
  <c r="D6035" i="5"/>
  <c r="F6034" i="5"/>
  <c r="E6034" i="5"/>
  <c r="E6030" i="5"/>
  <c r="F6029" i="5"/>
  <c r="E6029" i="5"/>
  <c r="F6028" i="5"/>
  <c r="E6028" i="5"/>
  <c r="F6027" i="5"/>
  <c r="E6027" i="5"/>
  <c r="F6026" i="5"/>
  <c r="H6026" i="5" s="1"/>
  <c r="E6026" i="5"/>
  <c r="F6025" i="5"/>
  <c r="E6025" i="5"/>
  <c r="F6021" i="5"/>
  <c r="F6020" i="5"/>
  <c r="E6020" i="5"/>
  <c r="F6014" i="5"/>
  <c r="D6014" i="5"/>
  <c r="F6013" i="5"/>
  <c r="D6013" i="5"/>
  <c r="F6012" i="5"/>
  <c r="D6012" i="5"/>
  <c r="F6011" i="5"/>
  <c r="D6011" i="5"/>
  <c r="F6010" i="5"/>
  <c r="D6010" i="5"/>
  <c r="F6009" i="5"/>
  <c r="D6009" i="5"/>
  <c r="F6008" i="5"/>
  <c r="D6008" i="5"/>
  <c r="F6007" i="5"/>
  <c r="D6007" i="5"/>
  <c r="F6006" i="5"/>
  <c r="H6006" i="5" s="1"/>
  <c r="D6006" i="5"/>
  <c r="F6005" i="5"/>
  <c r="D6005" i="5"/>
  <c r="F6004" i="5"/>
  <c r="D6004" i="5"/>
  <c r="F6003" i="5"/>
  <c r="D6003" i="5"/>
  <c r="F6002" i="5"/>
  <c r="D6002" i="5"/>
  <c r="F6001" i="5"/>
  <c r="D6001" i="5"/>
  <c r="D6000" i="5"/>
  <c r="F5999" i="5"/>
  <c r="D5999" i="5"/>
  <c r="F5998" i="5"/>
  <c r="D5998" i="5"/>
  <c r="D5997" i="5"/>
  <c r="F5984" i="5"/>
  <c r="D5984" i="5"/>
  <c r="F5983" i="5"/>
  <c r="H5983" i="5" s="1"/>
  <c r="E5983" i="5"/>
  <c r="E5979" i="5"/>
  <c r="F5978" i="5"/>
  <c r="E5978" i="5"/>
  <c r="F5977" i="5"/>
  <c r="H5977" i="5" s="1"/>
  <c r="E5977" i="5"/>
  <c r="F5976" i="5"/>
  <c r="E5976" i="5"/>
  <c r="F5975" i="5"/>
  <c r="H5975" i="5" s="1"/>
  <c r="E5975" i="5"/>
  <c r="F5974" i="5"/>
  <c r="E5974" i="5"/>
  <c r="F5970" i="5"/>
  <c r="F5969" i="5"/>
  <c r="E5969" i="5"/>
  <c r="F5963" i="5"/>
  <c r="D5963" i="5"/>
  <c r="F5962" i="5"/>
  <c r="D5962" i="5"/>
  <c r="F5961" i="5"/>
  <c r="H5961" i="5" s="1"/>
  <c r="D5961" i="5"/>
  <c r="F5960" i="5"/>
  <c r="D5960" i="5"/>
  <c r="F5959" i="5"/>
  <c r="D5959" i="5"/>
  <c r="F5958" i="5"/>
  <c r="D5958" i="5"/>
  <c r="F5957" i="5"/>
  <c r="D5957" i="5"/>
  <c r="F5956" i="5"/>
  <c r="D5956" i="5"/>
  <c r="F5955" i="5"/>
  <c r="D5955" i="5"/>
  <c r="F5954" i="5"/>
  <c r="D5954" i="5"/>
  <c r="F5953" i="5"/>
  <c r="D5953" i="5"/>
  <c r="F5952" i="5"/>
  <c r="D5952" i="5"/>
  <c r="F5951" i="5"/>
  <c r="H5951" i="5" s="1"/>
  <c r="D5951" i="5"/>
  <c r="F5950" i="5"/>
  <c r="D5950" i="5"/>
  <c r="F5949" i="5"/>
  <c r="D5949" i="5"/>
  <c r="F5948" i="5"/>
  <c r="D5948" i="5"/>
  <c r="D5947" i="5"/>
  <c r="F5946" i="5"/>
  <c r="H5946" i="5" s="1"/>
  <c r="D5946" i="5"/>
  <c r="F5933" i="5"/>
  <c r="D5933" i="5"/>
  <c r="F5932" i="5"/>
  <c r="E5932" i="5"/>
  <c r="E5928" i="5"/>
  <c r="F5927" i="5"/>
  <c r="E5927" i="5"/>
  <c r="F5926" i="5"/>
  <c r="E5926" i="5"/>
  <c r="F5925" i="5"/>
  <c r="E5925" i="5"/>
  <c r="F5924" i="5"/>
  <c r="E5924" i="5"/>
  <c r="F5923" i="5"/>
  <c r="E5923" i="5"/>
  <c r="F5919" i="5"/>
  <c r="F5918" i="5"/>
  <c r="E5918" i="5"/>
  <c r="F5912" i="5"/>
  <c r="D5912" i="5"/>
  <c r="F5911" i="5"/>
  <c r="D5911" i="5"/>
  <c r="F5910" i="5"/>
  <c r="D5910" i="5"/>
  <c r="F5909" i="5"/>
  <c r="D5909" i="5"/>
  <c r="F5908" i="5"/>
  <c r="D5908" i="5"/>
  <c r="F5907" i="5"/>
  <c r="H5907" i="5" s="1"/>
  <c r="D5907" i="5"/>
  <c r="F5906" i="5"/>
  <c r="H5906" i="5" s="1"/>
  <c r="D5906" i="5"/>
  <c r="F5905" i="5"/>
  <c r="D5905" i="5"/>
  <c r="F5904" i="5"/>
  <c r="H5904" i="5" s="1"/>
  <c r="D5904" i="5"/>
  <c r="F5903" i="5"/>
  <c r="D5903" i="5"/>
  <c r="F5902" i="5"/>
  <c r="H5902" i="5" s="1"/>
  <c r="D5902" i="5"/>
  <c r="F5901" i="5"/>
  <c r="D5901" i="5"/>
  <c r="F5900" i="5"/>
  <c r="D5900" i="5"/>
  <c r="F5899" i="5"/>
  <c r="D5899" i="5"/>
  <c r="F5898" i="5"/>
  <c r="H5898" i="5" s="1"/>
  <c r="D5898" i="5"/>
  <c r="F5897" i="5"/>
  <c r="H5897" i="5" s="1"/>
  <c r="D5897" i="5"/>
  <c r="F5896" i="5"/>
  <c r="H5896" i="5" s="1"/>
  <c r="D5896" i="5"/>
  <c r="F5895" i="5"/>
  <c r="D5895" i="5"/>
  <c r="F5882" i="5"/>
  <c r="H5882" i="5" s="1"/>
  <c r="D5882" i="5"/>
  <c r="F5881" i="5"/>
  <c r="E5881" i="5"/>
  <c r="E5877" i="5"/>
  <c r="F5876" i="5"/>
  <c r="E5876" i="5"/>
  <c r="F5875" i="5"/>
  <c r="E5875" i="5"/>
  <c r="F5874" i="5"/>
  <c r="E5874" i="5"/>
  <c r="F5873" i="5"/>
  <c r="E5873" i="5"/>
  <c r="F5872" i="5"/>
  <c r="E5872" i="5"/>
  <c r="F5868" i="5"/>
  <c r="F5867" i="5"/>
  <c r="E5867" i="5"/>
  <c r="F5861" i="5"/>
  <c r="D5861" i="5"/>
  <c r="F5860" i="5"/>
  <c r="H5860" i="5" s="1"/>
  <c r="D5860" i="5"/>
  <c r="F5859" i="5"/>
  <c r="D5859" i="5"/>
  <c r="F5858" i="5"/>
  <c r="D5858" i="5"/>
  <c r="F5857" i="5"/>
  <c r="D5857" i="5"/>
  <c r="F5856" i="5"/>
  <c r="H5856" i="5" s="1"/>
  <c r="D5856" i="5"/>
  <c r="F5855" i="5"/>
  <c r="D5855" i="5"/>
  <c r="F5854" i="5"/>
  <c r="H5854" i="5" s="1"/>
  <c r="D5854" i="5"/>
  <c r="F5853" i="5"/>
  <c r="H5853" i="5" s="1"/>
  <c r="D5853" i="5"/>
  <c r="F5852" i="5"/>
  <c r="H5852" i="5" s="1"/>
  <c r="D5852" i="5"/>
  <c r="F5851" i="5"/>
  <c r="D5851" i="5"/>
  <c r="F5850" i="5"/>
  <c r="H5850" i="5" s="1"/>
  <c r="D5850" i="5"/>
  <c r="F5849" i="5"/>
  <c r="D5849" i="5"/>
  <c r="F5848" i="5"/>
  <c r="D5848" i="5"/>
  <c r="F5847" i="5"/>
  <c r="D5847" i="5"/>
  <c r="F5846" i="5"/>
  <c r="D5846" i="5"/>
  <c r="F5845" i="5"/>
  <c r="D5845" i="5"/>
  <c r="D5844" i="5"/>
  <c r="F5831" i="5"/>
  <c r="D5831" i="5"/>
  <c r="F5830" i="5"/>
  <c r="E5830" i="5"/>
  <c r="E5826" i="5"/>
  <c r="F5825" i="5"/>
  <c r="E5825" i="5"/>
  <c r="F5824" i="5"/>
  <c r="H5824" i="5" s="1"/>
  <c r="E5824" i="5"/>
  <c r="F5823" i="5"/>
  <c r="E5823" i="5"/>
  <c r="F5822" i="5"/>
  <c r="E5822" i="5"/>
  <c r="F5821" i="5"/>
  <c r="E5821" i="5"/>
  <c r="F5817" i="5"/>
  <c r="F5816" i="5"/>
  <c r="E5816" i="5"/>
  <c r="F5810" i="5"/>
  <c r="D5810" i="5"/>
  <c r="F5809" i="5"/>
  <c r="H5809" i="5" s="1"/>
  <c r="D5809" i="5"/>
  <c r="F5808" i="5"/>
  <c r="H5808" i="5" s="1"/>
  <c r="D5808" i="5"/>
  <c r="F5807" i="5"/>
  <c r="D5807" i="5"/>
  <c r="F5806" i="5"/>
  <c r="D5806" i="5"/>
  <c r="F5805" i="5"/>
  <c r="D5805" i="5"/>
  <c r="F5804" i="5"/>
  <c r="D5804" i="5"/>
  <c r="F5803" i="5"/>
  <c r="D5803" i="5"/>
  <c r="F5802" i="5"/>
  <c r="D5802" i="5"/>
  <c r="F5801" i="5"/>
  <c r="D5801" i="5"/>
  <c r="F5800" i="5"/>
  <c r="D5800" i="5"/>
  <c r="F5799" i="5"/>
  <c r="H5799" i="5" s="1"/>
  <c r="D5799" i="5"/>
  <c r="F5798" i="5"/>
  <c r="D5798" i="5"/>
  <c r="F5797" i="5"/>
  <c r="D5797" i="5"/>
  <c r="F5796" i="5"/>
  <c r="D5796" i="5"/>
  <c r="F5795" i="5"/>
  <c r="D5795" i="5"/>
  <c r="F5794" i="5"/>
  <c r="D5794" i="5"/>
  <c r="F5793" i="5"/>
  <c r="D5793" i="5"/>
  <c r="F5780" i="5"/>
  <c r="D5780" i="5"/>
  <c r="F5779" i="5"/>
  <c r="E5779" i="5"/>
  <c r="E5775" i="5"/>
  <c r="F5774" i="5"/>
  <c r="E5774" i="5"/>
  <c r="F5773" i="5"/>
  <c r="H5773" i="5" s="1"/>
  <c r="E5773" i="5"/>
  <c r="F5772" i="5"/>
  <c r="H5772" i="5" s="1"/>
  <c r="E5772" i="5"/>
  <c r="F5771" i="5"/>
  <c r="E5771" i="5"/>
  <c r="F5770" i="5"/>
  <c r="H5770" i="5" s="1"/>
  <c r="E5770" i="5"/>
  <c r="F5766" i="5"/>
  <c r="F5765" i="5"/>
  <c r="E5765" i="5"/>
  <c r="F5759" i="5"/>
  <c r="D5759" i="5"/>
  <c r="F5758" i="5"/>
  <c r="D5758" i="5"/>
  <c r="F5757" i="5"/>
  <c r="D5757" i="5"/>
  <c r="F5756" i="5"/>
  <c r="D5756" i="5"/>
  <c r="F5755" i="5"/>
  <c r="H5755" i="5" s="1"/>
  <c r="D5755" i="5"/>
  <c r="F5754" i="5"/>
  <c r="H5754" i="5" s="1"/>
  <c r="D5754" i="5"/>
  <c r="F5753" i="5"/>
  <c r="D5753" i="5"/>
  <c r="F5752" i="5"/>
  <c r="D5752" i="5"/>
  <c r="F5751" i="5"/>
  <c r="D5751" i="5"/>
  <c r="F5750" i="5"/>
  <c r="D5750" i="5"/>
  <c r="F5749" i="5"/>
  <c r="D5749" i="5"/>
  <c r="F5748" i="5"/>
  <c r="D5748" i="5"/>
  <c r="F5747" i="5"/>
  <c r="D5747" i="5"/>
  <c r="F5746" i="5"/>
  <c r="D5746" i="5"/>
  <c r="F5745" i="5"/>
  <c r="H5745" i="5" s="1"/>
  <c r="D5745" i="5"/>
  <c r="F5744" i="5"/>
  <c r="H5744" i="5" s="1"/>
  <c r="D5744" i="5"/>
  <c r="F5743" i="5"/>
  <c r="D5743" i="5"/>
  <c r="F5742" i="5"/>
  <c r="H5742" i="5" s="1"/>
  <c r="D5742" i="5"/>
  <c r="F5729" i="5"/>
  <c r="D5729" i="5"/>
  <c r="F5728" i="5"/>
  <c r="E5728" i="5"/>
  <c r="E5724" i="5"/>
  <c r="F5723" i="5"/>
  <c r="E5723" i="5"/>
  <c r="F5722" i="5"/>
  <c r="E5722" i="5"/>
  <c r="F5721" i="5"/>
  <c r="E5721" i="5"/>
  <c r="F5720" i="5"/>
  <c r="H5720" i="5" s="1"/>
  <c r="E5720" i="5"/>
  <c r="F5719" i="5"/>
  <c r="H5719" i="5" s="1"/>
  <c r="E5719" i="5"/>
  <c r="F5715" i="5"/>
  <c r="F5714" i="5"/>
  <c r="E5714" i="5"/>
  <c r="F5708" i="5"/>
  <c r="H5708" i="5" s="1"/>
  <c r="D5708" i="5"/>
  <c r="F5707" i="5"/>
  <c r="D5707" i="5"/>
  <c r="F5706" i="5"/>
  <c r="D5706" i="5"/>
  <c r="F5705" i="5"/>
  <c r="H5705" i="5" s="1"/>
  <c r="D5705" i="5"/>
  <c r="F5704" i="5"/>
  <c r="D5704" i="5"/>
  <c r="F5703" i="5"/>
  <c r="D5703" i="5"/>
  <c r="F5702" i="5"/>
  <c r="D5702" i="5"/>
  <c r="F5701" i="5"/>
  <c r="H5701" i="5" s="1"/>
  <c r="D5701" i="5"/>
  <c r="F5700" i="5"/>
  <c r="D5700" i="5"/>
  <c r="F5699" i="5"/>
  <c r="H5699" i="5" s="1"/>
  <c r="D5699" i="5"/>
  <c r="F5698" i="5"/>
  <c r="D5698" i="5"/>
  <c r="F5697" i="5"/>
  <c r="D5697" i="5"/>
  <c r="F5696" i="5"/>
  <c r="D5696" i="5"/>
  <c r="F5695" i="5"/>
  <c r="H5695" i="5" s="1"/>
  <c r="D5695" i="5"/>
  <c r="F5694" i="5"/>
  <c r="D5694" i="5"/>
  <c r="F5693" i="5"/>
  <c r="D5693" i="5"/>
  <c r="F5692" i="5"/>
  <c r="H5692" i="5" s="1"/>
  <c r="D5692" i="5"/>
  <c r="D5691" i="5"/>
  <c r="F5678" i="5"/>
  <c r="H5678" i="5" s="1"/>
  <c r="D5678" i="5"/>
  <c r="F5677" i="5"/>
  <c r="H5677" i="5" s="1"/>
  <c r="E5677" i="5"/>
  <c r="E5673" i="5"/>
  <c r="F5672" i="5"/>
  <c r="H5672" i="5" s="1"/>
  <c r="E5672" i="5"/>
  <c r="F5671" i="5"/>
  <c r="E5671" i="5"/>
  <c r="F5670" i="5"/>
  <c r="E5670" i="5"/>
  <c r="F5669" i="5"/>
  <c r="E5669" i="5"/>
  <c r="F5668" i="5"/>
  <c r="E5668" i="5"/>
  <c r="F5664" i="5"/>
  <c r="F5663" i="5"/>
  <c r="E5663" i="5"/>
  <c r="F5657" i="5"/>
  <c r="D5657" i="5"/>
  <c r="F5656" i="5"/>
  <c r="H5656" i="5" s="1"/>
  <c r="D5656" i="5"/>
  <c r="F5655" i="5"/>
  <c r="H5655" i="5" s="1"/>
  <c r="D5655" i="5"/>
  <c r="F5654" i="5"/>
  <c r="D5654" i="5"/>
  <c r="F5653" i="5"/>
  <c r="H5653" i="5" s="1"/>
  <c r="D5653" i="5"/>
  <c r="F5652" i="5"/>
  <c r="D5652" i="5"/>
  <c r="F5651" i="5"/>
  <c r="D5651" i="5"/>
  <c r="F5650" i="5"/>
  <c r="D5650" i="5"/>
  <c r="F5649" i="5"/>
  <c r="H5649" i="5" s="1"/>
  <c r="D5649" i="5"/>
  <c r="F5648" i="5"/>
  <c r="D5648" i="5"/>
  <c r="F5647" i="5"/>
  <c r="H5647" i="5" s="1"/>
  <c r="D5647" i="5"/>
  <c r="F5646" i="5"/>
  <c r="D5646" i="5"/>
  <c r="F5645" i="5"/>
  <c r="H5645" i="5" s="1"/>
  <c r="D5645" i="5"/>
  <c r="F5644" i="5"/>
  <c r="D5644" i="5"/>
  <c r="F5643" i="5"/>
  <c r="H5643" i="5" s="1"/>
  <c r="D5643" i="5"/>
  <c r="F5642" i="5"/>
  <c r="D5642" i="5"/>
  <c r="F5641" i="5"/>
  <c r="D5641" i="5"/>
  <c r="D5640" i="5"/>
  <c r="F5627" i="5"/>
  <c r="D5627" i="5"/>
  <c r="F5626" i="5"/>
  <c r="E5626" i="5"/>
  <c r="E5622" i="5"/>
  <c r="F5621" i="5"/>
  <c r="H5621" i="5" s="1"/>
  <c r="E5621" i="5"/>
  <c r="F5620" i="5"/>
  <c r="H5620" i="5" s="1"/>
  <c r="E5620" i="5"/>
  <c r="F5619" i="5"/>
  <c r="H5619" i="5" s="1"/>
  <c r="E5619" i="5"/>
  <c r="F5618" i="5"/>
  <c r="E5618" i="5"/>
  <c r="F5617" i="5"/>
  <c r="H5617" i="5" s="1"/>
  <c r="E5617" i="5"/>
  <c r="F5613" i="5"/>
  <c r="F5612" i="5"/>
  <c r="E5612" i="5"/>
  <c r="F5606" i="5"/>
  <c r="D5606" i="5"/>
  <c r="F5605" i="5"/>
  <c r="D5605" i="5"/>
  <c r="F5604" i="5"/>
  <c r="D5604" i="5"/>
  <c r="F5603" i="5"/>
  <c r="H5603" i="5" s="1"/>
  <c r="D5603" i="5"/>
  <c r="F5602" i="5"/>
  <c r="H5602" i="5" s="1"/>
  <c r="D5602" i="5"/>
  <c r="F5601" i="5"/>
  <c r="H5601" i="5" s="1"/>
  <c r="D5601" i="5"/>
  <c r="F5600" i="5"/>
  <c r="H5600" i="5" s="1"/>
  <c r="D5600" i="5"/>
  <c r="F5599" i="5"/>
  <c r="D5599" i="5"/>
  <c r="F5598" i="5"/>
  <c r="D5598" i="5"/>
  <c r="F5597" i="5"/>
  <c r="D5597" i="5"/>
  <c r="F5596" i="5"/>
  <c r="H5596" i="5" s="1"/>
  <c r="D5596" i="5"/>
  <c r="F5595" i="5"/>
  <c r="D5595" i="5"/>
  <c r="F5594" i="5"/>
  <c r="D5594" i="5"/>
  <c r="F5593" i="5"/>
  <c r="D5593" i="5"/>
  <c r="F5592" i="5"/>
  <c r="H5592" i="5" s="1"/>
  <c r="D5592" i="5"/>
  <c r="F5591" i="5"/>
  <c r="H5591" i="5" s="1"/>
  <c r="D5591" i="5"/>
  <c r="F5590" i="5"/>
  <c r="H5590" i="5" s="1"/>
  <c r="D5590" i="5"/>
  <c r="D5589" i="5"/>
  <c r="F5576" i="5"/>
  <c r="H5576" i="5" s="1"/>
  <c r="D5576" i="5"/>
  <c r="F5575" i="5"/>
  <c r="E5575" i="5"/>
  <c r="E5571" i="5"/>
  <c r="F5570" i="5"/>
  <c r="H5570" i="5" s="1"/>
  <c r="E5570" i="5"/>
  <c r="F5569" i="5"/>
  <c r="E5569" i="5"/>
  <c r="F5568" i="5"/>
  <c r="E5568" i="5"/>
  <c r="F5567" i="5"/>
  <c r="H5567" i="5" s="1"/>
  <c r="E5567" i="5"/>
  <c r="F5566" i="5"/>
  <c r="H5566" i="5" s="1"/>
  <c r="E5566" i="5"/>
  <c r="F5562" i="5"/>
  <c r="F5561" i="5"/>
  <c r="E5561" i="5"/>
  <c r="F5559" i="5"/>
  <c r="E5559" i="5"/>
  <c r="F5555" i="5"/>
  <c r="H5555" i="5" s="1"/>
  <c r="D5555" i="5"/>
  <c r="F5554" i="5"/>
  <c r="D5554" i="5"/>
  <c r="F5553" i="5"/>
  <c r="D5553" i="5"/>
  <c r="F5552" i="5"/>
  <c r="D5552" i="5"/>
  <c r="F5551" i="5"/>
  <c r="H5551" i="5" s="1"/>
  <c r="D5551" i="5"/>
  <c r="F5550" i="5"/>
  <c r="D5550" i="5"/>
  <c r="F5549" i="5"/>
  <c r="H5549" i="5" s="1"/>
  <c r="D5549" i="5"/>
  <c r="F5548" i="5"/>
  <c r="D5548" i="5"/>
  <c r="F5547" i="5"/>
  <c r="H5547" i="5" s="1"/>
  <c r="D5547" i="5"/>
  <c r="F5546" i="5"/>
  <c r="D5546" i="5"/>
  <c r="F5545" i="5"/>
  <c r="H5545" i="5" s="1"/>
  <c r="D5545" i="5"/>
  <c r="F5544" i="5"/>
  <c r="D5544" i="5"/>
  <c r="F5543" i="5"/>
  <c r="D5543" i="5"/>
  <c r="F5542" i="5"/>
  <c r="D5542" i="5"/>
  <c r="F5541" i="5"/>
  <c r="D5541" i="5"/>
  <c r="F5540" i="5"/>
  <c r="D5540" i="5"/>
  <c r="F5539" i="5"/>
  <c r="D5539" i="5"/>
  <c r="F5538" i="5"/>
  <c r="H5538" i="5" s="1"/>
  <c r="D5538" i="5"/>
  <c r="F5525" i="5"/>
  <c r="H5525" i="5" s="1"/>
  <c r="D5525" i="5"/>
  <c r="F5524" i="5"/>
  <c r="E5524" i="5"/>
  <c r="E5520" i="5"/>
  <c r="F5519" i="5"/>
  <c r="E5519" i="5"/>
  <c r="F5518" i="5"/>
  <c r="E5518" i="5"/>
  <c r="F5517" i="5"/>
  <c r="H5517" i="5" s="1"/>
  <c r="E5517" i="5"/>
  <c r="F5516" i="5"/>
  <c r="E5516" i="5"/>
  <c r="F5515" i="5"/>
  <c r="E5515" i="5"/>
  <c r="F5511" i="5"/>
  <c r="F5510" i="5"/>
  <c r="E5510" i="5"/>
  <c r="F5504" i="5"/>
  <c r="H5504" i="5" s="1"/>
  <c r="D5504" i="5"/>
  <c r="F5503" i="5"/>
  <c r="H5503" i="5" s="1"/>
  <c r="D5503" i="5"/>
  <c r="F5502" i="5"/>
  <c r="D5502" i="5"/>
  <c r="F5501" i="5"/>
  <c r="H5501" i="5" s="1"/>
  <c r="D5501" i="5"/>
  <c r="F5500" i="5"/>
  <c r="D5500" i="5"/>
  <c r="F5499" i="5"/>
  <c r="D5499" i="5"/>
  <c r="F5498" i="5"/>
  <c r="D5498" i="5"/>
  <c r="F5497" i="5"/>
  <c r="D5497" i="5"/>
  <c r="F5496" i="5"/>
  <c r="D5496" i="5"/>
  <c r="F5495" i="5"/>
  <c r="D5495" i="5"/>
  <c r="F5494" i="5"/>
  <c r="H5494" i="5" s="1"/>
  <c r="D5494" i="5"/>
  <c r="F5493" i="5"/>
  <c r="H5493" i="5" s="1"/>
  <c r="D5493" i="5"/>
  <c r="F5492" i="5"/>
  <c r="D5492" i="5"/>
  <c r="F5491" i="5"/>
  <c r="H5491" i="5" s="1"/>
  <c r="D5491" i="5"/>
  <c r="F5490" i="5"/>
  <c r="D5490" i="5"/>
  <c r="F5489" i="5"/>
  <c r="D5489" i="5"/>
  <c r="F5488" i="5"/>
  <c r="D5488" i="5"/>
  <c r="F5487" i="5"/>
  <c r="H5487" i="5" s="1"/>
  <c r="D5487" i="5"/>
  <c r="F5474" i="5"/>
  <c r="D5474" i="5"/>
  <c r="F5473" i="5"/>
  <c r="H5473" i="5" s="1"/>
  <c r="E5473" i="5"/>
  <c r="E5469" i="5"/>
  <c r="F5468" i="5"/>
  <c r="H5468" i="5" s="1"/>
  <c r="E5468" i="5"/>
  <c r="F5467" i="5"/>
  <c r="H5467" i="5" s="1"/>
  <c r="E5467" i="5"/>
  <c r="F5466" i="5"/>
  <c r="H5466" i="5" s="1"/>
  <c r="E5466" i="5"/>
  <c r="F5465" i="5"/>
  <c r="E5465" i="5"/>
  <c r="F5464" i="5"/>
  <c r="E5464" i="5"/>
  <c r="F5460" i="5"/>
  <c r="F5459" i="5"/>
  <c r="E5459" i="5"/>
  <c r="F5453" i="5"/>
  <c r="D5453" i="5"/>
  <c r="F5452" i="5"/>
  <c r="D5452" i="5"/>
  <c r="F5451" i="5"/>
  <c r="D5451" i="5"/>
  <c r="F5450" i="5"/>
  <c r="D5450" i="5"/>
  <c r="F5449" i="5"/>
  <c r="D5449" i="5"/>
  <c r="F5448" i="5"/>
  <c r="D5448" i="5"/>
  <c r="F5447" i="5"/>
  <c r="D5447" i="5"/>
  <c r="F5446" i="5"/>
  <c r="D5446" i="5"/>
  <c r="F5445" i="5"/>
  <c r="D5445" i="5"/>
  <c r="F5444" i="5"/>
  <c r="D5444" i="5"/>
  <c r="F5443" i="5"/>
  <c r="D5443" i="5"/>
  <c r="F5442" i="5"/>
  <c r="D5442" i="5"/>
  <c r="F5441" i="5"/>
  <c r="H5441" i="5" s="1"/>
  <c r="D5441" i="5"/>
  <c r="F5440" i="5"/>
  <c r="H5440" i="5" s="1"/>
  <c r="D5440" i="5"/>
  <c r="F5439" i="5"/>
  <c r="H5439" i="5" s="1"/>
  <c r="D5439" i="5"/>
  <c r="F5438" i="5"/>
  <c r="D5438" i="5"/>
  <c r="F5437" i="5"/>
  <c r="H5437" i="5" s="1"/>
  <c r="D5437" i="5"/>
  <c r="F5436" i="5"/>
  <c r="D5436" i="5"/>
  <c r="F5423" i="5"/>
  <c r="H5423" i="5" s="1"/>
  <c r="D5423" i="5"/>
  <c r="F5422" i="5"/>
  <c r="E5422" i="5"/>
  <c r="E5418" i="5"/>
  <c r="F5417" i="5"/>
  <c r="E5417" i="5"/>
  <c r="F5416" i="5"/>
  <c r="E5416" i="5"/>
  <c r="F5415" i="5"/>
  <c r="H5415" i="5" s="1"/>
  <c r="E5415" i="5"/>
  <c r="F5414" i="5"/>
  <c r="H5414" i="5" s="1"/>
  <c r="E5414" i="5"/>
  <c r="F5413" i="5"/>
  <c r="H5413" i="5" s="1"/>
  <c r="E5413" i="5"/>
  <c r="F5409" i="5"/>
  <c r="F5408" i="5"/>
  <c r="E5408" i="5"/>
  <c r="F5402" i="5"/>
  <c r="D5402" i="5"/>
  <c r="F5401" i="5"/>
  <c r="D5401" i="5"/>
  <c r="F5400" i="5"/>
  <c r="D5400" i="5"/>
  <c r="F5399" i="5"/>
  <c r="D5399" i="5"/>
  <c r="F5398" i="5"/>
  <c r="D5398" i="5"/>
  <c r="F5397" i="5"/>
  <c r="D5397" i="5"/>
  <c r="F5396" i="5"/>
  <c r="H5396" i="5" s="1"/>
  <c r="D5396" i="5"/>
  <c r="F5395" i="5"/>
  <c r="H5395" i="5" s="1"/>
  <c r="D5395" i="5"/>
  <c r="F5394" i="5"/>
  <c r="H5394" i="5" s="1"/>
  <c r="D5394" i="5"/>
  <c r="F5393" i="5"/>
  <c r="H5393" i="5" s="1"/>
  <c r="D5393" i="5"/>
  <c r="F5392" i="5"/>
  <c r="D5392" i="5"/>
  <c r="F5391" i="5"/>
  <c r="H5391" i="5" s="1"/>
  <c r="D5391" i="5"/>
  <c r="F5390" i="5"/>
  <c r="D5390" i="5"/>
  <c r="F5389" i="5"/>
  <c r="D5389" i="5"/>
  <c r="F5388" i="5"/>
  <c r="D5388" i="5"/>
  <c r="F5387" i="5"/>
  <c r="H5387" i="5" s="1"/>
  <c r="D5387" i="5"/>
  <c r="F5386" i="5"/>
  <c r="H5386" i="5" s="1"/>
  <c r="D5386" i="5"/>
  <c r="F5385" i="5"/>
  <c r="H5385" i="5" s="1"/>
  <c r="D5385" i="5"/>
  <c r="F5372" i="5"/>
  <c r="D5372" i="5"/>
  <c r="F5371" i="5"/>
  <c r="H5371" i="5" s="1"/>
  <c r="E5371" i="5"/>
  <c r="E5367" i="5"/>
  <c r="F5366" i="5"/>
  <c r="E5366" i="5"/>
  <c r="F5365" i="5"/>
  <c r="E5365" i="5"/>
  <c r="F5364" i="5"/>
  <c r="E5364" i="5"/>
  <c r="F5363" i="5"/>
  <c r="E5363" i="5"/>
  <c r="F5362" i="5"/>
  <c r="E5362" i="5"/>
  <c r="F5358" i="5"/>
  <c r="F5357" i="5"/>
  <c r="E5357" i="5"/>
  <c r="F5351" i="5"/>
  <c r="H5351" i="5" s="1"/>
  <c r="D5351" i="5"/>
  <c r="F5350" i="5"/>
  <c r="D5350" i="5"/>
  <c r="F5349" i="5"/>
  <c r="H5349" i="5" s="1"/>
  <c r="D5349" i="5"/>
  <c r="F5348" i="5"/>
  <c r="D5348" i="5"/>
  <c r="F5347" i="5"/>
  <c r="D5347" i="5"/>
  <c r="F5346" i="5"/>
  <c r="D5346" i="5"/>
  <c r="F5345" i="5"/>
  <c r="H5345" i="5" s="1"/>
  <c r="D5345" i="5"/>
  <c r="F5344" i="5"/>
  <c r="D5344" i="5"/>
  <c r="F5343" i="5"/>
  <c r="H5343" i="5" s="1"/>
  <c r="D5343" i="5"/>
  <c r="F5342" i="5"/>
  <c r="H5342" i="5" s="1"/>
  <c r="D5342" i="5"/>
  <c r="F5341" i="5"/>
  <c r="H5341" i="5" s="1"/>
  <c r="D5341" i="5"/>
  <c r="F5340" i="5"/>
  <c r="D5340" i="5"/>
  <c r="F5339" i="5"/>
  <c r="H5339" i="5" s="1"/>
  <c r="D5339" i="5"/>
  <c r="F5338" i="5"/>
  <c r="D5338" i="5"/>
  <c r="F5337" i="5"/>
  <c r="D5337" i="5"/>
  <c r="F5336" i="5"/>
  <c r="D5336" i="5"/>
  <c r="F5335" i="5"/>
  <c r="D5335" i="5"/>
  <c r="F5334" i="5"/>
  <c r="D5334" i="5"/>
  <c r="F5321" i="5"/>
  <c r="D5321" i="5"/>
  <c r="F5320" i="5"/>
  <c r="H5320" i="5" s="1"/>
  <c r="E5320" i="5"/>
  <c r="E5316" i="5"/>
  <c r="F5315" i="5"/>
  <c r="H5315" i="5" s="1"/>
  <c r="E5315" i="5"/>
  <c r="F5314" i="5"/>
  <c r="H5314" i="5" s="1"/>
  <c r="E5314" i="5"/>
  <c r="F5313" i="5"/>
  <c r="E5313" i="5"/>
  <c r="F5312" i="5"/>
  <c r="E5312" i="5"/>
  <c r="F5311" i="5"/>
  <c r="E5311" i="5"/>
  <c r="F5307" i="5"/>
  <c r="F5306" i="5"/>
  <c r="E5306" i="5"/>
  <c r="F5300" i="5"/>
  <c r="D5300" i="5"/>
  <c r="F5299" i="5"/>
  <c r="H5299" i="5" s="1"/>
  <c r="D5299" i="5"/>
  <c r="F5298" i="5"/>
  <c r="H5298" i="5" s="1"/>
  <c r="D5298" i="5"/>
  <c r="F5297" i="5"/>
  <c r="D5297" i="5"/>
  <c r="F5296" i="5"/>
  <c r="D5296" i="5"/>
  <c r="F5295" i="5"/>
  <c r="H5295" i="5" s="1"/>
  <c r="D5295" i="5"/>
  <c r="F5294" i="5"/>
  <c r="D5294" i="5"/>
  <c r="F5293" i="5"/>
  <c r="H5293" i="5" s="1"/>
  <c r="D5293" i="5"/>
  <c r="F5292" i="5"/>
  <c r="D5292" i="5"/>
  <c r="F5291" i="5"/>
  <c r="D5291" i="5"/>
  <c r="F5290" i="5"/>
  <c r="D5290" i="5"/>
  <c r="F5289" i="5"/>
  <c r="H5289" i="5" s="1"/>
  <c r="D5289" i="5"/>
  <c r="F5288" i="5"/>
  <c r="H5288" i="5" s="1"/>
  <c r="D5288" i="5"/>
  <c r="F5287" i="5"/>
  <c r="H5287" i="5" s="1"/>
  <c r="D5287" i="5"/>
  <c r="F5286" i="5"/>
  <c r="D5286" i="5"/>
  <c r="F5285" i="5"/>
  <c r="H5285" i="5" s="1"/>
  <c r="D5285" i="5"/>
  <c r="F5284" i="5"/>
  <c r="D5284" i="5"/>
  <c r="F5283" i="5"/>
  <c r="H5283" i="5" s="1"/>
  <c r="D5283" i="5"/>
  <c r="F5270" i="5"/>
  <c r="D5270" i="5"/>
  <c r="F5269" i="5"/>
  <c r="E5269" i="5"/>
  <c r="E5265" i="5"/>
  <c r="F5264" i="5"/>
  <c r="E5264" i="5"/>
  <c r="F5263" i="5"/>
  <c r="H5263" i="5" s="1"/>
  <c r="E5263" i="5"/>
  <c r="F5262" i="5"/>
  <c r="H5262" i="5" s="1"/>
  <c r="E5262" i="5"/>
  <c r="F5261" i="5"/>
  <c r="H5261" i="5" s="1"/>
  <c r="E5261" i="5"/>
  <c r="F5260" i="5"/>
  <c r="H5260" i="5" s="1"/>
  <c r="E5260" i="5"/>
  <c r="F5256" i="5"/>
  <c r="F5255" i="5"/>
  <c r="E5255" i="5"/>
  <c r="F5249" i="5"/>
  <c r="H5249" i="5" s="1"/>
  <c r="D5249" i="5"/>
  <c r="F5248" i="5"/>
  <c r="D5248" i="5"/>
  <c r="F5247" i="5"/>
  <c r="D5247" i="5"/>
  <c r="F5246" i="5"/>
  <c r="D5246" i="5"/>
  <c r="F5245" i="5"/>
  <c r="D5245" i="5"/>
  <c r="F5244" i="5"/>
  <c r="D5244" i="5"/>
  <c r="F5243" i="5"/>
  <c r="H5243" i="5" s="1"/>
  <c r="D5243" i="5"/>
  <c r="F5242" i="5"/>
  <c r="D5242" i="5"/>
  <c r="F5241" i="5"/>
  <c r="D5241" i="5"/>
  <c r="F5240" i="5"/>
  <c r="D5240" i="5"/>
  <c r="F5239" i="5"/>
  <c r="D5239" i="5"/>
  <c r="F5238" i="5"/>
  <c r="D5238" i="5"/>
  <c r="F5237" i="5"/>
  <c r="D5237" i="5"/>
  <c r="F5236" i="5"/>
  <c r="D5236" i="5"/>
  <c r="F5235" i="5"/>
  <c r="H5235" i="5" s="1"/>
  <c r="D5235" i="5"/>
  <c r="F5234" i="5"/>
  <c r="H5234" i="5" s="1"/>
  <c r="D5234" i="5"/>
  <c r="F5233" i="5"/>
  <c r="H5233" i="5" s="1"/>
  <c r="D5233" i="5"/>
  <c r="F5232" i="5"/>
  <c r="D5232" i="5"/>
  <c r="F5219" i="5"/>
  <c r="H5219" i="5" s="1"/>
  <c r="D5219" i="5"/>
  <c r="F5218" i="5"/>
  <c r="E5218" i="5"/>
  <c r="E5214" i="5"/>
  <c r="F5213" i="5"/>
  <c r="H5213" i="5" s="1"/>
  <c r="E5213" i="5"/>
  <c r="F5212" i="5"/>
  <c r="E5212" i="5"/>
  <c r="F5211" i="5"/>
  <c r="E5211" i="5"/>
  <c r="F5210" i="5"/>
  <c r="H5210" i="5" s="1"/>
  <c r="E5210" i="5"/>
  <c r="F5209" i="5"/>
  <c r="H5209" i="5" s="1"/>
  <c r="E5209" i="5"/>
  <c r="F5205" i="5"/>
  <c r="F5204" i="5"/>
  <c r="E5204" i="5"/>
  <c r="F5198" i="5"/>
  <c r="D5198" i="5"/>
  <c r="F5197" i="5"/>
  <c r="H5197" i="5" s="1"/>
  <c r="D5197" i="5"/>
  <c r="F5196" i="5"/>
  <c r="D5196" i="5"/>
  <c r="F5195" i="5"/>
  <c r="D5195" i="5"/>
  <c r="F5194" i="5"/>
  <c r="D5194" i="5"/>
  <c r="F5193" i="5"/>
  <c r="D5193" i="5"/>
  <c r="F5192" i="5"/>
  <c r="D5192" i="5"/>
  <c r="F5191" i="5"/>
  <c r="H5191" i="5" s="1"/>
  <c r="D5191" i="5"/>
  <c r="F5190" i="5"/>
  <c r="H5190" i="5" s="1"/>
  <c r="D5190" i="5"/>
  <c r="F5189" i="5"/>
  <c r="H5189" i="5" s="1"/>
  <c r="D5189" i="5"/>
  <c r="F5188" i="5"/>
  <c r="D5188" i="5"/>
  <c r="F5187" i="5"/>
  <c r="H5187" i="5" s="1"/>
  <c r="D5187" i="5"/>
  <c r="F5186" i="5"/>
  <c r="D5186" i="5"/>
  <c r="F5173" i="5"/>
  <c r="H5173" i="5" s="1"/>
  <c r="D5173" i="5"/>
  <c r="F5172" i="5"/>
  <c r="E5172" i="5"/>
  <c r="E5168" i="5"/>
  <c r="F5167" i="5"/>
  <c r="E5167" i="5"/>
  <c r="F5166" i="5"/>
  <c r="H5166" i="5" s="1"/>
  <c r="E5166" i="5"/>
  <c r="F5165" i="5"/>
  <c r="H5165" i="5" s="1"/>
  <c r="E5165" i="5"/>
  <c r="F5164" i="5"/>
  <c r="H5164" i="5" s="1"/>
  <c r="E5164" i="5"/>
  <c r="F5163" i="5"/>
  <c r="H5163" i="5" s="1"/>
  <c r="E5163" i="5"/>
  <c r="F5159" i="5"/>
  <c r="F5158" i="5"/>
  <c r="E5158" i="5"/>
  <c r="F5152" i="5"/>
  <c r="D5152" i="5"/>
  <c r="F5151" i="5"/>
  <c r="D5151" i="5"/>
  <c r="F5150" i="5"/>
  <c r="D5150" i="5"/>
  <c r="F5149" i="5"/>
  <c r="H5149" i="5" s="1"/>
  <c r="D5149" i="5"/>
  <c r="F5148" i="5"/>
  <c r="D5148" i="5"/>
  <c r="F5147" i="5"/>
  <c r="D5147" i="5"/>
  <c r="F5146" i="5"/>
  <c r="D5146" i="5"/>
  <c r="F5145" i="5"/>
  <c r="H5145" i="5" s="1"/>
  <c r="D5145" i="5"/>
  <c r="F5144" i="5"/>
  <c r="D5144" i="5"/>
  <c r="F5143" i="5"/>
  <c r="H5143" i="5" s="1"/>
  <c r="D5143" i="5"/>
  <c r="F5142" i="5"/>
  <c r="D5142" i="5"/>
  <c r="F5141" i="5"/>
  <c r="D5141" i="5"/>
  <c r="F5140" i="5"/>
  <c r="D5140" i="5"/>
  <c r="F5127" i="5"/>
  <c r="H5127" i="5" s="1"/>
  <c r="D5127" i="5"/>
  <c r="F5126" i="5"/>
  <c r="E5126" i="5"/>
  <c r="E5122" i="5"/>
  <c r="F5121" i="5"/>
  <c r="H5121" i="5" s="1"/>
  <c r="E5121" i="5"/>
  <c r="F5120" i="5"/>
  <c r="H5120" i="5" s="1"/>
  <c r="E5120" i="5"/>
  <c r="F5119" i="5"/>
  <c r="H5119" i="5" s="1"/>
  <c r="E5119" i="5"/>
  <c r="F5118" i="5"/>
  <c r="H5118" i="5" s="1"/>
  <c r="E5118" i="5"/>
  <c r="F5117" i="5"/>
  <c r="E5117" i="5"/>
  <c r="F5113" i="5"/>
  <c r="F5112" i="5"/>
  <c r="E5112" i="5"/>
  <c r="F5106" i="5"/>
  <c r="D5106" i="5"/>
  <c r="F5105" i="5"/>
  <c r="D5105" i="5"/>
  <c r="F5104" i="5"/>
  <c r="D5104" i="5"/>
  <c r="F5103" i="5"/>
  <c r="D5103" i="5"/>
  <c r="F5102" i="5"/>
  <c r="H5102" i="5" s="1"/>
  <c r="D5102" i="5"/>
  <c r="F5101" i="5"/>
  <c r="H5101" i="5" s="1"/>
  <c r="D5101" i="5"/>
  <c r="F5100" i="5"/>
  <c r="D5100" i="5"/>
  <c r="F5099" i="5"/>
  <c r="H5099" i="5" s="1"/>
  <c r="D5099" i="5"/>
  <c r="F5098" i="5"/>
  <c r="D5098" i="5"/>
  <c r="F5097" i="5"/>
  <c r="D5097" i="5"/>
  <c r="F5096" i="5"/>
  <c r="D5096" i="5"/>
  <c r="F5095" i="5"/>
  <c r="D5095" i="5"/>
  <c r="F5094" i="5"/>
  <c r="D5094" i="5"/>
  <c r="F5081" i="5"/>
  <c r="H5081" i="5" s="1"/>
  <c r="D5081" i="5"/>
  <c r="F5080" i="5"/>
  <c r="H5080" i="5" s="1"/>
  <c r="E5080" i="5"/>
  <c r="E5076" i="5"/>
  <c r="F5075" i="5"/>
  <c r="H5075" i="5" s="1"/>
  <c r="E5075" i="5"/>
  <c r="F5074" i="5"/>
  <c r="E5074" i="5"/>
  <c r="F5073" i="5"/>
  <c r="E5073" i="5"/>
  <c r="F5072" i="5"/>
  <c r="E5072" i="5"/>
  <c r="F5071" i="5"/>
  <c r="H5071" i="5" s="1"/>
  <c r="E5071" i="5"/>
  <c r="F5067" i="5"/>
  <c r="F5066" i="5"/>
  <c r="E5066" i="5"/>
  <c r="F5060" i="5"/>
  <c r="D5060" i="5"/>
  <c r="F5059" i="5"/>
  <c r="H5059" i="5" s="1"/>
  <c r="D5059" i="5"/>
  <c r="F5058" i="5"/>
  <c r="H5058" i="5" s="1"/>
  <c r="D5058" i="5"/>
  <c r="F5057" i="5"/>
  <c r="H5057" i="5" s="1"/>
  <c r="D5057" i="5"/>
  <c r="F5056" i="5"/>
  <c r="D5056" i="5"/>
  <c r="F5055" i="5"/>
  <c r="H5055" i="5" s="1"/>
  <c r="D5055" i="5"/>
  <c r="F5054" i="5"/>
  <c r="D5054" i="5"/>
  <c r="F5053" i="5"/>
  <c r="D5053" i="5"/>
  <c r="F5052" i="5"/>
  <c r="D5052" i="5"/>
  <c r="F5051" i="5"/>
  <c r="D5051" i="5"/>
  <c r="F5050" i="5"/>
  <c r="D5050" i="5"/>
  <c r="F5049" i="5"/>
  <c r="D5049" i="5"/>
  <c r="F5048" i="5"/>
  <c r="H5048" i="5" s="1"/>
  <c r="D5048" i="5"/>
  <c r="F5035" i="5"/>
  <c r="H5035" i="5" s="1"/>
  <c r="D5035" i="5"/>
  <c r="F5034" i="5"/>
  <c r="E5034" i="5"/>
  <c r="E5030" i="5"/>
  <c r="F5029" i="5"/>
  <c r="E5029" i="5"/>
  <c r="F5028" i="5"/>
  <c r="E5028" i="5"/>
  <c r="F5027" i="5"/>
  <c r="E5027" i="5"/>
  <c r="F5026" i="5"/>
  <c r="E5026" i="5"/>
  <c r="F5025" i="5"/>
  <c r="E5025" i="5"/>
  <c r="F5021" i="5"/>
  <c r="F5020" i="5"/>
  <c r="E5020" i="5"/>
  <c r="F5014" i="5"/>
  <c r="H5014" i="5" s="1"/>
  <c r="D5014" i="5"/>
  <c r="F5013" i="5"/>
  <c r="H5013" i="5" s="1"/>
  <c r="D5013" i="5"/>
  <c r="F5012" i="5"/>
  <c r="D5012" i="5"/>
  <c r="F5011" i="5"/>
  <c r="H5011" i="5" s="1"/>
  <c r="D5011" i="5"/>
  <c r="F5010" i="5"/>
  <c r="D5010" i="5"/>
  <c r="F5009" i="5"/>
  <c r="D5009" i="5"/>
  <c r="F5008" i="5"/>
  <c r="D5008" i="5"/>
  <c r="F5007" i="5"/>
  <c r="D5007" i="5"/>
  <c r="F5006" i="5"/>
  <c r="D5006" i="5"/>
  <c r="F5005" i="5"/>
  <c r="D5005" i="5"/>
  <c r="F5004" i="5"/>
  <c r="H5004" i="5" s="1"/>
  <c r="D5004" i="5"/>
  <c r="F5003" i="5"/>
  <c r="H5003" i="5" s="1"/>
  <c r="D5003" i="5"/>
  <c r="F5002" i="5"/>
  <c r="D5002" i="5"/>
  <c r="F4989" i="5"/>
  <c r="H4989" i="5" s="1"/>
  <c r="D4989" i="5"/>
  <c r="F4988" i="5"/>
  <c r="E4988" i="5"/>
  <c r="E4984" i="5"/>
  <c r="F4983" i="5"/>
  <c r="H4983" i="5" s="1"/>
  <c r="E4983" i="5"/>
  <c r="F4982" i="5"/>
  <c r="E4982" i="5"/>
  <c r="F4981" i="5"/>
  <c r="E4981" i="5"/>
  <c r="F4980" i="5"/>
  <c r="H4980" i="5" s="1"/>
  <c r="E4980" i="5"/>
  <c r="F4979" i="5"/>
  <c r="H4979" i="5" s="1"/>
  <c r="E4979" i="5"/>
  <c r="F4975" i="5"/>
  <c r="F4974" i="5"/>
  <c r="E4974" i="5"/>
  <c r="F4968" i="5"/>
  <c r="D4968" i="5"/>
  <c r="F4967" i="5"/>
  <c r="H4967" i="5" s="1"/>
  <c r="D4967" i="5"/>
  <c r="F4966" i="5"/>
  <c r="D4966" i="5"/>
  <c r="F4965" i="5"/>
  <c r="H4965" i="5" s="1"/>
  <c r="D4965" i="5"/>
  <c r="F4964" i="5"/>
  <c r="D4964" i="5"/>
  <c r="F4963" i="5"/>
  <c r="D4963" i="5"/>
  <c r="F4962" i="5"/>
  <c r="D4962" i="5"/>
  <c r="F4961" i="5"/>
  <c r="H4961" i="5" s="1"/>
  <c r="D4961" i="5"/>
  <c r="F4960" i="5"/>
  <c r="H4960" i="5" s="1"/>
  <c r="D4960" i="5"/>
  <c r="F4959" i="5"/>
  <c r="H4959" i="5" s="1"/>
  <c r="D4959" i="5"/>
  <c r="F4958" i="5"/>
  <c r="D4958" i="5"/>
  <c r="F4957" i="5"/>
  <c r="H4957" i="5" s="1"/>
  <c r="D4957" i="5"/>
  <c r="F4956" i="5"/>
  <c r="D4956" i="5"/>
  <c r="F4943" i="5"/>
  <c r="D4943" i="5"/>
  <c r="F4942" i="5"/>
  <c r="E4942" i="5"/>
  <c r="E4938" i="5"/>
  <c r="F4937" i="5"/>
  <c r="E4937" i="5"/>
  <c r="F4936" i="5"/>
  <c r="H4936" i="5" s="1"/>
  <c r="E4936" i="5"/>
  <c r="F4935" i="5"/>
  <c r="E4935" i="5"/>
  <c r="F4934" i="5"/>
  <c r="H4934" i="5" s="1"/>
  <c r="E4934" i="5"/>
  <c r="F4933" i="5"/>
  <c r="H4933" i="5" s="1"/>
  <c r="E4933" i="5"/>
  <c r="F4929" i="5"/>
  <c r="F4928" i="5"/>
  <c r="E4928" i="5"/>
  <c r="F4922" i="5"/>
  <c r="D4922" i="5"/>
  <c r="F4921" i="5"/>
  <c r="D4921" i="5"/>
  <c r="F4920" i="5"/>
  <c r="H4920" i="5" s="1"/>
  <c r="D4920" i="5"/>
  <c r="F4919" i="5"/>
  <c r="H4919" i="5" s="1"/>
  <c r="D4919" i="5"/>
  <c r="F4918" i="5"/>
  <c r="D4918" i="5"/>
  <c r="F4917" i="5"/>
  <c r="D4917" i="5"/>
  <c r="F4916" i="5"/>
  <c r="H4916" i="5" s="1"/>
  <c r="D4916" i="5"/>
  <c r="F4915" i="5"/>
  <c r="H4915" i="5" s="1"/>
  <c r="D4915" i="5"/>
  <c r="F4914" i="5"/>
  <c r="H4914" i="5" s="1"/>
  <c r="D4914" i="5"/>
  <c r="F4913" i="5"/>
  <c r="H4913" i="5" s="1"/>
  <c r="D4913" i="5"/>
  <c r="F4912" i="5"/>
  <c r="H4912" i="5" s="1"/>
  <c r="D4912" i="5"/>
  <c r="F4911" i="5"/>
  <c r="D4911" i="5"/>
  <c r="F4910" i="5"/>
  <c r="D4910" i="5"/>
  <c r="F4897" i="5"/>
  <c r="D4897" i="5"/>
  <c r="F4896" i="5"/>
  <c r="E4896" i="5"/>
  <c r="E4892" i="5"/>
  <c r="F4891" i="5"/>
  <c r="H4891" i="5" s="1"/>
  <c r="E4891" i="5"/>
  <c r="F4890" i="5"/>
  <c r="H4890" i="5" s="1"/>
  <c r="E4890" i="5"/>
  <c r="F4889" i="5"/>
  <c r="H4889" i="5" s="1"/>
  <c r="E4889" i="5"/>
  <c r="F4888" i="5"/>
  <c r="H4888" i="5" s="1"/>
  <c r="E4888" i="5"/>
  <c r="F4887" i="5"/>
  <c r="E4887" i="5"/>
  <c r="F4883" i="5"/>
  <c r="F4882" i="5"/>
  <c r="E4882" i="5"/>
  <c r="F4876" i="5"/>
  <c r="D4876" i="5"/>
  <c r="F4875" i="5"/>
  <c r="H4875" i="5" s="1"/>
  <c r="D4875" i="5"/>
  <c r="F4874" i="5"/>
  <c r="D4874" i="5"/>
  <c r="F4873" i="5"/>
  <c r="H4873" i="5" s="1"/>
  <c r="D4873" i="5"/>
  <c r="F4872" i="5"/>
  <c r="H4872" i="5" s="1"/>
  <c r="D4872" i="5"/>
  <c r="F4871" i="5"/>
  <c r="H4871" i="5" s="1"/>
  <c r="D4871" i="5"/>
  <c r="F4870" i="5"/>
  <c r="D4870" i="5"/>
  <c r="F4869" i="5"/>
  <c r="H4869" i="5" s="1"/>
  <c r="D4869" i="5"/>
  <c r="F4868" i="5"/>
  <c r="D4868" i="5"/>
  <c r="F4867" i="5"/>
  <c r="D4867" i="5"/>
  <c r="F4866" i="5"/>
  <c r="D4866" i="5"/>
  <c r="F4865" i="5"/>
  <c r="D4865" i="5"/>
  <c r="F4864" i="5"/>
  <c r="D4864" i="5"/>
  <c r="F4851" i="5"/>
  <c r="H4851" i="5" s="1"/>
  <c r="D4851" i="5"/>
  <c r="F4850" i="5"/>
  <c r="H4850" i="5" s="1"/>
  <c r="E4850" i="5"/>
  <c r="E4846" i="5"/>
  <c r="F4845" i="5"/>
  <c r="H4845" i="5" s="1"/>
  <c r="E4845" i="5"/>
  <c r="F4844" i="5"/>
  <c r="H4844" i="5" s="1"/>
  <c r="E4844" i="5"/>
  <c r="F4843" i="5"/>
  <c r="E4843" i="5"/>
  <c r="F4842" i="5"/>
  <c r="E4842" i="5"/>
  <c r="F4841" i="5"/>
  <c r="E4841" i="5"/>
  <c r="F4837" i="5"/>
  <c r="F4836" i="5"/>
  <c r="E4836" i="5"/>
  <c r="F4830" i="5"/>
  <c r="D4830" i="5"/>
  <c r="F4829" i="5"/>
  <c r="H4829" i="5" s="1"/>
  <c r="D4829" i="5"/>
  <c r="F4828" i="5"/>
  <c r="H4828" i="5" s="1"/>
  <c r="D4828" i="5"/>
  <c r="F4827" i="5"/>
  <c r="H4827" i="5" s="1"/>
  <c r="D4827" i="5"/>
  <c r="F4826" i="5"/>
  <c r="D4826" i="5"/>
  <c r="F4825" i="5"/>
  <c r="H4825" i="5" s="1"/>
  <c r="D4825" i="5"/>
  <c r="F4824" i="5"/>
  <c r="D4824" i="5"/>
  <c r="F4823" i="5"/>
  <c r="D4823" i="5"/>
  <c r="F4822" i="5"/>
  <c r="D4822" i="5"/>
  <c r="F4821" i="5"/>
  <c r="D4821" i="5"/>
  <c r="F4820" i="5"/>
  <c r="D4820" i="5"/>
  <c r="F4819" i="5"/>
  <c r="D4819" i="5"/>
  <c r="F4818" i="5"/>
  <c r="D4818" i="5"/>
  <c r="F4805" i="5"/>
  <c r="D4805" i="5"/>
  <c r="F4804" i="5"/>
  <c r="E4804" i="5"/>
  <c r="E4800" i="5"/>
  <c r="F4799" i="5"/>
  <c r="E4799" i="5"/>
  <c r="F4798" i="5"/>
  <c r="E4798" i="5"/>
  <c r="F4797" i="5"/>
  <c r="H4797" i="5" s="1"/>
  <c r="E4797" i="5"/>
  <c r="F4796" i="5"/>
  <c r="E4796" i="5"/>
  <c r="F4795" i="5"/>
  <c r="E4795" i="5"/>
  <c r="F4791" i="5"/>
  <c r="F4790" i="5"/>
  <c r="E4790" i="5"/>
  <c r="F4784" i="5"/>
  <c r="H4784" i="5" s="1"/>
  <c r="D4784" i="5"/>
  <c r="F4783" i="5"/>
  <c r="H4783" i="5" s="1"/>
  <c r="D4783" i="5"/>
  <c r="F4782" i="5"/>
  <c r="D4782" i="5"/>
  <c r="F4781" i="5"/>
  <c r="H4781" i="5" s="1"/>
  <c r="D4781" i="5"/>
  <c r="F4780" i="5"/>
  <c r="D4780" i="5"/>
  <c r="F4779" i="5"/>
  <c r="D4779" i="5"/>
  <c r="F4778" i="5"/>
  <c r="D4778" i="5"/>
  <c r="F4777" i="5"/>
  <c r="D4777" i="5"/>
  <c r="F4776" i="5"/>
  <c r="D4776" i="5"/>
  <c r="F4775" i="5"/>
  <c r="D4775" i="5"/>
  <c r="F4774" i="5"/>
  <c r="D4774" i="5"/>
  <c r="F4773" i="5"/>
  <c r="H4773" i="5" s="1"/>
  <c r="D4773" i="5"/>
  <c r="F4772" i="5"/>
  <c r="D4772" i="5"/>
  <c r="F4759" i="5"/>
  <c r="D4759" i="5"/>
  <c r="F4758" i="5"/>
  <c r="E4758" i="5"/>
  <c r="E4754" i="5"/>
  <c r="F4753" i="5"/>
  <c r="H4753" i="5" s="1"/>
  <c r="E4753" i="5"/>
  <c r="F4752" i="5"/>
  <c r="E4752" i="5"/>
  <c r="F4751" i="5"/>
  <c r="E4751" i="5"/>
  <c r="F4750" i="5"/>
  <c r="H4750" i="5" s="1"/>
  <c r="E4750" i="5"/>
  <c r="F4749" i="5"/>
  <c r="H4749" i="5" s="1"/>
  <c r="E4749" i="5"/>
  <c r="F4745" i="5"/>
  <c r="F4744" i="5"/>
  <c r="E4744" i="5"/>
  <c r="F4738" i="5"/>
  <c r="H4738" i="5" s="1"/>
  <c r="D4738" i="5"/>
  <c r="F4737" i="5"/>
  <c r="H4737" i="5" s="1"/>
  <c r="D4737" i="5"/>
  <c r="F4736" i="5"/>
  <c r="D4736" i="5"/>
  <c r="F4735" i="5"/>
  <c r="D4735" i="5"/>
  <c r="F4734" i="5"/>
  <c r="D4734" i="5"/>
  <c r="F4733" i="5"/>
  <c r="D4733" i="5"/>
  <c r="F4732" i="5"/>
  <c r="D4732" i="5"/>
  <c r="F4731" i="5"/>
  <c r="D4731" i="5"/>
  <c r="F4730" i="5"/>
  <c r="H4730" i="5" s="1"/>
  <c r="D4730" i="5"/>
  <c r="F4729" i="5"/>
  <c r="H4729" i="5" s="1"/>
  <c r="D4729" i="5"/>
  <c r="F4728" i="5"/>
  <c r="D4728" i="5"/>
  <c r="F4727" i="5"/>
  <c r="H4727" i="5" s="1"/>
  <c r="D4727" i="5"/>
  <c r="F4726" i="5"/>
  <c r="D4726" i="5"/>
  <c r="F4713" i="5"/>
  <c r="D4713" i="5"/>
  <c r="F4712" i="5"/>
  <c r="E4712" i="5"/>
  <c r="E4708" i="5"/>
  <c r="F4707" i="5"/>
  <c r="E4707" i="5"/>
  <c r="F4706" i="5"/>
  <c r="E4706" i="5"/>
  <c r="F4705" i="5"/>
  <c r="H4705" i="5" s="1"/>
  <c r="E4705" i="5"/>
  <c r="F4704" i="5"/>
  <c r="H4704" i="5" s="1"/>
  <c r="E4704" i="5"/>
  <c r="F4703" i="5"/>
  <c r="H4703" i="5" s="1"/>
  <c r="E4703" i="5"/>
  <c r="F4699" i="5"/>
  <c r="F4698" i="5"/>
  <c r="E4698" i="5"/>
  <c r="F4692" i="5"/>
  <c r="D4692" i="5"/>
  <c r="F4691" i="5"/>
  <c r="H4691" i="5" s="1"/>
  <c r="D4691" i="5"/>
  <c r="F4690" i="5"/>
  <c r="D4690" i="5"/>
  <c r="F4689" i="5"/>
  <c r="H4689" i="5" s="1"/>
  <c r="D4689" i="5"/>
  <c r="F4688" i="5"/>
  <c r="D4688" i="5"/>
  <c r="F4687" i="5"/>
  <c r="H4687" i="5" s="1"/>
  <c r="D4687" i="5"/>
  <c r="F4686" i="5"/>
  <c r="H4686" i="5" s="1"/>
  <c r="D4686" i="5"/>
  <c r="F4685" i="5"/>
  <c r="H4685" i="5" s="1"/>
  <c r="D4685" i="5"/>
  <c r="F4684" i="5"/>
  <c r="D4684" i="5"/>
  <c r="F4683" i="5"/>
  <c r="H4683" i="5" s="1"/>
  <c r="D4683" i="5"/>
  <c r="F4682" i="5"/>
  <c r="D4682" i="5"/>
  <c r="F4681" i="5"/>
  <c r="D4681" i="5"/>
  <c r="F4680" i="5"/>
  <c r="D4680" i="5"/>
  <c r="F4667" i="5"/>
  <c r="D4667" i="5"/>
  <c r="F4666" i="5"/>
  <c r="E4666" i="5"/>
  <c r="E4662" i="5"/>
  <c r="F4661" i="5"/>
  <c r="E4661" i="5"/>
  <c r="F4660" i="5"/>
  <c r="H4660" i="5" s="1"/>
  <c r="E4660" i="5"/>
  <c r="F4659" i="5"/>
  <c r="H4659" i="5" s="1"/>
  <c r="E4659" i="5"/>
  <c r="F4658" i="5"/>
  <c r="H4658" i="5" s="1"/>
  <c r="E4658" i="5"/>
  <c r="F4657" i="5"/>
  <c r="E4657" i="5"/>
  <c r="F4653" i="5"/>
  <c r="F4652" i="5"/>
  <c r="E4652" i="5"/>
  <c r="F4646" i="5"/>
  <c r="D4646" i="5"/>
  <c r="F4645" i="5"/>
  <c r="H4645" i="5" s="1"/>
  <c r="D4645" i="5"/>
  <c r="F4644" i="5"/>
  <c r="D4644" i="5"/>
  <c r="F4643" i="5"/>
  <c r="D4643" i="5"/>
  <c r="F4642" i="5"/>
  <c r="H4642" i="5" s="1"/>
  <c r="D4642" i="5"/>
  <c r="F4641" i="5"/>
  <c r="H4641" i="5" s="1"/>
  <c r="D4641" i="5"/>
  <c r="F4640" i="5"/>
  <c r="D4640" i="5"/>
  <c r="F4639" i="5"/>
  <c r="H4639" i="5" s="1"/>
  <c r="D4639" i="5"/>
  <c r="F4638" i="5"/>
  <c r="D4638" i="5"/>
  <c r="F4637" i="5"/>
  <c r="D4637" i="5"/>
  <c r="F4636" i="5"/>
  <c r="D4636" i="5"/>
  <c r="F4635" i="5"/>
  <c r="D4635" i="5"/>
  <c r="F4634" i="5"/>
  <c r="D4634" i="5"/>
  <c r="F4621" i="5"/>
  <c r="H4621" i="5" s="1"/>
  <c r="D4621" i="5"/>
  <c r="F4620" i="5"/>
  <c r="H4620" i="5" s="1"/>
  <c r="E4620" i="5"/>
  <c r="E4616" i="5"/>
  <c r="F4615" i="5"/>
  <c r="H4615" i="5" s="1"/>
  <c r="E4615" i="5"/>
  <c r="F4614" i="5"/>
  <c r="H4614" i="5" s="1"/>
  <c r="E4614" i="5"/>
  <c r="F4613" i="5"/>
  <c r="E4613" i="5"/>
  <c r="F4612" i="5"/>
  <c r="E4612" i="5"/>
  <c r="F4611" i="5"/>
  <c r="H4611" i="5" s="1"/>
  <c r="E4611" i="5"/>
  <c r="F4607" i="5"/>
  <c r="F4606" i="5"/>
  <c r="E4606" i="5"/>
  <c r="F4600" i="5"/>
  <c r="D4600" i="5"/>
  <c r="F4599" i="5"/>
  <c r="H4599" i="5" s="1"/>
  <c r="D4599" i="5"/>
  <c r="F4598" i="5"/>
  <c r="H4598" i="5" s="1"/>
  <c r="D4598" i="5"/>
  <c r="F4597" i="5"/>
  <c r="H4597" i="5" s="1"/>
  <c r="D4597" i="5"/>
  <c r="F4596" i="5"/>
  <c r="D4596" i="5"/>
  <c r="F4595" i="5"/>
  <c r="H4595" i="5" s="1"/>
  <c r="D4595" i="5"/>
  <c r="F4594" i="5"/>
  <c r="D4594" i="5"/>
  <c r="F4593" i="5"/>
  <c r="D4593" i="5"/>
  <c r="F4592" i="5"/>
  <c r="D4592" i="5"/>
  <c r="F4579" i="5"/>
  <c r="D4579" i="5"/>
  <c r="F4578" i="5"/>
  <c r="E4578" i="5"/>
  <c r="E4574" i="5"/>
  <c r="F4573" i="5"/>
  <c r="H4573" i="5" s="1"/>
  <c r="E4573" i="5"/>
  <c r="F4572" i="5"/>
  <c r="H4572" i="5" s="1"/>
  <c r="E4572" i="5"/>
  <c r="F4571" i="5"/>
  <c r="H4571" i="5" s="1"/>
  <c r="E4571" i="5"/>
  <c r="F4570" i="5"/>
  <c r="H4570" i="5" s="1"/>
  <c r="E4570" i="5"/>
  <c r="F4569" i="5"/>
  <c r="E4569" i="5"/>
  <c r="F4565" i="5"/>
  <c r="F4564" i="5"/>
  <c r="E4564" i="5"/>
  <c r="F4558" i="5"/>
  <c r="D4558" i="5"/>
  <c r="F4557" i="5"/>
  <c r="H4557" i="5" s="1"/>
  <c r="D4557" i="5"/>
  <c r="F4556" i="5"/>
  <c r="H4556" i="5" s="1"/>
  <c r="D4556" i="5"/>
  <c r="F4555" i="5"/>
  <c r="H4555" i="5" s="1"/>
  <c r="D4555" i="5"/>
  <c r="F4554" i="5"/>
  <c r="H4554" i="5" s="1"/>
  <c r="D4554" i="5"/>
  <c r="F4553" i="5"/>
  <c r="H4553" i="5" s="1"/>
  <c r="D4553" i="5"/>
  <c r="F4552" i="5"/>
  <c r="D4552" i="5"/>
  <c r="F4551" i="5"/>
  <c r="H4551" i="5" s="1"/>
  <c r="D4551" i="5"/>
  <c r="F4538" i="5"/>
  <c r="D4538" i="5"/>
  <c r="F4537" i="5"/>
  <c r="E4537" i="5"/>
  <c r="E4533" i="5"/>
  <c r="F4532" i="5"/>
  <c r="E4532" i="5"/>
  <c r="F4531" i="5"/>
  <c r="E4531" i="5"/>
  <c r="F4530" i="5"/>
  <c r="E4530" i="5"/>
  <c r="F4529" i="5"/>
  <c r="E4529" i="5"/>
  <c r="F4528" i="5"/>
  <c r="E4528" i="5"/>
  <c r="F4524" i="5"/>
  <c r="F4523" i="5"/>
  <c r="E4523" i="5"/>
  <c r="F4517" i="5"/>
  <c r="H4517" i="5" s="1"/>
  <c r="D4517" i="5"/>
  <c r="F4516" i="5"/>
  <c r="D4516" i="5"/>
  <c r="F4515" i="5"/>
  <c r="D4515" i="5"/>
  <c r="F4514" i="5"/>
  <c r="H4514" i="5" s="1"/>
  <c r="D4514" i="5"/>
  <c r="F4513" i="5"/>
  <c r="D4513" i="5"/>
  <c r="F4512" i="5"/>
  <c r="H4512" i="5" s="1"/>
  <c r="D4512" i="5"/>
  <c r="F4511" i="5"/>
  <c r="H4511" i="5" s="1"/>
  <c r="D4511" i="5"/>
  <c r="F4510" i="5"/>
  <c r="H4510" i="5" s="1"/>
  <c r="D4510" i="5"/>
  <c r="F4497" i="5"/>
  <c r="H4497" i="5" s="1"/>
  <c r="D4497" i="5"/>
  <c r="F4496" i="5"/>
  <c r="E4496" i="5"/>
  <c r="F4491" i="5"/>
  <c r="H4491" i="5" s="1"/>
  <c r="E4491" i="5"/>
  <c r="F4490" i="5"/>
  <c r="E4490" i="5"/>
  <c r="F4489" i="5"/>
  <c r="H4489" i="5" s="1"/>
  <c r="E4489" i="5"/>
  <c r="F4488" i="5"/>
  <c r="E4488" i="5"/>
  <c r="F4487" i="5"/>
  <c r="H4487" i="5" s="1"/>
  <c r="E4487" i="5"/>
  <c r="F4482" i="5"/>
  <c r="E4482" i="5"/>
  <c r="F4476" i="5"/>
  <c r="D4476" i="5"/>
  <c r="F4475" i="5"/>
  <c r="H4475" i="5" s="1"/>
  <c r="D4475" i="5"/>
  <c r="F4474" i="5"/>
  <c r="H4474" i="5" s="1"/>
  <c r="D4474" i="5"/>
  <c r="F4473" i="5"/>
  <c r="D4473" i="5"/>
  <c r="F4472" i="5"/>
  <c r="H4472" i="5" s="1"/>
  <c r="D4472" i="5"/>
  <c r="F4471" i="5"/>
  <c r="D4471" i="5"/>
  <c r="F4470" i="5"/>
  <c r="D4470" i="5"/>
  <c r="F4469" i="5"/>
  <c r="H4469" i="5" s="1"/>
  <c r="D4469" i="5"/>
  <c r="F4468" i="5"/>
  <c r="D4468" i="5"/>
  <c r="F4467" i="5"/>
  <c r="D4467" i="5"/>
  <c r="F4466" i="5"/>
  <c r="H4466" i="5" s="1"/>
  <c r="D4466" i="5"/>
  <c r="F4465" i="5"/>
  <c r="H4465" i="5" s="1"/>
  <c r="D4465" i="5"/>
  <c r="F4464" i="5"/>
  <c r="H4464" i="5" s="1"/>
  <c r="D4464" i="5"/>
  <c r="F4451" i="5"/>
  <c r="D4451" i="5"/>
  <c r="F4450" i="5"/>
  <c r="H4450" i="5" s="1"/>
  <c r="E4450" i="5"/>
  <c r="F4445" i="5"/>
  <c r="E4445" i="5"/>
  <c r="F4444" i="5"/>
  <c r="E4444" i="5"/>
  <c r="F4443" i="5"/>
  <c r="E4443" i="5"/>
  <c r="F4442" i="5"/>
  <c r="H4442" i="5" s="1"/>
  <c r="E4442" i="5"/>
  <c r="F4441" i="5"/>
  <c r="E4441" i="5"/>
  <c r="F4436" i="5"/>
  <c r="E4436" i="5"/>
  <c r="F4430" i="5"/>
  <c r="H4430" i="5" s="1"/>
  <c r="D4430" i="5"/>
  <c r="F4429" i="5"/>
  <c r="H4429" i="5" s="1"/>
  <c r="D4429" i="5"/>
  <c r="F4428" i="5"/>
  <c r="D4428" i="5"/>
  <c r="F4427" i="5"/>
  <c r="H4427" i="5" s="1"/>
  <c r="D4427" i="5"/>
  <c r="F4426" i="5"/>
  <c r="D4426" i="5"/>
  <c r="F4425" i="5"/>
  <c r="H4425" i="5" s="1"/>
  <c r="D4425" i="5"/>
  <c r="F4424" i="5"/>
  <c r="H4424" i="5" s="1"/>
  <c r="D4424" i="5"/>
  <c r="F4423" i="5"/>
  <c r="D4423" i="5"/>
  <c r="F4422" i="5"/>
  <c r="D4422" i="5"/>
  <c r="F4421" i="5"/>
  <c r="D4421" i="5"/>
  <c r="F4420" i="5"/>
  <c r="H4420" i="5" s="1"/>
  <c r="D4420" i="5"/>
  <c r="F4419" i="5"/>
  <c r="H4419" i="5" s="1"/>
  <c r="D4419" i="5"/>
  <c r="F4418" i="5"/>
  <c r="D4418" i="5"/>
  <c r="F4405" i="5"/>
  <c r="H4405" i="5" s="1"/>
  <c r="D4405" i="5"/>
  <c r="F4404" i="5"/>
  <c r="E4404" i="5"/>
  <c r="F4399" i="5"/>
  <c r="H4399" i="5" s="1"/>
  <c r="E4399" i="5"/>
  <c r="F4398" i="5"/>
  <c r="H4398" i="5" s="1"/>
  <c r="E4398" i="5"/>
  <c r="F4397" i="5"/>
  <c r="H4397" i="5" s="1"/>
  <c r="E4397" i="5"/>
  <c r="F4396" i="5"/>
  <c r="E4396" i="5"/>
  <c r="F4395" i="5"/>
  <c r="E4395" i="5"/>
  <c r="F4390" i="5"/>
  <c r="E4390" i="5"/>
  <c r="F4384" i="5"/>
  <c r="H4384" i="5" s="1"/>
  <c r="D4384" i="5"/>
  <c r="F4383" i="5"/>
  <c r="H4383" i="5" s="1"/>
  <c r="D4383" i="5"/>
  <c r="F4382" i="5"/>
  <c r="H4382" i="5" s="1"/>
  <c r="D4382" i="5"/>
  <c r="F4381" i="5"/>
  <c r="D4381" i="5"/>
  <c r="F4380" i="5"/>
  <c r="D4380" i="5"/>
  <c r="F4379" i="5"/>
  <c r="H4379" i="5" s="1"/>
  <c r="D4379" i="5"/>
  <c r="F4378" i="5"/>
  <c r="H4378" i="5" s="1"/>
  <c r="D4378" i="5"/>
  <c r="F4377" i="5"/>
  <c r="D4377" i="5"/>
  <c r="F4376" i="5"/>
  <c r="D4376" i="5"/>
  <c r="F4375" i="5"/>
  <c r="H4375" i="5" s="1"/>
  <c r="D4375" i="5"/>
  <c r="F4374" i="5"/>
  <c r="H4374" i="5" s="1"/>
  <c r="D4374" i="5"/>
  <c r="F4373" i="5"/>
  <c r="H4373" i="5" s="1"/>
  <c r="D4373" i="5"/>
  <c r="F4372" i="5"/>
  <c r="H4372" i="5" s="1"/>
  <c r="D4372" i="5"/>
  <c r="F4359" i="5"/>
  <c r="D4359" i="5"/>
  <c r="F4358" i="5"/>
  <c r="E4358" i="5"/>
  <c r="F4353" i="5"/>
  <c r="E4353" i="5"/>
  <c r="F4352" i="5"/>
  <c r="E4352" i="5"/>
  <c r="F4351" i="5"/>
  <c r="E4351" i="5"/>
  <c r="F4350" i="5"/>
  <c r="H4350" i="5" s="1"/>
  <c r="E4350" i="5"/>
  <c r="F4349" i="5"/>
  <c r="H4349" i="5" s="1"/>
  <c r="E4349" i="5"/>
  <c r="F4344" i="5"/>
  <c r="E4344" i="5"/>
  <c r="F4338" i="5"/>
  <c r="H4338" i="5" s="1"/>
  <c r="D4338" i="5"/>
  <c r="F4337" i="5"/>
  <c r="H4337" i="5" s="1"/>
  <c r="D4337" i="5"/>
  <c r="F4336" i="5"/>
  <c r="D4336" i="5"/>
  <c r="F4335" i="5"/>
  <c r="H4335" i="5" s="1"/>
  <c r="D4335" i="5"/>
  <c r="F4334" i="5"/>
  <c r="D4334" i="5"/>
  <c r="F4333" i="5"/>
  <c r="H4333" i="5" s="1"/>
  <c r="D4333" i="5"/>
  <c r="F4332" i="5"/>
  <c r="D4332" i="5"/>
  <c r="F4331" i="5"/>
  <c r="H4331" i="5" s="1"/>
  <c r="D4331" i="5"/>
  <c r="F4330" i="5"/>
  <c r="H4330" i="5" s="1"/>
  <c r="D4330" i="5"/>
  <c r="F4329" i="5"/>
  <c r="H4329" i="5" s="1"/>
  <c r="D4329" i="5"/>
  <c r="F4328" i="5"/>
  <c r="H4328" i="5" s="1"/>
  <c r="D4328" i="5"/>
  <c r="F4327" i="5"/>
  <c r="H4327" i="5" s="1"/>
  <c r="D4327" i="5"/>
  <c r="F4326" i="5"/>
  <c r="D4326" i="5"/>
  <c r="F4313" i="5"/>
  <c r="D4313" i="5"/>
  <c r="F4312" i="5"/>
  <c r="E4312" i="5"/>
  <c r="F4307" i="5"/>
  <c r="H4307" i="5" s="1"/>
  <c r="E4307" i="5"/>
  <c r="F4306" i="5"/>
  <c r="E4306" i="5"/>
  <c r="F4305" i="5"/>
  <c r="E4305" i="5"/>
  <c r="F4304" i="5"/>
  <c r="H4304" i="5" s="1"/>
  <c r="E4304" i="5"/>
  <c r="F4303" i="5"/>
  <c r="H4303" i="5" s="1"/>
  <c r="E4303" i="5"/>
  <c r="F4298" i="5"/>
  <c r="E4298" i="5"/>
  <c r="F4292" i="5"/>
  <c r="H4292" i="5" s="1"/>
  <c r="D4292" i="5"/>
  <c r="F4291" i="5"/>
  <c r="D4291" i="5"/>
  <c r="F4290" i="5"/>
  <c r="H4290" i="5" s="1"/>
  <c r="D4290" i="5"/>
  <c r="F4289" i="5"/>
  <c r="D4289" i="5"/>
  <c r="F4288" i="5"/>
  <c r="D4288" i="5"/>
  <c r="F4287" i="5"/>
  <c r="H4287" i="5" s="1"/>
  <c r="D4287" i="5"/>
  <c r="F4286" i="5"/>
  <c r="H4286" i="5" s="1"/>
  <c r="D4286" i="5"/>
  <c r="F4285" i="5"/>
  <c r="D4285" i="5"/>
  <c r="F4284" i="5"/>
  <c r="H4284" i="5" s="1"/>
  <c r="D4284" i="5"/>
  <c r="F4283" i="5"/>
  <c r="H4283" i="5" s="1"/>
  <c r="D4283" i="5"/>
  <c r="F4282" i="5"/>
  <c r="D4282" i="5"/>
  <c r="F4281" i="5"/>
  <c r="D4281" i="5"/>
  <c r="F4280" i="5"/>
  <c r="D4280" i="5"/>
  <c r="F4267" i="5"/>
  <c r="D4267" i="5"/>
  <c r="F4266" i="5"/>
  <c r="E4266" i="5"/>
  <c r="F4261" i="5"/>
  <c r="E4261" i="5"/>
  <c r="F4260" i="5"/>
  <c r="H4260" i="5" s="1"/>
  <c r="E4260" i="5"/>
  <c r="F4259" i="5"/>
  <c r="H4259" i="5" s="1"/>
  <c r="E4259" i="5"/>
  <c r="F4258" i="5"/>
  <c r="H4258" i="5" s="1"/>
  <c r="E4258" i="5"/>
  <c r="F4257" i="5"/>
  <c r="H4257" i="5" s="1"/>
  <c r="E4257" i="5"/>
  <c r="F4252" i="5"/>
  <c r="E4252" i="5"/>
  <c r="F4246" i="5"/>
  <c r="D4246" i="5"/>
  <c r="F4245" i="5"/>
  <c r="D4245" i="5"/>
  <c r="F4244" i="5"/>
  <c r="D4244" i="5"/>
  <c r="F4243" i="5"/>
  <c r="H4243" i="5" s="1"/>
  <c r="D4243" i="5"/>
  <c r="F4242" i="5"/>
  <c r="D4242" i="5"/>
  <c r="F4241" i="5"/>
  <c r="D4241" i="5"/>
  <c r="F4240" i="5"/>
  <c r="H4240" i="5" s="1"/>
  <c r="D4240" i="5"/>
  <c r="F4239" i="5"/>
  <c r="H4239" i="5" s="1"/>
  <c r="D4239" i="5"/>
  <c r="F4226" i="5"/>
  <c r="D4226" i="5"/>
  <c r="F4225" i="5"/>
  <c r="H4225" i="5" s="1"/>
  <c r="E4225" i="5"/>
  <c r="F4220" i="5"/>
  <c r="E4220" i="5"/>
  <c r="F4219" i="5"/>
  <c r="E4219" i="5"/>
  <c r="F4218" i="5"/>
  <c r="E4218" i="5"/>
  <c r="F4217" i="5"/>
  <c r="E4217" i="5"/>
  <c r="F4216" i="5"/>
  <c r="E4216" i="5"/>
  <c r="F4211" i="5"/>
  <c r="E4211" i="5"/>
  <c r="F4205" i="5"/>
  <c r="H4205" i="5" s="1"/>
  <c r="D4205" i="5"/>
  <c r="F4204" i="5"/>
  <c r="H4204" i="5" s="1"/>
  <c r="D4204" i="5"/>
  <c r="F4203" i="5"/>
  <c r="H4203" i="5" s="1"/>
  <c r="D4203" i="5"/>
  <c r="F4202" i="5"/>
  <c r="H4202" i="5" s="1"/>
  <c r="D4202" i="5"/>
  <c r="F4201" i="5"/>
  <c r="D4201" i="5"/>
  <c r="F4200" i="5"/>
  <c r="H4200" i="5" s="1"/>
  <c r="D4200" i="5"/>
  <c r="F4199" i="5"/>
  <c r="D4199" i="5"/>
  <c r="D4198" i="5"/>
  <c r="F4185" i="5"/>
  <c r="D4185" i="5"/>
  <c r="F4184" i="5"/>
  <c r="H4184" i="5" s="1"/>
  <c r="E4184" i="5"/>
  <c r="F4179" i="5"/>
  <c r="H4179" i="5" s="1"/>
  <c r="E4179" i="5"/>
  <c r="F4178" i="5"/>
  <c r="H4178" i="5" s="1"/>
  <c r="E4178" i="5"/>
  <c r="F4177" i="5"/>
  <c r="H4177" i="5" s="1"/>
  <c r="E4177" i="5"/>
  <c r="F4176" i="5"/>
  <c r="H4176" i="5" s="1"/>
  <c r="E4176" i="5"/>
  <c r="F4175" i="5"/>
  <c r="E4175" i="5"/>
  <c r="F4170" i="5"/>
  <c r="E4170" i="5"/>
  <c r="F4164" i="5"/>
  <c r="D4164" i="5"/>
  <c r="F4163" i="5"/>
  <c r="D4163" i="5"/>
  <c r="F4162" i="5"/>
  <c r="D4162" i="5"/>
  <c r="F4161" i="5"/>
  <c r="D4161" i="5"/>
  <c r="F4160" i="5"/>
  <c r="D4160" i="5"/>
  <c r="F4159" i="5"/>
  <c r="D4159" i="5"/>
  <c r="F4158" i="5"/>
  <c r="D4158" i="5"/>
  <c r="D4157" i="5"/>
  <c r="F4144" i="5"/>
  <c r="H4144" i="5" s="1"/>
  <c r="D4144" i="5"/>
  <c r="F4143" i="5"/>
  <c r="E4143" i="5"/>
  <c r="F4138" i="5"/>
  <c r="E4138" i="5"/>
  <c r="F4137" i="5"/>
  <c r="E4137" i="5"/>
  <c r="F4136" i="5"/>
  <c r="H4136" i="5" s="1"/>
  <c r="E4136" i="5"/>
  <c r="F4135" i="5"/>
  <c r="H4135" i="5" s="1"/>
  <c r="E4135" i="5"/>
  <c r="F4134" i="5"/>
  <c r="H4134" i="5" s="1"/>
  <c r="E4134" i="5"/>
  <c r="F4129" i="5"/>
  <c r="E4129" i="5"/>
  <c r="F4123" i="5"/>
  <c r="H4123" i="5" s="1"/>
  <c r="D4123" i="5"/>
  <c r="F4122" i="5"/>
  <c r="H4122" i="5" s="1"/>
  <c r="D4122" i="5"/>
  <c r="F4121" i="5"/>
  <c r="H4121" i="5" s="1"/>
  <c r="D4121" i="5"/>
  <c r="F4120" i="5"/>
  <c r="D4120" i="5"/>
  <c r="F4119" i="5"/>
  <c r="D4119" i="5"/>
  <c r="F4118" i="5"/>
  <c r="D4118" i="5"/>
  <c r="F4117" i="5"/>
  <c r="D4117" i="5"/>
  <c r="F4116" i="5"/>
  <c r="D4116" i="5"/>
  <c r="F4115" i="5"/>
  <c r="D4115" i="5"/>
  <c r="F4102" i="5"/>
  <c r="H4102" i="5" s="1"/>
  <c r="D4102" i="5"/>
  <c r="F4101" i="5"/>
  <c r="H4101" i="5" s="1"/>
  <c r="E4101" i="5"/>
  <c r="F4096" i="5"/>
  <c r="H4096" i="5" s="1"/>
  <c r="E4096" i="5"/>
  <c r="F4095" i="5"/>
  <c r="H4095" i="5" s="1"/>
  <c r="E4095" i="5"/>
  <c r="F4094" i="5"/>
  <c r="E4094" i="5"/>
  <c r="F4093" i="5"/>
  <c r="E4093" i="5"/>
  <c r="F4092" i="5"/>
  <c r="E4092" i="5"/>
  <c r="F4087" i="5"/>
  <c r="E4087" i="5"/>
  <c r="F4081" i="5"/>
  <c r="D4081" i="5"/>
  <c r="F4080" i="5"/>
  <c r="H4080" i="5" s="1"/>
  <c r="D4080" i="5"/>
  <c r="F4079" i="5"/>
  <c r="H4079" i="5" s="1"/>
  <c r="D4079" i="5"/>
  <c r="F4078" i="5"/>
  <c r="H4078" i="5" s="1"/>
  <c r="D4078" i="5"/>
  <c r="F4077" i="5"/>
  <c r="H4077" i="5" s="1"/>
  <c r="D4077" i="5"/>
  <c r="F4076" i="5"/>
  <c r="H4076" i="5" s="1"/>
  <c r="D4076" i="5"/>
  <c r="F4075" i="5"/>
  <c r="D4075" i="5"/>
  <c r="F4074" i="5"/>
  <c r="H4074" i="5" s="1"/>
  <c r="D4074" i="5"/>
  <c r="F4073" i="5"/>
  <c r="D4073" i="5"/>
  <c r="F4060" i="5"/>
  <c r="D4060" i="5"/>
  <c r="F4059" i="5"/>
  <c r="E4059" i="5"/>
  <c r="F4054" i="5"/>
  <c r="H4054" i="5" s="1"/>
  <c r="E4054" i="5"/>
  <c r="F4053" i="5"/>
  <c r="H4053" i="5" s="1"/>
  <c r="E4053" i="5"/>
  <c r="F4052" i="5"/>
  <c r="H4052" i="5" s="1"/>
  <c r="E4052" i="5"/>
  <c r="F4051" i="5"/>
  <c r="H4051" i="5" s="1"/>
  <c r="E4051" i="5"/>
  <c r="F4050" i="5"/>
  <c r="H4050" i="5" s="1"/>
  <c r="E4050" i="5"/>
  <c r="F4045" i="5"/>
  <c r="E4045" i="5"/>
  <c r="F4039" i="5"/>
  <c r="D4039" i="5"/>
  <c r="F4038" i="5"/>
  <c r="D4038" i="5"/>
  <c r="F4037" i="5"/>
  <c r="D4037" i="5"/>
  <c r="F4036" i="5"/>
  <c r="H4036" i="5" s="1"/>
  <c r="D4036" i="5"/>
  <c r="F4035" i="5"/>
  <c r="H4035" i="5" s="1"/>
  <c r="D4035" i="5"/>
  <c r="F4034" i="5"/>
  <c r="H4034" i="5" s="1"/>
  <c r="D4034" i="5"/>
  <c r="F4033" i="5"/>
  <c r="H4033" i="5" s="1"/>
  <c r="D4033" i="5"/>
  <c r="F4032" i="5"/>
  <c r="H4032" i="5" s="1"/>
  <c r="D4032" i="5"/>
  <c r="F4031" i="5"/>
  <c r="H4031" i="5" s="1"/>
  <c r="D4031" i="5"/>
  <c r="F4018" i="5"/>
  <c r="D4018" i="5"/>
  <c r="F4017" i="5"/>
  <c r="H4017" i="5" s="1"/>
  <c r="E4017" i="5"/>
  <c r="F4012" i="5"/>
  <c r="E4012" i="5"/>
  <c r="F4011" i="5"/>
  <c r="E4011" i="5"/>
  <c r="F4010" i="5"/>
  <c r="E4010" i="5"/>
  <c r="F4009" i="5"/>
  <c r="E4009" i="5"/>
  <c r="F4008" i="5"/>
  <c r="E4008" i="5"/>
  <c r="F4003" i="5"/>
  <c r="E4003" i="5"/>
  <c r="F3997" i="5"/>
  <c r="H3997" i="5" s="1"/>
  <c r="D3997" i="5"/>
  <c r="F3996" i="5"/>
  <c r="H3996" i="5" s="1"/>
  <c r="D3996" i="5"/>
  <c r="F3995" i="5"/>
  <c r="D3995" i="5"/>
  <c r="F3994" i="5"/>
  <c r="D3994" i="5"/>
  <c r="F3993" i="5"/>
  <c r="D3993" i="5"/>
  <c r="F3992" i="5"/>
  <c r="H3992" i="5" s="1"/>
  <c r="D3992" i="5"/>
  <c r="F3991" i="5"/>
  <c r="D3991" i="5"/>
  <c r="F3990" i="5"/>
  <c r="D3990" i="5"/>
  <c r="F3989" i="5"/>
  <c r="H3989" i="5" s="1"/>
  <c r="D3989" i="5"/>
  <c r="F3976" i="5"/>
  <c r="H3976" i="5" s="1"/>
  <c r="D3976" i="5"/>
  <c r="F3975" i="5"/>
  <c r="H3975" i="5" s="1"/>
  <c r="E3975" i="5"/>
  <c r="F3970" i="5"/>
  <c r="H3970" i="5" s="1"/>
  <c r="E3970" i="5"/>
  <c r="F3969" i="5"/>
  <c r="E3969" i="5"/>
  <c r="F3968" i="5"/>
  <c r="E3968" i="5"/>
  <c r="F3967" i="5"/>
  <c r="H3967" i="5" s="1"/>
  <c r="E3967" i="5"/>
  <c r="F3966" i="5"/>
  <c r="H3966" i="5" s="1"/>
  <c r="E3966" i="5"/>
  <c r="F3961" i="5"/>
  <c r="E3961" i="5"/>
  <c r="F3955" i="5"/>
  <c r="H3955" i="5" s="1"/>
  <c r="D3955" i="5"/>
  <c r="F3954" i="5"/>
  <c r="H3954" i="5" s="1"/>
  <c r="D3954" i="5"/>
  <c r="F3953" i="5"/>
  <c r="H3953" i="5" s="1"/>
  <c r="D3953" i="5"/>
  <c r="F3952" i="5"/>
  <c r="D3952" i="5"/>
  <c r="F3951" i="5"/>
  <c r="H3951" i="5" s="1"/>
  <c r="D3951" i="5"/>
  <c r="F3950" i="5"/>
  <c r="D3950" i="5"/>
  <c r="F3949" i="5"/>
  <c r="D3949" i="5"/>
  <c r="F3948" i="5"/>
  <c r="D3948" i="5"/>
  <c r="F3947" i="5"/>
  <c r="D3947" i="5"/>
  <c r="F3934" i="5"/>
  <c r="H3934" i="5" s="1"/>
  <c r="D3934" i="5"/>
  <c r="F3933" i="5"/>
  <c r="H3933" i="5" s="1"/>
  <c r="E3933" i="5"/>
  <c r="F3928" i="5"/>
  <c r="H3928" i="5" s="1"/>
  <c r="E3928" i="5"/>
  <c r="F3927" i="5"/>
  <c r="H3927" i="5" s="1"/>
  <c r="E3927" i="5"/>
  <c r="F3926" i="5"/>
  <c r="H3926" i="5" s="1"/>
  <c r="E3926" i="5"/>
  <c r="F3925" i="5"/>
  <c r="H3925" i="5" s="1"/>
  <c r="E3925" i="5"/>
  <c r="F3924" i="5"/>
  <c r="E3924" i="5"/>
  <c r="F3919" i="5"/>
  <c r="E3919" i="5"/>
  <c r="F3913" i="5"/>
  <c r="D3913" i="5"/>
  <c r="F3912" i="5"/>
  <c r="D3912" i="5"/>
  <c r="F3911" i="5"/>
  <c r="D3911" i="5"/>
  <c r="F3910" i="5"/>
  <c r="H3910" i="5" s="1"/>
  <c r="D3910" i="5"/>
  <c r="F3909" i="5"/>
  <c r="H3909" i="5" s="1"/>
  <c r="D3909" i="5"/>
  <c r="F3908" i="5"/>
  <c r="H3908" i="5" s="1"/>
  <c r="D3908" i="5"/>
  <c r="F3907" i="5"/>
  <c r="H3907" i="5" s="1"/>
  <c r="D3907" i="5"/>
  <c r="F3906" i="5"/>
  <c r="H3906" i="5" s="1"/>
  <c r="D3906" i="5"/>
  <c r="F3905" i="5"/>
  <c r="D3905" i="5"/>
  <c r="F3892" i="5"/>
  <c r="D3892" i="5"/>
  <c r="F3891" i="5"/>
  <c r="E3891" i="5"/>
  <c r="F3886" i="5"/>
  <c r="E3886" i="5"/>
  <c r="F3885" i="5"/>
  <c r="H3885" i="5" s="1"/>
  <c r="E3885" i="5"/>
  <c r="F3884" i="5"/>
  <c r="H3884" i="5" s="1"/>
  <c r="E3884" i="5"/>
  <c r="F3883" i="5"/>
  <c r="E3883" i="5"/>
  <c r="F3882" i="5"/>
  <c r="E3882" i="5"/>
  <c r="F3877" i="5"/>
  <c r="E3877" i="5"/>
  <c r="F3876" i="5"/>
  <c r="E3876" i="5"/>
  <c r="F3871" i="5"/>
  <c r="D3871" i="5"/>
  <c r="F3870" i="5"/>
  <c r="D3870" i="5"/>
  <c r="F3869" i="5"/>
  <c r="D3869" i="5"/>
  <c r="F3868" i="5"/>
  <c r="H3868" i="5" s="1"/>
  <c r="D3868" i="5"/>
  <c r="F3867" i="5"/>
  <c r="D3867" i="5"/>
  <c r="F3866" i="5"/>
  <c r="H3866" i="5" s="1"/>
  <c r="D3866" i="5"/>
  <c r="F3865" i="5"/>
  <c r="H3865" i="5" s="1"/>
  <c r="D3865" i="5"/>
  <c r="F3864" i="5"/>
  <c r="H3864" i="5" s="1"/>
  <c r="D3864" i="5"/>
  <c r="F3863" i="5"/>
  <c r="H3863" i="5" s="1"/>
  <c r="D3863" i="5"/>
  <c r="F3850" i="5"/>
  <c r="H3850" i="5" s="1"/>
  <c r="D3850" i="5"/>
  <c r="F3849" i="5"/>
  <c r="E3849" i="5"/>
  <c r="F3844" i="5"/>
  <c r="H3844" i="5" s="1"/>
  <c r="E3844" i="5"/>
  <c r="F3843" i="5"/>
  <c r="E3843" i="5"/>
  <c r="F3842" i="5"/>
  <c r="E3842" i="5"/>
  <c r="F3841" i="5"/>
  <c r="E3841" i="5"/>
  <c r="F3840" i="5"/>
  <c r="E3840" i="5"/>
  <c r="F3835" i="5"/>
  <c r="E3835" i="5"/>
  <c r="F3829" i="5"/>
  <c r="H3829" i="5" s="1"/>
  <c r="D3829" i="5"/>
  <c r="F3828" i="5"/>
  <c r="H3828" i="5" s="1"/>
  <c r="D3828" i="5"/>
  <c r="F3827" i="5"/>
  <c r="H3827" i="5" s="1"/>
  <c r="D3827" i="5"/>
  <c r="F3826" i="5"/>
  <c r="D3826" i="5"/>
  <c r="F3825" i="5"/>
  <c r="D3825" i="5"/>
  <c r="F3824" i="5"/>
  <c r="D3824" i="5"/>
  <c r="F3823" i="5"/>
  <c r="D3823" i="5"/>
  <c r="F3822" i="5"/>
  <c r="D3822" i="5"/>
  <c r="F3821" i="5"/>
  <c r="H3821" i="5" s="1"/>
  <c r="D3821" i="5"/>
  <c r="F3808" i="5"/>
  <c r="H3808" i="5" s="1"/>
  <c r="D3808" i="5"/>
  <c r="F3807" i="5"/>
  <c r="H3807" i="5" s="1"/>
  <c r="E3807" i="5"/>
  <c r="F3802" i="5"/>
  <c r="E3802" i="5"/>
  <c r="F3801" i="5"/>
  <c r="H3801" i="5" s="1"/>
  <c r="E3801" i="5"/>
  <c r="F3800" i="5"/>
  <c r="E3800" i="5"/>
  <c r="F3799" i="5"/>
  <c r="E3799" i="5"/>
  <c r="F3798" i="5"/>
  <c r="E3798" i="5"/>
  <c r="F3793" i="5"/>
  <c r="E3793" i="5"/>
  <c r="F3787" i="5"/>
  <c r="D3787" i="5"/>
  <c r="F3786" i="5"/>
  <c r="H3786" i="5" s="1"/>
  <c r="D3786" i="5"/>
  <c r="F3785" i="5"/>
  <c r="H3785" i="5" s="1"/>
  <c r="D3785" i="5"/>
  <c r="F3784" i="5"/>
  <c r="H3784" i="5" s="1"/>
  <c r="D3784" i="5"/>
  <c r="F3783" i="5"/>
  <c r="H3783" i="5" s="1"/>
  <c r="D3783" i="5"/>
  <c r="F3782" i="5"/>
  <c r="H3782" i="5" s="1"/>
  <c r="D3782" i="5"/>
  <c r="F3781" i="5"/>
  <c r="D3781" i="5"/>
  <c r="F3780" i="5"/>
  <c r="D3780" i="5"/>
  <c r="F3779" i="5"/>
  <c r="D3779" i="5"/>
  <c r="F3766" i="5"/>
  <c r="D3766" i="5"/>
  <c r="F3765" i="5"/>
  <c r="H3765" i="5" s="1"/>
  <c r="E3765" i="5"/>
  <c r="F3760" i="5"/>
  <c r="E3760" i="5"/>
  <c r="F3759" i="5"/>
  <c r="H3759" i="5" s="1"/>
  <c r="E3759" i="5"/>
  <c r="F3758" i="5"/>
  <c r="H3758" i="5" s="1"/>
  <c r="E3758" i="5"/>
  <c r="F3757" i="5"/>
  <c r="H3757" i="5" s="1"/>
  <c r="E3757" i="5"/>
  <c r="F3756" i="5"/>
  <c r="H3756" i="5" s="1"/>
  <c r="E3756" i="5"/>
  <c r="F3751" i="5"/>
  <c r="E3751" i="5"/>
  <c r="F3745" i="5"/>
  <c r="H3745" i="5" s="1"/>
  <c r="D3745" i="5"/>
  <c r="F3744" i="5"/>
  <c r="D3744" i="5"/>
  <c r="F3743" i="5"/>
  <c r="H3743" i="5" s="1"/>
  <c r="D3743" i="5"/>
  <c r="F3742" i="5"/>
  <c r="D3742" i="5"/>
  <c r="F3741" i="5"/>
  <c r="H3741" i="5" s="1"/>
  <c r="D3741" i="5"/>
  <c r="F3740" i="5"/>
  <c r="D3740" i="5"/>
  <c r="F3739" i="5"/>
  <c r="D3739" i="5"/>
  <c r="F3738" i="5"/>
  <c r="H3738" i="5" s="1"/>
  <c r="D3738" i="5"/>
  <c r="F3737" i="5"/>
  <c r="H3737" i="5" s="1"/>
  <c r="D3737" i="5"/>
  <c r="F3724" i="5"/>
  <c r="D3724" i="5"/>
  <c r="F3723" i="5"/>
  <c r="E3723" i="5"/>
  <c r="F3718" i="5"/>
  <c r="E3718" i="5"/>
  <c r="F3717" i="5"/>
  <c r="H3717" i="5" s="1"/>
  <c r="E3717" i="5"/>
  <c r="F3716" i="5"/>
  <c r="E3716" i="5"/>
  <c r="F3715" i="5"/>
  <c r="H3715" i="5" s="1"/>
  <c r="E3715" i="5"/>
  <c r="F3714" i="5"/>
  <c r="H3714" i="5" s="1"/>
  <c r="E3714" i="5"/>
  <c r="F3709" i="5"/>
  <c r="E3709" i="5"/>
  <c r="F3703" i="5"/>
  <c r="H3703" i="5" s="1"/>
  <c r="D3703" i="5"/>
  <c r="F3702" i="5"/>
  <c r="H3702" i="5" s="1"/>
  <c r="D3702" i="5"/>
  <c r="F3701" i="5"/>
  <c r="D3701" i="5"/>
  <c r="F3700" i="5"/>
  <c r="D3700" i="5"/>
  <c r="F3699" i="5"/>
  <c r="D3699" i="5"/>
  <c r="F3698" i="5"/>
  <c r="H3698" i="5" s="1"/>
  <c r="D3698" i="5"/>
  <c r="F3697" i="5"/>
  <c r="D3697" i="5"/>
  <c r="F3696" i="5"/>
  <c r="H3696" i="5" s="1"/>
  <c r="D3696" i="5"/>
  <c r="F3695" i="5"/>
  <c r="H3695" i="5" s="1"/>
  <c r="D3695" i="5"/>
  <c r="F3682" i="5"/>
  <c r="H3682" i="5" s="1"/>
  <c r="D3682" i="5"/>
  <c r="F3681" i="5"/>
  <c r="E3681" i="5"/>
  <c r="F3676" i="5"/>
  <c r="H3676" i="5" s="1"/>
  <c r="E3676" i="5"/>
  <c r="F3675" i="5"/>
  <c r="E3675" i="5"/>
  <c r="F3674" i="5"/>
  <c r="E3674" i="5"/>
  <c r="F3673" i="5"/>
  <c r="H3673" i="5" s="1"/>
  <c r="E3673" i="5"/>
  <c r="F3672" i="5"/>
  <c r="E3672" i="5"/>
  <c r="F3667" i="5"/>
  <c r="E3667" i="5"/>
  <c r="F3661" i="5"/>
  <c r="H3661" i="5" s="1"/>
  <c r="D3661" i="5"/>
  <c r="F3660" i="5"/>
  <c r="H3660" i="5" s="1"/>
  <c r="D3660" i="5"/>
  <c r="F3659" i="5"/>
  <c r="H3659" i="5" s="1"/>
  <c r="D3659" i="5"/>
  <c r="F3658" i="5"/>
  <c r="H3658" i="5" s="1"/>
  <c r="D3658" i="5"/>
  <c r="F3657" i="5"/>
  <c r="H3657" i="5" s="1"/>
  <c r="D3657" i="5"/>
  <c r="F3656" i="5"/>
  <c r="D3656" i="5"/>
  <c r="F3655" i="5"/>
  <c r="H3655" i="5" s="1"/>
  <c r="D3655" i="5"/>
  <c r="F3654" i="5"/>
  <c r="D3654" i="5"/>
  <c r="F3653" i="5"/>
  <c r="D3653" i="5"/>
  <c r="F3652" i="5"/>
  <c r="H3652" i="5" s="1"/>
  <c r="D3652" i="5"/>
  <c r="F3639" i="5"/>
  <c r="H3639" i="5" s="1"/>
  <c r="D3639" i="5"/>
  <c r="F3638" i="5"/>
  <c r="H3638" i="5" s="1"/>
  <c r="E3638" i="5"/>
  <c r="F3633" i="5"/>
  <c r="H3633" i="5" s="1"/>
  <c r="E3633" i="5"/>
  <c r="F3632" i="5"/>
  <c r="H3632" i="5" s="1"/>
  <c r="E3632" i="5"/>
  <c r="F3631" i="5"/>
  <c r="H3631" i="5" s="1"/>
  <c r="E3631" i="5"/>
  <c r="F3630" i="5"/>
  <c r="E3630" i="5"/>
  <c r="F3629" i="5"/>
  <c r="H3629" i="5" s="1"/>
  <c r="E3629" i="5"/>
  <c r="F3624" i="5"/>
  <c r="E3624" i="5"/>
  <c r="F3618" i="5"/>
  <c r="D3618" i="5"/>
  <c r="F3617" i="5"/>
  <c r="D3617" i="5"/>
  <c r="F3616" i="5"/>
  <c r="D3616" i="5"/>
  <c r="F3615" i="5"/>
  <c r="D3615" i="5"/>
  <c r="F3614" i="5"/>
  <c r="D3614" i="5"/>
  <c r="F3613" i="5"/>
  <c r="D3613" i="5"/>
  <c r="F3612" i="5"/>
  <c r="H3612" i="5" s="1"/>
  <c r="D3612" i="5"/>
  <c r="F3611" i="5"/>
  <c r="D3611" i="5"/>
  <c r="F3598" i="5"/>
  <c r="D3598" i="5"/>
  <c r="F3597" i="5"/>
  <c r="E3597" i="5"/>
  <c r="F3592" i="5"/>
  <c r="H3592" i="5" s="1"/>
  <c r="E3592" i="5"/>
  <c r="F3591" i="5"/>
  <c r="E3591" i="5"/>
  <c r="F3590" i="5"/>
  <c r="H3590" i="5" s="1"/>
  <c r="E3590" i="5"/>
  <c r="F3589" i="5"/>
  <c r="H3589" i="5" s="1"/>
  <c r="E3589" i="5"/>
  <c r="F3588" i="5"/>
  <c r="H3588" i="5" s="1"/>
  <c r="E3588" i="5"/>
  <c r="F3583" i="5"/>
  <c r="E3583" i="5"/>
  <c r="E3582" i="5"/>
  <c r="F3577" i="5"/>
  <c r="D3577" i="5"/>
  <c r="F3576" i="5"/>
  <c r="D3576" i="5"/>
  <c r="F3575" i="5"/>
  <c r="D3575" i="5"/>
  <c r="F3574" i="5"/>
  <c r="D3574" i="5"/>
  <c r="F3573" i="5"/>
  <c r="D3573" i="5"/>
  <c r="F3572" i="5"/>
  <c r="D3572" i="5"/>
  <c r="F3571" i="5"/>
  <c r="H3571" i="5" s="1"/>
  <c r="D3571" i="5"/>
  <c r="F3570" i="5"/>
  <c r="H3570" i="5" s="1"/>
  <c r="D3570" i="5"/>
  <c r="F3569" i="5"/>
  <c r="H3569" i="5" s="1"/>
  <c r="D3569" i="5"/>
  <c r="F3568" i="5"/>
  <c r="D3568" i="5"/>
  <c r="F3555" i="5"/>
  <c r="D3555" i="5"/>
  <c r="F3554" i="5"/>
  <c r="E3554" i="5"/>
  <c r="F3549" i="5"/>
  <c r="H3549" i="5" s="1"/>
  <c r="E3549" i="5"/>
  <c r="F3548" i="5"/>
  <c r="E3548" i="5"/>
  <c r="F3547" i="5"/>
  <c r="E3547" i="5"/>
  <c r="F3546" i="5"/>
  <c r="H3546" i="5" s="1"/>
  <c r="E3546" i="5"/>
  <c r="F3545" i="5"/>
  <c r="H3545" i="5" s="1"/>
  <c r="E3545" i="5"/>
  <c r="F3540" i="5"/>
  <c r="E3540" i="5"/>
  <c r="E3539" i="5"/>
  <c r="F3534" i="5"/>
  <c r="H3534" i="5" s="1"/>
  <c r="D3534" i="5"/>
  <c r="F3533" i="5"/>
  <c r="H3533" i="5" s="1"/>
  <c r="D3533" i="5"/>
  <c r="F3532" i="5"/>
  <c r="D3532" i="5"/>
  <c r="F3531" i="5"/>
  <c r="D3531" i="5"/>
  <c r="F3530" i="5"/>
  <c r="D3530" i="5"/>
  <c r="F3529" i="5"/>
  <c r="D3529" i="5"/>
  <c r="F3528" i="5"/>
  <c r="D3528" i="5"/>
  <c r="F3527" i="5"/>
  <c r="H3527" i="5" s="1"/>
  <c r="D3527" i="5"/>
  <c r="F3526" i="5"/>
  <c r="H3526" i="5" s="1"/>
  <c r="D3526" i="5"/>
  <c r="F3525" i="5"/>
  <c r="H3525" i="5" s="1"/>
  <c r="D3525" i="5"/>
  <c r="F3512" i="5"/>
  <c r="H3512" i="5" s="1"/>
  <c r="D3512" i="5"/>
  <c r="F3511" i="5"/>
  <c r="H3511" i="5" s="1"/>
  <c r="E3511" i="5"/>
  <c r="F3506" i="5"/>
  <c r="E3506" i="5"/>
  <c r="F3505" i="5"/>
  <c r="E3505" i="5"/>
  <c r="F3504" i="5"/>
  <c r="E3504" i="5"/>
  <c r="F3503" i="5"/>
  <c r="E3503" i="5"/>
  <c r="F3502" i="5"/>
  <c r="E3502" i="5"/>
  <c r="F3497" i="5"/>
  <c r="E3497" i="5"/>
  <c r="F3491" i="5"/>
  <c r="H3491" i="5" s="1"/>
  <c r="D3491" i="5"/>
  <c r="F3490" i="5"/>
  <c r="H3490" i="5" s="1"/>
  <c r="D3490" i="5"/>
  <c r="F3489" i="5"/>
  <c r="D3489" i="5"/>
  <c r="F3488" i="5"/>
  <c r="H3488" i="5" s="1"/>
  <c r="D3488" i="5"/>
  <c r="F3487" i="5"/>
  <c r="D3487" i="5"/>
  <c r="F3486" i="5"/>
  <c r="H3486" i="5" s="1"/>
  <c r="D3486" i="5"/>
  <c r="F3485" i="5"/>
  <c r="D3485" i="5"/>
  <c r="F3484" i="5"/>
  <c r="H3484" i="5" s="1"/>
  <c r="D3484" i="5"/>
  <c r="F3483" i="5"/>
  <c r="D3483" i="5"/>
  <c r="F3482" i="5"/>
  <c r="H3482" i="5" s="1"/>
  <c r="D3482" i="5"/>
  <c r="F3481" i="5"/>
  <c r="H3481" i="5" s="1"/>
  <c r="D3481" i="5"/>
  <c r="F3468" i="5"/>
  <c r="H3468" i="5" s="1"/>
  <c r="D3468" i="5"/>
  <c r="F3467" i="5"/>
  <c r="H3467" i="5" s="1"/>
  <c r="E3467" i="5"/>
  <c r="F3462" i="5"/>
  <c r="H3462" i="5" s="1"/>
  <c r="E3462" i="5"/>
  <c r="F3461" i="5"/>
  <c r="E3461" i="5"/>
  <c r="F3460" i="5"/>
  <c r="H3460" i="5" s="1"/>
  <c r="E3460" i="5"/>
  <c r="F3459" i="5"/>
  <c r="E3459" i="5"/>
  <c r="F3458" i="5"/>
  <c r="E3458" i="5"/>
  <c r="F3453" i="5"/>
  <c r="E3453" i="5"/>
  <c r="F3447" i="5"/>
  <c r="D3447" i="5"/>
  <c r="F3446" i="5"/>
  <c r="H3446" i="5" s="1"/>
  <c r="D3446" i="5"/>
  <c r="F3445" i="5"/>
  <c r="H3445" i="5" s="1"/>
  <c r="D3445" i="5"/>
  <c r="F3444" i="5"/>
  <c r="H3444" i="5" s="1"/>
  <c r="D3444" i="5"/>
  <c r="F3443" i="5"/>
  <c r="H3443" i="5" s="1"/>
  <c r="D3443" i="5"/>
  <c r="F3442" i="5"/>
  <c r="D3442" i="5"/>
  <c r="F3441" i="5"/>
  <c r="H3441" i="5" s="1"/>
  <c r="D3441" i="5"/>
  <c r="F3440" i="5"/>
  <c r="D3440" i="5"/>
  <c r="F3439" i="5"/>
  <c r="H3439" i="5" s="1"/>
  <c r="D3439" i="5"/>
  <c r="F3438" i="5"/>
  <c r="D3438" i="5"/>
  <c r="F3437" i="5"/>
  <c r="H3437" i="5" s="1"/>
  <c r="D3437" i="5"/>
  <c r="F3424" i="5"/>
  <c r="H3424" i="5" s="1"/>
  <c r="D3424" i="5"/>
  <c r="F3423" i="5"/>
  <c r="H3423" i="5" s="1"/>
  <c r="E3423" i="5"/>
  <c r="F3418" i="5"/>
  <c r="H3418" i="5" s="1"/>
  <c r="E3418" i="5"/>
  <c r="F3417" i="5"/>
  <c r="H3417" i="5" s="1"/>
  <c r="E3417" i="5"/>
  <c r="F3416" i="5"/>
  <c r="E3416" i="5"/>
  <c r="F3415" i="5"/>
  <c r="E3415" i="5"/>
  <c r="F3414" i="5"/>
  <c r="E3414" i="5"/>
  <c r="F3413" i="5"/>
  <c r="E3413" i="5"/>
  <c r="F3412" i="5"/>
  <c r="E3412" i="5"/>
  <c r="F3407" i="5"/>
  <c r="E3407" i="5"/>
  <c r="F3401" i="5"/>
  <c r="H3401" i="5" s="1"/>
  <c r="D3401" i="5"/>
  <c r="F3400" i="5"/>
  <c r="H3400" i="5" s="1"/>
  <c r="D3400" i="5"/>
  <c r="F3399" i="5"/>
  <c r="H3399" i="5" s="1"/>
  <c r="D3399" i="5"/>
  <c r="F3398" i="5"/>
  <c r="H3398" i="5" s="1"/>
  <c r="D3398" i="5"/>
  <c r="F3397" i="5"/>
  <c r="D3397" i="5"/>
  <c r="F3396" i="5"/>
  <c r="H3396" i="5" s="1"/>
  <c r="D3396" i="5"/>
  <c r="F3395" i="5"/>
  <c r="D3395" i="5"/>
  <c r="F3394" i="5"/>
  <c r="D3394" i="5"/>
  <c r="F3393" i="5"/>
  <c r="D3393" i="5"/>
  <c r="F3392" i="5"/>
  <c r="H3392" i="5" s="1"/>
  <c r="D3392" i="5"/>
  <c r="F3391" i="5"/>
  <c r="H3391" i="5" s="1"/>
  <c r="D3391" i="5"/>
  <c r="F3390" i="5"/>
  <c r="H3390" i="5" s="1"/>
  <c r="D3390" i="5"/>
  <c r="F3389" i="5"/>
  <c r="H3389" i="5" s="1"/>
  <c r="D3389" i="5"/>
  <c r="F3376" i="5"/>
  <c r="H3376" i="5" s="1"/>
  <c r="D3376" i="5"/>
  <c r="F3375" i="5"/>
  <c r="E3375" i="5"/>
  <c r="F3370" i="5"/>
  <c r="E3370" i="5"/>
  <c r="F3369" i="5"/>
  <c r="E3369" i="5"/>
  <c r="F3368" i="5"/>
  <c r="E3368" i="5"/>
  <c r="F3367" i="5"/>
  <c r="E3367" i="5"/>
  <c r="F3366" i="5"/>
  <c r="E3366" i="5"/>
  <c r="F3365" i="5"/>
  <c r="E3365" i="5"/>
  <c r="F3364" i="5"/>
  <c r="E3364" i="5"/>
  <c r="F3359" i="5"/>
  <c r="E3359" i="5"/>
  <c r="F3358" i="5"/>
  <c r="E3358" i="5"/>
  <c r="F3353" i="5"/>
  <c r="D3353" i="5"/>
  <c r="F3352" i="5"/>
  <c r="H3352" i="5" s="1"/>
  <c r="D3352" i="5"/>
  <c r="F3351" i="5"/>
  <c r="D3351" i="5"/>
  <c r="F3350" i="5"/>
  <c r="D3350" i="5"/>
  <c r="F3349" i="5"/>
  <c r="D3349" i="5"/>
  <c r="F3348" i="5"/>
  <c r="H3348" i="5" s="1"/>
  <c r="D3348" i="5"/>
  <c r="F3347" i="5"/>
  <c r="H3347" i="5" s="1"/>
  <c r="D3347" i="5"/>
  <c r="F3346" i="5"/>
  <c r="H3346" i="5" s="1"/>
  <c r="D3346" i="5"/>
  <c r="F3345" i="5"/>
  <c r="H3345" i="5" s="1"/>
  <c r="D3345" i="5"/>
  <c r="F3344" i="5"/>
  <c r="H3344" i="5" s="1"/>
  <c r="D3344" i="5"/>
  <c r="F3343" i="5"/>
  <c r="D3343" i="5"/>
  <c r="F3342" i="5"/>
  <c r="D3342" i="5"/>
  <c r="F3341" i="5"/>
  <c r="D3341" i="5"/>
  <c r="F3328" i="5"/>
  <c r="D3328" i="5"/>
  <c r="F3327" i="5"/>
  <c r="E3327" i="5"/>
  <c r="F3322" i="5"/>
  <c r="E3322" i="5"/>
  <c r="F3321" i="5"/>
  <c r="E3321" i="5"/>
  <c r="F3320" i="5"/>
  <c r="E3320" i="5"/>
  <c r="F3319" i="5"/>
  <c r="H3319" i="5" s="1"/>
  <c r="E3319" i="5"/>
  <c r="F3318" i="5"/>
  <c r="H3318" i="5" s="1"/>
  <c r="E3318" i="5"/>
  <c r="F3317" i="5"/>
  <c r="H3317" i="5" s="1"/>
  <c r="E3317" i="5"/>
  <c r="F3316" i="5"/>
  <c r="E3316" i="5"/>
  <c r="F3311" i="5"/>
  <c r="E3311" i="5"/>
  <c r="F3310" i="5"/>
  <c r="E3310" i="5"/>
  <c r="F3305" i="5"/>
  <c r="H3305" i="5" s="1"/>
  <c r="D3305" i="5"/>
  <c r="F3304" i="5"/>
  <c r="H3304" i="5" s="1"/>
  <c r="D3304" i="5"/>
  <c r="F3303" i="5"/>
  <c r="H3303" i="5" s="1"/>
  <c r="D3303" i="5"/>
  <c r="F3302" i="5"/>
  <c r="H3302" i="5" s="1"/>
  <c r="D3302" i="5"/>
  <c r="F3301" i="5"/>
  <c r="H3301" i="5" s="1"/>
  <c r="D3301" i="5"/>
  <c r="F3300" i="5"/>
  <c r="H3300" i="5" s="1"/>
  <c r="D3300" i="5"/>
  <c r="F3299" i="5"/>
  <c r="D3299" i="5"/>
  <c r="F3298" i="5"/>
  <c r="D3298" i="5"/>
  <c r="F3297" i="5"/>
  <c r="D3297" i="5"/>
  <c r="F3296" i="5"/>
  <c r="D3296" i="5"/>
  <c r="F3295" i="5"/>
  <c r="D3295" i="5"/>
  <c r="F3294" i="5"/>
  <c r="D3294" i="5"/>
  <c r="F3293" i="5"/>
  <c r="H3293" i="5" s="1"/>
  <c r="D3293" i="5"/>
  <c r="F3281" i="5"/>
  <c r="H3281" i="5" s="1"/>
  <c r="D3281" i="5"/>
  <c r="F3280" i="5"/>
  <c r="H3280" i="5" s="1"/>
  <c r="E3280" i="5"/>
  <c r="F3275" i="5"/>
  <c r="H3275" i="5" s="1"/>
  <c r="E3275" i="5"/>
  <c r="F3274" i="5"/>
  <c r="H3274" i="5" s="1"/>
  <c r="E3274" i="5"/>
  <c r="F3273" i="5"/>
  <c r="E3273" i="5"/>
  <c r="F3272" i="5"/>
  <c r="E3272" i="5"/>
  <c r="F3271" i="5"/>
  <c r="H3271" i="5" s="1"/>
  <c r="E3271" i="5"/>
  <c r="F3270" i="5"/>
  <c r="E3270" i="5"/>
  <c r="F3269" i="5"/>
  <c r="H3269" i="5" s="1"/>
  <c r="E3269" i="5"/>
  <c r="F3264" i="5"/>
  <c r="E3264" i="5"/>
  <c r="F3263" i="5"/>
  <c r="E3263" i="5"/>
  <c r="F3258" i="5"/>
  <c r="H3258" i="5" s="1"/>
  <c r="D3258" i="5"/>
  <c r="F3257" i="5"/>
  <c r="H3257" i="5" s="1"/>
  <c r="D3257" i="5"/>
  <c r="F3256" i="5"/>
  <c r="D3256" i="5"/>
  <c r="F3255" i="5"/>
  <c r="H3255" i="5" s="1"/>
  <c r="D3255" i="5"/>
  <c r="F3254" i="5"/>
  <c r="D3254" i="5"/>
  <c r="F3253" i="5"/>
  <c r="D3253" i="5"/>
  <c r="F3252" i="5"/>
  <c r="H3252" i="5" s="1"/>
  <c r="D3252" i="5"/>
  <c r="F3251" i="5"/>
  <c r="D3251" i="5"/>
  <c r="F3250" i="5"/>
  <c r="H3250" i="5" s="1"/>
  <c r="D3250" i="5"/>
  <c r="F3249" i="5"/>
  <c r="H3249" i="5" s="1"/>
  <c r="D3249" i="5"/>
  <c r="F3248" i="5"/>
  <c r="H3248" i="5" s="1"/>
  <c r="D3248" i="5"/>
  <c r="F3247" i="5"/>
  <c r="H3247" i="5" s="1"/>
  <c r="D3247" i="5"/>
  <c r="F3246" i="5"/>
  <c r="D3246" i="5"/>
  <c r="F3233" i="5"/>
  <c r="H3233" i="5" s="1"/>
  <c r="D3233" i="5"/>
  <c r="F3232" i="5"/>
  <c r="H3232" i="5" s="1"/>
  <c r="E3232" i="5"/>
  <c r="F3227" i="5"/>
  <c r="E3227" i="5"/>
  <c r="F3226" i="5"/>
  <c r="E3226" i="5"/>
  <c r="F3225" i="5"/>
  <c r="E3225" i="5"/>
  <c r="F3224" i="5"/>
  <c r="H3224" i="5" s="1"/>
  <c r="E3224" i="5"/>
  <c r="F3223" i="5"/>
  <c r="H3223" i="5" s="1"/>
  <c r="E3223" i="5"/>
  <c r="F3222" i="5"/>
  <c r="H3222" i="5" s="1"/>
  <c r="E3222" i="5"/>
  <c r="F3221" i="5"/>
  <c r="H3221" i="5" s="1"/>
  <c r="E3221" i="5"/>
  <c r="F3216" i="5"/>
  <c r="E3216" i="5"/>
  <c r="F3210" i="5"/>
  <c r="D3210" i="5"/>
  <c r="F3209" i="5"/>
  <c r="D3209" i="5"/>
  <c r="F3208" i="5"/>
  <c r="H3208" i="5" s="1"/>
  <c r="D3208" i="5"/>
  <c r="F3207" i="5"/>
  <c r="H3207" i="5" s="1"/>
  <c r="D3207" i="5"/>
  <c r="F3206" i="5"/>
  <c r="D3206" i="5"/>
  <c r="F3205" i="5"/>
  <c r="H3205" i="5" s="1"/>
  <c r="D3205" i="5"/>
  <c r="F3204" i="5"/>
  <c r="D3204" i="5"/>
  <c r="F3203" i="5"/>
  <c r="D3203" i="5"/>
  <c r="F3202" i="5"/>
  <c r="H3202" i="5" s="1"/>
  <c r="D3202" i="5"/>
  <c r="F3201" i="5"/>
  <c r="H3201" i="5" s="1"/>
  <c r="D3201" i="5"/>
  <c r="F3200" i="5"/>
  <c r="D3200" i="5"/>
  <c r="F3199" i="5"/>
  <c r="H3199" i="5" s="1"/>
  <c r="D3199" i="5"/>
  <c r="F3198" i="5"/>
  <c r="D3198" i="5"/>
  <c r="F3185" i="5"/>
  <c r="D3185" i="5"/>
  <c r="F3184" i="5"/>
  <c r="H3184" i="5" s="1"/>
  <c r="E3184" i="5"/>
  <c r="F3179" i="5"/>
  <c r="H3179" i="5" s="1"/>
  <c r="E3179" i="5"/>
  <c r="F3178" i="5"/>
  <c r="H3178" i="5" s="1"/>
  <c r="E3178" i="5"/>
  <c r="F3177" i="5"/>
  <c r="H3177" i="5" s="1"/>
  <c r="E3177" i="5"/>
  <c r="F3176" i="5"/>
  <c r="H3176" i="5" s="1"/>
  <c r="E3176" i="5"/>
  <c r="F3175" i="5"/>
  <c r="E3175" i="5"/>
  <c r="F3174" i="5"/>
  <c r="E3174" i="5"/>
  <c r="F3173" i="5"/>
  <c r="E3173" i="5"/>
  <c r="F3168" i="5"/>
  <c r="E3168" i="5"/>
  <c r="F3162" i="5"/>
  <c r="D3162" i="5"/>
  <c r="F3161" i="5"/>
  <c r="H3161" i="5" s="1"/>
  <c r="D3161" i="5"/>
  <c r="F3160" i="5"/>
  <c r="H3160" i="5" s="1"/>
  <c r="D3160" i="5"/>
  <c r="F3159" i="5"/>
  <c r="H3159" i="5" s="1"/>
  <c r="D3159" i="5"/>
  <c r="F3158" i="5"/>
  <c r="H3158" i="5" s="1"/>
  <c r="D3158" i="5"/>
  <c r="F3157" i="5"/>
  <c r="H3157" i="5" s="1"/>
  <c r="D3157" i="5"/>
  <c r="F3156" i="5"/>
  <c r="H3156" i="5" s="1"/>
  <c r="D3156" i="5"/>
  <c r="F3155" i="5"/>
  <c r="D3155" i="5"/>
  <c r="F3154" i="5"/>
  <c r="D3154" i="5"/>
  <c r="F3153" i="5"/>
  <c r="H3153" i="5" s="1"/>
  <c r="D3153" i="5"/>
  <c r="F3152" i="5"/>
  <c r="D3152" i="5"/>
  <c r="F3151" i="5"/>
  <c r="D3151" i="5"/>
  <c r="F3150" i="5"/>
  <c r="D3150" i="5"/>
  <c r="F3137" i="5"/>
  <c r="H3137" i="5" s="1"/>
  <c r="D3137" i="5"/>
  <c r="F3136" i="5"/>
  <c r="E3136" i="5"/>
  <c r="F3131" i="5"/>
  <c r="H3131" i="5" s="1"/>
  <c r="E3131" i="5"/>
  <c r="F3130" i="5"/>
  <c r="E3130" i="5"/>
  <c r="F3129" i="5"/>
  <c r="E3129" i="5"/>
  <c r="F3128" i="5"/>
  <c r="E3128" i="5"/>
  <c r="F3127" i="5"/>
  <c r="E3127" i="5"/>
  <c r="F3126" i="5"/>
  <c r="E3126" i="5"/>
  <c r="F3125" i="5"/>
  <c r="H3125" i="5" s="1"/>
  <c r="E3125" i="5"/>
  <c r="F3120" i="5"/>
  <c r="E3120" i="5"/>
  <c r="F3114" i="5"/>
  <c r="H3114" i="5" s="1"/>
  <c r="D3114" i="5"/>
  <c r="F3113" i="5"/>
  <c r="H3113" i="5" s="1"/>
  <c r="D3113" i="5"/>
  <c r="F3112" i="5"/>
  <c r="H3112" i="5" s="1"/>
  <c r="D3112" i="5"/>
  <c r="F3111" i="5"/>
  <c r="D3111" i="5"/>
  <c r="F3110" i="5"/>
  <c r="D3110" i="5"/>
  <c r="F3109" i="5"/>
  <c r="D3109" i="5"/>
  <c r="F3108" i="5"/>
  <c r="H3108" i="5" s="1"/>
  <c r="D3108" i="5"/>
  <c r="F3107" i="5"/>
  <c r="D3107" i="5"/>
  <c r="F3106" i="5"/>
  <c r="D3106" i="5"/>
  <c r="F3105" i="5"/>
  <c r="H3105" i="5" s="1"/>
  <c r="D3105" i="5"/>
  <c r="F3104" i="5"/>
  <c r="H3104" i="5" s="1"/>
  <c r="D3104" i="5"/>
  <c r="F3103" i="5"/>
  <c r="H3103" i="5" s="1"/>
  <c r="D3103" i="5"/>
  <c r="F3102" i="5"/>
  <c r="H3102" i="5" s="1"/>
  <c r="D3102" i="5"/>
  <c r="F3101" i="5"/>
  <c r="D3101" i="5"/>
  <c r="F3100" i="5"/>
  <c r="D3100" i="5"/>
  <c r="F3087" i="5"/>
  <c r="D3087" i="5"/>
  <c r="F3086" i="5"/>
  <c r="E3086" i="5"/>
  <c r="F3081" i="5"/>
  <c r="E3081" i="5"/>
  <c r="F3080" i="5"/>
  <c r="H3080" i="5" s="1"/>
  <c r="E3080" i="5"/>
  <c r="F3079" i="5"/>
  <c r="H3079" i="5" s="1"/>
  <c r="E3079" i="5"/>
  <c r="F3078" i="5"/>
  <c r="H3078" i="5" s="1"/>
  <c r="E3078" i="5"/>
  <c r="F3077" i="5"/>
  <c r="H3077" i="5" s="1"/>
  <c r="E3077" i="5"/>
  <c r="F3076" i="5"/>
  <c r="H3076" i="5" s="1"/>
  <c r="E3076" i="5"/>
  <c r="F3075" i="5"/>
  <c r="E3075" i="5"/>
  <c r="F3070" i="5"/>
  <c r="E3070" i="5"/>
  <c r="F3064" i="5"/>
  <c r="D3064" i="5"/>
  <c r="F3063" i="5"/>
  <c r="H3063" i="5" s="1"/>
  <c r="D3063" i="5"/>
  <c r="F3062" i="5"/>
  <c r="D3062" i="5"/>
  <c r="F3061" i="5"/>
  <c r="H3061" i="5" s="1"/>
  <c r="D3061" i="5"/>
  <c r="F3060" i="5"/>
  <c r="H3060" i="5" s="1"/>
  <c r="D3060" i="5"/>
  <c r="F3059" i="5"/>
  <c r="H3059" i="5" s="1"/>
  <c r="D3059" i="5"/>
  <c r="F3058" i="5"/>
  <c r="H3058" i="5" s="1"/>
  <c r="D3058" i="5"/>
  <c r="F3057" i="5"/>
  <c r="H3057" i="5" s="1"/>
  <c r="D3057" i="5"/>
  <c r="F3056" i="5"/>
  <c r="D3056" i="5"/>
  <c r="F3055" i="5"/>
  <c r="D3055" i="5"/>
  <c r="F3054" i="5"/>
  <c r="D3054" i="5"/>
  <c r="F3053" i="5"/>
  <c r="D3053" i="5"/>
  <c r="F3052" i="5"/>
  <c r="D3052" i="5"/>
  <c r="F3051" i="5"/>
  <c r="D3051" i="5"/>
  <c r="F3050" i="5"/>
  <c r="D3050" i="5"/>
  <c r="F3037" i="5"/>
  <c r="D3037" i="5"/>
  <c r="F3036" i="5"/>
  <c r="H3036" i="5" s="1"/>
  <c r="E3036" i="5"/>
  <c r="F3031" i="5"/>
  <c r="H3031" i="5" s="1"/>
  <c r="E3031" i="5"/>
  <c r="F3030" i="5"/>
  <c r="E3030" i="5"/>
  <c r="F3029" i="5"/>
  <c r="H3029" i="5" s="1"/>
  <c r="E3029" i="5"/>
  <c r="F3028" i="5"/>
  <c r="E3028" i="5"/>
  <c r="F3027" i="5"/>
  <c r="E3027" i="5"/>
  <c r="F3026" i="5"/>
  <c r="H3026" i="5" s="1"/>
  <c r="E3026" i="5"/>
  <c r="F3025" i="5"/>
  <c r="H3025" i="5" s="1"/>
  <c r="E3025" i="5"/>
  <c r="F3020" i="5"/>
  <c r="E3020" i="5"/>
  <c r="F3014" i="5"/>
  <c r="H3014" i="5" s="1"/>
  <c r="D3014" i="5"/>
  <c r="F3013" i="5"/>
  <c r="H3013" i="5" s="1"/>
  <c r="D3013" i="5"/>
  <c r="F3012" i="5"/>
  <c r="H3012" i="5" s="1"/>
  <c r="D3012" i="5"/>
  <c r="F3011" i="5"/>
  <c r="D3011" i="5"/>
  <c r="F3010" i="5"/>
  <c r="D3010" i="5"/>
  <c r="F3009" i="5"/>
  <c r="D3009" i="5"/>
  <c r="F3008" i="5"/>
  <c r="D3008" i="5"/>
  <c r="F3007" i="5"/>
  <c r="D3007" i="5"/>
  <c r="F3006" i="5"/>
  <c r="D3006" i="5"/>
  <c r="F3005" i="5"/>
  <c r="H3005" i="5" s="1"/>
  <c r="D3005" i="5"/>
  <c r="F3004" i="5"/>
  <c r="H3004" i="5" s="1"/>
  <c r="D3004" i="5"/>
  <c r="F3003" i="5"/>
  <c r="H3003" i="5" s="1"/>
  <c r="D3003" i="5"/>
  <c r="F3002" i="5"/>
  <c r="H3002" i="5" s="1"/>
  <c r="D3002" i="5"/>
  <c r="F3001" i="5"/>
  <c r="D3001" i="5"/>
  <c r="F3000" i="5"/>
  <c r="D3000" i="5"/>
  <c r="F2987" i="5"/>
  <c r="D2987" i="5"/>
  <c r="F2986" i="5"/>
  <c r="H2986" i="5" s="1"/>
  <c r="E2986" i="5"/>
  <c r="F2981" i="5"/>
  <c r="H2981" i="5" s="1"/>
  <c r="E2981" i="5"/>
  <c r="F2980" i="5"/>
  <c r="H2980" i="5" s="1"/>
  <c r="E2980" i="5"/>
  <c r="F2979" i="5"/>
  <c r="E2979" i="5"/>
  <c r="F2978" i="5"/>
  <c r="H2978" i="5" s="1"/>
  <c r="E2978" i="5"/>
  <c r="F2977" i="5"/>
  <c r="H2977" i="5" s="1"/>
  <c r="E2977" i="5"/>
  <c r="F2976" i="5"/>
  <c r="H2976" i="5" s="1"/>
  <c r="E2976" i="5"/>
  <c r="F2975" i="5"/>
  <c r="E2975" i="5"/>
  <c r="F2970" i="5"/>
  <c r="E2970" i="5"/>
  <c r="F2964" i="5"/>
  <c r="D2964" i="5"/>
  <c r="F2963" i="5"/>
  <c r="H2963" i="5" s="1"/>
  <c r="D2963" i="5"/>
  <c r="F2962" i="5"/>
  <c r="D2962" i="5"/>
  <c r="F2961" i="5"/>
  <c r="H2961" i="5" s="1"/>
  <c r="D2961" i="5"/>
  <c r="F2960" i="5"/>
  <c r="H2960" i="5" s="1"/>
  <c r="D2960" i="5"/>
  <c r="F2959" i="5"/>
  <c r="H2959" i="5" s="1"/>
  <c r="D2959" i="5"/>
  <c r="F2958" i="5"/>
  <c r="H2958" i="5" s="1"/>
  <c r="D2958" i="5"/>
  <c r="F2957" i="5"/>
  <c r="H2957" i="5" s="1"/>
  <c r="D2957" i="5"/>
  <c r="F2956" i="5"/>
  <c r="D2956" i="5"/>
  <c r="F2955" i="5"/>
  <c r="H2955" i="5" s="1"/>
  <c r="D2955" i="5"/>
  <c r="F2954" i="5"/>
  <c r="D2954" i="5"/>
  <c r="F2953" i="5"/>
  <c r="D2953" i="5"/>
  <c r="F2952" i="5"/>
  <c r="D2952" i="5"/>
  <c r="F2951" i="5"/>
  <c r="H2951" i="5" s="1"/>
  <c r="D2951" i="5"/>
  <c r="F2950" i="5"/>
  <c r="H2950" i="5" s="1"/>
  <c r="D2950" i="5"/>
  <c r="F2937" i="5"/>
  <c r="H2937" i="5" s="1"/>
  <c r="D2937" i="5"/>
  <c r="F2936" i="5"/>
  <c r="H2936" i="5" s="1"/>
  <c r="E2936" i="5"/>
  <c r="F2931" i="5"/>
  <c r="H2931" i="5" s="1"/>
  <c r="E2931" i="5"/>
  <c r="F2930" i="5"/>
  <c r="E2930" i="5"/>
  <c r="F2929" i="5"/>
  <c r="H2929" i="5" s="1"/>
  <c r="E2929" i="5"/>
  <c r="F2928" i="5"/>
  <c r="E2928" i="5"/>
  <c r="F2927" i="5"/>
  <c r="E2927" i="5"/>
  <c r="F2926" i="5"/>
  <c r="H2926" i="5" s="1"/>
  <c r="E2926" i="5"/>
  <c r="F2925" i="5"/>
  <c r="E2925" i="5"/>
  <c r="F2920" i="5"/>
  <c r="E2920" i="5"/>
  <c r="F2914" i="5"/>
  <c r="H2914" i="5" s="1"/>
  <c r="D2914" i="5"/>
  <c r="F2913" i="5"/>
  <c r="H2913" i="5" s="1"/>
  <c r="D2913" i="5"/>
  <c r="F2912" i="5"/>
  <c r="H2912" i="5" s="1"/>
  <c r="D2912" i="5"/>
  <c r="F2911" i="5"/>
  <c r="D2911" i="5"/>
  <c r="F2910" i="5"/>
  <c r="D2910" i="5"/>
  <c r="F2909" i="5"/>
  <c r="D2909" i="5"/>
  <c r="F2908" i="5"/>
  <c r="D2908" i="5"/>
  <c r="F2907" i="5"/>
  <c r="D2907" i="5"/>
  <c r="F2906" i="5"/>
  <c r="H2906" i="5" s="1"/>
  <c r="D2906" i="5"/>
  <c r="F2905" i="5"/>
  <c r="H2905" i="5" s="1"/>
  <c r="D2905" i="5"/>
  <c r="F2904" i="5"/>
  <c r="H2904" i="5" s="1"/>
  <c r="D2904" i="5"/>
  <c r="F2903" i="5"/>
  <c r="H2903" i="5" s="1"/>
  <c r="D2903" i="5"/>
  <c r="F2902" i="5"/>
  <c r="H2902" i="5" s="1"/>
  <c r="D2902" i="5"/>
  <c r="F2901" i="5"/>
  <c r="D2901" i="5"/>
  <c r="F2900" i="5"/>
  <c r="H2900" i="5" s="1"/>
  <c r="D2900" i="5"/>
  <c r="F2887" i="5"/>
  <c r="D2887" i="5"/>
  <c r="F2886" i="5"/>
  <c r="E2886" i="5"/>
  <c r="F2881" i="5"/>
  <c r="H2881" i="5" s="1"/>
  <c r="E2881" i="5"/>
  <c r="F2880" i="5"/>
  <c r="H2880" i="5" s="1"/>
  <c r="E2880" i="5"/>
  <c r="F2879" i="5"/>
  <c r="H2879" i="5" s="1"/>
  <c r="E2879" i="5"/>
  <c r="F2878" i="5"/>
  <c r="H2878" i="5" s="1"/>
  <c r="E2878" i="5"/>
  <c r="F2877" i="5"/>
  <c r="E2877" i="5"/>
  <c r="F2876" i="5"/>
  <c r="H2876" i="5" s="1"/>
  <c r="E2876" i="5"/>
  <c r="F2875" i="5"/>
  <c r="E2875" i="5"/>
  <c r="F2870" i="5"/>
  <c r="E2870" i="5"/>
  <c r="F2864" i="5"/>
  <c r="D2864" i="5"/>
  <c r="F2863" i="5"/>
  <c r="D2863" i="5"/>
  <c r="F2862" i="5"/>
  <c r="D2862" i="5"/>
  <c r="F2861" i="5"/>
  <c r="D2861" i="5"/>
  <c r="F2860" i="5"/>
  <c r="D2860" i="5"/>
  <c r="F2859" i="5"/>
  <c r="H2859" i="5" s="1"/>
  <c r="D2859" i="5"/>
  <c r="F2858" i="5"/>
  <c r="D2858" i="5"/>
  <c r="F2857" i="5"/>
  <c r="H2857" i="5" s="1"/>
  <c r="D2857" i="5"/>
  <c r="F2856" i="5"/>
  <c r="D2856" i="5"/>
  <c r="F2855" i="5"/>
  <c r="H2855" i="5" s="1"/>
  <c r="D2855" i="5"/>
  <c r="F2854" i="5"/>
  <c r="D2854" i="5"/>
  <c r="F2853" i="5"/>
  <c r="H2853" i="5" s="1"/>
  <c r="D2853" i="5"/>
  <c r="F2852" i="5"/>
  <c r="D2852" i="5"/>
  <c r="F2851" i="5"/>
  <c r="H2851" i="5" s="1"/>
  <c r="D2851" i="5"/>
  <c r="F2850" i="5"/>
  <c r="H2850" i="5" s="1"/>
  <c r="D2850" i="5"/>
  <c r="F2837" i="5"/>
  <c r="H2837" i="5" s="1"/>
  <c r="D2837" i="5"/>
  <c r="F2836" i="5"/>
  <c r="H2836" i="5" s="1"/>
  <c r="E2836" i="5"/>
  <c r="F2831" i="5"/>
  <c r="H2831" i="5" s="1"/>
  <c r="E2831" i="5"/>
  <c r="F2830" i="5"/>
  <c r="E2830" i="5"/>
  <c r="F2829" i="5"/>
  <c r="E2829" i="5"/>
  <c r="F2828" i="5"/>
  <c r="E2828" i="5"/>
  <c r="F2827" i="5"/>
  <c r="E2827" i="5"/>
  <c r="F2826" i="5"/>
  <c r="E2826" i="5"/>
  <c r="F2825" i="5"/>
  <c r="E2825" i="5"/>
  <c r="F2820" i="5"/>
  <c r="E2820" i="5"/>
  <c r="F2814" i="5"/>
  <c r="H2814" i="5" s="1"/>
  <c r="D2814" i="5"/>
  <c r="F2813" i="5"/>
  <c r="H2813" i="5" s="1"/>
  <c r="D2813" i="5"/>
  <c r="F2812" i="5"/>
  <c r="H2812" i="5" s="1"/>
  <c r="D2812" i="5"/>
  <c r="F2811" i="5"/>
  <c r="D2811" i="5"/>
  <c r="F2810" i="5"/>
  <c r="D2810" i="5"/>
  <c r="F2809" i="5"/>
  <c r="H2809" i="5" s="1"/>
  <c r="D2809" i="5"/>
  <c r="F2808" i="5"/>
  <c r="D2808" i="5"/>
  <c r="F2807" i="5"/>
  <c r="D2807" i="5"/>
  <c r="F2806" i="5"/>
  <c r="H2806" i="5" s="1"/>
  <c r="D2806" i="5"/>
  <c r="F2805" i="5"/>
  <c r="H2805" i="5" s="1"/>
  <c r="D2805" i="5"/>
  <c r="F2804" i="5"/>
  <c r="H2804" i="5" s="1"/>
  <c r="D2804" i="5"/>
  <c r="F2803" i="5"/>
  <c r="H2803" i="5" s="1"/>
  <c r="D2803" i="5"/>
  <c r="F2790" i="5"/>
  <c r="H2790" i="5" s="1"/>
  <c r="D2790" i="5"/>
  <c r="F2789" i="5"/>
  <c r="E2789" i="5"/>
  <c r="F2784" i="5"/>
  <c r="H2784" i="5" s="1"/>
  <c r="E2784" i="5"/>
  <c r="F2783" i="5"/>
  <c r="E2783" i="5"/>
  <c r="F2782" i="5"/>
  <c r="E2782" i="5"/>
  <c r="F2781" i="5"/>
  <c r="H2781" i="5" s="1"/>
  <c r="E2781" i="5"/>
  <c r="F2780" i="5"/>
  <c r="H2780" i="5" s="1"/>
  <c r="E2780" i="5"/>
  <c r="F2779" i="5"/>
  <c r="H2779" i="5" s="1"/>
  <c r="E2779" i="5"/>
  <c r="F2778" i="5"/>
  <c r="H2778" i="5" s="1"/>
  <c r="E2778" i="5"/>
  <c r="F2773" i="5"/>
  <c r="E2773" i="5"/>
  <c r="F2767" i="5"/>
  <c r="H2767" i="5" s="1"/>
  <c r="D2767" i="5"/>
  <c r="F2766" i="5"/>
  <c r="D2766" i="5"/>
  <c r="F2765" i="5"/>
  <c r="D2765" i="5"/>
  <c r="F2764" i="5"/>
  <c r="D2764" i="5"/>
  <c r="F2763" i="5"/>
  <c r="D2763" i="5"/>
  <c r="F2762" i="5"/>
  <c r="H2762" i="5" s="1"/>
  <c r="D2762" i="5"/>
  <c r="F2761" i="5"/>
  <c r="D2761" i="5"/>
  <c r="F2760" i="5"/>
  <c r="H2760" i="5" s="1"/>
  <c r="D2760" i="5"/>
  <c r="F2759" i="5"/>
  <c r="H2759" i="5" s="1"/>
  <c r="D2759" i="5"/>
  <c r="F2758" i="5"/>
  <c r="H2758" i="5" s="1"/>
  <c r="D2758" i="5"/>
  <c r="F2757" i="5"/>
  <c r="H2757" i="5" s="1"/>
  <c r="D2757" i="5"/>
  <c r="F2756" i="5"/>
  <c r="D2756" i="5"/>
  <c r="F2755" i="5"/>
  <c r="D2755" i="5"/>
  <c r="F2754" i="5"/>
  <c r="D2754" i="5"/>
  <c r="F2753" i="5"/>
  <c r="H2753" i="5" s="1"/>
  <c r="D2753" i="5"/>
  <c r="F2752" i="5"/>
  <c r="H2752" i="5" s="1"/>
  <c r="D2752" i="5"/>
  <c r="F2739" i="5"/>
  <c r="D2739" i="5"/>
  <c r="F2738" i="5"/>
  <c r="H2738" i="5" s="1"/>
  <c r="E2738" i="5"/>
  <c r="F2733" i="5"/>
  <c r="E2733" i="5"/>
  <c r="F2732" i="5"/>
  <c r="E2732" i="5"/>
  <c r="F2731" i="5"/>
  <c r="H2731" i="5" s="1"/>
  <c r="E2731" i="5"/>
  <c r="F2730" i="5"/>
  <c r="E2730" i="5"/>
  <c r="F2729" i="5"/>
  <c r="H2729" i="5" s="1"/>
  <c r="E2729" i="5"/>
  <c r="F2728" i="5"/>
  <c r="E2728" i="5"/>
  <c r="F2727" i="5"/>
  <c r="E2727" i="5"/>
  <c r="F2716" i="5"/>
  <c r="H2716" i="5" s="1"/>
  <c r="D2716" i="5"/>
  <c r="F2715" i="5"/>
  <c r="H2715" i="5" s="1"/>
  <c r="D2715" i="5"/>
  <c r="F2714" i="5"/>
  <c r="H2714" i="5" s="1"/>
  <c r="D2714" i="5"/>
  <c r="F2713" i="5"/>
  <c r="H2713" i="5" s="1"/>
  <c r="D2713" i="5"/>
  <c r="F2712" i="5"/>
  <c r="H2712" i="5" s="1"/>
  <c r="D2712" i="5"/>
  <c r="F2711" i="5"/>
  <c r="H2711" i="5" s="1"/>
  <c r="D2711" i="5"/>
  <c r="F2710" i="5"/>
  <c r="D2710" i="5"/>
  <c r="F2709" i="5"/>
  <c r="H2709" i="5" s="1"/>
  <c r="D2709" i="5"/>
  <c r="F2708" i="5"/>
  <c r="D2708" i="5"/>
  <c r="F2707" i="5"/>
  <c r="D2707" i="5"/>
  <c r="F2706" i="5"/>
  <c r="D2706" i="5"/>
  <c r="F2705" i="5"/>
  <c r="H2705" i="5" s="1"/>
  <c r="D2705" i="5"/>
  <c r="F2704" i="5"/>
  <c r="H2704" i="5" s="1"/>
  <c r="D2704" i="5"/>
  <c r="F2703" i="5"/>
  <c r="H2703" i="5" s="1"/>
  <c r="D2703" i="5"/>
  <c r="F2702" i="5"/>
  <c r="H2702" i="5" s="1"/>
  <c r="D2702" i="5"/>
  <c r="F2689" i="5"/>
  <c r="H2689" i="5" s="1"/>
  <c r="D2689" i="5"/>
  <c r="F2688" i="5"/>
  <c r="E2688" i="5"/>
  <c r="F2683" i="5"/>
  <c r="H2683" i="5" s="1"/>
  <c r="E2683" i="5"/>
  <c r="F2682" i="5"/>
  <c r="E2682" i="5"/>
  <c r="F2681" i="5"/>
  <c r="E2681" i="5"/>
  <c r="F2680" i="5"/>
  <c r="E2680" i="5"/>
  <c r="F2679" i="5"/>
  <c r="H2679" i="5" s="1"/>
  <c r="E2679" i="5"/>
  <c r="F2674" i="5"/>
  <c r="E2674" i="5"/>
  <c r="F2668" i="5"/>
  <c r="H2668" i="5" s="1"/>
  <c r="D2668" i="5"/>
  <c r="F2667" i="5"/>
  <c r="H2667" i="5" s="1"/>
  <c r="D2667" i="5"/>
  <c r="F2666" i="5"/>
  <c r="D2666" i="5"/>
  <c r="F2665" i="5"/>
  <c r="D2665" i="5"/>
  <c r="F2664" i="5"/>
  <c r="D2664" i="5"/>
  <c r="F2663" i="5"/>
  <c r="D2663" i="5"/>
  <c r="F2662" i="5"/>
  <c r="H2662" i="5" s="1"/>
  <c r="D2662" i="5"/>
  <c r="F2661" i="5"/>
  <c r="H2661" i="5" s="1"/>
  <c r="D2661" i="5"/>
  <c r="F2660" i="5"/>
  <c r="H2660" i="5" s="1"/>
  <c r="D2660" i="5"/>
  <c r="F2659" i="5"/>
  <c r="H2659" i="5" s="1"/>
  <c r="D2659" i="5"/>
  <c r="F2658" i="5"/>
  <c r="H2658" i="5" s="1"/>
  <c r="D2658" i="5"/>
  <c r="F2645" i="5"/>
  <c r="H2645" i="5" s="1"/>
  <c r="D2645" i="5"/>
  <c r="F2644" i="5"/>
  <c r="H2644" i="5" s="1"/>
  <c r="E2644" i="5"/>
  <c r="F2639" i="5"/>
  <c r="E2639" i="5"/>
  <c r="F2638" i="5"/>
  <c r="H2638" i="5" s="1"/>
  <c r="E2638" i="5"/>
  <c r="F2637" i="5"/>
  <c r="E2637" i="5"/>
  <c r="F2636" i="5"/>
  <c r="E2636" i="5"/>
  <c r="F2635" i="5"/>
  <c r="E2635" i="5"/>
  <c r="F2630" i="5"/>
  <c r="E2630" i="5"/>
  <c r="F2624" i="5"/>
  <c r="H2624" i="5" s="1"/>
  <c r="D2624" i="5"/>
  <c r="F2623" i="5"/>
  <c r="H2623" i="5" s="1"/>
  <c r="D2623" i="5"/>
  <c r="F2622" i="5"/>
  <c r="H2622" i="5" s="1"/>
  <c r="D2622" i="5"/>
  <c r="F2621" i="5"/>
  <c r="H2621" i="5" s="1"/>
  <c r="D2621" i="5"/>
  <c r="F2620" i="5"/>
  <c r="D2620" i="5"/>
  <c r="F2619" i="5"/>
  <c r="D2619" i="5"/>
  <c r="F2618" i="5"/>
  <c r="D2618" i="5"/>
  <c r="F2617" i="5"/>
  <c r="D2617" i="5"/>
  <c r="F2616" i="5"/>
  <c r="H2616" i="5" s="1"/>
  <c r="D2616" i="5"/>
  <c r="D2615" i="5"/>
  <c r="F2614" i="5"/>
  <c r="H2614" i="5" s="1"/>
  <c r="D2614" i="5"/>
  <c r="F2601" i="5"/>
  <c r="H2601" i="5" s="1"/>
  <c r="D2601" i="5"/>
  <c r="F2600" i="5"/>
  <c r="H2600" i="5" s="1"/>
  <c r="E2600" i="5"/>
  <c r="F2595" i="5"/>
  <c r="H2595" i="5" s="1"/>
  <c r="E2595" i="5"/>
  <c r="F2594" i="5"/>
  <c r="E2594" i="5"/>
  <c r="F2593" i="5"/>
  <c r="E2593" i="5"/>
  <c r="F2592" i="5"/>
  <c r="H2592" i="5" s="1"/>
  <c r="E2592" i="5"/>
  <c r="F2591" i="5"/>
  <c r="E2591" i="5"/>
  <c r="F2586" i="5"/>
  <c r="E2586" i="5"/>
  <c r="F2580" i="5"/>
  <c r="H2580" i="5" s="1"/>
  <c r="D2580" i="5"/>
  <c r="F2579" i="5"/>
  <c r="H2579" i="5" s="1"/>
  <c r="D2579" i="5"/>
  <c r="F2578" i="5"/>
  <c r="H2578" i="5" s="1"/>
  <c r="D2578" i="5"/>
  <c r="F2577" i="5"/>
  <c r="H2577" i="5" s="1"/>
  <c r="D2577" i="5"/>
  <c r="F2576" i="5"/>
  <c r="H2576" i="5" s="1"/>
  <c r="D2576" i="5"/>
  <c r="F2575" i="5"/>
  <c r="D2575" i="5"/>
  <c r="F2574" i="5"/>
  <c r="D2574" i="5"/>
  <c r="F2573" i="5"/>
  <c r="D2573" i="5"/>
  <c r="F2572" i="5"/>
  <c r="D2572" i="5"/>
  <c r="F2571" i="5"/>
  <c r="D2571" i="5"/>
  <c r="F2570" i="5"/>
  <c r="D2570" i="5"/>
  <c r="F2557" i="5"/>
  <c r="H2557" i="5" s="1"/>
  <c r="D2557" i="5"/>
  <c r="F2556" i="5"/>
  <c r="H2556" i="5" s="1"/>
  <c r="E2556" i="5"/>
  <c r="F2551" i="5"/>
  <c r="H2551" i="5" s="1"/>
  <c r="E2551" i="5"/>
  <c r="F2550" i="5"/>
  <c r="H2550" i="5" s="1"/>
  <c r="E2550" i="5"/>
  <c r="F2549" i="5"/>
  <c r="E2549" i="5"/>
  <c r="F2548" i="5"/>
  <c r="E2548" i="5"/>
  <c r="F2547" i="5"/>
  <c r="H2547" i="5" s="1"/>
  <c r="E2547" i="5"/>
  <c r="F2542" i="5"/>
  <c r="E2542" i="5"/>
  <c r="F2536" i="5"/>
  <c r="D2536" i="5"/>
  <c r="F2535" i="5"/>
  <c r="H2535" i="5" s="1"/>
  <c r="D2535" i="5"/>
  <c r="F2534" i="5"/>
  <c r="H2534" i="5" s="1"/>
  <c r="D2534" i="5"/>
  <c r="F2533" i="5"/>
  <c r="D2533" i="5"/>
  <c r="F2532" i="5"/>
  <c r="D2532" i="5"/>
  <c r="F2531" i="5"/>
  <c r="H2531" i="5" s="1"/>
  <c r="D2531" i="5"/>
  <c r="F2530" i="5"/>
  <c r="D2530" i="5"/>
  <c r="F2529" i="5"/>
  <c r="D2529" i="5"/>
  <c r="F2528" i="5"/>
  <c r="H2528" i="5" s="1"/>
  <c r="D2528" i="5"/>
  <c r="F2527" i="5"/>
  <c r="D2527" i="5"/>
  <c r="F2526" i="5"/>
  <c r="D2526" i="5"/>
  <c r="F2513" i="5"/>
  <c r="H2513" i="5" s="1"/>
  <c r="D2513" i="5"/>
  <c r="F2512" i="5"/>
  <c r="H2512" i="5" s="1"/>
  <c r="E2512" i="5"/>
  <c r="F2507" i="5"/>
  <c r="H2507" i="5" s="1"/>
  <c r="E2507" i="5"/>
  <c r="F2506" i="5"/>
  <c r="H2506" i="5" s="1"/>
  <c r="E2506" i="5"/>
  <c r="F2505" i="5"/>
  <c r="H2505" i="5" s="1"/>
  <c r="E2505" i="5"/>
  <c r="F2504" i="5"/>
  <c r="E2504" i="5"/>
  <c r="F2503" i="5"/>
  <c r="E2503" i="5"/>
  <c r="F2498" i="5"/>
  <c r="E2498" i="5"/>
  <c r="F2492" i="5"/>
  <c r="D2492" i="5"/>
  <c r="F2491" i="5"/>
  <c r="D2491" i="5"/>
  <c r="F2490" i="5"/>
  <c r="H2490" i="5" s="1"/>
  <c r="D2490" i="5"/>
  <c r="F2489" i="5"/>
  <c r="H2489" i="5" s="1"/>
  <c r="D2489" i="5"/>
  <c r="F2488" i="5"/>
  <c r="D2488" i="5"/>
  <c r="F2487" i="5"/>
  <c r="D2487" i="5"/>
  <c r="F2486" i="5"/>
  <c r="D2486" i="5"/>
  <c r="F2485" i="5"/>
  <c r="D2485" i="5"/>
  <c r="F2484" i="5"/>
  <c r="D2484" i="5"/>
  <c r="F2483" i="5"/>
  <c r="H2483" i="5" s="1"/>
  <c r="D2483" i="5"/>
  <c r="F2482" i="5"/>
  <c r="D2482" i="5"/>
  <c r="F2469" i="5"/>
  <c r="D2469" i="5"/>
  <c r="F2468" i="5"/>
  <c r="H2468" i="5" s="1"/>
  <c r="E2468" i="5"/>
  <c r="F2463" i="5"/>
  <c r="H2463" i="5" s="1"/>
  <c r="E2463" i="5"/>
  <c r="F2462" i="5"/>
  <c r="H2462" i="5" s="1"/>
  <c r="E2462" i="5"/>
  <c r="F2461" i="5"/>
  <c r="H2461" i="5" s="1"/>
  <c r="E2461" i="5"/>
  <c r="F2460" i="5"/>
  <c r="H2460" i="5" s="1"/>
  <c r="E2460" i="5"/>
  <c r="F2459" i="5"/>
  <c r="E2459" i="5"/>
  <c r="F2454" i="5"/>
  <c r="E2454" i="5"/>
  <c r="F2448" i="5"/>
  <c r="H2448" i="5" s="1"/>
  <c r="D2448" i="5"/>
  <c r="F2447" i="5"/>
  <c r="H2447" i="5" s="1"/>
  <c r="D2447" i="5"/>
  <c r="F2446" i="5"/>
  <c r="D2446" i="5"/>
  <c r="F2445" i="5"/>
  <c r="H2445" i="5" s="1"/>
  <c r="D2445" i="5"/>
  <c r="F2444" i="5"/>
  <c r="D2444" i="5"/>
  <c r="F2443" i="5"/>
  <c r="H2443" i="5" s="1"/>
  <c r="D2443" i="5"/>
  <c r="F2442" i="5"/>
  <c r="H2442" i="5" s="1"/>
  <c r="D2442" i="5"/>
  <c r="F2441" i="5"/>
  <c r="H2441" i="5" s="1"/>
  <c r="D2441" i="5"/>
  <c r="F2440" i="5"/>
  <c r="D2440" i="5"/>
  <c r="F2439" i="5"/>
  <c r="D2439" i="5"/>
  <c r="F2438" i="5"/>
  <c r="D2438" i="5"/>
  <c r="F2425" i="5"/>
  <c r="D2425" i="5"/>
  <c r="F2424" i="5"/>
  <c r="H2424" i="5" s="1"/>
  <c r="E2424" i="5"/>
  <c r="F2419" i="5"/>
  <c r="E2419" i="5"/>
  <c r="F2418" i="5"/>
  <c r="E2418" i="5"/>
  <c r="F2417" i="5"/>
  <c r="E2417" i="5"/>
  <c r="F2416" i="5"/>
  <c r="E2416" i="5"/>
  <c r="F2415" i="5"/>
  <c r="H2415" i="5" s="1"/>
  <c r="E2415" i="5"/>
  <c r="F2410" i="5"/>
  <c r="E2410" i="5"/>
  <c r="F2404" i="5"/>
  <c r="D2404" i="5"/>
  <c r="F2403" i="5"/>
  <c r="H2403" i="5" s="1"/>
  <c r="D2403" i="5"/>
  <c r="F2402" i="5"/>
  <c r="D2402" i="5"/>
  <c r="F2401" i="5"/>
  <c r="D2401" i="5"/>
  <c r="F2400" i="5"/>
  <c r="H2400" i="5" s="1"/>
  <c r="D2400" i="5"/>
  <c r="F2399" i="5"/>
  <c r="D2399" i="5"/>
  <c r="F2398" i="5"/>
  <c r="D2398" i="5"/>
  <c r="F2397" i="5"/>
  <c r="D2397" i="5"/>
  <c r="F2396" i="5"/>
  <c r="D2396" i="5"/>
  <c r="F2395" i="5"/>
  <c r="D2395" i="5"/>
  <c r="F2394" i="5"/>
  <c r="D2394" i="5"/>
  <c r="F2381" i="5"/>
  <c r="D2381" i="5"/>
  <c r="F2380" i="5"/>
  <c r="E2380" i="5"/>
  <c r="F2375" i="5"/>
  <c r="E2375" i="5"/>
  <c r="F2374" i="5"/>
  <c r="E2374" i="5"/>
  <c r="F2373" i="5"/>
  <c r="E2373" i="5"/>
  <c r="F2372" i="5"/>
  <c r="E2372" i="5"/>
  <c r="F2371" i="5"/>
  <c r="H2371" i="5" s="1"/>
  <c r="E2371" i="5"/>
  <c r="F2366" i="5"/>
  <c r="E2366" i="5"/>
  <c r="F2360" i="5"/>
  <c r="D2360" i="5"/>
  <c r="F2359" i="5"/>
  <c r="D2359" i="5"/>
  <c r="F2358" i="5"/>
  <c r="H2358" i="5" s="1"/>
  <c r="D2358" i="5"/>
  <c r="F2357" i="5"/>
  <c r="D2357" i="5"/>
  <c r="F2356" i="5"/>
  <c r="D2356" i="5"/>
  <c r="F2355" i="5"/>
  <c r="H2355" i="5" s="1"/>
  <c r="D2355" i="5"/>
  <c r="F2354" i="5"/>
  <c r="H2354" i="5" s="1"/>
  <c r="D2354" i="5"/>
  <c r="F2353" i="5"/>
  <c r="H2353" i="5" s="1"/>
  <c r="D2353" i="5"/>
  <c r="F2352" i="5"/>
  <c r="H2352" i="5" s="1"/>
  <c r="D2352" i="5"/>
  <c r="F2351" i="5"/>
  <c r="D2351" i="5"/>
  <c r="D2350" i="5"/>
  <c r="F2337" i="5"/>
  <c r="D2337" i="5"/>
  <c r="F2336" i="5"/>
  <c r="E2336" i="5"/>
  <c r="F2331" i="5"/>
  <c r="E2331" i="5"/>
  <c r="F2330" i="5"/>
  <c r="E2330" i="5"/>
  <c r="F2329" i="5"/>
  <c r="E2329" i="5"/>
  <c r="F2328" i="5"/>
  <c r="E2328" i="5"/>
  <c r="F2327" i="5"/>
  <c r="E2327" i="5"/>
  <c r="F2322" i="5"/>
  <c r="E2322" i="5"/>
  <c r="F2316" i="5"/>
  <c r="H2316" i="5" s="1"/>
  <c r="D2316" i="5"/>
  <c r="F2315" i="5"/>
  <c r="H2315" i="5" s="1"/>
  <c r="D2315" i="5"/>
  <c r="F2314" i="5"/>
  <c r="H2314" i="5" s="1"/>
  <c r="D2314" i="5"/>
  <c r="F2313" i="5"/>
  <c r="D2313" i="5"/>
  <c r="F2312" i="5"/>
  <c r="D2312" i="5"/>
  <c r="F2311" i="5"/>
  <c r="D2311" i="5"/>
  <c r="F2310" i="5"/>
  <c r="D2310" i="5"/>
  <c r="F2309" i="5"/>
  <c r="D2309" i="5"/>
  <c r="F2308" i="5"/>
  <c r="D2308" i="5"/>
  <c r="F2307" i="5"/>
  <c r="D2307" i="5"/>
  <c r="F2294" i="5"/>
  <c r="H2294" i="5" s="1"/>
  <c r="D2294" i="5"/>
  <c r="F2293" i="5"/>
  <c r="H2293" i="5" s="1"/>
  <c r="E2293" i="5"/>
  <c r="F2288" i="5"/>
  <c r="E2288" i="5"/>
  <c r="F2287" i="5"/>
  <c r="E2287" i="5"/>
  <c r="F2286" i="5"/>
  <c r="E2286" i="5"/>
  <c r="F2285" i="5"/>
  <c r="E2285" i="5"/>
  <c r="F2284" i="5"/>
  <c r="E2284" i="5"/>
  <c r="F2279" i="5"/>
  <c r="E2279" i="5"/>
  <c r="F2273" i="5"/>
  <c r="D2273" i="5"/>
  <c r="F2272" i="5"/>
  <c r="D2272" i="5"/>
  <c r="F2271" i="5"/>
  <c r="D2271" i="5"/>
  <c r="F2270" i="5"/>
  <c r="H2270" i="5" s="1"/>
  <c r="D2270" i="5"/>
  <c r="F2269" i="5"/>
  <c r="D2269" i="5"/>
  <c r="F2268" i="5"/>
  <c r="H2268" i="5" s="1"/>
  <c r="D2268" i="5"/>
  <c r="F2267" i="5"/>
  <c r="D2267" i="5"/>
  <c r="F2266" i="5"/>
  <c r="D2266" i="5"/>
  <c r="F2265" i="5"/>
  <c r="H2265" i="5" s="1"/>
  <c r="D2265" i="5"/>
  <c r="D2264" i="5"/>
  <c r="F2263" i="5"/>
  <c r="H2263" i="5" s="1"/>
  <c r="D2263" i="5"/>
  <c r="F2250" i="5"/>
  <c r="H2250" i="5" s="1"/>
  <c r="D2250" i="5"/>
  <c r="F2249" i="5"/>
  <c r="H2249" i="5" s="1"/>
  <c r="E2249" i="5"/>
  <c r="F2244" i="5"/>
  <c r="H2244" i="5" s="1"/>
  <c r="E2244" i="5"/>
  <c r="F2243" i="5"/>
  <c r="E2243" i="5"/>
  <c r="F2242" i="5"/>
  <c r="E2242" i="5"/>
  <c r="F2241" i="5"/>
  <c r="H2241" i="5" s="1"/>
  <c r="E2241" i="5"/>
  <c r="F2240" i="5"/>
  <c r="E2240" i="5"/>
  <c r="F2235" i="5"/>
  <c r="E2235" i="5"/>
  <c r="F2229" i="5"/>
  <c r="H2229" i="5" s="1"/>
  <c r="D2229" i="5"/>
  <c r="F2228" i="5"/>
  <c r="H2228" i="5" s="1"/>
  <c r="D2228" i="5"/>
  <c r="F2227" i="5"/>
  <c r="H2227" i="5" s="1"/>
  <c r="D2227" i="5"/>
  <c r="F2226" i="5"/>
  <c r="H2226" i="5" s="1"/>
  <c r="D2226" i="5"/>
  <c r="F2225" i="5"/>
  <c r="H2225" i="5" s="1"/>
  <c r="D2225" i="5"/>
  <c r="F2224" i="5"/>
  <c r="D2224" i="5"/>
  <c r="F2223" i="5"/>
  <c r="D2223" i="5"/>
  <c r="F2222" i="5"/>
  <c r="D2222" i="5"/>
  <c r="F2209" i="5"/>
  <c r="D2209" i="5"/>
  <c r="F2208" i="5"/>
  <c r="E2208" i="5"/>
  <c r="F2203" i="5"/>
  <c r="H2203" i="5" s="1"/>
  <c r="E2203" i="5"/>
  <c r="F2202" i="5"/>
  <c r="H2202" i="5" s="1"/>
  <c r="E2202" i="5"/>
  <c r="F2201" i="5"/>
  <c r="H2201" i="5" s="1"/>
  <c r="E2201" i="5"/>
  <c r="F2200" i="5"/>
  <c r="H2200" i="5" s="1"/>
  <c r="E2200" i="5"/>
  <c r="F2199" i="5"/>
  <c r="H2199" i="5" s="1"/>
  <c r="E2199" i="5"/>
  <c r="F2194" i="5"/>
  <c r="E2194" i="5"/>
  <c r="F2188" i="5"/>
  <c r="D2188" i="5"/>
  <c r="F2187" i="5"/>
  <c r="H2187" i="5" s="1"/>
  <c r="D2187" i="5"/>
  <c r="F2186" i="5"/>
  <c r="D2186" i="5"/>
  <c r="F2185" i="5"/>
  <c r="D2185" i="5"/>
  <c r="F2184" i="5"/>
  <c r="H2184" i="5" s="1"/>
  <c r="D2184" i="5"/>
  <c r="F2183" i="5"/>
  <c r="H2183" i="5" s="1"/>
  <c r="D2183" i="5"/>
  <c r="F2182" i="5"/>
  <c r="H2182" i="5" s="1"/>
  <c r="D2182" i="5"/>
  <c r="D2181" i="5"/>
  <c r="F2168" i="5"/>
  <c r="H2168" i="5" s="1"/>
  <c r="D2168" i="5"/>
  <c r="F2167" i="5"/>
  <c r="H2167" i="5" s="1"/>
  <c r="E2167" i="5"/>
  <c r="F2162" i="5"/>
  <c r="E2162" i="5"/>
  <c r="F2161" i="5"/>
  <c r="E2161" i="5"/>
  <c r="F2160" i="5"/>
  <c r="E2160" i="5"/>
  <c r="F2159" i="5"/>
  <c r="H2159" i="5" s="1"/>
  <c r="E2159" i="5"/>
  <c r="F2158" i="5"/>
  <c r="E2158" i="5"/>
  <c r="F2153" i="5"/>
  <c r="E2153" i="5"/>
  <c r="F2147" i="5"/>
  <c r="H2147" i="5" s="1"/>
  <c r="D2147" i="5"/>
  <c r="F2146" i="5"/>
  <c r="H2146" i="5" s="1"/>
  <c r="D2146" i="5"/>
  <c r="F2145" i="5"/>
  <c r="D2145" i="5"/>
  <c r="F2144" i="5"/>
  <c r="H2144" i="5" s="1"/>
  <c r="D2144" i="5"/>
  <c r="F2143" i="5"/>
  <c r="D2143" i="5"/>
  <c r="F2142" i="5"/>
  <c r="D2142" i="5"/>
  <c r="F2141" i="5"/>
  <c r="D2141" i="5"/>
  <c r="D2140" i="5"/>
  <c r="F2127" i="5"/>
  <c r="D2127" i="5"/>
  <c r="F2126" i="5"/>
  <c r="H2126" i="5" s="1"/>
  <c r="E2126" i="5"/>
  <c r="F2121" i="5"/>
  <c r="H2121" i="5" s="1"/>
  <c r="E2121" i="5"/>
  <c r="F2120" i="5"/>
  <c r="H2120" i="5" s="1"/>
  <c r="E2120" i="5"/>
  <c r="F2119" i="5"/>
  <c r="H2119" i="5" s="1"/>
  <c r="E2119" i="5"/>
  <c r="F2118" i="5"/>
  <c r="H2118" i="5" s="1"/>
  <c r="E2118" i="5"/>
  <c r="F2117" i="5"/>
  <c r="E2117" i="5"/>
  <c r="F2112" i="5"/>
  <c r="E2112" i="5"/>
  <c r="F2106" i="5"/>
  <c r="H2106" i="5" s="1"/>
  <c r="D2106" i="5"/>
  <c r="F2105" i="5"/>
  <c r="D2105" i="5"/>
  <c r="F2104" i="5"/>
  <c r="D2104" i="5"/>
  <c r="F2103" i="5"/>
  <c r="D2103" i="5"/>
  <c r="F2102" i="5"/>
  <c r="H2102" i="5" s="1"/>
  <c r="D2102" i="5"/>
  <c r="F2101" i="5"/>
  <c r="H2101" i="5" s="1"/>
  <c r="D2101" i="5"/>
  <c r="D2100" i="5"/>
  <c r="F2099" i="5"/>
  <c r="H2099" i="5" s="1"/>
  <c r="D2099" i="5"/>
  <c r="F2086" i="5"/>
  <c r="H2086" i="5" s="1"/>
  <c r="D2086" i="5"/>
  <c r="F2085" i="5"/>
  <c r="E2085" i="5"/>
  <c r="F2080" i="5"/>
  <c r="H2080" i="5" s="1"/>
  <c r="E2080" i="5"/>
  <c r="F2079" i="5"/>
  <c r="E2079" i="5"/>
  <c r="F2078" i="5"/>
  <c r="H2078" i="5" s="1"/>
  <c r="E2078" i="5"/>
  <c r="F2077" i="5"/>
  <c r="E2077" i="5"/>
  <c r="F2076" i="5"/>
  <c r="H2076" i="5" s="1"/>
  <c r="E2076" i="5"/>
  <c r="F2071" i="5"/>
  <c r="E2071" i="5"/>
  <c r="F2065" i="5"/>
  <c r="H2065" i="5" s="1"/>
  <c r="D2065" i="5"/>
  <c r="F2064" i="5"/>
  <c r="H2064" i="5" s="1"/>
  <c r="D2064" i="5"/>
  <c r="F2063" i="5"/>
  <c r="H2063" i="5" s="1"/>
  <c r="D2063" i="5"/>
  <c r="F2062" i="5"/>
  <c r="D2062" i="5"/>
  <c r="F2061" i="5"/>
  <c r="D2061" i="5"/>
  <c r="F2060" i="5"/>
  <c r="D2060" i="5"/>
  <c r="D2059" i="5"/>
  <c r="F2058" i="5"/>
  <c r="D2058" i="5"/>
  <c r="F2045" i="5"/>
  <c r="H2045" i="5" s="1"/>
  <c r="D2045" i="5"/>
  <c r="F2044" i="5"/>
  <c r="H2044" i="5" s="1"/>
  <c r="E2044" i="5"/>
  <c r="F2039" i="5"/>
  <c r="H2039" i="5" s="1"/>
  <c r="E2039" i="5"/>
  <c r="F2038" i="5"/>
  <c r="H2038" i="5" s="1"/>
  <c r="E2038" i="5"/>
  <c r="F2037" i="5"/>
  <c r="H2037" i="5" s="1"/>
  <c r="E2037" i="5"/>
  <c r="F2036" i="5"/>
  <c r="E2036" i="5"/>
  <c r="F2035" i="5"/>
  <c r="E2035" i="5"/>
  <c r="F2030" i="5"/>
  <c r="E2030" i="5"/>
  <c r="F2024" i="5"/>
  <c r="D2024" i="5"/>
  <c r="F2023" i="5"/>
  <c r="D2023" i="5"/>
  <c r="F2022" i="5"/>
  <c r="H2022" i="5" s="1"/>
  <c r="D2022" i="5"/>
  <c r="F2021" i="5"/>
  <c r="D2021" i="5"/>
  <c r="F2020" i="5"/>
  <c r="H2020" i="5" s="1"/>
  <c r="D2020" i="5"/>
  <c r="F2019" i="5"/>
  <c r="H2019" i="5" s="1"/>
  <c r="D2019" i="5"/>
  <c r="D2018" i="5"/>
  <c r="F2017" i="5"/>
  <c r="H2017" i="5" s="1"/>
  <c r="D2017" i="5"/>
  <c r="F2004" i="5"/>
  <c r="D2004" i="5"/>
  <c r="F2003" i="5"/>
  <c r="H2003" i="5" s="1"/>
  <c r="E2003" i="5"/>
  <c r="F1998" i="5"/>
  <c r="E1998" i="5"/>
  <c r="F1997" i="5"/>
  <c r="E1997" i="5"/>
  <c r="F1996" i="5"/>
  <c r="E1996" i="5"/>
  <c r="F1995" i="5"/>
  <c r="H1995" i="5" s="1"/>
  <c r="E1995" i="5"/>
  <c r="F1994" i="5"/>
  <c r="E1994" i="5"/>
  <c r="F1989" i="5"/>
  <c r="E1989" i="5"/>
  <c r="F1983" i="5"/>
  <c r="D1983" i="5"/>
  <c r="F1982" i="5"/>
  <c r="H1982" i="5" s="1"/>
  <c r="D1982" i="5"/>
  <c r="F1981" i="5"/>
  <c r="D1981" i="5"/>
  <c r="F1980" i="5"/>
  <c r="D1980" i="5"/>
  <c r="F1979" i="5"/>
  <c r="D1979" i="5"/>
  <c r="F1978" i="5"/>
  <c r="H1978" i="5" s="1"/>
  <c r="D1978" i="5"/>
  <c r="D1977" i="5"/>
  <c r="F1976" i="5"/>
  <c r="H1976" i="5" s="1"/>
  <c r="D1976" i="5"/>
  <c r="F1963" i="5"/>
  <c r="H1963" i="5" s="1"/>
  <c r="D1963" i="5"/>
  <c r="F1962" i="5"/>
  <c r="H1962" i="5" s="1"/>
  <c r="E1962" i="5"/>
  <c r="F1957" i="5"/>
  <c r="H1957" i="5" s="1"/>
  <c r="E1957" i="5"/>
  <c r="F1956" i="5"/>
  <c r="H1956" i="5" s="1"/>
  <c r="E1956" i="5"/>
  <c r="F1955" i="5"/>
  <c r="E1955" i="5"/>
  <c r="F1954" i="5"/>
  <c r="E1954" i="5"/>
  <c r="F1953" i="5"/>
  <c r="H1953" i="5" s="1"/>
  <c r="E1953" i="5"/>
  <c r="F1948" i="5"/>
  <c r="E1948" i="5"/>
  <c r="F1942" i="5"/>
  <c r="D1942" i="5"/>
  <c r="F1941" i="5"/>
  <c r="D1941" i="5"/>
  <c r="F1940" i="5"/>
  <c r="H1940" i="5" s="1"/>
  <c r="D1940" i="5"/>
  <c r="F1939" i="5"/>
  <c r="H1939" i="5" s="1"/>
  <c r="D1939" i="5"/>
  <c r="F1938" i="5"/>
  <c r="H1938" i="5" s="1"/>
  <c r="D1938" i="5"/>
  <c r="F1937" i="5"/>
  <c r="H1937" i="5" s="1"/>
  <c r="D1937" i="5"/>
  <c r="F1936" i="5"/>
  <c r="D1936" i="5"/>
  <c r="F1935" i="5"/>
  <c r="D1935" i="5"/>
  <c r="F1922" i="5"/>
  <c r="D1922" i="5"/>
  <c r="F1921" i="5"/>
  <c r="E1921" i="5"/>
  <c r="F1916" i="5"/>
  <c r="E1916" i="5"/>
  <c r="F1915" i="5"/>
  <c r="H1915" i="5" s="1"/>
  <c r="E1915" i="5"/>
  <c r="F1914" i="5"/>
  <c r="H1914" i="5" s="1"/>
  <c r="E1914" i="5"/>
  <c r="F1913" i="5"/>
  <c r="H1913" i="5" s="1"/>
  <c r="E1913" i="5"/>
  <c r="F1912" i="5"/>
  <c r="H1912" i="5" s="1"/>
  <c r="E1912" i="5"/>
  <c r="F1907" i="5"/>
  <c r="E1907" i="5"/>
  <c r="F1906" i="5"/>
  <c r="E1906" i="5"/>
  <c r="F1901" i="5"/>
  <c r="D1901" i="5"/>
  <c r="F1900" i="5"/>
  <c r="H1900" i="5" s="1"/>
  <c r="D1900" i="5"/>
  <c r="F1899" i="5"/>
  <c r="D1899" i="5"/>
  <c r="F1898" i="5"/>
  <c r="D1898" i="5"/>
  <c r="F1897" i="5"/>
  <c r="H1897" i="5" s="1"/>
  <c r="D1897" i="5"/>
  <c r="F1896" i="5"/>
  <c r="H1896" i="5" s="1"/>
  <c r="D1896" i="5"/>
  <c r="F1895" i="5"/>
  <c r="H1895" i="5" s="1"/>
  <c r="D1895" i="5"/>
  <c r="F1894" i="5"/>
  <c r="H1894" i="5" s="1"/>
  <c r="D1894" i="5"/>
  <c r="F1881" i="5"/>
  <c r="H1881" i="5" s="1"/>
  <c r="D1881" i="5"/>
  <c r="F1880" i="5"/>
  <c r="E1880" i="5"/>
  <c r="F1875" i="5"/>
  <c r="E1875" i="5"/>
  <c r="F1874" i="5"/>
  <c r="E1874" i="5"/>
  <c r="F1873" i="5"/>
  <c r="E1873" i="5"/>
  <c r="F1872" i="5"/>
  <c r="E1872" i="5"/>
  <c r="F1871" i="5"/>
  <c r="E1871" i="5"/>
  <c r="F1866" i="5"/>
  <c r="E1866" i="5"/>
  <c r="F1865" i="5"/>
  <c r="E1865" i="5"/>
  <c r="F1860" i="5"/>
  <c r="H1860" i="5" s="1"/>
  <c r="D1860" i="5"/>
  <c r="F1859" i="5"/>
  <c r="H1859" i="5" s="1"/>
  <c r="D1859" i="5"/>
  <c r="F1858" i="5"/>
  <c r="D1858" i="5"/>
  <c r="F1857" i="5"/>
  <c r="D1857" i="5"/>
  <c r="F1856" i="5"/>
  <c r="H1856" i="5" s="1"/>
  <c r="D1856" i="5"/>
  <c r="F1855" i="5"/>
  <c r="D1855" i="5"/>
  <c r="F1854" i="5"/>
  <c r="D1854" i="5"/>
  <c r="F1853" i="5"/>
  <c r="H1853" i="5" s="1"/>
  <c r="D1853" i="5"/>
  <c r="F1840" i="5"/>
  <c r="H1840" i="5" s="1"/>
  <c r="D1840" i="5"/>
  <c r="F1839" i="5"/>
  <c r="H1839" i="5" s="1"/>
  <c r="E1839" i="5"/>
  <c r="F1834" i="5"/>
  <c r="H1834" i="5" s="1"/>
  <c r="E1834" i="5"/>
  <c r="F1833" i="5"/>
  <c r="H1833" i="5" s="1"/>
  <c r="E1833" i="5"/>
  <c r="F1832" i="5"/>
  <c r="E1832" i="5"/>
  <c r="F1831" i="5"/>
  <c r="E1831" i="5"/>
  <c r="F1830" i="5"/>
  <c r="H1830" i="5" s="1"/>
  <c r="E1830" i="5"/>
  <c r="F1825" i="5"/>
  <c r="E1825" i="5"/>
  <c r="F1819" i="5"/>
  <c r="D1819" i="5"/>
  <c r="F1818" i="5"/>
  <c r="D1818" i="5"/>
  <c r="F1817" i="5"/>
  <c r="H1817" i="5" s="1"/>
  <c r="D1817" i="5"/>
  <c r="F1816" i="5"/>
  <c r="H1816" i="5" s="1"/>
  <c r="D1816" i="5"/>
  <c r="F1815" i="5"/>
  <c r="H1815" i="5" s="1"/>
  <c r="D1815" i="5"/>
  <c r="F1814" i="5"/>
  <c r="H1814" i="5" s="1"/>
  <c r="D1814" i="5"/>
  <c r="F1813" i="5"/>
  <c r="D1813" i="5"/>
  <c r="D1812" i="5"/>
  <c r="F1799" i="5"/>
  <c r="D1799" i="5"/>
  <c r="F1798" i="5"/>
  <c r="E1798" i="5"/>
  <c r="F1793" i="5"/>
  <c r="H1793" i="5" s="1"/>
  <c r="E1793" i="5"/>
  <c r="F1792" i="5"/>
  <c r="H1792" i="5" s="1"/>
  <c r="E1792" i="5"/>
  <c r="F1791" i="5"/>
  <c r="E1791" i="5"/>
  <c r="F1790" i="5"/>
  <c r="H1790" i="5" s="1"/>
  <c r="E1790" i="5"/>
  <c r="F1789" i="5"/>
  <c r="H1789" i="5" s="1"/>
  <c r="E1789" i="5"/>
  <c r="F1784" i="5"/>
  <c r="E1784" i="5"/>
  <c r="F1778" i="5"/>
  <c r="H1778" i="5" s="1"/>
  <c r="D1778" i="5"/>
  <c r="F1777" i="5"/>
  <c r="D1777" i="5"/>
  <c r="F1776" i="5"/>
  <c r="D1776" i="5"/>
  <c r="F1775" i="5"/>
  <c r="D1775" i="5"/>
  <c r="F1774" i="5"/>
  <c r="D1774" i="5"/>
  <c r="D1773" i="5"/>
  <c r="F1772" i="5"/>
  <c r="H1772" i="5" s="1"/>
  <c r="D1772" i="5"/>
  <c r="F1771" i="5"/>
  <c r="H1771" i="5" s="1"/>
  <c r="D1771" i="5"/>
  <c r="F1758" i="5"/>
  <c r="H1758" i="5" s="1"/>
  <c r="D1758" i="5"/>
  <c r="F1757" i="5"/>
  <c r="H1757" i="5" s="1"/>
  <c r="E1757" i="5"/>
  <c r="F1752" i="5"/>
  <c r="H1752" i="5" s="1"/>
  <c r="E1752" i="5"/>
  <c r="F1751" i="5"/>
  <c r="E1751" i="5"/>
  <c r="F1750" i="5"/>
  <c r="E1750" i="5"/>
  <c r="F1749" i="5"/>
  <c r="E1749" i="5"/>
  <c r="F1748" i="5"/>
  <c r="H1748" i="5" s="1"/>
  <c r="E1748" i="5"/>
  <c r="F1743" i="5"/>
  <c r="E1743" i="5"/>
  <c r="F1737" i="5"/>
  <c r="H1737" i="5" s="1"/>
  <c r="D1737" i="5"/>
  <c r="F1736" i="5"/>
  <c r="H1736" i="5" s="1"/>
  <c r="D1736" i="5"/>
  <c r="F1735" i="5"/>
  <c r="H1735" i="5" s="1"/>
  <c r="D1735" i="5"/>
  <c r="F1734" i="5"/>
  <c r="H1734" i="5" s="1"/>
  <c r="D1734" i="5"/>
  <c r="F1733" i="5"/>
  <c r="H1733" i="5" s="1"/>
  <c r="D1733" i="5"/>
  <c r="F1732" i="5"/>
  <c r="D1732" i="5"/>
  <c r="F1731" i="5"/>
  <c r="D1731" i="5"/>
  <c r="F1730" i="5"/>
  <c r="D1730" i="5"/>
  <c r="F1717" i="5"/>
  <c r="D1717" i="5"/>
  <c r="F1716" i="5"/>
  <c r="E1716" i="5"/>
  <c r="F1711" i="5"/>
  <c r="E1711" i="5"/>
  <c r="F1710" i="5"/>
  <c r="E1710" i="5"/>
  <c r="F1709" i="5"/>
  <c r="H1709" i="5" s="1"/>
  <c r="E1709" i="5"/>
  <c r="F1708" i="5"/>
  <c r="H1708" i="5" s="1"/>
  <c r="E1708" i="5"/>
  <c r="F1707" i="5"/>
  <c r="H1707" i="5" s="1"/>
  <c r="E1707" i="5"/>
  <c r="F1702" i="5"/>
  <c r="E1702" i="5"/>
  <c r="F1696" i="5"/>
  <c r="D1696" i="5"/>
  <c r="F1695" i="5"/>
  <c r="H1695" i="5" s="1"/>
  <c r="D1695" i="5"/>
  <c r="F1694" i="5"/>
  <c r="D1694" i="5"/>
  <c r="F1693" i="5"/>
  <c r="D1693" i="5"/>
  <c r="F1692" i="5"/>
  <c r="H1692" i="5" s="1"/>
  <c r="D1692" i="5"/>
  <c r="F1691" i="5"/>
  <c r="H1691" i="5" s="1"/>
  <c r="D1691" i="5"/>
  <c r="F1690" i="5"/>
  <c r="H1690" i="5" s="1"/>
  <c r="D1690" i="5"/>
  <c r="F1689" i="5"/>
  <c r="H1689" i="5" s="1"/>
  <c r="D1689" i="5"/>
  <c r="F1676" i="5"/>
  <c r="H1676" i="5" s="1"/>
  <c r="D1676" i="5"/>
  <c r="F1675" i="5"/>
  <c r="E1675" i="5"/>
  <c r="F1670" i="5"/>
  <c r="E1670" i="5"/>
  <c r="F1669" i="5"/>
  <c r="E1669" i="5"/>
  <c r="F1668" i="5"/>
  <c r="E1668" i="5"/>
  <c r="F1667" i="5"/>
  <c r="E1667" i="5"/>
  <c r="F1666" i="5"/>
  <c r="E1666" i="5"/>
  <c r="F1661" i="5"/>
  <c r="E1661" i="5"/>
  <c r="F1655" i="5"/>
  <c r="D1655" i="5"/>
  <c r="F1654" i="5"/>
  <c r="H1654" i="5" s="1"/>
  <c r="D1654" i="5"/>
  <c r="F1653" i="5"/>
  <c r="D1653" i="5"/>
  <c r="F1652" i="5"/>
  <c r="H1652" i="5" s="1"/>
  <c r="D1652" i="5"/>
  <c r="F1651" i="5"/>
  <c r="D1651" i="5"/>
  <c r="F1650" i="5"/>
  <c r="H1650" i="5" s="1"/>
  <c r="D1650" i="5"/>
  <c r="D1649" i="5"/>
  <c r="F1648" i="5"/>
  <c r="H1648" i="5" s="1"/>
  <c r="D1648" i="5"/>
  <c r="F1635" i="5"/>
  <c r="H1635" i="5" s="1"/>
  <c r="D1635" i="5"/>
  <c r="F1634" i="5"/>
  <c r="H1634" i="5" s="1"/>
  <c r="E1634" i="5"/>
  <c r="F1629" i="5"/>
  <c r="H1629" i="5" s="1"/>
  <c r="E1629" i="5"/>
  <c r="F1628" i="5"/>
  <c r="H1628" i="5" s="1"/>
  <c r="E1628" i="5"/>
  <c r="F1623" i="5"/>
  <c r="E1623" i="5"/>
  <c r="F1617" i="5"/>
  <c r="H1617" i="5" s="1"/>
  <c r="D1617" i="5"/>
  <c r="F1616" i="5"/>
  <c r="D1616" i="5"/>
  <c r="F1615" i="5"/>
  <c r="D1615" i="5"/>
  <c r="F1614" i="5"/>
  <c r="D1614" i="5"/>
  <c r="F1613" i="5"/>
  <c r="D1613" i="5"/>
  <c r="F1612" i="5"/>
  <c r="D1612" i="5"/>
  <c r="F1611" i="5"/>
  <c r="D1611" i="5"/>
  <c r="F1610" i="5"/>
  <c r="H1610" i="5" s="1"/>
  <c r="D1610" i="5"/>
  <c r="F1597" i="5"/>
  <c r="H1597" i="5" s="1"/>
  <c r="D1597" i="5"/>
  <c r="F1596" i="5"/>
  <c r="H1596" i="5" s="1"/>
  <c r="E1596" i="5"/>
  <c r="F1591" i="5"/>
  <c r="H1591" i="5" s="1"/>
  <c r="E1591" i="5"/>
  <c r="F1590" i="5"/>
  <c r="E1590" i="5"/>
  <c r="F1585" i="5"/>
  <c r="E1585" i="5"/>
  <c r="F1579" i="5"/>
  <c r="D1579" i="5"/>
  <c r="F1578" i="5"/>
  <c r="H1578" i="5" s="1"/>
  <c r="D1578" i="5"/>
  <c r="F1577" i="5"/>
  <c r="H1577" i="5" s="1"/>
  <c r="D1577" i="5"/>
  <c r="F1576" i="5"/>
  <c r="H1576" i="5" s="1"/>
  <c r="D1576" i="5"/>
  <c r="F1575" i="5"/>
  <c r="D1575" i="5"/>
  <c r="F1574" i="5"/>
  <c r="H1574" i="5" s="1"/>
  <c r="D1574" i="5"/>
  <c r="F1573" i="5"/>
  <c r="H1573" i="5" s="1"/>
  <c r="D1573" i="5"/>
  <c r="F1572" i="5"/>
  <c r="H1572" i="5" s="1"/>
  <c r="D1572" i="5"/>
  <c r="F1559" i="5"/>
  <c r="D1559" i="5"/>
  <c r="F1558" i="5"/>
  <c r="H1558" i="5" s="1"/>
  <c r="E1558" i="5"/>
  <c r="F1553" i="5"/>
  <c r="E1553" i="5"/>
  <c r="F1552" i="5"/>
  <c r="E1552" i="5"/>
  <c r="F1547" i="5"/>
  <c r="E1547" i="5"/>
  <c r="F1541" i="5"/>
  <c r="H1541" i="5" s="1"/>
  <c r="D1541" i="5"/>
  <c r="F1540" i="5"/>
  <c r="H1540" i="5" s="1"/>
  <c r="D1540" i="5"/>
  <c r="F1539" i="5"/>
  <c r="H1539" i="5" s="1"/>
  <c r="D1539" i="5"/>
  <c r="F1538" i="5"/>
  <c r="H1538" i="5" s="1"/>
  <c r="D1538" i="5"/>
  <c r="F1537" i="5"/>
  <c r="H1537" i="5" s="1"/>
  <c r="D1537" i="5"/>
  <c r="F1536" i="5"/>
  <c r="D1536" i="5"/>
  <c r="F1535" i="5"/>
  <c r="D1535" i="5"/>
  <c r="D1534" i="5"/>
  <c r="F1521" i="5"/>
  <c r="D1521" i="5"/>
  <c r="F1520" i="5"/>
  <c r="E1520" i="5"/>
  <c r="F1515" i="5"/>
  <c r="H1515" i="5" s="1"/>
  <c r="E1515" i="5"/>
  <c r="F1514" i="5"/>
  <c r="H1514" i="5" s="1"/>
  <c r="E1514" i="5"/>
  <c r="F1509" i="5"/>
  <c r="E1509" i="5"/>
  <c r="F1503" i="5"/>
  <c r="H1503" i="5" s="1"/>
  <c r="D1503" i="5"/>
  <c r="F1502" i="5"/>
  <c r="H1502" i="5" s="1"/>
  <c r="D1502" i="5"/>
  <c r="F1501" i="5"/>
  <c r="D1501" i="5"/>
  <c r="F1500" i="5"/>
  <c r="D1500" i="5"/>
  <c r="F1499" i="5"/>
  <c r="D1499" i="5"/>
  <c r="F1498" i="5"/>
  <c r="D1498" i="5"/>
  <c r="F1497" i="5"/>
  <c r="D1497" i="5"/>
  <c r="D1496" i="5"/>
  <c r="F1483" i="5"/>
  <c r="H1483" i="5" s="1"/>
  <c r="D1483" i="5"/>
  <c r="F1482" i="5"/>
  <c r="H1482" i="5" s="1"/>
  <c r="E1482" i="5"/>
  <c r="F1477" i="5"/>
  <c r="H1477" i="5" s="1"/>
  <c r="E1477" i="5"/>
  <c r="F1476" i="5"/>
  <c r="H1476" i="5" s="1"/>
  <c r="E1476" i="5"/>
  <c r="F1471" i="5"/>
  <c r="E1471" i="5"/>
  <c r="F1465" i="5"/>
  <c r="D1465" i="5"/>
  <c r="F1464" i="5"/>
  <c r="D1464" i="5"/>
  <c r="F1463" i="5"/>
  <c r="H1463" i="5" s="1"/>
  <c r="D1463" i="5"/>
  <c r="F1462" i="5"/>
  <c r="H1462" i="5" s="1"/>
  <c r="D1462" i="5"/>
  <c r="F1461" i="5"/>
  <c r="H1461" i="5" s="1"/>
  <c r="D1461" i="5"/>
  <c r="F1460" i="5"/>
  <c r="D1460" i="5"/>
  <c r="F1459" i="5"/>
  <c r="H1459" i="5" s="1"/>
  <c r="D1459" i="5"/>
  <c r="D1458" i="5"/>
  <c r="F1445" i="5"/>
  <c r="H1445" i="5" s="1"/>
  <c r="D1445" i="5"/>
  <c r="F1444" i="5"/>
  <c r="H1444" i="5" s="1"/>
  <c r="E1444" i="5"/>
  <c r="F1439" i="5"/>
  <c r="E1439" i="5"/>
  <c r="F1438" i="5"/>
  <c r="E1438" i="5"/>
  <c r="F1433" i="5"/>
  <c r="E1433" i="5"/>
  <c r="F1427" i="5"/>
  <c r="D1427" i="5"/>
  <c r="F1426" i="5"/>
  <c r="D1426" i="5"/>
  <c r="F1425" i="5"/>
  <c r="H1425" i="5" s="1"/>
  <c r="D1425" i="5"/>
  <c r="F1424" i="5"/>
  <c r="H1424" i="5" s="1"/>
  <c r="D1424" i="5"/>
  <c r="F1423" i="5"/>
  <c r="H1423" i="5" s="1"/>
  <c r="D1423" i="5"/>
  <c r="F1422" i="5"/>
  <c r="H1422" i="5" s="1"/>
  <c r="D1422" i="5"/>
  <c r="D1421" i="5"/>
  <c r="D1420" i="5"/>
  <c r="F1407" i="5"/>
  <c r="D1407" i="5"/>
  <c r="F1406" i="5"/>
  <c r="E1406" i="5"/>
  <c r="F1401" i="5"/>
  <c r="H1401" i="5" s="1"/>
  <c r="E1401" i="5"/>
  <c r="F1400" i="5"/>
  <c r="E1400" i="5"/>
  <c r="F1395" i="5"/>
  <c r="E1395" i="5"/>
  <c r="F1389" i="5"/>
  <c r="H1389" i="5" s="1"/>
  <c r="D1389" i="5"/>
  <c r="F1388" i="5"/>
  <c r="H1388" i="5" s="1"/>
  <c r="D1388" i="5"/>
  <c r="F1387" i="5"/>
  <c r="H1387" i="5" s="1"/>
  <c r="D1387" i="5"/>
  <c r="F1386" i="5"/>
  <c r="H1386" i="5" s="1"/>
  <c r="D1386" i="5"/>
  <c r="F1385" i="5"/>
  <c r="H1385" i="5" s="1"/>
  <c r="D1385" i="5"/>
  <c r="F1384" i="5"/>
  <c r="D1384" i="5"/>
  <c r="F1383" i="5"/>
  <c r="D1383" i="5"/>
  <c r="D1382" i="5"/>
  <c r="F1369" i="5"/>
  <c r="D1369" i="5"/>
  <c r="F1368" i="5"/>
  <c r="E1368" i="5"/>
  <c r="F1363" i="5"/>
  <c r="E1363" i="5"/>
  <c r="F1362" i="5"/>
  <c r="E1362" i="5"/>
  <c r="F1357" i="5"/>
  <c r="E1357" i="5"/>
  <c r="F1351" i="5"/>
  <c r="H1351" i="5" s="1"/>
  <c r="D1351" i="5"/>
  <c r="F1350" i="5"/>
  <c r="H1350" i="5" s="1"/>
  <c r="D1350" i="5"/>
  <c r="F1349" i="5"/>
  <c r="D1349" i="5"/>
  <c r="F1348" i="5"/>
  <c r="D1348" i="5"/>
  <c r="F1347" i="5"/>
  <c r="D1347" i="5"/>
  <c r="F1346" i="5"/>
  <c r="H1346" i="5" s="1"/>
  <c r="D1346" i="5"/>
  <c r="F1345" i="5"/>
  <c r="D1345" i="5"/>
  <c r="D1344" i="5"/>
  <c r="F1331" i="5"/>
  <c r="H1331" i="5" s="1"/>
  <c r="D1331" i="5"/>
  <c r="F1330" i="5"/>
  <c r="H1330" i="5" s="1"/>
  <c r="E1330" i="5"/>
  <c r="F1325" i="5"/>
  <c r="H1325" i="5" s="1"/>
  <c r="E1325" i="5"/>
  <c r="F1324" i="5"/>
  <c r="H1324" i="5" s="1"/>
  <c r="E1324" i="5"/>
  <c r="F1323" i="5"/>
  <c r="H1323" i="5" s="1"/>
  <c r="E1323" i="5"/>
  <c r="F1318" i="5"/>
  <c r="E1318" i="5"/>
  <c r="F1312" i="5"/>
  <c r="D1312" i="5"/>
  <c r="F1311" i="5"/>
  <c r="D1311" i="5"/>
  <c r="F1310" i="5"/>
  <c r="D1310" i="5"/>
  <c r="F1309" i="5"/>
  <c r="D1309" i="5"/>
  <c r="F1308" i="5"/>
  <c r="D1308" i="5"/>
  <c r="F1307" i="5"/>
  <c r="D1307" i="5"/>
  <c r="F1306" i="5"/>
  <c r="D1306" i="5"/>
  <c r="D1305" i="5"/>
  <c r="F1292" i="5"/>
  <c r="H1292" i="5" s="1"/>
  <c r="D1292" i="5"/>
  <c r="F1291" i="5"/>
  <c r="H1291" i="5" s="1"/>
  <c r="E1291" i="5"/>
  <c r="F1286" i="5"/>
  <c r="E1286" i="5"/>
  <c r="F1285" i="5"/>
  <c r="E1285" i="5"/>
  <c r="F1280" i="5"/>
  <c r="E1280" i="5"/>
  <c r="F1274" i="5"/>
  <c r="D1274" i="5"/>
  <c r="F1273" i="5"/>
  <c r="D1273" i="5"/>
  <c r="D1272" i="5"/>
  <c r="F1271" i="5"/>
  <c r="H1271" i="5" s="1"/>
  <c r="D1271" i="5"/>
  <c r="F1270" i="5"/>
  <c r="H1270" i="5" s="1"/>
  <c r="D1270" i="5"/>
  <c r="F1269" i="5"/>
  <c r="H1269" i="5" s="1"/>
  <c r="D1269" i="5"/>
  <c r="F1268" i="5"/>
  <c r="H1268" i="5" s="1"/>
  <c r="D1268" i="5"/>
  <c r="D1267" i="5"/>
  <c r="F1254" i="5"/>
  <c r="D1254" i="5"/>
  <c r="F1253" i="5"/>
  <c r="H1253" i="5" s="1"/>
  <c r="E1253" i="5"/>
  <c r="F1248" i="5"/>
  <c r="E1248" i="5"/>
  <c r="F1247" i="5"/>
  <c r="E1247" i="5"/>
  <c r="F1242" i="5"/>
  <c r="E1242" i="5"/>
  <c r="F1236" i="5"/>
  <c r="D1236" i="5"/>
  <c r="F1235" i="5"/>
  <c r="H1235" i="5" s="1"/>
  <c r="D1235" i="5"/>
  <c r="F1234" i="5"/>
  <c r="H1234" i="5" s="1"/>
  <c r="D1234" i="5"/>
  <c r="F1233" i="5"/>
  <c r="H1233" i="5" s="1"/>
  <c r="D1233" i="5"/>
  <c r="F1232" i="5"/>
  <c r="H1232" i="5" s="1"/>
  <c r="D1232" i="5"/>
  <c r="F1231" i="5"/>
  <c r="D1231" i="5"/>
  <c r="F1230" i="5"/>
  <c r="H1230" i="5" s="1"/>
  <c r="D1230" i="5"/>
  <c r="D1229" i="5"/>
  <c r="F1216" i="5"/>
  <c r="D1216" i="5"/>
  <c r="F1215" i="5"/>
  <c r="E1215" i="5"/>
  <c r="F1210" i="5"/>
  <c r="E1210" i="5"/>
  <c r="F1209" i="5"/>
  <c r="E1209" i="5"/>
  <c r="F1204" i="5"/>
  <c r="E1204" i="5"/>
  <c r="F1198" i="5"/>
  <c r="H1198" i="5" s="1"/>
  <c r="D1198" i="5"/>
  <c r="F1197" i="5"/>
  <c r="H1197" i="5" s="1"/>
  <c r="D1197" i="5"/>
  <c r="F1196" i="5"/>
  <c r="D1196" i="5"/>
  <c r="F1195" i="5"/>
  <c r="D1195" i="5"/>
  <c r="F1194" i="5"/>
  <c r="H1194" i="5" s="1"/>
  <c r="D1194" i="5"/>
  <c r="F1193" i="5"/>
  <c r="D1193" i="5"/>
  <c r="F1192" i="5"/>
  <c r="D1192" i="5"/>
  <c r="D1191" i="5"/>
  <c r="F1178" i="5"/>
  <c r="H1178" i="5" s="1"/>
  <c r="D1178" i="5"/>
  <c r="F1177" i="5"/>
  <c r="H1177" i="5" s="1"/>
  <c r="E1177" i="5"/>
  <c r="F1172" i="5"/>
  <c r="H1172" i="5" s="1"/>
  <c r="E1172" i="5"/>
  <c r="F1171" i="5"/>
  <c r="H1171" i="5" s="1"/>
  <c r="E1171" i="5"/>
  <c r="F1166" i="5"/>
  <c r="E1166" i="5"/>
  <c r="F1160" i="5"/>
  <c r="D1160" i="5"/>
  <c r="F1159" i="5"/>
  <c r="H1159" i="5" s="1"/>
  <c r="D1159" i="5"/>
  <c r="F1158" i="5"/>
  <c r="D1158" i="5"/>
  <c r="F1157" i="5"/>
  <c r="D1157" i="5"/>
  <c r="F1156" i="5"/>
  <c r="D1156" i="5"/>
  <c r="F1155" i="5"/>
  <c r="D1155" i="5"/>
  <c r="F1154" i="5"/>
  <c r="H1154" i="5" s="1"/>
  <c r="D1154" i="5"/>
  <c r="D1153" i="5"/>
  <c r="F1140" i="5"/>
  <c r="H1140" i="5" s="1"/>
  <c r="D1140" i="5"/>
  <c r="F1139" i="5"/>
  <c r="E1139" i="5"/>
  <c r="F1134" i="5"/>
  <c r="H1134" i="5" s="1"/>
  <c r="E1134" i="5"/>
  <c r="F1133" i="5"/>
  <c r="E1133" i="5"/>
  <c r="F1128" i="5"/>
  <c r="E1128" i="5"/>
  <c r="F1122" i="5"/>
  <c r="D1122" i="5"/>
  <c r="F1121" i="5"/>
  <c r="D1121" i="5"/>
  <c r="F1120" i="5"/>
  <c r="H1120" i="5" s="1"/>
  <c r="D1120" i="5"/>
  <c r="F1119" i="5"/>
  <c r="H1119" i="5" s="1"/>
  <c r="D1119" i="5"/>
  <c r="F1118" i="5"/>
  <c r="H1118" i="5" s="1"/>
  <c r="D1118" i="5"/>
  <c r="F1117" i="5"/>
  <c r="H1117" i="5" s="1"/>
  <c r="D1117" i="5"/>
  <c r="F1116" i="5"/>
  <c r="H1116" i="5" s="1"/>
  <c r="D1116" i="5"/>
  <c r="D1115" i="5"/>
  <c r="F1102" i="5"/>
  <c r="D1102" i="5"/>
  <c r="F1101" i="5"/>
  <c r="E1101" i="5"/>
  <c r="F1096" i="5"/>
  <c r="E1096" i="5"/>
  <c r="F1095" i="5"/>
  <c r="E1095" i="5"/>
  <c r="F1090" i="5"/>
  <c r="E1090" i="5"/>
  <c r="F1084" i="5"/>
  <c r="D1084" i="5"/>
  <c r="F1083" i="5"/>
  <c r="H1083" i="5" s="1"/>
  <c r="D1083" i="5"/>
  <c r="F1082" i="5"/>
  <c r="H1082" i="5" s="1"/>
  <c r="D1082" i="5"/>
  <c r="F1081" i="5"/>
  <c r="H1081" i="5" s="1"/>
  <c r="D1081" i="5"/>
  <c r="F1080" i="5"/>
  <c r="H1080" i="5" s="1"/>
  <c r="D1080" i="5"/>
  <c r="F1079" i="5"/>
  <c r="D1079" i="5"/>
  <c r="F1078" i="5"/>
  <c r="D1078" i="5"/>
  <c r="F1077" i="5"/>
  <c r="D1077" i="5"/>
  <c r="F1064" i="5"/>
  <c r="H1064" i="5" s="1"/>
  <c r="D1064" i="5"/>
  <c r="F1063" i="5"/>
  <c r="H1063" i="5" s="1"/>
  <c r="E1063" i="5"/>
  <c r="F1058" i="5"/>
  <c r="H1058" i="5" s="1"/>
  <c r="E1058" i="5"/>
  <c r="F1057" i="5"/>
  <c r="E1057" i="5"/>
  <c r="F1052" i="5"/>
  <c r="E1052" i="5"/>
  <c r="F1051" i="5"/>
  <c r="E1051" i="5"/>
  <c r="F1046" i="5"/>
  <c r="H1046" i="5" s="1"/>
  <c r="D1046" i="5"/>
  <c r="F1045" i="5"/>
  <c r="D1045" i="5"/>
  <c r="F1044" i="5"/>
  <c r="D1044" i="5"/>
  <c r="F1043" i="5"/>
  <c r="D1043" i="5"/>
  <c r="F1042" i="5"/>
  <c r="D1042" i="5"/>
  <c r="F1041" i="5"/>
  <c r="D1041" i="5"/>
  <c r="F1040" i="5"/>
  <c r="H1040" i="5" s="1"/>
  <c r="D1040" i="5"/>
  <c r="F1039" i="5"/>
  <c r="H1039" i="5" s="1"/>
  <c r="D1039" i="5"/>
  <c r="F1026" i="5"/>
  <c r="H1026" i="5" s="1"/>
  <c r="D1026" i="5"/>
  <c r="F1025" i="5"/>
  <c r="H1025" i="5" s="1"/>
  <c r="E1025" i="5"/>
  <c r="F1020" i="5"/>
  <c r="H1020" i="5" s="1"/>
  <c r="E1020" i="5"/>
  <c r="F1019" i="5"/>
  <c r="E1019" i="5"/>
  <c r="F1014" i="5"/>
  <c r="E1014" i="5"/>
  <c r="F1013" i="5"/>
  <c r="E1013" i="5"/>
  <c r="F1008" i="5"/>
  <c r="D1008" i="5"/>
  <c r="F1007" i="5"/>
  <c r="D1007" i="5"/>
  <c r="F1006" i="5"/>
  <c r="H1006" i="5" s="1"/>
  <c r="D1006" i="5"/>
  <c r="F1005" i="5"/>
  <c r="H1005" i="5" s="1"/>
  <c r="D1005" i="5"/>
  <c r="F1004" i="5"/>
  <c r="H1004" i="5" s="1"/>
  <c r="D1004" i="5"/>
  <c r="F1003" i="5"/>
  <c r="D1003" i="5"/>
  <c r="F1002" i="5"/>
  <c r="H1002" i="5" s="1"/>
  <c r="D1002" i="5"/>
  <c r="F1001" i="5"/>
  <c r="D1001" i="5"/>
  <c r="F988" i="5"/>
  <c r="D988" i="5"/>
  <c r="F987" i="5"/>
  <c r="E987" i="5"/>
  <c r="F982" i="5"/>
  <c r="E982" i="5"/>
  <c r="F981" i="5"/>
  <c r="H981" i="5" s="1"/>
  <c r="E981" i="5"/>
  <c r="F976" i="5"/>
  <c r="E976" i="5"/>
  <c r="F975" i="5"/>
  <c r="E975" i="5"/>
  <c r="F970" i="5"/>
  <c r="H970" i="5" s="1"/>
  <c r="D970" i="5"/>
  <c r="F969" i="5"/>
  <c r="H969" i="5" s="1"/>
  <c r="D969" i="5"/>
  <c r="F968" i="5"/>
  <c r="H968" i="5" s="1"/>
  <c r="D968" i="5"/>
  <c r="F967" i="5"/>
  <c r="D967" i="5"/>
  <c r="F966" i="5"/>
  <c r="H966" i="5" s="1"/>
  <c r="D966" i="5"/>
  <c r="F965" i="5"/>
  <c r="D965" i="5"/>
  <c r="F964" i="5"/>
  <c r="H964" i="5" s="1"/>
  <c r="D964" i="5"/>
  <c r="F963" i="5"/>
  <c r="D963" i="5"/>
  <c r="F950" i="5"/>
  <c r="D950" i="5"/>
  <c r="F949" i="5"/>
  <c r="H949" i="5" s="1"/>
  <c r="E949" i="5"/>
  <c r="F944" i="5"/>
  <c r="H944" i="5" s="1"/>
  <c r="E944" i="5"/>
  <c r="F943" i="5"/>
  <c r="H943" i="5" s="1"/>
  <c r="E943" i="5"/>
  <c r="F938" i="5"/>
  <c r="E938" i="5"/>
  <c r="F937" i="5"/>
  <c r="E937" i="5"/>
  <c r="F932" i="5"/>
  <c r="D932" i="5"/>
  <c r="F931" i="5"/>
  <c r="D931" i="5"/>
  <c r="F930" i="5"/>
  <c r="D930" i="5"/>
  <c r="F929" i="5"/>
  <c r="D929" i="5"/>
  <c r="F928" i="5"/>
  <c r="D928" i="5"/>
  <c r="F927" i="5"/>
  <c r="H927" i="5" s="1"/>
  <c r="D927" i="5"/>
  <c r="F926" i="5"/>
  <c r="H926" i="5" s="1"/>
  <c r="D926" i="5"/>
  <c r="F925" i="5"/>
  <c r="H925" i="5" s="1"/>
  <c r="D925" i="5"/>
  <c r="F912" i="5"/>
  <c r="H912" i="5" s="1"/>
  <c r="D912" i="5"/>
  <c r="F911" i="5"/>
  <c r="E911" i="5"/>
  <c r="F906" i="5"/>
  <c r="E906" i="5"/>
  <c r="F905" i="5"/>
  <c r="E905" i="5"/>
  <c r="F900" i="5"/>
  <c r="E900" i="5"/>
  <c r="F899" i="5"/>
  <c r="E899" i="5"/>
  <c r="F894" i="5"/>
  <c r="H894" i="5" s="1"/>
  <c r="D894" i="5"/>
  <c r="F893" i="5"/>
  <c r="H893" i="5" s="1"/>
  <c r="D893" i="5"/>
  <c r="F892" i="5"/>
  <c r="H892" i="5" s="1"/>
  <c r="D892" i="5"/>
  <c r="F891" i="5"/>
  <c r="H891" i="5" s="1"/>
  <c r="D891" i="5"/>
  <c r="F890" i="5"/>
  <c r="H890" i="5" s="1"/>
  <c r="D890" i="5"/>
  <c r="F889" i="5"/>
  <c r="D889" i="5"/>
  <c r="F888" i="5"/>
  <c r="D888" i="5"/>
  <c r="F887" i="5"/>
  <c r="D887" i="5"/>
  <c r="F874" i="5"/>
  <c r="D874" i="5"/>
  <c r="F873" i="5"/>
  <c r="E873" i="5"/>
  <c r="F868" i="5"/>
  <c r="E868" i="5"/>
  <c r="F867" i="5"/>
  <c r="H867" i="5" s="1"/>
  <c r="E867" i="5"/>
  <c r="F862" i="5"/>
  <c r="E862" i="5"/>
  <c r="F861" i="5"/>
  <c r="E861" i="5"/>
  <c r="F856" i="5"/>
  <c r="H856" i="5" s="1"/>
  <c r="D856" i="5"/>
  <c r="F855" i="5"/>
  <c r="D855" i="5"/>
  <c r="F854" i="5"/>
  <c r="H854" i="5" s="1"/>
  <c r="D854" i="5"/>
  <c r="F853" i="5"/>
  <c r="D853" i="5"/>
  <c r="F852" i="5"/>
  <c r="H852" i="5" s="1"/>
  <c r="D852" i="5"/>
  <c r="F851" i="5"/>
  <c r="H851" i="5" s="1"/>
  <c r="D851" i="5"/>
  <c r="F850" i="5"/>
  <c r="H850" i="5" s="1"/>
  <c r="D850" i="5"/>
  <c r="F849" i="5"/>
  <c r="H849" i="5" s="1"/>
  <c r="D849" i="5"/>
  <c r="F836" i="5"/>
  <c r="H836" i="5" s="1"/>
  <c r="D836" i="5"/>
  <c r="F835" i="5"/>
  <c r="H835" i="5" s="1"/>
  <c r="E835" i="5"/>
  <c r="F830" i="5"/>
  <c r="H830" i="5" s="1"/>
  <c r="E830" i="5"/>
  <c r="F829" i="5"/>
  <c r="E829" i="5"/>
  <c r="F828" i="5"/>
  <c r="E828" i="5"/>
  <c r="F823" i="5"/>
  <c r="E823" i="5"/>
  <c r="F822" i="5"/>
  <c r="E822" i="5"/>
  <c r="F817" i="5"/>
  <c r="D817" i="5"/>
  <c r="F816" i="5"/>
  <c r="D816" i="5"/>
  <c r="F815" i="5"/>
  <c r="D815" i="5"/>
  <c r="F814" i="5"/>
  <c r="H814" i="5" s="1"/>
  <c r="D814" i="5"/>
  <c r="F813" i="5"/>
  <c r="D813" i="5"/>
  <c r="F812" i="5"/>
  <c r="H812" i="5" s="1"/>
  <c r="D812" i="5"/>
  <c r="F811" i="5"/>
  <c r="D811" i="5"/>
  <c r="F810" i="5"/>
  <c r="H810" i="5" s="1"/>
  <c r="D810" i="5"/>
  <c r="F797" i="5"/>
  <c r="D797" i="5"/>
  <c r="F796" i="5"/>
  <c r="H796" i="5" s="1"/>
  <c r="E796" i="5"/>
  <c r="F791" i="5"/>
  <c r="H791" i="5" s="1"/>
  <c r="E791" i="5"/>
  <c r="F790" i="5"/>
  <c r="H790" i="5" s="1"/>
  <c r="E790" i="5"/>
  <c r="F789" i="5"/>
  <c r="H789" i="5" s="1"/>
  <c r="E789" i="5"/>
  <c r="F784" i="5"/>
  <c r="E784" i="5"/>
  <c r="F783" i="5"/>
  <c r="E783" i="5"/>
  <c r="F778" i="5"/>
  <c r="H778" i="5" s="1"/>
  <c r="D778" i="5"/>
  <c r="F777" i="5"/>
  <c r="D777" i="5"/>
  <c r="F776" i="5"/>
  <c r="D776" i="5"/>
  <c r="F775" i="5"/>
  <c r="D775" i="5"/>
  <c r="F774" i="5"/>
  <c r="D774" i="5"/>
  <c r="F773" i="5"/>
  <c r="D773" i="5"/>
  <c r="F772" i="5"/>
  <c r="D772" i="5"/>
  <c r="F771" i="5"/>
  <c r="D771" i="5"/>
  <c r="F758" i="5"/>
  <c r="H758" i="5" s="1"/>
  <c r="D758" i="5"/>
  <c r="F757" i="5"/>
  <c r="H757" i="5" s="1"/>
  <c r="E757" i="5"/>
  <c r="F752" i="5"/>
  <c r="H752" i="5" s="1"/>
  <c r="E752" i="5"/>
  <c r="F751" i="5"/>
  <c r="E751" i="5"/>
  <c r="F746" i="5"/>
  <c r="E746" i="5"/>
  <c r="F745" i="5"/>
  <c r="E745" i="5"/>
  <c r="F740" i="5"/>
  <c r="H740" i="5" s="1"/>
  <c r="D740" i="5"/>
  <c r="F739" i="5"/>
  <c r="H739" i="5" s="1"/>
  <c r="D739" i="5"/>
  <c r="F738" i="5"/>
  <c r="H738" i="5" s="1"/>
  <c r="D738" i="5"/>
  <c r="F737" i="5"/>
  <c r="H737" i="5" s="1"/>
  <c r="D737" i="5"/>
  <c r="F736" i="5"/>
  <c r="H736" i="5" s="1"/>
  <c r="D736" i="5"/>
  <c r="F735" i="5"/>
  <c r="H735" i="5" s="1"/>
  <c r="D735" i="5"/>
  <c r="F734" i="5"/>
  <c r="H734" i="5" s="1"/>
  <c r="D734" i="5"/>
  <c r="F733" i="5"/>
  <c r="D733" i="5"/>
  <c r="F720" i="5"/>
  <c r="D720" i="5"/>
  <c r="F719" i="5"/>
  <c r="E719" i="5"/>
  <c r="F714" i="5"/>
  <c r="H714" i="5" s="1"/>
  <c r="E714" i="5"/>
  <c r="F713" i="5"/>
  <c r="H713" i="5" s="1"/>
  <c r="E713" i="5"/>
  <c r="F708" i="5"/>
  <c r="E708" i="5"/>
  <c r="F707" i="5"/>
  <c r="E707" i="5"/>
  <c r="F702" i="5"/>
  <c r="H702" i="5" s="1"/>
  <c r="D702" i="5"/>
  <c r="F701" i="5"/>
  <c r="H701" i="5" s="1"/>
  <c r="D701" i="5"/>
  <c r="F700" i="5"/>
  <c r="H700" i="5" s="1"/>
  <c r="D700" i="5"/>
  <c r="F699" i="5"/>
  <c r="D699" i="5"/>
  <c r="F698" i="5"/>
  <c r="H698" i="5" s="1"/>
  <c r="D698" i="5"/>
  <c r="F697" i="5"/>
  <c r="D697" i="5"/>
  <c r="F696" i="5"/>
  <c r="D696" i="5"/>
  <c r="F695" i="5"/>
  <c r="H695" i="5" s="1"/>
  <c r="D695" i="5"/>
  <c r="F682" i="5"/>
  <c r="H682" i="5" s="1"/>
  <c r="D682" i="5"/>
  <c r="F681" i="5"/>
  <c r="E681" i="5"/>
  <c r="F676" i="5"/>
  <c r="H676" i="5" s="1"/>
  <c r="E676" i="5"/>
  <c r="F675" i="5"/>
  <c r="H675" i="5" s="1"/>
  <c r="E675" i="5"/>
  <c r="F670" i="5"/>
  <c r="E670" i="5"/>
  <c r="F669" i="5"/>
  <c r="E669" i="5"/>
  <c r="F664" i="5"/>
  <c r="D664" i="5"/>
  <c r="F663" i="5"/>
  <c r="D663" i="5"/>
  <c r="F662" i="5"/>
  <c r="H662" i="5" s="1"/>
  <c r="D662" i="5"/>
  <c r="F661" i="5"/>
  <c r="H661" i="5" s="1"/>
  <c r="D661" i="5"/>
  <c r="F660" i="5"/>
  <c r="H660" i="5" s="1"/>
  <c r="D660" i="5"/>
  <c r="F659" i="5"/>
  <c r="H659" i="5" s="1"/>
  <c r="D659" i="5"/>
  <c r="F658" i="5"/>
  <c r="H658" i="5" s="1"/>
  <c r="D658" i="5"/>
  <c r="F657" i="5"/>
  <c r="H657" i="5" s="1"/>
  <c r="D657" i="5"/>
  <c r="F644" i="5"/>
  <c r="H644" i="5" s="1"/>
  <c r="D644" i="5"/>
  <c r="F643" i="5"/>
  <c r="E643" i="5"/>
  <c r="F638" i="5"/>
  <c r="E638" i="5"/>
  <c r="F637" i="5"/>
  <c r="E637" i="5"/>
  <c r="F632" i="5"/>
  <c r="E632" i="5"/>
  <c r="F626" i="5"/>
  <c r="H626" i="5" s="1"/>
  <c r="D626" i="5"/>
  <c r="F625" i="5"/>
  <c r="H625" i="5" s="1"/>
  <c r="D625" i="5"/>
  <c r="F624" i="5"/>
  <c r="D624" i="5"/>
  <c r="F623" i="5"/>
  <c r="H623" i="5" s="1"/>
  <c r="D623" i="5"/>
  <c r="F622" i="5"/>
  <c r="H622" i="5" s="1"/>
  <c r="D622" i="5"/>
  <c r="F621" i="5"/>
  <c r="H621" i="5" s="1"/>
  <c r="D621" i="5"/>
  <c r="F620" i="5"/>
  <c r="D620" i="5"/>
  <c r="F619" i="5"/>
  <c r="D619" i="5"/>
  <c r="F606" i="5"/>
  <c r="D606" i="5"/>
  <c r="F605" i="5"/>
  <c r="E605" i="5"/>
  <c r="F600" i="5"/>
  <c r="H600" i="5" s="1"/>
  <c r="E600" i="5"/>
  <c r="F599" i="5"/>
  <c r="H599" i="5" s="1"/>
  <c r="E599" i="5"/>
  <c r="F594" i="5"/>
  <c r="E594" i="5"/>
  <c r="F588" i="5"/>
  <c r="H588" i="5" s="1"/>
  <c r="D588" i="5"/>
  <c r="F587" i="5"/>
  <c r="H587" i="5" s="1"/>
  <c r="D587" i="5"/>
  <c r="F586" i="5"/>
  <c r="H586" i="5" s="1"/>
  <c r="D586" i="5"/>
  <c r="F585" i="5"/>
  <c r="D585" i="5"/>
  <c r="F584" i="5"/>
  <c r="H584" i="5" s="1"/>
  <c r="D584" i="5"/>
  <c r="F583" i="5"/>
  <c r="D583" i="5"/>
  <c r="F582" i="5"/>
  <c r="H582" i="5" s="1"/>
  <c r="D582" i="5"/>
  <c r="F581" i="5"/>
  <c r="H581" i="5" s="1"/>
  <c r="D581" i="5"/>
  <c r="F568" i="5"/>
  <c r="H568" i="5" s="1"/>
  <c r="D568" i="5"/>
  <c r="F567" i="5"/>
  <c r="H567" i="5" s="1"/>
  <c r="D567" i="5"/>
  <c r="F562" i="5"/>
  <c r="H562" i="5" s="1"/>
  <c r="E562" i="5"/>
  <c r="F561" i="5"/>
  <c r="H561" i="5" s="1"/>
  <c r="E561" i="5"/>
  <c r="F556" i="5"/>
  <c r="E556" i="5"/>
  <c r="F555" i="5"/>
  <c r="E555" i="5"/>
  <c r="F550" i="5"/>
  <c r="D550" i="5"/>
  <c r="F549" i="5"/>
  <c r="D549" i="5"/>
  <c r="F548" i="5"/>
  <c r="D548" i="5"/>
  <c r="F547" i="5"/>
  <c r="D547" i="5"/>
  <c r="F546" i="5"/>
  <c r="D546" i="5"/>
  <c r="F545" i="5"/>
  <c r="D545" i="5"/>
  <c r="F544" i="5"/>
  <c r="H544" i="5" s="1"/>
  <c r="D544" i="5"/>
  <c r="F543" i="5"/>
  <c r="H543" i="5" s="1"/>
  <c r="D543" i="5"/>
  <c r="F530" i="5"/>
  <c r="H530" i="5" s="1"/>
  <c r="D530" i="5"/>
  <c r="F529" i="5"/>
  <c r="H529" i="5" s="1"/>
  <c r="E529" i="5"/>
  <c r="F524" i="5"/>
  <c r="E524" i="5"/>
  <c r="F523" i="5"/>
  <c r="E523" i="5"/>
  <c r="F518" i="5"/>
  <c r="E518" i="5"/>
  <c r="F512" i="5"/>
  <c r="H512" i="5" s="1"/>
  <c r="D512" i="5"/>
  <c r="F511" i="5"/>
  <c r="H511" i="5" s="1"/>
  <c r="D511" i="5"/>
  <c r="F510" i="5"/>
  <c r="H510" i="5" s="1"/>
  <c r="D510" i="5"/>
  <c r="F509" i="5"/>
  <c r="H509" i="5" s="1"/>
  <c r="D509" i="5"/>
  <c r="F508" i="5"/>
  <c r="H508" i="5" s="1"/>
  <c r="D508" i="5"/>
  <c r="F507" i="5"/>
  <c r="H507" i="5" s="1"/>
  <c r="D507" i="5"/>
  <c r="F506" i="5"/>
  <c r="D506" i="5"/>
  <c r="F505" i="5"/>
  <c r="H505" i="5" s="1"/>
  <c r="D505" i="5"/>
  <c r="F492" i="5"/>
  <c r="D492" i="5"/>
  <c r="F491" i="5"/>
  <c r="E491" i="5"/>
  <c r="F486" i="5"/>
  <c r="E486" i="5"/>
  <c r="F485" i="5"/>
  <c r="E485" i="5"/>
  <c r="F480" i="5"/>
  <c r="E480" i="5"/>
  <c r="F474" i="5"/>
  <c r="H474" i="5" s="1"/>
  <c r="D474" i="5"/>
  <c r="F473" i="5"/>
  <c r="H473" i="5" s="1"/>
  <c r="D473" i="5"/>
  <c r="F472" i="5"/>
  <c r="H472" i="5" s="1"/>
  <c r="D472" i="5"/>
  <c r="F471" i="5"/>
  <c r="D471" i="5"/>
  <c r="F470" i="5"/>
  <c r="D470" i="5"/>
  <c r="F469" i="5"/>
  <c r="D469" i="5"/>
  <c r="F468" i="5"/>
  <c r="H468" i="5" s="1"/>
  <c r="D468" i="5"/>
  <c r="F467" i="5"/>
  <c r="H467" i="5" s="1"/>
  <c r="D467" i="5"/>
  <c r="F454" i="5"/>
  <c r="H454" i="5" s="1"/>
  <c r="D454" i="5"/>
  <c r="F453" i="5"/>
  <c r="H453" i="5" s="1"/>
  <c r="E453" i="5"/>
  <c r="F448" i="5"/>
  <c r="H448" i="5" s="1"/>
  <c r="E448" i="5"/>
  <c r="F447" i="5"/>
  <c r="H447" i="5" s="1"/>
  <c r="E447" i="5"/>
  <c r="F442" i="5"/>
  <c r="H442" i="5" s="1"/>
  <c r="E442" i="5"/>
  <c r="F441" i="5"/>
  <c r="E441" i="5"/>
  <c r="F436" i="5"/>
  <c r="D436" i="5"/>
  <c r="F435" i="5"/>
  <c r="H435" i="5" s="1"/>
  <c r="D435" i="5"/>
  <c r="F434" i="5"/>
  <c r="H434" i="5" s="1"/>
  <c r="D434" i="5"/>
  <c r="F433" i="5"/>
  <c r="H433" i="5" s="1"/>
  <c r="D433" i="5"/>
  <c r="F432" i="5"/>
  <c r="H432" i="5" s="1"/>
  <c r="D432" i="5"/>
  <c r="F431" i="5"/>
  <c r="H431" i="5" s="1"/>
  <c r="D431" i="5"/>
  <c r="F430" i="5"/>
  <c r="H430" i="5" s="1"/>
  <c r="D430" i="5"/>
  <c r="F429" i="5"/>
  <c r="H429" i="5" s="1"/>
  <c r="D429" i="5"/>
  <c r="F416" i="5"/>
  <c r="H416" i="5" s="1"/>
  <c r="D416" i="5"/>
  <c r="F415" i="5"/>
  <c r="E415" i="5"/>
  <c r="F410" i="5"/>
  <c r="E410" i="5"/>
  <c r="F409" i="5"/>
  <c r="H409" i="5" s="1"/>
  <c r="E409" i="5"/>
  <c r="F404" i="5"/>
  <c r="E404" i="5"/>
  <c r="F403" i="5"/>
  <c r="E403" i="5"/>
  <c r="F398" i="5"/>
  <c r="D398" i="5"/>
  <c r="F397" i="5"/>
  <c r="H397" i="5" s="1"/>
  <c r="D397" i="5"/>
  <c r="F396" i="5"/>
  <c r="H396" i="5" s="1"/>
  <c r="D396" i="5"/>
  <c r="F395" i="5"/>
  <c r="H395" i="5" s="1"/>
  <c r="D395" i="5"/>
  <c r="F394" i="5"/>
  <c r="H394" i="5" s="1"/>
  <c r="D394" i="5"/>
  <c r="F393" i="5"/>
  <c r="D393" i="5"/>
  <c r="F392" i="5"/>
  <c r="H392" i="5" s="1"/>
  <c r="D392" i="5"/>
  <c r="F391" i="5"/>
  <c r="D391" i="5"/>
  <c r="F378" i="5"/>
  <c r="H378" i="5" s="1"/>
  <c r="D378" i="5"/>
  <c r="F377" i="5"/>
  <c r="E377" i="5"/>
  <c r="F372" i="5"/>
  <c r="H372" i="5" s="1"/>
  <c r="E372" i="5"/>
  <c r="F371" i="5"/>
  <c r="H371" i="5" s="1"/>
  <c r="E371" i="5"/>
  <c r="F366" i="5"/>
  <c r="E366" i="5"/>
  <c r="F360" i="5"/>
  <c r="H360" i="5" s="1"/>
  <c r="D360" i="5"/>
  <c r="F359" i="5"/>
  <c r="H359" i="5" s="1"/>
  <c r="D359" i="5"/>
  <c r="F358" i="5"/>
  <c r="D358" i="5"/>
  <c r="F357" i="5"/>
  <c r="H357" i="5" s="1"/>
  <c r="D357" i="5"/>
  <c r="F356" i="5"/>
  <c r="D356" i="5"/>
  <c r="F355" i="5"/>
  <c r="H355" i="5" s="1"/>
  <c r="D355" i="5"/>
  <c r="F354" i="5"/>
  <c r="H354" i="5" s="1"/>
  <c r="D354" i="5"/>
  <c r="F353" i="5"/>
  <c r="H353" i="5" s="1"/>
  <c r="D353" i="5"/>
  <c r="F340" i="5"/>
  <c r="H340" i="5" s="1"/>
  <c r="D340" i="5"/>
  <c r="F339" i="5"/>
  <c r="E339" i="5"/>
  <c r="F334" i="5"/>
  <c r="H334" i="5" s="1"/>
  <c r="E334" i="5"/>
  <c r="F333" i="5"/>
  <c r="H333" i="5" s="1"/>
  <c r="E333" i="5"/>
  <c r="F328" i="5"/>
  <c r="E328" i="5"/>
  <c r="F322" i="5"/>
  <c r="H322" i="5" s="1"/>
  <c r="D322" i="5"/>
  <c r="F321" i="5"/>
  <c r="D321" i="5"/>
  <c r="F320" i="5"/>
  <c r="D320" i="5"/>
  <c r="F319" i="5"/>
  <c r="H319" i="5" s="1"/>
  <c r="D319" i="5"/>
  <c r="F318" i="5"/>
  <c r="H318" i="5" s="1"/>
  <c r="D318" i="5"/>
  <c r="F317" i="5"/>
  <c r="D317" i="5"/>
  <c r="F316" i="5"/>
  <c r="H316" i="5" s="1"/>
  <c r="D316" i="5"/>
  <c r="F315" i="5"/>
  <c r="D315" i="5"/>
  <c r="F302" i="5"/>
  <c r="H302" i="5" s="1"/>
  <c r="D302" i="5"/>
  <c r="F301" i="5"/>
  <c r="E301" i="5"/>
  <c r="F296" i="5"/>
  <c r="H296" i="5" s="1"/>
  <c r="E296" i="5"/>
  <c r="F295" i="5"/>
  <c r="E295" i="5"/>
  <c r="F290" i="5"/>
  <c r="E290" i="5"/>
  <c r="F289" i="5"/>
  <c r="E289" i="5"/>
  <c r="F284" i="5"/>
  <c r="H284" i="5" s="1"/>
  <c r="D284" i="5"/>
  <c r="F283" i="5"/>
  <c r="H283" i="5" s="1"/>
  <c r="D283" i="5"/>
  <c r="F282" i="5"/>
  <c r="H282" i="5" s="1"/>
  <c r="D282" i="5"/>
  <c r="F281" i="5"/>
  <c r="H281" i="5" s="1"/>
  <c r="D281" i="5"/>
  <c r="F280" i="5"/>
  <c r="H280" i="5" s="1"/>
  <c r="D280" i="5"/>
  <c r="F279" i="5"/>
  <c r="H279" i="5" s="1"/>
  <c r="D279" i="5"/>
  <c r="F278" i="5"/>
  <c r="D278" i="5"/>
  <c r="F277" i="5"/>
  <c r="H277" i="5" s="1"/>
  <c r="D277" i="5"/>
  <c r="F264" i="5"/>
  <c r="H264" i="5" s="1"/>
  <c r="D264" i="5"/>
  <c r="F263" i="5"/>
  <c r="E263" i="5"/>
  <c r="F258" i="5"/>
  <c r="E258" i="5"/>
  <c r="F257" i="5"/>
  <c r="H257" i="5" s="1"/>
  <c r="E257" i="5"/>
  <c r="F252" i="5"/>
  <c r="E252" i="5"/>
  <c r="F251" i="5"/>
  <c r="E251" i="5"/>
  <c r="F246" i="5"/>
  <c r="H246" i="5" s="1"/>
  <c r="D246" i="5"/>
  <c r="F245" i="5"/>
  <c r="D245" i="5"/>
  <c r="F244" i="5"/>
  <c r="D244" i="5"/>
  <c r="F243" i="5"/>
  <c r="H243" i="5" s="1"/>
  <c r="D243" i="5"/>
  <c r="F242" i="5"/>
  <c r="D242" i="5"/>
  <c r="F241" i="5"/>
  <c r="D241" i="5"/>
  <c r="F240" i="5"/>
  <c r="D240" i="5"/>
  <c r="F239" i="5"/>
  <c r="H239" i="5" s="1"/>
  <c r="D239" i="5"/>
  <c r="F226" i="5"/>
  <c r="H226" i="5" s="1"/>
  <c r="D226" i="5"/>
  <c r="F225" i="5"/>
  <c r="H225" i="5" s="1"/>
  <c r="E225" i="5"/>
  <c r="F220" i="5"/>
  <c r="H220" i="5" s="1"/>
  <c r="E220" i="5"/>
  <c r="F219" i="5"/>
  <c r="H219" i="5" s="1"/>
  <c r="E219" i="5"/>
  <c r="F214" i="5"/>
  <c r="E214" i="5"/>
  <c r="F208" i="5"/>
  <c r="D208" i="5"/>
  <c r="F207" i="5"/>
  <c r="H207" i="5" s="1"/>
  <c r="D207" i="5"/>
  <c r="F206" i="5"/>
  <c r="H206" i="5" s="1"/>
  <c r="D206" i="5"/>
  <c r="F205" i="5"/>
  <c r="H205" i="5" s="1"/>
  <c r="D205" i="5"/>
  <c r="F204" i="5"/>
  <c r="H204" i="5" s="1"/>
  <c r="D204" i="5"/>
  <c r="F203" i="5"/>
  <c r="H203" i="5" s="1"/>
  <c r="D203" i="5"/>
  <c r="F202" i="5"/>
  <c r="H202" i="5" s="1"/>
  <c r="D202" i="5"/>
  <c r="F201" i="5"/>
  <c r="H201" i="5" s="1"/>
  <c r="D201" i="5"/>
  <c r="F188" i="5"/>
  <c r="D188" i="5"/>
  <c r="F187" i="5"/>
  <c r="E187" i="5"/>
  <c r="F182" i="5"/>
  <c r="E182" i="5"/>
  <c r="F181" i="5"/>
  <c r="E181" i="5"/>
  <c r="F176" i="5"/>
  <c r="E176" i="5"/>
  <c r="F170" i="5"/>
  <c r="H170" i="5" s="1"/>
  <c r="D170" i="5"/>
  <c r="F169" i="5"/>
  <c r="D169" i="5"/>
  <c r="F168" i="5"/>
  <c r="D168" i="5"/>
  <c r="F167" i="5"/>
  <c r="D167" i="5"/>
  <c r="F166" i="5"/>
  <c r="H166" i="5" s="1"/>
  <c r="D166" i="5"/>
  <c r="F165" i="5"/>
  <c r="H165" i="5" s="1"/>
  <c r="D165" i="5"/>
  <c r="F164" i="5"/>
  <c r="D164" i="5"/>
  <c r="F163" i="5"/>
  <c r="D163" i="5"/>
  <c r="F150" i="5"/>
  <c r="H150" i="5" s="1"/>
  <c r="D150" i="5"/>
  <c r="F149" i="5"/>
  <c r="H149" i="5" s="1"/>
  <c r="E149" i="5"/>
  <c r="F144" i="5"/>
  <c r="H144" i="5" s="1"/>
  <c r="E144" i="5"/>
  <c r="F143" i="5"/>
  <c r="H143" i="5" s="1"/>
  <c r="E143" i="5"/>
  <c r="F138" i="5"/>
  <c r="H138" i="5" s="1"/>
  <c r="E138" i="5"/>
  <c r="F132" i="5"/>
  <c r="H132" i="5" s="1"/>
  <c r="D132" i="5"/>
  <c r="F131" i="5"/>
  <c r="H131" i="5" s="1"/>
  <c r="D131" i="5"/>
  <c r="F130" i="5"/>
  <c r="D130" i="5"/>
  <c r="F129" i="5"/>
  <c r="H129" i="5" s="1"/>
  <c r="D129" i="5"/>
  <c r="F128" i="5"/>
  <c r="D128" i="5"/>
  <c r="F127" i="5"/>
  <c r="H127" i="5" s="1"/>
  <c r="D127" i="5"/>
  <c r="F126" i="5"/>
  <c r="H126" i="5" s="1"/>
  <c r="D126" i="5"/>
  <c r="F125" i="5"/>
  <c r="H125" i="5" s="1"/>
  <c r="D125" i="5"/>
  <c r="F112" i="5"/>
  <c r="H112" i="5" s="1"/>
  <c r="D112" i="5"/>
  <c r="F111" i="5"/>
  <c r="H111" i="5" s="1"/>
  <c r="E111" i="5"/>
  <c r="F106" i="5"/>
  <c r="H106" i="5" s="1"/>
  <c r="E106" i="5"/>
  <c r="F105" i="5"/>
  <c r="H105" i="5" s="1"/>
  <c r="E105" i="5"/>
  <c r="F100" i="5"/>
  <c r="E100" i="5"/>
  <c r="F99" i="5"/>
  <c r="E99" i="5"/>
  <c r="F94" i="5"/>
  <c r="D94" i="5"/>
  <c r="F93" i="5"/>
  <c r="H93" i="5" s="1"/>
  <c r="D93" i="5"/>
  <c r="F92" i="5"/>
  <c r="D92" i="5"/>
  <c r="F91" i="5"/>
  <c r="D91" i="5"/>
  <c r="F90" i="5"/>
  <c r="D90" i="5"/>
  <c r="F89" i="5"/>
  <c r="H89" i="5" s="1"/>
  <c r="D89" i="5"/>
  <c r="F88" i="5"/>
  <c r="D88" i="5"/>
  <c r="F87" i="5"/>
  <c r="H87" i="5" s="1"/>
  <c r="D87" i="5"/>
  <c r="F74" i="5"/>
  <c r="D74" i="5"/>
  <c r="F73" i="5"/>
  <c r="H73" i="5" s="1"/>
  <c r="E73" i="5"/>
  <c r="F68" i="5"/>
  <c r="H68" i="5" s="1"/>
  <c r="E68" i="5"/>
  <c r="F67" i="5"/>
  <c r="H67" i="5" s="1"/>
  <c r="E67" i="5"/>
  <c r="F62" i="5"/>
  <c r="H62" i="5" s="1"/>
  <c r="E62" i="5"/>
  <c r="F61" i="5"/>
  <c r="E61" i="5"/>
  <c r="F56" i="5"/>
  <c r="H56" i="5" s="1"/>
  <c r="D56" i="5"/>
  <c r="F55" i="5"/>
  <c r="H55" i="5" s="1"/>
  <c r="D55" i="5"/>
  <c r="F54" i="5"/>
  <c r="H54" i="5" s="1"/>
  <c r="D54" i="5"/>
  <c r="F53" i="5"/>
  <c r="H53" i="5" s="1"/>
  <c r="D53" i="5"/>
  <c r="F52" i="5"/>
  <c r="D52" i="5"/>
  <c r="F51" i="5"/>
  <c r="H51" i="5" s="1"/>
  <c r="D51" i="5"/>
  <c r="F50" i="5"/>
  <c r="H50" i="5" s="1"/>
  <c r="D50" i="5"/>
  <c r="F49" i="5"/>
  <c r="H49" i="5" s="1"/>
  <c r="D49" i="5"/>
  <c r="F36" i="5"/>
  <c r="H36" i="5" s="1"/>
  <c r="D36" i="5"/>
  <c r="F35" i="5"/>
  <c r="E35" i="5"/>
  <c r="E30" i="5"/>
  <c r="E29" i="5"/>
  <c r="F24" i="5"/>
  <c r="E24" i="5"/>
  <c r="F23" i="5"/>
  <c r="E23" i="5"/>
  <c r="F18" i="5"/>
  <c r="H18" i="5" s="1"/>
  <c r="D18" i="5"/>
  <c r="F17" i="5"/>
  <c r="D17" i="5"/>
  <c r="F16" i="5"/>
  <c r="D16" i="5"/>
  <c r="F15" i="5"/>
  <c r="D15" i="5"/>
  <c r="F14" i="5"/>
  <c r="D14" i="5"/>
  <c r="F13" i="5"/>
  <c r="H13" i="5" s="1"/>
  <c r="D13" i="5"/>
  <c r="F12" i="5"/>
  <c r="H12" i="5" s="1"/>
  <c r="D12" i="5"/>
  <c r="C3" i="5"/>
  <c r="C2" i="5"/>
  <c r="H6800" i="5"/>
  <c r="H6799" i="5"/>
  <c r="H6794" i="5"/>
  <c r="H6793" i="5"/>
  <c r="H6792" i="5"/>
  <c r="H6791" i="5"/>
  <c r="H6785" i="5"/>
  <c r="G6784" i="5"/>
  <c r="H6779" i="5"/>
  <c r="H6778" i="5"/>
  <c r="H6777" i="5"/>
  <c r="H6776" i="5"/>
  <c r="H6775" i="5"/>
  <c r="H6774" i="5"/>
  <c r="H6773" i="5"/>
  <c r="H6771" i="5"/>
  <c r="H6770" i="5"/>
  <c r="H6769" i="5"/>
  <c r="H6768" i="5"/>
  <c r="H6767" i="5"/>
  <c r="H6766" i="5"/>
  <c r="H6765" i="5"/>
  <c r="H6763" i="5"/>
  <c r="H6762" i="5"/>
  <c r="H6748" i="5"/>
  <c r="H6743" i="5"/>
  <c r="H6742" i="5"/>
  <c r="H6741" i="5"/>
  <c r="H6740" i="5"/>
  <c r="H6739" i="5"/>
  <c r="H6734" i="5"/>
  <c r="G6733" i="5"/>
  <c r="H6728" i="5"/>
  <c r="H6726" i="5"/>
  <c r="H6725" i="5"/>
  <c r="H6724" i="5"/>
  <c r="H6723" i="5"/>
  <c r="H6722" i="5"/>
  <c r="H6698" i="5"/>
  <c r="H6697" i="5"/>
  <c r="H6692" i="5"/>
  <c r="H6691" i="5"/>
  <c r="H6690" i="5"/>
  <c r="H6689" i="5"/>
  <c r="H6688" i="5"/>
  <c r="H6683" i="5"/>
  <c r="G6682" i="5"/>
  <c r="H6677" i="5"/>
  <c r="H6676" i="5"/>
  <c r="H6675" i="5"/>
  <c r="H6674" i="5"/>
  <c r="H6673" i="5"/>
  <c r="H6672" i="5"/>
  <c r="H6671" i="5"/>
  <c r="H6670" i="5"/>
  <c r="H6669" i="5"/>
  <c r="H6668" i="5"/>
  <c r="H6667" i="5"/>
  <c r="H6666" i="5"/>
  <c r="H6665" i="5"/>
  <c r="H6664" i="5"/>
  <c r="H6663" i="5"/>
  <c r="H6662" i="5"/>
  <c r="H6661" i="5"/>
  <c r="H6660" i="5"/>
  <c r="H6647" i="5"/>
  <c r="H6641" i="5"/>
  <c r="H6640" i="5"/>
  <c r="H6639" i="5"/>
  <c r="H6638" i="5"/>
  <c r="H6637" i="5"/>
  <c r="H6632" i="5"/>
  <c r="G6631" i="5"/>
  <c r="H6626" i="5"/>
  <c r="H6625" i="5"/>
  <c r="H6623" i="5"/>
  <c r="H6622" i="5"/>
  <c r="H6621" i="5"/>
  <c r="H6620" i="5"/>
  <c r="H6619" i="5"/>
  <c r="H6618" i="5"/>
  <c r="H6617" i="5"/>
  <c r="H6616" i="5"/>
  <c r="H6615" i="5"/>
  <c r="H6613" i="5"/>
  <c r="H6612" i="5"/>
  <c r="H6611" i="5"/>
  <c r="H6610" i="5"/>
  <c r="H6609" i="5"/>
  <c r="H6596" i="5"/>
  <c r="H6595" i="5"/>
  <c r="H6590" i="5"/>
  <c r="H6589" i="5"/>
  <c r="H6587" i="5"/>
  <c r="H6586" i="5"/>
  <c r="H6581" i="5"/>
  <c r="G6580" i="5"/>
  <c r="H6575" i="5"/>
  <c r="H6574" i="5"/>
  <c r="H6573" i="5"/>
  <c r="H6572" i="5"/>
  <c r="H6571" i="5"/>
  <c r="H6569" i="5"/>
  <c r="H6568" i="5"/>
  <c r="H6567" i="5"/>
  <c r="H6566" i="5"/>
  <c r="H6565" i="5"/>
  <c r="H6564" i="5"/>
  <c r="H6563" i="5"/>
  <c r="H6562" i="5"/>
  <c r="H6561" i="5"/>
  <c r="H6559" i="5"/>
  <c r="H6558" i="5"/>
  <c r="H6545" i="5"/>
  <c r="H6544" i="5"/>
  <c r="H6539" i="5"/>
  <c r="H6538" i="5"/>
  <c r="H6537" i="5"/>
  <c r="H6536" i="5"/>
  <c r="H6535" i="5"/>
  <c r="H6530" i="5"/>
  <c r="G6529" i="5"/>
  <c r="H6524" i="5"/>
  <c r="H6523" i="5"/>
  <c r="H6522" i="5"/>
  <c r="H6521" i="5"/>
  <c r="H6520" i="5"/>
  <c r="H6519" i="5"/>
  <c r="H6518" i="5"/>
  <c r="H6517" i="5"/>
  <c r="H6515" i="5"/>
  <c r="H6514" i="5"/>
  <c r="H6513" i="5"/>
  <c r="H6512" i="5"/>
  <c r="H6511" i="5"/>
  <c r="H6510" i="5"/>
  <c r="H6509" i="5"/>
  <c r="H6508" i="5"/>
  <c r="H6507" i="5"/>
  <c r="H6493" i="5"/>
  <c r="H6488" i="5"/>
  <c r="H6487" i="5"/>
  <c r="H6486" i="5"/>
  <c r="H6485" i="5"/>
  <c r="H6484" i="5"/>
  <c r="H6479" i="5"/>
  <c r="G6478" i="5"/>
  <c r="H6473" i="5"/>
  <c r="H6471" i="5"/>
  <c r="H6470" i="5"/>
  <c r="H6469" i="5"/>
  <c r="H6468" i="5"/>
  <c r="H6467" i="5"/>
  <c r="H6466" i="5"/>
  <c r="H6465" i="5"/>
  <c r="H6464" i="5"/>
  <c r="H6463" i="5"/>
  <c r="H6461" i="5"/>
  <c r="H6460" i="5"/>
  <c r="H6459" i="5"/>
  <c r="H6458" i="5"/>
  <c r="H6457" i="5"/>
  <c r="H6456" i="5"/>
  <c r="H6443" i="5"/>
  <c r="H6442" i="5"/>
  <c r="H6437" i="5"/>
  <c r="H6435" i="5"/>
  <c r="H6434" i="5"/>
  <c r="H6433" i="5"/>
  <c r="H6428" i="5"/>
  <c r="G6427" i="5"/>
  <c r="H6422" i="5"/>
  <c r="H6421" i="5"/>
  <c r="H6420" i="5"/>
  <c r="H6419" i="5"/>
  <c r="H6417" i="5"/>
  <c r="H6416" i="5"/>
  <c r="H6415" i="5"/>
  <c r="H6414" i="5"/>
  <c r="H6413" i="5"/>
  <c r="H6412" i="5"/>
  <c r="H6411" i="5"/>
  <c r="H6410" i="5"/>
  <c r="H6409" i="5"/>
  <c r="H6407" i="5"/>
  <c r="H6406" i="5"/>
  <c r="H6405" i="5"/>
  <c r="H6392" i="5"/>
  <c r="H6391" i="5"/>
  <c r="H6386" i="5"/>
  <c r="H6385" i="5"/>
  <c r="H6384" i="5"/>
  <c r="H6383" i="5"/>
  <c r="H6377" i="5"/>
  <c r="G6376" i="5"/>
  <c r="H6370" i="5"/>
  <c r="H6369" i="5"/>
  <c r="H6368" i="5"/>
  <c r="H6367" i="5"/>
  <c r="H6366" i="5"/>
  <c r="H6365" i="5"/>
  <c r="H6363" i="5"/>
  <c r="H6362" i="5"/>
  <c r="H6360" i="5"/>
  <c r="H6359" i="5"/>
  <c r="H6358" i="5"/>
  <c r="H6356" i="5"/>
  <c r="H6355" i="5"/>
  <c r="H6341" i="5"/>
  <c r="H6340" i="5"/>
  <c r="H6335" i="5"/>
  <c r="H6334" i="5"/>
  <c r="H6333" i="5"/>
  <c r="H6332" i="5"/>
  <c r="H6331" i="5"/>
  <c r="H6326" i="5"/>
  <c r="G6325" i="5"/>
  <c r="H6325" i="5"/>
  <c r="H6320" i="5"/>
  <c r="H6319" i="5"/>
  <c r="H6317" i="5"/>
  <c r="H6316" i="5"/>
  <c r="H6315" i="5"/>
  <c r="H6313" i="5"/>
  <c r="H6312" i="5"/>
  <c r="H6309" i="5"/>
  <c r="H6307" i="5"/>
  <c r="H6306" i="5"/>
  <c r="H6305" i="5"/>
  <c r="H6304" i="5"/>
  <c r="H6303" i="5"/>
  <c r="H6290" i="5"/>
  <c r="H6289" i="5"/>
  <c r="H6284" i="5"/>
  <c r="H6283" i="5"/>
  <c r="H6282" i="5"/>
  <c r="H6281" i="5"/>
  <c r="H6280" i="5"/>
  <c r="H6275" i="5"/>
  <c r="G6274" i="5"/>
  <c r="H6274" i="5"/>
  <c r="H6266" i="5"/>
  <c r="H6264" i="5"/>
  <c r="H6263" i="5"/>
  <c r="H6262" i="5"/>
  <c r="H6260" i="5"/>
  <c r="H6259" i="5"/>
  <c r="H6257" i="5"/>
  <c r="H6256" i="5"/>
  <c r="H6255" i="5"/>
  <c r="H6254" i="5"/>
  <c r="H6253" i="5"/>
  <c r="H6252" i="5"/>
  <c r="H6238" i="5"/>
  <c r="H6233" i="5"/>
  <c r="H6231" i="5"/>
  <c r="H6230" i="5"/>
  <c r="H6229" i="5"/>
  <c r="H6224" i="5"/>
  <c r="G6223" i="5"/>
  <c r="H6218" i="5"/>
  <c r="H6217" i="5"/>
  <c r="H6216" i="5"/>
  <c r="H6212" i="5"/>
  <c r="H6210" i="5"/>
  <c r="H6209" i="5"/>
  <c r="H6208" i="5"/>
  <c r="H6206" i="5"/>
  <c r="E6205" i="5"/>
  <c r="H6205" i="5" s="1"/>
  <c r="E6204" i="5"/>
  <c r="H6204" i="5" s="1"/>
  <c r="E6203" i="5"/>
  <c r="E6202" i="5"/>
  <c r="H6202" i="5" s="1"/>
  <c r="E6201" i="5"/>
  <c r="H6188" i="5"/>
  <c r="H6182" i="5"/>
  <c r="H6181" i="5"/>
  <c r="H6180" i="5"/>
  <c r="H6179" i="5"/>
  <c r="H6173" i="5"/>
  <c r="G6172" i="5"/>
  <c r="H6166" i="5"/>
  <c r="H6165" i="5"/>
  <c r="H6164" i="5"/>
  <c r="H6162" i="5"/>
  <c r="H6161" i="5"/>
  <c r="H6160" i="5"/>
  <c r="H6158" i="5"/>
  <c r="H6156" i="5"/>
  <c r="H6155" i="5"/>
  <c r="H6154" i="5"/>
  <c r="H6153" i="5"/>
  <c r="H6152" i="5"/>
  <c r="H6136" i="5"/>
  <c r="H6131" i="5"/>
  <c r="H6130" i="5"/>
  <c r="H6129" i="5"/>
  <c r="H6128" i="5"/>
  <c r="H6127" i="5"/>
  <c r="H6122" i="5"/>
  <c r="G6121" i="5"/>
  <c r="H6116" i="5"/>
  <c r="H6115" i="5"/>
  <c r="H6114" i="5"/>
  <c r="H6112" i="5"/>
  <c r="H6111" i="5"/>
  <c r="H6110" i="5"/>
  <c r="H6109" i="5"/>
  <c r="H6108" i="5"/>
  <c r="E6104" i="5"/>
  <c r="H6104" i="5" s="1"/>
  <c r="E6101" i="5"/>
  <c r="H6101" i="5" s="1"/>
  <c r="H6100" i="5"/>
  <c r="E6099" i="5"/>
  <c r="H6085" i="5"/>
  <c r="H6080" i="5"/>
  <c r="H6078" i="5"/>
  <c r="H6077" i="5"/>
  <c r="H6076" i="5"/>
  <c r="H6071" i="5"/>
  <c r="G6070" i="5"/>
  <c r="H6065" i="5"/>
  <c r="H6063" i="5"/>
  <c r="H6059" i="5"/>
  <c r="H6057" i="5"/>
  <c r="H6055" i="5"/>
  <c r="H6053" i="5"/>
  <c r="H6052" i="5"/>
  <c r="H6049" i="5"/>
  <c r="H6035" i="5"/>
  <c r="H6034" i="5"/>
  <c r="H6029" i="5"/>
  <c r="H6028" i="5"/>
  <c r="H6027" i="5"/>
  <c r="H6025" i="5"/>
  <c r="H6020" i="5"/>
  <c r="G6019" i="5"/>
  <c r="H6014" i="5"/>
  <c r="H6013" i="5"/>
  <c r="H6012" i="5"/>
  <c r="H6011" i="5"/>
  <c r="H6010" i="5"/>
  <c r="H6009" i="5"/>
  <c r="H6008" i="5"/>
  <c r="H6007" i="5"/>
  <c r="H6005" i="5"/>
  <c r="H6004" i="5"/>
  <c r="H6003" i="5"/>
  <c r="H6002" i="5"/>
  <c r="H6001" i="5"/>
  <c r="H5999" i="5"/>
  <c r="H5998" i="5"/>
  <c r="H5984" i="5"/>
  <c r="H5978" i="5"/>
  <c r="H5976" i="5"/>
  <c r="H5974" i="5"/>
  <c r="H5969" i="5"/>
  <c r="G5968" i="5"/>
  <c r="H5963" i="5"/>
  <c r="H5962" i="5"/>
  <c r="H5960" i="5"/>
  <c r="H5959" i="5"/>
  <c r="H5958" i="5"/>
  <c r="H5957" i="5"/>
  <c r="H5956" i="5"/>
  <c r="H5955" i="5"/>
  <c r="H5954" i="5"/>
  <c r="H5953" i="5"/>
  <c r="H5952" i="5"/>
  <c r="H5950" i="5"/>
  <c r="H5949" i="5"/>
  <c r="H5948" i="5"/>
  <c r="H5933" i="5"/>
  <c r="H5932" i="5"/>
  <c r="H5927" i="5"/>
  <c r="H5926" i="5"/>
  <c r="H5925" i="5"/>
  <c r="H5924" i="5"/>
  <c r="H5923" i="5"/>
  <c r="H5918" i="5"/>
  <c r="G5917" i="5"/>
  <c r="H5912" i="5"/>
  <c r="H5911" i="5"/>
  <c r="H5910" i="5"/>
  <c r="H5909" i="5"/>
  <c r="H5908" i="5"/>
  <c r="H5905" i="5"/>
  <c r="H5903" i="5"/>
  <c r="H5901" i="5"/>
  <c r="H5900" i="5"/>
  <c r="H5899" i="5"/>
  <c r="H5895" i="5"/>
  <c r="H5881" i="5"/>
  <c r="H5876" i="5"/>
  <c r="H5875" i="5"/>
  <c r="H5874" i="5"/>
  <c r="H5873" i="5"/>
  <c r="H5872" i="5"/>
  <c r="H5867" i="5"/>
  <c r="G5866" i="5"/>
  <c r="H5861" i="5"/>
  <c r="H5859" i="5"/>
  <c r="H5858" i="5"/>
  <c r="H5857" i="5"/>
  <c r="H5855" i="5"/>
  <c r="H5851" i="5"/>
  <c r="H5849" i="5"/>
  <c r="H5848" i="5"/>
  <c r="H5847" i="5"/>
  <c r="H5846" i="5"/>
  <c r="H5845" i="5"/>
  <c r="H5831" i="5"/>
  <c r="H5830" i="5"/>
  <c r="H5825" i="5"/>
  <c r="H5823" i="5"/>
  <c r="H5822" i="5"/>
  <c r="H5821" i="5"/>
  <c r="H5816" i="5"/>
  <c r="G5815" i="5"/>
  <c r="H5810" i="5"/>
  <c r="H5807" i="5"/>
  <c r="H5806" i="5"/>
  <c r="H5805" i="5"/>
  <c r="H5804" i="5"/>
  <c r="H5803" i="5"/>
  <c r="H5802" i="5"/>
  <c r="H5801" i="5"/>
  <c r="H5800" i="5"/>
  <c r="H5798" i="5"/>
  <c r="H5797" i="5"/>
  <c r="H5796" i="5"/>
  <c r="H5795" i="5"/>
  <c r="H5794" i="5"/>
  <c r="H5793" i="5"/>
  <c r="H5780" i="5"/>
  <c r="H5779" i="5"/>
  <c r="H5774" i="5"/>
  <c r="H5771" i="5"/>
  <c r="H5765" i="5"/>
  <c r="G5764" i="5"/>
  <c r="H5759" i="5"/>
  <c r="H5758" i="5"/>
  <c r="H5757" i="5"/>
  <c r="H5756" i="5"/>
  <c r="H5753" i="5"/>
  <c r="H5752" i="5"/>
  <c r="H5751" i="5"/>
  <c r="H5750" i="5"/>
  <c r="H5749" i="5"/>
  <c r="H5748" i="5"/>
  <c r="H5747" i="5"/>
  <c r="H5746" i="5"/>
  <c r="H5743" i="5"/>
  <c r="H5729" i="5"/>
  <c r="H5728" i="5"/>
  <c r="H5723" i="5"/>
  <c r="H5722" i="5"/>
  <c r="H5721" i="5"/>
  <c r="H5714" i="5"/>
  <c r="G5713" i="5"/>
  <c r="H5707" i="5"/>
  <c r="H5706" i="5"/>
  <c r="H5704" i="5"/>
  <c r="H5703" i="5"/>
  <c r="H5702" i="5"/>
  <c r="H5700" i="5"/>
  <c r="H5698" i="5"/>
  <c r="H5697" i="5"/>
  <c r="H5696" i="5"/>
  <c r="H5694" i="5"/>
  <c r="H5693" i="5"/>
  <c r="H5671" i="5"/>
  <c r="H5670" i="5"/>
  <c r="H5669" i="5"/>
  <c r="H5668" i="5"/>
  <c r="H5663" i="5"/>
  <c r="G5662" i="5"/>
  <c r="H5657" i="5"/>
  <c r="H5654" i="5"/>
  <c r="H5652" i="5"/>
  <c r="H5651" i="5"/>
  <c r="H5650" i="5"/>
  <c r="H5648" i="5"/>
  <c r="H5646" i="5"/>
  <c r="H5644" i="5"/>
  <c r="H5642" i="5"/>
  <c r="H5641" i="5"/>
  <c r="H5627" i="5"/>
  <c r="H5626" i="5"/>
  <c r="H5618" i="5"/>
  <c r="H5612" i="5"/>
  <c r="G5611" i="5"/>
  <c r="H5606" i="5"/>
  <c r="H5605" i="5"/>
  <c r="H5604" i="5"/>
  <c r="H5599" i="5"/>
  <c r="H5598" i="5"/>
  <c r="H5597" i="5"/>
  <c r="H5595" i="5"/>
  <c r="H5594" i="5"/>
  <c r="H5593" i="5"/>
  <c r="H5575" i="5"/>
  <c r="H5569" i="5"/>
  <c r="H5568" i="5"/>
  <c r="H5561" i="5"/>
  <c r="G5560" i="5"/>
  <c r="H5559" i="5"/>
  <c r="H5554" i="5"/>
  <c r="H5553" i="5"/>
  <c r="H5552" i="5"/>
  <c r="H5550" i="5"/>
  <c r="H5548" i="5"/>
  <c r="H5546" i="5"/>
  <c r="H5544" i="5"/>
  <c r="H5543" i="5"/>
  <c r="H5542" i="5"/>
  <c r="H5541" i="5"/>
  <c r="H5540" i="5"/>
  <c r="H5539" i="5"/>
  <c r="H5524" i="5"/>
  <c r="H5519" i="5"/>
  <c r="H5518" i="5"/>
  <c r="H5516" i="5"/>
  <c r="H5515" i="5"/>
  <c r="H5510" i="5"/>
  <c r="G5509" i="5"/>
  <c r="H5502" i="5"/>
  <c r="H5500" i="5"/>
  <c r="H5499" i="5"/>
  <c r="H5498" i="5"/>
  <c r="H5497" i="5"/>
  <c r="H5496" i="5"/>
  <c r="H5495" i="5"/>
  <c r="H5492" i="5"/>
  <c r="H5490" i="5"/>
  <c r="H5489" i="5"/>
  <c r="H5488" i="5"/>
  <c r="H5474" i="5"/>
  <c r="H5465" i="5"/>
  <c r="H5464" i="5"/>
  <c r="H5459" i="5"/>
  <c r="G5458" i="5"/>
  <c r="H5453" i="5"/>
  <c r="H5452" i="5"/>
  <c r="H5451" i="5"/>
  <c r="H5450" i="5"/>
  <c r="H5449" i="5"/>
  <c r="H5448" i="5"/>
  <c r="H5447" i="5"/>
  <c r="H5446" i="5"/>
  <c r="H5445" i="5"/>
  <c r="H5444" i="5"/>
  <c r="H5443" i="5"/>
  <c r="H5442" i="5"/>
  <c r="H5438" i="5"/>
  <c r="H5436" i="5"/>
  <c r="H5422" i="5"/>
  <c r="H5417" i="5"/>
  <c r="H5416" i="5"/>
  <c r="H5408" i="5"/>
  <c r="G5407" i="5"/>
  <c r="H5402" i="5"/>
  <c r="H5401" i="5"/>
  <c r="H5400" i="5"/>
  <c r="H5399" i="5"/>
  <c r="H5398" i="5"/>
  <c r="H5397" i="5"/>
  <c r="H5392" i="5"/>
  <c r="H5390" i="5"/>
  <c r="H5389" i="5"/>
  <c r="H5388" i="5"/>
  <c r="H5372" i="5"/>
  <c r="H5366" i="5"/>
  <c r="H5365" i="5"/>
  <c r="H5364" i="5"/>
  <c r="H5363" i="5"/>
  <c r="H5362" i="5"/>
  <c r="H5357" i="5"/>
  <c r="G5356" i="5"/>
  <c r="H5350" i="5"/>
  <c r="H5348" i="5"/>
  <c r="H5347" i="5"/>
  <c r="H5346" i="5"/>
  <c r="H5344" i="5"/>
  <c r="H5340" i="5"/>
  <c r="H5338" i="5"/>
  <c r="H5337" i="5"/>
  <c r="H5336" i="5"/>
  <c r="H5335" i="5"/>
  <c r="H5334" i="5"/>
  <c r="H5321" i="5"/>
  <c r="H5313" i="5"/>
  <c r="H5312" i="5"/>
  <c r="H5311" i="5"/>
  <c r="H5306" i="5"/>
  <c r="G5305" i="5"/>
  <c r="H5300" i="5"/>
  <c r="H5297" i="5"/>
  <c r="H5296" i="5"/>
  <c r="H5294" i="5"/>
  <c r="H5292" i="5"/>
  <c r="H5291" i="5"/>
  <c r="H5290" i="5"/>
  <c r="H5286" i="5"/>
  <c r="H5284" i="5"/>
  <c r="H5270" i="5"/>
  <c r="H5269" i="5"/>
  <c r="H5264" i="5"/>
  <c r="H5255" i="5"/>
  <c r="G5254" i="5"/>
  <c r="H5248" i="5"/>
  <c r="H5247" i="5"/>
  <c r="H5246" i="5"/>
  <c r="H5245" i="5"/>
  <c r="H5244" i="5"/>
  <c r="H5242" i="5"/>
  <c r="H5241" i="5"/>
  <c r="H5240" i="5"/>
  <c r="H5239" i="5"/>
  <c r="H5238" i="5"/>
  <c r="H5237" i="5"/>
  <c r="H5236" i="5"/>
  <c r="H5232" i="5"/>
  <c r="H5218" i="5"/>
  <c r="H5212" i="5"/>
  <c r="H5211" i="5"/>
  <c r="H5204" i="5"/>
  <c r="G5203" i="5"/>
  <c r="H5198" i="5"/>
  <c r="H5196" i="5"/>
  <c r="H5195" i="5"/>
  <c r="H5194" i="5"/>
  <c r="H5193" i="5"/>
  <c r="H5192" i="5"/>
  <c r="H5188" i="5"/>
  <c r="H5186" i="5"/>
  <c r="H5172" i="5"/>
  <c r="H5167" i="5"/>
  <c r="H5158" i="5"/>
  <c r="G5157" i="5"/>
  <c r="H5152" i="5"/>
  <c r="H5151" i="5"/>
  <c r="H5150" i="5"/>
  <c r="H5148" i="5"/>
  <c r="H5147" i="5"/>
  <c r="H5146" i="5"/>
  <c r="H5144" i="5"/>
  <c r="H5142" i="5"/>
  <c r="H5141" i="5"/>
  <c r="H5140" i="5"/>
  <c r="H5126" i="5"/>
  <c r="H5117" i="5"/>
  <c r="H5112" i="5"/>
  <c r="G5111" i="5"/>
  <c r="H5106" i="5"/>
  <c r="H5105" i="5"/>
  <c r="H5104" i="5"/>
  <c r="H5103" i="5"/>
  <c r="H5100" i="5"/>
  <c r="H5098" i="5"/>
  <c r="H5097" i="5"/>
  <c r="H5096" i="5"/>
  <c r="H5095" i="5"/>
  <c r="H5094" i="5"/>
  <c r="H5074" i="5"/>
  <c r="H5073" i="5"/>
  <c r="H5072" i="5"/>
  <c r="H5066" i="5"/>
  <c r="G5065" i="5"/>
  <c r="H5060" i="5"/>
  <c r="H5056" i="5"/>
  <c r="H5054" i="5"/>
  <c r="H5053" i="5"/>
  <c r="H5052" i="5"/>
  <c r="H5051" i="5"/>
  <c r="H5050" i="5"/>
  <c r="H5049" i="5"/>
  <c r="H5034" i="5"/>
  <c r="H5029" i="5"/>
  <c r="H5028" i="5"/>
  <c r="H5027" i="5"/>
  <c r="H5026" i="5"/>
  <c r="H5025" i="5"/>
  <c r="H5020" i="5"/>
  <c r="G5019" i="5"/>
  <c r="H5012" i="5"/>
  <c r="H5010" i="5"/>
  <c r="H5009" i="5"/>
  <c r="H5008" i="5"/>
  <c r="H5007" i="5"/>
  <c r="H5006" i="5"/>
  <c r="H5005" i="5"/>
  <c r="H5002" i="5"/>
  <c r="H4988" i="5"/>
  <c r="H4982" i="5"/>
  <c r="H4981" i="5"/>
  <c r="H4974" i="5"/>
  <c r="G4973" i="5"/>
  <c r="H4968" i="5"/>
  <c r="H4966" i="5"/>
  <c r="H4964" i="5"/>
  <c r="H4963" i="5"/>
  <c r="H4962" i="5"/>
  <c r="H4958" i="5"/>
  <c r="H4956" i="5"/>
  <c r="H4943" i="5"/>
  <c r="H4942" i="5"/>
  <c r="H4937" i="5"/>
  <c r="H4935" i="5"/>
  <c r="H4928" i="5"/>
  <c r="G4927" i="5"/>
  <c r="H4922" i="5"/>
  <c r="H4921" i="5"/>
  <c r="H4918" i="5"/>
  <c r="H4917" i="5"/>
  <c r="H4911" i="5"/>
  <c r="H4910" i="5"/>
  <c r="H4897" i="5"/>
  <c r="H4896" i="5"/>
  <c r="H4887" i="5"/>
  <c r="H4882" i="5"/>
  <c r="G4881" i="5"/>
  <c r="H4876" i="5"/>
  <c r="H4874" i="5"/>
  <c r="H4870" i="5"/>
  <c r="H4868" i="5"/>
  <c r="H4867" i="5"/>
  <c r="H4866" i="5"/>
  <c r="H4865" i="5"/>
  <c r="H4864" i="5"/>
  <c r="H4843" i="5"/>
  <c r="H4842" i="5"/>
  <c r="H4841" i="5"/>
  <c r="H4836" i="5"/>
  <c r="G4835" i="5"/>
  <c r="H4830" i="5"/>
  <c r="H4826" i="5"/>
  <c r="H4824" i="5"/>
  <c r="H4823" i="5"/>
  <c r="H4822" i="5"/>
  <c r="H4821" i="5"/>
  <c r="H4820" i="5"/>
  <c r="H4819" i="5"/>
  <c r="H4818" i="5"/>
  <c r="H4805" i="5"/>
  <c r="H4804" i="5"/>
  <c r="H4799" i="5"/>
  <c r="H4798" i="5"/>
  <c r="H4796" i="5"/>
  <c r="H4795" i="5"/>
  <c r="H4790" i="5"/>
  <c r="G4789" i="5"/>
  <c r="H4782" i="5"/>
  <c r="H4780" i="5"/>
  <c r="H4779" i="5"/>
  <c r="H4778" i="5"/>
  <c r="H4777" i="5"/>
  <c r="H4776" i="5"/>
  <c r="H4775" i="5"/>
  <c r="H4774" i="5"/>
  <c r="H4772" i="5"/>
  <c r="H4759" i="5"/>
  <c r="H4758" i="5"/>
  <c r="H4752" i="5"/>
  <c r="H4751" i="5"/>
  <c r="H4744" i="5"/>
  <c r="G4743" i="5"/>
  <c r="H4736" i="5"/>
  <c r="H4735" i="5"/>
  <c r="H4734" i="5"/>
  <c r="H4733" i="5"/>
  <c r="H4732" i="5"/>
  <c r="H4731" i="5"/>
  <c r="H4728" i="5"/>
  <c r="H4726" i="5"/>
  <c r="H4713" i="5"/>
  <c r="H4712" i="5"/>
  <c r="H4707" i="5"/>
  <c r="H4706" i="5"/>
  <c r="H4698" i="5"/>
  <c r="G4697" i="5"/>
  <c r="H4692" i="5"/>
  <c r="H4690" i="5"/>
  <c r="H4688" i="5"/>
  <c r="H4684" i="5"/>
  <c r="H4682" i="5"/>
  <c r="H4681" i="5"/>
  <c r="H4680" i="5"/>
  <c r="H4667" i="5"/>
  <c r="H4666" i="5"/>
  <c r="H4661" i="5"/>
  <c r="H4657" i="5"/>
  <c r="H4652" i="5"/>
  <c r="G4651" i="5"/>
  <c r="H4646" i="5"/>
  <c r="H4644" i="5"/>
  <c r="H4643" i="5"/>
  <c r="H4640" i="5"/>
  <c r="H4638" i="5"/>
  <c r="H4637" i="5"/>
  <c r="H4636" i="5"/>
  <c r="H4635" i="5"/>
  <c r="H4634" i="5"/>
  <c r="H4613" i="5"/>
  <c r="H4612" i="5"/>
  <c r="H4606" i="5"/>
  <c r="G4605" i="5"/>
  <c r="H4600" i="5"/>
  <c r="H4596" i="5"/>
  <c r="H4594" i="5"/>
  <c r="H4593" i="5"/>
  <c r="H4592" i="5"/>
  <c r="H4579" i="5"/>
  <c r="H4578" i="5"/>
  <c r="H4569" i="5"/>
  <c r="H4564" i="5"/>
  <c r="G4563" i="5"/>
  <c r="H4558" i="5"/>
  <c r="H4552" i="5"/>
  <c r="H4538" i="5"/>
  <c r="H4537" i="5"/>
  <c r="H4532" i="5"/>
  <c r="H4531" i="5"/>
  <c r="H4530" i="5"/>
  <c r="H4529" i="5"/>
  <c r="H4528" i="5"/>
  <c r="H4523" i="5"/>
  <c r="G4522" i="5"/>
  <c r="H4516" i="5"/>
  <c r="H4515" i="5"/>
  <c r="E4513" i="5"/>
  <c r="H4513" i="5" s="1"/>
  <c r="H4496" i="5"/>
  <c r="H4490" i="5"/>
  <c r="H4488" i="5"/>
  <c r="H4482" i="5"/>
  <c r="G4481" i="5"/>
  <c r="H4476" i="5"/>
  <c r="H4473" i="5"/>
  <c r="H4471" i="5"/>
  <c r="H4470" i="5"/>
  <c r="H4468" i="5"/>
  <c r="H4467" i="5"/>
  <c r="H4451" i="5"/>
  <c r="H4445" i="5"/>
  <c r="H4444" i="5"/>
  <c r="H4443" i="5"/>
  <c r="H4441" i="5"/>
  <c r="H4436" i="5"/>
  <c r="G4435" i="5"/>
  <c r="H4428" i="5"/>
  <c r="H4426" i="5"/>
  <c r="H4423" i="5"/>
  <c r="H4422" i="5"/>
  <c r="H4421" i="5"/>
  <c r="H4418" i="5"/>
  <c r="H4404" i="5"/>
  <c r="H4396" i="5"/>
  <c r="H4395" i="5"/>
  <c r="H4390" i="5"/>
  <c r="G4389" i="5"/>
  <c r="H4381" i="5"/>
  <c r="H4380" i="5"/>
  <c r="H4377" i="5"/>
  <c r="H4376" i="5"/>
  <c r="H4359" i="5"/>
  <c r="H4358" i="5"/>
  <c r="H4353" i="5"/>
  <c r="H4352" i="5"/>
  <c r="H4351" i="5"/>
  <c r="H4344" i="5"/>
  <c r="G4343" i="5"/>
  <c r="H4336" i="5"/>
  <c r="H4334" i="5"/>
  <c r="H4332" i="5"/>
  <c r="H4326" i="5"/>
  <c r="H4313" i="5"/>
  <c r="H4312" i="5"/>
  <c r="H4306" i="5"/>
  <c r="H4305" i="5"/>
  <c r="H4298" i="5"/>
  <c r="G4297" i="5"/>
  <c r="H4291" i="5"/>
  <c r="H4289" i="5"/>
  <c r="H4288" i="5"/>
  <c r="H4285" i="5"/>
  <c r="H4282" i="5"/>
  <c r="H4281" i="5"/>
  <c r="H4280" i="5"/>
  <c r="H4267" i="5"/>
  <c r="H4266" i="5"/>
  <c r="H4261" i="5"/>
  <c r="H4252" i="5"/>
  <c r="G4251" i="5"/>
  <c r="H4246" i="5"/>
  <c r="H4245" i="5"/>
  <c r="H4244" i="5"/>
  <c r="H4242" i="5"/>
  <c r="H4241" i="5"/>
  <c r="H4226" i="5"/>
  <c r="H4220" i="5"/>
  <c r="H4219" i="5"/>
  <c r="H4218" i="5"/>
  <c r="H4217" i="5"/>
  <c r="H4216" i="5"/>
  <c r="H4211" i="5"/>
  <c r="G4210" i="5"/>
  <c r="H4201" i="5"/>
  <c r="H4199" i="5"/>
  <c r="H4185" i="5"/>
  <c r="H4175" i="5"/>
  <c r="H4170" i="5"/>
  <c r="G4169" i="5"/>
  <c r="H4164" i="5"/>
  <c r="H4163" i="5"/>
  <c r="H4162" i="5"/>
  <c r="H4161" i="5"/>
  <c r="H4160" i="5"/>
  <c r="H4159" i="5"/>
  <c r="H4158" i="5"/>
  <c r="H4143" i="5"/>
  <c r="H4138" i="5"/>
  <c r="H4137" i="5"/>
  <c r="H4129" i="5"/>
  <c r="G4128" i="5"/>
  <c r="H4120" i="5"/>
  <c r="H4119" i="5"/>
  <c r="H4118" i="5"/>
  <c r="H4117" i="5"/>
  <c r="H4116" i="5"/>
  <c r="H4115" i="5"/>
  <c r="H4094" i="5"/>
  <c r="H4093" i="5"/>
  <c r="H4092" i="5"/>
  <c r="H4087" i="5"/>
  <c r="G4086" i="5"/>
  <c r="H4081" i="5"/>
  <c r="H4075" i="5"/>
  <c r="H4073" i="5"/>
  <c r="H4060" i="5"/>
  <c r="H4059" i="5"/>
  <c r="H4045" i="5"/>
  <c r="G4044" i="5"/>
  <c r="H4039" i="5"/>
  <c r="H4038" i="5"/>
  <c r="H4037" i="5"/>
  <c r="H4018" i="5"/>
  <c r="H4012" i="5"/>
  <c r="H4011" i="5"/>
  <c r="H4010" i="5"/>
  <c r="H4009" i="5"/>
  <c r="H4008" i="5"/>
  <c r="H4003" i="5"/>
  <c r="G4002" i="5"/>
  <c r="H3995" i="5"/>
  <c r="H3994" i="5"/>
  <c r="H3993" i="5"/>
  <c r="H3991" i="5"/>
  <c r="H3990" i="5"/>
  <c r="H3969" i="5"/>
  <c r="H3968" i="5"/>
  <c r="H3961" i="5"/>
  <c r="G3960" i="5"/>
  <c r="H3952" i="5"/>
  <c r="H3950" i="5"/>
  <c r="H3949" i="5"/>
  <c r="H3948" i="5"/>
  <c r="H3947" i="5"/>
  <c r="H3924" i="5"/>
  <c r="H3919" i="5"/>
  <c r="G3918" i="5"/>
  <c r="H3913" i="5"/>
  <c r="H3912" i="5"/>
  <c r="H3911" i="5"/>
  <c r="H3905" i="5"/>
  <c r="H3892" i="5"/>
  <c r="H3891" i="5"/>
  <c r="H3886" i="5"/>
  <c r="H3883" i="5"/>
  <c r="H3882" i="5"/>
  <c r="H3877" i="5"/>
  <c r="H3876" i="5"/>
  <c r="H3871" i="5"/>
  <c r="H3870" i="5"/>
  <c r="H3869" i="5"/>
  <c r="H3867" i="5"/>
  <c r="H3849" i="5"/>
  <c r="H3843" i="5"/>
  <c r="H3842" i="5"/>
  <c r="H3841" i="5"/>
  <c r="H3840" i="5"/>
  <c r="H3835" i="5"/>
  <c r="G3834" i="5"/>
  <c r="H3826" i="5"/>
  <c r="H3825" i="5"/>
  <c r="H3824" i="5"/>
  <c r="H3823" i="5"/>
  <c r="H3822" i="5"/>
  <c r="H3802" i="5"/>
  <c r="H3800" i="5"/>
  <c r="H3799" i="5"/>
  <c r="H3798" i="5"/>
  <c r="H3793" i="5"/>
  <c r="G3792" i="5"/>
  <c r="H3787" i="5"/>
  <c r="H3781" i="5"/>
  <c r="H3780" i="5"/>
  <c r="H3779" i="5"/>
  <c r="H3766" i="5"/>
  <c r="H3760" i="5"/>
  <c r="H3751" i="5"/>
  <c r="G3750" i="5"/>
  <c r="H3744" i="5"/>
  <c r="H3742" i="5"/>
  <c r="H3740" i="5"/>
  <c r="H3739" i="5"/>
  <c r="H3724" i="5"/>
  <c r="H3723" i="5"/>
  <c r="H3718" i="5"/>
  <c r="H3716" i="5"/>
  <c r="H3709" i="5"/>
  <c r="G3708" i="5"/>
  <c r="H3701" i="5"/>
  <c r="H3700" i="5"/>
  <c r="H3699" i="5"/>
  <c r="H3697" i="5"/>
  <c r="H3681" i="5"/>
  <c r="H3675" i="5"/>
  <c r="H3674" i="5"/>
  <c r="H3672" i="5"/>
  <c r="H3667" i="5"/>
  <c r="G3666" i="5"/>
  <c r="H3656" i="5"/>
  <c r="H3654" i="5"/>
  <c r="H3653" i="5"/>
  <c r="H3630" i="5"/>
  <c r="H3624" i="5"/>
  <c r="G3623" i="5"/>
  <c r="H3618" i="5"/>
  <c r="H3617" i="5"/>
  <c r="H3616" i="5"/>
  <c r="H3615" i="5"/>
  <c r="H3614" i="5"/>
  <c r="H3613" i="5"/>
  <c r="H3611" i="5"/>
  <c r="H3598" i="5"/>
  <c r="H3597" i="5"/>
  <c r="H3591" i="5"/>
  <c r="H3583" i="5"/>
  <c r="H3582" i="5"/>
  <c r="H3577" i="5"/>
  <c r="H3576" i="5"/>
  <c r="H3575" i="5"/>
  <c r="H3574" i="5"/>
  <c r="H3573" i="5"/>
  <c r="H3572" i="5"/>
  <c r="H3568" i="5"/>
  <c r="H3555" i="5"/>
  <c r="H3554" i="5"/>
  <c r="H3548" i="5"/>
  <c r="H3547" i="5"/>
  <c r="H3540" i="5"/>
  <c r="H3539" i="5"/>
  <c r="H3532" i="5"/>
  <c r="H3531" i="5"/>
  <c r="H3530" i="5"/>
  <c r="H3529" i="5"/>
  <c r="H3528" i="5"/>
  <c r="H3506" i="5"/>
  <c r="H3505" i="5"/>
  <c r="H3504" i="5"/>
  <c r="H3503" i="5"/>
  <c r="H3502" i="5"/>
  <c r="H3497" i="5"/>
  <c r="H3489" i="5"/>
  <c r="H3487" i="5"/>
  <c r="H3485" i="5"/>
  <c r="H3483" i="5"/>
  <c r="H3461" i="5"/>
  <c r="H3459" i="5"/>
  <c r="H3458" i="5"/>
  <c r="H3453" i="5"/>
  <c r="H3447" i="5"/>
  <c r="H3442" i="5"/>
  <c r="H3440" i="5"/>
  <c r="H3438" i="5"/>
  <c r="F3422" i="5"/>
  <c r="H3422" i="5" s="1"/>
  <c r="H3416" i="5"/>
  <c r="H3415" i="5"/>
  <c r="H3414" i="5"/>
  <c r="H3413" i="5"/>
  <c r="H3412" i="5"/>
  <c r="H3407" i="5"/>
  <c r="G3406" i="5"/>
  <c r="H3397" i="5"/>
  <c r="H3395" i="5"/>
  <c r="H3394" i="5"/>
  <c r="H3393" i="5"/>
  <c r="H3375" i="5"/>
  <c r="H3370" i="5"/>
  <c r="H3369" i="5"/>
  <c r="H3368" i="5"/>
  <c r="H3367" i="5"/>
  <c r="H3366" i="5"/>
  <c r="H3365" i="5"/>
  <c r="H3364" i="5"/>
  <c r="H3359" i="5"/>
  <c r="H3358" i="5"/>
  <c r="H3353" i="5"/>
  <c r="H3351" i="5"/>
  <c r="H3350" i="5"/>
  <c r="H3349" i="5"/>
  <c r="H3343" i="5"/>
  <c r="H3342" i="5"/>
  <c r="H3341" i="5"/>
  <c r="H3328" i="5"/>
  <c r="H3327" i="5"/>
  <c r="H3322" i="5"/>
  <c r="H3321" i="5"/>
  <c r="H3320" i="5"/>
  <c r="H3316" i="5"/>
  <c r="H3311" i="5"/>
  <c r="H3310" i="5"/>
  <c r="H3299" i="5"/>
  <c r="H3298" i="5"/>
  <c r="H3297" i="5"/>
  <c r="H3296" i="5"/>
  <c r="H3295" i="5"/>
  <c r="H3294" i="5"/>
  <c r="H3273" i="5"/>
  <c r="H3272" i="5"/>
  <c r="H3270" i="5"/>
  <c r="H3264" i="5"/>
  <c r="H3263" i="5"/>
  <c r="H3256" i="5"/>
  <c r="H3254" i="5"/>
  <c r="H3253" i="5"/>
  <c r="H3251" i="5"/>
  <c r="H3246" i="5"/>
  <c r="H3227" i="5"/>
  <c r="H3226" i="5"/>
  <c r="H3225" i="5"/>
  <c r="H3216" i="5"/>
  <c r="G3215" i="5"/>
  <c r="H3210" i="5"/>
  <c r="H3209" i="5"/>
  <c r="H3206" i="5"/>
  <c r="H3204" i="5"/>
  <c r="H3203" i="5"/>
  <c r="H3200" i="5"/>
  <c r="H3198" i="5"/>
  <c r="H3185" i="5"/>
  <c r="H3175" i="5"/>
  <c r="H3174" i="5"/>
  <c r="H3173" i="5"/>
  <c r="H3168" i="5"/>
  <c r="G3167" i="5"/>
  <c r="H3162" i="5"/>
  <c r="H3155" i="5"/>
  <c r="H3154" i="5"/>
  <c r="H3152" i="5"/>
  <c r="H3151" i="5"/>
  <c r="H3150" i="5"/>
  <c r="H3136" i="5"/>
  <c r="H3130" i="5"/>
  <c r="H3129" i="5"/>
  <c r="H3128" i="5"/>
  <c r="H3127" i="5"/>
  <c r="H3126" i="5"/>
  <c r="H3120" i="5"/>
  <c r="G3119" i="5"/>
  <c r="H3111" i="5"/>
  <c r="H3110" i="5"/>
  <c r="H3109" i="5"/>
  <c r="H3107" i="5"/>
  <c r="H3106" i="5"/>
  <c r="H3101" i="5"/>
  <c r="H3100" i="5"/>
  <c r="H3087" i="5"/>
  <c r="H3086" i="5"/>
  <c r="H3081" i="5"/>
  <c r="H3075" i="5"/>
  <c r="H3070" i="5"/>
  <c r="G3069" i="5"/>
  <c r="H3064" i="5"/>
  <c r="H3062" i="5"/>
  <c r="H3056" i="5"/>
  <c r="H3055" i="5"/>
  <c r="H3054" i="5"/>
  <c r="H3053" i="5"/>
  <c r="H3052" i="5"/>
  <c r="H3051" i="5"/>
  <c r="H3050" i="5"/>
  <c r="H3037" i="5"/>
  <c r="H3030" i="5"/>
  <c r="H3028" i="5"/>
  <c r="H3027" i="5"/>
  <c r="H3020" i="5"/>
  <c r="G3019" i="5"/>
  <c r="H3011" i="5"/>
  <c r="H3010" i="5"/>
  <c r="H3009" i="5"/>
  <c r="H3008" i="5"/>
  <c r="H3007" i="5"/>
  <c r="H3006" i="5"/>
  <c r="H3001" i="5"/>
  <c r="H3000" i="5"/>
  <c r="H2987" i="5"/>
  <c r="H2979" i="5"/>
  <c r="H2975" i="5"/>
  <c r="H2970" i="5"/>
  <c r="G2969" i="5"/>
  <c r="H2964" i="5"/>
  <c r="H2962" i="5"/>
  <c r="H2956" i="5"/>
  <c r="H2954" i="5"/>
  <c r="H2953" i="5"/>
  <c r="H2952" i="5"/>
  <c r="H2930" i="5"/>
  <c r="H2928" i="5"/>
  <c r="H2927" i="5"/>
  <c r="H2925" i="5"/>
  <c r="H2920" i="5"/>
  <c r="H2911" i="5"/>
  <c r="H2910" i="5"/>
  <c r="H2909" i="5"/>
  <c r="H2908" i="5"/>
  <c r="H2907" i="5"/>
  <c r="H2901" i="5"/>
  <c r="H2887" i="5"/>
  <c r="H2886" i="5"/>
  <c r="G2877" i="5"/>
  <c r="H2875" i="5"/>
  <c r="H2870" i="5"/>
  <c r="H2864" i="5"/>
  <c r="H2863" i="5"/>
  <c r="H2862" i="5"/>
  <c r="H2861" i="5"/>
  <c r="H2860" i="5"/>
  <c r="H2858" i="5"/>
  <c r="H2856" i="5"/>
  <c r="H2854" i="5"/>
  <c r="H2852" i="5"/>
  <c r="H2830" i="5"/>
  <c r="H2829" i="5"/>
  <c r="H2828" i="5"/>
  <c r="H2827" i="5"/>
  <c r="H2826" i="5"/>
  <c r="H2825" i="5"/>
  <c r="H2820" i="5"/>
  <c r="H2811" i="5"/>
  <c r="H2810" i="5"/>
  <c r="H2808" i="5"/>
  <c r="H2807" i="5"/>
  <c r="H2789" i="5"/>
  <c r="H2783" i="5"/>
  <c r="H2782" i="5"/>
  <c r="H2773" i="5"/>
  <c r="H2766" i="5"/>
  <c r="H2765" i="5"/>
  <c r="H2764" i="5"/>
  <c r="H2763" i="5"/>
  <c r="H2761" i="5"/>
  <c r="H2756" i="5"/>
  <c r="H2755" i="5"/>
  <c r="H2754" i="5"/>
  <c r="H2739" i="5"/>
  <c r="H2733" i="5"/>
  <c r="H2732" i="5"/>
  <c r="H2730" i="5"/>
  <c r="H2728" i="5"/>
  <c r="H2727" i="5"/>
  <c r="G2722" i="5"/>
  <c r="H2710" i="5"/>
  <c r="H2708" i="5"/>
  <c r="H2707" i="5"/>
  <c r="H2706" i="5"/>
  <c r="H2688" i="5"/>
  <c r="H2682" i="5"/>
  <c r="H2681" i="5"/>
  <c r="H2680" i="5"/>
  <c r="H2674" i="5"/>
  <c r="G2673" i="5"/>
  <c r="H2666" i="5"/>
  <c r="H2665" i="5"/>
  <c r="H2664" i="5"/>
  <c r="H2663" i="5"/>
  <c r="H2639" i="5"/>
  <c r="H2637" i="5"/>
  <c r="H2636" i="5"/>
  <c r="H2635" i="5"/>
  <c r="H2630" i="5"/>
  <c r="G2629" i="5"/>
  <c r="H2620" i="5"/>
  <c r="H2619" i="5"/>
  <c r="H2618" i="5"/>
  <c r="H2617" i="5"/>
  <c r="H2594" i="5"/>
  <c r="H2593" i="5"/>
  <c r="H2591" i="5"/>
  <c r="H2586" i="5"/>
  <c r="G2585" i="5"/>
  <c r="H2575" i="5"/>
  <c r="H2574" i="5"/>
  <c r="H2573" i="5"/>
  <c r="H2572" i="5"/>
  <c r="H2571" i="5"/>
  <c r="H2570" i="5"/>
  <c r="H2549" i="5"/>
  <c r="H2548" i="5"/>
  <c r="H2542" i="5"/>
  <c r="G2541" i="5"/>
  <c r="H2536" i="5"/>
  <c r="H2533" i="5"/>
  <c r="H2532" i="5"/>
  <c r="H2530" i="5"/>
  <c r="H2529" i="5"/>
  <c r="H2527" i="5"/>
  <c r="H2526" i="5"/>
  <c r="H2504" i="5"/>
  <c r="H2503" i="5"/>
  <c r="H2498" i="5"/>
  <c r="G2497" i="5"/>
  <c r="H2492" i="5"/>
  <c r="H2491" i="5"/>
  <c r="H2488" i="5"/>
  <c r="H2487" i="5"/>
  <c r="H2486" i="5"/>
  <c r="H2485" i="5"/>
  <c r="H2484" i="5"/>
  <c r="H2482" i="5"/>
  <c r="H2469" i="5"/>
  <c r="H2459" i="5"/>
  <c r="H2454" i="5"/>
  <c r="G2453" i="5"/>
  <c r="H2446" i="5"/>
  <c r="H2444" i="5"/>
  <c r="H2440" i="5"/>
  <c r="H2439" i="5"/>
  <c r="H2438" i="5"/>
  <c r="H2425" i="5"/>
  <c r="H2419" i="5"/>
  <c r="H2417" i="5"/>
  <c r="H2416" i="5"/>
  <c r="H2410" i="5"/>
  <c r="G2409" i="5"/>
  <c r="H2404" i="5"/>
  <c r="H2402" i="5"/>
  <c r="H2401" i="5"/>
  <c r="E2398" i="5"/>
  <c r="E2397" i="5"/>
  <c r="E2396" i="5"/>
  <c r="E2395" i="5"/>
  <c r="H2395" i="5" s="1"/>
  <c r="E2394" i="5"/>
  <c r="H2394" i="5" s="1"/>
  <c r="H2381" i="5"/>
  <c r="H2380" i="5"/>
  <c r="H2375" i="5"/>
  <c r="H2374" i="5"/>
  <c r="H2373" i="5"/>
  <c r="H2372" i="5"/>
  <c r="H2366" i="5"/>
  <c r="G2365" i="5"/>
  <c r="H2360" i="5"/>
  <c r="H2359" i="5"/>
  <c r="H2357" i="5"/>
  <c r="H2356" i="5"/>
  <c r="E2351" i="5"/>
  <c r="E2350" i="5"/>
  <c r="H2337" i="5"/>
  <c r="H2336" i="5"/>
  <c r="H2331" i="5"/>
  <c r="G2330" i="5"/>
  <c r="G2418" i="5" s="1"/>
  <c r="H2330" i="5"/>
  <c r="H2329" i="5"/>
  <c r="H2328" i="5"/>
  <c r="H2327" i="5"/>
  <c r="H2322" i="5"/>
  <c r="G2321" i="5"/>
  <c r="H2313" i="5"/>
  <c r="E2312" i="5"/>
  <c r="E2311" i="5"/>
  <c r="E2310" i="5"/>
  <c r="E2309" i="5"/>
  <c r="E2308" i="5"/>
  <c r="E2307" i="5"/>
  <c r="H2288" i="5"/>
  <c r="G2287" i="5"/>
  <c r="H2287" i="5" s="1"/>
  <c r="H2286" i="5"/>
  <c r="H2285" i="5"/>
  <c r="H2284" i="5"/>
  <c r="H2279" i="5"/>
  <c r="G2278" i="5"/>
  <c r="H2273" i="5"/>
  <c r="H2272" i="5"/>
  <c r="H2271" i="5"/>
  <c r="H2269" i="5"/>
  <c r="H2267" i="5"/>
  <c r="H2266" i="5"/>
  <c r="H2243" i="5"/>
  <c r="H2242" i="5"/>
  <c r="H2240" i="5"/>
  <c r="H2235" i="5"/>
  <c r="G2234" i="5"/>
  <c r="H2224" i="5"/>
  <c r="H2223" i="5"/>
  <c r="H2222" i="5"/>
  <c r="H2209" i="5"/>
  <c r="H2208" i="5"/>
  <c r="H2194" i="5"/>
  <c r="G2193" i="5"/>
  <c r="H2188" i="5"/>
  <c r="H2186" i="5"/>
  <c r="H2185" i="5"/>
  <c r="E2181" i="5"/>
  <c r="H2162" i="5"/>
  <c r="H2161" i="5"/>
  <c r="H2160" i="5"/>
  <c r="H2158" i="5"/>
  <c r="H2153" i="5"/>
  <c r="G2152" i="5"/>
  <c r="H2145" i="5"/>
  <c r="H2143" i="5"/>
  <c r="H2142" i="5"/>
  <c r="H2141" i="5"/>
  <c r="E2140" i="5"/>
  <c r="H2127" i="5"/>
  <c r="H2117" i="5"/>
  <c r="H2112" i="5"/>
  <c r="G2111" i="5"/>
  <c r="H2105" i="5"/>
  <c r="H2104" i="5"/>
  <c r="H2103" i="5"/>
  <c r="H2085" i="5"/>
  <c r="H2079" i="5"/>
  <c r="H2077" i="5"/>
  <c r="H2071" i="5"/>
  <c r="G2070" i="5"/>
  <c r="H2062" i="5"/>
  <c r="H2061" i="5"/>
  <c r="H2060" i="5"/>
  <c r="H2058" i="5"/>
  <c r="H2036" i="5"/>
  <c r="H2035" i="5"/>
  <c r="H2030" i="5"/>
  <c r="G2029" i="5"/>
  <c r="H2024" i="5"/>
  <c r="H2023" i="5"/>
  <c r="H2021" i="5"/>
  <c r="H2004" i="5"/>
  <c r="H1998" i="5"/>
  <c r="H1997" i="5"/>
  <c r="H1996" i="5"/>
  <c r="H1994" i="5"/>
  <c r="H1989" i="5"/>
  <c r="G1988" i="5"/>
  <c r="H1983" i="5"/>
  <c r="H1981" i="5"/>
  <c r="H1980" i="5"/>
  <c r="H1979" i="5"/>
  <c r="H1955" i="5"/>
  <c r="H1954" i="5"/>
  <c r="H1948" i="5"/>
  <c r="G1947" i="5"/>
  <c r="H1942" i="5"/>
  <c r="H1941" i="5"/>
  <c r="H1936" i="5"/>
  <c r="H1935" i="5"/>
  <c r="H1922" i="5"/>
  <c r="H1921" i="5"/>
  <c r="H1916" i="5"/>
  <c r="H1907" i="5"/>
  <c r="G1906" i="5"/>
  <c r="H1906" i="5" s="1"/>
  <c r="H1901" i="5"/>
  <c r="H1899" i="5"/>
  <c r="H1898" i="5"/>
  <c r="H1880" i="5"/>
  <c r="H1875" i="5"/>
  <c r="H1874" i="5"/>
  <c r="H1873" i="5"/>
  <c r="H1872" i="5"/>
  <c r="H1871" i="5"/>
  <c r="H1866" i="5"/>
  <c r="G1865" i="5"/>
  <c r="H1858" i="5"/>
  <c r="H1857" i="5"/>
  <c r="H1855" i="5"/>
  <c r="H1854" i="5"/>
  <c r="H1832" i="5"/>
  <c r="H1831" i="5"/>
  <c r="H1825" i="5"/>
  <c r="G1824" i="5"/>
  <c r="H1819" i="5"/>
  <c r="H1818" i="5"/>
  <c r="H1813" i="5"/>
  <c r="H1799" i="5"/>
  <c r="H1798" i="5"/>
  <c r="H1791" i="5"/>
  <c r="H1784" i="5"/>
  <c r="G1783" i="5"/>
  <c r="H1777" i="5"/>
  <c r="H1776" i="5"/>
  <c r="H1775" i="5"/>
  <c r="H1774" i="5"/>
  <c r="H1751" i="5"/>
  <c r="H1750" i="5"/>
  <c r="H1749" i="5"/>
  <c r="H1743" i="5"/>
  <c r="G1742" i="5"/>
  <c r="H1732" i="5"/>
  <c r="H1731" i="5"/>
  <c r="H1730" i="5"/>
  <c r="H1717" i="5"/>
  <c r="H1716" i="5"/>
  <c r="H1711" i="5"/>
  <c r="H1710" i="5"/>
  <c r="H1702" i="5"/>
  <c r="G1701" i="5"/>
  <c r="H1696" i="5"/>
  <c r="H1694" i="5"/>
  <c r="H1693" i="5"/>
  <c r="H1675" i="5"/>
  <c r="H1670" i="5"/>
  <c r="H1669" i="5"/>
  <c r="H1668" i="5"/>
  <c r="H1667" i="5"/>
  <c r="H1666" i="5"/>
  <c r="H1661" i="5"/>
  <c r="G1660" i="5"/>
  <c r="H1655" i="5"/>
  <c r="H1653" i="5"/>
  <c r="H1651" i="5"/>
  <c r="H1623" i="5"/>
  <c r="G1622" i="5"/>
  <c r="H1616" i="5"/>
  <c r="H1615" i="5"/>
  <c r="H1614" i="5"/>
  <c r="H1613" i="5"/>
  <c r="H1612" i="5"/>
  <c r="H1611" i="5"/>
  <c r="H1590" i="5"/>
  <c r="H1585" i="5"/>
  <c r="G1584" i="5"/>
  <c r="H1579" i="5"/>
  <c r="H1575" i="5"/>
  <c r="H1559" i="5"/>
  <c r="H1553" i="5"/>
  <c r="H1552" i="5"/>
  <c r="H1547" i="5"/>
  <c r="G1546" i="5"/>
  <c r="H1536" i="5"/>
  <c r="H1535" i="5"/>
  <c r="H1521" i="5"/>
  <c r="H1520" i="5"/>
  <c r="H1509" i="5"/>
  <c r="G1508" i="5"/>
  <c r="H1501" i="5"/>
  <c r="H1500" i="5"/>
  <c r="H1499" i="5"/>
  <c r="H1498" i="5"/>
  <c r="E1497" i="5"/>
  <c r="H1497" i="5" s="1"/>
  <c r="E1496" i="5"/>
  <c r="H1471" i="5"/>
  <c r="G1470" i="5"/>
  <c r="H1465" i="5"/>
  <c r="H1464" i="5"/>
  <c r="H1460" i="5"/>
  <c r="E1458" i="5"/>
  <c r="H1439" i="5"/>
  <c r="H1438" i="5"/>
  <c r="H1433" i="5"/>
  <c r="G1432" i="5"/>
  <c r="H1427" i="5"/>
  <c r="H1426" i="5"/>
  <c r="H1407" i="5"/>
  <c r="H1406" i="5"/>
  <c r="H1400" i="5"/>
  <c r="H1395" i="5"/>
  <c r="G1394" i="5"/>
  <c r="H1384" i="5"/>
  <c r="H1383" i="5"/>
  <c r="H1369" i="5"/>
  <c r="H1368" i="5"/>
  <c r="H1363" i="5"/>
  <c r="H1362" i="5"/>
  <c r="H1357" i="5"/>
  <c r="G1356" i="5"/>
  <c r="H1349" i="5"/>
  <c r="H1348" i="5"/>
  <c r="H1347" i="5"/>
  <c r="H1345" i="5"/>
  <c r="H1318" i="5"/>
  <c r="G1317" i="5"/>
  <c r="H1312" i="5"/>
  <c r="H1311" i="5"/>
  <c r="H1310" i="5"/>
  <c r="H1309" i="5"/>
  <c r="H1308" i="5"/>
  <c r="H1307" i="5"/>
  <c r="H1306" i="5"/>
  <c r="H1286" i="5"/>
  <c r="H1285" i="5"/>
  <c r="H1280" i="5"/>
  <c r="G1279" i="5"/>
  <c r="H1274" i="5"/>
  <c r="H1273" i="5"/>
  <c r="H1254" i="5"/>
  <c r="H1248" i="5"/>
  <c r="H1247" i="5"/>
  <c r="H1242" i="5"/>
  <c r="G1241" i="5"/>
  <c r="H1236" i="5"/>
  <c r="H1231" i="5"/>
  <c r="H1216" i="5"/>
  <c r="H1215" i="5"/>
  <c r="H1210" i="5"/>
  <c r="H1209" i="5"/>
  <c r="H1204" i="5"/>
  <c r="G1203" i="5"/>
  <c r="H1196" i="5"/>
  <c r="H1195" i="5"/>
  <c r="H1193" i="5"/>
  <c r="H1192" i="5"/>
  <c r="H1166" i="5"/>
  <c r="H1160" i="5"/>
  <c r="H1158" i="5"/>
  <c r="H1157" i="5"/>
  <c r="H1156" i="5"/>
  <c r="H1155" i="5"/>
  <c r="E1153" i="5"/>
  <c r="E1191" i="5" s="1"/>
  <c r="H1139" i="5"/>
  <c r="H1133" i="5"/>
  <c r="H1128" i="5"/>
  <c r="G1127" i="5"/>
  <c r="H1122" i="5"/>
  <c r="H1121" i="5"/>
  <c r="H1102" i="5"/>
  <c r="H1101" i="5"/>
  <c r="H1096" i="5"/>
  <c r="H1095" i="5"/>
  <c r="H1090" i="5"/>
  <c r="G1089" i="5"/>
  <c r="H1084" i="5"/>
  <c r="H1079" i="5"/>
  <c r="H1078" i="5"/>
  <c r="H1077" i="5"/>
  <c r="H1057" i="5"/>
  <c r="H1052" i="5"/>
  <c r="H1051" i="5"/>
  <c r="H1045" i="5"/>
  <c r="H1044" i="5"/>
  <c r="H1043" i="5"/>
  <c r="H1042" i="5"/>
  <c r="H1041" i="5"/>
  <c r="H1019" i="5"/>
  <c r="H1014" i="5"/>
  <c r="G1013" i="5"/>
  <c r="H1013" i="5" s="1"/>
  <c r="H1008" i="5"/>
  <c r="H1007" i="5"/>
  <c r="H1003" i="5"/>
  <c r="H1001" i="5"/>
  <c r="H988" i="5"/>
  <c r="H987" i="5"/>
  <c r="H982" i="5"/>
  <c r="G976" i="5"/>
  <c r="H976" i="5"/>
  <c r="G975" i="5"/>
  <c r="H975" i="5"/>
  <c r="H967" i="5"/>
  <c r="H965" i="5"/>
  <c r="H963" i="5"/>
  <c r="H950" i="5"/>
  <c r="G938" i="5"/>
  <c r="H938" i="5" s="1"/>
  <c r="G937" i="5"/>
  <c r="H937" i="5" s="1"/>
  <c r="H932" i="5"/>
  <c r="H931" i="5"/>
  <c r="H930" i="5"/>
  <c r="H929" i="5"/>
  <c r="H928" i="5"/>
  <c r="H911" i="5"/>
  <c r="H906" i="5"/>
  <c r="H905" i="5"/>
  <c r="G900" i="5"/>
  <c r="H900" i="5"/>
  <c r="G899" i="5"/>
  <c r="H899" i="5"/>
  <c r="H889" i="5"/>
  <c r="H888" i="5"/>
  <c r="H887" i="5"/>
  <c r="H874" i="5"/>
  <c r="H873" i="5"/>
  <c r="H868" i="5"/>
  <c r="G862" i="5"/>
  <c r="H862" i="5" s="1"/>
  <c r="G861" i="5"/>
  <c r="H861" i="5" s="1"/>
  <c r="H855" i="5"/>
  <c r="H853" i="5"/>
  <c r="H829" i="5"/>
  <c r="H828" i="5"/>
  <c r="G823" i="5"/>
  <c r="H823" i="5"/>
  <c r="G822" i="5"/>
  <c r="H822" i="5"/>
  <c r="H817" i="5"/>
  <c r="H816" i="5"/>
  <c r="H815" i="5"/>
  <c r="H813" i="5"/>
  <c r="H811" i="5"/>
  <c r="C800" i="5"/>
  <c r="H797" i="5"/>
  <c r="G784" i="5"/>
  <c r="H784" i="5"/>
  <c r="G783" i="5"/>
  <c r="H783" i="5"/>
  <c r="H777" i="5"/>
  <c r="H776" i="5"/>
  <c r="H775" i="5"/>
  <c r="H774" i="5"/>
  <c r="H773" i="5"/>
  <c r="H772" i="5"/>
  <c r="H771" i="5"/>
  <c r="H751" i="5"/>
  <c r="G746" i="5"/>
  <c r="H746" i="5" s="1"/>
  <c r="G745" i="5"/>
  <c r="H745" i="5" s="1"/>
  <c r="H733" i="5"/>
  <c r="H720" i="5"/>
  <c r="H719" i="5"/>
  <c r="G708" i="5"/>
  <c r="H708" i="5"/>
  <c r="G707" i="5"/>
  <c r="H707" i="5"/>
  <c r="H699" i="5"/>
  <c r="H697" i="5"/>
  <c r="H696" i="5"/>
  <c r="H681" i="5"/>
  <c r="G670" i="5"/>
  <c r="H670" i="5" s="1"/>
  <c r="G669" i="5"/>
  <c r="H669" i="5" s="1"/>
  <c r="H664" i="5"/>
  <c r="H663" i="5"/>
  <c r="H643" i="5"/>
  <c r="H638" i="5"/>
  <c r="H637" i="5"/>
  <c r="G632" i="5"/>
  <c r="H632" i="5"/>
  <c r="G631" i="5"/>
  <c r="H624" i="5"/>
  <c r="H620" i="5"/>
  <c r="H619" i="5"/>
  <c r="H606" i="5"/>
  <c r="H605" i="5"/>
  <c r="G594" i="5"/>
  <c r="H594" i="5" s="1"/>
  <c r="G593" i="5"/>
  <c r="H585" i="5"/>
  <c r="H583" i="5"/>
  <c r="G556" i="5"/>
  <c r="H556" i="5"/>
  <c r="G555" i="5"/>
  <c r="H555" i="5"/>
  <c r="H550" i="5"/>
  <c r="H549" i="5"/>
  <c r="H548" i="5"/>
  <c r="H547" i="5"/>
  <c r="H546" i="5"/>
  <c r="H545" i="5"/>
  <c r="C534" i="5"/>
  <c r="H524" i="5"/>
  <c r="H523" i="5"/>
  <c r="G518" i="5"/>
  <c r="H518" i="5" s="1"/>
  <c r="G517" i="5"/>
  <c r="H506" i="5"/>
  <c r="H492" i="5"/>
  <c r="H491" i="5"/>
  <c r="H486" i="5"/>
  <c r="H485" i="5"/>
  <c r="G480" i="5"/>
  <c r="H480" i="5"/>
  <c r="G479" i="5"/>
  <c r="H471" i="5"/>
  <c r="H470" i="5"/>
  <c r="H469" i="5"/>
  <c r="C457" i="5"/>
  <c r="H441" i="5"/>
  <c r="H436" i="5"/>
  <c r="C419" i="5"/>
  <c r="H415" i="5"/>
  <c r="H410" i="5"/>
  <c r="G404" i="5"/>
  <c r="H404" i="5" s="1"/>
  <c r="G403" i="5"/>
  <c r="H403" i="5" s="1"/>
  <c r="H398" i="5"/>
  <c r="H393" i="5"/>
  <c r="H391" i="5"/>
  <c r="G377" i="5"/>
  <c r="H377" i="5" s="1"/>
  <c r="G366" i="5"/>
  <c r="H366" i="5"/>
  <c r="G365" i="5"/>
  <c r="H358" i="5"/>
  <c r="H356" i="5"/>
  <c r="G339" i="5"/>
  <c r="G328" i="5"/>
  <c r="H328" i="5"/>
  <c r="G327" i="5"/>
  <c r="H321" i="5"/>
  <c r="H320" i="5"/>
  <c r="H317" i="5"/>
  <c r="H315" i="5"/>
  <c r="C305" i="5"/>
  <c r="G301" i="5"/>
  <c r="H301" i="5"/>
  <c r="H295" i="5"/>
  <c r="G290" i="5"/>
  <c r="H290" i="5"/>
  <c r="G289" i="5"/>
  <c r="H289" i="5"/>
  <c r="H278" i="5"/>
  <c r="C267" i="5"/>
  <c r="G263" i="5"/>
  <c r="H258" i="5"/>
  <c r="G252" i="5"/>
  <c r="H252" i="5" s="1"/>
  <c r="G251" i="5"/>
  <c r="H251" i="5" s="1"/>
  <c r="H245" i="5"/>
  <c r="H244" i="5"/>
  <c r="H242" i="5"/>
  <c r="H241" i="5"/>
  <c r="H240" i="5"/>
  <c r="G214" i="5"/>
  <c r="G213" i="5"/>
  <c r="H208" i="5"/>
  <c r="C191" i="5"/>
  <c r="H188" i="5"/>
  <c r="H187" i="5"/>
  <c r="H182" i="5"/>
  <c r="H181" i="5"/>
  <c r="H176" i="5"/>
  <c r="G175" i="5"/>
  <c r="H169" i="5"/>
  <c r="H168" i="5"/>
  <c r="H167" i="5"/>
  <c r="H164" i="5"/>
  <c r="H163" i="5"/>
  <c r="C154" i="5"/>
  <c r="C153" i="5"/>
  <c r="G137" i="5"/>
  <c r="H130" i="5"/>
  <c r="H128" i="5"/>
  <c r="C116" i="5"/>
  <c r="H100" i="5"/>
  <c r="H99" i="5"/>
  <c r="H94" i="5"/>
  <c r="H92" i="5"/>
  <c r="H91" i="5"/>
  <c r="H90" i="5"/>
  <c r="H88" i="5"/>
  <c r="C78" i="5"/>
  <c r="H74" i="5"/>
  <c r="H61" i="5"/>
  <c r="H52" i="5"/>
  <c r="C40" i="5"/>
  <c r="H35" i="5"/>
  <c r="H30" i="5"/>
  <c r="H29" i="5"/>
  <c r="H24" i="5"/>
  <c r="G23" i="5"/>
  <c r="H23" i="5"/>
  <c r="H17" i="5"/>
  <c r="H16" i="5"/>
  <c r="H15" i="5"/>
  <c r="H14" i="5"/>
  <c r="C954" i="5"/>
  <c r="C953" i="5"/>
  <c r="L209" i="3"/>
  <c r="H2418" i="5" l="1"/>
  <c r="H2396" i="5"/>
  <c r="H339" i="5"/>
  <c r="H2308" i="5"/>
  <c r="H263" i="5"/>
  <c r="H2351" i="5"/>
  <c r="H2397" i="5"/>
  <c r="H2307" i="5"/>
  <c r="H2309" i="5"/>
  <c r="H2311" i="5"/>
  <c r="H2310" i="5"/>
  <c r="H2398" i="5"/>
  <c r="I2405" i="5" s="1"/>
  <c r="H6203" i="5"/>
  <c r="H2877" i="5"/>
  <c r="E2399" i="5"/>
  <c r="H2399" i="5" s="1"/>
  <c r="H2312" i="5"/>
  <c r="I2317" i="5" s="1"/>
  <c r="I3259" i="5"/>
  <c r="I4518" i="5"/>
  <c r="I4923" i="5"/>
  <c r="I323" i="5"/>
  <c r="I4559" i="5"/>
  <c r="I6678" i="5"/>
  <c r="I3306" i="5"/>
  <c r="I133" i="5"/>
  <c r="I741" i="5"/>
  <c r="I3872" i="5"/>
  <c r="I5061" i="5"/>
  <c r="I2449" i="5"/>
  <c r="I2717" i="5"/>
  <c r="I4969" i="5"/>
  <c r="I5015" i="5"/>
  <c r="I247" i="5"/>
  <c r="I627" i="5"/>
  <c r="I779" i="5"/>
  <c r="I895" i="5"/>
  <c r="I3115" i="5"/>
  <c r="I3535" i="5"/>
  <c r="I4877" i="5"/>
  <c r="I3015" i="5"/>
  <c r="I513" i="5"/>
  <c r="I703" i="5"/>
  <c r="I6576" i="5"/>
  <c r="I551" i="5"/>
  <c r="I6270" i="5"/>
  <c r="I171" i="5"/>
  <c r="I1861" i="5"/>
  <c r="I4431" i="5"/>
  <c r="I971" i="5"/>
  <c r="I1902" i="5"/>
  <c r="I3211" i="5"/>
  <c r="I2768" i="5"/>
  <c r="I3619" i="5"/>
  <c r="I4293" i="5"/>
  <c r="I5811" i="5"/>
  <c r="I361" i="5"/>
  <c r="I1085" i="5"/>
  <c r="I19" i="5"/>
  <c r="I818" i="5"/>
  <c r="I857" i="5"/>
  <c r="I95" i="5"/>
  <c r="I437" i="5"/>
  <c r="I475" i="5"/>
  <c r="I57" i="5"/>
  <c r="I665" i="5"/>
  <c r="I209" i="5"/>
  <c r="I285" i="5"/>
  <c r="I589" i="5"/>
  <c r="I1009" i="5"/>
  <c r="H214" i="5"/>
  <c r="I399" i="5"/>
  <c r="I933" i="5"/>
  <c r="I1047" i="5"/>
  <c r="C878" i="5"/>
  <c r="C1106" i="5"/>
  <c r="C1143" i="5"/>
  <c r="C1720" i="5"/>
  <c r="C686" i="5"/>
  <c r="C39" i="5"/>
  <c r="C77" i="5"/>
  <c r="C115" i="5"/>
  <c r="C268" i="5"/>
  <c r="C381" i="5"/>
  <c r="C571" i="5"/>
  <c r="C723" i="5"/>
  <c r="C801" i="5"/>
  <c r="C915" i="5"/>
  <c r="C1144" i="5"/>
  <c r="C1181" i="5"/>
  <c r="C1219" i="5"/>
  <c r="C1296" i="5"/>
  <c r="C1373" i="5"/>
  <c r="C382" i="5"/>
  <c r="C572" i="5"/>
  <c r="C724" i="5"/>
  <c r="C916" i="5"/>
  <c r="C1182" i="5"/>
  <c r="C1220" i="5"/>
  <c r="C1410" i="5"/>
  <c r="I1618" i="5"/>
  <c r="C1966" i="5"/>
  <c r="C2560" i="5"/>
  <c r="C609" i="5"/>
  <c r="C761" i="5"/>
  <c r="I1697" i="5"/>
  <c r="C192" i="5"/>
  <c r="C306" i="5"/>
  <c r="C420" i="5"/>
  <c r="C458" i="5"/>
  <c r="C610" i="5"/>
  <c r="C762" i="5"/>
  <c r="I1738" i="5"/>
  <c r="C6752" i="5"/>
  <c r="C6701" i="5"/>
  <c r="C6497" i="5"/>
  <c r="C6140" i="5"/>
  <c r="C6599" i="5"/>
  <c r="C5885" i="5"/>
  <c r="C6650" i="5"/>
  <c r="C6548" i="5"/>
  <c r="C6038" i="5"/>
  <c r="C5834" i="5"/>
  <c r="C6446" i="5"/>
  <c r="C6344" i="5"/>
  <c r="C6191" i="5"/>
  <c r="C6242" i="5"/>
  <c r="C5987" i="5"/>
  <c r="C6395" i="5"/>
  <c r="C6089" i="5"/>
  <c r="C5630" i="5"/>
  <c r="C5426" i="5"/>
  <c r="C5936" i="5"/>
  <c r="C5579" i="5"/>
  <c r="C5375" i="5"/>
  <c r="C6293" i="5"/>
  <c r="C5783" i="5"/>
  <c r="C5681" i="5"/>
  <c r="C5477" i="5"/>
  <c r="C5273" i="5"/>
  <c r="C5528" i="5"/>
  <c r="C5222" i="5"/>
  <c r="C4854" i="5"/>
  <c r="C5084" i="5"/>
  <c r="C4716" i="5"/>
  <c r="C5324" i="5"/>
  <c r="C5038" i="5"/>
  <c r="C4670" i="5"/>
  <c r="C4900" i="5"/>
  <c r="C4624" i="5"/>
  <c r="C4582" i="5"/>
  <c r="C4500" i="5"/>
  <c r="C4946" i="5"/>
  <c r="C4408" i="5"/>
  <c r="C4316" i="5"/>
  <c r="C4229" i="5"/>
  <c r="C3979" i="5"/>
  <c r="C3769" i="5"/>
  <c r="C3515" i="5"/>
  <c r="C5732" i="5"/>
  <c r="C5130" i="5"/>
  <c r="C4992" i="5"/>
  <c r="C4762" i="5"/>
  <c r="C4541" i="5"/>
  <c r="C4454" i="5"/>
  <c r="C3937" i="5"/>
  <c r="C3727" i="5"/>
  <c r="C4808" i="5"/>
  <c r="C4147" i="5"/>
  <c r="C3379" i="5"/>
  <c r="C3331" i="5"/>
  <c r="C3236" i="5"/>
  <c r="C4362" i="5"/>
  <c r="C4270" i="5"/>
  <c r="C4063" i="5"/>
  <c r="C3811" i="5"/>
  <c r="C3685" i="5"/>
  <c r="C3427" i="5"/>
  <c r="C3601" i="5"/>
  <c r="C3040" i="5"/>
  <c r="C2840" i="5"/>
  <c r="C2648" i="5"/>
  <c r="C2472" i="5"/>
  <c r="C4188" i="5"/>
  <c r="C3188" i="5"/>
  <c r="C2990" i="5"/>
  <c r="C2297" i="5"/>
  <c r="C2048" i="5"/>
  <c r="C1884" i="5"/>
  <c r="C2940" i="5"/>
  <c r="C2516" i="5"/>
  <c r="C2384" i="5"/>
  <c r="C3642" i="5"/>
  <c r="C2742" i="5"/>
  <c r="C2253" i="5"/>
  <c r="C4105" i="5"/>
  <c r="C3895" i="5"/>
  <c r="C5176" i="5"/>
  <c r="C4021" i="5"/>
  <c r="C3471" i="5"/>
  <c r="C2890" i="5"/>
  <c r="C2604" i="5"/>
  <c r="C2212" i="5"/>
  <c r="C3558" i="5"/>
  <c r="C3853" i="5"/>
  <c r="C3140" i="5"/>
  <c r="C3090" i="5"/>
  <c r="C3283" i="5"/>
  <c r="C2089" i="5"/>
  <c r="C2692" i="5"/>
  <c r="C2007" i="5"/>
  <c r="C1679" i="5"/>
  <c r="C1486" i="5"/>
  <c r="C1925" i="5"/>
  <c r="C1843" i="5"/>
  <c r="C1761" i="5"/>
  <c r="C1295" i="5"/>
  <c r="C2340" i="5"/>
  <c r="C1638" i="5"/>
  <c r="C1448" i="5"/>
  <c r="C1257" i="5"/>
  <c r="C2793" i="5"/>
  <c r="C2171" i="5"/>
  <c r="C2130" i="5"/>
  <c r="C1600" i="5"/>
  <c r="C2428" i="5"/>
  <c r="C1802" i="5"/>
  <c r="C1562" i="5"/>
  <c r="C1372" i="5"/>
  <c r="C1524" i="5"/>
  <c r="C1334" i="5"/>
  <c r="C229" i="5"/>
  <c r="C495" i="5"/>
  <c r="C647" i="5"/>
  <c r="C839" i="5"/>
  <c r="C991" i="5"/>
  <c r="I2669" i="5"/>
  <c r="C6753" i="5"/>
  <c r="C6702" i="5"/>
  <c r="C6600" i="5"/>
  <c r="C6396" i="5"/>
  <c r="C6651" i="5"/>
  <c r="C6549" i="5"/>
  <c r="C6039" i="5"/>
  <c r="C6447" i="5"/>
  <c r="C6345" i="5"/>
  <c r="C6192" i="5"/>
  <c r="C6090" i="5"/>
  <c r="C6498" i="5"/>
  <c r="C6243" i="5"/>
  <c r="C6141" i="5"/>
  <c r="C6294" i="5"/>
  <c r="C5937" i="5"/>
  <c r="C5988" i="5"/>
  <c r="C5733" i="5"/>
  <c r="C5784" i="5"/>
  <c r="C5682" i="5"/>
  <c r="C5478" i="5"/>
  <c r="C5835" i="5"/>
  <c r="C5886" i="5"/>
  <c r="C5274" i="5"/>
  <c r="C5085" i="5"/>
  <c r="C4717" i="5"/>
  <c r="C5427" i="5"/>
  <c r="C4947" i="5"/>
  <c r="C4901" i="5"/>
  <c r="C5131" i="5"/>
  <c r="C4763" i="5"/>
  <c r="C4583" i="5"/>
  <c r="C5580" i="5"/>
  <c r="C5376" i="5"/>
  <c r="C4409" i="5"/>
  <c r="C4317" i="5"/>
  <c r="C4230" i="5"/>
  <c r="C3980" i="5"/>
  <c r="C3770" i="5"/>
  <c r="C3516" i="5"/>
  <c r="C5631" i="5"/>
  <c r="C5223" i="5"/>
  <c r="C5177" i="5"/>
  <c r="C4106" i="5"/>
  <c r="C3332" i="5"/>
  <c r="C5325" i="5"/>
  <c r="C5039" i="5"/>
  <c r="C4993" i="5"/>
  <c r="C4542" i="5"/>
  <c r="C4671" i="5"/>
  <c r="C4271" i="5"/>
  <c r="C4064" i="5"/>
  <c r="C3854" i="5"/>
  <c r="C4363" i="5"/>
  <c r="C3812" i="5"/>
  <c r="C5529" i="5"/>
  <c r="C4501" i="5"/>
  <c r="C2941" i="5"/>
  <c r="C3602" i="5"/>
  <c r="C2991" i="5"/>
  <c r="C2743" i="5"/>
  <c r="C2649" i="5"/>
  <c r="C4189" i="5"/>
  <c r="C3938" i="5"/>
  <c r="C3896" i="5"/>
  <c r="C4855" i="5"/>
  <c r="C3189" i="5"/>
  <c r="C4809" i="5"/>
  <c r="C2561" i="5"/>
  <c r="C2341" i="5"/>
  <c r="C2172" i="5"/>
  <c r="C2517" i="5"/>
  <c r="C2385" i="5"/>
  <c r="C2254" i="5"/>
  <c r="C2131" i="5"/>
  <c r="C1967" i="5"/>
  <c r="C1803" i="5"/>
  <c r="C3428" i="5"/>
  <c r="C3284" i="5"/>
  <c r="C3141" i="5"/>
  <c r="C2891" i="5"/>
  <c r="C2794" i="5"/>
  <c r="C3728" i="5"/>
  <c r="C3380" i="5"/>
  <c r="C3237" i="5"/>
  <c r="C4022" i="5"/>
  <c r="C3472" i="5"/>
  <c r="C2841" i="5"/>
  <c r="C2605" i="5"/>
  <c r="C2473" i="5"/>
  <c r="C2213" i="5"/>
  <c r="C1926" i="5"/>
  <c r="C3559" i="5"/>
  <c r="C2429" i="5"/>
  <c r="C4455" i="5"/>
  <c r="C4148" i="5"/>
  <c r="C3091" i="5"/>
  <c r="C4625" i="5"/>
  <c r="C3686" i="5"/>
  <c r="C3041" i="5"/>
  <c r="C2693" i="5"/>
  <c r="C2049" i="5"/>
  <c r="C2008" i="5"/>
  <c r="C3643" i="5"/>
  <c r="C1680" i="5"/>
  <c r="C1487" i="5"/>
  <c r="C1844" i="5"/>
  <c r="C1762" i="5"/>
  <c r="C1639" i="5"/>
  <c r="C1449" i="5"/>
  <c r="C1258" i="5"/>
  <c r="C2090" i="5"/>
  <c r="C1601" i="5"/>
  <c r="C1411" i="5"/>
  <c r="C2298" i="5"/>
  <c r="C1563" i="5"/>
  <c r="C1885" i="5"/>
  <c r="C1525" i="5"/>
  <c r="C1335" i="5"/>
  <c r="C1721" i="5"/>
  <c r="C230" i="5"/>
  <c r="C343" i="5"/>
  <c r="C496" i="5"/>
  <c r="C648" i="5"/>
  <c r="C840" i="5"/>
  <c r="C992" i="5"/>
  <c r="C1029" i="5"/>
  <c r="C1067" i="5"/>
  <c r="C344" i="5"/>
  <c r="C533" i="5"/>
  <c r="C685" i="5"/>
  <c r="C877" i="5"/>
  <c r="C1030" i="5"/>
  <c r="C1068" i="5"/>
  <c r="C1105" i="5"/>
  <c r="I1580" i="5"/>
  <c r="I2230" i="5"/>
  <c r="I2581" i="5"/>
  <c r="I2865" i="5"/>
  <c r="I2493" i="5"/>
  <c r="I3492" i="5"/>
  <c r="H1865" i="5"/>
  <c r="I1943" i="5"/>
  <c r="I3065" i="5"/>
  <c r="I2537" i="5"/>
  <c r="I2815" i="5"/>
  <c r="I3163" i="5"/>
  <c r="I2965" i="5"/>
  <c r="I3354" i="5"/>
  <c r="I3425" i="5"/>
  <c r="I4477" i="5"/>
  <c r="I2915" i="5"/>
  <c r="I3788" i="5"/>
  <c r="I3914" i="5"/>
  <c r="I5199" i="5"/>
  <c r="I3704" i="5"/>
  <c r="I4339" i="5"/>
  <c r="I4739" i="5"/>
  <c r="I3998" i="5"/>
  <c r="I3578" i="5"/>
  <c r="I3662" i="5"/>
  <c r="I3830" i="5"/>
  <c r="I3402" i="5"/>
  <c r="I4247" i="5"/>
  <c r="I5107" i="5"/>
  <c r="I5301" i="5"/>
  <c r="I3746" i="5"/>
  <c r="I4124" i="5"/>
  <c r="I3956" i="5"/>
  <c r="I4647" i="5"/>
  <c r="I5153" i="5"/>
  <c r="I3448" i="5"/>
  <c r="I4385" i="5"/>
  <c r="I4693" i="5"/>
  <c r="I4040" i="5"/>
  <c r="I4082" i="5"/>
  <c r="I5250" i="5"/>
  <c r="I5403" i="5"/>
  <c r="I5454" i="5"/>
  <c r="I5556" i="5"/>
  <c r="I5352" i="5"/>
  <c r="I5760" i="5"/>
  <c r="I4601" i="5"/>
  <c r="I4785" i="5"/>
  <c r="I4831" i="5"/>
  <c r="I5505" i="5"/>
  <c r="I5913" i="5"/>
  <c r="I6372" i="5"/>
  <c r="I6168" i="5"/>
  <c r="I6321" i="5"/>
  <c r="I6423" i="5"/>
  <c r="I6474" i="5"/>
  <c r="I6525" i="5"/>
  <c r="H6201" i="5"/>
  <c r="I6627" i="5"/>
  <c r="I399" i="4"/>
  <c r="I398" i="4"/>
  <c r="I397" i="4"/>
  <c r="I396" i="4"/>
  <c r="I395" i="4"/>
  <c r="I6219" i="5" l="1"/>
  <c r="I296" i="4"/>
  <c r="I301" i="4" s="1"/>
  <c r="I294" i="4" s="1"/>
  <c r="F209" i="3"/>
  <c r="D13" i="10"/>
  <c r="H40" i="8" s="1"/>
  <c r="D322" i="16"/>
  <c r="F6718" i="5" s="1"/>
  <c r="H6718" i="5" s="1"/>
  <c r="D319" i="16"/>
  <c r="F6715" i="5" s="1"/>
  <c r="H6715" i="5" s="1"/>
  <c r="D318" i="16"/>
  <c r="D240" i="16"/>
  <c r="F1272" i="5" s="1"/>
  <c r="H1272" i="5" s="1"/>
  <c r="D222" i="16"/>
  <c r="F6719" i="5" s="1"/>
  <c r="H6719" i="5" s="1"/>
  <c r="D221" i="16"/>
  <c r="F6721" i="5" s="1"/>
  <c r="H6721" i="5" s="1"/>
  <c r="D199" i="16"/>
  <c r="F6720" i="5" s="1"/>
  <c r="H6720" i="5" s="1"/>
  <c r="D182" i="16"/>
  <c r="F6712" i="5" s="1"/>
  <c r="H6712" i="5" s="1"/>
  <c r="D173" i="16"/>
  <c r="F6713" i="5" s="1"/>
  <c r="H6713" i="5" s="1"/>
  <c r="D101" i="16"/>
  <c r="F6717" i="5" s="1"/>
  <c r="H6717" i="5" s="1"/>
  <c r="D42" i="16"/>
  <c r="F6711" i="5" s="1"/>
  <c r="H6711" i="5" s="1"/>
  <c r="D41" i="16"/>
  <c r="F6716" i="5" s="1"/>
  <c r="H6716" i="5" s="1"/>
  <c r="H22" i="15"/>
  <c r="H8" i="15"/>
  <c r="H7" i="15"/>
  <c r="I5" i="15"/>
  <c r="J5" i="15" s="1"/>
  <c r="J6" i="15" s="1"/>
  <c r="F52" i="14"/>
  <c r="G52" i="14" s="1"/>
  <c r="F51" i="14"/>
  <c r="G51" i="14" s="1"/>
  <c r="F49" i="14"/>
  <c r="G49" i="14" s="1"/>
  <c r="F48" i="14"/>
  <c r="G48" i="14" s="1"/>
  <c r="F47" i="14"/>
  <c r="G47" i="14" s="1"/>
  <c r="F46" i="14"/>
  <c r="G46" i="14" s="1"/>
  <c r="F45" i="14"/>
  <c r="G45" i="14" s="1"/>
  <c r="F44" i="14"/>
  <c r="G44" i="14" s="1"/>
  <c r="F43" i="14"/>
  <c r="G43" i="14" s="1"/>
  <c r="F42" i="14"/>
  <c r="G42" i="14" s="1"/>
  <c r="F41" i="14"/>
  <c r="G41" i="14" s="1"/>
  <c r="F40" i="14"/>
  <c r="G40" i="14" s="1"/>
  <c r="F39" i="14"/>
  <c r="G39" i="14" s="1"/>
  <c r="G36" i="14"/>
  <c r="F36" i="14"/>
  <c r="F35" i="14"/>
  <c r="G35" i="14" s="1"/>
  <c r="G34" i="14"/>
  <c r="F34" i="14"/>
  <c r="G33" i="14"/>
  <c r="F32" i="14"/>
  <c r="G32" i="14" s="1"/>
  <c r="G31" i="14" s="1"/>
  <c r="G30" i="14"/>
  <c r="F30" i="14"/>
  <c r="G29" i="14"/>
  <c r="F28" i="14"/>
  <c r="G28" i="14" s="1"/>
  <c r="G27" i="14" s="1"/>
  <c r="F26" i="14"/>
  <c r="G26" i="14" s="1"/>
  <c r="F25" i="14"/>
  <c r="G25" i="14" s="1"/>
  <c r="F23" i="14"/>
  <c r="G23" i="14" s="1"/>
  <c r="F22" i="14"/>
  <c r="G22" i="14" s="1"/>
  <c r="G21" i="14" s="1"/>
  <c r="F20" i="14"/>
  <c r="G20" i="14" s="1"/>
  <c r="F19" i="14"/>
  <c r="G19" i="14" s="1"/>
  <c r="F18" i="14"/>
  <c r="G18" i="14" s="1"/>
  <c r="F15" i="14"/>
  <c r="G15" i="14" s="1"/>
  <c r="G14" i="14" s="1"/>
  <c r="F13" i="14"/>
  <c r="G13" i="14" s="1"/>
  <c r="F12" i="14"/>
  <c r="G12" i="14" s="1"/>
  <c r="F11" i="14"/>
  <c r="G11" i="14" s="1"/>
  <c r="F9" i="14"/>
  <c r="G9" i="14" s="1"/>
  <c r="G8" i="14" s="1"/>
  <c r="C18" i="13"/>
  <c r="C9" i="13"/>
  <c r="J29" i="12"/>
  <c r="H29" i="12"/>
  <c r="F29" i="12"/>
  <c r="J27" i="12"/>
  <c r="H27" i="12"/>
  <c r="F27" i="12"/>
  <c r="J9" i="12"/>
  <c r="H9" i="12"/>
  <c r="F9" i="12"/>
  <c r="J6" i="12"/>
  <c r="H6" i="12"/>
  <c r="F6" i="12"/>
  <c r="G30" i="11"/>
  <c r="G29" i="11"/>
  <c r="G28" i="11"/>
  <c r="G27" i="11"/>
  <c r="G26" i="11"/>
  <c r="G24" i="11"/>
  <c r="G23" i="11"/>
  <c r="G22" i="11"/>
  <c r="G21" i="11"/>
  <c r="G20" i="11"/>
  <c r="G13" i="11"/>
  <c r="B13" i="11"/>
  <c r="G12" i="11"/>
  <c r="G11" i="11"/>
  <c r="G10" i="11"/>
  <c r="D10" i="11"/>
  <c r="G9" i="11"/>
  <c r="G8" i="11"/>
  <c r="G7" i="11"/>
  <c r="I35" i="8"/>
  <c r="I34" i="8"/>
  <c r="I33" i="8"/>
  <c r="I32" i="8" s="1"/>
  <c r="I28" i="8"/>
  <c r="I27" i="8"/>
  <c r="I26" i="8"/>
  <c r="I24" i="8"/>
  <c r="I23" i="8"/>
  <c r="I22" i="8"/>
  <c r="I20" i="8"/>
  <c r="I19" i="8"/>
  <c r="I18" i="8" s="1"/>
  <c r="I17" i="8"/>
  <c r="I16" i="8" s="1"/>
  <c r="E17" i="8" a="1"/>
  <c r="E17" i="8" s="1"/>
  <c r="C17" i="8" a="1"/>
  <c r="C17" i="8" s="1"/>
  <c r="I15" i="8"/>
  <c r="F15" i="8" a="1"/>
  <c r="F15" i="8" s="1"/>
  <c r="E15" i="8" a="1"/>
  <c r="E15" i="8" s="1"/>
  <c r="C15" i="8" a="1"/>
  <c r="C15" i="8" s="1"/>
  <c r="I14" i="8"/>
  <c r="F14" i="8" a="1"/>
  <c r="F14" i="8" s="1"/>
  <c r="E14" i="8" a="1"/>
  <c r="E14" i="8" s="1"/>
  <c r="C14" i="8" a="1"/>
  <c r="C14" i="8" s="1"/>
  <c r="I13" i="8"/>
  <c r="F13" i="8" a="1"/>
  <c r="F13" i="8" s="1"/>
  <c r="E13" i="8" a="1"/>
  <c r="E13" i="8" s="1"/>
  <c r="C13" i="8" a="1"/>
  <c r="C13" i="8" s="1"/>
  <c r="I12" i="8"/>
  <c r="F12" i="8" a="1"/>
  <c r="F12" i="8" s="1"/>
  <c r="E12" i="8" a="1"/>
  <c r="E12" i="8" s="1"/>
  <c r="C12" i="8" a="1"/>
  <c r="C12" i="8" s="1"/>
  <c r="I11" i="8"/>
  <c r="I9" i="8"/>
  <c r="B9" i="8"/>
  <c r="C8" i="8" a="1"/>
  <c r="C8" i="8" s="1"/>
  <c r="C7" i="8" a="1"/>
  <c r="C7" i="8" s="1"/>
  <c r="I6" i="8"/>
  <c r="C6" i="8" a="1"/>
  <c r="C6" i="8" s="1"/>
  <c r="I5" i="8"/>
  <c r="C5" i="8" a="1"/>
  <c r="C5" i="8" s="1"/>
  <c r="E42" i="7"/>
  <c r="H42" i="7" s="1"/>
  <c r="E41" i="7"/>
  <c r="H41" i="7" s="1"/>
  <c r="E40" i="7"/>
  <c r="E39" i="7"/>
  <c r="H39" i="7" s="1"/>
  <c r="E38" i="7"/>
  <c r="H38" i="7" s="1"/>
  <c r="E37" i="7"/>
  <c r="E36" i="7"/>
  <c r="H36" i="7" s="1"/>
  <c r="E35" i="7"/>
  <c r="H35" i="7" s="1"/>
  <c r="E34" i="7"/>
  <c r="E33" i="7"/>
  <c r="H33" i="7" s="1"/>
  <c r="E32" i="7"/>
  <c r="E31" i="7"/>
  <c r="E30" i="7"/>
  <c r="H30" i="7" s="1"/>
  <c r="E29" i="7"/>
  <c r="E28" i="7"/>
  <c r="E27" i="7"/>
  <c r="E26" i="7"/>
  <c r="H26" i="7" s="1"/>
  <c r="E25" i="7"/>
  <c r="H25" i="7" s="1"/>
  <c r="O24" i="7"/>
  <c r="E24" i="7"/>
  <c r="H24" i="7" s="1"/>
  <c r="E23" i="7"/>
  <c r="H23" i="7" s="1"/>
  <c r="E22" i="7"/>
  <c r="H21" i="7"/>
  <c r="H17" i="7"/>
  <c r="H16" i="7"/>
  <c r="H15" i="7"/>
  <c r="H14" i="7"/>
  <c r="H13" i="7"/>
  <c r="N9" i="7"/>
  <c r="N24" i="7" s="1"/>
  <c r="M9" i="7"/>
  <c r="M24" i="7" s="1"/>
  <c r="M8" i="7"/>
  <c r="H8" i="7"/>
  <c r="H6" i="7"/>
  <c r="D244" i="6" a="1"/>
  <c r="D244" i="6" s="1"/>
  <c r="F243" i="6" a="1"/>
  <c r="F243" i="6" s="1"/>
  <c r="H243" i="6" s="1"/>
  <c r="D243" i="6" a="1"/>
  <c r="D243" i="6" s="1"/>
  <c r="F238" i="6" a="1"/>
  <c r="F238" i="6" s="1"/>
  <c r="H238" i="6" s="1"/>
  <c r="F237" i="6" a="1"/>
  <c r="F237" i="6" s="1"/>
  <c r="H237" i="6" s="1"/>
  <c r="F232" i="6" a="1"/>
  <c r="F232" i="6" s="1"/>
  <c r="H232" i="6" s="1"/>
  <c r="F226" i="6" a="1"/>
  <c r="F226" i="6" s="1"/>
  <c r="H226" i="6" s="1"/>
  <c r="D226" i="6" a="1"/>
  <c r="D226" i="6" s="1"/>
  <c r="F225" i="6" a="1"/>
  <c r="F225" i="6" s="1"/>
  <c r="H225" i="6" s="1"/>
  <c r="D225" i="6" a="1"/>
  <c r="D225" i="6"/>
  <c r="F224" i="6" a="1"/>
  <c r="F224" i="6" s="1"/>
  <c r="H224" i="6" s="1"/>
  <c r="D224" i="6" a="1"/>
  <c r="D224" i="6" s="1"/>
  <c r="F223" i="6" a="1"/>
  <c r="F223" i="6" s="1"/>
  <c r="H223" i="6" s="1"/>
  <c r="D223" i="6" a="1"/>
  <c r="D223" i="6" s="1"/>
  <c r="F222" i="6" a="1"/>
  <c r="F222" i="6" s="1"/>
  <c r="H222" i="6" s="1"/>
  <c r="F244" i="6" s="1"/>
  <c r="H244" i="6" s="1"/>
  <c r="D222" i="6" a="1"/>
  <c r="D222" i="6" s="1"/>
  <c r="F221" i="6" a="1"/>
  <c r="F221" i="6" s="1"/>
  <c r="H221" i="6" s="1"/>
  <c r="D221" i="6" a="1"/>
  <c r="D221" i="6" s="1"/>
  <c r="F220" i="6" a="1"/>
  <c r="F220" i="6" s="1"/>
  <c r="H220" i="6" s="1"/>
  <c r="D220" i="6" a="1"/>
  <c r="D220" i="6" s="1"/>
  <c r="F219" i="6" a="1"/>
  <c r="F219" i="6" s="1"/>
  <c r="H219" i="6" s="1"/>
  <c r="D219" i="6" a="1"/>
  <c r="D219" i="6" s="1"/>
  <c r="D209" i="6" a="1"/>
  <c r="D209" i="6" s="1"/>
  <c r="F208" i="6" a="1"/>
  <c r="F208" i="6" s="1"/>
  <c r="H208" i="6" s="1"/>
  <c r="D208" i="6" a="1"/>
  <c r="D208" i="6" s="1"/>
  <c r="F203" i="6" a="1"/>
  <c r="F203" i="6" s="1"/>
  <c r="H203" i="6" s="1"/>
  <c r="F202" i="6" a="1"/>
  <c r="F202" i="6" s="1"/>
  <c r="H202" i="6" s="1"/>
  <c r="F197" i="6" a="1"/>
  <c r="F197" i="6" s="1"/>
  <c r="H197" i="6" s="1"/>
  <c r="F191" i="6" a="1"/>
  <c r="F191" i="6" s="1"/>
  <c r="H191" i="6" s="1"/>
  <c r="D191" i="6" a="1"/>
  <c r="D191" i="6" s="1"/>
  <c r="F190" i="6" a="1"/>
  <c r="F190" i="6" s="1"/>
  <c r="H190" i="6" s="1"/>
  <c r="D190" i="6" a="1"/>
  <c r="D190" i="6" s="1"/>
  <c r="F189" i="6" a="1"/>
  <c r="F189" i="6" s="1"/>
  <c r="H189" i="6" s="1"/>
  <c r="D189" i="6" a="1"/>
  <c r="D189" i="6"/>
  <c r="F188" i="6" a="1"/>
  <c r="F188" i="6" s="1"/>
  <c r="H188" i="6" s="1"/>
  <c r="D188" i="6" a="1"/>
  <c r="D188" i="6" s="1"/>
  <c r="F187" i="6" a="1"/>
  <c r="F187" i="6" s="1"/>
  <c r="H187" i="6" s="1"/>
  <c r="F209" i="6" s="1"/>
  <c r="H209" i="6" s="1"/>
  <c r="D187" i="6" a="1"/>
  <c r="D187" i="6" s="1"/>
  <c r="F186" i="6" a="1"/>
  <c r="F186" i="6" s="1"/>
  <c r="H186" i="6" s="1"/>
  <c r="D186" i="6" a="1"/>
  <c r="D186" i="6" s="1"/>
  <c r="F185" i="6" a="1"/>
  <c r="F185" i="6" s="1"/>
  <c r="H185" i="6" s="1"/>
  <c r="D185" i="6" a="1"/>
  <c r="D185" i="6" s="1"/>
  <c r="F184" i="6" a="1"/>
  <c r="F184" i="6" s="1"/>
  <c r="H184" i="6" s="1"/>
  <c r="D184" i="6" a="1"/>
  <c r="D184" i="6"/>
  <c r="D174" i="6" a="1"/>
  <c r="D174" i="6" s="1"/>
  <c r="F173" i="6" a="1"/>
  <c r="F173" i="6" s="1"/>
  <c r="H173" i="6" s="1"/>
  <c r="D173" i="6" a="1"/>
  <c r="D173" i="6" s="1"/>
  <c r="F168" i="6" a="1"/>
  <c r="F168" i="6" s="1"/>
  <c r="H168" i="6" s="1"/>
  <c r="F167" i="6" a="1"/>
  <c r="F167" i="6" s="1"/>
  <c r="H167" i="6" s="1"/>
  <c r="F162" i="6" a="1"/>
  <c r="F162" i="6" s="1"/>
  <c r="H162" i="6" s="1"/>
  <c r="F156" i="6" a="1"/>
  <c r="F156" i="6" s="1"/>
  <c r="H156" i="6" s="1"/>
  <c r="D156" i="6" a="1"/>
  <c r="D156" i="6" s="1"/>
  <c r="F155" i="6" a="1"/>
  <c r="F155" i="6" s="1"/>
  <c r="H155" i="6" s="1"/>
  <c r="D155" i="6" a="1"/>
  <c r="D155" i="6" s="1"/>
  <c r="F154" i="6" a="1"/>
  <c r="F154" i="6" s="1"/>
  <c r="H154" i="6" s="1"/>
  <c r="D154" i="6" a="1"/>
  <c r="D154" i="6" s="1"/>
  <c r="F153" i="6" a="1"/>
  <c r="F153" i="6" s="1"/>
  <c r="H153" i="6" s="1"/>
  <c r="D153" i="6" a="1"/>
  <c r="D153" i="6" s="1"/>
  <c r="F152" i="6" a="1"/>
  <c r="F152" i="6" s="1"/>
  <c r="H152" i="6" s="1"/>
  <c r="F174" i="6" s="1"/>
  <c r="H174" i="6" s="1"/>
  <c r="D152" i="6" a="1"/>
  <c r="D152" i="6" s="1"/>
  <c r="F151" i="6" a="1"/>
  <c r="F151" i="6" s="1"/>
  <c r="H151" i="6" s="1"/>
  <c r="D151" i="6" a="1"/>
  <c r="D151" i="6"/>
  <c r="F150" i="6" a="1"/>
  <c r="F150" i="6" s="1"/>
  <c r="H150" i="6" s="1"/>
  <c r="D150" i="6" a="1"/>
  <c r="D150" i="6" s="1"/>
  <c r="F149" i="6" a="1"/>
  <c r="F149" i="6" s="1"/>
  <c r="H149" i="6" s="1"/>
  <c r="D149" i="6" a="1"/>
  <c r="D149" i="6" s="1"/>
  <c r="D139" i="6" a="1"/>
  <c r="D139" i="6" s="1"/>
  <c r="F138" i="6" a="1"/>
  <c r="F138" i="6" s="1"/>
  <c r="H138" i="6" s="1"/>
  <c r="D138" i="6" a="1"/>
  <c r="D138" i="6" s="1"/>
  <c r="F133" i="6" a="1"/>
  <c r="F133" i="6" s="1"/>
  <c r="H133" i="6" s="1"/>
  <c r="F132" i="6" a="1"/>
  <c r="F132" i="6" s="1"/>
  <c r="H132" i="6" s="1"/>
  <c r="F127" i="6" a="1"/>
  <c r="F127" i="6" s="1"/>
  <c r="H127" i="6" s="1"/>
  <c r="F121" i="6" a="1"/>
  <c r="F121" i="6" s="1"/>
  <c r="H121" i="6" s="1"/>
  <c r="D121" i="6" a="1"/>
  <c r="D121" i="6" s="1"/>
  <c r="F120" i="6" a="1"/>
  <c r="F120" i="6" s="1"/>
  <c r="H120" i="6" s="1"/>
  <c r="D120" i="6" a="1"/>
  <c r="D120" i="6" s="1"/>
  <c r="F119" i="6" a="1"/>
  <c r="F119" i="6" s="1"/>
  <c r="H119" i="6" s="1"/>
  <c r="D119" i="6" a="1"/>
  <c r="D119" i="6"/>
  <c r="F118" i="6" a="1"/>
  <c r="F118" i="6" s="1"/>
  <c r="H118" i="6" s="1"/>
  <c r="D118" i="6" a="1"/>
  <c r="D118" i="6"/>
  <c r="F117" i="6" a="1"/>
  <c r="F117" i="6" s="1"/>
  <c r="H117" i="6" s="1"/>
  <c r="F139" i="6" s="1"/>
  <c r="H139" i="6" s="1"/>
  <c r="D117" i="6" a="1"/>
  <c r="D117" i="6"/>
  <c r="F116" i="6" a="1"/>
  <c r="F116" i="6" s="1"/>
  <c r="H116" i="6" s="1"/>
  <c r="D116" i="6" a="1"/>
  <c r="D116" i="6" s="1"/>
  <c r="F115" i="6" a="1"/>
  <c r="F115" i="6" s="1"/>
  <c r="H115" i="6" s="1"/>
  <c r="D115" i="6" a="1"/>
  <c r="D115" i="6" s="1"/>
  <c r="F114" i="6" a="1"/>
  <c r="F114" i="6" s="1"/>
  <c r="H114" i="6" s="1"/>
  <c r="D114" i="6" a="1"/>
  <c r="D114" i="6" s="1"/>
  <c r="D104" i="6" a="1"/>
  <c r="D104" i="6" s="1"/>
  <c r="F103" i="6" a="1"/>
  <c r="F103" i="6" s="1"/>
  <c r="H103" i="6" s="1"/>
  <c r="D103" i="6" a="1"/>
  <c r="D103" i="6" s="1"/>
  <c r="F98" i="6" a="1"/>
  <c r="F98" i="6" s="1"/>
  <c r="H98" i="6" s="1"/>
  <c r="F97" i="6" a="1"/>
  <c r="F97" i="6" s="1"/>
  <c r="H97" i="6" s="1"/>
  <c r="F92" i="6" a="1"/>
  <c r="F92" i="6" s="1"/>
  <c r="H92" i="6" s="1"/>
  <c r="G91" i="6"/>
  <c r="F86" i="6" a="1"/>
  <c r="F86" i="6" s="1"/>
  <c r="H86" i="6" s="1"/>
  <c r="D86" i="6" a="1"/>
  <c r="D86" i="6"/>
  <c r="F85" i="6" a="1"/>
  <c r="F85" i="6" s="1"/>
  <c r="H85" i="6" s="1"/>
  <c r="D85" i="6" a="1"/>
  <c r="D85" i="6" s="1"/>
  <c r="F84" i="6" a="1"/>
  <c r="F84" i="6" s="1"/>
  <c r="H84" i="6" s="1"/>
  <c r="D84" i="6" a="1"/>
  <c r="D84" i="6" s="1"/>
  <c r="F83" i="6" a="1"/>
  <c r="F83" i="6" s="1"/>
  <c r="H83" i="6" s="1"/>
  <c r="D83" i="6" a="1"/>
  <c r="D83" i="6" s="1"/>
  <c r="F82" i="6" a="1"/>
  <c r="F82" i="6" s="1"/>
  <c r="H82" i="6" s="1"/>
  <c r="F104" i="6" s="1"/>
  <c r="H104" i="6" s="1"/>
  <c r="D82" i="6" a="1"/>
  <c r="D82" i="6" s="1"/>
  <c r="F81" i="6" a="1"/>
  <c r="F81" i="6" s="1"/>
  <c r="H81" i="6" s="1"/>
  <c r="D81" i="6" a="1"/>
  <c r="D81" i="6" s="1"/>
  <c r="F80" i="6" a="1"/>
  <c r="F80" i="6" s="1"/>
  <c r="H80" i="6" s="1"/>
  <c r="D80" i="6" a="1"/>
  <c r="D80" i="6" s="1"/>
  <c r="F79" i="6" a="1"/>
  <c r="F79" i="6" s="1"/>
  <c r="H79" i="6" s="1"/>
  <c r="D79" i="6" a="1"/>
  <c r="D79" i="6" s="1"/>
  <c r="D69" i="6" a="1"/>
  <c r="D69" i="6" s="1"/>
  <c r="F68" i="6" a="1"/>
  <c r="F68" i="6" s="1"/>
  <c r="H68" i="6" s="1"/>
  <c r="D68" i="6" a="1"/>
  <c r="D68" i="6" s="1"/>
  <c r="F63" i="6" a="1"/>
  <c r="F63" i="6" s="1"/>
  <c r="H63" i="6" s="1"/>
  <c r="F62" i="6" a="1"/>
  <c r="F62" i="6" s="1"/>
  <c r="H62" i="6" s="1"/>
  <c r="F57" i="6" a="1"/>
  <c r="F57" i="6" s="1"/>
  <c r="H57" i="6" s="1"/>
  <c r="G56" i="6"/>
  <c r="F51" i="6" a="1"/>
  <c r="F51" i="6" s="1"/>
  <c r="H51" i="6" s="1"/>
  <c r="D51" i="6" a="1"/>
  <c r="D51" i="6"/>
  <c r="F50" i="6" a="1"/>
  <c r="F50" i="6" s="1"/>
  <c r="H50" i="6" s="1"/>
  <c r="D50" i="6" a="1"/>
  <c r="D50" i="6" s="1"/>
  <c r="F49" i="6" a="1"/>
  <c r="F49" i="6" s="1"/>
  <c r="H49" i="6" s="1"/>
  <c r="D49" i="6" a="1"/>
  <c r="D49" i="6"/>
  <c r="F48" i="6" a="1"/>
  <c r="F48" i="6" s="1"/>
  <c r="H48" i="6" s="1"/>
  <c r="D48" i="6" a="1"/>
  <c r="D48" i="6" s="1"/>
  <c r="F47" i="6" a="1"/>
  <c r="F47" i="6" s="1"/>
  <c r="H47" i="6" s="1"/>
  <c r="F69" i="6" s="1"/>
  <c r="H69" i="6" s="1"/>
  <c r="D47" i="6" a="1"/>
  <c r="D47" i="6"/>
  <c r="F46" i="6" a="1"/>
  <c r="F46" i="6" s="1"/>
  <c r="H46" i="6" s="1"/>
  <c r="D46" i="6" a="1"/>
  <c r="D46" i="6" s="1"/>
  <c r="F45" i="6" a="1"/>
  <c r="F45" i="6" s="1"/>
  <c r="H45" i="6" s="1"/>
  <c r="D45" i="6" a="1"/>
  <c r="D45" i="6"/>
  <c r="F44" i="6" a="1"/>
  <c r="F44" i="6" s="1"/>
  <c r="H44" i="6" s="1"/>
  <c r="D44" i="6" a="1"/>
  <c r="D44" i="6" s="1"/>
  <c r="D34" i="6" a="1"/>
  <c r="D34" i="6" s="1"/>
  <c r="F33" i="6" a="1"/>
  <c r="F33" i="6" s="1"/>
  <c r="H33" i="6" s="1"/>
  <c r="D33" i="6" a="1"/>
  <c r="D33" i="6"/>
  <c r="F28" i="6" a="1"/>
  <c r="F28" i="6" s="1"/>
  <c r="H28" i="6" s="1"/>
  <c r="F27" i="6" a="1"/>
  <c r="F27" i="6" s="1"/>
  <c r="H27" i="6" s="1"/>
  <c r="F22" i="6" a="1"/>
  <c r="F22" i="6" s="1"/>
  <c r="H22" i="6" s="1"/>
  <c r="G21" i="6"/>
  <c r="F16" i="6" a="1"/>
  <c r="F16" i="6" s="1"/>
  <c r="H16" i="6" s="1"/>
  <c r="D16" i="6" a="1"/>
  <c r="D16" i="6" s="1"/>
  <c r="F15" i="6" a="1"/>
  <c r="F15" i="6" s="1"/>
  <c r="H15" i="6" s="1"/>
  <c r="D15" i="6" a="1"/>
  <c r="D15" i="6"/>
  <c r="F14" i="6" a="1"/>
  <c r="F14" i="6" s="1"/>
  <c r="H14" i="6" s="1"/>
  <c r="D14" i="6" a="1"/>
  <c r="D14" i="6" s="1"/>
  <c r="F13" i="6" a="1"/>
  <c r="F13" i="6" s="1"/>
  <c r="H13" i="6" s="1"/>
  <c r="D13" i="6" a="1"/>
  <c r="D13" i="6" s="1"/>
  <c r="F12" i="6" a="1"/>
  <c r="F12" i="6" s="1"/>
  <c r="H12" i="6" s="1"/>
  <c r="F34" i="6" s="1"/>
  <c r="H34" i="6" s="1"/>
  <c r="D12" i="6" a="1"/>
  <c r="D12" i="6" s="1"/>
  <c r="F11" i="6" a="1"/>
  <c r="F11" i="6" s="1"/>
  <c r="H11" i="6" s="1"/>
  <c r="D11" i="6" a="1"/>
  <c r="D11" i="6" s="1"/>
  <c r="F10" i="6" a="1"/>
  <c r="F10" i="6" s="1"/>
  <c r="H10" i="6" s="1"/>
  <c r="D10" i="6" a="1"/>
  <c r="D10" i="6" s="1"/>
  <c r="F9" i="6" a="1"/>
  <c r="F9" i="6" s="1"/>
  <c r="H9" i="6" s="1"/>
  <c r="D9" i="6" a="1"/>
  <c r="D9" i="6" s="1"/>
  <c r="I4036" i="4"/>
  <c r="I4035" i="4"/>
  <c r="I4034" i="4"/>
  <c r="I4033" i="4"/>
  <c r="I4032" i="4"/>
  <c r="B4028" i="4"/>
  <c r="I4012" i="4"/>
  <c r="I4011" i="4"/>
  <c r="I4010" i="4"/>
  <c r="I4009" i="4"/>
  <c r="I4008" i="4"/>
  <c r="B4004" i="4"/>
  <c r="I3982" i="4"/>
  <c r="I3981" i="4"/>
  <c r="I3980" i="4"/>
  <c r="I3979" i="4"/>
  <c r="I3978" i="4"/>
  <c r="B3974" i="4"/>
  <c r="B3946" i="4"/>
  <c r="I3930" i="4"/>
  <c r="I3929" i="4"/>
  <c r="I3928" i="4"/>
  <c r="I3927" i="4"/>
  <c r="I3926" i="4"/>
  <c r="B3922" i="4"/>
  <c r="I3906" i="4"/>
  <c r="I3905" i="4"/>
  <c r="I3904" i="4"/>
  <c r="I3903" i="4"/>
  <c r="I3902" i="4"/>
  <c r="B3898" i="4"/>
  <c r="I3882" i="4"/>
  <c r="I3881" i="4"/>
  <c r="I3880" i="4"/>
  <c r="I3879" i="4"/>
  <c r="I3878" i="4"/>
  <c r="B3874" i="4"/>
  <c r="I3858" i="4"/>
  <c r="I3857" i="4"/>
  <c r="I3856" i="4"/>
  <c r="I3855" i="4"/>
  <c r="I3854" i="4"/>
  <c r="B3850" i="4"/>
  <c r="I3820" i="4"/>
  <c r="I3819" i="4"/>
  <c r="I3818" i="4"/>
  <c r="I3817" i="4"/>
  <c r="I3816" i="4"/>
  <c r="B3812" i="4"/>
  <c r="I3796" i="4"/>
  <c r="I3795" i="4"/>
  <c r="I3794" i="4"/>
  <c r="I3793" i="4"/>
  <c r="I3792" i="4"/>
  <c r="B3788" i="4"/>
  <c r="I3772" i="4"/>
  <c r="I3771" i="4"/>
  <c r="I3770" i="4"/>
  <c r="I3769" i="4"/>
  <c r="I3768" i="4"/>
  <c r="B3764" i="4"/>
  <c r="I3748" i="4"/>
  <c r="I3747" i="4"/>
  <c r="I3746" i="4"/>
  <c r="I3745" i="4"/>
  <c r="I3744" i="4"/>
  <c r="B3740" i="4"/>
  <c r="I3724" i="4"/>
  <c r="I3723" i="4"/>
  <c r="I3722" i="4"/>
  <c r="I3721" i="4"/>
  <c r="I3720" i="4"/>
  <c r="B3716" i="4"/>
  <c r="I3700" i="4"/>
  <c r="I3699" i="4"/>
  <c r="I3698" i="4"/>
  <c r="I3697" i="4"/>
  <c r="I3696" i="4"/>
  <c r="B3692" i="4"/>
  <c r="I3660" i="4"/>
  <c r="I3659" i="4"/>
  <c r="I3658" i="4"/>
  <c r="I3657" i="4"/>
  <c r="I3656" i="4"/>
  <c r="B3652" i="4"/>
  <c r="I3636" i="4"/>
  <c r="I3635" i="4"/>
  <c r="I3634" i="4"/>
  <c r="I3633" i="4"/>
  <c r="I3632" i="4"/>
  <c r="B3628" i="4"/>
  <c r="I3612" i="4"/>
  <c r="I3611" i="4"/>
  <c r="I3610" i="4"/>
  <c r="I3609" i="4"/>
  <c r="I3608" i="4"/>
  <c r="B3604" i="4"/>
  <c r="I3569" i="4"/>
  <c r="I3568" i="4"/>
  <c r="I3567" i="4"/>
  <c r="I3566" i="4"/>
  <c r="I3565" i="4"/>
  <c r="I3564" i="4"/>
  <c r="I3563" i="4"/>
  <c r="I3562" i="4"/>
  <c r="B3558" i="4"/>
  <c r="I3535" i="4"/>
  <c r="I3534" i="4"/>
  <c r="I3533" i="4"/>
  <c r="I3532" i="4"/>
  <c r="I3531" i="4"/>
  <c r="B3527" i="4"/>
  <c r="I3510" i="4"/>
  <c r="I3509" i="4"/>
  <c r="I3508" i="4"/>
  <c r="I3507" i="4"/>
  <c r="I3506" i="4"/>
  <c r="I3505" i="4"/>
  <c r="B3501" i="4"/>
  <c r="I3480" i="4"/>
  <c r="I3479" i="4"/>
  <c r="I3478" i="4"/>
  <c r="I3477" i="4"/>
  <c r="I3476" i="4"/>
  <c r="B3472" i="4"/>
  <c r="I3456" i="4"/>
  <c r="I3455" i="4"/>
  <c r="I3454" i="4"/>
  <c r="I3453" i="4"/>
  <c r="I3452" i="4"/>
  <c r="B3448" i="4"/>
  <c r="I3426" i="4"/>
  <c r="I3425" i="4"/>
  <c r="I3424" i="4"/>
  <c r="I3423" i="4"/>
  <c r="I3422" i="4"/>
  <c r="B3418" i="4"/>
  <c r="I3402" i="4"/>
  <c r="I3401" i="4"/>
  <c r="I3400" i="4"/>
  <c r="I3399" i="4"/>
  <c r="I3398" i="4"/>
  <c r="I3397" i="4"/>
  <c r="B3393" i="4"/>
  <c r="I3377" i="4"/>
  <c r="I3376" i="4"/>
  <c r="I3375" i="4"/>
  <c r="I3374" i="4"/>
  <c r="I3373" i="4"/>
  <c r="B3369" i="4"/>
  <c r="I3353" i="4"/>
  <c r="I3352" i="4"/>
  <c r="I3351" i="4"/>
  <c r="I3350" i="4"/>
  <c r="I3349" i="4"/>
  <c r="B3345" i="4"/>
  <c r="I3329" i="4"/>
  <c r="I3328" i="4"/>
  <c r="I3327" i="4"/>
  <c r="I3326" i="4"/>
  <c r="I3325" i="4"/>
  <c r="B3321" i="4"/>
  <c r="I3305" i="4"/>
  <c r="I3304" i="4"/>
  <c r="I3303" i="4"/>
  <c r="I3302" i="4"/>
  <c r="I3301" i="4"/>
  <c r="B3297" i="4"/>
  <c r="I3281" i="4"/>
  <c r="I3280" i="4"/>
  <c r="I3279" i="4"/>
  <c r="I3278" i="4"/>
  <c r="I3277" i="4"/>
  <c r="B3273" i="4"/>
  <c r="I3257" i="4"/>
  <c r="I3256" i="4"/>
  <c r="I3255" i="4"/>
  <c r="I3254" i="4"/>
  <c r="I3253" i="4"/>
  <c r="B3249" i="4"/>
  <c r="I3233" i="4"/>
  <c r="I3232" i="4"/>
  <c r="I3231" i="4"/>
  <c r="I3230" i="4"/>
  <c r="I3229" i="4"/>
  <c r="B3225" i="4"/>
  <c r="I3209" i="4"/>
  <c r="I3208" i="4"/>
  <c r="I3207" i="4"/>
  <c r="I3206" i="4"/>
  <c r="I3205" i="4"/>
  <c r="B3201" i="4"/>
  <c r="I3180" i="4"/>
  <c r="I3179" i="4"/>
  <c r="I3178" i="4"/>
  <c r="I3177" i="4"/>
  <c r="I3176" i="4"/>
  <c r="B3172" i="4"/>
  <c r="I3156" i="4"/>
  <c r="I3155" i="4"/>
  <c r="I3154" i="4"/>
  <c r="I3153" i="4"/>
  <c r="I3152" i="4"/>
  <c r="B3148" i="4"/>
  <c r="I3132" i="4"/>
  <c r="I3131" i="4"/>
  <c r="I3130" i="4"/>
  <c r="I3129" i="4"/>
  <c r="I3128" i="4"/>
  <c r="B3124" i="4"/>
  <c r="I3108" i="4"/>
  <c r="I3107" i="4"/>
  <c r="I3106" i="4"/>
  <c r="I3105" i="4"/>
  <c r="I3104" i="4"/>
  <c r="B3100" i="4"/>
  <c r="I3084" i="4"/>
  <c r="I3083" i="4"/>
  <c r="I3082" i="4"/>
  <c r="I3081" i="4"/>
  <c r="I3080" i="4"/>
  <c r="B3076" i="4"/>
  <c r="I3060" i="4"/>
  <c r="I3059" i="4"/>
  <c r="I3058" i="4"/>
  <c r="I3057" i="4"/>
  <c r="I3056" i="4"/>
  <c r="B3052" i="4"/>
  <c r="I3036" i="4"/>
  <c r="I3035" i="4"/>
  <c r="I3034" i="4"/>
  <c r="I3033" i="4"/>
  <c r="I3032" i="4"/>
  <c r="B3028" i="4"/>
  <c r="I3012" i="4"/>
  <c r="I3011" i="4"/>
  <c r="I3010" i="4"/>
  <c r="I3009" i="4"/>
  <c r="I3008" i="4"/>
  <c r="B3004" i="4"/>
  <c r="I2988" i="4"/>
  <c r="I2987" i="4"/>
  <c r="I2986" i="4"/>
  <c r="I2985" i="4"/>
  <c r="I2984" i="4"/>
  <c r="B2980" i="4"/>
  <c r="I2964" i="4"/>
  <c r="I2963" i="4"/>
  <c r="I2962" i="4"/>
  <c r="I2961" i="4"/>
  <c r="I2960" i="4"/>
  <c r="B2956" i="4"/>
  <c r="I2932" i="4"/>
  <c r="I2931" i="4"/>
  <c r="I2930" i="4"/>
  <c r="I2929" i="4"/>
  <c r="I2928" i="4"/>
  <c r="B2924" i="4"/>
  <c r="I2902" i="4"/>
  <c r="I2901" i="4"/>
  <c r="I2900" i="4"/>
  <c r="I2899" i="4"/>
  <c r="I2898" i="4"/>
  <c r="B2894" i="4"/>
  <c r="I2865" i="4"/>
  <c r="I2864" i="4"/>
  <c r="I2863" i="4"/>
  <c r="I2862" i="4"/>
  <c r="I2861" i="4"/>
  <c r="B2857" i="4"/>
  <c r="I2841" i="4"/>
  <c r="I2840" i="4"/>
  <c r="I2839" i="4"/>
  <c r="I2838" i="4"/>
  <c r="I2837" i="4"/>
  <c r="B2833" i="4"/>
  <c r="I2817" i="4"/>
  <c r="I2816" i="4"/>
  <c r="I2815" i="4"/>
  <c r="I2814" i="4"/>
  <c r="I2813" i="4"/>
  <c r="B2809" i="4"/>
  <c r="I2793" i="4"/>
  <c r="I2792" i="4"/>
  <c r="I2791" i="4"/>
  <c r="I2790" i="4"/>
  <c r="I2789" i="4"/>
  <c r="B2785" i="4"/>
  <c r="I2769" i="4"/>
  <c r="I2768" i="4"/>
  <c r="I2767" i="4"/>
  <c r="I2766" i="4"/>
  <c r="I2765" i="4"/>
  <c r="B2761" i="4"/>
  <c r="I2745" i="4"/>
  <c r="I2744" i="4"/>
  <c r="I2743" i="4"/>
  <c r="I2742" i="4"/>
  <c r="I2741" i="4"/>
  <c r="B2737" i="4"/>
  <c r="I2721" i="4"/>
  <c r="I2720" i="4"/>
  <c r="I2719" i="4"/>
  <c r="I2718" i="4"/>
  <c r="I2717" i="4"/>
  <c r="B2713" i="4"/>
  <c r="I2697" i="4"/>
  <c r="I2696" i="4"/>
  <c r="I2695" i="4"/>
  <c r="I2694" i="4"/>
  <c r="I2693" i="4"/>
  <c r="B2689" i="4"/>
  <c r="I2673" i="4"/>
  <c r="I2672" i="4"/>
  <c r="I2671" i="4"/>
  <c r="I2670" i="4"/>
  <c r="I2669" i="4"/>
  <c r="B2665" i="4"/>
  <c r="I2649" i="4"/>
  <c r="I2648" i="4"/>
  <c r="I2647" i="4"/>
  <c r="I2646" i="4"/>
  <c r="I2645" i="4"/>
  <c r="B2641" i="4"/>
  <c r="I2625" i="4"/>
  <c r="I2624" i="4"/>
  <c r="I2623" i="4"/>
  <c r="I2622" i="4"/>
  <c r="I2621" i="4"/>
  <c r="B2617" i="4"/>
  <c r="I2601" i="4"/>
  <c r="I2600" i="4"/>
  <c r="I2599" i="4"/>
  <c r="I2598" i="4"/>
  <c r="I2597" i="4"/>
  <c r="B2593" i="4"/>
  <c r="I2577" i="4"/>
  <c r="I2576" i="4"/>
  <c r="I2575" i="4"/>
  <c r="I2574" i="4"/>
  <c r="I2573" i="4"/>
  <c r="B2569" i="4"/>
  <c r="I2553" i="4"/>
  <c r="I2552" i="4"/>
  <c r="I2551" i="4"/>
  <c r="I2550" i="4"/>
  <c r="I2549" i="4"/>
  <c r="B2545" i="4"/>
  <c r="I2529" i="4"/>
  <c r="I2528" i="4"/>
  <c r="I2527" i="4"/>
  <c r="I2526" i="4"/>
  <c r="I2525" i="4"/>
  <c r="B2521" i="4"/>
  <c r="I2493" i="4"/>
  <c r="I2492" i="4"/>
  <c r="I2491" i="4"/>
  <c r="I2490" i="4"/>
  <c r="I2489" i="4"/>
  <c r="B2485" i="4"/>
  <c r="I2454" i="4"/>
  <c r="I2453" i="4"/>
  <c r="I2452" i="4"/>
  <c r="I2451" i="4"/>
  <c r="I2450" i="4"/>
  <c r="B2446" i="4"/>
  <c r="I2430" i="4"/>
  <c r="I2429" i="4"/>
  <c r="I2428" i="4"/>
  <c r="I2427" i="4"/>
  <c r="I2426" i="4"/>
  <c r="B2422" i="4"/>
  <c r="I2406" i="4"/>
  <c r="I2405" i="4"/>
  <c r="I2404" i="4"/>
  <c r="I2403" i="4"/>
  <c r="I2402" i="4"/>
  <c r="B2398" i="4"/>
  <c r="I2382" i="4"/>
  <c r="I2381" i="4"/>
  <c r="I2380" i="4"/>
  <c r="I2379" i="4"/>
  <c r="I2378" i="4"/>
  <c r="B2374" i="4"/>
  <c r="I2358" i="4"/>
  <c r="I2357" i="4"/>
  <c r="I2356" i="4"/>
  <c r="I2355" i="4"/>
  <c r="I2354" i="4"/>
  <c r="B2350" i="4"/>
  <c r="I2334" i="4"/>
  <c r="I2333" i="4"/>
  <c r="I2332" i="4"/>
  <c r="I2331" i="4"/>
  <c r="I2330" i="4"/>
  <c r="B2326" i="4"/>
  <c r="I2310" i="4"/>
  <c r="I2309" i="4"/>
  <c r="I2308" i="4"/>
  <c r="I2307" i="4"/>
  <c r="I2306" i="4"/>
  <c r="B2302" i="4"/>
  <c r="I2286" i="4"/>
  <c r="I2285" i="4"/>
  <c r="I2284" i="4"/>
  <c r="I2283" i="4"/>
  <c r="I2282" i="4"/>
  <c r="B2278" i="4"/>
  <c r="I2246" i="4"/>
  <c r="I2245" i="4"/>
  <c r="I2244" i="4"/>
  <c r="I2243" i="4"/>
  <c r="I2242" i="4"/>
  <c r="B2238" i="4"/>
  <c r="I2205" i="4"/>
  <c r="I2204" i="4"/>
  <c r="I2203" i="4"/>
  <c r="I2202" i="4"/>
  <c r="I2201" i="4"/>
  <c r="B2197" i="4"/>
  <c r="I2181" i="4"/>
  <c r="I2180" i="4"/>
  <c r="I2179" i="4"/>
  <c r="I2178" i="4"/>
  <c r="I2177" i="4"/>
  <c r="B2173" i="4"/>
  <c r="I2137" i="4"/>
  <c r="I2136" i="4"/>
  <c r="I2135" i="4"/>
  <c r="I2134" i="4"/>
  <c r="I2133" i="4"/>
  <c r="B2129" i="4"/>
  <c r="I2095" i="4"/>
  <c r="I2094" i="4"/>
  <c r="I2093" i="4"/>
  <c r="I2092" i="4"/>
  <c r="I2091" i="4"/>
  <c r="B2087" i="4"/>
  <c r="I2048" i="4"/>
  <c r="I2047" i="4"/>
  <c r="I2046" i="4"/>
  <c r="I2045" i="4"/>
  <c r="I2044" i="4"/>
  <c r="B2040" i="4"/>
  <c r="I2024" i="4"/>
  <c r="I2023" i="4"/>
  <c r="I2022" i="4"/>
  <c r="I2021" i="4"/>
  <c r="I2020" i="4"/>
  <c r="B2016" i="4"/>
  <c r="I2000" i="4"/>
  <c r="I1999" i="4"/>
  <c r="I1998" i="4"/>
  <c r="I1997" i="4"/>
  <c r="I1996" i="4"/>
  <c r="B1992" i="4"/>
  <c r="I1976" i="4"/>
  <c r="I1975" i="4"/>
  <c r="I1974" i="4"/>
  <c r="I1973" i="4"/>
  <c r="I1972" i="4"/>
  <c r="B1968" i="4"/>
  <c r="I1952" i="4"/>
  <c r="I1951" i="4"/>
  <c r="I1950" i="4"/>
  <c r="I1949" i="4"/>
  <c r="I1948" i="4"/>
  <c r="B1944" i="4"/>
  <c r="I1918" i="4"/>
  <c r="I1917" i="4"/>
  <c r="I1916" i="4"/>
  <c r="I1915" i="4"/>
  <c r="I1914" i="4"/>
  <c r="B1910" i="4"/>
  <c r="I1886" i="4"/>
  <c r="I1885" i="4"/>
  <c r="I1884" i="4"/>
  <c r="I1883" i="4"/>
  <c r="I1882" i="4"/>
  <c r="B1878" i="4"/>
  <c r="I1862" i="4"/>
  <c r="I1861" i="4"/>
  <c r="I1860" i="4"/>
  <c r="I1859" i="4"/>
  <c r="I1858" i="4"/>
  <c r="B1854" i="4"/>
  <c r="I1838" i="4"/>
  <c r="I1837" i="4"/>
  <c r="I1836" i="4"/>
  <c r="I1835" i="4"/>
  <c r="I1834" i="4"/>
  <c r="B1830" i="4"/>
  <c r="I1814" i="4"/>
  <c r="I1813" i="4"/>
  <c r="I1812" i="4"/>
  <c r="I1811" i="4"/>
  <c r="I1810" i="4"/>
  <c r="B1806" i="4"/>
  <c r="I1790" i="4"/>
  <c r="I1789" i="4"/>
  <c r="I1788" i="4"/>
  <c r="I1787" i="4"/>
  <c r="I1786" i="4"/>
  <c r="B1782" i="4"/>
  <c r="I1764" i="4"/>
  <c r="I1763" i="4"/>
  <c r="I1762" i="4"/>
  <c r="I1761" i="4"/>
  <c r="I1760" i="4"/>
  <c r="B1756" i="4"/>
  <c r="I1740" i="4"/>
  <c r="I1739" i="4"/>
  <c r="I1738" i="4"/>
  <c r="I1737" i="4"/>
  <c r="I1736" i="4"/>
  <c r="B1732" i="4"/>
  <c r="I1716" i="4"/>
  <c r="I1715" i="4"/>
  <c r="I1714" i="4"/>
  <c r="I1713" i="4"/>
  <c r="I1712" i="4"/>
  <c r="B1708" i="4"/>
  <c r="I1692" i="4"/>
  <c r="I1691" i="4"/>
  <c r="I1690" i="4"/>
  <c r="I1689" i="4"/>
  <c r="I1688" i="4"/>
  <c r="B1684" i="4"/>
  <c r="I1668" i="4"/>
  <c r="I1667" i="4"/>
  <c r="I1666" i="4"/>
  <c r="I1665" i="4"/>
  <c r="I1664" i="4"/>
  <c r="B1660" i="4"/>
  <c r="I1638" i="4"/>
  <c r="I1637" i="4"/>
  <c r="I1636" i="4"/>
  <c r="I1635" i="4"/>
  <c r="I1634" i="4"/>
  <c r="B1630" i="4"/>
  <c r="I1614" i="4"/>
  <c r="I1613" i="4"/>
  <c r="I1612" i="4"/>
  <c r="I1611" i="4"/>
  <c r="I1610" i="4"/>
  <c r="B1606" i="4"/>
  <c r="I1590" i="4"/>
  <c r="I1589" i="4"/>
  <c r="I1588" i="4"/>
  <c r="I1587" i="4"/>
  <c r="I1586" i="4"/>
  <c r="B1582" i="4"/>
  <c r="I1561" i="4"/>
  <c r="I1560" i="4"/>
  <c r="I1559" i="4"/>
  <c r="I1558" i="4"/>
  <c r="I1557" i="4"/>
  <c r="B1553" i="4"/>
  <c r="I1537" i="4"/>
  <c r="I1536" i="4"/>
  <c r="I1535" i="4"/>
  <c r="I1534" i="4"/>
  <c r="I1533" i="4"/>
  <c r="B1529" i="4"/>
  <c r="I1513" i="4"/>
  <c r="I1512" i="4"/>
  <c r="I1511" i="4"/>
  <c r="I1510" i="4"/>
  <c r="I1509" i="4"/>
  <c r="B1505" i="4"/>
  <c r="I1489" i="4"/>
  <c r="I1488" i="4"/>
  <c r="I1487" i="4"/>
  <c r="I1486" i="4"/>
  <c r="I1485" i="4"/>
  <c r="B1481" i="4"/>
  <c r="I1465" i="4"/>
  <c r="I1464" i="4"/>
  <c r="I1463" i="4"/>
  <c r="I1462" i="4"/>
  <c r="I1461" i="4"/>
  <c r="B1457" i="4"/>
  <c r="I1437" i="4"/>
  <c r="I1436" i="4"/>
  <c r="I1435" i="4"/>
  <c r="I1434" i="4"/>
  <c r="I1433" i="4"/>
  <c r="B1429" i="4"/>
  <c r="I1413" i="4"/>
  <c r="I1412" i="4"/>
  <c r="I1411" i="4"/>
  <c r="I1410" i="4"/>
  <c r="I1409" i="4"/>
  <c r="B1405" i="4"/>
  <c r="I1389" i="4"/>
  <c r="I1388" i="4"/>
  <c r="I1387" i="4"/>
  <c r="I1386" i="4"/>
  <c r="I1385" i="4"/>
  <c r="B1381" i="4"/>
  <c r="I1365" i="4"/>
  <c r="I1364" i="4"/>
  <c r="I1363" i="4"/>
  <c r="I1362" i="4"/>
  <c r="I1361" i="4"/>
  <c r="B1357" i="4"/>
  <c r="I1341" i="4"/>
  <c r="I1340" i="4"/>
  <c r="I1339" i="4"/>
  <c r="I1338" i="4"/>
  <c r="I1337" i="4"/>
  <c r="B1333" i="4"/>
  <c r="I1317" i="4"/>
  <c r="I1316" i="4"/>
  <c r="I1315" i="4"/>
  <c r="I1314" i="4"/>
  <c r="I1313" i="4"/>
  <c r="B1309" i="4"/>
  <c r="I1293" i="4"/>
  <c r="I1292" i="4"/>
  <c r="I1291" i="4"/>
  <c r="I1290" i="4"/>
  <c r="I1289" i="4"/>
  <c r="B1285" i="4"/>
  <c r="I1269" i="4"/>
  <c r="I1268" i="4"/>
  <c r="I1267" i="4"/>
  <c r="I1266" i="4"/>
  <c r="I1265" i="4"/>
  <c r="B1261" i="4"/>
  <c r="I1245" i="4"/>
  <c r="I1244" i="4"/>
  <c r="I1243" i="4"/>
  <c r="I1242" i="4"/>
  <c r="I1241" i="4"/>
  <c r="B1237" i="4"/>
  <c r="I1221" i="4"/>
  <c r="I1220" i="4"/>
  <c r="I1219" i="4"/>
  <c r="I1218" i="4"/>
  <c r="I1217" i="4"/>
  <c r="B1213" i="4"/>
  <c r="I1187" i="4"/>
  <c r="I1186" i="4"/>
  <c r="I1185" i="4"/>
  <c r="I1184" i="4"/>
  <c r="I1183" i="4"/>
  <c r="B1179" i="4"/>
  <c r="I1163" i="4"/>
  <c r="I1162" i="4"/>
  <c r="I1161" i="4"/>
  <c r="I1160" i="4"/>
  <c r="I1159" i="4"/>
  <c r="B1155" i="4"/>
  <c r="I1139" i="4"/>
  <c r="I1138" i="4"/>
  <c r="I1137" i="4"/>
  <c r="I1136" i="4"/>
  <c r="I1135" i="4"/>
  <c r="B1131" i="4"/>
  <c r="I1114" i="4"/>
  <c r="I1113" i="4"/>
  <c r="I1112" i="4"/>
  <c r="I1111" i="4"/>
  <c r="I1110" i="4"/>
  <c r="B1106" i="4"/>
  <c r="I1090" i="4"/>
  <c r="I1089" i="4"/>
  <c r="I1088" i="4"/>
  <c r="I1087" i="4"/>
  <c r="I1086" i="4"/>
  <c r="B1082" i="4"/>
  <c r="I1054" i="4"/>
  <c r="I1053" i="4"/>
  <c r="I1052" i="4"/>
  <c r="I1051" i="4"/>
  <c r="B1047" i="4"/>
  <c r="I1031" i="4"/>
  <c r="I1030" i="4"/>
  <c r="I1029" i="4"/>
  <c r="I1028" i="4"/>
  <c r="I1027" i="4"/>
  <c r="B1023" i="4"/>
  <c r="I1007" i="4"/>
  <c r="I1006" i="4"/>
  <c r="I1005" i="4"/>
  <c r="I1004" i="4"/>
  <c r="I1003" i="4"/>
  <c r="B999" i="4"/>
  <c r="I983" i="4"/>
  <c r="I982" i="4"/>
  <c r="I981" i="4"/>
  <c r="I980" i="4"/>
  <c r="I979" i="4"/>
  <c r="B975" i="4"/>
  <c r="I959" i="4"/>
  <c r="I958" i="4"/>
  <c r="I957" i="4"/>
  <c r="I956" i="4"/>
  <c r="I955" i="4"/>
  <c r="B951" i="4"/>
  <c r="I931" i="4"/>
  <c r="I930" i="4"/>
  <c r="I929" i="4"/>
  <c r="I928" i="4"/>
  <c r="I927" i="4"/>
  <c r="B923" i="4"/>
  <c r="I907" i="4"/>
  <c r="I906" i="4"/>
  <c r="I905" i="4"/>
  <c r="I904" i="4"/>
  <c r="I903" i="4"/>
  <c r="B899" i="4"/>
  <c r="I883" i="4"/>
  <c r="I882" i="4"/>
  <c r="I881" i="4"/>
  <c r="I880" i="4"/>
  <c r="I879" i="4"/>
  <c r="B875" i="4"/>
  <c r="I859" i="4"/>
  <c r="I858" i="4"/>
  <c r="I857" i="4"/>
  <c r="I856" i="4"/>
  <c r="I855" i="4"/>
  <c r="B851" i="4"/>
  <c r="I835" i="4"/>
  <c r="I834" i="4"/>
  <c r="I833" i="4"/>
  <c r="I832" i="4"/>
  <c r="I831" i="4"/>
  <c r="B827" i="4"/>
  <c r="I811" i="4"/>
  <c r="I810" i="4"/>
  <c r="I809" i="4"/>
  <c r="I808" i="4"/>
  <c r="I807" i="4"/>
  <c r="B803" i="4"/>
  <c r="I787" i="4"/>
  <c r="I786" i="4"/>
  <c r="I785" i="4"/>
  <c r="I784" i="4"/>
  <c r="I783" i="4"/>
  <c r="B779" i="4"/>
  <c r="I763" i="4"/>
  <c r="I762" i="4"/>
  <c r="I761" i="4"/>
  <c r="I760" i="4"/>
  <c r="I759" i="4"/>
  <c r="B755" i="4"/>
  <c r="I739" i="4"/>
  <c r="I738" i="4"/>
  <c r="I737" i="4"/>
  <c r="I736" i="4"/>
  <c r="I735" i="4"/>
  <c r="B731" i="4"/>
  <c r="I715" i="4"/>
  <c r="I714" i="4"/>
  <c r="I713" i="4"/>
  <c r="I712" i="4"/>
  <c r="I711" i="4"/>
  <c r="B707" i="4"/>
  <c r="I691" i="4"/>
  <c r="I690" i="4"/>
  <c r="I689" i="4"/>
  <c r="I688" i="4"/>
  <c r="I687" i="4"/>
  <c r="B683" i="4"/>
  <c r="I667" i="4"/>
  <c r="I666" i="4"/>
  <c r="I665" i="4"/>
  <c r="I664" i="4"/>
  <c r="I663" i="4"/>
  <c r="B659" i="4"/>
  <c r="I643" i="4"/>
  <c r="I642" i="4"/>
  <c r="I641" i="4"/>
  <c r="I640" i="4"/>
  <c r="I639" i="4"/>
  <c r="B635" i="4"/>
  <c r="I619" i="4"/>
  <c r="I618" i="4"/>
  <c r="I617" i="4"/>
  <c r="I616" i="4"/>
  <c r="I615" i="4"/>
  <c r="B611" i="4"/>
  <c r="I584" i="4"/>
  <c r="I583" i="4"/>
  <c r="I582" i="4"/>
  <c r="I581" i="4"/>
  <c r="I580" i="4"/>
  <c r="B576" i="4"/>
  <c r="I560" i="4"/>
  <c r="I559" i="4"/>
  <c r="I558" i="4"/>
  <c r="I557" i="4"/>
  <c r="I556" i="4"/>
  <c r="B552" i="4"/>
  <c r="I536" i="4"/>
  <c r="I535" i="4"/>
  <c r="I534" i="4"/>
  <c r="I533" i="4"/>
  <c r="I532" i="4"/>
  <c r="B528" i="4"/>
  <c r="I508" i="4"/>
  <c r="I507" i="4"/>
  <c r="I506" i="4"/>
  <c r="I505" i="4"/>
  <c r="I504" i="4"/>
  <c r="B500" i="4"/>
  <c r="I484" i="4"/>
  <c r="I483" i="4"/>
  <c r="I482" i="4"/>
  <c r="I481" i="4"/>
  <c r="I480" i="4"/>
  <c r="B476" i="4"/>
  <c r="I454" i="4"/>
  <c r="I453" i="4"/>
  <c r="I452" i="4"/>
  <c r="I451" i="4"/>
  <c r="I450" i="4"/>
  <c r="B446" i="4"/>
  <c r="I430" i="4"/>
  <c r="I429" i="4"/>
  <c r="I428" i="4"/>
  <c r="I427" i="4"/>
  <c r="I426" i="4"/>
  <c r="B422" i="4"/>
  <c r="I400" i="4"/>
  <c r="I393" i="4" s="1"/>
  <c r="B391" i="4"/>
  <c r="I376" i="4"/>
  <c r="I369" i="4" s="1"/>
  <c r="B367" i="4"/>
  <c r="I351" i="4"/>
  <c r="I350" i="4"/>
  <c r="I349" i="4"/>
  <c r="I348" i="4"/>
  <c r="I347" i="4"/>
  <c r="B343" i="4"/>
  <c r="I324" i="4"/>
  <c r="I323" i="4"/>
  <c r="I322" i="4"/>
  <c r="I321" i="4"/>
  <c r="I320" i="4"/>
  <c r="B316" i="4"/>
  <c r="B292" i="4"/>
  <c r="I276" i="4"/>
  <c r="I275" i="4"/>
  <c r="I274" i="4"/>
  <c r="I273" i="4"/>
  <c r="I272" i="4"/>
  <c r="B268" i="4"/>
  <c r="I252" i="4"/>
  <c r="I251" i="4"/>
  <c r="I250" i="4"/>
  <c r="I249" i="4"/>
  <c r="I248" i="4"/>
  <c r="B244" i="4"/>
  <c r="I228" i="4"/>
  <c r="I227" i="4"/>
  <c r="I226" i="4"/>
  <c r="I225" i="4"/>
  <c r="I224" i="4"/>
  <c r="B220" i="4"/>
  <c r="I204" i="4"/>
  <c r="I203" i="4"/>
  <c r="I202" i="4"/>
  <c r="I201" i="4"/>
  <c r="I200" i="4"/>
  <c r="B196" i="4"/>
  <c r="I180" i="4"/>
  <c r="I179" i="4"/>
  <c r="I178" i="4"/>
  <c r="I177" i="4"/>
  <c r="I176" i="4"/>
  <c r="B172" i="4"/>
  <c r="I156" i="4"/>
  <c r="I155" i="4"/>
  <c r="I154" i="4"/>
  <c r="I153" i="4"/>
  <c r="I152" i="4"/>
  <c r="B148" i="4"/>
  <c r="I132" i="4"/>
  <c r="I131" i="4"/>
  <c r="I130" i="4"/>
  <c r="I129" i="4"/>
  <c r="I128" i="4"/>
  <c r="B124" i="4"/>
  <c r="I108" i="4"/>
  <c r="I107" i="4"/>
  <c r="I106" i="4"/>
  <c r="I105" i="4"/>
  <c r="I104" i="4"/>
  <c r="B100" i="4"/>
  <c r="I84" i="4"/>
  <c r="I83" i="4"/>
  <c r="I82" i="4"/>
  <c r="I81" i="4"/>
  <c r="I80" i="4"/>
  <c r="B76" i="4"/>
  <c r="I60" i="4"/>
  <c r="I59" i="4"/>
  <c r="I58" i="4"/>
  <c r="I57" i="4"/>
  <c r="I56" i="4"/>
  <c r="B52" i="4"/>
  <c r="I36" i="4"/>
  <c r="I35" i="4"/>
  <c r="I34" i="4"/>
  <c r="I33" i="4"/>
  <c r="I32" i="4"/>
  <c r="B28" i="4"/>
  <c r="I12" i="4"/>
  <c r="I11" i="4"/>
  <c r="I10" i="4"/>
  <c r="I9" i="4"/>
  <c r="I8" i="4"/>
  <c r="B4" i="4"/>
  <c r="G220" i="3"/>
  <c r="D34" i="2" s="1"/>
  <c r="G204" i="3"/>
  <c r="G203" i="3" s="1"/>
  <c r="B204" i="3"/>
  <c r="B201" i="3"/>
  <c r="B6705" i="5" s="1"/>
  <c r="B189" i="3"/>
  <c r="B177" i="3"/>
  <c r="B169" i="3"/>
  <c r="B5583" i="5" s="1"/>
  <c r="B160" i="3"/>
  <c r="B5226" i="5" s="1"/>
  <c r="B139" i="3"/>
  <c r="B4504" i="5" s="1"/>
  <c r="B110" i="3"/>
  <c r="B3519" i="5" s="1"/>
  <c r="B89" i="3"/>
  <c r="B2696" i="5" s="1"/>
  <c r="B75" i="3"/>
  <c r="B2216" i="5" s="1"/>
  <c r="B68" i="3"/>
  <c r="B1970" i="5" s="1"/>
  <c r="B62" i="3"/>
  <c r="B1765" i="5" s="1"/>
  <c r="B58" i="3"/>
  <c r="B55" i="3"/>
  <c r="B42" i="3"/>
  <c r="B1109" i="5" s="1"/>
  <c r="B36" i="3"/>
  <c r="B14" i="3"/>
  <c r="B11" i="3"/>
  <c r="B9" i="3"/>
  <c r="B6" i="5" s="1"/>
  <c r="C4" i="2" a="1"/>
  <c r="C4" i="2" s="1"/>
  <c r="B10" i="15" s="1"/>
  <c r="C3" i="2" a="1"/>
  <c r="C3" i="2" s="1"/>
  <c r="B9" i="15" s="1"/>
  <c r="C5" i="5" l="1"/>
  <c r="B9" i="5"/>
  <c r="J9" i="5"/>
  <c r="B30" i="4"/>
  <c r="B43" i="5"/>
  <c r="B15" i="3"/>
  <c r="B119" i="5"/>
  <c r="B613" i="4"/>
  <c r="B637" i="4" s="1"/>
  <c r="B919" i="5"/>
  <c r="J1112" i="5"/>
  <c r="B1025" i="4"/>
  <c r="B1049" i="4" s="1"/>
  <c r="B1566" i="5"/>
  <c r="B1084" i="4"/>
  <c r="B1642" i="5"/>
  <c r="J1768" i="5"/>
  <c r="J1973" i="5"/>
  <c r="J2219" i="5"/>
  <c r="J2699" i="5"/>
  <c r="J3522" i="5"/>
  <c r="J4507" i="5"/>
  <c r="J5229" i="5"/>
  <c r="J5586" i="5"/>
  <c r="B179" i="3"/>
  <c r="B5889" i="5" s="1"/>
  <c r="B5838" i="5"/>
  <c r="B190" i="3"/>
  <c r="B6297" i="5" s="1"/>
  <c r="B6246" i="5"/>
  <c r="J6708" i="5"/>
  <c r="F6764" i="5"/>
  <c r="H6764" i="5" s="1"/>
  <c r="I6780" i="5" s="1"/>
  <c r="F6714" i="5"/>
  <c r="H6714" i="5" s="1"/>
  <c r="I6729" i="5" s="1"/>
  <c r="I21" i="8"/>
  <c r="H27" i="15"/>
  <c r="G14" i="11"/>
  <c r="I17" i="6"/>
  <c r="I87" i="6"/>
  <c r="I157" i="6"/>
  <c r="D9" i="11"/>
  <c r="H7" i="7"/>
  <c r="F39" i="7"/>
  <c r="G39" i="7" s="1"/>
  <c r="F34" i="7"/>
  <c r="G34" i="7" s="1"/>
  <c r="F31" i="7"/>
  <c r="F29" i="7"/>
  <c r="G29" i="7" s="1"/>
  <c r="F20" i="7"/>
  <c r="F7" i="8" s="1" a="1"/>
  <c r="F7" i="8" s="1"/>
  <c r="F10" i="7"/>
  <c r="F9" i="7"/>
  <c r="F6" i="8" s="1" a="1"/>
  <c r="F6" i="8" s="1"/>
  <c r="H10" i="7"/>
  <c r="G10" i="7"/>
  <c r="D7" i="11"/>
  <c r="H11" i="7"/>
  <c r="D8" i="11"/>
  <c r="H19" i="7"/>
  <c r="H20" i="7"/>
  <c r="E7" i="8"/>
  <c r="I7" i="8" s="1"/>
  <c r="I4" i="8" s="1"/>
  <c r="H29" i="7"/>
  <c r="I29" i="7" s="1"/>
  <c r="J29" i="7" s="1"/>
  <c r="H31" i="7"/>
  <c r="G31" i="7"/>
  <c r="F37" i="7"/>
  <c r="G37" i="7" s="1"/>
  <c r="H37" i="7"/>
  <c r="D13" i="11"/>
  <c r="H32" i="12"/>
  <c r="H33" i="12" s="1"/>
  <c r="H35" i="12" s="1"/>
  <c r="J32" i="12"/>
  <c r="J33" i="12" s="1"/>
  <c r="J35" i="12" s="1"/>
  <c r="D9" i="13"/>
  <c r="F18" i="13"/>
  <c r="I6" i="15"/>
  <c r="I4" i="15"/>
  <c r="K5" i="15"/>
  <c r="K6" i="15" s="1"/>
  <c r="I3773" i="4"/>
  <c r="I3766" i="4" s="1"/>
  <c r="I1246" i="4"/>
  <c r="I1239" i="4" s="1"/>
  <c r="I2965" i="4"/>
  <c r="I2958" i="4" s="1"/>
  <c r="I3157" i="4"/>
  <c r="I3150" i="4" s="1"/>
  <c r="I3907" i="4"/>
  <c r="I3900" i="4" s="1"/>
  <c r="I3989" i="4"/>
  <c r="I3976" i="4" s="1"/>
  <c r="I2001" i="4"/>
  <c r="I1994" i="4" s="1"/>
  <c r="I1466" i="4"/>
  <c r="I1459" i="4" s="1"/>
  <c r="I1669" i="4"/>
  <c r="I1662" i="4" s="1"/>
  <c r="I668" i="4"/>
  <c r="I661" i="4" s="1"/>
  <c r="I1056" i="4"/>
  <c r="I1049" i="4" s="1"/>
  <c r="I2287" i="4"/>
  <c r="I2280" i="4" s="1"/>
  <c r="I13" i="4"/>
  <c r="I6" i="4" s="1"/>
  <c r="I1342" i="4"/>
  <c r="I1335" i="4" s="1"/>
  <c r="I2494" i="4"/>
  <c r="I2487" i="4" s="1"/>
  <c r="I2698" i="4"/>
  <c r="I2691" i="4" s="1"/>
  <c r="I3427" i="4"/>
  <c r="I3420" i="4" s="1"/>
  <c r="I537" i="4"/>
  <c r="I530" i="4" s="1"/>
  <c r="I2903" i="4"/>
  <c r="I2896" i="4" s="1"/>
  <c r="I2206" i="4"/>
  <c r="I2199" i="4" s="1"/>
  <c r="I3378" i="4"/>
  <c r="I3371" i="4" s="1"/>
  <c r="I1490" i="4"/>
  <c r="I1483" i="4" s="1"/>
  <c r="I2025" i="4"/>
  <c r="I2018" i="4" s="1"/>
  <c r="I1008" i="4"/>
  <c r="I1001" i="4" s="1"/>
  <c r="I1164" i="4"/>
  <c r="I1157" i="4" s="1"/>
  <c r="I2578" i="4"/>
  <c r="I2571" i="4" s="1"/>
  <c r="I960" i="4"/>
  <c r="I953" i="4" s="1"/>
  <c r="I1765" i="4"/>
  <c r="I1758" i="4" s="1"/>
  <c r="I1977" i="4"/>
  <c r="I1970" i="4" s="1"/>
  <c r="I2431" i="4"/>
  <c r="I2424" i="4" s="1"/>
  <c r="I3536" i="4"/>
  <c r="I3529" i="4" s="1"/>
  <c r="I4013" i="4"/>
  <c r="I4006" i="4" s="1"/>
  <c r="I836" i="4"/>
  <c r="I829" i="4" s="1"/>
  <c r="I585" i="4"/>
  <c r="I578" i="4" s="1"/>
  <c r="I1115" i="4"/>
  <c r="I1108" i="4" s="1"/>
  <c r="I1514" i="4"/>
  <c r="I1507" i="4" s="1"/>
  <c r="I1717" i="4"/>
  <c r="I1710" i="4" s="1"/>
  <c r="I61" i="4"/>
  <c r="I54" i="4" s="1"/>
  <c r="I3661" i="4"/>
  <c r="I3654" i="4" s="1"/>
  <c r="I788" i="4"/>
  <c r="I781" i="4" s="1"/>
  <c r="I1188" i="4"/>
  <c r="I1181" i="4" s="1"/>
  <c r="I2049" i="4"/>
  <c r="I2042" i="4" s="1"/>
  <c r="I2247" i="4"/>
  <c r="I2240" i="4" s="1"/>
  <c r="I2602" i="4"/>
  <c r="I2595" i="4" s="1"/>
  <c r="I1953" i="4"/>
  <c r="I1946" i="4" s="1"/>
  <c r="I1887" i="4"/>
  <c r="I1880" i="4" s="1"/>
  <c r="I3306" i="4"/>
  <c r="I3299" i="4" s="1"/>
  <c r="I2842" i="4"/>
  <c r="I2835" i="4" s="1"/>
  <c r="I431" i="4"/>
  <c r="I424" i="4" s="1"/>
  <c r="I1741" i="4"/>
  <c r="I1734" i="4" s="1"/>
  <c r="I3403" i="4"/>
  <c r="I3395" i="4" s="1"/>
  <c r="I181" i="4"/>
  <c r="I174" i="4" s="1"/>
  <c r="I1091" i="4"/>
  <c r="I1084" i="4" s="1"/>
  <c r="I2407" i="4"/>
  <c r="I2400" i="4" s="1"/>
  <c r="I2554" i="4"/>
  <c r="I2547" i="4" s="1"/>
  <c r="I3701" i="4"/>
  <c r="I3694" i="4" s="1"/>
  <c r="I1639" i="4"/>
  <c r="I1632" i="4" s="1"/>
  <c r="I1270" i="4"/>
  <c r="I1263" i="4" s="1"/>
  <c r="I692" i="4"/>
  <c r="I685" i="4" s="1"/>
  <c r="I812" i="4"/>
  <c r="I805" i="4" s="1"/>
  <c r="I1538" i="4"/>
  <c r="I1531" i="4" s="1"/>
  <c r="I3210" i="4"/>
  <c r="I3203" i="4" s="1"/>
  <c r="I109" i="4"/>
  <c r="I102" i="4" s="1"/>
  <c r="I1140" i="4"/>
  <c r="I1133" i="4" s="1"/>
  <c r="I2866" i="4"/>
  <c r="I2859" i="4" s="1"/>
  <c r="I3061" i="4"/>
  <c r="I3054" i="4" s="1"/>
  <c r="I3821" i="4"/>
  <c r="I3814" i="4" s="1"/>
  <c r="I3511" i="4"/>
  <c r="I3503" i="4" s="1"/>
  <c r="I3330" i="4"/>
  <c r="I3323" i="4" s="1"/>
  <c r="I485" i="4"/>
  <c r="I478" i="4" s="1"/>
  <c r="I1294" i="4"/>
  <c r="I1287" i="4" s="1"/>
  <c r="I2746" i="4"/>
  <c r="I2739" i="4" s="1"/>
  <c r="I3797" i="4"/>
  <c r="I3790" i="4" s="1"/>
  <c r="I2182" i="4"/>
  <c r="I2175" i="4" s="1"/>
  <c r="I764" i="4"/>
  <c r="I757" i="4" s="1"/>
  <c r="I3749" i="4"/>
  <c r="I3742" i="4" s="1"/>
  <c r="I1390" i="4"/>
  <c r="I1383" i="4" s="1"/>
  <c r="I1693" i="4"/>
  <c r="I1686" i="4" s="1"/>
  <c r="I2455" i="4"/>
  <c r="I2448" i="4" s="1"/>
  <c r="I455" i="4"/>
  <c r="I448" i="4" s="1"/>
  <c r="I352" i="4"/>
  <c r="I345" i="4" s="1"/>
  <c r="I3181" i="4"/>
  <c r="I3174" i="4" s="1"/>
  <c r="I1032" i="4"/>
  <c r="I1025" i="4" s="1"/>
  <c r="I1591" i="4"/>
  <c r="I1584" i="4" s="1"/>
  <c r="I229" i="4"/>
  <c r="I222" i="4" s="1"/>
  <c r="I2626" i="4"/>
  <c r="I2619" i="4" s="1"/>
  <c r="I3085" i="4"/>
  <c r="I3078" i="4" s="1"/>
  <c r="I1919" i="4"/>
  <c r="I1912" i="4" s="1"/>
  <c r="I984" i="4"/>
  <c r="I977" i="4" s="1"/>
  <c r="I133" i="4"/>
  <c r="I126" i="4" s="1"/>
  <c r="I1615" i="4"/>
  <c r="I1608" i="4" s="1"/>
  <c r="I2530" i="4"/>
  <c r="I2523" i="4" s="1"/>
  <c r="I253" i="4"/>
  <c r="I246" i="4" s="1"/>
  <c r="I325" i="4"/>
  <c r="I318" i="4" s="1"/>
  <c r="I1318" i="4"/>
  <c r="I1311" i="4" s="1"/>
  <c r="I2650" i="4"/>
  <c r="I2643" i="4" s="1"/>
  <c r="I2989" i="4"/>
  <c r="I2982" i="4" s="1"/>
  <c r="I3234" i="4"/>
  <c r="I3227" i="4" s="1"/>
  <c r="I716" i="4"/>
  <c r="I709" i="4" s="1"/>
  <c r="I1562" i="4"/>
  <c r="I1555" i="4" s="1"/>
  <c r="I3481" i="4"/>
  <c r="I3474" i="4" s="1"/>
  <c r="I2933" i="4"/>
  <c r="I2926" i="4" s="1"/>
  <c r="I205" i="4"/>
  <c r="I198" i="4" s="1"/>
  <c r="I277" i="4"/>
  <c r="I270" i="4" s="1"/>
  <c r="I4037" i="4"/>
  <c r="I4030" i="4" s="1"/>
  <c r="I3013" i="4"/>
  <c r="I3006" i="4" s="1"/>
  <c r="I1414" i="4"/>
  <c r="I1407" i="4" s="1"/>
  <c r="I3725" i="4"/>
  <c r="I3718" i="4" s="1"/>
  <c r="I620" i="4"/>
  <c r="I613" i="4" s="1"/>
  <c r="I1366" i="4"/>
  <c r="I1359" i="4" s="1"/>
  <c r="I2311" i="4"/>
  <c r="I2304" i="4" s="1"/>
  <c r="I561" i="4"/>
  <c r="I554" i="4" s="1"/>
  <c r="I3037" i="4"/>
  <c r="I3030" i="4" s="1"/>
  <c r="I644" i="4"/>
  <c r="I637" i="4" s="1"/>
  <c r="I2770" i="4"/>
  <c r="I2763" i="4" s="1"/>
  <c r="I3282" i="4"/>
  <c r="I3275" i="4" s="1"/>
  <c r="I3457" i="4"/>
  <c r="I3450" i="4" s="1"/>
  <c r="I85" i="4"/>
  <c r="I78" i="4" s="1"/>
  <c r="I509" i="4"/>
  <c r="I502" i="4" s="1"/>
  <c r="I1438" i="4"/>
  <c r="I1431" i="4" s="1"/>
  <c r="I2096" i="4"/>
  <c r="I2089" i="4" s="1"/>
  <c r="I2335" i="4"/>
  <c r="I2328" i="4" s="1"/>
  <c r="I3354" i="4"/>
  <c r="I3347" i="4" s="1"/>
  <c r="I37" i="4"/>
  <c r="I30" i="4" s="1"/>
  <c r="G50" i="14"/>
  <c r="G24" i="14"/>
  <c r="B63" i="3"/>
  <c r="B1806" i="5" s="1"/>
  <c r="B69" i="3"/>
  <c r="B2011" i="5" s="1"/>
  <c r="B3529" i="4"/>
  <c r="B3560" i="4" s="1"/>
  <c r="B3606" i="4" s="1"/>
  <c r="B1287" i="4"/>
  <c r="B1311" i="4" s="1"/>
  <c r="B1157" i="4"/>
  <c r="B1181" i="4" s="1"/>
  <c r="B3227" i="4"/>
  <c r="B3251" i="4" s="1"/>
  <c r="B161" i="3"/>
  <c r="B5277" i="5" s="1"/>
  <c r="B180" i="3"/>
  <c r="B5940" i="5" s="1"/>
  <c r="B78" i="4"/>
  <c r="B1108" i="4"/>
  <c r="B192" i="3"/>
  <c r="B6348" i="5" s="1"/>
  <c r="H30" i="4" a="1"/>
  <c r="H30" i="4" s="1"/>
  <c r="C30" i="4" a="1"/>
  <c r="C30" i="4" s="1"/>
  <c r="I3258" i="4"/>
  <c r="I3251" i="4" s="1"/>
  <c r="B4006" i="4"/>
  <c r="B202" i="3"/>
  <c r="B6756" i="5" s="1"/>
  <c r="B733" i="4"/>
  <c r="B43" i="3"/>
  <c r="B1147" i="5" s="1"/>
  <c r="B3766" i="4"/>
  <c r="I3931" i="4"/>
  <c r="I3924" i="4" s="1"/>
  <c r="B59" i="3"/>
  <c r="B1683" i="5" s="1"/>
  <c r="I2722" i="4"/>
  <c r="I2715" i="4" s="1"/>
  <c r="I2383" i="4"/>
  <c r="I2376" i="4" s="1"/>
  <c r="I3883" i="4"/>
  <c r="I3876" i="4" s="1"/>
  <c r="B37" i="3"/>
  <c r="B957" i="5" s="1"/>
  <c r="B6" i="4"/>
  <c r="I740" i="4"/>
  <c r="I733" i="4" s="1"/>
  <c r="I908" i="4"/>
  <c r="I901" i="4" s="1"/>
  <c r="I932" i="4"/>
  <c r="I925" i="4" s="1"/>
  <c r="I1839" i="4"/>
  <c r="I1832" i="4" s="1"/>
  <c r="I1863" i="4"/>
  <c r="I1856" i="4" s="1"/>
  <c r="I2674" i="4"/>
  <c r="I2667" i="4" s="1"/>
  <c r="I3948" i="4"/>
  <c r="B12" i="3"/>
  <c r="B2199" i="4"/>
  <c r="B111" i="3"/>
  <c r="B3562" i="5" s="1"/>
  <c r="B661" i="4"/>
  <c r="B76" i="3"/>
  <c r="B2257" i="5" s="1"/>
  <c r="B140" i="3"/>
  <c r="B4545" i="5" s="1"/>
  <c r="B1431" i="4"/>
  <c r="B3395" i="4"/>
  <c r="B170" i="3"/>
  <c r="B5634" i="5" s="1"/>
  <c r="B2811" i="4"/>
  <c r="B56" i="3"/>
  <c r="B1604" i="5" s="1"/>
  <c r="I884" i="4"/>
  <c r="I877" i="4" s="1"/>
  <c r="I1815" i="4"/>
  <c r="I1808" i="4" s="1"/>
  <c r="I2138" i="4"/>
  <c r="I2131" i="4" s="1"/>
  <c r="I2359" i="4"/>
  <c r="I2352" i="4" s="1"/>
  <c r="B90" i="3"/>
  <c r="B2746" i="5" s="1"/>
  <c r="I860" i="4"/>
  <c r="I853" i="4" s="1"/>
  <c r="B1710" i="4"/>
  <c r="I1791" i="4"/>
  <c r="I1784" i="4" s="1"/>
  <c r="I3859" i="4"/>
  <c r="I3852" i="4" s="1"/>
  <c r="I157" i="4"/>
  <c r="I150" i="4" s="1"/>
  <c r="I1222" i="4"/>
  <c r="I1215" i="4" s="1"/>
  <c r="I3109" i="4"/>
  <c r="I3102" i="4" s="1"/>
  <c r="I3133" i="4"/>
  <c r="I3126" i="4" s="1"/>
  <c r="I3570" i="4"/>
  <c r="I3560" i="4" s="1"/>
  <c r="I2794" i="4"/>
  <c r="I2787" i="4" s="1"/>
  <c r="I2818" i="4"/>
  <c r="I2811" i="4" s="1"/>
  <c r="I3613" i="4"/>
  <c r="I3606" i="4" s="1"/>
  <c r="I3637" i="4"/>
  <c r="I3630" i="4" s="1"/>
  <c r="H22" i="7"/>
  <c r="F22" i="7"/>
  <c r="G22" i="7" s="1"/>
  <c r="E5" i="8"/>
  <c r="H12" i="7"/>
  <c r="F12" i="7"/>
  <c r="I10" i="7"/>
  <c r="J10" i="7" s="1"/>
  <c r="G38" i="14"/>
  <c r="I227" i="6"/>
  <c r="I37" i="7"/>
  <c r="J37" i="7" s="1"/>
  <c r="H32" i="7"/>
  <c r="F32" i="7"/>
  <c r="D12" i="11"/>
  <c r="H18" i="7"/>
  <c r="H27" i="7"/>
  <c r="F27" i="7"/>
  <c r="G27" i="7" s="1"/>
  <c r="E9" i="8"/>
  <c r="C9" i="8" a="1"/>
  <c r="C9" i="8" s="1"/>
  <c r="H40" i="7"/>
  <c r="F40" i="7"/>
  <c r="G40" i="7" s="1"/>
  <c r="F36" i="7"/>
  <c r="G36" i="7" s="1"/>
  <c r="F42" i="7"/>
  <c r="G42" i="7" s="1"/>
  <c r="F26" i="7"/>
  <c r="F24" i="7"/>
  <c r="H28" i="7"/>
  <c r="F28" i="7"/>
  <c r="G28" i="7" s="1"/>
  <c r="G10" i="14"/>
  <c r="G7" i="14" s="1"/>
  <c r="H34" i="7"/>
  <c r="I25" i="8"/>
  <c r="I192" i="6"/>
  <c r="I10" i="8"/>
  <c r="I122" i="6"/>
  <c r="F8" i="7"/>
  <c r="F6" i="7"/>
  <c r="F23" i="7"/>
  <c r="F21" i="7"/>
  <c r="F19" i="7"/>
  <c r="F17" i="7"/>
  <c r="F15" i="7"/>
  <c r="F13" i="7"/>
  <c r="F11" i="7"/>
  <c r="I11" i="7" s="1"/>
  <c r="J11" i="7" s="1"/>
  <c r="F16" i="7"/>
  <c r="G16" i="7" s="1"/>
  <c r="F7" i="7"/>
  <c r="F41" i="7"/>
  <c r="G41" i="7" s="1"/>
  <c r="F38" i="7"/>
  <c r="G38" i="7" s="1"/>
  <c r="F33" i="7"/>
  <c r="F30" i="7"/>
  <c r="I30" i="7" s="1"/>
  <c r="J30" i="7" s="1"/>
  <c r="F25" i="7"/>
  <c r="F18" i="7"/>
  <c r="F17" i="8" s="1" a="1"/>
  <c r="F17" i="8" s="1"/>
  <c r="N8" i="7"/>
  <c r="O8" i="7" s="1"/>
  <c r="F14" i="7"/>
  <c r="F35" i="7"/>
  <c r="G17" i="14"/>
  <c r="G16" i="14" s="1"/>
  <c r="I52" i="6"/>
  <c r="E6" i="8"/>
  <c r="H9" i="7"/>
  <c r="G30" i="7"/>
  <c r="F32" i="12"/>
  <c r="F33" i="12" s="1"/>
  <c r="F35" i="12" s="1"/>
  <c r="G16" i="11" s="1"/>
  <c r="D11" i="11"/>
  <c r="E8" i="8"/>
  <c r="G25" i="7" l="1"/>
  <c r="E3875" i="5"/>
  <c r="G33" i="7"/>
  <c r="E5508" i="5"/>
  <c r="E5457" i="5"/>
  <c r="E5406" i="5"/>
  <c r="E5355" i="5"/>
  <c r="E5304" i="5"/>
  <c r="E5253" i="5"/>
  <c r="E4343" i="5"/>
  <c r="E4297" i="5"/>
  <c r="E4086" i="5"/>
  <c r="E4044" i="5"/>
  <c r="E4002" i="5"/>
  <c r="E3960" i="5"/>
  <c r="E3918" i="5"/>
  <c r="G23" i="7"/>
  <c r="E5202" i="5"/>
  <c r="E5156" i="5"/>
  <c r="E5110" i="5"/>
  <c r="E5064" i="5"/>
  <c r="E5018" i="5"/>
  <c r="E4972" i="5"/>
  <c r="E4926" i="5"/>
  <c r="E4880" i="5"/>
  <c r="E4834" i="5"/>
  <c r="E4788" i="5"/>
  <c r="E4742" i="5"/>
  <c r="E4696" i="5"/>
  <c r="E4650" i="5"/>
  <c r="E4604" i="5"/>
  <c r="E4562" i="5"/>
  <c r="E4521" i="5"/>
  <c r="E3581" i="5"/>
  <c r="E3538" i="5"/>
  <c r="E3357" i="5"/>
  <c r="E3309" i="5"/>
  <c r="E2722" i="5"/>
  <c r="E2720" i="5"/>
  <c r="E1905" i="5"/>
  <c r="E1864" i="5"/>
  <c r="E1621" i="5"/>
  <c r="E631" i="5"/>
  <c r="E593" i="5"/>
  <c r="E517" i="5"/>
  <c r="E479" i="5"/>
  <c r="E365" i="5"/>
  <c r="E327" i="5"/>
  <c r="E213" i="5"/>
  <c r="E175" i="5"/>
  <c r="E137" i="5"/>
  <c r="I26" i="7"/>
  <c r="J26" i="7" s="1"/>
  <c r="E6784" i="5"/>
  <c r="E6733" i="5"/>
  <c r="E6682" i="5"/>
  <c r="E6631" i="5"/>
  <c r="E6580" i="5"/>
  <c r="E6529" i="5"/>
  <c r="E6478" i="5"/>
  <c r="E6427" i="5"/>
  <c r="E6376" i="5"/>
  <c r="E6223" i="5"/>
  <c r="E6172" i="5"/>
  <c r="E6121" i="5"/>
  <c r="E6070" i="5"/>
  <c r="E6019" i="5"/>
  <c r="E5968" i="5"/>
  <c r="E5917" i="5"/>
  <c r="E5866" i="5"/>
  <c r="E5815" i="5"/>
  <c r="E5764" i="5"/>
  <c r="E5713" i="5"/>
  <c r="E5662" i="5"/>
  <c r="E5611" i="5"/>
  <c r="E5560" i="5"/>
  <c r="E5509" i="5"/>
  <c r="E5458" i="5"/>
  <c r="E5407" i="5"/>
  <c r="E5356" i="5"/>
  <c r="E5305" i="5"/>
  <c r="E5254" i="5"/>
  <c r="E4480" i="5"/>
  <c r="E4434" i="5"/>
  <c r="E4388" i="5"/>
  <c r="E4342" i="5"/>
  <c r="E4296" i="5"/>
  <c r="E4250" i="5"/>
  <c r="E4209" i="5"/>
  <c r="E4168" i="5"/>
  <c r="E4127" i="5"/>
  <c r="E4085" i="5"/>
  <c r="E4043" i="5"/>
  <c r="E4001" i="5"/>
  <c r="E3959" i="5"/>
  <c r="E3917" i="5"/>
  <c r="E3833" i="5"/>
  <c r="E3791" i="5"/>
  <c r="E3749" i="5"/>
  <c r="E3707" i="5"/>
  <c r="E3665" i="5"/>
  <c r="E3622" i="5"/>
  <c r="E3496" i="5"/>
  <c r="E3452" i="5"/>
  <c r="E3405" i="5"/>
  <c r="E3214" i="5"/>
  <c r="E3166" i="5"/>
  <c r="E3118" i="5"/>
  <c r="E3068" i="5"/>
  <c r="E3018" i="5"/>
  <c r="E2968" i="5"/>
  <c r="E2918" i="5"/>
  <c r="E2868" i="5"/>
  <c r="E2818" i="5"/>
  <c r="E2771" i="5"/>
  <c r="E2673" i="5"/>
  <c r="E2629" i="5"/>
  <c r="E2585" i="5"/>
  <c r="E2541" i="5"/>
  <c r="E2497" i="5"/>
  <c r="E2453" i="5"/>
  <c r="E2409" i="5"/>
  <c r="E2365" i="5"/>
  <c r="E2321" i="5"/>
  <c r="E2278" i="5"/>
  <c r="E2234" i="5"/>
  <c r="E2193" i="5"/>
  <c r="E2152" i="5"/>
  <c r="E2111" i="5"/>
  <c r="E2070" i="5"/>
  <c r="E2029" i="5"/>
  <c r="E1988" i="5"/>
  <c r="E1947" i="5"/>
  <c r="E1824" i="5"/>
  <c r="E1783" i="5"/>
  <c r="E1742" i="5"/>
  <c r="E1701" i="5"/>
  <c r="E1660" i="5"/>
  <c r="E1622" i="5"/>
  <c r="E1584" i="5"/>
  <c r="E1546" i="5"/>
  <c r="E1508" i="5"/>
  <c r="E1469" i="5"/>
  <c r="E1431" i="5"/>
  <c r="E1393" i="5"/>
  <c r="E1355" i="5"/>
  <c r="E1316" i="5"/>
  <c r="E1278" i="5"/>
  <c r="E1240" i="5"/>
  <c r="E1202" i="5"/>
  <c r="E1164" i="5"/>
  <c r="E1126" i="5"/>
  <c r="E1088" i="5"/>
  <c r="E1050" i="5"/>
  <c r="E1012" i="5"/>
  <c r="E974" i="5"/>
  <c r="E936" i="5"/>
  <c r="E898" i="5"/>
  <c r="E860" i="5"/>
  <c r="E821" i="5"/>
  <c r="E782" i="5"/>
  <c r="E744" i="5"/>
  <c r="E706" i="5"/>
  <c r="E668" i="5"/>
  <c r="E630" i="5"/>
  <c r="E592" i="5"/>
  <c r="E554" i="5"/>
  <c r="E516" i="5"/>
  <c r="E478" i="5"/>
  <c r="E440" i="5"/>
  <c r="E402" i="5"/>
  <c r="E364" i="5"/>
  <c r="E326" i="5"/>
  <c r="E288" i="5"/>
  <c r="E250" i="5"/>
  <c r="E212" i="5"/>
  <c r="E174" i="5"/>
  <c r="E136" i="5"/>
  <c r="E98" i="5"/>
  <c r="E60" i="5"/>
  <c r="E22" i="5"/>
  <c r="E5203" i="5"/>
  <c r="E5157" i="5"/>
  <c r="E5111" i="5"/>
  <c r="E5065" i="5"/>
  <c r="E5019" i="5"/>
  <c r="E4973" i="5"/>
  <c r="E4927" i="5"/>
  <c r="E4881" i="5"/>
  <c r="E4835" i="5"/>
  <c r="E4789" i="5"/>
  <c r="E4743" i="5"/>
  <c r="E4697" i="5"/>
  <c r="E4651" i="5"/>
  <c r="E4605" i="5"/>
  <c r="E4563" i="5"/>
  <c r="E4522" i="5"/>
  <c r="J2749" i="5"/>
  <c r="J1607" i="5"/>
  <c r="J5637" i="5"/>
  <c r="J4548" i="5"/>
  <c r="J2260" i="5"/>
  <c r="J3565" i="5"/>
  <c r="C5" i="2" a="1"/>
  <c r="C5" i="2" s="1"/>
  <c r="B11" i="15" s="1"/>
  <c r="B81" i="5"/>
  <c r="J960" i="5"/>
  <c r="J1686" i="5"/>
  <c r="J1150" i="5"/>
  <c r="J6759" i="5"/>
  <c r="J6351" i="5"/>
  <c r="J5943" i="5"/>
  <c r="J5280" i="5"/>
  <c r="J2014" i="5"/>
  <c r="J1809" i="5"/>
  <c r="E6783" i="5"/>
  <c r="E6732" i="5"/>
  <c r="E6681" i="5"/>
  <c r="E6630" i="5"/>
  <c r="E6579" i="5"/>
  <c r="E6528" i="5"/>
  <c r="E6477" i="5"/>
  <c r="E6426" i="5"/>
  <c r="E6375" i="5"/>
  <c r="E6324" i="5"/>
  <c r="E6273" i="5"/>
  <c r="E6222" i="5"/>
  <c r="E6171" i="5"/>
  <c r="E6120" i="5"/>
  <c r="E6069" i="5"/>
  <c r="E6018" i="5"/>
  <c r="E5967" i="5"/>
  <c r="E5916" i="5"/>
  <c r="E5865" i="5"/>
  <c r="E5814" i="5"/>
  <c r="E5763" i="5"/>
  <c r="E5712" i="5"/>
  <c r="E5661" i="5"/>
  <c r="E5610" i="5"/>
  <c r="E4481" i="5"/>
  <c r="E4435" i="5"/>
  <c r="E4389" i="5"/>
  <c r="E4251" i="5"/>
  <c r="E4210" i="5"/>
  <c r="E4169" i="5"/>
  <c r="E4128" i="5"/>
  <c r="E3834" i="5"/>
  <c r="E3792" i="5"/>
  <c r="E3750" i="5"/>
  <c r="E3708" i="5"/>
  <c r="E3666" i="5"/>
  <c r="E3623" i="5"/>
  <c r="E3495" i="5"/>
  <c r="E3451" i="5"/>
  <c r="E3406" i="5"/>
  <c r="E3262" i="5"/>
  <c r="E3215" i="5"/>
  <c r="E3167" i="5"/>
  <c r="E3119" i="5"/>
  <c r="E3069" i="5"/>
  <c r="E3019" i="5"/>
  <c r="E2969" i="5"/>
  <c r="E2919" i="5"/>
  <c r="E2869" i="5"/>
  <c r="E2819" i="5"/>
  <c r="E2772" i="5"/>
  <c r="E2721" i="5"/>
  <c r="E2672" i="5"/>
  <c r="E2628" i="5"/>
  <c r="E2584" i="5"/>
  <c r="E2540" i="5"/>
  <c r="E2496" i="5"/>
  <c r="E2452" i="5"/>
  <c r="E2408" i="5"/>
  <c r="E2364" i="5"/>
  <c r="E2320" i="5"/>
  <c r="E2277" i="5"/>
  <c r="E2233" i="5"/>
  <c r="E2192" i="5"/>
  <c r="E2151" i="5"/>
  <c r="E2110" i="5"/>
  <c r="E2069" i="5"/>
  <c r="E2028" i="5"/>
  <c r="E1987" i="5"/>
  <c r="E1946" i="5"/>
  <c r="E1823" i="5"/>
  <c r="E1782" i="5"/>
  <c r="E1741" i="5"/>
  <c r="E1700" i="5"/>
  <c r="E1659" i="5"/>
  <c r="E1583" i="5"/>
  <c r="E1545" i="5"/>
  <c r="E1507" i="5"/>
  <c r="E1470" i="5"/>
  <c r="E1432" i="5"/>
  <c r="E1394" i="5"/>
  <c r="E1356" i="5"/>
  <c r="E1317" i="5"/>
  <c r="E1279" i="5"/>
  <c r="E1241" i="5"/>
  <c r="E1203" i="5"/>
  <c r="E1165" i="5"/>
  <c r="E1127" i="5"/>
  <c r="E1089" i="5"/>
  <c r="B28" i="15"/>
  <c r="E12" i="9"/>
  <c r="J6249" i="5"/>
  <c r="J6300" i="5"/>
  <c r="J5841" i="5"/>
  <c r="J5892" i="5"/>
  <c r="J1645" i="5"/>
  <c r="J1569" i="5"/>
  <c r="J922" i="5"/>
  <c r="B122" i="5"/>
  <c r="C118" i="5"/>
  <c r="J122" i="5"/>
  <c r="B16" i="3"/>
  <c r="B157" i="5"/>
  <c r="B46" i="5"/>
  <c r="C42" i="5"/>
  <c r="J46" i="5"/>
  <c r="B70" i="3"/>
  <c r="B2052" i="5" s="1"/>
  <c r="B64" i="3"/>
  <c r="B1847" i="5" s="1"/>
  <c r="I39" i="7"/>
  <c r="J39" i="7" s="1"/>
  <c r="B181" i="3"/>
  <c r="B5991" i="5" s="1"/>
  <c r="G17" i="11"/>
  <c r="I31" i="7"/>
  <c r="J31" i="7" s="1"/>
  <c r="I38" i="7"/>
  <c r="J38" i="7" s="1"/>
  <c r="G9" i="7"/>
  <c r="I20" i="7"/>
  <c r="J20" i="7" s="1"/>
  <c r="G20" i="7"/>
  <c r="G35" i="7"/>
  <c r="I35" i="7"/>
  <c r="J35" i="7" s="1"/>
  <c r="I13" i="7"/>
  <c r="J13" i="7" s="1"/>
  <c r="G13" i="7"/>
  <c r="F8" i="8" a="1"/>
  <c r="F8" i="8" s="1"/>
  <c r="I15" i="7"/>
  <c r="J15" i="7" s="1"/>
  <c r="G17" i="7"/>
  <c r="I17" i="7"/>
  <c r="J17" i="7" s="1"/>
  <c r="F9" i="8" a="1"/>
  <c r="F9" i="8" s="1"/>
  <c r="G19" i="7"/>
  <c r="I19" i="7"/>
  <c r="J19" i="7" s="1"/>
  <c r="I21" i="7"/>
  <c r="J21" i="7" s="1"/>
  <c r="G21" i="7"/>
  <c r="G8" i="7"/>
  <c r="I8" i="7"/>
  <c r="J8" i="7" s="1"/>
  <c r="F5" i="8" a="1"/>
  <c r="F5" i="8" s="1"/>
  <c r="G12" i="7"/>
  <c r="C78" i="4" a="1"/>
  <c r="C78" i="4" s="1"/>
  <c r="F14" i="13"/>
  <c r="F15" i="13"/>
  <c r="G37" i="14"/>
  <c r="G53" i="14" s="1"/>
  <c r="L5" i="15"/>
  <c r="L6" i="15" s="1"/>
  <c r="E11" i="3" a="1"/>
  <c r="E11" i="3" s="1"/>
  <c r="B162" i="3"/>
  <c r="B5328" i="5" s="1"/>
  <c r="B102" i="4"/>
  <c r="B126" i="4" s="1"/>
  <c r="F195" i="6" a="1"/>
  <c r="F195" i="6" s="1"/>
  <c r="H195" i="6" s="1"/>
  <c r="F125" i="6" a="1"/>
  <c r="F125" i="6" s="1"/>
  <c r="H125" i="6" s="1"/>
  <c r="F55" i="6" a="1"/>
  <c r="F55" i="6" s="1"/>
  <c r="H55" i="6" s="1"/>
  <c r="F230" i="6" a="1"/>
  <c r="F230" i="6" s="1"/>
  <c r="H230" i="6" s="1"/>
  <c r="F90" i="6" a="1"/>
  <c r="F90" i="6" s="1"/>
  <c r="H90" i="6" s="1"/>
  <c r="F160" i="6" a="1"/>
  <c r="F160" i="6" s="1"/>
  <c r="H160" i="6" s="1"/>
  <c r="F20" i="6" a="1"/>
  <c r="F20" i="6" s="1"/>
  <c r="H20" i="6" s="1"/>
  <c r="F91" i="6" a="1"/>
  <c r="F91" i="6" s="1"/>
  <c r="H91" i="6" s="1"/>
  <c r="F21" i="6" a="1"/>
  <c r="F21" i="6" s="1"/>
  <c r="H21" i="6" s="1"/>
  <c r="F161" i="6" a="1"/>
  <c r="F161" i="6" s="1"/>
  <c r="H161" i="6" s="1"/>
  <c r="F196" i="6" a="1"/>
  <c r="F196" i="6" s="1"/>
  <c r="H196" i="6" s="1"/>
  <c r="F231" i="6" a="1"/>
  <c r="F231" i="6" s="1"/>
  <c r="H231" i="6" s="1"/>
  <c r="G32" i="7"/>
  <c r="I16" i="7"/>
  <c r="J16" i="7" s="1"/>
  <c r="B4030" i="4"/>
  <c r="B44" i="3"/>
  <c r="B1185" i="5" s="1"/>
  <c r="B3420" i="4"/>
  <c r="B54" i="4"/>
  <c r="H78" i="4" a="1"/>
  <c r="H78" i="4" s="1"/>
  <c r="B71" i="3"/>
  <c r="B2093" i="5" s="1"/>
  <c r="B1215" i="4"/>
  <c r="B193" i="3"/>
  <c r="B6399" i="5" s="1"/>
  <c r="I25" i="7"/>
  <c r="J25" i="7" s="1"/>
  <c r="F3875" i="5" s="1"/>
  <c r="H3875" i="5" s="1"/>
  <c r="I3878" i="5" s="1"/>
  <c r="B1459" i="4"/>
  <c r="B1133" i="4"/>
  <c r="I7" i="7"/>
  <c r="J7" i="7" s="1"/>
  <c r="G7" i="7"/>
  <c r="B112" i="3"/>
  <c r="B3605" i="5" s="1"/>
  <c r="B1335" i="4"/>
  <c r="B60" i="3"/>
  <c r="B1724" i="5" s="1"/>
  <c r="G11" i="7"/>
  <c r="I23" i="7"/>
  <c r="J23" i="7" s="1"/>
  <c r="B65" i="3"/>
  <c r="B1888" i="5" s="1"/>
  <c r="B38" i="3"/>
  <c r="B995" i="5" s="1"/>
  <c r="B3790" i="4"/>
  <c r="B183" i="3"/>
  <c r="B6042" i="5" s="1"/>
  <c r="B2835" i="4"/>
  <c r="I9" i="7"/>
  <c r="J9" i="7" s="1"/>
  <c r="G14" i="7"/>
  <c r="I14" i="7"/>
  <c r="J14" i="7" s="1"/>
  <c r="B77" i="3"/>
  <c r="B2301" i="5" s="1"/>
  <c r="B171" i="3"/>
  <c r="B5685" i="5" s="1"/>
  <c r="B757" i="4"/>
  <c r="I27" i="7"/>
  <c r="J27" i="7" s="1"/>
  <c r="B91" i="3"/>
  <c r="B2797" i="5" s="1"/>
  <c r="I33" i="7"/>
  <c r="J33" i="7" s="1"/>
  <c r="G6" i="7"/>
  <c r="I6" i="7"/>
  <c r="J6" i="7" s="1"/>
  <c r="G24" i="7"/>
  <c r="I24" i="7"/>
  <c r="J24" i="7" s="1"/>
  <c r="I40" i="7"/>
  <c r="J40" i="7" s="1"/>
  <c r="G18" i="7"/>
  <c r="G15" i="7"/>
  <c r="I12" i="7"/>
  <c r="J12" i="7" s="1"/>
  <c r="B3275" i="4"/>
  <c r="I41" i="7"/>
  <c r="J41" i="7" s="1"/>
  <c r="I22" i="7"/>
  <c r="J22" i="7" s="1"/>
  <c r="B3630" i="4"/>
  <c r="I42" i="7"/>
  <c r="J42" i="7" s="1"/>
  <c r="I28" i="7"/>
  <c r="J28" i="7" s="1"/>
  <c r="I32" i="7"/>
  <c r="J32" i="7" s="1"/>
  <c r="I34" i="7"/>
  <c r="J34" i="7" s="1"/>
  <c r="B1734" i="4"/>
  <c r="B2240" i="4"/>
  <c r="C6" i="4" a="1"/>
  <c r="C6" i="4" s="1"/>
  <c r="E9" i="3" a="1"/>
  <c r="E9" i="3" s="1"/>
  <c r="H6" i="4" a="1"/>
  <c r="H6" i="4" s="1"/>
  <c r="G26" i="7"/>
  <c r="I36" i="7"/>
  <c r="J36" i="7" s="1"/>
  <c r="I18" i="7"/>
  <c r="J18" i="7" s="1"/>
  <c r="B142" i="3"/>
  <c r="B4586" i="5" s="1"/>
  <c r="B685" i="4"/>
  <c r="J4589" i="5" l="1"/>
  <c r="F5203" i="5"/>
  <c r="H5203" i="5" s="1"/>
  <c r="F5157" i="5"/>
  <c r="H5157" i="5" s="1"/>
  <c r="F5111" i="5"/>
  <c r="H5111" i="5" s="1"/>
  <c r="F5065" i="5"/>
  <c r="H5065" i="5" s="1"/>
  <c r="F5019" i="5"/>
  <c r="H5019" i="5" s="1"/>
  <c r="F4973" i="5"/>
  <c r="H4973" i="5" s="1"/>
  <c r="F4927" i="5"/>
  <c r="H4927" i="5" s="1"/>
  <c r="F4881" i="5"/>
  <c r="H4881" i="5" s="1"/>
  <c r="F4835" i="5"/>
  <c r="H4835" i="5" s="1"/>
  <c r="F4789" i="5"/>
  <c r="H4789" i="5" s="1"/>
  <c r="F4743" i="5"/>
  <c r="H4743" i="5" s="1"/>
  <c r="F4697" i="5"/>
  <c r="H4697" i="5" s="1"/>
  <c r="F4651" i="5"/>
  <c r="H4651" i="5" s="1"/>
  <c r="F4605" i="5"/>
  <c r="H4605" i="5" s="1"/>
  <c r="F4563" i="5"/>
  <c r="H4563" i="5" s="1"/>
  <c r="F4522" i="5"/>
  <c r="H4522" i="5" s="1"/>
  <c r="F3581" i="5"/>
  <c r="H3581" i="5" s="1"/>
  <c r="I3584" i="5" s="1"/>
  <c r="F3538" i="5"/>
  <c r="H3538" i="5" s="1"/>
  <c r="I3541" i="5" s="1"/>
  <c r="F3357" i="5"/>
  <c r="H3357" i="5" s="1"/>
  <c r="I3360" i="5" s="1"/>
  <c r="F3309" i="5"/>
  <c r="H3309" i="5" s="1"/>
  <c r="I3312" i="5" s="1"/>
  <c r="F2722" i="5"/>
  <c r="H2722" i="5" s="1"/>
  <c r="F2720" i="5"/>
  <c r="H2720" i="5" s="1"/>
  <c r="F1905" i="5"/>
  <c r="H1905" i="5" s="1"/>
  <c r="I1908" i="5" s="1"/>
  <c r="F1864" i="5"/>
  <c r="H1864" i="5" s="1"/>
  <c r="I1867" i="5" s="1"/>
  <c r="F1621" i="5"/>
  <c r="H1621" i="5" s="1"/>
  <c r="F631" i="5"/>
  <c r="H631" i="5" s="1"/>
  <c r="F593" i="5"/>
  <c r="H593" i="5" s="1"/>
  <c r="F517" i="5"/>
  <c r="H517" i="5" s="1"/>
  <c r="F479" i="5"/>
  <c r="H479" i="5" s="1"/>
  <c r="F365" i="5"/>
  <c r="H365" i="5" s="1"/>
  <c r="F327" i="5"/>
  <c r="H327" i="5" s="1"/>
  <c r="F213" i="5"/>
  <c r="H213" i="5" s="1"/>
  <c r="F175" i="5"/>
  <c r="H175" i="5" s="1"/>
  <c r="F137" i="5"/>
  <c r="H137" i="5" s="1"/>
  <c r="F5508" i="5"/>
  <c r="H5508" i="5" s="1"/>
  <c r="F5457" i="5"/>
  <c r="H5457" i="5" s="1"/>
  <c r="F5406" i="5"/>
  <c r="H5406" i="5" s="1"/>
  <c r="F5355" i="5"/>
  <c r="H5355" i="5" s="1"/>
  <c r="F5304" i="5"/>
  <c r="H5304" i="5" s="1"/>
  <c r="F5253" i="5"/>
  <c r="H5253" i="5" s="1"/>
  <c r="F4343" i="5"/>
  <c r="H4343" i="5" s="1"/>
  <c r="F4297" i="5"/>
  <c r="H4297" i="5" s="1"/>
  <c r="F4086" i="5"/>
  <c r="H4086" i="5" s="1"/>
  <c r="F4044" i="5"/>
  <c r="H4044" i="5" s="1"/>
  <c r="F4002" i="5"/>
  <c r="H4002" i="5" s="1"/>
  <c r="F3960" i="5"/>
  <c r="H3960" i="5" s="1"/>
  <c r="F3918" i="5"/>
  <c r="H3918" i="5" s="1"/>
  <c r="J2800" i="5"/>
  <c r="J5688" i="5"/>
  <c r="J2304" i="5"/>
  <c r="J6045" i="5"/>
  <c r="J998" i="5"/>
  <c r="J1891" i="5"/>
  <c r="F5202" i="5"/>
  <c r="H5202" i="5" s="1"/>
  <c r="I5205" i="5" s="1"/>
  <c r="F5156" i="5"/>
  <c r="H5156" i="5" s="1"/>
  <c r="F5110" i="5"/>
  <c r="H5110" i="5" s="1"/>
  <c r="I5113" i="5" s="1"/>
  <c r="F5064" i="5"/>
  <c r="H5064" i="5" s="1"/>
  <c r="I5067" i="5" s="1"/>
  <c r="F5018" i="5"/>
  <c r="H5018" i="5" s="1"/>
  <c r="I5021" i="5" s="1"/>
  <c r="F4972" i="5"/>
  <c r="H4972" i="5" s="1"/>
  <c r="F4926" i="5"/>
  <c r="H4926" i="5" s="1"/>
  <c r="I4929" i="5" s="1"/>
  <c r="F4880" i="5"/>
  <c r="H4880" i="5" s="1"/>
  <c r="I4883" i="5" s="1"/>
  <c r="F4834" i="5"/>
  <c r="H4834" i="5" s="1"/>
  <c r="I4837" i="5" s="1"/>
  <c r="F4788" i="5"/>
  <c r="H4788" i="5" s="1"/>
  <c r="I4791" i="5" s="1"/>
  <c r="F4742" i="5"/>
  <c r="H4742" i="5" s="1"/>
  <c r="I4745" i="5" s="1"/>
  <c r="F4696" i="5"/>
  <c r="H4696" i="5" s="1"/>
  <c r="I4699" i="5" s="1"/>
  <c r="F4650" i="5"/>
  <c r="H4650" i="5" s="1"/>
  <c r="I4653" i="5" s="1"/>
  <c r="F4604" i="5"/>
  <c r="H4604" i="5" s="1"/>
  <c r="I4607" i="5" s="1"/>
  <c r="F4562" i="5"/>
  <c r="H4562" i="5" s="1"/>
  <c r="F4521" i="5"/>
  <c r="H4521" i="5" s="1"/>
  <c r="I4524" i="5" s="1"/>
  <c r="J1727" i="5"/>
  <c r="J3608" i="5"/>
  <c r="F3881" i="5"/>
  <c r="H3881" i="5" s="1"/>
  <c r="I3887" i="5" s="1"/>
  <c r="F3890" i="5"/>
  <c r="H3890" i="5" s="1"/>
  <c r="I3893" i="5" s="1"/>
  <c r="J6402" i="5"/>
  <c r="J2096" i="5"/>
  <c r="J1188" i="5"/>
  <c r="J5331" i="5"/>
  <c r="F6783" i="5"/>
  <c r="H6783" i="5" s="1"/>
  <c r="F6732" i="5"/>
  <c r="H6732" i="5" s="1"/>
  <c r="F6681" i="5"/>
  <c r="H6681" i="5" s="1"/>
  <c r="F6630" i="5"/>
  <c r="H6630" i="5" s="1"/>
  <c r="F6579" i="5"/>
  <c r="H6579" i="5" s="1"/>
  <c r="F6528" i="5"/>
  <c r="H6528" i="5" s="1"/>
  <c r="F6477" i="5"/>
  <c r="H6477" i="5" s="1"/>
  <c r="F6426" i="5"/>
  <c r="H6426" i="5" s="1"/>
  <c r="F6375" i="5"/>
  <c r="H6375" i="5" s="1"/>
  <c r="F6324" i="5"/>
  <c r="H6324" i="5" s="1"/>
  <c r="I6327" i="5" s="1"/>
  <c r="F6273" i="5"/>
  <c r="H6273" i="5" s="1"/>
  <c r="I6276" i="5" s="1"/>
  <c r="F6222" i="5"/>
  <c r="H6222" i="5" s="1"/>
  <c r="F6171" i="5"/>
  <c r="H6171" i="5" s="1"/>
  <c r="F6120" i="5"/>
  <c r="H6120" i="5" s="1"/>
  <c r="F6069" i="5"/>
  <c r="H6069" i="5" s="1"/>
  <c r="F6018" i="5"/>
  <c r="H6018" i="5" s="1"/>
  <c r="F5967" i="5"/>
  <c r="H5967" i="5" s="1"/>
  <c r="F5916" i="5"/>
  <c r="H5916" i="5" s="1"/>
  <c r="F5865" i="5"/>
  <c r="H5865" i="5" s="1"/>
  <c r="F5814" i="5"/>
  <c r="H5814" i="5" s="1"/>
  <c r="F5763" i="5"/>
  <c r="H5763" i="5" s="1"/>
  <c r="F5712" i="5"/>
  <c r="H5712" i="5" s="1"/>
  <c r="F5661" i="5"/>
  <c r="H5661" i="5" s="1"/>
  <c r="F5610" i="5"/>
  <c r="H5610" i="5" s="1"/>
  <c r="F4481" i="5"/>
  <c r="H4481" i="5" s="1"/>
  <c r="F4435" i="5"/>
  <c r="H4435" i="5" s="1"/>
  <c r="F4389" i="5"/>
  <c r="H4389" i="5" s="1"/>
  <c r="F4251" i="5"/>
  <c r="H4251" i="5" s="1"/>
  <c r="F4210" i="5"/>
  <c r="H4210" i="5" s="1"/>
  <c r="F4169" i="5"/>
  <c r="H4169" i="5" s="1"/>
  <c r="F4128" i="5"/>
  <c r="H4128" i="5" s="1"/>
  <c r="F3834" i="5"/>
  <c r="H3834" i="5" s="1"/>
  <c r="F3792" i="5"/>
  <c r="H3792" i="5" s="1"/>
  <c r="F3750" i="5"/>
  <c r="H3750" i="5" s="1"/>
  <c r="F3708" i="5"/>
  <c r="H3708" i="5" s="1"/>
  <c r="F3666" i="5"/>
  <c r="H3666" i="5" s="1"/>
  <c r="F3623" i="5"/>
  <c r="H3623" i="5" s="1"/>
  <c r="F3495" i="5"/>
  <c r="H3495" i="5" s="1"/>
  <c r="F3451" i="5"/>
  <c r="H3451" i="5" s="1"/>
  <c r="F3406" i="5"/>
  <c r="H3406" i="5" s="1"/>
  <c r="F3262" i="5"/>
  <c r="H3262" i="5" s="1"/>
  <c r="I3265" i="5" s="1"/>
  <c r="F3215" i="5"/>
  <c r="H3215" i="5" s="1"/>
  <c r="F3167" i="5"/>
  <c r="H3167" i="5" s="1"/>
  <c r="F3119" i="5"/>
  <c r="H3119" i="5" s="1"/>
  <c r="F3069" i="5"/>
  <c r="H3069" i="5" s="1"/>
  <c r="F3019" i="5"/>
  <c r="H3019" i="5" s="1"/>
  <c r="F2969" i="5"/>
  <c r="H2969" i="5" s="1"/>
  <c r="F2919" i="5"/>
  <c r="H2919" i="5" s="1"/>
  <c r="F2869" i="5"/>
  <c r="H2869" i="5" s="1"/>
  <c r="F2819" i="5"/>
  <c r="H2819" i="5" s="1"/>
  <c r="F2772" i="5"/>
  <c r="H2772" i="5" s="1"/>
  <c r="F2721" i="5"/>
  <c r="H2721" i="5" s="1"/>
  <c r="F2672" i="5"/>
  <c r="H2672" i="5" s="1"/>
  <c r="F2628" i="5"/>
  <c r="H2628" i="5" s="1"/>
  <c r="F2584" i="5"/>
  <c r="H2584" i="5" s="1"/>
  <c r="F2540" i="5"/>
  <c r="H2540" i="5" s="1"/>
  <c r="F2496" i="5"/>
  <c r="H2496" i="5" s="1"/>
  <c r="F2452" i="5"/>
  <c r="H2452" i="5" s="1"/>
  <c r="F2408" i="5"/>
  <c r="H2408" i="5" s="1"/>
  <c r="F2364" i="5"/>
  <c r="H2364" i="5" s="1"/>
  <c r="F2320" i="5"/>
  <c r="H2320" i="5" s="1"/>
  <c r="F2277" i="5"/>
  <c r="H2277" i="5" s="1"/>
  <c r="F2233" i="5"/>
  <c r="H2233" i="5" s="1"/>
  <c r="F2192" i="5"/>
  <c r="H2192" i="5" s="1"/>
  <c r="F2151" i="5"/>
  <c r="H2151" i="5" s="1"/>
  <c r="F2110" i="5"/>
  <c r="H2110" i="5" s="1"/>
  <c r="F2069" i="5"/>
  <c r="H2069" i="5" s="1"/>
  <c r="F2028" i="5"/>
  <c r="H2028" i="5" s="1"/>
  <c r="F1987" i="5"/>
  <c r="H1987" i="5" s="1"/>
  <c r="F1946" i="5"/>
  <c r="H1946" i="5" s="1"/>
  <c r="F1823" i="5"/>
  <c r="H1823" i="5" s="1"/>
  <c r="F1782" i="5"/>
  <c r="H1782" i="5" s="1"/>
  <c r="F1741" i="5"/>
  <c r="H1741" i="5" s="1"/>
  <c r="F1700" i="5"/>
  <c r="H1700" i="5" s="1"/>
  <c r="F1659" i="5"/>
  <c r="H1659" i="5" s="1"/>
  <c r="F1583" i="5"/>
  <c r="H1583" i="5" s="1"/>
  <c r="F1545" i="5"/>
  <c r="H1545" i="5" s="1"/>
  <c r="F1507" i="5"/>
  <c r="H1507" i="5" s="1"/>
  <c r="F1470" i="5"/>
  <c r="H1470" i="5" s="1"/>
  <c r="F1432" i="5"/>
  <c r="H1432" i="5" s="1"/>
  <c r="F1394" i="5"/>
  <c r="H1394" i="5" s="1"/>
  <c r="F1356" i="5"/>
  <c r="H1356" i="5" s="1"/>
  <c r="F1317" i="5"/>
  <c r="H1317" i="5" s="1"/>
  <c r="F1279" i="5"/>
  <c r="H1279" i="5" s="1"/>
  <c r="F1241" i="5"/>
  <c r="H1241" i="5" s="1"/>
  <c r="F1203" i="5"/>
  <c r="H1203" i="5" s="1"/>
  <c r="F1165" i="5"/>
  <c r="H1165" i="5" s="1"/>
  <c r="F1127" i="5"/>
  <c r="H1127" i="5" s="1"/>
  <c r="F1089" i="5"/>
  <c r="H1089" i="5" s="1"/>
  <c r="J5994" i="5"/>
  <c r="J1850" i="5"/>
  <c r="J2055" i="5"/>
  <c r="B160" i="5"/>
  <c r="C156" i="5"/>
  <c r="J160" i="5"/>
  <c r="B195" i="5"/>
  <c r="B17" i="3"/>
  <c r="J84" i="5"/>
  <c r="B84" i="5"/>
  <c r="C80" i="5"/>
  <c r="F6784" i="5"/>
  <c r="H6784" i="5" s="1"/>
  <c r="F6733" i="5"/>
  <c r="H6733" i="5" s="1"/>
  <c r="F6682" i="5"/>
  <c r="H6682" i="5" s="1"/>
  <c r="F6631" i="5"/>
  <c r="H6631" i="5" s="1"/>
  <c r="F6580" i="5"/>
  <c r="H6580" i="5" s="1"/>
  <c r="F6529" i="5"/>
  <c r="H6529" i="5" s="1"/>
  <c r="I6531" i="5" s="1"/>
  <c r="F6478" i="5"/>
  <c r="H6478" i="5" s="1"/>
  <c r="F6427" i="5"/>
  <c r="H6427" i="5" s="1"/>
  <c r="F6376" i="5"/>
  <c r="H6376" i="5" s="1"/>
  <c r="F6223" i="5"/>
  <c r="H6223" i="5" s="1"/>
  <c r="F6172" i="5"/>
  <c r="H6172" i="5" s="1"/>
  <c r="F6121" i="5"/>
  <c r="H6121" i="5" s="1"/>
  <c r="F6070" i="5"/>
  <c r="H6070" i="5" s="1"/>
  <c r="F6019" i="5"/>
  <c r="H6019" i="5" s="1"/>
  <c r="F5968" i="5"/>
  <c r="H5968" i="5" s="1"/>
  <c r="F5917" i="5"/>
  <c r="H5917" i="5" s="1"/>
  <c r="F5866" i="5"/>
  <c r="H5866" i="5" s="1"/>
  <c r="F5815" i="5"/>
  <c r="H5815" i="5" s="1"/>
  <c r="F5764" i="5"/>
  <c r="H5764" i="5" s="1"/>
  <c r="F5713" i="5"/>
  <c r="H5713" i="5" s="1"/>
  <c r="F5662" i="5"/>
  <c r="H5662" i="5" s="1"/>
  <c r="I5664" i="5" s="1"/>
  <c r="F5611" i="5"/>
  <c r="H5611" i="5" s="1"/>
  <c r="I5613" i="5" s="1"/>
  <c r="F5560" i="5"/>
  <c r="H5560" i="5" s="1"/>
  <c r="I5562" i="5" s="1"/>
  <c r="F5509" i="5"/>
  <c r="H5509" i="5" s="1"/>
  <c r="I5511" i="5" s="1"/>
  <c r="F5458" i="5"/>
  <c r="H5458" i="5" s="1"/>
  <c r="F5407" i="5"/>
  <c r="H5407" i="5" s="1"/>
  <c r="F5356" i="5"/>
  <c r="H5356" i="5" s="1"/>
  <c r="F5305" i="5"/>
  <c r="H5305" i="5" s="1"/>
  <c r="F5254" i="5"/>
  <c r="H5254" i="5" s="1"/>
  <c r="F4480" i="5"/>
  <c r="H4480" i="5" s="1"/>
  <c r="I4483" i="5" s="1"/>
  <c r="F4434" i="5"/>
  <c r="H4434" i="5" s="1"/>
  <c r="I4437" i="5" s="1"/>
  <c r="F4388" i="5"/>
  <c r="H4388" i="5" s="1"/>
  <c r="I4391" i="5" s="1"/>
  <c r="F4342" i="5"/>
  <c r="H4342" i="5" s="1"/>
  <c r="I4345" i="5" s="1"/>
  <c r="F4296" i="5"/>
  <c r="H4296" i="5" s="1"/>
  <c r="I4299" i="5" s="1"/>
  <c r="F4250" i="5"/>
  <c r="H4250" i="5" s="1"/>
  <c r="I4253" i="5" s="1"/>
  <c r="F4209" i="5"/>
  <c r="H4209" i="5" s="1"/>
  <c r="F4168" i="5"/>
  <c r="H4168" i="5" s="1"/>
  <c r="I4171" i="5" s="1"/>
  <c r="F4127" i="5"/>
  <c r="H4127" i="5" s="1"/>
  <c r="I4130" i="5" s="1"/>
  <c r="F4085" i="5"/>
  <c r="H4085" i="5" s="1"/>
  <c r="I4088" i="5" s="1"/>
  <c r="F4043" i="5"/>
  <c r="H4043" i="5" s="1"/>
  <c r="I4046" i="5" s="1"/>
  <c r="F4001" i="5"/>
  <c r="H4001" i="5" s="1"/>
  <c r="I4004" i="5" s="1"/>
  <c r="F3959" i="5"/>
  <c r="H3959" i="5" s="1"/>
  <c r="I3962" i="5" s="1"/>
  <c r="F3917" i="5"/>
  <c r="H3917" i="5" s="1"/>
  <c r="I3920" i="5" s="1"/>
  <c r="F3833" i="5"/>
  <c r="H3833" i="5" s="1"/>
  <c r="I3836" i="5" s="1"/>
  <c r="F3791" i="5"/>
  <c r="H3791" i="5" s="1"/>
  <c r="I3794" i="5" s="1"/>
  <c r="F3749" i="5"/>
  <c r="H3749" i="5" s="1"/>
  <c r="F3707" i="5"/>
  <c r="H3707" i="5" s="1"/>
  <c r="I3710" i="5" s="1"/>
  <c r="F3665" i="5"/>
  <c r="H3665" i="5" s="1"/>
  <c r="I3668" i="5" s="1"/>
  <c r="F3622" i="5"/>
  <c r="H3622" i="5" s="1"/>
  <c r="I3625" i="5" s="1"/>
  <c r="F3496" i="5"/>
  <c r="H3496" i="5" s="1"/>
  <c r="F3452" i="5"/>
  <c r="H3452" i="5" s="1"/>
  <c r="F3405" i="5"/>
  <c r="H3405" i="5" s="1"/>
  <c r="I3408" i="5" s="1"/>
  <c r="F3214" i="5"/>
  <c r="H3214" i="5" s="1"/>
  <c r="I3217" i="5" s="1"/>
  <c r="F3166" i="5"/>
  <c r="H3166" i="5" s="1"/>
  <c r="I3169" i="5" s="1"/>
  <c r="F3118" i="5"/>
  <c r="H3118" i="5" s="1"/>
  <c r="F3068" i="5"/>
  <c r="H3068" i="5" s="1"/>
  <c r="F3018" i="5"/>
  <c r="H3018" i="5" s="1"/>
  <c r="F2968" i="5"/>
  <c r="H2968" i="5" s="1"/>
  <c r="I2971" i="5" s="1"/>
  <c r="F2918" i="5"/>
  <c r="H2918" i="5" s="1"/>
  <c r="I2921" i="5" s="1"/>
  <c r="F2868" i="5"/>
  <c r="H2868" i="5" s="1"/>
  <c r="I2871" i="5" s="1"/>
  <c r="F2818" i="5"/>
  <c r="H2818" i="5" s="1"/>
  <c r="I2821" i="5" s="1"/>
  <c r="F2771" i="5"/>
  <c r="H2771" i="5" s="1"/>
  <c r="I2774" i="5" s="1"/>
  <c r="F2673" i="5"/>
  <c r="H2673" i="5" s="1"/>
  <c r="F2629" i="5"/>
  <c r="H2629" i="5" s="1"/>
  <c r="F2585" i="5"/>
  <c r="H2585" i="5" s="1"/>
  <c r="I2587" i="5" s="1"/>
  <c r="F2541" i="5"/>
  <c r="H2541" i="5" s="1"/>
  <c r="F2497" i="5"/>
  <c r="H2497" i="5" s="1"/>
  <c r="I2499" i="5" s="1"/>
  <c r="F2453" i="5"/>
  <c r="H2453" i="5" s="1"/>
  <c r="F2409" i="5"/>
  <c r="H2409" i="5" s="1"/>
  <c r="F2365" i="5"/>
  <c r="H2365" i="5" s="1"/>
  <c r="F2321" i="5"/>
  <c r="H2321" i="5" s="1"/>
  <c r="F2278" i="5"/>
  <c r="H2278" i="5" s="1"/>
  <c r="F2234" i="5"/>
  <c r="H2234" i="5" s="1"/>
  <c r="F2193" i="5"/>
  <c r="H2193" i="5" s="1"/>
  <c r="I2195" i="5" s="1"/>
  <c r="F2152" i="5"/>
  <c r="H2152" i="5" s="1"/>
  <c r="F2111" i="5"/>
  <c r="H2111" i="5" s="1"/>
  <c r="F2070" i="5"/>
  <c r="H2070" i="5" s="1"/>
  <c r="F2029" i="5"/>
  <c r="H2029" i="5" s="1"/>
  <c r="F1988" i="5"/>
  <c r="H1988" i="5" s="1"/>
  <c r="F1947" i="5"/>
  <c r="H1947" i="5" s="1"/>
  <c r="F1824" i="5"/>
  <c r="H1824" i="5" s="1"/>
  <c r="F1783" i="5"/>
  <c r="H1783" i="5" s="1"/>
  <c r="F1742" i="5"/>
  <c r="H1742" i="5" s="1"/>
  <c r="F1701" i="5"/>
  <c r="H1701" i="5" s="1"/>
  <c r="F1660" i="5"/>
  <c r="H1660" i="5" s="1"/>
  <c r="F1622" i="5"/>
  <c r="H1622" i="5" s="1"/>
  <c r="F1584" i="5"/>
  <c r="H1584" i="5" s="1"/>
  <c r="F1546" i="5"/>
  <c r="H1546" i="5" s="1"/>
  <c r="F1508" i="5"/>
  <c r="H1508" i="5" s="1"/>
  <c r="F1469" i="5"/>
  <c r="H1469" i="5" s="1"/>
  <c r="I1472" i="5" s="1"/>
  <c r="F1431" i="5"/>
  <c r="H1431" i="5" s="1"/>
  <c r="I1434" i="5" s="1"/>
  <c r="F1393" i="5"/>
  <c r="H1393" i="5" s="1"/>
  <c r="F1355" i="5"/>
  <c r="H1355" i="5" s="1"/>
  <c r="I1358" i="5" s="1"/>
  <c r="F1316" i="5"/>
  <c r="H1316" i="5" s="1"/>
  <c r="I1319" i="5" s="1"/>
  <c r="F1278" i="5"/>
  <c r="H1278" i="5" s="1"/>
  <c r="I1281" i="5" s="1"/>
  <c r="F1240" i="5"/>
  <c r="H1240" i="5" s="1"/>
  <c r="I1243" i="5" s="1"/>
  <c r="F1202" i="5"/>
  <c r="H1202" i="5" s="1"/>
  <c r="I1205" i="5" s="1"/>
  <c r="F1164" i="5"/>
  <c r="H1164" i="5" s="1"/>
  <c r="I1167" i="5" s="1"/>
  <c r="F1126" i="5"/>
  <c r="H1126" i="5" s="1"/>
  <c r="I1129" i="5" s="1"/>
  <c r="F1088" i="5"/>
  <c r="H1088" i="5" s="1"/>
  <c r="I1091" i="5" s="1"/>
  <c r="F1050" i="5"/>
  <c r="H1050" i="5" s="1"/>
  <c r="I1053" i="5" s="1"/>
  <c r="F1012" i="5"/>
  <c r="H1012" i="5" s="1"/>
  <c r="I1015" i="5" s="1"/>
  <c r="F974" i="5"/>
  <c r="H974" i="5" s="1"/>
  <c r="I977" i="5" s="1"/>
  <c r="F936" i="5"/>
  <c r="H936" i="5" s="1"/>
  <c r="I939" i="5" s="1"/>
  <c r="F898" i="5"/>
  <c r="H898" i="5" s="1"/>
  <c r="I901" i="5" s="1"/>
  <c r="F860" i="5"/>
  <c r="H860" i="5" s="1"/>
  <c r="I863" i="5" s="1"/>
  <c r="F821" i="5"/>
  <c r="H821" i="5" s="1"/>
  <c r="I824" i="5" s="1"/>
  <c r="F782" i="5"/>
  <c r="H782" i="5" s="1"/>
  <c r="I785" i="5" s="1"/>
  <c r="F744" i="5"/>
  <c r="H744" i="5" s="1"/>
  <c r="I747" i="5" s="1"/>
  <c r="F706" i="5"/>
  <c r="H706" i="5" s="1"/>
  <c r="I709" i="5" s="1"/>
  <c r="F668" i="5"/>
  <c r="H668" i="5" s="1"/>
  <c r="I671" i="5" s="1"/>
  <c r="F630" i="5"/>
  <c r="H630" i="5" s="1"/>
  <c r="I633" i="5" s="1"/>
  <c r="F592" i="5"/>
  <c r="H592" i="5" s="1"/>
  <c r="I595" i="5" s="1"/>
  <c r="F554" i="5"/>
  <c r="H554" i="5" s="1"/>
  <c r="I557" i="5" s="1"/>
  <c r="F516" i="5"/>
  <c r="H516" i="5" s="1"/>
  <c r="I519" i="5" s="1"/>
  <c r="F478" i="5"/>
  <c r="H478" i="5" s="1"/>
  <c r="I481" i="5" s="1"/>
  <c r="F440" i="5"/>
  <c r="H440" i="5" s="1"/>
  <c r="I443" i="5" s="1"/>
  <c r="F402" i="5"/>
  <c r="H402" i="5" s="1"/>
  <c r="I405" i="5" s="1"/>
  <c r="F364" i="5"/>
  <c r="H364" i="5" s="1"/>
  <c r="I367" i="5" s="1"/>
  <c r="F326" i="5"/>
  <c r="H326" i="5" s="1"/>
  <c r="I329" i="5" s="1"/>
  <c r="F288" i="5"/>
  <c r="H288" i="5" s="1"/>
  <c r="I291" i="5" s="1"/>
  <c r="F250" i="5"/>
  <c r="H250" i="5" s="1"/>
  <c r="I253" i="5" s="1"/>
  <c r="F212" i="5"/>
  <c r="H212" i="5" s="1"/>
  <c r="I215" i="5" s="1"/>
  <c r="F174" i="5"/>
  <c r="H174" i="5" s="1"/>
  <c r="I177" i="5" s="1"/>
  <c r="F136" i="5"/>
  <c r="H136" i="5" s="1"/>
  <c r="I139" i="5" s="1"/>
  <c r="F98" i="5"/>
  <c r="H98" i="5" s="1"/>
  <c r="I101" i="5" s="1"/>
  <c r="F60" i="5"/>
  <c r="H60" i="5" s="1"/>
  <c r="I63" i="5" s="1"/>
  <c r="F22" i="5"/>
  <c r="H22" i="5" s="1"/>
  <c r="I25" i="5" s="1"/>
  <c r="M5" i="15"/>
  <c r="M6" i="15" s="1"/>
  <c r="F56" i="6" a="1"/>
  <c r="F56" i="6" s="1"/>
  <c r="H56" i="6" s="1"/>
  <c r="I58" i="6" s="1"/>
  <c r="F126" i="6" a="1"/>
  <c r="F126" i="6" s="1"/>
  <c r="H126" i="6" s="1"/>
  <c r="I128" i="6" s="1"/>
  <c r="I23" i="6"/>
  <c r="F26" i="6" s="1"/>
  <c r="H26" i="6" s="1"/>
  <c r="I29" i="6" s="1"/>
  <c r="I93" i="6"/>
  <c r="F102" i="6" s="1"/>
  <c r="H102" i="6" s="1"/>
  <c r="I105" i="6" s="1"/>
  <c r="H102" i="4" a="1"/>
  <c r="H102" i="4" s="1"/>
  <c r="E15" i="3" a="1"/>
  <c r="E15" i="3" s="1"/>
  <c r="E14" i="3" a="1"/>
  <c r="E14" i="3" s="1"/>
  <c r="C102" i="4" a="1"/>
  <c r="C102" i="4" s="1"/>
  <c r="B163" i="3"/>
  <c r="B5379" i="5" s="1"/>
  <c r="B1758" i="4"/>
  <c r="B92" i="3"/>
  <c r="B2844" i="5" s="1"/>
  <c r="C126" i="4" a="1"/>
  <c r="C126" i="4" s="1"/>
  <c r="B150" i="4"/>
  <c r="E17" i="3" s="1" a="1"/>
  <c r="E17" i="3" s="1"/>
  <c r="H126" i="4" a="1"/>
  <c r="H126" i="4" s="1"/>
  <c r="B184" i="3"/>
  <c r="B6093" i="5" s="1"/>
  <c r="B72" i="3"/>
  <c r="B2134" i="5" s="1"/>
  <c r="C54" i="4" a="1"/>
  <c r="C54" i="4" s="1"/>
  <c r="H54" i="4" a="1"/>
  <c r="H54" i="4" s="1"/>
  <c r="B781" i="4"/>
  <c r="B45" i="3"/>
  <c r="B1223" i="5" s="1"/>
  <c r="B1239" i="4"/>
  <c r="B3450" i="4"/>
  <c r="B3814" i="4"/>
  <c r="B173" i="3"/>
  <c r="B5736" i="5" s="1"/>
  <c r="I233" i="6"/>
  <c r="B2859" i="4"/>
  <c r="B39" i="3"/>
  <c r="B1033" i="5" s="1"/>
  <c r="B2280" i="4"/>
  <c r="I49" i="8"/>
  <c r="G214" i="3"/>
  <c r="B1359" i="4"/>
  <c r="E12" i="3" a="1"/>
  <c r="E12" i="3" s="1"/>
  <c r="B143" i="3"/>
  <c r="B4628" i="5" s="1"/>
  <c r="I198" i="6"/>
  <c r="B113" i="3"/>
  <c r="B3646" i="5" s="1"/>
  <c r="B709" i="4"/>
  <c r="B1483" i="4"/>
  <c r="B66" i="3"/>
  <c r="B1929" i="5" s="1"/>
  <c r="I163" i="6"/>
  <c r="E16" i="3" a="1"/>
  <c r="E16" i="3" s="1"/>
  <c r="B3654" i="4"/>
  <c r="B3299" i="4"/>
  <c r="B78" i="3"/>
  <c r="B2344" i="5" s="1"/>
  <c r="B194" i="3"/>
  <c r="B6450" i="5" s="1"/>
  <c r="J6453" i="5" l="1"/>
  <c r="J2347" i="5"/>
  <c r="J1932" i="5"/>
  <c r="J3649" i="5"/>
  <c r="J4631" i="5"/>
  <c r="J1036" i="5"/>
  <c r="J5739" i="5"/>
  <c r="J1226" i="5"/>
  <c r="J2137" i="5"/>
  <c r="J6096" i="5"/>
  <c r="J2847" i="5"/>
  <c r="J5382" i="5"/>
  <c r="F28" i="5"/>
  <c r="H28" i="5" s="1"/>
  <c r="I31" i="5" s="1"/>
  <c r="F34" i="5"/>
  <c r="H34" i="5" s="1"/>
  <c r="I37" i="5" s="1"/>
  <c r="I9" i="5"/>
  <c r="F66" i="5"/>
  <c r="H66" i="5" s="1"/>
  <c r="I69" i="5" s="1"/>
  <c r="F72" i="5"/>
  <c r="H72" i="5" s="1"/>
  <c r="I75" i="5" s="1"/>
  <c r="I46" i="5"/>
  <c r="F104" i="5"/>
  <c r="H104" i="5" s="1"/>
  <c r="I107" i="5" s="1"/>
  <c r="I84" i="5" s="1"/>
  <c r="F110" i="5"/>
  <c r="H110" i="5" s="1"/>
  <c r="I113" i="5" s="1"/>
  <c r="F148" i="5"/>
  <c r="H148" i="5" s="1"/>
  <c r="I151" i="5" s="1"/>
  <c r="F142" i="5"/>
  <c r="H142" i="5" s="1"/>
  <c r="I145" i="5" s="1"/>
  <c r="I122" i="5"/>
  <c r="F186" i="5"/>
  <c r="H186" i="5" s="1"/>
  <c r="I189" i="5" s="1"/>
  <c r="F180" i="5"/>
  <c r="H180" i="5" s="1"/>
  <c r="I183" i="5" s="1"/>
  <c r="I160" i="5"/>
  <c r="F218" i="5"/>
  <c r="H218" i="5" s="1"/>
  <c r="I221" i="5" s="1"/>
  <c r="F224" i="5"/>
  <c r="H224" i="5" s="1"/>
  <c r="I227" i="5" s="1"/>
  <c r="I198" i="5" s="1"/>
  <c r="F262" i="5"/>
  <c r="H262" i="5" s="1"/>
  <c r="I265" i="5" s="1"/>
  <c r="F256" i="5"/>
  <c r="H256" i="5" s="1"/>
  <c r="I259" i="5" s="1"/>
  <c r="I236" i="5" s="1"/>
  <c r="F300" i="5"/>
  <c r="H300" i="5" s="1"/>
  <c r="I303" i="5" s="1"/>
  <c r="F294" i="5"/>
  <c r="H294" i="5" s="1"/>
  <c r="I297" i="5" s="1"/>
  <c r="I274" i="5"/>
  <c r="F338" i="5"/>
  <c r="H338" i="5" s="1"/>
  <c r="I341" i="5" s="1"/>
  <c r="F332" i="5"/>
  <c r="H332" i="5" s="1"/>
  <c r="I335" i="5" s="1"/>
  <c r="I312" i="5"/>
  <c r="F376" i="5"/>
  <c r="H376" i="5" s="1"/>
  <c r="I379" i="5" s="1"/>
  <c r="I350" i="5" s="1"/>
  <c r="F370" i="5"/>
  <c r="H370" i="5" s="1"/>
  <c r="I373" i="5" s="1"/>
  <c r="F414" i="5"/>
  <c r="H414" i="5" s="1"/>
  <c r="I417" i="5" s="1"/>
  <c r="F408" i="5"/>
  <c r="H408" i="5" s="1"/>
  <c r="I411" i="5" s="1"/>
  <c r="I388" i="5"/>
  <c r="F452" i="5"/>
  <c r="H452" i="5" s="1"/>
  <c r="I455" i="5" s="1"/>
  <c r="F446" i="5"/>
  <c r="H446" i="5" s="1"/>
  <c r="I449" i="5" s="1"/>
  <c r="I426" i="5"/>
  <c r="F490" i="5"/>
  <c r="H490" i="5" s="1"/>
  <c r="I493" i="5" s="1"/>
  <c r="F484" i="5"/>
  <c r="H484" i="5" s="1"/>
  <c r="I487" i="5" s="1"/>
  <c r="I464" i="5"/>
  <c r="F528" i="5"/>
  <c r="H528" i="5" s="1"/>
  <c r="I531" i="5" s="1"/>
  <c r="F522" i="5"/>
  <c r="H522" i="5" s="1"/>
  <c r="I525" i="5" s="1"/>
  <c r="I502" i="5" s="1"/>
  <c r="F560" i="5"/>
  <c r="H560" i="5" s="1"/>
  <c r="I563" i="5" s="1"/>
  <c r="F566" i="5"/>
  <c r="H566" i="5" s="1"/>
  <c r="I569" i="5" s="1"/>
  <c r="I540" i="5"/>
  <c r="F604" i="5"/>
  <c r="H604" i="5" s="1"/>
  <c r="I607" i="5" s="1"/>
  <c r="F598" i="5"/>
  <c r="H598" i="5" s="1"/>
  <c r="I601" i="5" s="1"/>
  <c r="I578" i="5"/>
  <c r="F642" i="5"/>
  <c r="H642" i="5" s="1"/>
  <c r="I645" i="5" s="1"/>
  <c r="F636" i="5"/>
  <c r="H636" i="5" s="1"/>
  <c r="I639" i="5" s="1"/>
  <c r="F680" i="5"/>
  <c r="H680" i="5" s="1"/>
  <c r="I683" i="5" s="1"/>
  <c r="I654" i="5" s="1"/>
  <c r="F674" i="5"/>
  <c r="H674" i="5" s="1"/>
  <c r="I677" i="5" s="1"/>
  <c r="F712" i="5"/>
  <c r="H712" i="5" s="1"/>
  <c r="I715" i="5" s="1"/>
  <c r="F718" i="5"/>
  <c r="H718" i="5" s="1"/>
  <c r="I721" i="5" s="1"/>
  <c r="I692" i="5" s="1"/>
  <c r="F756" i="5"/>
  <c r="H756" i="5" s="1"/>
  <c r="I759" i="5" s="1"/>
  <c r="F750" i="5"/>
  <c r="H750" i="5" s="1"/>
  <c r="I753" i="5" s="1"/>
  <c r="I730" i="5"/>
  <c r="F795" i="5"/>
  <c r="H795" i="5" s="1"/>
  <c r="I798" i="5" s="1"/>
  <c r="F788" i="5"/>
  <c r="H788" i="5" s="1"/>
  <c r="I792" i="5" s="1"/>
  <c r="I768" i="5" s="1"/>
  <c r="F834" i="5"/>
  <c r="H834" i="5" s="1"/>
  <c r="I837" i="5" s="1"/>
  <c r="F827" i="5"/>
  <c r="H827" i="5" s="1"/>
  <c r="I831" i="5" s="1"/>
  <c r="I807" i="5"/>
  <c r="F872" i="5"/>
  <c r="H872" i="5" s="1"/>
  <c r="I875" i="5" s="1"/>
  <c r="F866" i="5"/>
  <c r="H866" i="5" s="1"/>
  <c r="I869" i="5" s="1"/>
  <c r="I846" i="5"/>
  <c r="F904" i="5"/>
  <c r="H904" i="5" s="1"/>
  <c r="I907" i="5" s="1"/>
  <c r="F910" i="5"/>
  <c r="H910" i="5" s="1"/>
  <c r="I913" i="5" s="1"/>
  <c r="I884" i="5"/>
  <c r="F948" i="5"/>
  <c r="H948" i="5" s="1"/>
  <c r="I951" i="5" s="1"/>
  <c r="F942" i="5"/>
  <c r="H942" i="5" s="1"/>
  <c r="I945" i="5" s="1"/>
  <c r="I922" i="5" s="1"/>
  <c r="F986" i="5"/>
  <c r="H986" i="5" s="1"/>
  <c r="I989" i="5" s="1"/>
  <c r="F980" i="5"/>
  <c r="H980" i="5" s="1"/>
  <c r="I983" i="5" s="1"/>
  <c r="I960" i="5" s="1"/>
  <c r="F1024" i="5"/>
  <c r="H1024" i="5" s="1"/>
  <c r="I1027" i="5" s="1"/>
  <c r="F1018" i="5"/>
  <c r="H1018" i="5" s="1"/>
  <c r="I1021" i="5" s="1"/>
  <c r="I998" i="5"/>
  <c r="F1062" i="5"/>
  <c r="H1062" i="5" s="1"/>
  <c r="I1065" i="5" s="1"/>
  <c r="F1056" i="5"/>
  <c r="H1056" i="5" s="1"/>
  <c r="I1059" i="5" s="1"/>
  <c r="I1036" i="5"/>
  <c r="F1100" i="5"/>
  <c r="H1100" i="5" s="1"/>
  <c r="I1103" i="5" s="1"/>
  <c r="F1094" i="5"/>
  <c r="H1094" i="5" s="1"/>
  <c r="I1097" i="5" s="1"/>
  <c r="I1074" i="5"/>
  <c r="F1138" i="5"/>
  <c r="H1138" i="5" s="1"/>
  <c r="I1141" i="5" s="1"/>
  <c r="F1132" i="5"/>
  <c r="H1132" i="5" s="1"/>
  <c r="I1135" i="5" s="1"/>
  <c r="F1170" i="5"/>
  <c r="H1170" i="5" s="1"/>
  <c r="I1173" i="5" s="1"/>
  <c r="F1176" i="5"/>
  <c r="H1176" i="5" s="1"/>
  <c r="I1179" i="5" s="1"/>
  <c r="F1214" i="5"/>
  <c r="H1214" i="5" s="1"/>
  <c r="I1217" i="5" s="1"/>
  <c r="F1208" i="5"/>
  <c r="H1208" i="5" s="1"/>
  <c r="I1211" i="5" s="1"/>
  <c r="F1246" i="5"/>
  <c r="H1246" i="5" s="1"/>
  <c r="I1249" i="5" s="1"/>
  <c r="F1252" i="5"/>
  <c r="H1252" i="5" s="1"/>
  <c r="I1255" i="5" s="1"/>
  <c r="F1290" i="5"/>
  <c r="H1290" i="5" s="1"/>
  <c r="I1293" i="5" s="1"/>
  <c r="F1284" i="5"/>
  <c r="H1284" i="5" s="1"/>
  <c r="I1287" i="5" s="1"/>
  <c r="F1329" i="5"/>
  <c r="H1329" i="5" s="1"/>
  <c r="I1332" i="5" s="1"/>
  <c r="F1322" i="5"/>
  <c r="H1322" i="5" s="1"/>
  <c r="I1326" i="5" s="1"/>
  <c r="F1367" i="5"/>
  <c r="H1367" i="5" s="1"/>
  <c r="I1370" i="5" s="1"/>
  <c r="F1361" i="5"/>
  <c r="H1361" i="5" s="1"/>
  <c r="I1364" i="5" s="1"/>
  <c r="F1437" i="5"/>
  <c r="H1437" i="5" s="1"/>
  <c r="I1440" i="5" s="1"/>
  <c r="F1443" i="5"/>
  <c r="H1443" i="5" s="1"/>
  <c r="I1446" i="5" s="1"/>
  <c r="F1481" i="5"/>
  <c r="H1481" i="5" s="1"/>
  <c r="I1484" i="5" s="1"/>
  <c r="F1475" i="5"/>
  <c r="H1475" i="5" s="1"/>
  <c r="I1478" i="5" s="1"/>
  <c r="F2207" i="5"/>
  <c r="H2207" i="5" s="1"/>
  <c r="I2210" i="5" s="1"/>
  <c r="F2198" i="5"/>
  <c r="H2198" i="5" s="1"/>
  <c r="I2204" i="5" s="1"/>
  <c r="F2502" i="5"/>
  <c r="H2502" i="5" s="1"/>
  <c r="I2508" i="5" s="1"/>
  <c r="F2511" i="5"/>
  <c r="H2511" i="5" s="1"/>
  <c r="I2514" i="5" s="1"/>
  <c r="F2599" i="5"/>
  <c r="H2599" i="5" s="1"/>
  <c r="I2602" i="5" s="1"/>
  <c r="F2590" i="5"/>
  <c r="H2590" i="5" s="1"/>
  <c r="I2596" i="5" s="1"/>
  <c r="I2567" i="5"/>
  <c r="F2777" i="5"/>
  <c r="H2777" i="5" s="1"/>
  <c r="I2785" i="5" s="1"/>
  <c r="F2788" i="5"/>
  <c r="H2788" i="5" s="1"/>
  <c r="I2791" i="5" s="1"/>
  <c r="F2835" i="5"/>
  <c r="H2835" i="5" s="1"/>
  <c r="I2838" i="5" s="1"/>
  <c r="I2800" i="5" s="1"/>
  <c r="F2824" i="5"/>
  <c r="H2824" i="5" s="1"/>
  <c r="I2832" i="5" s="1"/>
  <c r="F2874" i="5"/>
  <c r="H2874" i="5" s="1"/>
  <c r="I2882" i="5" s="1"/>
  <c r="F2885" i="5"/>
  <c r="H2885" i="5" s="1"/>
  <c r="I2888" i="5" s="1"/>
  <c r="I2847" i="5"/>
  <c r="F2935" i="5"/>
  <c r="H2935" i="5" s="1"/>
  <c r="I2938" i="5" s="1"/>
  <c r="F2924" i="5"/>
  <c r="H2924" i="5" s="1"/>
  <c r="I2932" i="5" s="1"/>
  <c r="I2897" i="5" s="1"/>
  <c r="F2974" i="5"/>
  <c r="H2974" i="5" s="1"/>
  <c r="I2982" i="5" s="1"/>
  <c r="F2985" i="5"/>
  <c r="H2985" i="5" s="1"/>
  <c r="I2988" i="5" s="1"/>
  <c r="I2947" i="5"/>
  <c r="F3183" i="5"/>
  <c r="H3183" i="5" s="1"/>
  <c r="I3186" i="5" s="1"/>
  <c r="F3172" i="5"/>
  <c r="H3172" i="5" s="1"/>
  <c r="I3180" i="5" s="1"/>
  <c r="I3147" i="5"/>
  <c r="F3231" i="5"/>
  <c r="H3231" i="5" s="1"/>
  <c r="I3234" i="5" s="1"/>
  <c r="F3220" i="5"/>
  <c r="H3220" i="5" s="1"/>
  <c r="I3228" i="5" s="1"/>
  <c r="I3195" i="5"/>
  <c r="F3411" i="5"/>
  <c r="H3411" i="5" s="1"/>
  <c r="I3419" i="5" s="1"/>
  <c r="I3386" i="5"/>
  <c r="F3628" i="5"/>
  <c r="H3628" i="5" s="1"/>
  <c r="I3634" i="5" s="1"/>
  <c r="I3608" i="5" s="1"/>
  <c r="F3637" i="5"/>
  <c r="H3637" i="5" s="1"/>
  <c r="I3640" i="5" s="1"/>
  <c r="F3671" i="5"/>
  <c r="H3671" i="5" s="1"/>
  <c r="I3677" i="5" s="1"/>
  <c r="F3680" i="5"/>
  <c r="H3680" i="5" s="1"/>
  <c r="I3683" i="5" s="1"/>
  <c r="I3649" i="5"/>
  <c r="F3713" i="5"/>
  <c r="H3713" i="5" s="1"/>
  <c r="I3719" i="5" s="1"/>
  <c r="F3722" i="5"/>
  <c r="H3722" i="5" s="1"/>
  <c r="I3725" i="5" s="1"/>
  <c r="I3692" i="5"/>
  <c r="F3806" i="5"/>
  <c r="H3806" i="5" s="1"/>
  <c r="I3809" i="5" s="1"/>
  <c r="F3797" i="5"/>
  <c r="H3797" i="5" s="1"/>
  <c r="I3803" i="5" s="1"/>
  <c r="I3776" i="5"/>
  <c r="F3848" i="5"/>
  <c r="H3848" i="5" s="1"/>
  <c r="I3851" i="5" s="1"/>
  <c r="F3839" i="5"/>
  <c r="H3839" i="5" s="1"/>
  <c r="I3845" i="5" s="1"/>
  <c r="I3818" i="5"/>
  <c r="F3923" i="5"/>
  <c r="H3923" i="5" s="1"/>
  <c r="I3929" i="5" s="1"/>
  <c r="F3932" i="5"/>
  <c r="H3932" i="5" s="1"/>
  <c r="I3935" i="5" s="1"/>
  <c r="I3902" i="5"/>
  <c r="F3965" i="5"/>
  <c r="H3965" i="5" s="1"/>
  <c r="I3971" i="5" s="1"/>
  <c r="I3944" i="5" s="1"/>
  <c r="F3974" i="5"/>
  <c r="H3974" i="5" s="1"/>
  <c r="I3977" i="5" s="1"/>
  <c r="F4016" i="5"/>
  <c r="H4016" i="5" s="1"/>
  <c r="I4019" i="5" s="1"/>
  <c r="I3986" i="5" s="1"/>
  <c r="F4007" i="5"/>
  <c r="H4007" i="5" s="1"/>
  <c r="I4013" i="5" s="1"/>
  <c r="F4058" i="5"/>
  <c r="H4058" i="5" s="1"/>
  <c r="I4061" i="5" s="1"/>
  <c r="F4049" i="5"/>
  <c r="H4049" i="5" s="1"/>
  <c r="I4055" i="5" s="1"/>
  <c r="I4028" i="5"/>
  <c r="F4100" i="5"/>
  <c r="H4100" i="5" s="1"/>
  <c r="I4103" i="5" s="1"/>
  <c r="F4091" i="5"/>
  <c r="H4091" i="5" s="1"/>
  <c r="I4097" i="5" s="1"/>
  <c r="I4070" i="5"/>
  <c r="F4133" i="5"/>
  <c r="H4133" i="5" s="1"/>
  <c r="I4139" i="5" s="1"/>
  <c r="F4142" i="5"/>
  <c r="H4142" i="5" s="1"/>
  <c r="I4145" i="5" s="1"/>
  <c r="I4112" i="5"/>
  <c r="F4174" i="5"/>
  <c r="H4174" i="5" s="1"/>
  <c r="I4180" i="5" s="1"/>
  <c r="F4183" i="5"/>
  <c r="H4183" i="5" s="1"/>
  <c r="I4186" i="5" s="1"/>
  <c r="F4265" i="5"/>
  <c r="H4265" i="5" s="1"/>
  <c r="I4268" i="5" s="1"/>
  <c r="F4256" i="5"/>
  <c r="H4256" i="5" s="1"/>
  <c r="I4262" i="5" s="1"/>
  <c r="I4236" i="5"/>
  <c r="F4311" i="5"/>
  <c r="H4311" i="5" s="1"/>
  <c r="I4314" i="5" s="1"/>
  <c r="F4302" i="5"/>
  <c r="H4302" i="5" s="1"/>
  <c r="I4308" i="5" s="1"/>
  <c r="I4277" i="5" s="1"/>
  <c r="F4348" i="5"/>
  <c r="H4348" i="5" s="1"/>
  <c r="I4354" i="5" s="1"/>
  <c r="I4323" i="5" s="1"/>
  <c r="F4357" i="5"/>
  <c r="H4357" i="5" s="1"/>
  <c r="I4360" i="5" s="1"/>
  <c r="F4394" i="5"/>
  <c r="H4394" i="5" s="1"/>
  <c r="I4400" i="5" s="1"/>
  <c r="F4403" i="5"/>
  <c r="H4403" i="5" s="1"/>
  <c r="I4406" i="5" s="1"/>
  <c r="F4440" i="5"/>
  <c r="H4440" i="5" s="1"/>
  <c r="I4446" i="5" s="1"/>
  <c r="F4449" i="5"/>
  <c r="H4449" i="5" s="1"/>
  <c r="I4452" i="5" s="1"/>
  <c r="I4415" i="5"/>
  <c r="F4495" i="5"/>
  <c r="H4495" i="5" s="1"/>
  <c r="I4498" i="5" s="1"/>
  <c r="F4486" i="5"/>
  <c r="H4486" i="5" s="1"/>
  <c r="I4492" i="5" s="1"/>
  <c r="I4461" i="5"/>
  <c r="F5514" i="5"/>
  <c r="H5514" i="5" s="1"/>
  <c r="I5520" i="5" s="1"/>
  <c r="F5523" i="5"/>
  <c r="H5523" i="5" s="1"/>
  <c r="I5526" i="5" s="1"/>
  <c r="F5565" i="5"/>
  <c r="H5565" i="5" s="1"/>
  <c r="I5571" i="5" s="1"/>
  <c r="F5574" i="5"/>
  <c r="H5574" i="5" s="1"/>
  <c r="I5577" i="5" s="1"/>
  <c r="I5535" i="5"/>
  <c r="F5625" i="5"/>
  <c r="H5625" i="5" s="1"/>
  <c r="I5628" i="5" s="1"/>
  <c r="F5616" i="5"/>
  <c r="H5616" i="5" s="1"/>
  <c r="I5622" i="5" s="1"/>
  <c r="F5667" i="5"/>
  <c r="H5667" i="5" s="1"/>
  <c r="I5673" i="5" s="1"/>
  <c r="F5676" i="5"/>
  <c r="H5676" i="5" s="1"/>
  <c r="I5679" i="5" s="1"/>
  <c r="F6543" i="5"/>
  <c r="H6543" i="5" s="1"/>
  <c r="I6546" i="5" s="1"/>
  <c r="I6504" i="5" s="1"/>
  <c r="F6534" i="5"/>
  <c r="H6534" i="5" s="1"/>
  <c r="I6540" i="5" s="1"/>
  <c r="B233" i="5"/>
  <c r="B18" i="3"/>
  <c r="B198" i="5"/>
  <c r="C194" i="5"/>
  <c r="J198" i="5"/>
  <c r="I1396" i="5"/>
  <c r="I1510" i="5"/>
  <c r="I1548" i="5"/>
  <c r="I1586" i="5"/>
  <c r="I1662" i="5"/>
  <c r="I1703" i="5"/>
  <c r="I1744" i="5"/>
  <c r="I1785" i="5"/>
  <c r="I1826" i="5"/>
  <c r="I1949" i="5"/>
  <c r="I1990" i="5"/>
  <c r="I2031" i="5"/>
  <c r="I2072" i="5"/>
  <c r="I2113" i="5"/>
  <c r="I2154" i="5"/>
  <c r="I2236" i="5"/>
  <c r="I2280" i="5"/>
  <c r="I2323" i="5"/>
  <c r="I2367" i="5"/>
  <c r="I2411" i="5"/>
  <c r="I2455" i="5"/>
  <c r="I2543" i="5"/>
  <c r="I2631" i="5"/>
  <c r="I2675" i="5"/>
  <c r="I3021" i="5"/>
  <c r="I3071" i="5"/>
  <c r="I3121" i="5"/>
  <c r="F3268" i="5"/>
  <c r="H3268" i="5" s="1"/>
  <c r="I3276" i="5" s="1"/>
  <c r="F3279" i="5"/>
  <c r="H3279" i="5" s="1"/>
  <c r="I3282" i="5" s="1"/>
  <c r="I3243" i="5"/>
  <c r="I3454" i="5"/>
  <c r="I3498" i="5"/>
  <c r="I3752" i="5"/>
  <c r="I4212" i="5"/>
  <c r="I5715" i="5"/>
  <c r="I5766" i="5"/>
  <c r="I5817" i="5"/>
  <c r="I5868" i="5"/>
  <c r="I5919" i="5"/>
  <c r="I5970" i="5"/>
  <c r="I6021" i="5"/>
  <c r="I6072" i="5"/>
  <c r="I6123" i="5"/>
  <c r="I6174" i="5"/>
  <c r="I6225" i="5"/>
  <c r="F6279" i="5"/>
  <c r="H6279" i="5" s="1"/>
  <c r="I6285" i="5" s="1"/>
  <c r="F6288" i="5"/>
  <c r="H6288" i="5" s="1"/>
  <c r="I6291" i="5" s="1"/>
  <c r="F6339" i="5"/>
  <c r="H6339" i="5" s="1"/>
  <c r="I6342" i="5" s="1"/>
  <c r="F6330" i="5"/>
  <c r="H6330" i="5" s="1"/>
  <c r="I6336" i="5" s="1"/>
  <c r="I6300" i="5"/>
  <c r="I6378" i="5"/>
  <c r="I6429" i="5"/>
  <c r="I6480" i="5"/>
  <c r="I6582" i="5"/>
  <c r="I6633" i="5"/>
  <c r="I6684" i="5"/>
  <c r="I6735" i="5"/>
  <c r="I6786" i="5"/>
  <c r="I3860" i="5"/>
  <c r="F4536" i="5"/>
  <c r="H4536" i="5" s="1"/>
  <c r="I4539" i="5" s="1"/>
  <c r="F4527" i="5"/>
  <c r="H4527" i="5" s="1"/>
  <c r="I4533" i="5" s="1"/>
  <c r="I4507" i="5"/>
  <c r="F4619" i="5"/>
  <c r="H4619" i="5" s="1"/>
  <c r="I4622" i="5" s="1"/>
  <c r="F4610" i="5"/>
  <c r="H4610" i="5" s="1"/>
  <c r="I4616" i="5" s="1"/>
  <c r="I4589" i="5"/>
  <c r="F4656" i="5"/>
  <c r="H4656" i="5" s="1"/>
  <c r="I4662" i="5" s="1"/>
  <c r="F4665" i="5"/>
  <c r="H4665" i="5" s="1"/>
  <c r="I4668" i="5" s="1"/>
  <c r="I4631" i="5"/>
  <c r="F4702" i="5"/>
  <c r="H4702" i="5" s="1"/>
  <c r="I4708" i="5" s="1"/>
  <c r="F4711" i="5"/>
  <c r="H4711" i="5" s="1"/>
  <c r="I4714" i="5" s="1"/>
  <c r="I4677" i="5"/>
  <c r="F4748" i="5"/>
  <c r="H4748" i="5" s="1"/>
  <c r="I4754" i="5" s="1"/>
  <c r="I4723" i="5" s="1"/>
  <c r="F4757" i="5"/>
  <c r="H4757" i="5" s="1"/>
  <c r="I4760" i="5" s="1"/>
  <c r="F4803" i="5"/>
  <c r="H4803" i="5" s="1"/>
  <c r="I4806" i="5" s="1"/>
  <c r="F4794" i="5"/>
  <c r="H4794" i="5" s="1"/>
  <c r="I4800" i="5" s="1"/>
  <c r="I4769" i="5" s="1"/>
  <c r="F4849" i="5"/>
  <c r="H4849" i="5" s="1"/>
  <c r="I4852" i="5" s="1"/>
  <c r="F4840" i="5"/>
  <c r="H4840" i="5" s="1"/>
  <c r="I4846" i="5" s="1"/>
  <c r="I4815" i="5" s="1"/>
  <c r="F4886" i="5"/>
  <c r="H4886" i="5" s="1"/>
  <c r="I4892" i="5" s="1"/>
  <c r="F4895" i="5"/>
  <c r="H4895" i="5" s="1"/>
  <c r="I4898" i="5" s="1"/>
  <c r="I4861" i="5" s="1"/>
  <c r="F4932" i="5"/>
  <c r="H4932" i="5" s="1"/>
  <c r="I4938" i="5" s="1"/>
  <c r="F4941" i="5"/>
  <c r="H4941" i="5" s="1"/>
  <c r="I4944" i="5" s="1"/>
  <c r="I4907" i="5"/>
  <c r="F5024" i="5"/>
  <c r="H5024" i="5" s="1"/>
  <c r="I5030" i="5" s="1"/>
  <c r="F5033" i="5"/>
  <c r="H5033" i="5" s="1"/>
  <c r="I5036" i="5" s="1"/>
  <c r="I4999" i="5"/>
  <c r="F5070" i="5"/>
  <c r="H5070" i="5" s="1"/>
  <c r="I5076" i="5" s="1"/>
  <c r="F5079" i="5"/>
  <c r="H5079" i="5" s="1"/>
  <c r="I5082" i="5" s="1"/>
  <c r="I5045" i="5"/>
  <c r="F5125" i="5"/>
  <c r="H5125" i="5" s="1"/>
  <c r="I5128" i="5" s="1"/>
  <c r="F5116" i="5"/>
  <c r="H5116" i="5" s="1"/>
  <c r="I5122" i="5" s="1"/>
  <c r="I5091" i="5" s="1"/>
  <c r="F5217" i="5"/>
  <c r="H5217" i="5" s="1"/>
  <c r="I5220" i="5" s="1"/>
  <c r="I5183" i="5" s="1"/>
  <c r="F5208" i="5"/>
  <c r="H5208" i="5" s="1"/>
  <c r="I5214" i="5" s="1"/>
  <c r="I5256" i="5"/>
  <c r="I5307" i="5"/>
  <c r="I5358" i="5"/>
  <c r="I5409" i="5"/>
  <c r="I5460" i="5"/>
  <c r="I1624" i="5"/>
  <c r="F1870" i="5"/>
  <c r="H1870" i="5" s="1"/>
  <c r="I1876" i="5" s="1"/>
  <c r="F1879" i="5"/>
  <c r="H1879" i="5" s="1"/>
  <c r="I1882" i="5" s="1"/>
  <c r="I1850" i="5"/>
  <c r="F1920" i="5"/>
  <c r="H1920" i="5" s="1"/>
  <c r="I1923" i="5" s="1"/>
  <c r="F1911" i="5"/>
  <c r="H1911" i="5" s="1"/>
  <c r="I1917" i="5" s="1"/>
  <c r="I1891" i="5"/>
  <c r="I2723" i="5"/>
  <c r="F3315" i="5"/>
  <c r="H3315" i="5" s="1"/>
  <c r="I3323" i="5" s="1"/>
  <c r="F3326" i="5"/>
  <c r="H3326" i="5" s="1"/>
  <c r="I3329" i="5" s="1"/>
  <c r="I3290" i="5"/>
  <c r="F3374" i="5"/>
  <c r="H3374" i="5" s="1"/>
  <c r="I3377" i="5" s="1"/>
  <c r="F3363" i="5"/>
  <c r="H3363" i="5" s="1"/>
  <c r="I3371" i="5" s="1"/>
  <c r="I3338" i="5" s="1"/>
  <c r="F3544" i="5"/>
  <c r="H3544" i="5" s="1"/>
  <c r="I3550" i="5" s="1"/>
  <c r="F3553" i="5"/>
  <c r="H3553" i="5" s="1"/>
  <c r="I3556" i="5" s="1"/>
  <c r="I3522" i="5" s="1"/>
  <c r="F3587" i="5"/>
  <c r="H3587" i="5" s="1"/>
  <c r="I3593" i="5" s="1"/>
  <c r="F3596" i="5"/>
  <c r="H3596" i="5" s="1"/>
  <c r="I3599" i="5" s="1"/>
  <c r="I3565" i="5" s="1"/>
  <c r="I4565" i="5"/>
  <c r="I4975" i="5"/>
  <c r="I5159" i="5"/>
  <c r="N5" i="15"/>
  <c r="N6" i="15" s="1"/>
  <c r="F96" i="6"/>
  <c r="H96" i="6" s="1"/>
  <c r="I99" i="6" s="1"/>
  <c r="F32" i="6"/>
  <c r="H32" i="6" s="1"/>
  <c r="I35" i="6" s="1"/>
  <c r="I6" i="6" s="1"/>
  <c r="I76" i="6"/>
  <c r="H73" i="6" s="1"/>
  <c r="B164" i="3"/>
  <c r="B5430" i="5" s="1"/>
  <c r="B93" i="3"/>
  <c r="B2894" i="5" s="1"/>
  <c r="H75" i="6"/>
  <c r="I73" i="6"/>
  <c r="B3694" i="4"/>
  <c r="B1263" i="4"/>
  <c r="B40" i="3"/>
  <c r="B1071" i="5" s="1"/>
  <c r="D30" i="2"/>
  <c r="B3474" i="4"/>
  <c r="F61" i="6"/>
  <c r="H61" i="6" s="1"/>
  <c r="I64" i="6" s="1"/>
  <c r="F67" i="6"/>
  <c r="H67" i="6" s="1"/>
  <c r="I70" i="6" s="1"/>
  <c r="B46" i="3"/>
  <c r="B1261" i="5" s="1"/>
  <c r="B144" i="3"/>
  <c r="B4674" i="5" s="1"/>
  <c r="B2896" i="4"/>
  <c r="F242" i="6"/>
  <c r="H242" i="6" s="1"/>
  <c r="I245" i="6" s="1"/>
  <c r="F236" i="6"/>
  <c r="H236" i="6" s="1"/>
  <c r="I239" i="6" s="1"/>
  <c r="F201" i="6"/>
  <c r="H201" i="6" s="1"/>
  <c r="I204" i="6" s="1"/>
  <c r="F207" i="6"/>
  <c r="H207" i="6" s="1"/>
  <c r="I210" i="6" s="1"/>
  <c r="B79" i="3"/>
  <c r="B2388" i="5" s="1"/>
  <c r="B73" i="3"/>
  <c r="B2175" i="5" s="1"/>
  <c r="C150" i="4" a="1"/>
  <c r="C150" i="4" s="1"/>
  <c r="B174" i="4"/>
  <c r="H150" i="4" a="1"/>
  <c r="H150" i="4" s="1"/>
  <c r="B3323" i="4"/>
  <c r="B1507" i="4"/>
  <c r="B1784" i="4"/>
  <c r="F131" i="6"/>
  <c r="H131" i="6" s="1"/>
  <c r="I134" i="6" s="1"/>
  <c r="F137" i="6"/>
  <c r="H137" i="6" s="1"/>
  <c r="I140" i="6" s="1"/>
  <c r="B2304" i="4"/>
  <c r="B3852" i="4"/>
  <c r="B805" i="4"/>
  <c r="B185" i="3"/>
  <c r="B6144" i="5" s="1"/>
  <c r="B195" i="3"/>
  <c r="B6501" i="5" s="1"/>
  <c r="B1383" i="4"/>
  <c r="B174" i="3"/>
  <c r="B5787" i="5" s="1"/>
  <c r="B114" i="3"/>
  <c r="B3689" i="5" s="1"/>
  <c r="F166" i="6"/>
  <c r="H166" i="6" s="1"/>
  <c r="I169" i="6" s="1"/>
  <c r="F172" i="6"/>
  <c r="H172" i="6" s="1"/>
  <c r="I175" i="6" s="1"/>
  <c r="I616" i="5" l="1"/>
  <c r="J3692" i="5"/>
  <c r="J5790" i="5"/>
  <c r="J6504" i="5"/>
  <c r="J6147" i="5"/>
  <c r="J2178" i="5"/>
  <c r="J2391" i="5"/>
  <c r="J4677" i="5"/>
  <c r="J1264" i="5"/>
  <c r="J1074" i="5"/>
  <c r="J2897" i="5"/>
  <c r="J5433" i="5"/>
  <c r="F5171" i="5"/>
  <c r="H5171" i="5" s="1"/>
  <c r="I5174" i="5" s="1"/>
  <c r="F5162" i="5"/>
  <c r="H5162" i="5" s="1"/>
  <c r="I5168" i="5" s="1"/>
  <c r="I5137" i="5"/>
  <c r="F4987" i="5"/>
  <c r="H4987" i="5" s="1"/>
  <c r="I4990" i="5" s="1"/>
  <c r="F4978" i="5"/>
  <c r="H4978" i="5" s="1"/>
  <c r="I4984" i="5" s="1"/>
  <c r="I4953" i="5"/>
  <c r="F4577" i="5"/>
  <c r="H4577" i="5" s="1"/>
  <c r="I4580" i="5" s="1"/>
  <c r="F4568" i="5"/>
  <c r="H4568" i="5" s="1"/>
  <c r="I4574" i="5" s="1"/>
  <c r="I4548" i="5" s="1"/>
  <c r="I3562" i="5"/>
  <c r="H3562" i="5"/>
  <c r="H3564" i="5"/>
  <c r="I3564" i="5"/>
  <c r="H3519" i="5"/>
  <c r="I3521" i="5"/>
  <c r="H3521" i="5"/>
  <c r="I3519" i="5"/>
  <c r="I3335" i="5"/>
  <c r="H3335" i="5"/>
  <c r="H3337" i="5"/>
  <c r="I3337" i="5"/>
  <c r="I3289" i="5"/>
  <c r="H3289" i="5"/>
  <c r="I3287" i="5"/>
  <c r="H3287" i="5"/>
  <c r="F2737" i="5"/>
  <c r="H2737" i="5" s="1"/>
  <c r="I2740" i="5" s="1"/>
  <c r="F2726" i="5"/>
  <c r="H2726" i="5" s="1"/>
  <c r="I2734" i="5" s="1"/>
  <c r="I1888" i="5"/>
  <c r="H1890" i="5"/>
  <c r="I1890" i="5"/>
  <c r="H1888" i="5"/>
  <c r="I1849" i="5"/>
  <c r="H1849" i="5"/>
  <c r="I1847" i="5"/>
  <c r="H1847" i="5"/>
  <c r="F1633" i="5"/>
  <c r="H1633" i="5" s="1"/>
  <c r="I1636" i="5" s="1"/>
  <c r="F1627" i="5"/>
  <c r="H1627" i="5" s="1"/>
  <c r="I1630" i="5" s="1"/>
  <c r="I1607" i="5"/>
  <c r="F5463" i="5"/>
  <c r="H5463" i="5" s="1"/>
  <c r="I5469" i="5" s="1"/>
  <c r="I5433" i="5" s="1"/>
  <c r="F5472" i="5"/>
  <c r="H5472" i="5" s="1"/>
  <c r="I5475" i="5" s="1"/>
  <c r="F5421" i="5"/>
  <c r="H5421" i="5" s="1"/>
  <c r="I5424" i="5" s="1"/>
  <c r="F5412" i="5"/>
  <c r="H5412" i="5" s="1"/>
  <c r="I5418" i="5" s="1"/>
  <c r="I5382" i="5" s="1"/>
  <c r="F5361" i="5"/>
  <c r="H5361" i="5" s="1"/>
  <c r="I5367" i="5" s="1"/>
  <c r="F5370" i="5"/>
  <c r="H5370" i="5" s="1"/>
  <c r="I5373" i="5" s="1"/>
  <c r="I5331" i="5"/>
  <c r="F5310" i="5"/>
  <c r="H5310" i="5" s="1"/>
  <c r="I5316" i="5" s="1"/>
  <c r="I5280" i="5" s="1"/>
  <c r="F5319" i="5"/>
  <c r="H5319" i="5" s="1"/>
  <c r="I5322" i="5" s="1"/>
  <c r="F5268" i="5"/>
  <c r="H5268" i="5" s="1"/>
  <c r="I5271" i="5" s="1"/>
  <c r="F5259" i="5"/>
  <c r="H5259" i="5" s="1"/>
  <c r="I5265" i="5" s="1"/>
  <c r="I5229" i="5"/>
  <c r="I5182" i="5"/>
  <c r="H5182" i="5"/>
  <c r="I5180" i="5"/>
  <c r="H5180" i="5"/>
  <c r="I5088" i="5"/>
  <c r="H5090" i="5"/>
  <c r="I5090" i="5"/>
  <c r="H5088" i="5"/>
  <c r="H5042" i="5"/>
  <c r="I5044" i="5"/>
  <c r="H5044" i="5"/>
  <c r="I5042" i="5"/>
  <c r="H4998" i="5"/>
  <c r="I4998" i="5"/>
  <c r="H4996" i="5"/>
  <c r="I4996" i="5"/>
  <c r="I4904" i="5"/>
  <c r="H4904" i="5"/>
  <c r="H4906" i="5"/>
  <c r="I4906" i="5"/>
  <c r="I4860" i="5"/>
  <c r="H4858" i="5"/>
  <c r="H4860" i="5"/>
  <c r="I4858" i="5"/>
  <c r="I4814" i="5"/>
  <c r="H4814" i="5"/>
  <c r="I4812" i="5"/>
  <c r="H4812" i="5"/>
  <c r="H4768" i="5"/>
  <c r="I4766" i="5"/>
  <c r="I4768" i="5"/>
  <c r="H4766" i="5"/>
  <c r="I4720" i="5"/>
  <c r="H4720" i="5"/>
  <c r="I4722" i="5"/>
  <c r="H4722" i="5"/>
  <c r="H4674" i="5"/>
  <c r="I4676" i="5"/>
  <c r="H4676" i="5"/>
  <c r="I4674" i="5"/>
  <c r="I4630" i="5"/>
  <c r="H4628" i="5"/>
  <c r="H4630" i="5"/>
  <c r="I4628" i="5"/>
  <c r="H4588" i="5"/>
  <c r="I4586" i="5"/>
  <c r="H4586" i="5"/>
  <c r="I4588" i="5"/>
  <c r="I4506" i="5"/>
  <c r="H4506" i="5"/>
  <c r="I4504" i="5"/>
  <c r="H4504" i="5"/>
  <c r="I3859" i="5"/>
  <c r="H3859" i="5"/>
  <c r="H3857" i="5"/>
  <c r="I3857" i="5"/>
  <c r="F6798" i="5"/>
  <c r="H6798" i="5" s="1"/>
  <c r="I6801" i="5" s="1"/>
  <c r="F6789" i="5"/>
  <c r="H6789" i="5" s="1"/>
  <c r="I6795" i="5" s="1"/>
  <c r="I6759" i="5"/>
  <c r="F6747" i="5"/>
  <c r="H6747" i="5" s="1"/>
  <c r="I6750" i="5" s="1"/>
  <c r="F6738" i="5"/>
  <c r="H6738" i="5" s="1"/>
  <c r="I6744" i="5" s="1"/>
  <c r="I6708" i="5"/>
  <c r="F6696" i="5"/>
  <c r="H6696" i="5" s="1"/>
  <c r="I6699" i="5" s="1"/>
  <c r="F6687" i="5"/>
  <c r="H6687" i="5" s="1"/>
  <c r="I6693" i="5" s="1"/>
  <c r="I6657" i="5"/>
  <c r="F6645" i="5"/>
  <c r="H6645" i="5" s="1"/>
  <c r="I6648" i="5" s="1"/>
  <c r="F6636" i="5"/>
  <c r="H6636" i="5" s="1"/>
  <c r="I6642" i="5" s="1"/>
  <c r="I6606" i="5"/>
  <c r="F6585" i="5"/>
  <c r="H6585" i="5" s="1"/>
  <c r="I6591" i="5" s="1"/>
  <c r="F6594" i="5"/>
  <c r="H6594" i="5" s="1"/>
  <c r="I6597" i="5" s="1"/>
  <c r="I6555" i="5"/>
  <c r="F6492" i="5"/>
  <c r="H6492" i="5" s="1"/>
  <c r="I6495" i="5" s="1"/>
  <c r="F6483" i="5"/>
  <c r="H6483" i="5" s="1"/>
  <c r="I6489" i="5" s="1"/>
  <c r="I6453" i="5"/>
  <c r="F6441" i="5"/>
  <c r="H6441" i="5" s="1"/>
  <c r="I6444" i="5" s="1"/>
  <c r="F6432" i="5"/>
  <c r="H6432" i="5" s="1"/>
  <c r="I6438" i="5" s="1"/>
  <c r="I6402" i="5" s="1"/>
  <c r="F6381" i="5"/>
  <c r="H6381" i="5" s="1"/>
  <c r="I6387" i="5" s="1"/>
  <c r="F6390" i="5"/>
  <c r="H6390" i="5" s="1"/>
  <c r="I6393" i="5" s="1"/>
  <c r="I6351" i="5"/>
  <c r="I6297" i="5"/>
  <c r="I6299" i="5"/>
  <c r="H6299" i="5"/>
  <c r="H6297" i="5"/>
  <c r="I6249" i="5"/>
  <c r="F6237" i="5"/>
  <c r="H6237" i="5" s="1"/>
  <c r="I6240" i="5" s="1"/>
  <c r="F6228" i="5"/>
  <c r="H6228" i="5" s="1"/>
  <c r="I6234" i="5" s="1"/>
  <c r="I6198" i="5"/>
  <c r="F6186" i="5"/>
  <c r="H6186" i="5" s="1"/>
  <c r="I6189" i="5" s="1"/>
  <c r="F6177" i="5"/>
  <c r="H6177" i="5" s="1"/>
  <c r="I6183" i="5" s="1"/>
  <c r="F6135" i="5"/>
  <c r="H6135" i="5" s="1"/>
  <c r="I6138" i="5" s="1"/>
  <c r="F6126" i="5"/>
  <c r="H6126" i="5" s="1"/>
  <c r="I6132" i="5" s="1"/>
  <c r="F6084" i="5"/>
  <c r="H6084" i="5" s="1"/>
  <c r="I6087" i="5" s="1"/>
  <c r="F6075" i="5"/>
  <c r="H6075" i="5" s="1"/>
  <c r="I6081" i="5" s="1"/>
  <c r="F6024" i="5"/>
  <c r="H6024" i="5" s="1"/>
  <c r="I6030" i="5" s="1"/>
  <c r="F6033" i="5"/>
  <c r="H6033" i="5" s="1"/>
  <c r="I6036" i="5" s="1"/>
  <c r="F5973" i="5"/>
  <c r="H5973" i="5" s="1"/>
  <c r="I5979" i="5" s="1"/>
  <c r="F5982" i="5"/>
  <c r="H5982" i="5" s="1"/>
  <c r="I5985" i="5" s="1"/>
  <c r="F5922" i="5"/>
  <c r="H5922" i="5" s="1"/>
  <c r="I5928" i="5" s="1"/>
  <c r="F5931" i="5"/>
  <c r="H5931" i="5" s="1"/>
  <c r="I5934" i="5" s="1"/>
  <c r="I5892" i="5"/>
  <c r="F5871" i="5"/>
  <c r="H5871" i="5" s="1"/>
  <c r="I5877" i="5" s="1"/>
  <c r="F5880" i="5"/>
  <c r="H5880" i="5" s="1"/>
  <c r="I5883" i="5" s="1"/>
  <c r="F5829" i="5"/>
  <c r="H5829" i="5" s="1"/>
  <c r="I5832" i="5" s="1"/>
  <c r="F5820" i="5"/>
  <c r="H5820" i="5" s="1"/>
  <c r="I5826" i="5" s="1"/>
  <c r="I5790" i="5" s="1"/>
  <c r="F5778" i="5"/>
  <c r="H5778" i="5" s="1"/>
  <c r="I5781" i="5" s="1"/>
  <c r="F5769" i="5"/>
  <c r="H5769" i="5" s="1"/>
  <c r="I5775" i="5" s="1"/>
  <c r="I5739" i="5"/>
  <c r="F5718" i="5"/>
  <c r="H5718" i="5" s="1"/>
  <c r="I5724" i="5" s="1"/>
  <c r="F5727" i="5"/>
  <c r="H5727" i="5" s="1"/>
  <c r="I5730" i="5" s="1"/>
  <c r="F4224" i="5"/>
  <c r="H4224" i="5" s="1"/>
  <c r="I4227" i="5" s="1"/>
  <c r="F4215" i="5"/>
  <c r="H4215" i="5" s="1"/>
  <c r="I4221" i="5" s="1"/>
  <c r="F3764" i="5"/>
  <c r="H3764" i="5" s="1"/>
  <c r="I3767" i="5" s="1"/>
  <c r="F3755" i="5"/>
  <c r="H3755" i="5" s="1"/>
  <c r="I3761" i="5" s="1"/>
  <c r="I3734" i="5"/>
  <c r="F3501" i="5"/>
  <c r="H3501" i="5" s="1"/>
  <c r="I3507" i="5" s="1"/>
  <c r="I3478" i="5" s="1"/>
  <c r="F3510" i="5"/>
  <c r="H3510" i="5" s="1"/>
  <c r="I3513" i="5" s="1"/>
  <c r="F3466" i="5"/>
  <c r="H3466" i="5" s="1"/>
  <c r="I3469" i="5" s="1"/>
  <c r="F3457" i="5"/>
  <c r="H3457" i="5" s="1"/>
  <c r="I3463" i="5" s="1"/>
  <c r="I3434" i="5"/>
  <c r="I3242" i="5"/>
  <c r="H3240" i="5"/>
  <c r="I3240" i="5"/>
  <c r="H3242" i="5"/>
  <c r="F3124" i="5"/>
  <c r="H3124" i="5" s="1"/>
  <c r="I3132" i="5" s="1"/>
  <c r="F3135" i="5"/>
  <c r="H3135" i="5" s="1"/>
  <c r="I3138" i="5" s="1"/>
  <c r="I3097" i="5"/>
  <c r="F3085" i="5"/>
  <c r="H3085" i="5" s="1"/>
  <c r="I3088" i="5" s="1"/>
  <c r="F3074" i="5"/>
  <c r="H3074" i="5" s="1"/>
  <c r="I3082" i="5" s="1"/>
  <c r="I3047" i="5"/>
  <c r="F3035" i="5"/>
  <c r="H3035" i="5" s="1"/>
  <c r="I3038" i="5" s="1"/>
  <c r="F3024" i="5"/>
  <c r="H3024" i="5" s="1"/>
  <c r="I3032" i="5" s="1"/>
  <c r="F2687" i="5"/>
  <c r="H2687" i="5" s="1"/>
  <c r="I2690" i="5" s="1"/>
  <c r="F2678" i="5"/>
  <c r="H2678" i="5" s="1"/>
  <c r="I2684" i="5" s="1"/>
  <c r="I2655" i="5" s="1"/>
  <c r="F2643" i="5"/>
  <c r="H2643" i="5" s="1"/>
  <c r="I2646" i="5" s="1"/>
  <c r="F2634" i="5"/>
  <c r="H2634" i="5" s="1"/>
  <c r="I2640" i="5" s="1"/>
  <c r="F2546" i="5"/>
  <c r="H2546" i="5" s="1"/>
  <c r="I2552" i="5" s="1"/>
  <c r="F2555" i="5"/>
  <c r="H2555" i="5" s="1"/>
  <c r="I2558" i="5" s="1"/>
  <c r="F2467" i="5"/>
  <c r="H2467" i="5" s="1"/>
  <c r="I2470" i="5" s="1"/>
  <c r="F2458" i="5"/>
  <c r="H2458" i="5" s="1"/>
  <c r="I2464" i="5" s="1"/>
  <c r="I2435" i="5"/>
  <c r="F2423" i="5"/>
  <c r="H2423" i="5" s="1"/>
  <c r="I2426" i="5" s="1"/>
  <c r="F2414" i="5"/>
  <c r="H2414" i="5" s="1"/>
  <c r="I2420" i="5" s="1"/>
  <c r="I2391" i="5"/>
  <c r="F2379" i="5"/>
  <c r="H2379" i="5" s="1"/>
  <c r="I2382" i="5" s="1"/>
  <c r="F2370" i="5"/>
  <c r="H2370" i="5" s="1"/>
  <c r="I2376" i="5" s="1"/>
  <c r="F2326" i="5"/>
  <c r="H2326" i="5" s="1"/>
  <c r="I2332" i="5" s="1"/>
  <c r="F2335" i="5"/>
  <c r="H2335" i="5" s="1"/>
  <c r="I2338" i="5" s="1"/>
  <c r="I2304" i="5"/>
  <c r="F2283" i="5"/>
  <c r="H2283" i="5" s="1"/>
  <c r="I2289" i="5" s="1"/>
  <c r="F2292" i="5"/>
  <c r="H2292" i="5" s="1"/>
  <c r="I2295" i="5" s="1"/>
  <c r="F2248" i="5"/>
  <c r="H2248" i="5" s="1"/>
  <c r="I2251" i="5" s="1"/>
  <c r="F2239" i="5"/>
  <c r="H2239" i="5" s="1"/>
  <c r="I2245" i="5" s="1"/>
  <c r="I2219" i="5" s="1"/>
  <c r="F2157" i="5"/>
  <c r="H2157" i="5" s="1"/>
  <c r="I2163" i="5" s="1"/>
  <c r="F2166" i="5"/>
  <c r="H2166" i="5" s="1"/>
  <c r="I2169" i="5" s="1"/>
  <c r="F2116" i="5"/>
  <c r="H2116" i="5" s="1"/>
  <c r="I2122" i="5" s="1"/>
  <c r="F2125" i="5"/>
  <c r="H2125" i="5" s="1"/>
  <c r="I2128" i="5" s="1"/>
  <c r="F2084" i="5"/>
  <c r="H2084" i="5" s="1"/>
  <c r="I2087" i="5" s="1"/>
  <c r="F2075" i="5"/>
  <c r="H2075" i="5" s="1"/>
  <c r="I2081" i="5" s="1"/>
  <c r="F2034" i="5"/>
  <c r="H2034" i="5" s="1"/>
  <c r="I2040" i="5" s="1"/>
  <c r="F2043" i="5"/>
  <c r="H2043" i="5" s="1"/>
  <c r="I2046" i="5" s="1"/>
  <c r="F2002" i="5"/>
  <c r="H2002" i="5" s="1"/>
  <c r="I2005" i="5" s="1"/>
  <c r="F1993" i="5"/>
  <c r="H1993" i="5" s="1"/>
  <c r="I1999" i="5" s="1"/>
  <c r="F1961" i="5"/>
  <c r="H1961" i="5" s="1"/>
  <c r="I1964" i="5" s="1"/>
  <c r="F1952" i="5"/>
  <c r="H1952" i="5" s="1"/>
  <c r="I1958" i="5" s="1"/>
  <c r="I1932" i="5"/>
  <c r="F1838" i="5"/>
  <c r="H1838" i="5" s="1"/>
  <c r="I1841" i="5" s="1"/>
  <c r="F1829" i="5"/>
  <c r="H1829" i="5" s="1"/>
  <c r="I1835" i="5" s="1"/>
  <c r="F1788" i="5"/>
  <c r="H1788" i="5" s="1"/>
  <c r="I1794" i="5" s="1"/>
  <c r="F1797" i="5"/>
  <c r="H1797" i="5" s="1"/>
  <c r="I1800" i="5" s="1"/>
  <c r="F1756" i="5"/>
  <c r="H1756" i="5" s="1"/>
  <c r="I1759" i="5" s="1"/>
  <c r="F1747" i="5"/>
  <c r="H1747" i="5" s="1"/>
  <c r="I1753" i="5" s="1"/>
  <c r="I1727" i="5"/>
  <c r="F1715" i="5"/>
  <c r="H1715" i="5" s="1"/>
  <c r="I1718" i="5" s="1"/>
  <c r="F1706" i="5"/>
  <c r="H1706" i="5" s="1"/>
  <c r="I1712" i="5" s="1"/>
  <c r="I1686" i="5" s="1"/>
  <c r="F1674" i="5"/>
  <c r="H1674" i="5" s="1"/>
  <c r="I1677" i="5" s="1"/>
  <c r="F1665" i="5"/>
  <c r="H1665" i="5" s="1"/>
  <c r="I1671" i="5" s="1"/>
  <c r="F1595" i="5"/>
  <c r="H1595" i="5" s="1"/>
  <c r="I1598" i="5" s="1"/>
  <c r="F1589" i="5"/>
  <c r="H1589" i="5" s="1"/>
  <c r="I1592" i="5" s="1"/>
  <c r="I1569" i="5"/>
  <c r="F1557" i="5"/>
  <c r="H1557" i="5" s="1"/>
  <c r="I1560" i="5" s="1"/>
  <c r="F1551" i="5"/>
  <c r="H1551" i="5" s="1"/>
  <c r="I1554" i="5" s="1"/>
  <c r="F1513" i="5"/>
  <c r="H1513" i="5" s="1"/>
  <c r="I1516" i="5" s="1"/>
  <c r="F1519" i="5"/>
  <c r="H1519" i="5" s="1"/>
  <c r="I1522" i="5" s="1"/>
  <c r="F1405" i="5"/>
  <c r="H1405" i="5" s="1"/>
  <c r="I1408" i="5" s="1"/>
  <c r="F1399" i="5"/>
  <c r="H1399" i="5" s="1"/>
  <c r="I1402" i="5" s="1"/>
  <c r="B271" i="5"/>
  <c r="B19" i="3"/>
  <c r="B236" i="5"/>
  <c r="C232" i="5"/>
  <c r="J236" i="5"/>
  <c r="I6501" i="5"/>
  <c r="H6501" i="5"/>
  <c r="I6503" i="5"/>
  <c r="H6503" i="5"/>
  <c r="H5532" i="5"/>
  <c r="I5534" i="5"/>
  <c r="H5534" i="5"/>
  <c r="I5532" i="5"/>
  <c r="I5484" i="5"/>
  <c r="H4458" i="5"/>
  <c r="I4460" i="5"/>
  <c r="H4460" i="5"/>
  <c r="I4458" i="5"/>
  <c r="I4412" i="5"/>
  <c r="I4414" i="5"/>
  <c r="H4414" i="5"/>
  <c r="H4412" i="5"/>
  <c r="I4369" i="5"/>
  <c r="H4322" i="5"/>
  <c r="I4322" i="5"/>
  <c r="H4320" i="5"/>
  <c r="I4320" i="5"/>
  <c r="I4276" i="5"/>
  <c r="H4276" i="5"/>
  <c r="H4274" i="5"/>
  <c r="I4274" i="5"/>
  <c r="I4235" i="5"/>
  <c r="H4233" i="5"/>
  <c r="H4235" i="5"/>
  <c r="I4233" i="5"/>
  <c r="H4109" i="5"/>
  <c r="H4111" i="5"/>
  <c r="I4109" i="5"/>
  <c r="I4111" i="5"/>
  <c r="I4067" i="5"/>
  <c r="I4069" i="5"/>
  <c r="H4069" i="5"/>
  <c r="H4067" i="5"/>
  <c r="H4025" i="5"/>
  <c r="H4027" i="5"/>
  <c r="I4027" i="5"/>
  <c r="I4025" i="5"/>
  <c r="H3985" i="5"/>
  <c r="I3983" i="5"/>
  <c r="I3985" i="5"/>
  <c r="H3983" i="5"/>
  <c r="H3941" i="5"/>
  <c r="I3943" i="5"/>
  <c r="I3941" i="5"/>
  <c r="H3943" i="5"/>
  <c r="I3899" i="5"/>
  <c r="I3901" i="5"/>
  <c r="H3899" i="5"/>
  <c r="H3901" i="5"/>
  <c r="H3815" i="5"/>
  <c r="I3817" i="5"/>
  <c r="I3815" i="5"/>
  <c r="H3817" i="5"/>
  <c r="H3773" i="5"/>
  <c r="I3775" i="5"/>
  <c r="H3775" i="5"/>
  <c r="I3773" i="5"/>
  <c r="H3689" i="5"/>
  <c r="I3691" i="5"/>
  <c r="H3691" i="5"/>
  <c r="I3689" i="5"/>
  <c r="I3646" i="5"/>
  <c r="H3648" i="5"/>
  <c r="I3648" i="5"/>
  <c r="H3646" i="5"/>
  <c r="H3607" i="5"/>
  <c r="I3607" i="5"/>
  <c r="H3605" i="5"/>
  <c r="I3605" i="5"/>
  <c r="I3385" i="5"/>
  <c r="H3383" i="5"/>
  <c r="I3383" i="5"/>
  <c r="H3385" i="5"/>
  <c r="H3194" i="5"/>
  <c r="I3192" i="5"/>
  <c r="I3194" i="5"/>
  <c r="H3192" i="5"/>
  <c r="H3146" i="5"/>
  <c r="I3144" i="5"/>
  <c r="I3146" i="5"/>
  <c r="H3144" i="5"/>
  <c r="H2946" i="5"/>
  <c r="I2946" i="5"/>
  <c r="I2944" i="5"/>
  <c r="H2944" i="5"/>
  <c r="I2894" i="5"/>
  <c r="I2896" i="5"/>
  <c r="H2894" i="5"/>
  <c r="H2896" i="5"/>
  <c r="I2846" i="5"/>
  <c r="I2844" i="5"/>
  <c r="H2844" i="5"/>
  <c r="H2846" i="5"/>
  <c r="I2797" i="5"/>
  <c r="I2799" i="5"/>
  <c r="H2799" i="5"/>
  <c r="H2797" i="5"/>
  <c r="I2749" i="5"/>
  <c r="H2566" i="5"/>
  <c r="I2564" i="5"/>
  <c r="I2566" i="5"/>
  <c r="H2564" i="5"/>
  <c r="I2479" i="5"/>
  <c r="I1073" i="5"/>
  <c r="H1073" i="5"/>
  <c r="I1071" i="5"/>
  <c r="H1071" i="5"/>
  <c r="I1035" i="5"/>
  <c r="H1035" i="5"/>
  <c r="I1033" i="5"/>
  <c r="H1033" i="5"/>
  <c r="I997" i="5"/>
  <c r="H997" i="5"/>
  <c r="I995" i="5"/>
  <c r="H995" i="5"/>
  <c r="H957" i="5"/>
  <c r="I959" i="5"/>
  <c r="H959" i="5"/>
  <c r="I957" i="5"/>
  <c r="H921" i="5"/>
  <c r="I919" i="5"/>
  <c r="H919" i="5"/>
  <c r="I921" i="5"/>
  <c r="H883" i="5"/>
  <c r="H881" i="5"/>
  <c r="I881" i="5"/>
  <c r="I883" i="5"/>
  <c r="I845" i="5"/>
  <c r="H845" i="5"/>
  <c r="I843" i="5"/>
  <c r="H843" i="5"/>
  <c r="H806" i="5"/>
  <c r="I804" i="5"/>
  <c r="I806" i="5"/>
  <c r="H804" i="5"/>
  <c r="H765" i="5"/>
  <c r="I767" i="5"/>
  <c r="H767" i="5"/>
  <c r="I765" i="5"/>
  <c r="H729" i="5"/>
  <c r="I727" i="5"/>
  <c r="H727" i="5"/>
  <c r="I729" i="5"/>
  <c r="I691" i="5"/>
  <c r="H691" i="5"/>
  <c r="I689" i="5"/>
  <c r="H689" i="5"/>
  <c r="I653" i="5"/>
  <c r="H653" i="5"/>
  <c r="I651" i="5"/>
  <c r="H651" i="5"/>
  <c r="H613" i="5"/>
  <c r="I615" i="5"/>
  <c r="H615" i="5"/>
  <c r="I613" i="5"/>
  <c r="H577" i="5"/>
  <c r="I575" i="5"/>
  <c r="H575" i="5"/>
  <c r="I577" i="5"/>
  <c r="I539" i="5"/>
  <c r="H539" i="5"/>
  <c r="I537" i="5"/>
  <c r="H537" i="5"/>
  <c r="I501" i="5"/>
  <c r="H501" i="5"/>
  <c r="I499" i="5"/>
  <c r="H499" i="5"/>
  <c r="H461" i="5"/>
  <c r="I463" i="5"/>
  <c r="H463" i="5"/>
  <c r="I461" i="5"/>
  <c r="H423" i="5"/>
  <c r="I425" i="5"/>
  <c r="H425" i="5"/>
  <c r="I423" i="5"/>
  <c r="H387" i="5"/>
  <c r="I385" i="5"/>
  <c r="H385" i="5"/>
  <c r="I387" i="5"/>
  <c r="I349" i="5"/>
  <c r="H349" i="5"/>
  <c r="I347" i="5"/>
  <c r="H347" i="5"/>
  <c r="H309" i="5"/>
  <c r="I311" i="5"/>
  <c r="H311" i="5"/>
  <c r="I309" i="5"/>
  <c r="I273" i="5"/>
  <c r="H273" i="5"/>
  <c r="I271" i="5"/>
  <c r="H271" i="5"/>
  <c r="F17" i="3"/>
  <c r="G17" i="3" s="1"/>
  <c r="H235" i="5"/>
  <c r="I235" i="5"/>
  <c r="I233" i="5"/>
  <c r="H233" i="5"/>
  <c r="F16" i="3"/>
  <c r="H195" i="5"/>
  <c r="I197" i="5"/>
  <c r="H197" i="5"/>
  <c r="I195" i="5"/>
  <c r="F15" i="3"/>
  <c r="H159" i="5"/>
  <c r="I159" i="5"/>
  <c r="H157" i="5"/>
  <c r="I157" i="5"/>
  <c r="F14" i="3"/>
  <c r="G14" i="3" s="1"/>
  <c r="H121" i="5"/>
  <c r="I119" i="5"/>
  <c r="H119" i="5"/>
  <c r="I121" i="5"/>
  <c r="F12" i="3"/>
  <c r="H83" i="5"/>
  <c r="I81" i="5"/>
  <c r="H81" i="5"/>
  <c r="I83" i="5"/>
  <c r="H45" i="5"/>
  <c r="I43" i="5"/>
  <c r="I45" i="5"/>
  <c r="H43" i="5"/>
  <c r="F11" i="3"/>
  <c r="K30" i="4" s="1"/>
  <c r="F9" i="3"/>
  <c r="K6" i="4" s="1"/>
  <c r="I6" i="5"/>
  <c r="I8" i="5"/>
  <c r="H8" i="5"/>
  <c r="H6" i="5"/>
  <c r="O5" i="15"/>
  <c r="O6" i="15" s="1"/>
  <c r="H5" i="6"/>
  <c r="I3" i="6"/>
  <c r="D114" i="16"/>
  <c r="I5" i="6"/>
  <c r="H3" i="6"/>
  <c r="I75" i="6"/>
  <c r="D116" i="16"/>
  <c r="F1115" i="5" s="1"/>
  <c r="H1115" i="5" s="1"/>
  <c r="I1123" i="5" s="1"/>
  <c r="I1112" i="5" s="1"/>
  <c r="G12" i="3"/>
  <c r="I216" i="6"/>
  <c r="I213" i="6" s="1"/>
  <c r="I111" i="6"/>
  <c r="H108" i="6" s="1"/>
  <c r="G11" i="3"/>
  <c r="I41" i="6"/>
  <c r="I40" i="6" s="1"/>
  <c r="I146" i="6"/>
  <c r="H145" i="6" s="1"/>
  <c r="I181" i="6"/>
  <c r="D206" i="16" s="1"/>
  <c r="B165" i="3"/>
  <c r="B5481" i="5" s="1"/>
  <c r="B1407" i="4"/>
  <c r="B829" i="4"/>
  <c r="B80" i="3"/>
  <c r="B2432" i="5" s="1"/>
  <c r="B145" i="3"/>
  <c r="B1531" i="4"/>
  <c r="B115" i="3"/>
  <c r="B3731" i="5" s="1"/>
  <c r="B186" i="3"/>
  <c r="B6195" i="5" s="1"/>
  <c r="B2328" i="4"/>
  <c r="B3718" i="4"/>
  <c r="B3876" i="4"/>
  <c r="B196" i="3"/>
  <c r="B6552" i="5" s="1"/>
  <c r="B2926" i="4"/>
  <c r="B94" i="3"/>
  <c r="B1808" i="4"/>
  <c r="C174" i="4" a="1"/>
  <c r="C174" i="4" s="1"/>
  <c r="B198" i="4"/>
  <c r="H174" i="4" a="1"/>
  <c r="H174" i="4" s="1"/>
  <c r="E18" i="3" a="1"/>
  <c r="E18" i="3" s="1"/>
  <c r="B3347" i="4"/>
  <c r="B47" i="3"/>
  <c r="B1299" i="5" s="1"/>
  <c r="B3503" i="4"/>
  <c r="G10" i="3" l="1"/>
  <c r="D4" i="2" s="1" a="1"/>
  <c r="D4" i="2" s="1"/>
  <c r="I2699" i="5"/>
  <c r="I6147" i="5"/>
  <c r="H110" i="6"/>
  <c r="I110" i="6"/>
  <c r="D207" i="16"/>
  <c r="I108" i="6"/>
  <c r="J1302" i="5"/>
  <c r="B2944" i="5"/>
  <c r="J6555" i="5"/>
  <c r="J6198" i="5"/>
  <c r="J3734" i="5"/>
  <c r="B4720" i="5"/>
  <c r="J2435" i="5"/>
  <c r="J5484" i="5"/>
  <c r="K12" i="4"/>
  <c r="K9" i="4"/>
  <c r="K11" i="4"/>
  <c r="K10" i="4"/>
  <c r="K8" i="4"/>
  <c r="K34" i="4"/>
  <c r="K33" i="4"/>
  <c r="K35" i="4"/>
  <c r="K36" i="4"/>
  <c r="K32" i="4"/>
  <c r="I2478" i="5"/>
  <c r="H2476" i="5"/>
  <c r="I2476" i="5"/>
  <c r="H2478" i="5"/>
  <c r="H2746" i="5"/>
  <c r="I2748" i="5"/>
  <c r="I2746" i="5"/>
  <c r="H2748" i="5"/>
  <c r="H4368" i="5"/>
  <c r="I4368" i="5"/>
  <c r="H4366" i="5"/>
  <c r="I4366" i="5"/>
  <c r="H5483" i="5"/>
  <c r="H5481" i="5"/>
  <c r="I5483" i="5"/>
  <c r="I5481" i="5"/>
  <c r="B309" i="5"/>
  <c r="B20" i="3"/>
  <c r="B274" i="5"/>
  <c r="C270" i="5"/>
  <c r="J274" i="5"/>
  <c r="I1566" i="5"/>
  <c r="H1566" i="5"/>
  <c r="I1568" i="5"/>
  <c r="H1568" i="5"/>
  <c r="I1685" i="5"/>
  <c r="H1685" i="5"/>
  <c r="I1683" i="5"/>
  <c r="H1683" i="5"/>
  <c r="I1726" i="5"/>
  <c r="I1724" i="5"/>
  <c r="H1724" i="5"/>
  <c r="H1726" i="5"/>
  <c r="H1931" i="5"/>
  <c r="H1929" i="5"/>
  <c r="I1931" i="5"/>
  <c r="I1929" i="5"/>
  <c r="H2218" i="5"/>
  <c r="H2216" i="5"/>
  <c r="I2218" i="5"/>
  <c r="I2216" i="5"/>
  <c r="I2301" i="5"/>
  <c r="H2301" i="5"/>
  <c r="I2303" i="5"/>
  <c r="H2303" i="5"/>
  <c r="H2388" i="5"/>
  <c r="I2390" i="5"/>
  <c r="H2390" i="5"/>
  <c r="I2388" i="5"/>
  <c r="I2432" i="5"/>
  <c r="H2432" i="5"/>
  <c r="H2434" i="5"/>
  <c r="I2434" i="5"/>
  <c r="I2523" i="5"/>
  <c r="I2654" i="5"/>
  <c r="H2654" i="5"/>
  <c r="H2652" i="5"/>
  <c r="I2652" i="5"/>
  <c r="I2997" i="5"/>
  <c r="I3046" i="5"/>
  <c r="H3044" i="5"/>
  <c r="I3044" i="5"/>
  <c r="H3046" i="5"/>
  <c r="I3096" i="5"/>
  <c r="H3094" i="5"/>
  <c r="H3096" i="5"/>
  <c r="I3094" i="5"/>
  <c r="I3431" i="5"/>
  <c r="H3431" i="5"/>
  <c r="H3433" i="5"/>
  <c r="I3433" i="5"/>
  <c r="I3477" i="5"/>
  <c r="H3475" i="5"/>
  <c r="I3475" i="5"/>
  <c r="H3477" i="5"/>
  <c r="I3733" i="5"/>
  <c r="H3731" i="5"/>
  <c r="I3731" i="5"/>
  <c r="H3733" i="5"/>
  <c r="H5736" i="5"/>
  <c r="I5738" i="5"/>
  <c r="H5738" i="5"/>
  <c r="I5736" i="5"/>
  <c r="I5789" i="5"/>
  <c r="I5787" i="5"/>
  <c r="H5787" i="5"/>
  <c r="H5789" i="5"/>
  <c r="H5889" i="5"/>
  <c r="I5891" i="5"/>
  <c r="I5889" i="5"/>
  <c r="H5891" i="5"/>
  <c r="I6144" i="5"/>
  <c r="H6144" i="5"/>
  <c r="H6146" i="5"/>
  <c r="I6146" i="5"/>
  <c r="H6195" i="5"/>
  <c r="I6195" i="5"/>
  <c r="I6197" i="5"/>
  <c r="H6197" i="5"/>
  <c r="I6248" i="5"/>
  <c r="H6246" i="5"/>
  <c r="I6246" i="5"/>
  <c r="H6248" i="5"/>
  <c r="I6350" i="5"/>
  <c r="H6350" i="5"/>
  <c r="I6348" i="5"/>
  <c r="H6348" i="5"/>
  <c r="H6401" i="5"/>
  <c r="I6399" i="5"/>
  <c r="H6399" i="5"/>
  <c r="I6401" i="5"/>
  <c r="I6452" i="5"/>
  <c r="H6450" i="5"/>
  <c r="H6452" i="5"/>
  <c r="I6450" i="5"/>
  <c r="H6554" i="5"/>
  <c r="I6554" i="5"/>
  <c r="I6552" i="5"/>
  <c r="H6552" i="5"/>
  <c r="I6605" i="5"/>
  <c r="H6603" i="5"/>
  <c r="I6603" i="5"/>
  <c r="H6605" i="5"/>
  <c r="I6656" i="5"/>
  <c r="H6656" i="5"/>
  <c r="I6654" i="5"/>
  <c r="H6654" i="5"/>
  <c r="I6707" i="5"/>
  <c r="H6707" i="5"/>
  <c r="I6705" i="5"/>
  <c r="H6705" i="5"/>
  <c r="I6758" i="5"/>
  <c r="H6758" i="5"/>
  <c r="I6756" i="5"/>
  <c r="H6756" i="5"/>
  <c r="I5228" i="5"/>
  <c r="H5226" i="5"/>
  <c r="H5228" i="5"/>
  <c r="I5226" i="5"/>
  <c r="H5279" i="5"/>
  <c r="I5277" i="5"/>
  <c r="H5277" i="5"/>
  <c r="I5279" i="5"/>
  <c r="H5328" i="5"/>
  <c r="H5330" i="5"/>
  <c r="I5328" i="5"/>
  <c r="I5330" i="5"/>
  <c r="I5379" i="5"/>
  <c r="H5379" i="5"/>
  <c r="H5381" i="5"/>
  <c r="I5381" i="5"/>
  <c r="H5432" i="5"/>
  <c r="I5432" i="5"/>
  <c r="H5430" i="5"/>
  <c r="I5430" i="5"/>
  <c r="H1604" i="5"/>
  <c r="I1606" i="5"/>
  <c r="H1606" i="5"/>
  <c r="I1604" i="5"/>
  <c r="H2698" i="5"/>
  <c r="I2698" i="5"/>
  <c r="I2696" i="5"/>
  <c r="H2696" i="5"/>
  <c r="I4547" i="5"/>
  <c r="H4547" i="5"/>
  <c r="I4545" i="5"/>
  <c r="H4545" i="5"/>
  <c r="H4952" i="5"/>
  <c r="I4950" i="5"/>
  <c r="I4952" i="5"/>
  <c r="H4950" i="5"/>
  <c r="H5136" i="5"/>
  <c r="I5134" i="5"/>
  <c r="H5134" i="5"/>
  <c r="I5136" i="5"/>
  <c r="F2350" i="5"/>
  <c r="H2350" i="5" s="1"/>
  <c r="I2361" i="5" s="1"/>
  <c r="I2347" i="5" s="1"/>
  <c r="F2264" i="5"/>
  <c r="H2264" i="5" s="1"/>
  <c r="I2274" i="5" s="1"/>
  <c r="I2260" i="5" s="1"/>
  <c r="F2140" i="5"/>
  <c r="H2140" i="5" s="1"/>
  <c r="I2148" i="5" s="1"/>
  <c r="I2137" i="5" s="1"/>
  <c r="F1812" i="5"/>
  <c r="H1812" i="5" s="1"/>
  <c r="I1820" i="5" s="1"/>
  <c r="I1809" i="5" s="1"/>
  <c r="F1496" i="5"/>
  <c r="H1496" i="5" s="1"/>
  <c r="I1504" i="5" s="1"/>
  <c r="I1493" i="5" s="1"/>
  <c r="F1420" i="5"/>
  <c r="H1420" i="5" s="1"/>
  <c r="F1344" i="5"/>
  <c r="H1344" i="5" s="1"/>
  <c r="I1352" i="5" s="1"/>
  <c r="I1341" i="5" s="1"/>
  <c r="F1534" i="5"/>
  <c r="H1534" i="5" s="1"/>
  <c r="I1542" i="5" s="1"/>
  <c r="I1531" i="5" s="1"/>
  <c r="F1458" i="5"/>
  <c r="H1458" i="5" s="1"/>
  <c r="I1466" i="5" s="1"/>
  <c r="I1455" i="5" s="1"/>
  <c r="F1382" i="5"/>
  <c r="H1382" i="5" s="1"/>
  <c r="I1390" i="5" s="1"/>
  <c r="I1379" i="5" s="1"/>
  <c r="F1267" i="5"/>
  <c r="H1267" i="5" s="1"/>
  <c r="I1275" i="5" s="1"/>
  <c r="I1264" i="5" s="1"/>
  <c r="F1191" i="5"/>
  <c r="H1191" i="5" s="1"/>
  <c r="I1199" i="5" s="1"/>
  <c r="I1188" i="5" s="1"/>
  <c r="F2181" i="5"/>
  <c r="H2181" i="5" s="1"/>
  <c r="I2189" i="5" s="1"/>
  <c r="I2178" i="5" s="1"/>
  <c r="F1773" i="5"/>
  <c r="H1773" i="5" s="1"/>
  <c r="I1779" i="5" s="1"/>
  <c r="I1768" i="5" s="1"/>
  <c r="F1305" i="5"/>
  <c r="H1305" i="5" s="1"/>
  <c r="I1313" i="5" s="1"/>
  <c r="I1302" i="5" s="1"/>
  <c r="F1229" i="5"/>
  <c r="H1229" i="5" s="1"/>
  <c r="I1237" i="5" s="1"/>
  <c r="I1226" i="5" s="1"/>
  <c r="F1153" i="5"/>
  <c r="H1153" i="5" s="1"/>
  <c r="I1161" i="5" s="1"/>
  <c r="I1150" i="5" s="1"/>
  <c r="H1109" i="5"/>
  <c r="I1111" i="5"/>
  <c r="H1111" i="5"/>
  <c r="I1109" i="5"/>
  <c r="F6099" i="5"/>
  <c r="H6099" i="5" s="1"/>
  <c r="F5997" i="5"/>
  <c r="H5997" i="5" s="1"/>
  <c r="F5691" i="5"/>
  <c r="H5691" i="5" s="1"/>
  <c r="I5709" i="5" s="1"/>
  <c r="I5688" i="5" s="1"/>
  <c r="F5589" i="5"/>
  <c r="H5589" i="5" s="1"/>
  <c r="I5607" i="5" s="1"/>
  <c r="I5586" i="5" s="1"/>
  <c r="F1977" i="5"/>
  <c r="H1977" i="5" s="1"/>
  <c r="I1984" i="5" s="1"/>
  <c r="I1973" i="5" s="1"/>
  <c r="F1649" i="5"/>
  <c r="H1649" i="5" s="1"/>
  <c r="I1656" i="5" s="1"/>
  <c r="I1645" i="5" s="1"/>
  <c r="F1421" i="5"/>
  <c r="H1421" i="5" s="1"/>
  <c r="F2615" i="5"/>
  <c r="H2615" i="5" s="1"/>
  <c r="I2625" i="5" s="1"/>
  <c r="I2611" i="5" s="1"/>
  <c r="F5947" i="5"/>
  <c r="H5947" i="5" s="1"/>
  <c r="I5964" i="5" s="1"/>
  <c r="I5943" i="5" s="1"/>
  <c r="F2018" i="5"/>
  <c r="H2018" i="5" s="1"/>
  <c r="I2025" i="5" s="1"/>
  <c r="I2014" i="5" s="1"/>
  <c r="F2059" i="5"/>
  <c r="H2059" i="5" s="1"/>
  <c r="I2066" i="5" s="1"/>
  <c r="I2055" i="5" s="1"/>
  <c r="F6048" i="5"/>
  <c r="H6048" i="5" s="1"/>
  <c r="I6066" i="5" s="1"/>
  <c r="I6045" i="5" s="1"/>
  <c r="F5844" i="5"/>
  <c r="H5844" i="5" s="1"/>
  <c r="I5862" i="5" s="1"/>
  <c r="I5841" i="5" s="1"/>
  <c r="F5640" i="5"/>
  <c r="H5640" i="5" s="1"/>
  <c r="I5658" i="5" s="1"/>
  <c r="I5637" i="5" s="1"/>
  <c r="F2100" i="5"/>
  <c r="H2100" i="5" s="1"/>
  <c r="I2107" i="5" s="1"/>
  <c r="I2096" i="5" s="1"/>
  <c r="P5" i="15"/>
  <c r="P4" i="15" s="1"/>
  <c r="G9" i="3"/>
  <c r="G8" i="3" s="1"/>
  <c r="D3" i="2" s="1" a="1"/>
  <c r="D3" i="2" s="1"/>
  <c r="D179" i="16"/>
  <c r="I145" i="6"/>
  <c r="H215" i="6"/>
  <c r="I215" i="6"/>
  <c r="H38" i="6"/>
  <c r="D117" i="16"/>
  <c r="H213" i="6"/>
  <c r="G16" i="3"/>
  <c r="D115" i="16"/>
  <c r="H178" i="6"/>
  <c r="I178" i="6"/>
  <c r="H180" i="6"/>
  <c r="H143" i="6"/>
  <c r="I180" i="6"/>
  <c r="I143" i="6"/>
  <c r="I38" i="6"/>
  <c r="G15" i="3"/>
  <c r="H40" i="6"/>
  <c r="B166" i="3"/>
  <c r="B198" i="3"/>
  <c r="B116" i="3"/>
  <c r="B3900" i="4"/>
  <c r="B2352" i="4"/>
  <c r="B222" i="4"/>
  <c r="C198" i="4" a="1"/>
  <c r="C198" i="4" s="1"/>
  <c r="H198" i="4" a="1"/>
  <c r="H198" i="4" s="1"/>
  <c r="E19" i="3" a="1"/>
  <c r="E19" i="3" s="1"/>
  <c r="B81" i="3"/>
  <c r="B3371" i="4"/>
  <c r="B2958" i="4"/>
  <c r="B1832" i="4"/>
  <c r="B1555" i="4"/>
  <c r="B48" i="3"/>
  <c r="B1338" i="5" s="1"/>
  <c r="B95" i="3"/>
  <c r="B2994" i="5" s="1"/>
  <c r="B146" i="3"/>
  <c r="B3742" i="4"/>
  <c r="B853" i="4"/>
  <c r="B4766" i="5" l="1"/>
  <c r="J2997" i="5"/>
  <c r="J1341" i="5"/>
  <c r="B2476" i="5"/>
  <c r="B3773" i="5"/>
  <c r="B6603" i="5"/>
  <c r="B5532" i="5"/>
  <c r="H2994" i="5"/>
  <c r="I2996" i="5"/>
  <c r="H2996" i="5"/>
  <c r="I2994" i="5"/>
  <c r="I2520" i="5"/>
  <c r="H2520" i="5"/>
  <c r="I2522" i="5"/>
  <c r="H2522" i="5"/>
  <c r="F18" i="3"/>
  <c r="G18" i="3" s="1"/>
  <c r="B347" i="5"/>
  <c r="B21" i="3"/>
  <c r="J312" i="5"/>
  <c r="C308" i="5"/>
  <c r="B312" i="5"/>
  <c r="J4723" i="5"/>
  <c r="J2947" i="5"/>
  <c r="I2013" i="5"/>
  <c r="H2013" i="5"/>
  <c r="I2011" i="5"/>
  <c r="H2011" i="5"/>
  <c r="H1301" i="5"/>
  <c r="I1301" i="5"/>
  <c r="I1299" i="5"/>
  <c r="H1299" i="5"/>
  <c r="I1338" i="5"/>
  <c r="H1338" i="5"/>
  <c r="I1340" i="5"/>
  <c r="H1340" i="5"/>
  <c r="H2610" i="5"/>
  <c r="I2610" i="5"/>
  <c r="I2608" i="5"/>
  <c r="H2608" i="5"/>
  <c r="H1767" i="5"/>
  <c r="I1767" i="5"/>
  <c r="I1765" i="5"/>
  <c r="H1765" i="5"/>
  <c r="I1428" i="5"/>
  <c r="I1417" i="5" s="1"/>
  <c r="I5940" i="5"/>
  <c r="H5940" i="5"/>
  <c r="I5942" i="5"/>
  <c r="H5942" i="5"/>
  <c r="H2095" i="5"/>
  <c r="I2095" i="5"/>
  <c r="I2093" i="5"/>
  <c r="H2093" i="5"/>
  <c r="H2175" i="5"/>
  <c r="H2177" i="5"/>
  <c r="I2177" i="5"/>
  <c r="I2175" i="5"/>
  <c r="I1490" i="5"/>
  <c r="H1492" i="5"/>
  <c r="H1490" i="5"/>
  <c r="I1492" i="5"/>
  <c r="F4157" i="5"/>
  <c r="H4157" i="5" s="1"/>
  <c r="I4165" i="5" s="1"/>
  <c r="I4154" i="5" s="1"/>
  <c r="F4198" i="5"/>
  <c r="H4198" i="5" s="1"/>
  <c r="I4206" i="5" s="1"/>
  <c r="I4195" i="5" s="1"/>
  <c r="I1530" i="5"/>
  <c r="I1528" i="5"/>
  <c r="H1528" i="5"/>
  <c r="H1530" i="5"/>
  <c r="I5636" i="5"/>
  <c r="H5634" i="5"/>
  <c r="I5634" i="5"/>
  <c r="H5636" i="5"/>
  <c r="I1644" i="5"/>
  <c r="I1642" i="5"/>
  <c r="H1642" i="5"/>
  <c r="H1644" i="5"/>
  <c r="H1187" i="5"/>
  <c r="I1185" i="5"/>
  <c r="H1185" i="5"/>
  <c r="I1187" i="5"/>
  <c r="I1806" i="5"/>
  <c r="I1808" i="5"/>
  <c r="H1808" i="5"/>
  <c r="H1806" i="5"/>
  <c r="F6102" i="5"/>
  <c r="H6102" i="5" s="1"/>
  <c r="I6117" i="5" s="1"/>
  <c r="I6096" i="5" s="1"/>
  <c r="F6000" i="5"/>
  <c r="H6000" i="5" s="1"/>
  <c r="I6015" i="5" s="1"/>
  <c r="I5994" i="5" s="1"/>
  <c r="H1223" i="5"/>
  <c r="I1225" i="5"/>
  <c r="H1225" i="5"/>
  <c r="I1223" i="5"/>
  <c r="H5838" i="5"/>
  <c r="I5840" i="5"/>
  <c r="H5840" i="5"/>
  <c r="I5838" i="5"/>
  <c r="I1970" i="5"/>
  <c r="H1970" i="5"/>
  <c r="I1972" i="5"/>
  <c r="H1972" i="5"/>
  <c r="H1261" i="5"/>
  <c r="I1263" i="5"/>
  <c r="I1261" i="5"/>
  <c r="H1263" i="5"/>
  <c r="H2134" i="5"/>
  <c r="H2136" i="5"/>
  <c r="I2134" i="5"/>
  <c r="I2136" i="5"/>
  <c r="H6044" i="5"/>
  <c r="I6042" i="5"/>
  <c r="I6044" i="5"/>
  <c r="H6042" i="5"/>
  <c r="I5583" i="5"/>
  <c r="H5583" i="5"/>
  <c r="I5585" i="5"/>
  <c r="H5585" i="5"/>
  <c r="H1376" i="5"/>
  <c r="I1378" i="5"/>
  <c r="H1378" i="5"/>
  <c r="I1376" i="5"/>
  <c r="I2259" i="5"/>
  <c r="H2257" i="5"/>
  <c r="H2259" i="5"/>
  <c r="I2257" i="5"/>
  <c r="I2052" i="5"/>
  <c r="I2054" i="5"/>
  <c r="H2054" i="5"/>
  <c r="H2052" i="5"/>
  <c r="I5685" i="5"/>
  <c r="H5687" i="5"/>
  <c r="H5685" i="5"/>
  <c r="I5687" i="5"/>
  <c r="I1149" i="5"/>
  <c r="H1149" i="5"/>
  <c r="I1147" i="5"/>
  <c r="H1147" i="5"/>
  <c r="H1454" i="5"/>
  <c r="I1452" i="5"/>
  <c r="I1454" i="5"/>
  <c r="H1452" i="5"/>
  <c r="H2344" i="5"/>
  <c r="I2346" i="5"/>
  <c r="H2346" i="5"/>
  <c r="I2344" i="5"/>
  <c r="P6" i="15"/>
  <c r="Q5" i="15"/>
  <c r="B49" i="3"/>
  <c r="B2376" i="4"/>
  <c r="E20" i="3" a="1"/>
  <c r="E20" i="3" s="1"/>
  <c r="B82" i="3"/>
  <c r="B1584" i="4"/>
  <c r="B877" i="4"/>
  <c r="B1856" i="4"/>
  <c r="B117" i="3"/>
  <c r="B147" i="3"/>
  <c r="R5" i="15"/>
  <c r="Q6" i="15"/>
  <c r="B97" i="3"/>
  <c r="B3924" i="4"/>
  <c r="B199" i="3"/>
  <c r="H222" i="4" a="1"/>
  <c r="H222" i="4" s="1"/>
  <c r="B246" i="4"/>
  <c r="C222" i="4" a="1"/>
  <c r="C222" i="4" s="1"/>
  <c r="B2982" i="4"/>
  <c r="B6654" i="5" l="1"/>
  <c r="B3044" i="5"/>
  <c r="B4812" i="5"/>
  <c r="B3815" i="5"/>
  <c r="B2520" i="5"/>
  <c r="B1376" i="5"/>
  <c r="F19" i="3"/>
  <c r="B385" i="5"/>
  <c r="B22" i="3"/>
  <c r="B350" i="5"/>
  <c r="C346" i="5"/>
  <c r="J350" i="5"/>
  <c r="J5535" i="5"/>
  <c r="J6606" i="5"/>
  <c r="J3776" i="5"/>
  <c r="J2479" i="5"/>
  <c r="J4769" i="5"/>
  <c r="I5993" i="5"/>
  <c r="H5991" i="5"/>
  <c r="I5991" i="5"/>
  <c r="H5993" i="5"/>
  <c r="I6093" i="5"/>
  <c r="I6095" i="5"/>
  <c r="H6093" i="5"/>
  <c r="H6095" i="5"/>
  <c r="H1416" i="5"/>
  <c r="I1414" i="5"/>
  <c r="H1414" i="5"/>
  <c r="I1416" i="5"/>
  <c r="I4192" i="5"/>
  <c r="I4194" i="5"/>
  <c r="H4192" i="5"/>
  <c r="H4194" i="5"/>
  <c r="I4151" i="5"/>
  <c r="H4151" i="5"/>
  <c r="I4153" i="5"/>
  <c r="H4153" i="5"/>
  <c r="B118" i="3"/>
  <c r="B901" i="4"/>
  <c r="H246" i="4" a="1"/>
  <c r="H246" i="4" s="1"/>
  <c r="C246" i="4" a="1"/>
  <c r="C246" i="4" s="1"/>
  <c r="B270" i="4"/>
  <c r="B84" i="3"/>
  <c r="S5" i="15"/>
  <c r="R6" i="15"/>
  <c r="B3006" i="4"/>
  <c r="B1608" i="4"/>
  <c r="B1880" i="4"/>
  <c r="B2400" i="4"/>
  <c r="E21" i="3" a="1"/>
  <c r="E21" i="3" s="1"/>
  <c r="B3948" i="4"/>
  <c r="B98" i="3"/>
  <c r="B149" i="3"/>
  <c r="B50" i="3"/>
  <c r="B1414" i="5" l="1"/>
  <c r="B4858" i="5"/>
  <c r="B3094" i="5"/>
  <c r="B2564" i="5"/>
  <c r="B3857" i="5"/>
  <c r="F20" i="3"/>
  <c r="G20" i="3" s="1"/>
  <c r="B423" i="5"/>
  <c r="B23" i="3"/>
  <c r="B388" i="5"/>
  <c r="C384" i="5"/>
  <c r="J388" i="5"/>
  <c r="K198" i="4"/>
  <c r="G19" i="3"/>
  <c r="J1379" i="5"/>
  <c r="J2523" i="5"/>
  <c r="J3818" i="5"/>
  <c r="J4815" i="5"/>
  <c r="J3047" i="5"/>
  <c r="J6657" i="5"/>
  <c r="B1632" i="4"/>
  <c r="B3030" i="4"/>
  <c r="H270" i="4" a="1"/>
  <c r="H270" i="4" s="1"/>
  <c r="C270" i="4" a="1"/>
  <c r="C270" i="4" s="1"/>
  <c r="B294" i="4"/>
  <c r="B925" i="4"/>
  <c r="T5" i="15"/>
  <c r="S6" i="15"/>
  <c r="B150" i="3"/>
  <c r="B51" i="3"/>
  <c r="B3976" i="4"/>
  <c r="B2424" i="4"/>
  <c r="B99" i="3"/>
  <c r="E22" i="3" a="1"/>
  <c r="E22" i="3" s="1"/>
  <c r="B120" i="3"/>
  <c r="B85" i="3"/>
  <c r="B1912" i="4"/>
  <c r="B2608" i="5" l="1"/>
  <c r="B3899" i="5"/>
  <c r="B3144" i="5"/>
  <c r="B1452" i="5"/>
  <c r="B4904" i="5"/>
  <c r="K202" i="4"/>
  <c r="K200" i="4"/>
  <c r="K203" i="4"/>
  <c r="K201" i="4"/>
  <c r="K204" i="4"/>
  <c r="F21" i="3"/>
  <c r="B461" i="5"/>
  <c r="B24" i="3"/>
  <c r="B426" i="5"/>
  <c r="C422" i="5"/>
  <c r="J426" i="5"/>
  <c r="J3860" i="5"/>
  <c r="J2567" i="5"/>
  <c r="J3097" i="5"/>
  <c r="J4861" i="5"/>
  <c r="J1417" i="5"/>
  <c r="B86" i="3"/>
  <c r="B121" i="3"/>
  <c r="B3054" i="4"/>
  <c r="B2448" i="4"/>
  <c r="U5" i="15"/>
  <c r="T6" i="15"/>
  <c r="B100" i="3"/>
  <c r="B1662" i="4"/>
  <c r="B151" i="3"/>
  <c r="B953" i="4"/>
  <c r="B1946" i="4"/>
  <c r="B52" i="3"/>
  <c r="H294" i="4" a="1"/>
  <c r="H294" i="4" s="1"/>
  <c r="C294" i="4" a="1"/>
  <c r="C294" i="4" s="1"/>
  <c r="B318" i="4"/>
  <c r="E23" i="3" a="1"/>
  <c r="E23" i="3" s="1"/>
  <c r="B1490" i="5" l="1"/>
  <c r="B4950" i="5"/>
  <c r="B3192" i="5"/>
  <c r="B3941" i="5"/>
  <c r="B2652" i="5"/>
  <c r="F22" i="3"/>
  <c r="G22" i="3" s="1"/>
  <c r="B499" i="5"/>
  <c r="B25" i="3"/>
  <c r="J464" i="5"/>
  <c r="B464" i="5"/>
  <c r="C460" i="5"/>
  <c r="K246" i="4"/>
  <c r="G21" i="3"/>
  <c r="J4907" i="5"/>
  <c r="J1455" i="5"/>
  <c r="J3147" i="5"/>
  <c r="J3902" i="5"/>
  <c r="J2611" i="5"/>
  <c r="B1686" i="4"/>
  <c r="B122" i="3"/>
  <c r="B153" i="3"/>
  <c r="B101" i="3"/>
  <c r="B3078" i="4"/>
  <c r="V5" i="15"/>
  <c r="U6" i="15"/>
  <c r="B53" i="3"/>
  <c r="B1970" i="4"/>
  <c r="B2487" i="4"/>
  <c r="H318" i="4" a="1"/>
  <c r="H318" i="4" s="1"/>
  <c r="C318" i="4" a="1"/>
  <c r="C318" i="4" s="1"/>
  <c r="B345" i="4"/>
  <c r="E24" i="3" a="1"/>
  <c r="E24" i="3" s="1"/>
  <c r="B977" i="4"/>
  <c r="B1528" i="5" l="1"/>
  <c r="B3240" i="5"/>
  <c r="B4996" i="5"/>
  <c r="B3983" i="5"/>
  <c r="K250" i="4"/>
  <c r="K251" i="4"/>
  <c r="K252" i="4"/>
  <c r="K248" i="4"/>
  <c r="K249" i="4"/>
  <c r="F23" i="3"/>
  <c r="B537" i="5"/>
  <c r="B26" i="3"/>
  <c r="B502" i="5"/>
  <c r="C498" i="5"/>
  <c r="J502" i="5"/>
  <c r="J2655" i="5"/>
  <c r="J3944" i="5"/>
  <c r="J3195" i="5"/>
  <c r="J4953" i="5"/>
  <c r="J1493" i="5"/>
  <c r="B102" i="3"/>
  <c r="B3102" i="4"/>
  <c r="B123" i="3"/>
  <c r="V6" i="15"/>
  <c r="W5" i="15"/>
  <c r="B2523" i="4"/>
  <c r="B154" i="3"/>
  <c r="C345" i="4" a="1"/>
  <c r="C345" i="4" s="1"/>
  <c r="B369" i="4"/>
  <c r="H345" i="4" a="1"/>
  <c r="H345" i="4" s="1"/>
  <c r="B1001" i="4"/>
  <c r="B1994" i="4"/>
  <c r="E25" i="3" a="1"/>
  <c r="E25" i="3" s="1"/>
  <c r="B5042" i="5" l="1"/>
  <c r="B4025" i="5"/>
  <c r="B3287" i="5"/>
  <c r="F24" i="3"/>
  <c r="G24" i="3" s="1"/>
  <c r="B575" i="5"/>
  <c r="B27" i="3"/>
  <c r="B540" i="5"/>
  <c r="C536" i="5"/>
  <c r="J540" i="5"/>
  <c r="K294" i="4"/>
  <c r="G23" i="3"/>
  <c r="J3986" i="5"/>
  <c r="J4999" i="5"/>
  <c r="J3243" i="5"/>
  <c r="J1531" i="5"/>
  <c r="B3126" i="4"/>
  <c r="B104" i="3"/>
  <c r="H369" i="4" a="1"/>
  <c r="H369" i="4" s="1"/>
  <c r="C369" i="4" a="1"/>
  <c r="C369" i="4" s="1"/>
  <c r="B393" i="4"/>
  <c r="E27" i="3" s="1" a="1"/>
  <c r="E27" i="3" s="1"/>
  <c r="E26" i="3" a="1"/>
  <c r="E26" i="3" s="1"/>
  <c r="B124" i="3"/>
  <c r="B155" i="3"/>
  <c r="B2018" i="4"/>
  <c r="B2547" i="4"/>
  <c r="W6" i="15"/>
  <c r="X5" i="15"/>
  <c r="W4" i="15"/>
  <c r="B5088" i="5" l="1"/>
  <c r="B4067" i="5"/>
  <c r="B3335" i="5"/>
  <c r="K297" i="4"/>
  <c r="K299" i="4"/>
  <c r="K300" i="4"/>
  <c r="K296" i="4"/>
  <c r="K298" i="4"/>
  <c r="F25" i="3"/>
  <c r="G25" i="3" s="1"/>
  <c r="B613" i="5"/>
  <c r="B28" i="3"/>
  <c r="B578" i="5"/>
  <c r="C574" i="5"/>
  <c r="J578" i="5"/>
  <c r="J3290" i="5"/>
  <c r="J4028" i="5"/>
  <c r="J5045" i="5"/>
  <c r="B156" i="3"/>
  <c r="B2042" i="4"/>
  <c r="X6" i="15"/>
  <c r="Y5" i="15"/>
  <c r="B105" i="3"/>
  <c r="B3150" i="4"/>
  <c r="H393" i="4" a="1"/>
  <c r="H393" i="4" s="1"/>
  <c r="B424" i="4"/>
  <c r="C393" i="4" a="1"/>
  <c r="C393" i="4" s="1"/>
  <c r="E28" i="3" a="1"/>
  <c r="E28" i="3" s="1"/>
  <c r="B125" i="3"/>
  <c r="B2571" i="4"/>
  <c r="B4109" i="5" l="1"/>
  <c r="B3383" i="5"/>
  <c r="B5134" i="5"/>
  <c r="F26" i="3"/>
  <c r="G26" i="3" s="1"/>
  <c r="B651" i="5"/>
  <c r="B29" i="3"/>
  <c r="C612" i="5"/>
  <c r="B616" i="5"/>
  <c r="J616" i="5"/>
  <c r="J3338" i="5"/>
  <c r="J4070" i="5"/>
  <c r="J5091" i="5"/>
  <c r="H424" i="4" a="1"/>
  <c r="H424" i="4" s="1"/>
  <c r="C424" i="4" a="1"/>
  <c r="C424" i="4" s="1"/>
  <c r="B448" i="4"/>
  <c r="B158" i="3"/>
  <c r="B106" i="3"/>
  <c r="Y6" i="15"/>
  <c r="Z5" i="15"/>
  <c r="B2595" i="4"/>
  <c r="B2089" i="4"/>
  <c r="B126" i="3"/>
  <c r="B3174" i="4"/>
  <c r="B4151" i="5" l="1"/>
  <c r="B3431" i="5"/>
  <c r="B5180" i="5"/>
  <c r="F27" i="3"/>
  <c r="B689" i="5"/>
  <c r="B30" i="3"/>
  <c r="B654" i="5"/>
  <c r="C650" i="5"/>
  <c r="J654" i="5"/>
  <c r="J5137" i="5"/>
  <c r="J3386" i="5"/>
  <c r="J4112" i="5"/>
  <c r="B127" i="3"/>
  <c r="B107" i="3"/>
  <c r="B3203" i="4"/>
  <c r="H448" i="4" a="1"/>
  <c r="H448" i="4" s="1"/>
  <c r="C448" i="4" a="1"/>
  <c r="C448" i="4" s="1"/>
  <c r="B478" i="4"/>
  <c r="E29" i="3" a="1"/>
  <c r="E29" i="3" s="1"/>
  <c r="B2131" i="4"/>
  <c r="B2619" i="4"/>
  <c r="Z6" i="15"/>
  <c r="AA5" i="15"/>
  <c r="B3475" i="5" l="1"/>
  <c r="B4192" i="5"/>
  <c r="F28" i="3"/>
  <c r="G28" i="3" s="1"/>
  <c r="B727" i="5"/>
  <c r="B31" i="3"/>
  <c r="B692" i="5"/>
  <c r="C688" i="5"/>
  <c r="J692" i="5"/>
  <c r="K393" i="4"/>
  <c r="G27" i="3"/>
  <c r="J5183" i="5"/>
  <c r="J3434" i="5"/>
  <c r="J4154" i="5"/>
  <c r="AA6" i="15"/>
  <c r="AB5" i="15"/>
  <c r="H478" i="4" a="1"/>
  <c r="H478" i="4" s="1"/>
  <c r="C478" i="4" a="1"/>
  <c r="C478" i="4" s="1"/>
  <c r="B502" i="4"/>
  <c r="E30" i="3" a="1"/>
  <c r="E30" i="3" s="1"/>
  <c r="E31" i="3" a="1"/>
  <c r="E31" i="3" s="1"/>
  <c r="B2175" i="4"/>
  <c r="B2643" i="4"/>
  <c r="B129" i="3"/>
  <c r="B4233" i="5" l="1"/>
  <c r="K399" i="4"/>
  <c r="K395" i="4"/>
  <c r="K396" i="4"/>
  <c r="K397" i="4"/>
  <c r="K398" i="4"/>
  <c r="F29" i="3"/>
  <c r="B765" i="5"/>
  <c r="B32" i="3"/>
  <c r="B730" i="5"/>
  <c r="C726" i="5"/>
  <c r="J730" i="5"/>
  <c r="J4195" i="5"/>
  <c r="J3478" i="5"/>
  <c r="AB6" i="15"/>
  <c r="AC5" i="15"/>
  <c r="B2667" i="4"/>
  <c r="C502" i="4" a="1"/>
  <c r="C502" i="4" s="1"/>
  <c r="H502" i="4" a="1"/>
  <c r="H502" i="4" s="1"/>
  <c r="B530" i="4"/>
  <c r="B131" i="3"/>
  <c r="B4274" i="5" l="1"/>
  <c r="F30" i="3"/>
  <c r="G30" i="3" s="1"/>
  <c r="B804" i="5"/>
  <c r="B33" i="3"/>
  <c r="B768" i="5"/>
  <c r="C764" i="5"/>
  <c r="J768" i="5"/>
  <c r="K448" i="4"/>
  <c r="G29" i="3"/>
  <c r="J4236" i="5"/>
  <c r="B554" i="4"/>
  <c r="H530" i="4" a="1"/>
  <c r="H530" i="4" s="1"/>
  <c r="C530" i="4" a="1"/>
  <c r="C530" i="4" s="1"/>
  <c r="B132" i="3"/>
  <c r="B2691" i="4"/>
  <c r="E32" i="3" a="1"/>
  <c r="E32" i="3" s="1"/>
  <c r="AD5" i="15"/>
  <c r="AC6" i="15"/>
  <c r="B4320" i="5" l="1"/>
  <c r="K450" i="4"/>
  <c r="K451" i="4"/>
  <c r="K452" i="4"/>
  <c r="K453" i="4"/>
  <c r="K454" i="4"/>
  <c r="F31" i="3"/>
  <c r="B843" i="5"/>
  <c r="B34" i="3"/>
  <c r="H1584" i="4" a="1"/>
  <c r="H1584" i="4" s="1"/>
  <c r="C2547" i="4" a="1"/>
  <c r="C2547" i="4" s="1"/>
  <c r="C2042" i="4" a="1"/>
  <c r="C2042" i="4" s="1"/>
  <c r="H1311" i="4" a="1"/>
  <c r="H1311" i="4" s="1"/>
  <c r="H2595" i="4" a="1"/>
  <c r="H2595" i="4" s="1"/>
  <c r="H1025" i="4" a="1"/>
  <c r="H1025" i="4" s="1"/>
  <c r="C2523" i="4" a="1"/>
  <c r="C2523" i="4" s="1"/>
  <c r="C1994" i="4" a="1"/>
  <c r="C1994" i="4" s="1"/>
  <c r="H1970" i="4" a="1"/>
  <c r="H1970" i="4" s="1"/>
  <c r="H709" i="4" a="1"/>
  <c r="H709" i="4" s="1"/>
  <c r="C2089" i="4" a="1"/>
  <c r="C2089" i="4" s="1"/>
  <c r="C1181" i="4" a="1"/>
  <c r="C1181" i="4" s="1"/>
  <c r="C1459" i="4" a="1"/>
  <c r="C1459" i="4" s="1"/>
  <c r="C1335" i="4" a="1"/>
  <c r="C1335" i="4" s="1"/>
  <c r="H1758" i="4" a="1"/>
  <c r="H1758" i="4" s="1"/>
  <c r="H1431" i="4" a="1"/>
  <c r="H1431" i="4" s="1"/>
  <c r="H1734" i="4" a="1"/>
  <c r="H1734" i="4" s="1"/>
  <c r="H1383" i="4" a="1"/>
  <c r="H1383" i="4" s="1"/>
  <c r="H2571" i="4" a="1"/>
  <c r="H2571" i="4" s="1"/>
  <c r="C2328" i="4" a="1"/>
  <c r="C2328" i="4" s="1"/>
  <c r="H781" i="4" a="1"/>
  <c r="H781" i="4" s="1"/>
  <c r="H2280" i="4" a="1"/>
  <c r="H2280" i="4" s="1"/>
  <c r="H2352" i="4" a="1"/>
  <c r="H2352" i="4" s="1"/>
  <c r="C805" i="4" a="1"/>
  <c r="C805" i="4" s="1"/>
  <c r="H829" i="4" a="1"/>
  <c r="H829" i="4" s="1"/>
  <c r="H2304" i="4" a="1"/>
  <c r="H2304" i="4" s="1"/>
  <c r="C1263" i="4" a="1"/>
  <c r="C1263" i="4" s="1"/>
  <c r="C9" i="2" a="1"/>
  <c r="C9" i="2" s="1"/>
  <c r="B15" i="15" s="1"/>
  <c r="H1181" i="4" a="1"/>
  <c r="H1181" i="4" s="1"/>
  <c r="H805" i="4" a="1"/>
  <c r="H805" i="4" s="1"/>
  <c r="C1507" i="4" a="1"/>
  <c r="C1507" i="4" s="1"/>
  <c r="H685" i="4" a="1"/>
  <c r="H685" i="4" s="1"/>
  <c r="C1832" i="4" a="1"/>
  <c r="C1832" i="4" s="1"/>
  <c r="C2595" i="4" a="1"/>
  <c r="C2595" i="4" s="1"/>
  <c r="H1994" i="4" a="1"/>
  <c r="H1994" i="4" s="1"/>
  <c r="C1239" i="4" a="1"/>
  <c r="C1239" i="4" s="1"/>
  <c r="C1734" i="4" a="1"/>
  <c r="C1734" i="4" s="1"/>
  <c r="C2352" i="4" a="1"/>
  <c r="C2352" i="4" s="1"/>
  <c r="C685" i="4" a="1"/>
  <c r="C685" i="4" s="1"/>
  <c r="C2018" i="4" a="1"/>
  <c r="C2018" i="4" s="1"/>
  <c r="C1383" i="4" a="1"/>
  <c r="C1383" i="4" s="1"/>
  <c r="H1133" i="4" a="1"/>
  <c r="H1133" i="4" s="1"/>
  <c r="C1784" i="4" a="1"/>
  <c r="C1784" i="4" s="1"/>
  <c r="C1157" i="4" a="1"/>
  <c r="C1157" i="4" s="1"/>
  <c r="H1287" i="4" a="1"/>
  <c r="H1287" i="4" s="1"/>
  <c r="C1431" i="4" a="1"/>
  <c r="C1431" i="4" s="1"/>
  <c r="C1359" i="4" a="1"/>
  <c r="C1359" i="4" s="1"/>
  <c r="C953" i="4" a="1"/>
  <c r="C953" i="4" s="1"/>
  <c r="C829" i="4" a="1"/>
  <c r="C829" i="4" s="1"/>
  <c r="H2523" i="4" a="1"/>
  <c r="H2523" i="4" s="1"/>
  <c r="H2487" i="4" a="1"/>
  <c r="H2487" i="4" s="1"/>
  <c r="H877" i="4" a="1"/>
  <c r="H877" i="4" s="1"/>
  <c r="H2131" i="4" a="1"/>
  <c r="H2131" i="4" s="1"/>
  <c r="C2175" i="4" a="1"/>
  <c r="C2175" i="4" s="1"/>
  <c r="H2175" i="4" a="1"/>
  <c r="H2175" i="4" s="1"/>
  <c r="B2997" i="5"/>
  <c r="C2993" i="5"/>
  <c r="B1341" i="5"/>
  <c r="C1337" i="5"/>
  <c r="B2347" i="5"/>
  <c r="C2343" i="5"/>
  <c r="B1932" i="5"/>
  <c r="C1928" i="5"/>
  <c r="B3649" i="5"/>
  <c r="C3645" i="5"/>
  <c r="B1036" i="5"/>
  <c r="C1032" i="5"/>
  <c r="B1226" i="5"/>
  <c r="C1222" i="5"/>
  <c r="B2137" i="5"/>
  <c r="C2133" i="5"/>
  <c r="B2847" i="5"/>
  <c r="C2843" i="5"/>
  <c r="B3776" i="5"/>
  <c r="C3772" i="5"/>
  <c r="B2479" i="5"/>
  <c r="C2475" i="5"/>
  <c r="B1455" i="5"/>
  <c r="C1451" i="5"/>
  <c r="B3147" i="5"/>
  <c r="C3143" i="5"/>
  <c r="B3902" i="5"/>
  <c r="C3898" i="5"/>
  <c r="C2607" i="5"/>
  <c r="B2611" i="5"/>
  <c r="B3290" i="5"/>
  <c r="C3286" i="5"/>
  <c r="B4028" i="5"/>
  <c r="C4024" i="5"/>
  <c r="B3434" i="5"/>
  <c r="C3430" i="5"/>
  <c r="C4150" i="5"/>
  <c r="B4154" i="5"/>
  <c r="B807" i="5"/>
  <c r="C803" i="5"/>
  <c r="J807" i="5"/>
  <c r="B4277" i="5"/>
  <c r="C4273" i="5"/>
  <c r="J4277" i="5"/>
  <c r="AE5" i="15"/>
  <c r="AD4" i="15"/>
  <c r="AD6" i="15"/>
  <c r="E33" i="3" a="1"/>
  <c r="E33" i="3" s="1"/>
  <c r="H554" i="4" a="1"/>
  <c r="H554" i="4" s="1"/>
  <c r="B578" i="4"/>
  <c r="E97" i="3" s="1" a="1"/>
  <c r="E97" i="3" s="1"/>
  <c r="C554" i="4" a="1"/>
  <c r="C554" i="4" s="1"/>
  <c r="E124" i="3" a="1"/>
  <c r="E124" i="3" s="1"/>
  <c r="H2691" i="4" a="1"/>
  <c r="H2691" i="4" s="1"/>
  <c r="B2715" i="4"/>
  <c r="C2691" i="4" a="1"/>
  <c r="C2691" i="4" s="1"/>
  <c r="B134" i="3"/>
  <c r="B4366" i="5" l="1"/>
  <c r="F32" i="3"/>
  <c r="G32" i="3" s="1"/>
  <c r="H2643" i="4" a="1"/>
  <c r="H2643" i="4" s="1"/>
  <c r="B881" i="5"/>
  <c r="B1302" i="5"/>
  <c r="C1298" i="5"/>
  <c r="B3734" i="5"/>
  <c r="C3730" i="5"/>
  <c r="B2435" i="5"/>
  <c r="C2431" i="5"/>
  <c r="B2800" i="5"/>
  <c r="C2796" i="5"/>
  <c r="B2304" i="5"/>
  <c r="C2300" i="5"/>
  <c r="B998" i="5"/>
  <c r="C994" i="5"/>
  <c r="B1891" i="5"/>
  <c r="C1887" i="5"/>
  <c r="B1727" i="5"/>
  <c r="C1723" i="5"/>
  <c r="B3608" i="5"/>
  <c r="C3604" i="5"/>
  <c r="B2096" i="5"/>
  <c r="C2092" i="5"/>
  <c r="B1188" i="5"/>
  <c r="C1184" i="5"/>
  <c r="B1850" i="5"/>
  <c r="C1846" i="5"/>
  <c r="B2055" i="5"/>
  <c r="C2051" i="5"/>
  <c r="B2947" i="5"/>
  <c r="C2943" i="5"/>
  <c r="B3860" i="5"/>
  <c r="C3856" i="5"/>
  <c r="B2567" i="5"/>
  <c r="C2563" i="5"/>
  <c r="B3097" i="5"/>
  <c r="C3093" i="5"/>
  <c r="B1417" i="5"/>
  <c r="C1413" i="5"/>
  <c r="B3986" i="5"/>
  <c r="C3982" i="5"/>
  <c r="B3243" i="5"/>
  <c r="C3239" i="5"/>
  <c r="B1531" i="5"/>
  <c r="C1527" i="5"/>
  <c r="C3382" i="5"/>
  <c r="B3386" i="5"/>
  <c r="B4112" i="5"/>
  <c r="C4108" i="5"/>
  <c r="B4236" i="5"/>
  <c r="C4232" i="5"/>
  <c r="C2131" i="4" a="1"/>
  <c r="C2131" i="4" s="1"/>
  <c r="C1407" i="4" a="1"/>
  <c r="C1407" i="4" s="1"/>
  <c r="C10" i="2" a="1"/>
  <c r="C10" i="2" s="1"/>
  <c r="B16" i="15" s="1"/>
  <c r="C637" i="4" a="1"/>
  <c r="C637" i="4" s="1"/>
  <c r="C2240" i="4" a="1"/>
  <c r="C2240" i="4" s="1"/>
  <c r="C1287" i="4" a="1"/>
  <c r="C1287" i="4" s="1"/>
  <c r="C977" i="4" a="1"/>
  <c r="C977" i="4" s="1"/>
  <c r="C613" i="4" a="1"/>
  <c r="C613" i="4" s="1"/>
  <c r="C1758" i="4" a="1"/>
  <c r="C1758" i="4" s="1"/>
  <c r="H637" i="4" a="1"/>
  <c r="H637" i="4" s="1"/>
  <c r="H1084" i="4" a="1"/>
  <c r="H1084" i="4" s="1"/>
  <c r="C12" i="2" a="1"/>
  <c r="C12" i="2" s="1"/>
  <c r="B18" i="15" s="1"/>
  <c r="C853" i="4" a="1"/>
  <c r="C853" i="4" s="1"/>
  <c r="H2042" i="4" a="1"/>
  <c r="H2042" i="4" s="1"/>
  <c r="H1335" i="4" a="1"/>
  <c r="H1335" i="4" s="1"/>
  <c r="H1157" i="4" a="1"/>
  <c r="H1157" i="4" s="1"/>
  <c r="C1531" i="4" a="1"/>
  <c r="C1531" i="4" s="1"/>
  <c r="H977" i="4" a="1"/>
  <c r="H977" i="4" s="1"/>
  <c r="H853" i="4" a="1"/>
  <c r="H853" i="4" s="1"/>
  <c r="H1001" i="4" a="1"/>
  <c r="H1001" i="4" s="1"/>
  <c r="H1359" i="4" a="1"/>
  <c r="H1359" i="4" s="1"/>
  <c r="C1686" i="4" a="1"/>
  <c r="C1686" i="4" s="1"/>
  <c r="C661" i="4" a="1"/>
  <c r="C661" i="4" s="1"/>
  <c r="H1856" i="4" a="1"/>
  <c r="H1856" i="4" s="1"/>
  <c r="H1263" i="4" a="1"/>
  <c r="H1263" i="4" s="1"/>
  <c r="C1662" i="4" a="1"/>
  <c r="C1662" i="4" s="1"/>
  <c r="H2547" i="4" a="1"/>
  <c r="H2547" i="4" s="1"/>
  <c r="C1555" i="4" a="1"/>
  <c r="C1555" i="4" s="1"/>
  <c r="H2448" i="4" a="1"/>
  <c r="H2448" i="4" s="1"/>
  <c r="C1108" i="4" a="1"/>
  <c r="C1108" i="4" s="1"/>
  <c r="C1133" i="4" a="1"/>
  <c r="C1133" i="4" s="1"/>
  <c r="H2376" i="4" a="1"/>
  <c r="H2376" i="4" s="1"/>
  <c r="H1483" i="4" a="1"/>
  <c r="H1483" i="4" s="1"/>
  <c r="C1710" i="4" a="1"/>
  <c r="C1710" i="4" s="1"/>
  <c r="C733" i="4" a="1"/>
  <c r="C733" i="4" s="1"/>
  <c r="C13" i="2" a="1"/>
  <c r="C13" i="2" s="1"/>
  <c r="B19" i="15" s="1"/>
  <c r="C1025" i="4" a="1"/>
  <c r="C1025" i="4" s="1"/>
  <c r="C1970" i="4" a="1"/>
  <c r="C1970" i="4" s="1"/>
  <c r="H1049" i="4" a="1"/>
  <c r="H1049" i="4" s="1"/>
  <c r="C2280" i="4" a="1"/>
  <c r="C2280" i="4" s="1"/>
  <c r="C877" i="4" a="1"/>
  <c r="C877" i="4" s="1"/>
  <c r="C2199" i="4" a="1"/>
  <c r="C2199" i="4" s="1"/>
  <c r="C2643" i="4" a="1"/>
  <c r="C2643" i="4" s="1"/>
  <c r="C1483" i="4" a="1"/>
  <c r="C1483" i="4" s="1"/>
  <c r="C11" i="2" a="1"/>
  <c r="C11" i="2" s="1"/>
  <c r="B17" i="15" s="1"/>
  <c r="C1215" i="4" a="1"/>
  <c r="C1215" i="4" s="1"/>
  <c r="H1239" i="4" a="1"/>
  <c r="H1239" i="4" s="1"/>
  <c r="H2018" i="4" a="1"/>
  <c r="H2018" i="4" s="1"/>
  <c r="C1049" i="4" a="1"/>
  <c r="C1049" i="4" s="1"/>
  <c r="H1459" i="4" a="1"/>
  <c r="H1459" i="4" s="1"/>
  <c r="H1784" i="4" a="1"/>
  <c r="H1784" i="4" s="1"/>
  <c r="C1001" i="4" a="1"/>
  <c r="C1001" i="4" s="1"/>
  <c r="H613" i="4" a="1"/>
  <c r="H613" i="4" s="1"/>
  <c r="H925" i="4" a="1"/>
  <c r="H925" i="4" s="1"/>
  <c r="C7" i="2" a="1"/>
  <c r="C7" i="2" s="1"/>
  <c r="B13" i="15" s="1"/>
  <c r="H1215" i="4" a="1"/>
  <c r="H1215" i="4" s="1"/>
  <c r="H757" i="4" a="1"/>
  <c r="H757" i="4" s="1"/>
  <c r="H2619" i="4" a="1"/>
  <c r="H2619" i="4" s="1"/>
  <c r="C2619" i="4" a="1"/>
  <c r="C2619" i="4" s="1"/>
  <c r="H1531" i="4" a="1"/>
  <c r="H1531" i="4" s="1"/>
  <c r="H2199" i="4" a="1"/>
  <c r="H2199" i="4" s="1"/>
  <c r="C6" i="2" a="1"/>
  <c r="C6" i="2" s="1"/>
  <c r="B12" i="15" s="1"/>
  <c r="H1808" i="4" a="1"/>
  <c r="H1808" i="4" s="1"/>
  <c r="C2487" i="4" a="1"/>
  <c r="C2487" i="4" s="1"/>
  <c r="H2667" i="4" a="1"/>
  <c r="H2667" i="4" s="1"/>
  <c r="C2667" i="4" a="1"/>
  <c r="C2667" i="4" s="1"/>
  <c r="H2328" i="4" a="1"/>
  <c r="H2328" i="4" s="1"/>
  <c r="C8" i="2" a="1"/>
  <c r="C8" i="2" s="1"/>
  <c r="B14" i="15" s="1"/>
  <c r="H1555" i="4" a="1"/>
  <c r="H1555" i="4" s="1"/>
  <c r="C1808" i="4" a="1"/>
  <c r="C1808" i="4" s="1"/>
  <c r="C14" i="2" a="1"/>
  <c r="C14" i="2" s="1"/>
  <c r="B20" i="15" s="1"/>
  <c r="C2304" i="4" a="1"/>
  <c r="C2304" i="4" s="1"/>
  <c r="H1832" i="4" a="1"/>
  <c r="H1832" i="4" s="1"/>
  <c r="C1311" i="4" a="1"/>
  <c r="C1311" i="4" s="1"/>
  <c r="C2400" i="4" a="1"/>
  <c r="C2400" i="4" s="1"/>
  <c r="H1108" i="4" a="1"/>
  <c r="H1108" i="4" s="1"/>
  <c r="H2240" i="4" a="1"/>
  <c r="H2240" i="4" s="1"/>
  <c r="C2376" i="4" a="1"/>
  <c r="C2376" i="4" s="1"/>
  <c r="H1407" i="4" a="1"/>
  <c r="H1407" i="4" s="1"/>
  <c r="H733" i="4" a="1"/>
  <c r="H733" i="4" s="1"/>
  <c r="C2571" i="4" a="1"/>
  <c r="C2571" i="4" s="1"/>
  <c r="C781" i="4" a="1"/>
  <c r="C781" i="4" s="1"/>
  <c r="H1710" i="4" a="1"/>
  <c r="H1710" i="4" s="1"/>
  <c r="H2089" i="4" a="1"/>
  <c r="H2089" i="4" s="1"/>
  <c r="C1856" i="4" a="1"/>
  <c r="C1856" i="4" s="1"/>
  <c r="H1507" i="4" a="1"/>
  <c r="H1507" i="4" s="1"/>
  <c r="C757" i="4" a="1"/>
  <c r="C757" i="4" s="1"/>
  <c r="C709" i="4" a="1"/>
  <c r="C709" i="4" s="1"/>
  <c r="B3692" i="5"/>
  <c r="C3688" i="5"/>
  <c r="B2178" i="5"/>
  <c r="C2174" i="5"/>
  <c r="B2391" i="5"/>
  <c r="C2387" i="5"/>
  <c r="B1264" i="5"/>
  <c r="C1260" i="5"/>
  <c r="C1070" i="5"/>
  <c r="B1074" i="5"/>
  <c r="B2897" i="5"/>
  <c r="C2893" i="5"/>
  <c r="B2749" i="5"/>
  <c r="C2745" i="5"/>
  <c r="C1603" i="5"/>
  <c r="B1607" i="5"/>
  <c r="B2260" i="5"/>
  <c r="C2256" i="5"/>
  <c r="B3565" i="5"/>
  <c r="C3561" i="5"/>
  <c r="B1112" i="5"/>
  <c r="C1108" i="5"/>
  <c r="B1768" i="5"/>
  <c r="C1764" i="5"/>
  <c r="B1973" i="5"/>
  <c r="C1969" i="5"/>
  <c r="B2219" i="5"/>
  <c r="C2215" i="5"/>
  <c r="B2699" i="5"/>
  <c r="C2695" i="5"/>
  <c r="B3522" i="5"/>
  <c r="C3518" i="5"/>
  <c r="B960" i="5"/>
  <c r="C956" i="5"/>
  <c r="C1682" i="5"/>
  <c r="B1686" i="5"/>
  <c r="B1150" i="5"/>
  <c r="C1146" i="5"/>
  <c r="C2010" i="5"/>
  <c r="B2014" i="5"/>
  <c r="B1809" i="5"/>
  <c r="C1805" i="5"/>
  <c r="B1645" i="5"/>
  <c r="C1641" i="5"/>
  <c r="B1569" i="5"/>
  <c r="C1565" i="5"/>
  <c r="B922" i="5"/>
  <c r="C918" i="5"/>
  <c r="B1379" i="5"/>
  <c r="C1375" i="5"/>
  <c r="B2523" i="5"/>
  <c r="C2519" i="5"/>
  <c r="C3814" i="5"/>
  <c r="B3818" i="5"/>
  <c r="B3047" i="5"/>
  <c r="C3043" i="5"/>
  <c r="B2655" i="5"/>
  <c r="C2651" i="5"/>
  <c r="B3944" i="5"/>
  <c r="C3940" i="5"/>
  <c r="B3195" i="5"/>
  <c r="C3191" i="5"/>
  <c r="B1493" i="5"/>
  <c r="C1489" i="5"/>
  <c r="B3338" i="5"/>
  <c r="C3334" i="5"/>
  <c r="B4070" i="5"/>
  <c r="C4066" i="5"/>
  <c r="B4195" i="5"/>
  <c r="C4191" i="5"/>
  <c r="B3478" i="5"/>
  <c r="C3474" i="5"/>
  <c r="B846" i="5"/>
  <c r="J846" i="5"/>
  <c r="C842" i="5"/>
  <c r="K502" i="4"/>
  <c r="G31" i="3"/>
  <c r="B4323" i="5"/>
  <c r="J4323" i="5"/>
  <c r="C4319" i="5"/>
  <c r="E117" i="3" a="1"/>
  <c r="E117" i="3" s="1"/>
  <c r="E113" i="3" a="1"/>
  <c r="E113" i="3" s="1"/>
  <c r="E71" i="3" a="1"/>
  <c r="E71" i="3" s="1"/>
  <c r="E95" i="3" a="1"/>
  <c r="E95" i="3" s="1"/>
  <c r="E92" i="3" a="1"/>
  <c r="E92" i="3" s="1"/>
  <c r="E44" i="3" a="1"/>
  <c r="E44" i="3" s="1"/>
  <c r="E40" i="3" a="1"/>
  <c r="E40" i="3" s="1"/>
  <c r="E80" i="3" a="1"/>
  <c r="E80" i="3" s="1"/>
  <c r="E99" i="3" a="1"/>
  <c r="E99" i="3" s="1"/>
  <c r="E85" i="3" a="1"/>
  <c r="E85" i="3" s="1"/>
  <c r="E127" i="3" a="1"/>
  <c r="E127" i="3" s="1"/>
  <c r="E110" i="3" a="1"/>
  <c r="E110" i="3" s="1"/>
  <c r="E38" i="3" a="1"/>
  <c r="E38" i="3" s="1"/>
  <c r="E90" i="3" a="1"/>
  <c r="E90" i="3" s="1"/>
  <c r="E94" i="3" a="1"/>
  <c r="E94" i="3" s="1"/>
  <c r="E116" i="3" a="1"/>
  <c r="E116" i="3" s="1"/>
  <c r="E132" i="3" a="1"/>
  <c r="E132" i="3" s="1"/>
  <c r="E115" i="3" a="1"/>
  <c r="E115" i="3" s="1"/>
  <c r="E112" i="3" a="1"/>
  <c r="E112" i="3" s="1"/>
  <c r="E118" i="3" a="1"/>
  <c r="E118" i="3" s="1"/>
  <c r="E60" i="3" a="1"/>
  <c r="E60" i="3" s="1"/>
  <c r="E72" i="3" a="1"/>
  <c r="E72" i="3" s="1"/>
  <c r="E39" i="3" a="1"/>
  <c r="E39" i="3" s="1"/>
  <c r="E91" i="3" a="1"/>
  <c r="E91" i="3" s="1"/>
  <c r="B135" i="3"/>
  <c r="E93" i="3" a="1"/>
  <c r="E93" i="3" s="1"/>
  <c r="E107" i="3" a="1"/>
  <c r="E107" i="3" s="1"/>
  <c r="E81" i="3" a="1"/>
  <c r="E81" i="3" s="1"/>
  <c r="E59" i="3" a="1"/>
  <c r="E59" i="3" s="1"/>
  <c r="E79" i="3" a="1"/>
  <c r="E79" i="3" s="1"/>
  <c r="H578" i="4" a="1"/>
  <c r="H578" i="4" s="1"/>
  <c r="C578" i="4" a="1"/>
  <c r="C578" i="4" s="1"/>
  <c r="E43" i="3" a="1"/>
  <c r="E43" i="3" s="1"/>
  <c r="E120" i="3" a="1"/>
  <c r="E120" i="3" s="1"/>
  <c r="E64" i="3" a="1"/>
  <c r="E64" i="3" s="1"/>
  <c r="E62" i="3" a="1"/>
  <c r="E62" i="3" s="1"/>
  <c r="E77" i="3" a="1"/>
  <c r="E77" i="3" s="1"/>
  <c r="E34" i="3" a="1"/>
  <c r="E34" i="3" s="1"/>
  <c r="C2715" i="4" a="1"/>
  <c r="C2715" i="4" s="1"/>
  <c r="H2715" i="4" a="1"/>
  <c r="H2715" i="4" s="1"/>
  <c r="B2739" i="4"/>
  <c r="E129" i="3" a="1"/>
  <c r="E129" i="3" s="1"/>
  <c r="E49" i="3" a="1"/>
  <c r="E49" i="3" s="1"/>
  <c r="E125" i="3" a="1"/>
  <c r="E125" i="3" s="1"/>
  <c r="E131" i="3" a="1"/>
  <c r="E131" i="3" s="1"/>
  <c r="E47" i="3" a="1"/>
  <c r="E47" i="3" s="1"/>
  <c r="E42" i="3" a="1"/>
  <c r="E42" i="3" s="1"/>
  <c r="E69" i="3" a="1"/>
  <c r="E69" i="3" s="1"/>
  <c r="E114" i="3" a="1"/>
  <c r="E114" i="3" s="1"/>
  <c r="AF5" i="15"/>
  <c r="AE6" i="15"/>
  <c r="E48" i="3" a="1"/>
  <c r="E48" i="3" s="1"/>
  <c r="E76" i="3" a="1"/>
  <c r="E76" i="3" s="1"/>
  <c r="E126" i="3" a="1"/>
  <c r="E126" i="3" s="1"/>
  <c r="E111" i="3" a="1"/>
  <c r="E111" i="3" s="1"/>
  <c r="E46" i="3" a="1"/>
  <c r="E46" i="3" s="1"/>
  <c r="B4412" i="5" l="1"/>
  <c r="K506" i="4"/>
  <c r="K507" i="4"/>
  <c r="K508" i="4"/>
  <c r="K504" i="4"/>
  <c r="K505" i="4"/>
  <c r="F33" i="3"/>
  <c r="G33" i="3" s="1"/>
  <c r="B884" i="5"/>
  <c r="C880" i="5"/>
  <c r="J884" i="5"/>
  <c r="B4369" i="5"/>
  <c r="C4365" i="5"/>
  <c r="J4369" i="5"/>
  <c r="B136" i="3"/>
  <c r="C2835" i="4" a="1"/>
  <c r="C2835" i="4" s="1"/>
  <c r="H3606" i="4" a="1"/>
  <c r="H3606" i="4" s="1"/>
  <c r="H2926" i="4" a="1"/>
  <c r="H2926" i="4" s="1"/>
  <c r="C3395" i="4" a="1"/>
  <c r="C3395" i="4" s="1"/>
  <c r="C3275" i="4" a="1"/>
  <c r="C3275" i="4" s="1"/>
  <c r="H3347" i="4" a="1"/>
  <c r="H3347" i="4" s="1"/>
  <c r="H2896" i="4" a="1"/>
  <c r="H2896" i="4" s="1"/>
  <c r="H4006" i="4" a="1"/>
  <c r="H4006" i="4" s="1"/>
  <c r="C3876" i="4" a="1"/>
  <c r="C3876" i="4" s="1"/>
  <c r="C3630" i="4" a="1"/>
  <c r="C3630" i="4" s="1"/>
  <c r="H3299" i="4" a="1"/>
  <c r="H3299" i="4" s="1"/>
  <c r="C4030" i="4" a="1"/>
  <c r="C4030" i="4" s="1"/>
  <c r="C4006" i="4" a="1"/>
  <c r="C4006" i="4" s="1"/>
  <c r="H3742" i="4" a="1"/>
  <c r="H3742" i="4" s="1"/>
  <c r="H3766" i="4" a="1"/>
  <c r="H3766" i="4" s="1"/>
  <c r="C3503" i="4" a="1"/>
  <c r="C3503" i="4" s="1"/>
  <c r="C2926" i="4" a="1"/>
  <c r="C2926" i="4" s="1"/>
  <c r="C2859" i="4" a="1"/>
  <c r="C2859" i="4" s="1"/>
  <c r="C3606" i="4" a="1"/>
  <c r="C3606" i="4" s="1"/>
  <c r="C3900" i="4" a="1"/>
  <c r="C3900" i="4" s="1"/>
  <c r="H3395" i="4" a="1"/>
  <c r="H3395" i="4" s="1"/>
  <c r="C3560" i="4" a="1"/>
  <c r="C3560" i="4" s="1"/>
  <c r="H3203" i="4" a="1"/>
  <c r="H3203" i="4" s="1"/>
  <c r="C2982" i="4" a="1"/>
  <c r="C2982" i="4" s="1"/>
  <c r="C3976" i="4" a="1"/>
  <c r="C3976" i="4" s="1"/>
  <c r="H2859" i="4" a="1"/>
  <c r="H2859" i="4" s="1"/>
  <c r="H3560" i="4" a="1"/>
  <c r="H3560" i="4" s="1"/>
  <c r="C2896" i="4" a="1"/>
  <c r="C2896" i="4" s="1"/>
  <c r="H3790" i="4" a="1"/>
  <c r="H3790" i="4" s="1"/>
  <c r="C16" i="2" a="1"/>
  <c r="C16" i="2" s="1"/>
  <c r="B22" i="15" s="1"/>
  <c r="H3654" i="4" a="1"/>
  <c r="H3654" i="4" s="1"/>
  <c r="H2958" i="4" a="1"/>
  <c r="H2958" i="4" s="1"/>
  <c r="C2739" i="4" a="1"/>
  <c r="C2739" i="4" s="1"/>
  <c r="B2763" i="4"/>
  <c r="E135" i="3" s="1" a="1"/>
  <c r="E135" i="3" s="1"/>
  <c r="H2739" i="4" a="1"/>
  <c r="H2739" i="4" s="1"/>
  <c r="AG5" i="15"/>
  <c r="AF6" i="15"/>
  <c r="E134" i="3" a="1"/>
  <c r="E134" i="3" s="1"/>
  <c r="H3814" i="4" l="1" a="1"/>
  <c r="H3814" i="4" s="1"/>
  <c r="B4458" i="5"/>
  <c r="B6453" i="5"/>
  <c r="C6449" i="5"/>
  <c r="B4631" i="5"/>
  <c r="C4627" i="5"/>
  <c r="C5735" i="5"/>
  <c r="B5739" i="5"/>
  <c r="B6096" i="5"/>
  <c r="C6092" i="5"/>
  <c r="B5382" i="5"/>
  <c r="C5378" i="5"/>
  <c r="B5535" i="5"/>
  <c r="C5531" i="5"/>
  <c r="B6606" i="5"/>
  <c r="C6602" i="5"/>
  <c r="C4765" i="5"/>
  <c r="B4769" i="5"/>
  <c r="B4907" i="5"/>
  <c r="C4903" i="5"/>
  <c r="B5045" i="5"/>
  <c r="C5041" i="5"/>
  <c r="B5183" i="5"/>
  <c r="C5179" i="5"/>
  <c r="C6551" i="5"/>
  <c r="B6555" i="5"/>
  <c r="B6198" i="5"/>
  <c r="C6194" i="5"/>
  <c r="B5484" i="5"/>
  <c r="C5480" i="5"/>
  <c r="B4589" i="5"/>
  <c r="C4585" i="5"/>
  <c r="B5688" i="5"/>
  <c r="C5684" i="5"/>
  <c r="B6045" i="5"/>
  <c r="C6041" i="5"/>
  <c r="B6402" i="5"/>
  <c r="C6398" i="5"/>
  <c r="C5327" i="5"/>
  <c r="B5331" i="5"/>
  <c r="B5994" i="5"/>
  <c r="C5990" i="5"/>
  <c r="B4723" i="5"/>
  <c r="C4719" i="5"/>
  <c r="B4861" i="5"/>
  <c r="C4857" i="5"/>
  <c r="B4999" i="5"/>
  <c r="C4995" i="5"/>
  <c r="C5133" i="5"/>
  <c r="B5137" i="5"/>
  <c r="B5790" i="5"/>
  <c r="C5786" i="5"/>
  <c r="B6504" i="5"/>
  <c r="C6500" i="5"/>
  <c r="C6143" i="5"/>
  <c r="B6147" i="5"/>
  <c r="B4677" i="5"/>
  <c r="C4673" i="5"/>
  <c r="B5433" i="5"/>
  <c r="C5429" i="5"/>
  <c r="B5637" i="5"/>
  <c r="C5633" i="5"/>
  <c r="B4548" i="5"/>
  <c r="C4544" i="5"/>
  <c r="B4507" i="5"/>
  <c r="C4503" i="5"/>
  <c r="B5229" i="5"/>
  <c r="C5225" i="5"/>
  <c r="B5586" i="5"/>
  <c r="C5582" i="5"/>
  <c r="C6704" i="5"/>
  <c r="B6708" i="5"/>
  <c r="B6759" i="5"/>
  <c r="C6755" i="5"/>
  <c r="B6351" i="5"/>
  <c r="C6347" i="5"/>
  <c r="B5943" i="5"/>
  <c r="C5939" i="5"/>
  <c r="B5280" i="5"/>
  <c r="C5276" i="5"/>
  <c r="B6249" i="5"/>
  <c r="C6245" i="5"/>
  <c r="B6300" i="5"/>
  <c r="C6296" i="5"/>
  <c r="B5841" i="5"/>
  <c r="C5837" i="5"/>
  <c r="B5892" i="5"/>
  <c r="C5888" i="5"/>
  <c r="B4815" i="5"/>
  <c r="C4811" i="5"/>
  <c r="B6657" i="5"/>
  <c r="C6653" i="5"/>
  <c r="B4953" i="5"/>
  <c r="C4949" i="5"/>
  <c r="B5091" i="5"/>
  <c r="C5087" i="5"/>
  <c r="F134" i="3"/>
  <c r="G134" i="3" s="1"/>
  <c r="F132" i="3"/>
  <c r="G132" i="3" s="1"/>
  <c r="F131" i="3"/>
  <c r="F129" i="3"/>
  <c r="G129" i="3" s="1"/>
  <c r="F107" i="3"/>
  <c r="G107" i="3" s="1"/>
  <c r="F127" i="3"/>
  <c r="G127" i="3" s="1"/>
  <c r="F126" i="3"/>
  <c r="G126" i="3" s="1"/>
  <c r="F106" i="3"/>
  <c r="K2131" i="4" s="1"/>
  <c r="F125" i="3"/>
  <c r="G125" i="3" s="1"/>
  <c r="F105" i="3"/>
  <c r="K2089" i="4" s="1"/>
  <c r="F124" i="3"/>
  <c r="G124" i="3" s="1"/>
  <c r="F104" i="3"/>
  <c r="K2042" i="4" s="1"/>
  <c r="F123" i="3"/>
  <c r="F102" i="3"/>
  <c r="F53" i="3"/>
  <c r="F101" i="3"/>
  <c r="K1994" i="4" s="1"/>
  <c r="F122" i="3"/>
  <c r="F52" i="3"/>
  <c r="F100" i="3"/>
  <c r="F121" i="3"/>
  <c r="K2487" i="4" s="1"/>
  <c r="F86" i="3"/>
  <c r="F85" i="3"/>
  <c r="F120" i="3"/>
  <c r="F99" i="3"/>
  <c r="G99" i="3" s="1"/>
  <c r="F51" i="3"/>
  <c r="F50" i="3"/>
  <c r="K925" i="4" s="1"/>
  <c r="F98" i="3"/>
  <c r="K1912" i="4" s="1"/>
  <c r="F84" i="3"/>
  <c r="K1632" i="4" s="1"/>
  <c r="F118" i="3"/>
  <c r="G118" i="3" s="1"/>
  <c r="F69" i="3"/>
  <c r="G69" i="3" s="1"/>
  <c r="F47" i="3"/>
  <c r="G47" i="3" s="1"/>
  <c r="F48" i="3"/>
  <c r="G48" i="3" s="1"/>
  <c r="F62" i="3"/>
  <c r="G62" i="3" s="1"/>
  <c r="F71" i="3"/>
  <c r="G71" i="3" s="1"/>
  <c r="F73" i="3"/>
  <c r="F58" i="3"/>
  <c r="F44" i="3"/>
  <c r="G44" i="3" s="1"/>
  <c r="F63" i="3"/>
  <c r="K1181" i="4" s="1"/>
  <c r="F45" i="3"/>
  <c r="F68" i="3"/>
  <c r="F46" i="3"/>
  <c r="G46" i="3" s="1"/>
  <c r="F72" i="3"/>
  <c r="G72" i="3" s="1"/>
  <c r="F76" i="3"/>
  <c r="G76" i="3" s="1"/>
  <c r="F70" i="3"/>
  <c r="F43" i="3"/>
  <c r="G43" i="3" s="1"/>
  <c r="F78" i="3"/>
  <c r="F97" i="3"/>
  <c r="F117" i="3"/>
  <c r="G117" i="3" s="1"/>
  <c r="F82" i="3"/>
  <c r="F49" i="3"/>
  <c r="G49" i="3" s="1"/>
  <c r="F55" i="3"/>
  <c r="F59" i="3"/>
  <c r="F60" i="3"/>
  <c r="G60" i="3" s="1"/>
  <c r="F66" i="3"/>
  <c r="F75" i="3"/>
  <c r="K1431" i="4" s="1"/>
  <c r="F77" i="3"/>
  <c r="G77" i="3" s="1"/>
  <c r="F79" i="3"/>
  <c r="G79" i="3" s="1"/>
  <c r="F80" i="3"/>
  <c r="F115" i="3"/>
  <c r="G115" i="3" s="1"/>
  <c r="F56" i="3"/>
  <c r="K1049" i="4" s="1"/>
  <c r="F89" i="3"/>
  <c r="F42" i="3"/>
  <c r="G42" i="3" s="1"/>
  <c r="F81" i="3"/>
  <c r="G81" i="3" s="1"/>
  <c r="F116" i="3"/>
  <c r="G116" i="3" s="1"/>
  <c r="F95" i="3"/>
  <c r="G95" i="3" s="1"/>
  <c r="F114" i="3"/>
  <c r="G114" i="3" s="1"/>
  <c r="F113" i="3"/>
  <c r="F112" i="3"/>
  <c r="G112" i="3" s="1"/>
  <c r="F93" i="3"/>
  <c r="G93" i="3" s="1"/>
  <c r="F92" i="3"/>
  <c r="F91" i="3"/>
  <c r="F40" i="3"/>
  <c r="G40" i="3" s="1"/>
  <c r="F39" i="3"/>
  <c r="G39" i="3" s="1"/>
  <c r="F38" i="3"/>
  <c r="G38" i="3" s="1"/>
  <c r="F37" i="3"/>
  <c r="F36" i="3"/>
  <c r="K613" i="4" s="1"/>
  <c r="F94" i="3"/>
  <c r="G94" i="3" s="1"/>
  <c r="F90" i="3"/>
  <c r="G90" i="3" s="1"/>
  <c r="F111" i="3"/>
  <c r="F65" i="3"/>
  <c r="F64" i="3"/>
  <c r="G64" i="3" s="1"/>
  <c r="F110" i="3"/>
  <c r="F34" i="3"/>
  <c r="C4411" i="5"/>
  <c r="B4415" i="5"/>
  <c r="J4415" i="5"/>
  <c r="D21" i="2" a="1"/>
  <c r="D21" i="2" s="1"/>
  <c r="H3474" i="4" a="1"/>
  <c r="H3474" i="4" s="1"/>
  <c r="B2787" i="4"/>
  <c r="E180" i="3" s="1" a="1"/>
  <c r="E180" i="3" s="1"/>
  <c r="H2763" i="4" a="1"/>
  <c r="H2763" i="4" s="1"/>
  <c r="C2763" i="4" a="1"/>
  <c r="C2763" i="4" s="1"/>
  <c r="H3718" i="4" a="1"/>
  <c r="H3718" i="4" s="1"/>
  <c r="C1084" i="4" a="1"/>
  <c r="C1084" i="4" s="1"/>
  <c r="H3924" i="4" a="1"/>
  <c r="H3924" i="4" s="1"/>
  <c r="H1608" i="4" a="1"/>
  <c r="H1608" i="4" s="1"/>
  <c r="H661" i="4" a="1"/>
  <c r="H661" i="4" s="1"/>
  <c r="C3227" i="4" a="1"/>
  <c r="C3227" i="4" s="1"/>
  <c r="H3976" i="4" a="1"/>
  <c r="H3976" i="4" s="1"/>
  <c r="C925" i="4" a="1"/>
  <c r="C925" i="4" s="1"/>
  <c r="C1584" i="4" a="1"/>
  <c r="C1584" i="4" s="1"/>
  <c r="H3371" i="4" a="1"/>
  <c r="H3371" i="4" s="1"/>
  <c r="H2400" i="4" a="1"/>
  <c r="H2400" i="4" s="1"/>
  <c r="H2424" i="4" a="1"/>
  <c r="H2424" i="4" s="1"/>
  <c r="C2448" i="4" a="1"/>
  <c r="C2448" i="4" s="1"/>
  <c r="C1880" i="4" a="1"/>
  <c r="C1880" i="4" s="1"/>
  <c r="C1946" i="4" a="1"/>
  <c r="C1946" i="4" s="1"/>
  <c r="H3006" i="4" a="1"/>
  <c r="H3006" i="4" s="1"/>
  <c r="C3030" i="4" a="1"/>
  <c r="C3030" i="4" s="1"/>
  <c r="C1632" i="4" a="1"/>
  <c r="C1632" i="4" s="1"/>
  <c r="H3054" i="4" a="1"/>
  <c r="H3054" i="4" s="1"/>
  <c r="H3102" i="4" a="1"/>
  <c r="H3102" i="4" s="1"/>
  <c r="H901" i="4" a="1"/>
  <c r="H901" i="4" s="1"/>
  <c r="H1632" i="4" a="1"/>
  <c r="H1632" i="4" s="1"/>
  <c r="C3054" i="4" a="1"/>
  <c r="C3054" i="4" s="1"/>
  <c r="C1912" i="4" a="1"/>
  <c r="C1912" i="4" s="1"/>
  <c r="C2424" i="4" a="1"/>
  <c r="C2424" i="4" s="1"/>
  <c r="C3948" i="4" a="1"/>
  <c r="C3948" i="4" s="1"/>
  <c r="C1608" i="4" a="1"/>
  <c r="C1608" i="4" s="1"/>
  <c r="H1880" i="4" a="1"/>
  <c r="H1880" i="4" s="1"/>
  <c r="C3006" i="4" a="1"/>
  <c r="C3006" i="4" s="1"/>
  <c r="C901" i="4" a="1"/>
  <c r="C901" i="4" s="1"/>
  <c r="H1946" i="4" a="1"/>
  <c r="H1946" i="4" s="1"/>
  <c r="H953" i="4" a="1"/>
  <c r="H953" i="4" s="1"/>
  <c r="H3078" i="4" a="1"/>
  <c r="H3078" i="4" s="1"/>
  <c r="C3078" i="4" a="1"/>
  <c r="C3078" i="4" s="1"/>
  <c r="H1662" i="4" a="1"/>
  <c r="H1662" i="4" s="1"/>
  <c r="H1686" i="4" a="1"/>
  <c r="H1686" i="4" s="1"/>
  <c r="H1912" i="4" a="1"/>
  <c r="H1912" i="4" s="1"/>
  <c r="H3126" i="4" a="1"/>
  <c r="H3126" i="4" s="1"/>
  <c r="C3102" i="4" a="1"/>
  <c r="C3102" i="4" s="1"/>
  <c r="C3150" i="4" a="1"/>
  <c r="C3150" i="4" s="1"/>
  <c r="C3474" i="4" a="1"/>
  <c r="C3474" i="4" s="1"/>
  <c r="C3323" i="4" a="1"/>
  <c r="C3323" i="4" s="1"/>
  <c r="C3718" i="4" a="1"/>
  <c r="C3718" i="4" s="1"/>
  <c r="H3275" i="4" a="1"/>
  <c r="H3275" i="4" s="1"/>
  <c r="H3876" i="4" a="1"/>
  <c r="H3876" i="4" s="1"/>
  <c r="H4030" i="4" a="1"/>
  <c r="H4030" i="4" s="1"/>
  <c r="C3299" i="4" a="1"/>
  <c r="C3299" i="4" s="1"/>
  <c r="C3450" i="4" a="1"/>
  <c r="C3450" i="4" s="1"/>
  <c r="C20" i="2" a="1"/>
  <c r="C20" i="2" s="1"/>
  <c r="B26" i="15" s="1"/>
  <c r="C19" i="2" a="1"/>
  <c r="C19" i="2" s="1"/>
  <c r="B25" i="15" s="1"/>
  <c r="H3251" i="4" a="1"/>
  <c r="H3251" i="4" s="1"/>
  <c r="H2811" i="4" a="1"/>
  <c r="H2811" i="4" s="1"/>
  <c r="C3371" i="4" a="1"/>
  <c r="C3371" i="4" s="1"/>
  <c r="C3126" i="4" a="1"/>
  <c r="C3126" i="4" s="1"/>
  <c r="H3900" i="4" a="1"/>
  <c r="H3900" i="4" s="1"/>
  <c r="C3529" i="4" a="1"/>
  <c r="C3529" i="4" s="1"/>
  <c r="H3030" i="4" a="1"/>
  <c r="H3030" i="4" s="1"/>
  <c r="H3694" i="4" a="1"/>
  <c r="H3694" i="4" s="1"/>
  <c r="C3790" i="4" a="1"/>
  <c r="C3790" i="4" s="1"/>
  <c r="H3150" i="4" a="1"/>
  <c r="H3150" i="4" s="1"/>
  <c r="C3203" i="4" a="1"/>
  <c r="C3203" i="4" s="1"/>
  <c r="C2958" i="4" a="1"/>
  <c r="C2958" i="4" s="1"/>
  <c r="C3251" i="4" a="1"/>
  <c r="C3251" i="4" s="1"/>
  <c r="C3742" i="4" a="1"/>
  <c r="C3742" i="4" s="1"/>
  <c r="C3654" i="4" a="1"/>
  <c r="C3654" i="4" s="1"/>
  <c r="C18" i="2" a="1"/>
  <c r="C18" i="2" s="1"/>
  <c r="B24" i="15" s="1"/>
  <c r="C3347" i="4" a="1"/>
  <c r="C3347" i="4" s="1"/>
  <c r="C3766" i="4" a="1"/>
  <c r="C3766" i="4" s="1"/>
  <c r="H3227" i="4" a="1"/>
  <c r="H3227" i="4" s="1"/>
  <c r="H3852" i="4" a="1"/>
  <c r="H3852" i="4" s="1"/>
  <c r="H2835" i="4" a="1"/>
  <c r="H2835" i="4" s="1"/>
  <c r="H3503" i="4" a="1"/>
  <c r="H3503" i="4" s="1"/>
  <c r="H2982" i="4" a="1"/>
  <c r="H2982" i="4" s="1"/>
  <c r="C3852" i="4" a="1"/>
  <c r="C3852" i="4" s="1"/>
  <c r="H3948" i="4" a="1"/>
  <c r="H3948" i="4" s="1"/>
  <c r="C3174" i="4" a="1"/>
  <c r="C3174" i="4" s="1"/>
  <c r="C17" i="2" a="1"/>
  <c r="C17" i="2" s="1"/>
  <c r="B23" i="15" s="1"/>
  <c r="H3529" i="4" a="1"/>
  <c r="H3529" i="4" s="1"/>
  <c r="H3420" i="4" a="1"/>
  <c r="H3420" i="4" s="1"/>
  <c r="C3814" i="4" a="1"/>
  <c r="C3814" i="4" s="1"/>
  <c r="C3924" i="4" a="1"/>
  <c r="C3924" i="4" s="1"/>
  <c r="C2811" i="4" a="1"/>
  <c r="C2811" i="4" s="1"/>
  <c r="C21" i="2" a="1"/>
  <c r="C21" i="2" s="1"/>
  <c r="H3450" i="4" a="1"/>
  <c r="H3450" i="4" s="1"/>
  <c r="H3323" i="4" a="1"/>
  <c r="H3323" i="4" s="1"/>
  <c r="C3694" i="4" a="1"/>
  <c r="C3694" i="4" s="1"/>
  <c r="H3630" i="4" a="1"/>
  <c r="H3630" i="4" s="1"/>
  <c r="AH5" i="15"/>
  <c r="AG6" i="15"/>
  <c r="H3174" i="4" a="1"/>
  <c r="H3174" i="4" s="1"/>
  <c r="C3420" i="4" a="1"/>
  <c r="C3420" i="4" s="1"/>
  <c r="C15" i="2" a="1"/>
  <c r="C15" i="2" s="1"/>
  <c r="B21" i="15" s="1"/>
  <c r="F135" i="3" l="1"/>
  <c r="G135" i="3" s="1"/>
  <c r="K578" i="4"/>
  <c r="G34" i="3"/>
  <c r="G13" i="3" s="1"/>
  <c r="D5" i="2" s="1" a="1"/>
  <c r="D5" i="2" s="1"/>
  <c r="K2199" i="4"/>
  <c r="G110" i="3"/>
  <c r="K2240" i="4"/>
  <c r="G111" i="3"/>
  <c r="K618" i="4"/>
  <c r="K615" i="4"/>
  <c r="K616" i="4"/>
  <c r="K617" i="4"/>
  <c r="K619" i="4"/>
  <c r="K1758" i="4"/>
  <c r="G91" i="3"/>
  <c r="K1784" i="4"/>
  <c r="G92" i="3"/>
  <c r="K2304" i="4"/>
  <c r="G113" i="3"/>
  <c r="K1053" i="4"/>
  <c r="K1055" i="4"/>
  <c r="K1054" i="4"/>
  <c r="K1051" i="4"/>
  <c r="K1052" i="4"/>
  <c r="K1555" i="4"/>
  <c r="G80" i="3"/>
  <c r="K1436" i="4"/>
  <c r="K1433" i="4"/>
  <c r="K1434" i="4"/>
  <c r="K1435" i="4"/>
  <c r="K1437" i="4"/>
  <c r="K1108" i="4"/>
  <c r="G59" i="3"/>
  <c r="K1880" i="4"/>
  <c r="G97" i="3"/>
  <c r="K1185" i="4"/>
  <c r="K1187" i="4"/>
  <c r="K1183" i="4"/>
  <c r="K1186" i="4"/>
  <c r="K1184" i="4"/>
  <c r="K1636" i="4"/>
  <c r="K1637" i="4"/>
  <c r="K1638" i="4"/>
  <c r="K1634" i="4"/>
  <c r="K1635" i="4"/>
  <c r="K1918" i="4"/>
  <c r="K1914" i="4"/>
  <c r="K1915" i="4"/>
  <c r="K1916" i="4"/>
  <c r="K1917" i="4"/>
  <c r="K929" i="4"/>
  <c r="K931" i="4"/>
  <c r="K927" i="4"/>
  <c r="K928" i="4"/>
  <c r="K930" i="4"/>
  <c r="K2448" i="4"/>
  <c r="G120" i="3"/>
  <c r="K1662" i="4"/>
  <c r="G85" i="3"/>
  <c r="K2493" i="4"/>
  <c r="K2490" i="4"/>
  <c r="K2491" i="4"/>
  <c r="K2492" i="4"/>
  <c r="K2489" i="4"/>
  <c r="K1998" i="4"/>
  <c r="K2000" i="4"/>
  <c r="K1996" i="4"/>
  <c r="K1997" i="4"/>
  <c r="K1999" i="4"/>
  <c r="K2048" i="4"/>
  <c r="K2044" i="4"/>
  <c r="K2045" i="4"/>
  <c r="K2046" i="4"/>
  <c r="K2047" i="4"/>
  <c r="K2091" i="4"/>
  <c r="K2092" i="4"/>
  <c r="K2093" i="4"/>
  <c r="K2094" i="4"/>
  <c r="K2095" i="4"/>
  <c r="K2133" i="4"/>
  <c r="K2134" i="4"/>
  <c r="K2135" i="4"/>
  <c r="K2136" i="4"/>
  <c r="K2137" i="4"/>
  <c r="K2691" i="4"/>
  <c r="G131" i="3"/>
  <c r="B4461" i="5"/>
  <c r="C4457" i="5"/>
  <c r="J4461" i="5"/>
  <c r="E166" i="3" a="1"/>
  <c r="E166" i="3" s="1"/>
  <c r="E136" i="3" a="1"/>
  <c r="E136" i="3" s="1"/>
  <c r="E196" i="3" a="1"/>
  <c r="E196" i="3" s="1"/>
  <c r="H2787" i="4" a="1"/>
  <c r="H2787" i="4" s="1"/>
  <c r="C2787" i="4" a="1"/>
  <c r="C2787" i="4" s="1"/>
  <c r="E63" i="3" a="1"/>
  <c r="E63" i="3" s="1"/>
  <c r="G63" i="3" s="1"/>
  <c r="E51" i="3" a="1"/>
  <c r="E51" i="3" s="1"/>
  <c r="G51" i="3" s="1"/>
  <c r="E45" i="3" a="1"/>
  <c r="E45" i="3" s="1"/>
  <c r="G45" i="3" s="1"/>
  <c r="E55" i="3" a="1"/>
  <c r="E55" i="3" s="1"/>
  <c r="G55" i="3" s="1"/>
  <c r="E192" i="3" a="1"/>
  <c r="E192" i="3" s="1"/>
  <c r="E70" i="3" a="1"/>
  <c r="E70" i="3" s="1"/>
  <c r="G70" i="3" s="1"/>
  <c r="E86" i="3" a="1"/>
  <c r="E86" i="3" s="1"/>
  <c r="G86" i="3" s="1"/>
  <c r="E98" i="3" a="1"/>
  <c r="E98" i="3" s="1"/>
  <c r="G98" i="3" s="1"/>
  <c r="E139" i="3" a="1"/>
  <c r="E139" i="3" s="1"/>
  <c r="E89" i="3" a="1"/>
  <c r="E89" i="3" s="1"/>
  <c r="G89" i="3" s="1"/>
  <c r="E78" i="3" a="1"/>
  <c r="E78" i="3" s="1"/>
  <c r="G78" i="3" s="1"/>
  <c r="E150" i="3" a="1"/>
  <c r="E150" i="3" s="1"/>
  <c r="E68" i="3" a="1"/>
  <c r="E68" i="3" s="1"/>
  <c r="G68" i="3" s="1"/>
  <c r="E65" i="3" a="1"/>
  <c r="E65" i="3" s="1"/>
  <c r="G65" i="3" s="1"/>
  <c r="E56" i="3" a="1"/>
  <c r="E56" i="3" s="1"/>
  <c r="G56" i="3" s="1"/>
  <c r="E121" i="3" a="1"/>
  <c r="E121" i="3" s="1"/>
  <c r="G121" i="3" s="1"/>
  <c r="E170" i="3" a="1"/>
  <c r="E170" i="3" s="1"/>
  <c r="E140" i="3" a="1"/>
  <c r="E140" i="3" s="1"/>
  <c r="E163" i="3" a="1"/>
  <c r="E163" i="3" s="1"/>
  <c r="E201" i="3" a="1"/>
  <c r="E201" i="3" s="1"/>
  <c r="E50" i="3" a="1"/>
  <c r="E50" i="3" s="1"/>
  <c r="G50" i="3" s="1"/>
  <c r="E75" i="3" a="1"/>
  <c r="E75" i="3" s="1"/>
  <c r="G75" i="3" s="1"/>
  <c r="E151" i="3" a="1"/>
  <c r="E151" i="3" s="1"/>
  <c r="E66" i="3" a="1"/>
  <c r="E66" i="3" s="1"/>
  <c r="G66" i="3" s="1"/>
  <c r="E36" i="3" a="1"/>
  <c r="E36" i="3" s="1"/>
  <c r="G36" i="3" s="1"/>
  <c r="E37" i="3" a="1"/>
  <c r="E37" i="3" s="1"/>
  <c r="G37" i="3" s="1"/>
  <c r="E84" i="3" a="1"/>
  <c r="E84" i="3" s="1"/>
  <c r="G84" i="3" s="1"/>
  <c r="E58" i="3" a="1"/>
  <c r="E58" i="3" s="1"/>
  <c r="E190" i="3" a="1"/>
  <c r="E190" i="3" s="1"/>
  <c r="E52" i="3" a="1"/>
  <c r="E52" i="3" s="1"/>
  <c r="G52" i="3" s="1"/>
  <c r="E100" i="3" a="1"/>
  <c r="E100" i="3" s="1"/>
  <c r="G100" i="3" s="1"/>
  <c r="E53" i="3" a="1"/>
  <c r="E53" i="3" s="1"/>
  <c r="G53" i="3" s="1"/>
  <c r="E122" i="3" a="1"/>
  <c r="E122" i="3" s="1"/>
  <c r="G122" i="3" s="1"/>
  <c r="E101" i="3" a="1"/>
  <c r="E101" i="3" s="1"/>
  <c r="G101" i="3" s="1"/>
  <c r="E153" i="3" a="1"/>
  <c r="E153" i="3" s="1"/>
  <c r="E154" i="3" a="1"/>
  <c r="E154" i="3" s="1"/>
  <c r="E104" i="3" a="1"/>
  <c r="E104" i="3" s="1"/>
  <c r="G104" i="3" s="1"/>
  <c r="E102" i="3" a="1"/>
  <c r="E102" i="3" s="1"/>
  <c r="G102" i="3" s="1"/>
  <c r="E105" i="3" a="1"/>
  <c r="E105" i="3" s="1"/>
  <c r="G105" i="3" s="1"/>
  <c r="E202" i="3" a="1"/>
  <c r="E202" i="3" s="1"/>
  <c r="E123" i="3" a="1"/>
  <c r="E123" i="3" s="1"/>
  <c r="G123" i="3" s="1"/>
  <c r="E73" i="3" a="1"/>
  <c r="E73" i="3" s="1"/>
  <c r="G73" i="3" s="1"/>
  <c r="E82" i="3" a="1"/>
  <c r="E82" i="3" s="1"/>
  <c r="G82" i="3" s="1"/>
  <c r="E155" i="3" a="1"/>
  <c r="E155" i="3" s="1"/>
  <c r="E106" i="3" a="1"/>
  <c r="E106" i="3" s="1"/>
  <c r="G106" i="3" s="1"/>
  <c r="E142" i="3" a="1"/>
  <c r="E142" i="3" s="1"/>
  <c r="E158" i="3" a="1"/>
  <c r="E158" i="3" s="1"/>
  <c r="E156" i="3" a="1"/>
  <c r="E156" i="3" s="1"/>
  <c r="E195" i="3" a="1"/>
  <c r="E195" i="3" s="1"/>
  <c r="E177" i="3" a="1"/>
  <c r="E177" i="3" s="1"/>
  <c r="E181" i="3" a="1"/>
  <c r="E181" i="3" s="1"/>
  <c r="E171" i="3" a="1"/>
  <c r="E171" i="3" s="1"/>
  <c r="E184" i="3" a="1"/>
  <c r="E184" i="3" s="1"/>
  <c r="E173" i="3" a="1"/>
  <c r="E173" i="3" s="1"/>
  <c r="E164" i="3" a="1"/>
  <c r="E164" i="3" s="1"/>
  <c r="E179" i="3" a="1"/>
  <c r="E179" i="3" s="1"/>
  <c r="E194" i="3" a="1"/>
  <c r="E194" i="3" s="1"/>
  <c r="E147" i="3" a="1"/>
  <c r="E147" i="3" s="1"/>
  <c r="E161" i="3" a="1"/>
  <c r="E161" i="3" s="1"/>
  <c r="E185" i="3" a="1"/>
  <c r="E185" i="3" s="1"/>
  <c r="E183" i="3" a="1"/>
  <c r="E183" i="3" s="1"/>
  <c r="E165" i="3" a="1"/>
  <c r="E165" i="3" s="1"/>
  <c r="E146" i="3" a="1"/>
  <c r="E146" i="3" s="1"/>
  <c r="E149" i="3" a="1"/>
  <c r="E149" i="3" s="1"/>
  <c r="E162" i="3" a="1"/>
  <c r="E162" i="3" s="1"/>
  <c r="E160" i="3" a="1"/>
  <c r="E160" i="3" s="1"/>
  <c r="E198" i="3" a="1"/>
  <c r="E198" i="3" s="1"/>
  <c r="E189" i="3" a="1"/>
  <c r="E189" i="3" s="1"/>
  <c r="E145" i="3" a="1"/>
  <c r="E145" i="3" s="1"/>
  <c r="E144" i="3" a="1"/>
  <c r="E144" i="3" s="1"/>
  <c r="E186" i="3" a="1"/>
  <c r="E186" i="3" s="1"/>
  <c r="E193" i="3" a="1"/>
  <c r="E193" i="3" s="1"/>
  <c r="E143" i="3" a="1"/>
  <c r="E143" i="3" s="1"/>
  <c r="E199" i="3" a="1"/>
  <c r="E199" i="3" s="1"/>
  <c r="E169" i="3" a="1"/>
  <c r="E169" i="3" s="1"/>
  <c r="AH6" i="15"/>
  <c r="AI5" i="15"/>
  <c r="E174" i="3" a="1"/>
  <c r="E174" i="3" s="1"/>
  <c r="F136" i="3" l="1"/>
  <c r="G136" i="3" s="1"/>
  <c r="F158" i="3"/>
  <c r="G158" i="3" s="1"/>
  <c r="F156" i="3"/>
  <c r="F155" i="3"/>
  <c r="G155" i="3" s="1"/>
  <c r="F154" i="3"/>
  <c r="G154" i="3" s="1"/>
  <c r="F153" i="3"/>
  <c r="G153" i="3" s="1"/>
  <c r="F151" i="3"/>
  <c r="G151" i="3" s="1"/>
  <c r="F150" i="3"/>
  <c r="G150" i="3" s="1"/>
  <c r="F181" i="3"/>
  <c r="G181" i="3" s="1"/>
  <c r="F184" i="3"/>
  <c r="G184" i="3" s="1"/>
  <c r="F149" i="3"/>
  <c r="G149" i="3" s="1"/>
  <c r="F180" i="3"/>
  <c r="G180" i="3" s="1"/>
  <c r="F170" i="3"/>
  <c r="F177" i="3"/>
  <c r="F183" i="3"/>
  <c r="F169" i="3"/>
  <c r="F171" i="3"/>
  <c r="G171" i="3" s="1"/>
  <c r="F199" i="3"/>
  <c r="F147" i="3"/>
  <c r="G147" i="3" s="1"/>
  <c r="F173" i="3"/>
  <c r="F174" i="3"/>
  <c r="F179" i="3"/>
  <c r="F185" i="3"/>
  <c r="G185" i="3" s="1"/>
  <c r="F186" i="3"/>
  <c r="G186" i="3" s="1"/>
  <c r="F189" i="3"/>
  <c r="G189" i="3" s="1"/>
  <c r="F192" i="3"/>
  <c r="F193" i="3"/>
  <c r="F194" i="3"/>
  <c r="G194" i="3" s="1"/>
  <c r="F196" i="3"/>
  <c r="G196" i="3" s="1"/>
  <c r="F201" i="3"/>
  <c r="G201" i="3" s="1"/>
  <c r="F202" i="3"/>
  <c r="G202" i="3" s="1"/>
  <c r="G200" i="3" s="1"/>
  <c r="D20" i="2" s="1" a="1"/>
  <c r="D20" i="2" s="1"/>
  <c r="F160" i="3"/>
  <c r="G160" i="3" s="1"/>
  <c r="F161" i="3"/>
  <c r="G161" i="3" s="1"/>
  <c r="F162" i="3"/>
  <c r="G162" i="3" s="1"/>
  <c r="F163" i="3"/>
  <c r="G163" i="3" s="1"/>
  <c r="F164" i="3"/>
  <c r="G164" i="3" s="1"/>
  <c r="G159" i="3" s="1"/>
  <c r="F140" i="3"/>
  <c r="G140" i="3" s="1"/>
  <c r="F146" i="3"/>
  <c r="G146" i="3" s="1"/>
  <c r="F198" i="3"/>
  <c r="G198" i="3" s="1"/>
  <c r="F166" i="3"/>
  <c r="G166" i="3" s="1"/>
  <c r="F195" i="3"/>
  <c r="F145" i="3"/>
  <c r="G145" i="3" s="1"/>
  <c r="F165" i="3"/>
  <c r="G165" i="3" s="1"/>
  <c r="F144" i="3"/>
  <c r="F143" i="3"/>
  <c r="F142" i="3"/>
  <c r="F139" i="3"/>
  <c r="G139" i="3" s="1"/>
  <c r="F190" i="3"/>
  <c r="G190" i="3" s="1"/>
  <c r="K2694" i="4"/>
  <c r="K2695" i="4"/>
  <c r="K2696" i="4"/>
  <c r="K2697" i="4"/>
  <c r="K2693" i="4"/>
  <c r="K1665" i="4"/>
  <c r="K1667" i="4"/>
  <c r="K1666" i="4"/>
  <c r="K1668" i="4"/>
  <c r="K1664" i="4"/>
  <c r="K2452" i="4"/>
  <c r="K2453" i="4"/>
  <c r="K2454" i="4"/>
  <c r="K2450" i="4"/>
  <c r="K2451" i="4"/>
  <c r="K1885" i="4"/>
  <c r="K1883" i="4"/>
  <c r="K1882" i="4"/>
  <c r="K1884" i="4"/>
  <c r="K1886" i="4"/>
  <c r="K1112" i="4"/>
  <c r="K1113" i="4"/>
  <c r="K1110" i="4"/>
  <c r="K1111" i="4"/>
  <c r="K1114" i="4"/>
  <c r="K1561" i="4"/>
  <c r="K1557" i="4"/>
  <c r="K1558" i="4"/>
  <c r="K1559" i="4"/>
  <c r="K1560" i="4"/>
  <c r="K2308" i="4"/>
  <c r="K2309" i="4"/>
  <c r="K2306" i="4"/>
  <c r="K2307" i="4"/>
  <c r="K2310" i="4"/>
  <c r="K1788" i="4"/>
  <c r="K1790" i="4"/>
  <c r="K1789" i="4"/>
  <c r="K1786" i="4"/>
  <c r="K1787" i="4"/>
  <c r="K1762" i="4"/>
  <c r="K1764" i="4"/>
  <c r="K1760" i="4"/>
  <c r="K1761" i="4"/>
  <c r="K1763" i="4"/>
  <c r="K2246" i="4"/>
  <c r="K2243" i="4"/>
  <c r="K2244" i="4"/>
  <c r="K2242" i="4"/>
  <c r="K2245" i="4"/>
  <c r="K2203" i="4"/>
  <c r="K2204" i="4"/>
  <c r="K2205" i="4"/>
  <c r="K2201" i="4"/>
  <c r="K2202" i="4"/>
  <c r="K582" i="4"/>
  <c r="K584" i="4"/>
  <c r="K580" i="4"/>
  <c r="K581" i="4"/>
  <c r="K583" i="4"/>
  <c r="G58" i="3"/>
  <c r="G57" i="3" s="1"/>
  <c r="D9" i="2" s="1" a="1"/>
  <c r="D9" i="2" s="1"/>
  <c r="G87" i="3"/>
  <c r="D13" i="2" s="1" a="1"/>
  <c r="D13" i="2" s="1"/>
  <c r="G74" i="3"/>
  <c r="D12" i="2" s="1" a="1"/>
  <c r="D12" i="2" s="1"/>
  <c r="G61" i="3"/>
  <c r="D10" i="2" s="1" a="1"/>
  <c r="D10" i="2" s="1"/>
  <c r="G108" i="3"/>
  <c r="D14" i="2" s="1" a="1"/>
  <c r="D14" i="2" s="1"/>
  <c r="G54" i="3"/>
  <c r="D8" i="2" s="1" a="1"/>
  <c r="D8" i="2" s="1"/>
  <c r="AI6" i="15"/>
  <c r="AJ5" i="15"/>
  <c r="G41" i="3"/>
  <c r="D7" i="2" s="1" a="1"/>
  <c r="D7" i="2" s="1"/>
  <c r="G35" i="3"/>
  <c r="G67" i="3"/>
  <c r="D11" i="2" s="1" a="1"/>
  <c r="D11" i="2" s="1"/>
  <c r="K2859" i="4" l="1"/>
  <c r="G142" i="3"/>
  <c r="K2896" i="4"/>
  <c r="G143" i="3"/>
  <c r="K2926" i="4"/>
  <c r="G144" i="3"/>
  <c r="K3900" i="4"/>
  <c r="G195" i="3"/>
  <c r="K3852" i="4"/>
  <c r="G193" i="3"/>
  <c r="K3814" i="4"/>
  <c r="G192" i="3"/>
  <c r="K3560" i="4"/>
  <c r="G179" i="3"/>
  <c r="K3503" i="4"/>
  <c r="G174" i="3"/>
  <c r="K3474" i="4"/>
  <c r="G173" i="3"/>
  <c r="K3976" i="4"/>
  <c r="G199" i="3"/>
  <c r="K3395" i="4"/>
  <c r="G169" i="3"/>
  <c r="K3654" i="4"/>
  <c r="G183" i="3"/>
  <c r="K3529" i="4"/>
  <c r="G177" i="3"/>
  <c r="K3420" i="4"/>
  <c r="G170" i="3"/>
  <c r="K3174" i="4"/>
  <c r="G156" i="3"/>
  <c r="D6" i="2" a="1"/>
  <c r="D6" i="2" s="1"/>
  <c r="AJ6" i="15"/>
  <c r="AK5" i="15"/>
  <c r="G175" i="3" l="1"/>
  <c r="K3180" i="4"/>
  <c r="K3176" i="4"/>
  <c r="K3177" i="4"/>
  <c r="K3178" i="4"/>
  <c r="K3179" i="4"/>
  <c r="K3426" i="4"/>
  <c r="K3422" i="4"/>
  <c r="K3423" i="4"/>
  <c r="K3424" i="4"/>
  <c r="K3425" i="4"/>
  <c r="K3531" i="4"/>
  <c r="K3532" i="4"/>
  <c r="K3534" i="4"/>
  <c r="K3533" i="4"/>
  <c r="K3535" i="4"/>
  <c r="K3660" i="4"/>
  <c r="K3656" i="4"/>
  <c r="K3657" i="4"/>
  <c r="K3658" i="4"/>
  <c r="K3659" i="4"/>
  <c r="G167" i="3"/>
  <c r="K3400" i="4"/>
  <c r="K3402" i="4"/>
  <c r="K3401" i="4"/>
  <c r="K3397" i="4"/>
  <c r="K3398" i="4"/>
  <c r="K3399" i="4"/>
  <c r="K3982" i="4"/>
  <c r="K3984" i="4"/>
  <c r="K3985" i="4"/>
  <c r="K3986" i="4"/>
  <c r="K3983" i="4"/>
  <c r="K3978" i="4"/>
  <c r="K3979" i="4"/>
  <c r="K3980" i="4"/>
  <c r="K3981" i="4"/>
  <c r="K3479" i="4"/>
  <c r="K3476" i="4"/>
  <c r="K3477" i="4"/>
  <c r="K3480" i="4"/>
  <c r="K3478" i="4"/>
  <c r="K3505" i="4"/>
  <c r="K3506" i="4"/>
  <c r="K3507" i="4"/>
  <c r="K3508" i="4"/>
  <c r="K3509" i="4"/>
  <c r="K3510" i="4"/>
  <c r="K3566" i="4"/>
  <c r="K3567" i="4"/>
  <c r="K3562" i="4"/>
  <c r="K3563" i="4"/>
  <c r="K3564" i="4"/>
  <c r="K3565" i="4"/>
  <c r="G187" i="3"/>
  <c r="K3820" i="4"/>
  <c r="K3816" i="4"/>
  <c r="K3817" i="4"/>
  <c r="K3818" i="4"/>
  <c r="K3819" i="4"/>
  <c r="K3858" i="4"/>
  <c r="K3854" i="4"/>
  <c r="K3855" i="4"/>
  <c r="K3856" i="4"/>
  <c r="K3857" i="4"/>
  <c r="K3904" i="4"/>
  <c r="K3906" i="4"/>
  <c r="K3902" i="4"/>
  <c r="K3903" i="4"/>
  <c r="K3905" i="4"/>
  <c r="K2931" i="4"/>
  <c r="K2929" i="4"/>
  <c r="K2930" i="4"/>
  <c r="K2932" i="4"/>
  <c r="K2928" i="4"/>
  <c r="K2898" i="4"/>
  <c r="K2899" i="4"/>
  <c r="K2900" i="4"/>
  <c r="K2901" i="4"/>
  <c r="K2902" i="4"/>
  <c r="G137" i="3"/>
  <c r="K2863" i="4"/>
  <c r="K2865" i="4"/>
  <c r="K2861" i="4"/>
  <c r="M5" i="4" s="1"/>
  <c r="B4" i="1" s="1"/>
  <c r="K2862" i="4"/>
  <c r="N5" i="4" s="1"/>
  <c r="B5" i="1" s="1"/>
  <c r="K2864" i="4"/>
  <c r="AK6" i="15"/>
  <c r="AK4" i="15"/>
  <c r="AL5" i="15"/>
  <c r="G206" i="3" l="1"/>
  <c r="O5" i="4"/>
  <c r="B6" i="1" s="1"/>
  <c r="B8" i="1" s="1"/>
  <c r="AL6" i="15"/>
  <c r="AM5" i="15"/>
  <c r="B10" i="1" l="1"/>
  <c r="B12" i="1" s="1"/>
  <c r="I50" i="8"/>
  <c r="AM6" i="15"/>
  <c r="AN5" i="15"/>
  <c r="I47" i="8" l="1"/>
  <c r="G209" i="3" s="1"/>
  <c r="D26" i="2" s="1"/>
  <c r="J18" i="8"/>
  <c r="J21" i="8"/>
  <c r="J32" i="8"/>
  <c r="J4" i="8"/>
  <c r="J10" i="8"/>
  <c r="J50" i="8"/>
  <c r="J25" i="8"/>
  <c r="J16" i="8"/>
  <c r="AN6" i="15"/>
  <c r="AO5" i="15"/>
  <c r="D17" i="2" a="1"/>
  <c r="D17" i="2" s="1"/>
  <c r="D16" i="2" a="1"/>
  <c r="D16" i="2" s="1"/>
  <c r="D18" i="2" a="1"/>
  <c r="D18" i="2" s="1"/>
  <c r="D19" i="2" a="1"/>
  <c r="D19" i="2" s="1"/>
  <c r="D15" i="2" a="1"/>
  <c r="D15" i="2" s="1"/>
  <c r="D23" i="2" l="1"/>
  <c r="AP5" i="15"/>
  <c r="AO6" i="15"/>
  <c r="I36" i="8"/>
  <c r="J36" i="8" l="1"/>
  <c r="AQ5" i="15"/>
  <c r="AP6" i="15"/>
  <c r="AR5" i="15" l="1"/>
  <c r="AQ6" i="15"/>
  <c r="AS5" i="15" l="1"/>
  <c r="AR4" i="15"/>
  <c r="AR6" i="15"/>
  <c r="AT5" i="15" l="1"/>
  <c r="AS6" i="15"/>
  <c r="AT6" i="15" l="1"/>
  <c r="AU5" i="15"/>
  <c r="AU6" i="15" l="1"/>
  <c r="AV5" i="15"/>
  <c r="AV6" i="15" l="1"/>
  <c r="AW5" i="15"/>
  <c r="AW6" i="15" l="1"/>
  <c r="AX5" i="15"/>
  <c r="AX6" i="15" l="1"/>
  <c r="AY5" i="15"/>
  <c r="AY4" i="15" l="1"/>
  <c r="AZ5" i="15"/>
  <c r="AY6" i="15"/>
  <c r="BA5" i="15" l="1"/>
  <c r="AZ6" i="15"/>
  <c r="BB5" i="15" l="1"/>
  <c r="BA6" i="15"/>
  <c r="BC5" i="15" l="1"/>
  <c r="BB6" i="15"/>
  <c r="BD5" i="15" l="1"/>
  <c r="BC6" i="15"/>
  <c r="BE5" i="15" l="1"/>
  <c r="BD6" i="15"/>
  <c r="BF5" i="15" l="1"/>
  <c r="BE6" i="15"/>
  <c r="BF4" i="15" l="1"/>
  <c r="BF6" i="15"/>
  <c r="BG5" i="15"/>
  <c r="BG6" i="15" l="1"/>
  <c r="BH5" i="15"/>
  <c r="BH6" i="15" l="1"/>
  <c r="BI5" i="15"/>
  <c r="BI6" i="15" l="1"/>
  <c r="BJ5" i="15"/>
  <c r="BJ6" i="15" l="1"/>
  <c r="BK5" i="15"/>
  <c r="BK6" i="15" l="1"/>
  <c r="BL5" i="15"/>
  <c r="BL6" i="15" s="1"/>
  <c r="F208" i="3"/>
  <c r="G208" i="3"/>
  <c r="G210" i="3"/>
  <c r="G212" i="3"/>
  <c r="I212" i="3"/>
  <c r="J212" i="3"/>
  <c r="G213" i="3"/>
  <c r="I213" i="3"/>
  <c r="J213" i="3"/>
  <c r="I215" i="3"/>
  <c r="J215" i="3"/>
  <c r="G216" i="3"/>
  <c r="I216" i="3"/>
  <c r="J216" i="3"/>
  <c r="J219" i="3"/>
  <c r="J220" i="3"/>
  <c r="J221" i="3"/>
  <c r="J222" i="3"/>
  <c r="G224" i="3"/>
  <c r="J224" i="3"/>
  <c r="G226" i="3"/>
  <c r="F229" i="3"/>
  <c r="G229" i="3"/>
  <c r="F230" i="3"/>
  <c r="G230" i="3"/>
  <c r="J231" i="3"/>
  <c r="J232" i="3"/>
  <c r="G234" i="3"/>
  <c r="D25" i="2"/>
  <c r="D28" i="2"/>
  <c r="D31" i="2"/>
  <c r="D32" i="2"/>
  <c r="D36" i="2"/>
  <c r="D38" i="2"/>
  <c r="D3" i="10"/>
  <c r="E5" i="10"/>
  <c r="F5" i="10"/>
  <c r="E6" i="10"/>
  <c r="F6" i="10"/>
  <c r="E7" i="10"/>
  <c r="F7" i="10"/>
  <c r="E8" i="10"/>
  <c r="F8" i="10"/>
  <c r="E9" i="10"/>
  <c r="F9" i="10"/>
  <c r="E10" i="10"/>
  <c r="F10" i="10"/>
  <c r="E11" i="10"/>
  <c r="F11" i="10"/>
  <c r="F13" i="10"/>
  <c r="F20" i="10"/>
  <c r="I39" i="8"/>
  <c r="J39" i="8"/>
  <c r="I40" i="8"/>
  <c r="I41" i="8"/>
  <c r="J41" i="8"/>
  <c r="I42" i="8"/>
  <c r="I43" i="8"/>
  <c r="H46" i="8"/>
  <c r="I46" i="8"/>
  <c r="I48" i="8"/>
  <c r="I51" i="8"/>
  <c r="J51" i="8"/>
  <c r="E25" i="11"/>
  <c r="G25" i="11"/>
  <c r="G32" i="11"/>
  <c r="G34" i="11"/>
  <c r="G35" i="11"/>
  <c r="G36" i="11"/>
  <c r="C8" i="13"/>
  <c r="D8" i="13"/>
  <c r="D14" i="13"/>
  <c r="E14" i="13"/>
  <c r="H14" i="13"/>
  <c r="D15" i="13"/>
  <c r="E15" i="13"/>
  <c r="H15" i="13"/>
  <c r="D16" i="13"/>
  <c r="E16" i="13"/>
  <c r="F16" i="13"/>
  <c r="H16" i="13"/>
  <c r="B18" i="13"/>
  <c r="D18" i="13"/>
  <c r="H18" i="13"/>
  <c r="H19" i="13"/>
  <c r="H20" i="13"/>
  <c r="H21" i="13"/>
  <c r="H22" i="13"/>
  <c r="H23" i="13"/>
  <c r="B3" i="9"/>
  <c r="C3" i="9"/>
  <c r="E7" i="9"/>
  <c r="F7" i="9"/>
  <c r="G7" i="9"/>
  <c r="E8" i="9"/>
  <c r="F8" i="9"/>
  <c r="G8" i="9"/>
  <c r="E9" i="9"/>
  <c r="F9" i="9"/>
  <c r="G9" i="9"/>
  <c r="E10" i="9"/>
  <c r="F10" i="9"/>
  <c r="G10" i="9"/>
  <c r="A12" i="9"/>
  <c r="C12" i="9"/>
  <c r="G12" i="9"/>
  <c r="G1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51" authorId="0" shapeId="0" xr:uid="{00000000-0006-0000-0700-000001000000}">
      <text>
        <r>
          <rPr>
            <sz val="11"/>
            <color theme="1"/>
            <rFont val="Calibri"/>
            <family val="2"/>
            <scheme val="minor"/>
          </rPr>
          <t>======
ID#AAABrMAfuG4
SERGIO G.    (2025-09-17 17:47:22)
Costo total sin polizas</t>
        </r>
      </text>
    </comment>
  </commentList>
  <extLst>
    <ext xmlns:r="http://schemas.openxmlformats.org/officeDocument/2006/relationships" uri="GoogleSheetsCustomDataVersion2">
      <go:sheetsCustomData xmlns:go="http://customooxmlschemas.google.com/" r:id="rId1" roundtripDataSignature="AMtx7mg8NgGE4Iyb+Xb1Xr+OKMgITJXaXw=="/>
    </ext>
  </extLst>
</comments>
</file>

<file path=xl/sharedStrings.xml><?xml version="1.0" encoding="utf-8"?>
<sst xmlns="http://schemas.openxmlformats.org/spreadsheetml/2006/main" count="12218" uniqueCount="1072">
  <si>
    <t>RESUMEN COSTOS DIRECTOS</t>
  </si>
  <si>
    <t>I.E. SAN JOSE PRIMARIA</t>
  </si>
  <si>
    <t>I.E. SAN JOSE SECUNDARIA</t>
  </si>
  <si>
    <t>I.E. LOS ANGELES</t>
  </si>
  <si>
    <t>TRANSPORTE</t>
  </si>
  <si>
    <t>TOTAL COSTO DIRECTO</t>
  </si>
  <si>
    <t>ITEM</t>
  </si>
  <si>
    <t>DESCRIPCIÓN</t>
  </si>
  <si>
    <t>VR TOTAL</t>
  </si>
  <si>
    <t>COSTO OBRA CIVIL E INSTALACIONES  ANTES DE A.U.</t>
  </si>
  <si>
    <t>ADMINISTRACIÓN</t>
  </si>
  <si>
    <t>UTILIDAD</t>
  </si>
  <si>
    <t>COSTO DIRECTO TOTAL</t>
  </si>
  <si>
    <t>PGIO</t>
  </si>
  <si>
    <t>POLIZAS</t>
  </si>
  <si>
    <t>INTERVENTORIA</t>
  </si>
  <si>
    <t>OTROS</t>
  </si>
  <si>
    <t>COSTOS INDIRECTOS</t>
  </si>
  <si>
    <t>COSTO TOTAL PROYECTO</t>
  </si>
  <si>
    <t>MANTENIMIENTO RESTAURANTES ESCOLARES</t>
  </si>
  <si>
    <t>GOBERNACION DE ANTIOQUIA</t>
  </si>
  <si>
    <t>PRESUPUESTO POR ACTIVIDADES</t>
  </si>
  <si>
    <t>UNIDAD</t>
  </si>
  <si>
    <t>CANTIDAD</t>
  </si>
  <si>
    <t>VR UNITARIO</t>
  </si>
  <si>
    <t>PRELIMINARES</t>
  </si>
  <si>
    <t>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</si>
  <si>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m</t>
  </si>
  <si>
    <t>LIMPIEZA Y ROCERIA</t>
  </si>
  <si>
    <t xml:space="preserve">Limpieza de cajas y/o sumideros manualmente. Incluye acarreo interno, cargue, transporte botada de material producto de la actividad y todo lo necesario para correcta ejecución de la actividad.  </t>
  </si>
  <si>
    <t xml:space="preserve">un </t>
  </si>
  <si>
    <t xml:space="preserve">Limpieza de cunetas, incluye: Acarreo interno, cargue, transporte y botada de escombros y material producto de la actividad y todo lo necesario para la correcta ejecución de la actividad.  </t>
  </si>
  <si>
    <t>ml</t>
  </si>
  <si>
    <t>RETIROS Y DEMOLICIONES</t>
  </si>
  <si>
    <t>RETIRO Y BOTADA DE CUBIERTA DE TEJA DE BARRO.</t>
  </si>
  <si>
    <t>m²</t>
  </si>
  <si>
    <t>RETIRO Y BOTADA  DE CUBIERTA EN FIBROCEMENTO O ASBESTO CEMENTO en mal estado.</t>
  </si>
  <si>
    <t>RETIRO Y BOTADA  DE CUBIERTA EN ZINC O EN OTROS MATERIALES NO CONVENCIONALES</t>
  </si>
  <si>
    <t>RETIRO Y BOTADA  DE CANOAS y  RUANAS.</t>
  </si>
  <si>
    <t xml:space="preserve">RETIRO Y BOTADA  DE BAJANTES Y/O TUBERÍA EXPUESTA en mal estado. </t>
  </si>
  <si>
    <t xml:space="preserve">RETIRO Y BOTADA DE VENTANAS (marco y alas). </t>
  </si>
  <si>
    <t>un</t>
  </si>
  <si>
    <t xml:space="preserve">RETIRO Y DE PUERTAS (marco y ala). </t>
  </si>
  <si>
    <t>RETIRO Y DE LAVAMANOS en mal estado.</t>
  </si>
  <si>
    <t>RETIRO Y DE SANITARIO en mal estado.</t>
  </si>
  <si>
    <t>RETIRO Y BOTADA  DE RED HIDROSANITARIA EN GENERAL en mal estado. Incluye cancha de piso y/o muro, retiro de cualquier de cualquier tipo de accesorio. Hasta diámetro 1 1/2""</t>
  </si>
  <si>
    <t>RETIRO DE TUBERÍA ELECTRICA PVC Y/O TUBERÍA EMT, incluye cableado, grapas, cajas, aparatos (suiches, tomas, datos, luminarias, tableros, accesorios y demas elementos que lo componen), disposición final de tubería retirada, cableado y demas elementos</t>
  </si>
  <si>
    <t>RETIRO ESTRUCTURA METALICA HASTA 6 MTS DE LONGITUD Y 12KG/ML</t>
  </si>
  <si>
    <t>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</si>
  <si>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DEMOLICIÓN PISO EN BALDOSA DE GRANO de cualquier espesor. Incluye demolición de guardaescobas existente,de mortero de pega, retiro recebo y entresuelo. INCLUYE BOTADA DE ESCOMBROS</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</si>
  <si>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t>
  </si>
  <si>
    <t>DEMOLICIÓN PISO O ENCHAPE EN CERÁMICA. INCLUYE BOTADA DE ESCOMBROS</t>
  </si>
  <si>
    <t>DEMOLICIÓN REVOQUE muros. INCLUYE BOTADA DE ESCOMBROS</t>
  </si>
  <si>
    <t>DEMOLICIÓN MUROS EN LADRILLO O BLOQUE hasta 0.10m de espesor. INCLUYE BOTADA DE ESCOMBROS</t>
  </si>
  <si>
    <t>DEMOLICIÓN MUROS EN LADRILLO O BLOQUE de 0.15 hasta 0.20m de espesor. INCLUYE BOTADA DE ESCOMBROS</t>
  </si>
  <si>
    <t>DEMOLICIÓN LAVAMANOS CORRIDO O LAVAESCOBAS. INCLUYE BOTADA DE ESCOMBROS</t>
  </si>
  <si>
    <t>DEMOLICIÓN BANCA Y/O MESÓN EN CONCRETO. INCLUYE BOTADA DE ESCOMBROS</t>
  </si>
  <si>
    <t>MOVIMIENTOS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</si>
  <si>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t>
  </si>
  <si>
    <t>m³</t>
  </si>
  <si>
    <t>EXPLANACIÓN Y NIVELACIÓN del terreno manualmente, bajo cualquier grado de humedad, incluye corte de taludes y terraceos requeridos según planos y/o definidos por la interventoría. Medido in situ. No Incluye cargue, transporte y botada.</t>
  </si>
  <si>
    <t>m3</t>
  </si>
  <si>
    <t>LLENOS EN MATERIAL PROVENIENTES DE LA EXCAVACIÓN, compactados manualmente hasta obtener una densidad del 95%, aprobada por Interventoría. Incluye transporte interno. Su medida será en sitio ya compactado.</t>
  </si>
  <si>
    <t>LLENOS EN ARENILLA, compactados manualmente en capas de 5 a 10 cms hasta obtener uan densidad del 95%. Incluye el suministro, transporte, colocación de la arenilla, la compactación de la misma y transporte interno. Y su medida será en sitio ya compactado.</t>
  </si>
  <si>
    <t>Suministro, transporte y colocación de ENTRESUELO MAS RECEBO con un espesor de 20 cm; conformado con piedra de entresuelo de 15 cm y recebo en arenilla espesor 5 cm; incluye nivelación, compactación y todos los demás elementos necesarios para su correcta colocación.</t>
  </si>
  <si>
    <t>CONCRETOS</t>
  </si>
  <si>
    <t>Colocación de concreto de 14 Mpa para SOLADO, con un espesor de 0.05 m. Incluye el suministro y el transporte del concreto y todos los demás elementos necesarios para su correcta construcción, incluye acarreo interno.</t>
  </si>
  <si>
    <t>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t>
  </si>
  <si>
    <t>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t>
  </si>
  <si>
    <t>Recintes en CONCRETO CICLÓPEO para reemplazos en terrenos socavados.</t>
  </si>
  <si>
    <t>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</si>
  <si>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</si>
  <si>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</si>
  <si>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Construcción de CUNETA EN "V" en concreto de 21 Mpa., DESARROLLO DE 0.75 m., ESPESOR DE 0.10 m. Incluye suministro, transporte y colocación del concreto, entresuelo 15 cm de piedra y 5 cm de arenilla y todos lo demás elementos necesario para su correcta construcción.</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</si>
  <si>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</si>
  <si>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Columna de 30cmx30cm</t>
  </si>
  <si>
    <t>Viga de fundación en concreto ciclópeo 40% piedra y concreto de 21Mpa al 60% de 40cm x 30cm, incluye acero de refuerzo y todo lo necesario para su correcta construcción. Según diseño.</t>
  </si>
  <si>
    <t>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</si>
  <si>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</si>
  <si>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</si>
  <si>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</si>
  <si>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D 84. Incluye el suministro y el transporte del material y todos los elementos necesarios para su correcta colocación.</t>
  </si>
  <si>
    <t>IMPERMEABILIZACIONES</t>
  </si>
  <si>
    <t>Suministro e instalacion de MANTO ASFÁLTICO DE 3MM con foil autoadhesivo x 0,30 mts para impermeabilización de cubiertas como ruanas. Incluye todo lo necesario para su correcta instalación.</t>
  </si>
  <si>
    <t>Suministro e instalación de IMPERMEABILIZACIÓN DE MURO igol denso de sika  o similar. Incluye: igol imprimante y plastico ( polietilenonegro calibre 5 ).</t>
  </si>
  <si>
    <t>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</si>
  <si>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PISOS EN CONCRETO</t>
  </si>
  <si>
    <t>Construcción de FILTRO en material geotextil NT1800 de pavco o similar, el relleno en material granular, la colocación y apisonamiento del sello en material arcilloso, tubería perforada PVC 4"</t>
  </si>
  <si>
    <t>Suministro e instalación de PLACA DE CONTRAPISO LLANEADA MECÁNICAMENTE en concreto resistencia f'c = 21 MPa  (3.000 psi.) No incluye refuerzo</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</si>
  <si>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</si>
  <si>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Suministro, transporte y aplicación de MORTERO DE REPARACIÓN PARA PISO EN CONCRETO, Incluye preparación de la superficie, limpieza y adherente tipo Sikadur 32 o  similar, y acabado llaneado.</t>
  </si>
  <si>
    <t>m2</t>
  </si>
  <si>
    <t>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t>
  </si>
  <si>
    <t>MAMPOSTERIA</t>
  </si>
  <si>
    <t>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</si>
  <si>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MURO EN BLOQUE de concreto tres hiladas 20x20x40, con dobelas en concreto cada 60 cms, con varilla de refuerzo 3/8 60000 PSI, NO INCLUYE REFUERZO</t>
  </si>
  <si>
    <t>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</si>
  <si>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</si>
  <si>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de SILLAR EN CONCRETO DE 21 MPA, incluye corte de piezas, formaleta y todo lo necesario para su correcta instalación. No incluye refuerzo.</t>
  </si>
  <si>
    <t>Construcción de DINTEL EN CONCRETO DE 21 MPA, Incluye corte de piezas, formaleta y todo lo necesario para su correcta instalación. No incluye refuerzo ni anclajes.</t>
  </si>
  <si>
    <t>CUBIERTA</t>
  </si>
  <si>
    <t>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</si>
  <si>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Construccón de cubierta en TEJA DE BARRO. Incluye caballete, cargueras, alfardas en madera para estructuras y tablilla en pino cipres. Incluye manto, inmunizante y pintura esmalte. No incluye ruanas, canoas ni bajantes.</t>
  </si>
  <si>
    <t>Construccón de ESTRUCTURA DE MADERA PARA TEJA DE BARRO. Incluye caballete, cargueras, alfardas en madera para estructuras.</t>
  </si>
  <si>
    <t>Suministro e instalación de TEJA DE BARRO. Incluye mortero. No incluye manto.</t>
  </si>
  <si>
    <t>Suministro e instalación de Tablilla para techo, incluye manto</t>
  </si>
  <si>
    <t>Suministro e instalación de TEJA UPVC espesor de 2.5mm. No incluye caballete,.</t>
  </si>
  <si>
    <t>Suministro e instalación de CABALLETE PARTA TEJA UPVC, compuesta por un alma en fibra de carbono y recubrimiento en UPVC blanco de 2.5mm de espesor. Incluye tornillo autoperforante de cabeza hexagonal y arandela de neopreno, clip fijador metálico, dilatador térmico en caucho EPDM.</t>
  </si>
  <si>
    <t xml:space="preserve">Suministro, transporte e instalación de cubierta en teja fibrocemento o equivalente. Incluye caballete, tornilleria, clip de fijacion, larguero y todos los demás elementos necesarios para su correcta fabricación e instalación. Según Diseño. </t>
  </si>
  <si>
    <t>Ruanas y canoas</t>
  </si>
  <si>
    <t>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t>
  </si>
  <si>
    <t>Suministro e instalación de RUANA EN LÁMINA GALVANIZADA CALIBRE 22., desarrollo 40 cm. Incluye canchada de muro, faja de revoque impermeabilizada, con filete., pintura anticorrosiva y a base de aceite, pestaña de 5 cm, y todos los elementos necesarios para su correcta construcción.</t>
  </si>
  <si>
    <t>MANTENIMIENTO EN CANOAS Y RUANAS en lámina, limpieza, retiro de basuras, aplicación de anticorrosivo y pintura.</t>
  </si>
  <si>
    <t>CARPINTERÍA METÁLICA y MADERA</t>
  </si>
  <si>
    <t>PUERTAS METALICAS</t>
  </si>
  <si>
    <t>Suministro y colocación de puerta reja metálica corrediza de 1,80 x 3.00 m. Incluye riel guía inferior y superior, rodachines, perfil metálico recibidor en U pesado y todos los demás elementos necesarios para su correcta instalación y funcionamiento.</t>
  </si>
  <si>
    <t>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</si>
  <si>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</si>
  <si>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t>
  </si>
  <si>
    <t>Suministro e instalación de PUERTA EN ACERO INOXIDABLE  AISI 304 para baños, calibre 20 acabado satinado. Incluye: paral estructural de soporte, tapaluz, pasador y chapetas de fijación. Todo en sistema calidad Socoda o equivalente.</t>
  </si>
  <si>
    <t>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t>
  </si>
  <si>
    <t>Mantenimiento de reja o puerta metalica, incluye, elementos metalicos, pivotes, cerradura, chapa, manija, pintura y todos los elementos necesarios para su correcto funcionamiento y detallado.</t>
  </si>
  <si>
    <t>VENTANAS METALICAS</t>
  </si>
  <si>
    <t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</si>
  <si>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</si>
  <si>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Reja para ventana en hierro</t>
  </si>
  <si>
    <t>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</si>
  <si>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t>
  </si>
  <si>
    <t>Reposición de vidrios y/o celosías</t>
  </si>
  <si>
    <t>DIVISIONES, MUEBLES Y MESONES</t>
  </si>
  <si>
    <t>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t>
  </si>
  <si>
    <t>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t>
  </si>
  <si>
    <t>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t>
  </si>
  <si>
    <t>Suministro e instalación de MESÓN DE LAVAMANOS EN ACERO INOXIDABLE AISI 304,  con doble lavamanos, calibre 20, espesor 0.02m. Incluye griferías, abastos, desagues y todo lo necesario para su correcta instalación y funcionamiento.</t>
  </si>
  <si>
    <t>REDES HIDROSANITARIAS</t>
  </si>
  <si>
    <t>Red de Abastos</t>
  </si>
  <si>
    <t>Suministro e instalación de Griferia para lavaplatos</t>
  </si>
  <si>
    <t>Llave de paso 1/2", incluye todo lo necesario para su correcta instalación</t>
  </si>
  <si>
    <t>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</si>
  <si>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e instalación de PUNTO HIDRÁULICO EN TUBERÍA PVC - RDE 9, DIAMETRO 1/2". Incluye accesorios, tubería 1.5m, excavación, lleno y todo lo necesario para su buen funcionamiento.</t>
  </si>
  <si>
    <t>Punto</t>
  </si>
  <si>
    <t>Suministro e instalación de TUBERÍA PVC - RDE 21, DIAMETRO 3/4". Incluye accesorios, tubería 1.5m, excavación, lleno y todo lo necesario para su buen funcionamiento.</t>
  </si>
  <si>
    <t>Suministro e instalación de TUBERÍA PVC - RDE 9, DIAMETRO 1/2". Incluye accesorios, tubería 1.5m, excavación, lleno y todo lo necesario para su buen funcionamiento.</t>
  </si>
  <si>
    <t>Suministro e instalación de TERMINAL CON CÁMARA DE AIRE, EN TUBERÍA DE COBRE TIPO "M",DIÁMETRO DE 1/2" y todo lo necesario para su buen funcionamiento.</t>
  </si>
  <si>
    <t>Suministro e instalación de tanque en fibra de vidrio con capacidad para 2m3. Incluye las perforaciones para succión, purga, rebose y llenado.</t>
  </si>
  <si>
    <t>Manguera 1Pulg Polietileno 100 M 150 Psi</t>
  </si>
  <si>
    <t>Red de aguas residuales</t>
  </si>
  <si>
    <t>Suministro e instalación de REJILLA DE PISO EN 2", Incluye sifón y todo lo necesario para su funcionamiento.</t>
  </si>
  <si>
    <t>Suministro e instalación de SALIDA SANITARIA DE 2". Incluye accesorios, tubería 1.5m y todo lo necesario para su buen funcionamiento.</t>
  </si>
  <si>
    <t>Suministro e instalación de TUBERÍA SANITARIA DE 4" para drenaje enterrada y/o empotrada. Incluye accesorios, excavación, lleno y todo lo necesario para su buen funcionamiento.</t>
  </si>
  <si>
    <t>Suministro e instalación de SALIDA SANITARIA DE 4". Incluye accesorios, tubería 1.5m y todo lo necesario para su buen funcionamiento.</t>
  </si>
  <si>
    <t>Suministro e instalación de TUBERÍA SANITARIA DE 2" para drenaje enterrada y/o empotrada. Incluye accesorios, excavación, lleno y todo lo necesario para su buen funcionamiento.</t>
  </si>
  <si>
    <t xml:space="preserve">Suministro e instalacion de TRAMPA DE GRASAS portátil en acero inoxidable portátil, calibre 18 y acero tipo 304, medidas: 80x40x35. Incluye todos los elementos necesarios para su correcto funcionamiento. </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</si>
  <si>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</si>
  <si>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t>
  </si>
  <si>
    <t>Ventilación</t>
  </si>
  <si>
    <t>Suministro e instalación de TUBERÍA PVC-VENTILACIÓN DE 2". Incluye accesorios, tubería 1.5m, y todo lo necesario para su buen funcionamiento.</t>
  </si>
  <si>
    <t>Red de aguas lluvias</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</si>
  <si>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</si>
  <si>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t>
  </si>
  <si>
    <t>APARATOS SANITARIOS</t>
  </si>
  <si>
    <t>Suministro e instalación de LAVAMANOS CON PEDESTAL COLOR BLANCO. Incluye grifería y todo lo necesario para su buen funcionamiento.</t>
  </si>
  <si>
    <t>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t>
  </si>
  <si>
    <t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t>
  </si>
  <si>
    <t>INSTALACIONES ELECTRICAS</t>
  </si>
  <si>
    <t xml:space="preserve">Cajas y canalizaciones </t>
  </si>
  <si>
    <t>Suministro e instalación de TUBERÍA EMT 3/4" CIRCUITOS RAMALES. Incluye elementos de fijación y accesorios para su correcta instalación</t>
  </si>
  <si>
    <t>Suministro e instalación de cable 3 x N° 12 AWG libre de halógenos</t>
  </si>
  <si>
    <t xml:space="preserve">Salidas de energía </t>
  </si>
  <si>
    <t>Suministro e instalación de SALIDA ELECTRICA PARA TOMA CORRIENTE EXPUESTO TIPO GFCI 20A  en tubería EMT 1/2". Incluye: Aparato, 9m de cable N°12 AWG HF LS , conectores, tubería EMT 1/2", caja metálica 12x12x5cm, elementos de fijación y marcación</t>
  </si>
  <si>
    <t>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t>
  </si>
  <si>
    <t>Suministro e instalación de SALIDA ELÉCTRICA PARA INTERRUPTOR  sencillo o doble, 120V  15 A  en tubería EMT 1/2". Incluye: Aparato, 9m de cable N°12 AWG HF LS , conectores, tubería EMT 1/2", caja metálica 12x12x5cm, elementos de fijación y marcación</t>
  </si>
  <si>
    <t>Suministro e intalación de SALIDA ELECTRICA PARA SENSOR DE PRESENCIA, 120V  en tubería EMT 1/2". Incluye: Aparato, 9m de cable N°12 AWG HF LS , conectores, tubería EMT 1/2", caja metálica 12x12x5cm, andamios certificados,  elementos de fijación y marcación</t>
  </si>
  <si>
    <t xml:space="preserve">Suministro e instalación de TOMA 20 A 250 V TRIFILAR. Incluye caja, elementos para su correcta instalación y funcionamiento. </t>
  </si>
  <si>
    <t>Suministro e instalación de SALIDA ELECTRICA PARA TOMACORRIENTE EXPUESTO TIPO COMERCIAL, 120V  en tubería EMT 1/2". Incluye: Aparato, 9m de cable N°12 AWG HF LS , conectores, tubería EMT 1/2", caja metálica 12x12x5cm, elementos de fijación y marcación</t>
  </si>
  <si>
    <t xml:space="preserve">Acometidas y alimentadores </t>
  </si>
  <si>
    <t xml:space="preserve">Red de SUMINISTRO ELÉCTRICO TRENZADA 2x1/0 XLPE+1/0 AL. Incluye todo lo necesarios para su correcta instalacion </t>
  </si>
  <si>
    <t xml:space="preserve">Suministro e  Instalación de MEDIDOR ELÉCTRICO TRIFILAR 240V 5 100A calibrado. Incluye gabinete para alojar medidor, Breaker 2x40A, tuberia, accesorios de conexión y puesta a tierra </t>
  </si>
  <si>
    <t xml:space="preserve">Suministro e instalación CABLE ANTIFRAUDE 2 x N° 8 + 1 N° 8 AWG XLPE cobre 3 hilos   </t>
  </si>
  <si>
    <t>Iluminación</t>
  </si>
  <si>
    <t>Suministro e instalación de LUMINARIA DE EMERGENCIA LED R1 2x1.6w Sylvania o su equivalente Incluye todos los elementos necesarios para su adecuada instalación y puesta en servicio.</t>
  </si>
  <si>
    <t>Suministro e instalación de LUMINARIA TIPO TORTUGA. Incluye todos los elementos necesarios para su adecuada instalación y puesta en servicio.</t>
  </si>
  <si>
    <t>Suministro e instalación de PLAFÓN. Incluye todos los elementos necesarios para su adecuada instalación y puesta en servicio.</t>
  </si>
  <si>
    <t>Suministro e instalación de LUMINARIA HERMÉTICA  LED 50W, 6500K, 120-277V,  IP65. Sylvania P37390-36 o su equivalente Incluye: cintas LED, soportería, conexionado y todos los elementos necesarios para su adecuada instalación y puesta en servicio.</t>
  </si>
  <si>
    <t>Tableros y protecciones</t>
  </si>
  <si>
    <t>Suministro e instalación de TABLERO BIFÁSICO 12 CIRCUITOS 125A, Incluye breakers.</t>
  </si>
  <si>
    <t>RED DE GAS</t>
  </si>
  <si>
    <t>Suministro e instalación de tubería de ACERO DE CARBONO SCH40 1/2". Incluye: Accesorios, estopa, traba rosca química fuerza alta y media, pintura anticorrosiva y todos los elementos necesarios para su correcta instalación y funcionamiento.</t>
  </si>
  <si>
    <t>Suministro e instalación de VÁLVULA ESFÉRICA de 1/2" de maneral largo. Incluye suministro de los materiales y todos los accesorios necesarios para su correcta instalación y funcionamiento.</t>
  </si>
  <si>
    <t>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t>
  </si>
  <si>
    <t>Suministro e instalación de PIPETAS DE GAS de 40 libras. Incluye suministro de los materiales y todo lo necesario para su correcta instalación y funcionamiento.</t>
  </si>
  <si>
    <t>Suministro e instalación de CONECTOR PARA COCINA. Incluye todos los elementos y accesorios necesarios para su correcta instalación y funcionamiento.</t>
  </si>
  <si>
    <t>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t>
  </si>
  <si>
    <t>Suministro e instalación de AVISO ACRÍLICO ABIERTO-CERRADO para válvulas. Incluye todos los elementos necesarios para su correcta instalación y funcionamiento.</t>
  </si>
  <si>
    <t>REVOQUES Y ENCHAPES</t>
  </si>
  <si>
    <t>Revoques</t>
  </si>
  <si>
    <t>Suministro y aplicación de REVOQUE PARA INTERIORES con mortero 1:4. Incluye suministro de los materiales, ranuras, filetes, dilataciones y todos los demás elementos necesarios para su correcta construcción.</t>
  </si>
  <si>
    <t>Suministro y aplicación de REVOQUE PARA EXTERIORES con mortero 1:4 impermeabilizado con Sika 1 o equivalente. Incluye suministro de los materiales, ranuras, filetes, dilataciones y todos los demás elementos necesarios para su correcta construcción.</t>
  </si>
  <si>
    <t>Suministro y aplicación de FAJAS DE REVOQUE PARA EXTERIORES h=50 mcs con mortero 1:4 impermeabilizado con Sika 1 o equivalente. Incluye suministro de los materiales, ranuras, filetes, dilataciones y todos los demás elementos necesarios para su correcta construcción.</t>
  </si>
  <si>
    <t>Enchapes</t>
  </si>
  <si>
    <t>Suministro e instalación de ENCHAPE EN CERÁMICA formato y color a definir, en formato máximo 0.20m*0.20m. Incluye material de pega, separadores y emboquillado.</t>
  </si>
  <si>
    <t>Suministro e instalación de ENCHAPE EN CERÁMICA formato y color a definir, en formato máximo 0.30m*0.30m. Incluye material de pega, separadores y emboquillado.</t>
  </si>
  <si>
    <t>PISOS</t>
  </si>
  <si>
    <t>Pisos</t>
  </si>
  <si>
    <t>Construcción de MORTERO DE NIVELACIÓN para pisos en dosificación 1:4, incluye separaciones perimetrales y dilataciones.</t>
  </si>
  <si>
    <t>Baldosas cerámicas, grano y gres</t>
  </si>
  <si>
    <t>Suministro e instalación PISO EN CERÁMICA color a definir en  formato maximo 60*60, incluye material de pega, separadores, niveladores y emboquillado de juntas.</t>
  </si>
  <si>
    <t>Suministro e instalación de PISO EN GRES, para uso intenso de primera calidad; incluye varilla de dilataciòn plástica de 10mm, incluye pegacor latex o similar. Tableta o tablón y boquilla latex.</t>
  </si>
  <si>
    <t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t>
  </si>
  <si>
    <t>Guardaescobas</t>
  </si>
  <si>
    <t>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t>
  </si>
  <si>
    <t>Suministro y colocaciòn de GUARDAESCOBA RECTO EN BALDOSA DE GRANO, hasta 10 cm de alto o tableta de gres de 30x7.5 cm., biselada, incluye todo lo necesario para su correcta instalaciòn.</t>
  </si>
  <si>
    <t>Suministro e instalación de GUARDAESCOBAS EN PVC rígido ep-550 de altura 10 cm. Incluye elementos de fijación (angulo, chazos, tornillos), silicona antihongos en todo el perimetro y todos los elementos necesarios para su correcta instalación y funcionamiento.</t>
  </si>
  <si>
    <t>Suministro e instalación de GUARDAESCOBAS EN CERAMICA rígido ep-550 de altura 10 cm. Incluye elementos de fijación (angulo, chazos, tornillos), silicona antihongos en todo el perimetro y todos los elementos necesarios para su correcta instalación y funcionamiento.</t>
  </si>
  <si>
    <t>ESTUCOS Y PINTURAS</t>
  </si>
  <si>
    <t>Estucos</t>
  </si>
  <si>
    <t>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t>
  </si>
  <si>
    <t>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t>
  </si>
  <si>
    <t>Pinturas</t>
  </si>
  <si>
    <t>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</si>
  <si>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</si>
  <si>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</si>
  <si>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Suministro y aplicación PINTURA ESMALTE BASE ACEITE SOBRE PUERTAS,VENTANAS, REJAS. Incluye lijado de superficie.</t>
  </si>
  <si>
    <t>Suministro y aplicación PINTURA ESMALTE BASE ACEITE SOBRE CERCHAS, PASAMANOS. Incluye lijado de superficie.</t>
  </si>
  <si>
    <t>Protección de fachadas</t>
  </si>
  <si>
    <t>LAVADO DE FACHADAS en ladrillo, bloque o concreto con ácido nítrico.</t>
  </si>
  <si>
    <t xml:space="preserve">Suministro y aplicación de HIDRÓFUGO o hidrorepelente tipo sika transparente -10 o siliconite de Pintuco o similar para fachadas en ladrillo, bloque o concreto. </t>
  </si>
  <si>
    <t>CIELOS FALSOS</t>
  </si>
  <si>
    <t>Suministro e instalación de CIELO FALSO EN SUPERBOARD. Incluye estructura, placa superborad o similar, encintada, masillada y fondeo pintura tipo 2.</t>
  </si>
  <si>
    <t>Suministro e instalación de CIELO FALSO EN PVC. Incluye estructura.</t>
  </si>
  <si>
    <t>Trasnporte desde la cabecera municipal hasta Institución Educativa</t>
  </si>
  <si>
    <t>Gb</t>
  </si>
  <si>
    <t>TOTAL COSTOS DIRECTOS</t>
  </si>
  <si>
    <t>APORTES</t>
  </si>
  <si>
    <t>GOBERNACION</t>
  </si>
  <si>
    <t>MUNICIPIO</t>
  </si>
  <si>
    <t>TOTAL COSTOS DIRECTOS+AU</t>
  </si>
  <si>
    <t>$</t>
  </si>
  <si>
    <t>%</t>
  </si>
  <si>
    <t>COSTOS REEMBOLSABLES</t>
  </si>
  <si>
    <t>GOBERNACION - OBRA</t>
  </si>
  <si>
    <t>PÓLIZAS</t>
  </si>
  <si>
    <t>MUNICIPIO - OBRA</t>
  </si>
  <si>
    <t>GOBERNACION - INTERVENTORIA</t>
  </si>
  <si>
    <t>INTERVENTORÍA</t>
  </si>
  <si>
    <t>MUNICIPIO - INTERVENTORIA</t>
  </si>
  <si>
    <t>PORCENTAJE OBRA</t>
  </si>
  <si>
    <t>PORCENTAJE INTERVENTORIA</t>
  </si>
  <si>
    <t>VALOR OBRA</t>
  </si>
  <si>
    <t>VALOR INTERVENTORIA</t>
  </si>
  <si>
    <t>TOTAL COSTO INDIRECTOS</t>
  </si>
  <si>
    <t>TOTAL</t>
  </si>
  <si>
    <t>TOTAL COSTO DE CONSTRUCCIÓN</t>
  </si>
  <si>
    <t>FINANCIACION</t>
  </si>
  <si>
    <t>G</t>
  </si>
  <si>
    <t>M</t>
  </si>
  <si>
    <t>DEPARTAMENTO DE ANTIOQUIA</t>
  </si>
  <si>
    <t>MEMORIA DE OBRA</t>
  </si>
  <si>
    <t>DETALLE</t>
  </si>
  <si>
    <t>LONGITUD (m)</t>
  </si>
  <si>
    <t>BASE / ANCHO (m)</t>
  </si>
  <si>
    <t>PROF / ALTURA (m)</t>
  </si>
  <si>
    <t>CANT.</t>
  </si>
  <si>
    <t>TOTAL CANTIDAD</t>
  </si>
  <si>
    <t>INSERTE PLANO, GRÁFICO O ESQUEMA AQUÍ</t>
  </si>
  <si>
    <t xml:space="preserve">LA VENTANA ES DE 1,20X1,20 PERO ME DA UN VALOR EN M2 NO EN UNIDAD </t>
  </si>
  <si>
    <t xml:space="preserve">I.E. SAN JOSE PRIMARIA </t>
  </si>
  <si>
    <t>I.E SAN JOSE PRIMARIA</t>
  </si>
  <si>
    <t xml:space="preserve">I.E. SAN JOSE SECUNDARIA </t>
  </si>
  <si>
    <t>I.E SAN JOSE SECUNDARIA</t>
  </si>
  <si>
    <t>I.E LOS ANGELES CUARTO UTIL</t>
  </si>
  <si>
    <t>I.E LOS ANGELES COCINA</t>
  </si>
  <si>
    <t>I.E LOS ANGELES COMEDOR</t>
  </si>
  <si>
    <t xml:space="preserve">I.E SAN JOSE PRIMARIA </t>
  </si>
  <si>
    <t xml:space="preserve">I.E. LOS ANGELES </t>
  </si>
  <si>
    <t>I.E LOS ANGELES</t>
  </si>
  <si>
    <t xml:space="preserve">I.E. SAN JOSE PRIMARIA
</t>
  </si>
  <si>
    <t>I.E. LOS ANGELES SALPICADERO COCINA</t>
  </si>
  <si>
    <t>I.E. LOS ANGELES CUARTO UTIL</t>
  </si>
  <si>
    <t>I.E. LOS ANGELES VENTANA</t>
  </si>
  <si>
    <t>I.E. LOS ANGELES COCINA</t>
  </si>
  <si>
    <t>I.E. LOS ANGELES PUERTA</t>
  </si>
  <si>
    <t xml:space="preserve">I.E. SAN JOSE SECUNDARIA		</t>
  </si>
  <si>
    <t xml:space="preserve">I.E SAN JOSE SECUNDARIA </t>
  </si>
  <si>
    <t>I.E SAN JOSE PRIMARIA FRONT</t>
  </si>
  <si>
    <t>I.E SAN JOSE PRIMARIA TECHO</t>
  </si>
  <si>
    <t>I.E. SAN JOSE PRIMARIA EXTE</t>
  </si>
  <si>
    <t xml:space="preserve">I.E LOS ANGELES </t>
  </si>
  <si>
    <t xml:space="preserve">I.E LOS ANGELES DESCUENTOS </t>
  </si>
  <si>
    <t>% MAT</t>
  </si>
  <si>
    <t>% M.O.</t>
  </si>
  <si>
    <t>% Eq y Hta</t>
  </si>
  <si>
    <t>% Ttes</t>
  </si>
  <si>
    <t>VALOR UNITARIO</t>
  </si>
  <si>
    <t>MATERIALES</t>
  </si>
  <si>
    <t>CODIGO</t>
  </si>
  <si>
    <t>Descripción</t>
  </si>
  <si>
    <t>Unidad</t>
  </si>
  <si>
    <t>Cantidad</t>
  </si>
  <si>
    <t>Precio Unit.</t>
  </si>
  <si>
    <t>% Desp</t>
  </si>
  <si>
    <t>Vr. Unitario</t>
  </si>
  <si>
    <t>Tela cerramiento obra verde, ancho: 2.10 m. Incluye transporte externo e interno.</t>
  </si>
  <si>
    <t>Taco redondo de madera de 3.0m x 2.89m</t>
  </si>
  <si>
    <t>Clavo común de 1". Caja x 500gr.</t>
  </si>
  <si>
    <t>Listón madera común de 2"x1"</t>
  </si>
  <si>
    <t>Alambre recocido C 18</t>
  </si>
  <si>
    <t>Subtotal</t>
  </si>
  <si>
    <t>MANO DE OBRA</t>
  </si>
  <si>
    <t>CANT</t>
  </si>
  <si>
    <t>Jornal Dia + Prest.</t>
  </si>
  <si>
    <t>Rend/Dia</t>
  </si>
  <si>
    <t>Ayudante raso</t>
  </si>
  <si>
    <t>EQUIPOS Y HERRAMIENTA</t>
  </si>
  <si>
    <t>Tarifa/Hora</t>
  </si>
  <si>
    <t>Rendimiento</t>
  </si>
  <si>
    <t>HERRAMIENTA MENOR</t>
  </si>
  <si>
    <t xml:space="preserve">TRANSPORTE </t>
  </si>
  <si>
    <t>ACARREO INTERNO</t>
  </si>
  <si>
    <t>Cargue y botada de escombros</t>
  </si>
  <si>
    <t>Ayudante entendido</t>
  </si>
  <si>
    <t>andamio Sección completa (1.4m-1.3m) x 1.5 m.</t>
  </si>
  <si>
    <t>Can zunchado en madera común de 5,0cmx20cmx3,0m (alquiler). Incluye transporte.</t>
  </si>
  <si>
    <t>Tapón PVC-P soldado 1"</t>
  </si>
  <si>
    <t>Taladro demoledor sencillo</t>
  </si>
  <si>
    <t>Andamio Sección completa (1.4m-1.3m) x 1.5 m.</t>
  </si>
  <si>
    <t>Cemento Gris</t>
  </si>
  <si>
    <t>Arenilla</t>
  </si>
  <si>
    <t>Transporte Materiales</t>
  </si>
  <si>
    <t>Piedra Entresuelo</t>
  </si>
  <si>
    <t>Oficial de obra civil</t>
  </si>
  <si>
    <t>CONCRETO 1:3:5  OBRA (2000psi) - 140K/CM2</t>
  </si>
  <si>
    <t>CONCRETO 1:2:3 ½  OBRA (3000psi) - 210K/CM2</t>
  </si>
  <si>
    <t>Vibrador de concreto eléctrico a 110v (alquiler). Tipo aguja</t>
  </si>
  <si>
    <t>Tabla madera común de 1,7cm x 20cm x 3,0m.</t>
  </si>
  <si>
    <t>Larguero madera común 4cmx8cmx2.80m. Incluye transporte.</t>
  </si>
  <si>
    <t>Plastocrete tipo Sika</t>
  </si>
  <si>
    <t>Malla electrosoldada D-106</t>
  </si>
  <si>
    <t>Super T de 19mm formaleta.</t>
  </si>
  <si>
    <t>Desmoldante, Separol o similar</t>
  </si>
  <si>
    <t>ACERO DE REFUERZO FIGURADO Fy= 420 MPa-60000 PSI</t>
  </si>
  <si>
    <t>Mortero 1:4 en obra</t>
  </si>
  <si>
    <t>Impermeabilizante integral Sika 1 o similar</t>
  </si>
  <si>
    <t>Herraje de 50x50 cm. para caja inspeccion de 40x40 cm. Incluye marco y tapa</t>
  </si>
  <si>
    <t>Triturado 3/4"</t>
  </si>
  <si>
    <t>Formaleta para caja inspeccion 40x40 cm.</t>
  </si>
  <si>
    <t xml:space="preserve">Largueros de 2"X2" </t>
  </si>
  <si>
    <t>Transporte de acero</t>
  </si>
  <si>
    <t>Rejilla para carcamo 1.00X0.50 Mt.en Polipropileno</t>
  </si>
  <si>
    <t>Malla electrosoldada D-84</t>
  </si>
  <si>
    <t>Emulsión asfaltica</t>
  </si>
  <si>
    <t>Manto foil de aluminio de 3 mm.</t>
  </si>
  <si>
    <t>Gas propano</t>
  </si>
  <si>
    <t>Igol denso</t>
  </si>
  <si>
    <t>Manto bicapa acabado granulado (manto asfalto modificado refuerzo Poliester + Sufridor 2+3 mm)</t>
  </si>
  <si>
    <t>TRIRURADO 1/2".</t>
  </si>
  <si>
    <t>TUB.PVC PERF.4" RDE-21(0.25mm)</t>
  </si>
  <si>
    <t>GEOTEXTIL NT 1600 (0-4000 M2)</t>
  </si>
  <si>
    <t>Sikaflex 1</t>
  </si>
  <si>
    <t>Sika Rod de 3/8"</t>
  </si>
  <si>
    <t>Cinta de enmascarar 3/4"</t>
  </si>
  <si>
    <t>Mortero TOXEMENT EUCOPATCH M (saco 30 kg)</t>
  </si>
  <si>
    <t>SikaDur 32</t>
  </si>
  <si>
    <t>AGUA</t>
  </si>
  <si>
    <t>Cortadora de disco para piso y/o pavimento 2" de profundidad</t>
  </si>
  <si>
    <t>BLOQUE CONCRETO R-10Mpa 2P INTERMEDIO 15x20x40</t>
  </si>
  <si>
    <t>Sika Igol</t>
  </si>
  <si>
    <t>Polietileno negro</t>
  </si>
  <si>
    <t>BLOQUE CONCRETO R-10Mpa 3P INTERMEDIO 20x20x40</t>
  </si>
  <si>
    <t>Cortadora de ladrillo eléctrica sin disco (alquiler)</t>
  </si>
  <si>
    <t>Disco punta de diamante para cortadora 14" (alquiler)</t>
  </si>
  <si>
    <t>LADRILLO 10X20X40 RAYADO. puesto en obra</t>
  </si>
  <si>
    <t>LADRILLO 15X20X40 RAYADO. puesto en obra</t>
  </si>
  <si>
    <t>Acero para estructuras</t>
  </si>
  <si>
    <t>Perno de expansión galvanizado según diseño</t>
  </si>
  <si>
    <t>Anticorrosivo cromato de zinc</t>
  </si>
  <si>
    <t>Esmalte acrilico de 50 micrones</t>
  </si>
  <si>
    <t>Disolvente para Pinturas a Base de Aceite.</t>
  </si>
  <si>
    <t>Soldadura 7018</t>
  </si>
  <si>
    <t>Limpiador de oxido</t>
  </si>
  <si>
    <t>Equipo de oxicorte, con pipetas</t>
  </si>
  <si>
    <t>Teja de Barro (Española) de 40x17x16 cm.</t>
  </si>
  <si>
    <t>MORTERO 1:3 en obra</t>
  </si>
  <si>
    <t>Alfarda pino inmunizado 4cmx8cmx2,9m</t>
  </si>
  <si>
    <t>Solera 2 1/2" x 6 Comercial</t>
  </si>
  <si>
    <t>Barniz brillante exterior a base de aceite Pintuco-Pintulux</t>
  </si>
  <si>
    <t>Base tapa poros incoloro Ultralac</t>
  </si>
  <si>
    <t xml:space="preserve">Inmunizante madera incoloro </t>
  </si>
  <si>
    <t>Tela Asfáltica Permofit (Largo= 20, ancho= 1.2 m. e= 1.2 mm) Rollo x 24 m2.</t>
  </si>
  <si>
    <t>Tablilla Ciprés de 8x1 cm.</t>
  </si>
  <si>
    <t>Tornillos galvanizados (Juego)</t>
  </si>
  <si>
    <t>Pulidora manual electrica</t>
  </si>
  <si>
    <t xml:space="preserve">Sierra circular manual (alquiler) </t>
  </si>
  <si>
    <t>Mortero 1:3 en obra</t>
  </si>
  <si>
    <t>Teja termoacustica UPVC de 2.5 mm.</t>
  </si>
  <si>
    <t>Tornillo Autoperforante cabeza hexagonal + arandela +neopreno para fij teja term</t>
  </si>
  <si>
    <t>Caballete para teja termoacustica UPVC de 2 mm.+ transp</t>
  </si>
  <si>
    <t>teja a.c.ondulada no4</t>
  </si>
  <si>
    <t xml:space="preserve">caballete fijo </t>
  </si>
  <si>
    <t>amarre  caballete</t>
  </si>
  <si>
    <t>gancho teja ondul. pl 55mm mad</t>
  </si>
  <si>
    <t>largueros 2"x4" 4v. (12 usos)</t>
  </si>
  <si>
    <t>Canoa en U L=0,70 m. c 20</t>
  </si>
  <si>
    <t xml:space="preserve">Boquilla galvanizada de 4" para canoas, calibre 22 + pintura todo costo </t>
  </si>
  <si>
    <t>Gancho fij canoa</t>
  </si>
  <si>
    <t>Anticorrosivo</t>
  </si>
  <si>
    <t>Pintulux</t>
  </si>
  <si>
    <t>Thinner y/o disolvente</t>
  </si>
  <si>
    <t>Pintura acondicionador de superficies Tipo Wash Primer, componente B. Presentación por 1/4 galón</t>
  </si>
  <si>
    <t>Masilla para metal</t>
  </si>
  <si>
    <t>Esmalte a Base de Aceite</t>
  </si>
  <si>
    <t xml:space="preserve">PTS 80 x 40 x 2.5 mm. </t>
  </si>
  <si>
    <t>Platina de 1 1/2" x 3/16"</t>
  </si>
  <si>
    <t>Ángulo de 1 1/2" x 3/16" (A36, A572/G50)</t>
  </si>
  <si>
    <t>Varilla de 3/4" lisa</t>
  </si>
  <si>
    <t>Candado seguridad CISA 26510-77 o equivalente</t>
  </si>
  <si>
    <t>Rodachines metálicos de 3" para puerta corrediza</t>
  </si>
  <si>
    <t>Soldadura lincoln 6013 x 1/8"</t>
  </si>
  <si>
    <t>Base anticorrosiva y adherente</t>
  </si>
  <si>
    <t>Catalizador para pintura de poliuretano</t>
  </si>
  <si>
    <t>Pintura poliuretano</t>
  </si>
  <si>
    <t>Estopa</t>
  </si>
  <si>
    <t>Lija 200</t>
  </si>
  <si>
    <t>Equipo de soldadura eléctrica Lincoln AC-225 GLM 110 v.</t>
  </si>
  <si>
    <t>PUERTA METALICAS 70*270 INCLUYE MARCO</t>
  </si>
  <si>
    <t>PUERTA METALICAS 80*270 INCLUYE MARCO</t>
  </si>
  <si>
    <t>PUERTA METALICAS 100*270 INCLUYE MARCO</t>
  </si>
  <si>
    <t>Puerta de 0.60 a 0.80 x 1.60 m. en acero inoxidable AISI 304, cal 20, e= 3 cm.</t>
  </si>
  <si>
    <t>Cortina enrrollable + tapa rollo</t>
  </si>
  <si>
    <t>Pintura anticorrosivo gris. Pintuco</t>
  </si>
  <si>
    <t>Pintura base aceite- domestico</t>
  </si>
  <si>
    <t>Soldador electrico 35-225 AMP</t>
  </si>
  <si>
    <t xml:space="preserve">PTS 80 x 40 x 2.0 mm. </t>
  </si>
  <si>
    <t>Soldadura LIN-6011 x 1/8</t>
  </si>
  <si>
    <t>Pivote metálico</t>
  </si>
  <si>
    <t>Manija en acero inoxidable de L=13 cm</t>
  </si>
  <si>
    <t>Cerradura Yale doble macho 987</t>
  </si>
  <si>
    <t>Ventana aluminio corrediza. Suministro e instalación x 1 m2</t>
  </si>
  <si>
    <t>Ventana aluminio cuerpo celosia fija y cuerpo vidrio fijo. Suministro e instalación x 1 m2</t>
  </si>
  <si>
    <t>Empaque de neopreno en "U"</t>
  </si>
  <si>
    <t>Sika Rod de 1 1/4". Fondo de Juntas para aplicar masillas en frio. Presentacion: Rollos de 1700ml   Rendimiento: 1ml x 1ml</t>
  </si>
  <si>
    <t>Tornillo lámina ranurado de 6 x 1".</t>
  </si>
  <si>
    <t>Rodachin para sistema PC-744</t>
  </si>
  <si>
    <t>Cerradura Seguro Chapa para sistema PC-744</t>
  </si>
  <si>
    <t>Mosquitera fija formada por marco de perfiles de aluminio lacado</t>
  </si>
  <si>
    <t>Masilla de silicona neutra</t>
  </si>
  <si>
    <t>Vidrio para ventanas 4mm</t>
  </si>
  <si>
    <t>Abasto metálico (llave de regulación liviana de 1/2"metálica con manguera metálica)</t>
  </si>
  <si>
    <t>Mesón en acero inoxidable de 0.6 x 0.02 m, incluye pozuelo de 500x 500 x 250</t>
  </si>
  <si>
    <t>Kit sifon pozuelo+ canastilla</t>
  </si>
  <si>
    <t>Griferia cuello de ganso ref 90500000 grival</t>
  </si>
  <si>
    <t>Mesón en acero inoxidable de 0.6 x 0.02 m, plano de 500x 500 x 250</t>
  </si>
  <si>
    <t>GABINETE SUPERIOR CON 4 PUERTA BATIENTES</t>
  </si>
  <si>
    <t>MESÓN DE LAVAMANOS EN ACERO INOXIDABLE AISI 304</t>
  </si>
  <si>
    <t>Válvula de esfera de latón niquelado para roscar de 1/2".</t>
  </si>
  <si>
    <t>Tubo Sanitaria PVC 4"</t>
  </si>
  <si>
    <t>Accesorio Union PVC 4"</t>
  </si>
  <si>
    <t>Accesorio Codo 90° PVC 4"</t>
  </si>
  <si>
    <t>Accesorio Tee PVC 4"</t>
  </si>
  <si>
    <t>Soldadura líquida PVC</t>
  </si>
  <si>
    <t>Limpiador remov. para PVC</t>
  </si>
  <si>
    <t>Acarreo Interno</t>
  </si>
  <si>
    <t>Tubo presion Rde 9 - PVC 1/2"</t>
  </si>
  <si>
    <t>Accesorio Tee PVC 1/2"</t>
  </si>
  <si>
    <t>Accesorio Codo 90° PVC 1/2"</t>
  </si>
  <si>
    <t>Accesorio Macho PVC 1/2"</t>
  </si>
  <si>
    <t>Accesorio Hembra PVC 1/2"</t>
  </si>
  <si>
    <t>Tapón PVC-P ROSCADO Ø= 1/2"</t>
  </si>
  <si>
    <t>Tubo presion Rde 21 - PVC 3/4"</t>
  </si>
  <si>
    <t>Accesorio Union PVC 3/4"</t>
  </si>
  <si>
    <t>Accesorio Codo 90° PVC 3/4"</t>
  </si>
  <si>
    <t>Accesorio Tee PVC 3/4"</t>
  </si>
  <si>
    <t>Unión PVC-P, Ø= 1/2"</t>
  </si>
  <si>
    <t>Accesorio Union PVC 1/2"</t>
  </si>
  <si>
    <t>tubo de cobre 1/2"</t>
  </si>
  <si>
    <t>tapon de cobre 1/2"</t>
  </si>
  <si>
    <t>tee cobre de 1/1"</t>
  </si>
  <si>
    <t>adaptador macho de cobre de 1/2"</t>
  </si>
  <si>
    <t xml:space="preserve">soldadura de estaño </t>
  </si>
  <si>
    <t>adaptador hembra de 1/2" en CU</t>
  </si>
  <si>
    <t xml:space="preserve">Tanque cilíndrico de 2m3 de fibra </t>
  </si>
  <si>
    <t>Union 1'', Para Manguera De Riego</t>
  </si>
  <si>
    <t>Válvula 1/2 X 16mm Riego</t>
  </si>
  <si>
    <t>Conector Reducción Polietileno De 1" A 1/2"</t>
  </si>
  <si>
    <t>Ayudante plomero</t>
  </si>
  <si>
    <t>Rejilla cuadrada 2” en abs gris 10x10cm</t>
  </si>
  <si>
    <t>Sifón 180º de 2" PVC</t>
  </si>
  <si>
    <t>Oficial plomero</t>
  </si>
  <si>
    <t>Tubo Sanitaria PVC 2"</t>
  </si>
  <si>
    <t>Accesorio Codo 90° PVC 2"</t>
  </si>
  <si>
    <t>Accesorio Codo 45° PVC 2"</t>
  </si>
  <si>
    <t>Accesorio Yee PVC 2"</t>
  </si>
  <si>
    <t>Tapón prueba PVC-S Ø= 2"</t>
  </si>
  <si>
    <t>Tapón prueba PVC-S Ø= 4"</t>
  </si>
  <si>
    <t>Accesorio Yee PVC 4"</t>
  </si>
  <si>
    <t>Accesorio Union PVC 2"</t>
  </si>
  <si>
    <t>TRAMPA DE GRASAS portátil en acero inoxidable portátil, calibre 18 y acero tipo 304, medidas: 80x40x35</t>
  </si>
  <si>
    <t>CONCRETO 1:3:3  OBRA (2400psi) - 170K/CM2</t>
  </si>
  <si>
    <t>Tapa prefabricada caja de inspeccion 40x40x40</t>
  </si>
  <si>
    <t>Tapa prefabricada caja de inspeccion 60x60x60</t>
  </si>
  <si>
    <t>Unión PVC-S Ø= 4"</t>
  </si>
  <si>
    <t>Codo 45º PVC-S CxC, Ø= 4".</t>
  </si>
  <si>
    <t>Codo 90º PVC-S CxC, Ø= 4".</t>
  </si>
  <si>
    <t>Abrazadera tipo fijador galvanizado para tubo de Ø= 4" + tornillos marca mecano ref FPAG400 o equivalente.</t>
  </si>
  <si>
    <t>Tubería PVC-V Ø= 4" A.LL</t>
  </si>
  <si>
    <t>Yee PVC-S Ø= 4" - Pavco o equivalente.</t>
  </si>
  <si>
    <t>Yee PVC-S Reducida Ø= 4X3" pavco o equivalente</t>
  </si>
  <si>
    <t>Yee PVC-S Reducida Ø= 4X2" pavco o equivalente</t>
  </si>
  <si>
    <t>Lavamanos Blanco con Pedestal milano</t>
  </si>
  <si>
    <t>Valvula de Regulación y Acople para su funcionamiento PLASTICA</t>
  </si>
  <si>
    <t>Sanitario aquajet pro Institucional</t>
  </si>
  <si>
    <t>Brida flexible corta 4”</t>
  </si>
  <si>
    <t>Valvula de Regularcio y Acople para su funcionamiento</t>
  </si>
  <si>
    <t>Cemento Blanco x 20 Kg</t>
  </si>
  <si>
    <t>Lavadero 40x35x20 cm granito</t>
  </si>
  <si>
    <t>TUBERIA EMT DE 3/4" MARCA COLMENA</t>
  </si>
  <si>
    <t>UNION EMT DE 3/4"</t>
  </si>
  <si>
    <t>ENTRADA A CAJA EMT DE 3/4"</t>
  </si>
  <si>
    <t>Aerosol para Marcación 15cm color naranja</t>
  </si>
  <si>
    <t>Grapa doble ala 3/4´´</t>
  </si>
  <si>
    <t xml:space="preserve">Cable libre de halogenos </t>
  </si>
  <si>
    <t>Ayudante eléctrico</t>
  </si>
  <si>
    <t>Oficial eléctrico</t>
  </si>
  <si>
    <t>Cable CU  12 AWG HF LS</t>
  </si>
  <si>
    <t>Cable CU 80° 10 AWG HF LS</t>
  </si>
  <si>
    <t>CAJAS 12*12*5  CON TAPA TROQUELADA</t>
  </si>
  <si>
    <t>TUBERIA EMT DE 1/2" MARCA COLMENA O EQUIVALENTE</t>
  </si>
  <si>
    <t>UNION EMT DE 1/2"</t>
  </si>
  <si>
    <t>ENTRADA A CAJA EMT DE 1/2"</t>
  </si>
  <si>
    <t>ANILLO MARCADOR PARA CABLE AR1-0 CX100UN DEXSON O SIMILIAR</t>
  </si>
  <si>
    <t>CURVAS EMT DE 1/2</t>
  </si>
  <si>
    <t>Grapa doble ala 1/2</t>
  </si>
  <si>
    <t>TOMA GFCI 20 A</t>
  </si>
  <si>
    <t xml:space="preserve">conector resorte </t>
  </si>
  <si>
    <t>Chazo Puntilla Nylon 1/4x1-1/4 + TORNILLO</t>
  </si>
  <si>
    <t>TOMA DOBLE TAMPER-RESISTANT</t>
  </si>
  <si>
    <t>Cable CU 80° 12 AWG HF LS</t>
  </si>
  <si>
    <t>INTERRUPTOR  DOBLE</t>
  </si>
  <si>
    <t>sensor de presencia 360° de techo, 120V.</t>
  </si>
  <si>
    <t>PRENSA Estopa3/8 DEXSON O SIMILAR</t>
  </si>
  <si>
    <t>Cable encauchetado 3x14AWG HF LS</t>
  </si>
  <si>
    <t>Toma 20 A 250 V trifilar</t>
  </si>
  <si>
    <t>TOMA DOBLE COMERCIAL</t>
  </si>
  <si>
    <t>Red Trenzada  2x1/0 XLPE+1/0 AL</t>
  </si>
  <si>
    <t>CINTA AISLANTE AUTOFUNDENTE SUPER 23</t>
  </si>
  <si>
    <t>CINTA AISLANTE SUPER SCOTCH 33</t>
  </si>
  <si>
    <t>AMARRA PLÁSTICA DEXSON</t>
  </si>
  <si>
    <t>medidor eléctrico trifilar 240V 5 100A calibrado</t>
  </si>
  <si>
    <t>caja para  alojar medidor</t>
  </si>
  <si>
    <t>TUBO IMC 1/2"</t>
  </si>
  <si>
    <t>terminal  1/2"</t>
  </si>
  <si>
    <t>CABLE CU 8 AWG AISLADO TIERRA</t>
  </si>
  <si>
    <t xml:space="preserve">conectores de compresión CU </t>
  </si>
  <si>
    <t>Varilla Cooper Weld de 14 28MM x 2 40m de Cobre Macizo</t>
  </si>
  <si>
    <t>Breaker 2x40A 10 KA</t>
  </si>
  <si>
    <t>conector varilla puesta a tierra</t>
  </si>
  <si>
    <t xml:space="preserve">Cable antifraude 2 x N° 8 + 1 N° 8 AWG XLPE cobre 3 hilos </t>
  </si>
  <si>
    <t>Luminaria emergencia  Led R1 2x1.6w Sylvania o su equivalente</t>
  </si>
  <si>
    <t>CABLE ENCAUCHETADO SIN HALÓGENOS 3X14</t>
  </si>
  <si>
    <t>grapa doble ala 1/2</t>
  </si>
  <si>
    <t xml:space="preserve">Luminaria tipo tortuga </t>
  </si>
  <si>
    <t>Plafon cerámico</t>
  </si>
  <si>
    <t>GUAYA METÁLICA 1/16</t>
  </si>
  <si>
    <t>GRILLETE TIPO LIVIANO</t>
  </si>
  <si>
    <t>CÁNCAMO MEDIO OJO</t>
  </si>
  <si>
    <t>luminaria Hermética LED 50W, 6500K, 120-277V, 60 Hz, IP65.  Sylvania P37390-36 o su equivalente</t>
  </si>
  <si>
    <t>TABLERO BIFASICO 12 CIRCUITOS CON PUERTA 125A</t>
  </si>
  <si>
    <t xml:space="preserve">Breaker 1x20A </t>
  </si>
  <si>
    <t xml:space="preserve">Breaker 2x20A </t>
  </si>
  <si>
    <t>Tubería ACERO CARBONO SCH40 de 1/2"</t>
  </si>
  <si>
    <t>Tapón macho galvanizado de 1/2"</t>
  </si>
  <si>
    <t>Codo 90º acero galvanizado, Ø= 1/2".</t>
  </si>
  <si>
    <t>Codo 90º Exterior (calle), en acero galvanizado, Ø= 1/2".</t>
  </si>
  <si>
    <t>Niple en acero de carbono de 1/2" x 5 cm</t>
  </si>
  <si>
    <t>Niple en acero de carbono de 1/2" x 10 cm</t>
  </si>
  <si>
    <t>Unión acero galvanizado 1/2"</t>
  </si>
  <si>
    <t>Tee en acero galvanizado de 1/2"</t>
  </si>
  <si>
    <t>Hoja de sierra nicholson</t>
  </si>
  <si>
    <t>Manteca - Grasa para tarraja</t>
  </si>
  <si>
    <t>Traba quimica fuerza media para sello de fugas en tubería x 36 mililitros</t>
  </si>
  <si>
    <t>Elaboración de Rosca de 1/2 con tarraja</t>
  </si>
  <si>
    <t>Válvula esferica de 1/2", maneral largo</t>
  </si>
  <si>
    <t>Perno de expansión ref TEA08x075 de 3/8"X 3". Marca mecano o equivalente</t>
  </si>
  <si>
    <t>Abrazadera tipo fijador galvanizado para tubo de Ø= 1/2" + tornillos marca mecano ref FT2AG012N o equivalente.</t>
  </si>
  <si>
    <t>Broca de 3/8" x 6" para concreto tipo Dewalt.</t>
  </si>
  <si>
    <t>Pipeta de gas de 40 libras cargada</t>
  </si>
  <si>
    <t>Conector abrazadera para pipeta</t>
  </si>
  <si>
    <t>Regulador R20 Glp Cilindro</t>
  </si>
  <si>
    <t>Conector de acero flexible inoxidable enchaquetado de 24"</t>
  </si>
  <si>
    <t>Regulador para gas marca Humcar o equivalente, modelo R7UE, presión de entrada 1-4BAR, presión salida 0.018-0.023BAR,caudal máximo de 7m3/h.</t>
  </si>
  <si>
    <t>Unión universal macho de 3/4"</t>
  </si>
  <si>
    <t>Aviso acrílico abierto-cerrado para gas</t>
  </si>
  <si>
    <t>Pegante fino tipo pegaloca</t>
  </si>
  <si>
    <t>Cal Hidráulica</t>
  </si>
  <si>
    <t>Ceramica de 0,20x0,20</t>
  </si>
  <si>
    <t>Adhesivo cerámico tipo Pegacor</t>
  </si>
  <si>
    <t>Boquilla Blanca (concolor 5-15)- Sumicol. (rend. 0,5 Kg./m², para juntas de 3mm)</t>
  </si>
  <si>
    <t>Moldura plastica blanco (toro plastico) 2.40m</t>
  </si>
  <si>
    <t>Espaciador Para Enchape Ceramica Porcelanato 2 Mm</t>
  </si>
  <si>
    <t>Cortadora de Cerámica TX-900 TM-50 TS-60</t>
  </si>
  <si>
    <t>Ceramica de 0,30x0,30</t>
  </si>
  <si>
    <t>Cerámica 60x60 tipo Porcelanato</t>
  </si>
  <si>
    <t>Carnaza (bolsa x Kg)</t>
  </si>
  <si>
    <t>Tableta de gres tipo tradición de 30 x 30 moro/sahara</t>
  </si>
  <si>
    <t>Baldosa monocapa en grano pulido fondcolor azul y/o verde tipo Roca o similar., de 40X40 cm,</t>
  </si>
  <si>
    <t>Polvillo Color</t>
  </si>
  <si>
    <t>Lechada preparada</t>
  </si>
  <si>
    <t>Varilla de dilatación de aluminio de 4 mm.</t>
  </si>
  <si>
    <t>(M. de O. incluye destronque, brillada y pulida)</t>
  </si>
  <si>
    <t>Grano Nº 1-2 blanco rioclaro</t>
  </si>
  <si>
    <t>Cemento blanco (saco 40 kilos) Argos</t>
  </si>
  <si>
    <t>Varilla aluminio 3 mm</t>
  </si>
  <si>
    <t xml:space="preserve">zocalo PVC rígido ep-550 </t>
  </si>
  <si>
    <t>Silicona antihongos por 280 mm</t>
  </si>
  <si>
    <t>Estucor</t>
  </si>
  <si>
    <t>Pintura vinilo tipo 1 Viniltex o equivalente</t>
  </si>
  <si>
    <t>Pintura tipo Koraza</t>
  </si>
  <si>
    <t>Pintura acrilica tipo 1 rendimiento 20m2/gal</t>
  </si>
  <si>
    <t>Acido nitrico x 20 litros</t>
  </si>
  <si>
    <t>Hidrosolve x 200 litros</t>
  </si>
  <si>
    <t>Sika Transparente 10. Repelente de agua transparente de gran durabilidad.  Presentacion: 5gl o 16 kg  Rendimieto:0.15 kg/m2/capa. Minimo 2 capas</t>
  </si>
  <si>
    <t>Ángulo perimetral calibre 26, longitud 2.44 m,  para cielo raso en Drywall</t>
  </si>
  <si>
    <t>Lija de agua 150 super</t>
  </si>
  <si>
    <t>Lámina de Fibrocemento SuperBoard de 1.22x2.44x10 mm.</t>
  </si>
  <si>
    <t>Tornillo de 7 x 7/16"</t>
  </si>
  <si>
    <t>Tornillo extraplano</t>
  </si>
  <si>
    <t>Ángulo de cuelga,  para cielo raso en Drywall</t>
  </si>
  <si>
    <t>cinta papel rollo x 75ml</t>
  </si>
  <si>
    <t>Tornillo stándar de 6 x 1"</t>
  </si>
  <si>
    <t>Perfil Viguetas cal. 26 de 2.44m</t>
  </si>
  <si>
    <t>Masilla acrílica para interiores en  drywall (5galones)</t>
  </si>
  <si>
    <t>Perfil Omega 63 Cal. 26 de 2,44m</t>
  </si>
  <si>
    <t>Cielo Raso de PVC 3.48mt2 Color Blanco 4 Laminas de 2.9mt x 30cm x 7cm de espesor</t>
  </si>
  <si>
    <t>Tornillo standar de 6 x 1"</t>
  </si>
  <si>
    <t>Paral vertical 6 cm. En lámina de acero galvanizado para muro en placas de yeso</t>
  </si>
  <si>
    <t>Perfil canal horizontal de 6 cmx2.44m. En lámina de acero galvanizado para muro en drywall</t>
  </si>
  <si>
    <t>Unid.</t>
  </si>
  <si>
    <t>ARENA DE CONCRETO</t>
  </si>
  <si>
    <t>CONCRETADORA TROMPO ELECT.1SAC</t>
  </si>
  <si>
    <t>Distancia Km.</t>
  </si>
  <si>
    <t>Tarifa</t>
  </si>
  <si>
    <t>TRANSP. BULTO CEMENTO</t>
  </si>
  <si>
    <t>MORTERO 1:4 En obra</t>
  </si>
  <si>
    <t>ARENA DE PEGA</t>
  </si>
  <si>
    <t>CONCRETO 1:3:8  OBRA (1420psi) - 100K/CM2</t>
  </si>
  <si>
    <t>MORTERO 1:3 En obra</t>
  </si>
  <si>
    <t>LECHADA PREPARADA</t>
  </si>
  <si>
    <t>M2</t>
  </si>
  <si>
    <t>color mineral (pigmento p10) rojo y amar</t>
  </si>
  <si>
    <t>blanco de zinc</t>
  </si>
  <si>
    <t>concremix gris ipb (24 kg)</t>
  </si>
  <si>
    <t>CALCULO DE JORNALES</t>
  </si>
  <si>
    <t>Salario mínimo 2026</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</si>
  <si>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</si>
  <si>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</si>
  <si>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</si>
  <si>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</si>
  <si>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</si>
  <si>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</si>
  <si>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</si>
  <si>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</si>
  <si>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</si>
  <si>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</si>
  <si>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</si>
  <si>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</si>
  <si>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</si>
  <si>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</si>
  <si>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</si>
  <si>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</si>
  <si>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</si>
  <si>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</si>
  <si>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</si>
  <si>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</si>
  <si>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</si>
  <si>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</si>
  <si>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</si>
  <si>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</si>
  <si>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CESANTIAS</t>
  </si>
  <si>
    <t>DIRECTOR DE INTERVENTORÍA</t>
  </si>
  <si>
    <t>INT. CESANTIAS</t>
  </si>
  <si>
    <t>DIRECTOR DE OBRA</t>
  </si>
  <si>
    <t>PRIMA</t>
  </si>
  <si>
    <t>ING. ELECTRIC. ADMIN</t>
  </si>
  <si>
    <t>VACACIONES</t>
  </si>
  <si>
    <t>PERSONAL ADMINISTRATIVO</t>
  </si>
  <si>
    <t>SENA</t>
  </si>
  <si>
    <t>PROFESIONAL SST</t>
  </si>
  <si>
    <t>ICBF</t>
  </si>
  <si>
    <t>TECNOLOGO EN CONSTRUC O AFIN</t>
  </si>
  <si>
    <t>CAJAS</t>
  </si>
  <si>
    <t>TECNOLOGO EN SST</t>
  </si>
  <si>
    <t>FIC</t>
  </si>
  <si>
    <t>RESIDENTE AMBIENTAL</t>
  </si>
  <si>
    <t>SALUD</t>
  </si>
  <si>
    <t>RESIDENTE DE INTERVENTORÍA</t>
  </si>
  <si>
    <t>PENSIONES</t>
  </si>
  <si>
    <t>RESIDENTE DE OBRA</t>
  </si>
  <si>
    <t>ARP</t>
  </si>
  <si>
    <t>TOPÓGRAFO</t>
  </si>
  <si>
    <t>DOTACIÓN</t>
  </si>
  <si>
    <t>Ayudante carpintero</t>
  </si>
  <si>
    <t>OPERATIVO</t>
  </si>
  <si>
    <t xml:space="preserve">Examenes médicos ingreso y retiro </t>
  </si>
  <si>
    <t>Cadenero 1 operat.</t>
  </si>
  <si>
    <t>Ing. electric. oper.</t>
  </si>
  <si>
    <t>Maestro primero</t>
  </si>
  <si>
    <t>Oficial carpintero</t>
  </si>
  <si>
    <t>Oficial soldador</t>
  </si>
  <si>
    <t>Pintor</t>
  </si>
  <si>
    <t>Operador equipo liviano</t>
  </si>
  <si>
    <t>Personal asistencial</t>
  </si>
  <si>
    <t>Topógrafo operat.</t>
  </si>
  <si>
    <t>Vigilante</t>
  </si>
  <si>
    <t>Personal adicional</t>
  </si>
  <si>
    <t>PRESUPUESTO PROYECTO :</t>
  </si>
  <si>
    <t>ANALISIS DE AU</t>
  </si>
  <si>
    <t>Ítem</t>
  </si>
  <si>
    <t>Valor/Mes Base +  Prestaciones + viaticos</t>
  </si>
  <si>
    <t>Factor prestacional</t>
  </si>
  <si>
    <t>Dedicación</t>
  </si>
  <si>
    <t>Meses</t>
  </si>
  <si>
    <t>V/Parcial</t>
  </si>
  <si>
    <t>1.0</t>
  </si>
  <si>
    <t>Personal Profesional y Técnico</t>
  </si>
  <si>
    <t>1.1</t>
  </si>
  <si>
    <t>1.2</t>
  </si>
  <si>
    <t>1.3</t>
  </si>
  <si>
    <t>1.4</t>
  </si>
  <si>
    <t>1.5</t>
  </si>
  <si>
    <t>Personal Operativo y Administrativo</t>
  </si>
  <si>
    <t>2.1</t>
  </si>
  <si>
    <t>2.2</t>
  </si>
  <si>
    <t>2.3</t>
  </si>
  <si>
    <t>2.4</t>
  </si>
  <si>
    <t>2.5</t>
  </si>
  <si>
    <t>Personal Ambiental</t>
  </si>
  <si>
    <t>3.1</t>
  </si>
  <si>
    <t>Servicios Publicos e Instalaciones Provisionales</t>
  </si>
  <si>
    <t>Valor</t>
  </si>
  <si>
    <t>4.1</t>
  </si>
  <si>
    <t>Oficina, almacen de materiales (incluye servicios publicos y demás estructuras y servicios para su perfecto funcionamiento)</t>
  </si>
  <si>
    <t>Global</t>
  </si>
  <si>
    <t>Papelería y equipos de oficina</t>
  </si>
  <si>
    <t>5.1</t>
  </si>
  <si>
    <t>Alquiler de equipo de oficina, incluye muebles y enseres, computador, impresora.</t>
  </si>
  <si>
    <t>mes</t>
  </si>
  <si>
    <t>5.2</t>
  </si>
  <si>
    <t>Papelería, tinta, fotocopias y otroS</t>
  </si>
  <si>
    <t>Laboratorio, estudios, diseños y certificados</t>
  </si>
  <si>
    <t>6.1</t>
  </si>
  <si>
    <t>6.2</t>
  </si>
  <si>
    <t>6.3</t>
  </si>
  <si>
    <t>Impacto Comunitario - Valla</t>
  </si>
  <si>
    <t>Suministro, transporte e instalación de Valla de 4,00mt X 2,00mt  (según manual de comunicaciones)</t>
  </si>
  <si>
    <t>Pólizas</t>
  </si>
  <si>
    <t xml:space="preserve">Pólizas </t>
  </si>
  <si>
    <t>global</t>
  </si>
  <si>
    <t>Impuestos</t>
  </si>
  <si>
    <t>Impuestos Retenciones y Deducciones</t>
  </si>
  <si>
    <t>9,1,1</t>
  </si>
  <si>
    <t>Estampillas municipales.</t>
  </si>
  <si>
    <t>Impuestos Nacionales</t>
  </si>
  <si>
    <t>Impuesto de Contribución especial 5% (del costo total incluido AU)</t>
  </si>
  <si>
    <t>IMPUESTO 4xMIL</t>
  </si>
  <si>
    <t xml:space="preserve">Administración </t>
  </si>
  <si>
    <t>A</t>
  </si>
  <si>
    <t>Utilidad</t>
  </si>
  <si>
    <t>U</t>
  </si>
  <si>
    <t>TOTAL AU (Suma de A + U )</t>
  </si>
  <si>
    <t>Plan de gestion Integral de la Obra</t>
  </si>
  <si>
    <t xml:space="preserve">COSTO DIRECTO </t>
  </si>
  <si>
    <t>COSTO TOTAL  (Costo Directo + Total AIU + PGIO)</t>
  </si>
  <si>
    <t>NOTA</t>
  </si>
  <si>
    <t>*Se debe diligenciar las casillas color verde.</t>
  </si>
  <si>
    <t>COSTO POLIZAS</t>
  </si>
  <si>
    <t>valor total de la obra</t>
  </si>
  <si>
    <t>SMMLV</t>
  </si>
  <si>
    <t>IVA</t>
  </si>
  <si>
    <t>Poliza</t>
  </si>
  <si>
    <t>Pocentaje Asegurado</t>
  </si>
  <si>
    <t>tiempo de amparo años</t>
  </si>
  <si>
    <t>prima</t>
  </si>
  <si>
    <t>total</t>
  </si>
  <si>
    <t>Seriedad de la oferta</t>
  </si>
  <si>
    <t>Cumplimiento</t>
  </si>
  <si>
    <t>Buen manejo del anticipo</t>
  </si>
  <si>
    <t>Pago de Salarios</t>
  </si>
  <si>
    <t>Estabilidad de obra</t>
  </si>
  <si>
    <t>DECRETO 1082 SMMLV RESPONSABILIDAD CIVIL</t>
  </si>
  <si>
    <t>MONTO ASEGURABLE</t>
  </si>
  <si>
    <t>PLAZO MESES</t>
  </si>
  <si>
    <t>TASA ANUAL</t>
  </si>
  <si>
    <t>COSTO TOTAL POLIZAS</t>
  </si>
  <si>
    <t>*Para el calculo de las polizas, los porcentajes seran definidos de acuerdo al tipo de contratacion que realice el municipio.</t>
  </si>
  <si>
    <t>CALCULO DEL COSTO DE LAS ESTAMPILLAS</t>
  </si>
  <si>
    <t>Costo de Obra</t>
  </si>
  <si>
    <t>cod</t>
  </si>
  <si>
    <t>ESTAMPILLA PRO ADULTO MAYOR</t>
  </si>
  <si>
    <t>ESTAMPILLA PRO CULTURA</t>
  </si>
  <si>
    <t>ESTAMPILLA PRO HOSPITAL</t>
  </si>
  <si>
    <t>ESTAMPILLA PRO DEPORTE</t>
  </si>
  <si>
    <t>ESTAMPILLA PRO JUSTICIA FAMILAR</t>
  </si>
  <si>
    <t xml:space="preserve">ESTAMPILLA PRO POLITECNICO
</t>
  </si>
  <si>
    <t>ESTAMPILLA PRODEPORTE GOBERNACION</t>
  </si>
  <si>
    <t>Costo Total tasas y estampillas</t>
  </si>
  <si>
    <t>*Diligenciar el cuadro de estampillas de acuerdo a la espcificacion y porcentaje vigente de cada municipio y adjuntar pantallazo de la certificacion.
*En las casillas verdes se debera colocar el porcentaje correspondiente a cada una de las estampillas.
*En las casillas azules se debera modificar el nombre de la estampilla segun corresponda a cada municipio.
*No calcular dentro de este cuadro el impuesto del 5% de contribucion especial, el cual esta referenciado en la pestaña "FORM-AU"</t>
  </si>
  <si>
    <t>APORTE GOBERNACION</t>
  </si>
  <si>
    <t>Base para cobro estampilla Prodeporte Gobernación</t>
  </si>
  <si>
    <t xml:space="preserve">INTERVENTORÍA TÉCNICA, ADMINISTRATIVA, FINANCIERA, LEGAL Y AMBIENTAL </t>
  </si>
  <si>
    <t>PRESUPUESTO INTERVENTORÍA</t>
  </si>
  <si>
    <t>CARGO/OFICIO</t>
  </si>
  <si>
    <t>SUELDO Y/O TARIFA  MENSUAL</t>
  </si>
  <si>
    <t xml:space="preserve">DEDICACIÓN </t>
  </si>
  <si>
    <t>DURACIÓN (Mes)</t>
  </si>
  <si>
    <t>VALOR PARCIAL ($)</t>
  </si>
  <si>
    <t>A.</t>
  </si>
  <si>
    <t>COSTOS DIRECTOS DE PERSONAL</t>
  </si>
  <si>
    <t xml:space="preserve">Personal Profesional </t>
  </si>
  <si>
    <t>1.6</t>
  </si>
  <si>
    <t>Subtotal Costos Directos de Personal</t>
  </si>
  <si>
    <t>ARL</t>
  </si>
  <si>
    <t>MAS DE 2 SMMLV - RIEGO V</t>
  </si>
  <si>
    <t>FACTOR MULTIPLICADOR</t>
  </si>
  <si>
    <t>TOTAL COSTOS DE PERSONAL INCLUIDO FACTOR MUTIPLICADOR (A)</t>
  </si>
  <si>
    <t xml:space="preserve">B. </t>
  </si>
  <si>
    <t xml:space="preserve">OTROS COSTOS </t>
  </si>
  <si>
    <t>DURACION</t>
  </si>
  <si>
    <t>VALOR PARCIAL  ($)</t>
  </si>
  <si>
    <t xml:space="preserve">PAPELERIA Y COPIAS </t>
  </si>
  <si>
    <t>SERVICIOS PUBLICOS (Incluye energia, agua e internet)</t>
  </si>
  <si>
    <t xml:space="preserve">ALQUILER OFICINA CENTRAL </t>
  </si>
  <si>
    <t>AJUSTES DE DISEÑOS ESTRUCTURALES</t>
  </si>
  <si>
    <t>Un</t>
  </si>
  <si>
    <t xml:space="preserve">EQUIPOS DE COMPUTO Y MUEBLES </t>
  </si>
  <si>
    <t>GB</t>
  </si>
  <si>
    <t>SUBTOTAL OTROS COSTOS DIRECTOS (B)</t>
  </si>
  <si>
    <t>TOTAL COSTOS DE PERSONAL + OTROS COSTOS DIRECTOS   (A+B)</t>
  </si>
  <si>
    <t>IVA%</t>
  </si>
  <si>
    <t>VALOR TOTAL DE LA OFERTA INCLUIDO EL IVA</t>
  </si>
  <si>
    <t>*Se calculará solamente si el municipio requiere o decide para el proyecto contratar la interventoria, de lo contrario el municipio se encargará de hacer las revisiones correspondientes.
* Se deben diligenciar las celdas de color verde.</t>
  </si>
  <si>
    <t>FACTOR MULTIPLICADOR INTERVENTORÍA</t>
  </si>
  <si>
    <t>VI</t>
  </si>
  <si>
    <t xml:space="preserve">                                  DESCRIPCION</t>
  </si>
  <si>
    <t>PORCENTAJE 
PARCIAL</t>
  </si>
  <si>
    <t>PORCENTAJE
TOTAL</t>
  </si>
  <si>
    <t xml:space="preserve">SALARIO BÁSICO </t>
  </si>
  <si>
    <t>Nómina Total Mensual</t>
  </si>
  <si>
    <t>B</t>
  </si>
  <si>
    <t>PRESTACIONES SOCIALES</t>
  </si>
  <si>
    <t/>
  </si>
  <si>
    <t xml:space="preserve">Examenes médicosingreso y retiro </t>
  </si>
  <si>
    <t>C</t>
  </si>
  <si>
    <t>COSTOS INDIRECTOS ADMINISTRATIVOS</t>
  </si>
  <si>
    <t>D</t>
  </si>
  <si>
    <t>COSTOS DE TASAS Y CONTRIBUCIONES (A+B)*</t>
  </si>
  <si>
    <t>E</t>
  </si>
  <si>
    <t>HONORARIOS (UTILIDADES) 10% de (A+B+C+D)</t>
  </si>
  <si>
    <t>(A+B+C)</t>
  </si>
  <si>
    <t>TOTAL A+B+C+D</t>
  </si>
  <si>
    <t>Redondeado</t>
  </si>
  <si>
    <t>FACTOR MULTIPLICADOR %</t>
  </si>
  <si>
    <t xml:space="preserve">INTERVENTORÍA TÉCNICA, ADMINISTRATIVA, FINANCIERA, LEGAL Y AMBIENTAL PARA EL MEJORAMIENTO Y ADECUACIÓN DE INFRAESTRUCTURA EDUCATIVA </t>
  </si>
  <si>
    <t>CÁLCULO DE PÓLIZAS DE INTERVENTORÍA</t>
  </si>
  <si>
    <t>VALOR DEL CONTRATO ( $ )</t>
  </si>
  <si>
    <t>PLAZO DEL CONTRATO</t>
  </si>
  <si>
    <t>TIPO DE GARANTÍA</t>
  </si>
  <si>
    <t>VALOR ASEGURADO</t>
  </si>
  <si>
    <t>COBERTURA 
( DÍAS )</t>
  </si>
  <si>
    <t>TASA 
ANUAL</t>
  </si>
  <si>
    <t>BASE</t>
  </si>
  <si>
    <t>VALOR</t>
  </si>
  <si>
    <t>CUMPLIMIENTO</t>
  </si>
  <si>
    <t>SALARIOS Y PRESTACIONES SOCIALES</t>
  </si>
  <si>
    <t>CALIDAD DEL SERVICIO</t>
  </si>
  <si>
    <t>SUBTOTAL PRIMA</t>
  </si>
  <si>
    <t>GASTOS DE EXPEDICIÓN</t>
  </si>
  <si>
    <t>I.V.A.</t>
  </si>
  <si>
    <t>TOTAL POLIZAS</t>
  </si>
  <si>
    <t>% DEL COSTO DIRECTO DEL PERSONAL</t>
  </si>
  <si>
    <t>PLAN DE GESTION INTEGRAL DE OBRA (PGIO)</t>
  </si>
  <si>
    <t>SECRETARIA DE EDUCACION- INFRAESTRUCTURA</t>
  </si>
  <si>
    <t>MUNICIPIO DE BETANIA</t>
  </si>
  <si>
    <t>ÍTEM</t>
  </si>
  <si>
    <t>VALOR TOTAL</t>
  </si>
  <si>
    <t>GESTIÓN SOCIAL Y COMUNICACIONES</t>
  </si>
  <si>
    <t>Participación</t>
  </si>
  <si>
    <t>1.1.1</t>
  </si>
  <si>
    <t>Reuniones con la comunidad de inicio y fin de obra. Incluye logística y refrigerio.</t>
  </si>
  <si>
    <t>Comunicación y divulgación</t>
  </si>
  <si>
    <t>1.2.1</t>
  </si>
  <si>
    <t>Afiches</t>
  </si>
  <si>
    <t>1.2.2</t>
  </si>
  <si>
    <t>Volantes según manual de imagen</t>
  </si>
  <si>
    <t>1.2.5</t>
  </si>
  <si>
    <t>Cartelera informativa de 1,2 m x 0,80 m en corcho</t>
  </si>
  <si>
    <t>Sostenibilidad</t>
  </si>
  <si>
    <t>1.3.1</t>
  </si>
  <si>
    <t>Capacitaciones comité de obra (incluye logística y refrigerio)</t>
  </si>
  <si>
    <t>GESTIÓN AMBIENTAL</t>
  </si>
  <si>
    <t>Manejo de Residuos Sólidos (Comunes y especiales)</t>
  </si>
  <si>
    <t>Caneca de 55 galones con tapa y debidamente rotulada (recipientes para residuos ordinarios, reciclables y especiales)</t>
  </si>
  <si>
    <t>Construcción de caseta para el acopio de residuos sólidos comunes.</t>
  </si>
  <si>
    <t>Recolección de residuos especiales por parte de una empresa autorizada</t>
  </si>
  <si>
    <t>Emisiones Atmosféricas</t>
  </si>
  <si>
    <t>2.2.1</t>
  </si>
  <si>
    <t>Manguera para agua</t>
  </si>
  <si>
    <t>2.2.2</t>
  </si>
  <si>
    <t>Plástico negro, calibre 4 y ancho de 3m</t>
  </si>
  <si>
    <t>Almacenamiento adecuado de materiales de construcción</t>
  </si>
  <si>
    <t>2.3.1</t>
  </si>
  <si>
    <t xml:space="preserve">Teleras de 1.35 m x 0.90 m  para campamentos </t>
  </si>
  <si>
    <t>2.3.2</t>
  </si>
  <si>
    <t>Protección para el suelo</t>
  </si>
  <si>
    <t>2.4.1</t>
  </si>
  <si>
    <t>Kit de emergencia para derrames químicos. Incluye bolsa de arena, caneca de 5 galones, bolsas plásticas, pala pequeña, guantes y mascarilla para concentración de partículas.</t>
  </si>
  <si>
    <t>Prevención de la contaminación de cuerpos de Agua y redes de servicios públicos</t>
  </si>
  <si>
    <t>2.5.1</t>
  </si>
  <si>
    <t>Malla tipo polisombra color naranja para proteger sumideros (rollo 10 m x 1,50 m)</t>
  </si>
  <si>
    <t>2.6</t>
  </si>
  <si>
    <t>Manejo de la vegetación y el paisaje</t>
  </si>
  <si>
    <t>2.6.1</t>
  </si>
  <si>
    <t>Malla tipo polisombra color naranja para proteger sumideros (rollo 50 m x 1,50 m)</t>
  </si>
  <si>
    <t>2.7</t>
  </si>
  <si>
    <t>Señalización y Desvíos</t>
  </si>
  <si>
    <t>2.7.1</t>
  </si>
  <si>
    <t>Señales reglamentarias (vía cerrada, desvío, etc) Dimensiones y características según lo establecido por el Manual de Señalización vial adoptado mediante Resolución 1050 de 2004 del Ministerio de Transporte (Alquiler)).</t>
  </si>
  <si>
    <t>2.7.2</t>
  </si>
  <si>
    <t>Cinta de señalización naranja (calibre 4, rollo 0.8 m x 80 m)</t>
  </si>
  <si>
    <t>2.7.3</t>
  </si>
  <si>
    <t>Malla tipo polisombra color naranja para proteger sumideros (rollo 100 m x 1,50 m)</t>
  </si>
  <si>
    <t>GESTIÓN DE SEGURIDAD Y SALUD EN EL TRABAJO</t>
  </si>
  <si>
    <t>Medicina preventiva y del trabajo</t>
  </si>
  <si>
    <t>3.1.1</t>
  </si>
  <si>
    <t>Casco con barbuquejo</t>
  </si>
  <si>
    <t>3.1.2</t>
  </si>
  <si>
    <t>Guantes de vaqueta</t>
  </si>
  <si>
    <t>3.1.3</t>
  </si>
  <si>
    <t>Guantes de Nitrilo</t>
  </si>
  <si>
    <t>3.1.4</t>
  </si>
  <si>
    <t>Guantes de Hilaza</t>
  </si>
  <si>
    <t>3.1.5</t>
  </si>
  <si>
    <t>Botas de seguridad con puntera</t>
  </si>
  <si>
    <t>3.1.6</t>
  </si>
  <si>
    <t>Protector auditivo</t>
  </si>
  <si>
    <t>3.1.7</t>
  </si>
  <si>
    <t>Gafa de seguridad</t>
  </si>
  <si>
    <t>3.1.8</t>
  </si>
  <si>
    <t>Mascarilla para concentraciones de partículas</t>
  </si>
  <si>
    <t>3.1.9</t>
  </si>
  <si>
    <t>Abrigos plásticos impermeables</t>
  </si>
  <si>
    <t>3.1.10</t>
  </si>
  <si>
    <t>Camilla de primeros auxilios</t>
  </si>
  <si>
    <t>3.1.11</t>
  </si>
  <si>
    <t>Botiquín primeros auxilios</t>
  </si>
  <si>
    <t>3.2</t>
  </si>
  <si>
    <t>Higiene y seguridad industrial</t>
  </si>
  <si>
    <t>3.2.1</t>
  </si>
  <si>
    <t>Extintor Multipropósito ABC de 20 libras</t>
  </si>
  <si>
    <t>3.2.2</t>
  </si>
  <si>
    <t>Adecuación de baño</t>
  </si>
  <si>
    <t>TOTAL PLAN DE GESTION INTEGRAL DE OBRA</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</si>
  <si>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</si>
  <si>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CRONOGRAMA DE ACTIVIDADES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</si>
  <si>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</si>
  <si>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</si>
  <si>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</si>
  <si>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</si>
  <si>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</si>
  <si>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</si>
  <si>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</si>
  <si>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</si>
  <si>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</si>
  <si>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</si>
  <si>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</si>
  <si>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</si>
  <si>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</si>
  <si>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</si>
  <si>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</si>
  <si>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</si>
  <si>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</si>
  <si>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</si>
  <si>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DESCRIPCION</t>
  </si>
  <si>
    <t>UND</t>
  </si>
  <si>
    <t>Acarreo interno de materiales</t>
  </si>
  <si>
    <t xml:space="preserve"> un </t>
  </si>
  <si>
    <t>ácido nítrico, clorhídrico o muriático</t>
  </si>
  <si>
    <t>lts</t>
  </si>
  <si>
    <t>Alambre galv C. 12</t>
  </si>
  <si>
    <t>Alambre galvanizado calibre 12 para malla</t>
  </si>
  <si>
    <t xml:space="preserve"> m </t>
  </si>
  <si>
    <t xml:space="preserve"> und </t>
  </si>
  <si>
    <t>día</t>
  </si>
  <si>
    <t>Ángulo de 3/4" x 1/8"</t>
  </si>
  <si>
    <t>gal</t>
  </si>
  <si>
    <t xml:space="preserve">Arnes de seguridad 4 puntos, eslinga, linea de vida, mosqueton, freno y todos los elementos de seguridad necesarios para desarrollar la labor. </t>
  </si>
  <si>
    <t xml:space="preserve"> gal </t>
  </si>
  <si>
    <t>Base granular tamaño maximo 1 1/2"</t>
  </si>
  <si>
    <t>Bisagra de ala galvanizada, trabajo pesado de 6"</t>
  </si>
  <si>
    <t xml:space="preserve"> un</t>
  </si>
  <si>
    <t xml:space="preserve"> ml </t>
  </si>
  <si>
    <t>Cable acero plastificado 1/4 pulgadas o guaya</t>
  </si>
  <si>
    <t>Candado yale alemán 800 40 mm.</t>
  </si>
  <si>
    <t>sac</t>
  </si>
  <si>
    <t xml:space="preserve"> m2 </t>
  </si>
  <si>
    <t>Cerradura para puerta de baño ref 5302 tipo Yale o su equivalente</t>
  </si>
  <si>
    <t>lb</t>
  </si>
  <si>
    <t>Compactador tipo Canguro. Incluye combustible y transporte.</t>
  </si>
  <si>
    <t>Compactador tipo Rana a gasolina</t>
  </si>
  <si>
    <t>Compresor de Aire para pintura 150 Lbs</t>
  </si>
  <si>
    <t>dia</t>
  </si>
  <si>
    <t>Compresor Neumático con martillo demoledor o perforador en superficie, punta, combustible y operador.</t>
  </si>
  <si>
    <t>hr</t>
  </si>
  <si>
    <t xml:space="preserve"> m² </t>
  </si>
  <si>
    <t>Disco de corte 7"</t>
  </si>
  <si>
    <t>Disco de tronzadora de 14"</t>
  </si>
  <si>
    <t>Equipo de soldadura eléctrica Lincoln AC-225 galM 110 v.</t>
  </si>
  <si>
    <t>bolsa</t>
  </si>
  <si>
    <t>Extensión de 30 metros</t>
  </si>
  <si>
    <t>Foil de aluminio de 3 mm.</t>
  </si>
  <si>
    <t>pieza</t>
  </si>
  <si>
    <t>ML</t>
  </si>
  <si>
    <t>Grata plana entorchada de 4"</t>
  </si>
  <si>
    <t>Grillete para guaya 3/16"</t>
  </si>
  <si>
    <t xml:space="preserve"> m</t>
  </si>
  <si>
    <t>Hidrolavadora electrica</t>
  </si>
  <si>
    <t xml:space="preserve"> gal</t>
  </si>
  <si>
    <t>Lámina de icopor de 40 mm de 1.0 x 1.0 m.</t>
  </si>
  <si>
    <t>Lámina galvanizada calibre 18 de 1.20 x 2.40 mt.</t>
  </si>
  <si>
    <t>Lija de agua 150</t>
  </si>
  <si>
    <t xml:space="preserve"> 1/4 Gal </t>
  </si>
  <si>
    <t>Limpiador Removedor PVC x 1/4 de galón.</t>
  </si>
  <si>
    <t>Malla eslabonada galvanizada cal. 10 ojo N°4</t>
  </si>
  <si>
    <t>Malla eslabonada galvanizada cal. 10 ojo N°5</t>
  </si>
  <si>
    <t>Malla nylon ojo 10 x 10, calibre 2</t>
  </si>
  <si>
    <t>Mortero 1:5 en obra</t>
  </si>
  <si>
    <t>Motosierra a gasolina, de 50 cm de espada y 2 kW de potencia.</t>
  </si>
  <si>
    <t>HR</t>
  </si>
  <si>
    <t>Mueble de despensa. Estructura y Entrepaños en lamina (5 entrepaños)</t>
  </si>
  <si>
    <t>Mueble sup.madecor liso (subcontrato todo costo)</t>
  </si>
  <si>
    <t>Pasador puerta cerramiento</t>
  </si>
  <si>
    <t>PASAMETALICOH=1.00M</t>
  </si>
  <si>
    <t>Perno expansivo de 3/8 x 3"</t>
  </si>
  <si>
    <t>Pintoxido</t>
  </si>
  <si>
    <t>Pintura epoxica</t>
  </si>
  <si>
    <t>Pintura tipo trafico  acrílica -color blanco- Pintuco</t>
  </si>
  <si>
    <t>Platina de 1 1/2" x 1/8"</t>
  </si>
  <si>
    <t>Platina de 10 x 10 cm x 1/2"</t>
  </si>
  <si>
    <t>Platina de 15 cm x 15 cm x 1/8"</t>
  </si>
  <si>
    <t xml:space="preserve">Platina de 2" 1/2" </t>
  </si>
  <si>
    <t>PRENSA ESTOPA 3/8 DEXSON O SIMILAR</t>
  </si>
  <si>
    <t>PTS 30 x 30 x 3 mm.</t>
  </si>
  <si>
    <t>Regulador R20 galp Cilindro</t>
  </si>
  <si>
    <t>Retroexcavadora hidráulica sobre neumáticos, de 105 kW.</t>
  </si>
  <si>
    <t>Rodillo vibrante de guiado manual, de 700 kg, anchura de trabajo 70 cm.</t>
  </si>
  <si>
    <t>Sellomax tipo Pintuco o equivalente, rend 18m2/gal a 2 manos</t>
  </si>
  <si>
    <t xml:space="preserve"> día </t>
  </si>
  <si>
    <t>Sika Transparente 10. Repelente de agua transparente de gran durabilidad.  Presentacion: 5gal o 16 kg  Rendimieto:0.15 kg/m2/capa. Minimo 2 capas</t>
  </si>
  <si>
    <t>Sika Waterbar/Cinta PVC de 15 cm</t>
  </si>
  <si>
    <t>Soldadura 6011 x 1/8</t>
  </si>
  <si>
    <t xml:space="preserve"> gr </t>
  </si>
  <si>
    <t>1/4 Gal</t>
  </si>
  <si>
    <t>Soldadura PVC (Unión simple) 1/4</t>
  </si>
  <si>
    <t>Tapon en lamina galv de 1,9 "</t>
  </si>
  <si>
    <t>Tensor Trabajo Pesado 1/2X8-pulg</t>
  </si>
  <si>
    <t xml:space="preserve">Thinner </t>
  </si>
  <si>
    <t>Triplex de 7mm Pizano o su equivalente</t>
  </si>
  <si>
    <t>Tronzadora</t>
  </si>
  <si>
    <t>Tuberia galvanizada 1 1/4"</t>
  </si>
  <si>
    <t>Tuberia galvanizada de 1,1/2" cal 1,9 mm</t>
  </si>
  <si>
    <t>Tuberia galvanizada de 2" cal 1,9 mm</t>
  </si>
  <si>
    <t>Tubería PVC-S Ø= 4"</t>
  </si>
  <si>
    <t>Varilla #2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</si>
</sst>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_-&quot;$&quot;\ * #,##0_-;\-&quot;$&quot;\ * #,##0_-;_-&quot;$&quot;\ * &quot;-&quot;_-;_-@_-"/>
    <numFmt numFmtId="165" formatCode="_-&quot;$&quot;\ * #,##0.00_-;\-&quot;$&quot;\ * #,##0.00_-;_-&quot;$&quot;\ * &quot;-&quot;??_-;_-@_-"/>
    <numFmt numFmtId="166" formatCode="_(* #,##0_);_(* \(#,##0\);_(* &quot;-&quot;_);_(@_)"/>
    <numFmt numFmtId="167" formatCode="_(* #,##0.00_);_(* \(#,##0.00\);_(* &quot;-&quot;??_);_(@_)"/>
    <numFmt numFmtId="168" formatCode="_-&quot;$&quot;\ * #,##0_-;\-&quot;$&quot;\ * #,##0_-;_-&quot;$&quot;\ * &quot;-&quot;??_-;_-@"/>
    <numFmt numFmtId="169" formatCode="_-&quot;$&quot;\ * #,##0.00_-;\-&quot;$&quot;\ * #,##0.00_-;_-&quot;$&quot;\ * &quot;-&quot;??_-;_-@"/>
    <numFmt numFmtId="170" formatCode="_-&quot;$&quot;\ * #,##0_-;\-&quot;$&quot;\ * #,##0_-;_-&quot;$&quot;\ * &quot;-&quot;_-;_-@"/>
    <numFmt numFmtId="171" formatCode="&quot;$&quot;\ #,##0"/>
    <numFmt numFmtId="172" formatCode="#,##0.0000"/>
    <numFmt numFmtId="173" formatCode="0.0%"/>
    <numFmt numFmtId="174" formatCode="&quot;$&quot;\ #,##0.00"/>
    <numFmt numFmtId="175" formatCode="_-[$$-240A]\ * #,##0_-;\-[$$-240A]\ * #,##0_-;_-[$$-240A]\ * &quot;-&quot;??_-;_-@"/>
    <numFmt numFmtId="176" formatCode="0.0"/>
    <numFmt numFmtId="177" formatCode="0.000"/>
    <numFmt numFmtId="178" formatCode="_-* #,##0.00000_-;\-* #,##0.00000_-;_-* &quot;-&quot;??_-;_-@"/>
    <numFmt numFmtId="179" formatCode="_ &quot;$&quot;\ * #,##0_ ;_ &quot;$&quot;\ * \-#,##0_ ;_ &quot;$&quot;\ * &quot;-&quot;??_ ;_ @_ "/>
    <numFmt numFmtId="180" formatCode="_-* #,##0.00_-;\-* #,##0.00_-;_-* &quot;-&quot;??_-;_-@"/>
    <numFmt numFmtId="181" formatCode="_-* #,##0.0_-;\-* #,##0.0_-;_-* &quot;-&quot;??_-;_-@"/>
    <numFmt numFmtId="182" formatCode="_-&quot;$&quot;* #,##0_-;\-&quot;$&quot;* #,##0_-;_-&quot;$&quot;* &quot;-&quot;??_-;_-@"/>
    <numFmt numFmtId="183" formatCode="_(&quot;$&quot;\ * #,##0_);_(&quot;$&quot;\ * \(#,##0\);_(&quot;$&quot;\ * &quot;-&quot;_);_(@_)"/>
    <numFmt numFmtId="184" formatCode="_ * #,##0.0_ ;_ * \-#,##0.0_ ;_ * &quot;-&quot;??_ ;_ @_ "/>
    <numFmt numFmtId="185" formatCode="_([$$-240A]\ * #,##0_);_([$$-240A]\ * \(#,##0\);_([$$-240A]\ * &quot;-&quot;_);_(@_)"/>
    <numFmt numFmtId="186" formatCode="0.0000%"/>
    <numFmt numFmtId="187" formatCode="_-&quot;$&quot;\ * #,##0.000_-;\-&quot;$&quot;\ * #,##0.000_-;_-&quot;$&quot;\ * &quot;-&quot;??_-;_-@"/>
    <numFmt numFmtId="188" formatCode="_-* #,##0_-;\-* #,##0_-;_-* &quot;-&quot;??_-;_-@"/>
    <numFmt numFmtId="189" formatCode="_-* #,##0.00_-;\-* #,##0.00_-;_-* \-??_-;_-@"/>
    <numFmt numFmtId="190" formatCode="#,##0.00&quot; SMMLV&quot;"/>
    <numFmt numFmtId="191" formatCode="#,##0.0&quot; MESES&quot;"/>
    <numFmt numFmtId="192" formatCode="#,##0&quot; DÍAS&quot;"/>
    <numFmt numFmtId="193" formatCode="_-[$$-240A]\ * #,##0.00_-;\-[$$-240A]\ * #,##0.00_-;_-[$$-240A]\ * &quot;-&quot;??_-;_-@"/>
    <numFmt numFmtId="194" formatCode="_-&quot;$&quot;* #,##0_-;\-&quot;$&quot;* #,##0_-;_-&quot;$&quot;* &quot;-&quot;_-;_-@"/>
    <numFmt numFmtId="195" formatCode="ddd\,\ m/d/yyyy"/>
    <numFmt numFmtId="196" formatCode="[$-C0A]d\ &quot;de&quot;\ mmmm\ &quot;de&quot;\ yyyy"/>
    <numFmt numFmtId="197" formatCode="d"/>
    <numFmt numFmtId="198" formatCode="d\-m\-yy"/>
    <numFmt numFmtId="199" formatCode="#,##0\ _$"/>
    <numFmt numFmtId="200" formatCode="#,##0.0"/>
    <numFmt numFmtId="201" formatCode="_-&quot;$&quot;\ * #,##0_-;\-&quot;$&quot;\ * #,##0_-;_-&quot;$&quot;\ * &quot;-&quot;??_-;_-@_-"/>
    <numFmt numFmtId="202" formatCode="_-* #,##0_-;\-* #,##0_-;_-* &quot;-&quot;??_-;_-@_-"/>
    <numFmt numFmtId="203" formatCode="_-[$$-240A]\ * #,##0_-;\-[$$-240A]\ * #,##0_-;_-[$$-240A]\ * &quot;-&quot;??_-;_-@_-"/>
    <numFmt numFmtId="204" formatCode="_-* #,##0.00000_-;\-* #,##0.00000_-;_-* &quot;-&quot;??_-;_-@_-"/>
    <numFmt numFmtId="205" formatCode="_-* #,##0.000_-;\-* #,##0.000_-;_-* &quot;-&quot;??_-;_-@_-"/>
    <numFmt numFmtId="206" formatCode="_-* #,##0.0_-;\-* #,##0.0_-;_-* &quot;-&quot;??_-;_-@_-"/>
  </numFmts>
  <fonts count="97">
    <font>
      <sz val="11"/>
      <color theme="1"/>
      <name val="Calibri"/>
      <scheme val="minor"/>
    </font>
    <font>
      <sz val="11"/>
      <color theme="1"/>
      <name val="Calibri"/>
      <family val="2"/>
      <scheme val="minor"/>
    </font>
    <font>
      <sz val="11"/>
      <color theme="1"/>
      <name val="Calibri"/>
      <family val="2"/>
      <scheme val="minor"/>
    </font>
    <font>
      <b/>
      <sz val="11"/>
      <color theme="1"/>
      <name val="Calibri"/>
      <family val="2"/>
    </font>
    <font>
      <sz val="11"/>
      <color theme="1"/>
      <name val="Calibri"/>
      <family val="2"/>
    </font>
    <font>
      <sz val="11"/>
      <color rgb="FFFF0000"/>
      <name val="Calibri"/>
      <family val="2"/>
    </font>
    <font>
      <b/>
      <sz val="11"/>
      <color rgb="FFFF0000"/>
      <name val="Calibri"/>
      <family val="2"/>
    </font>
    <font>
      <b/>
      <sz val="12"/>
      <color theme="1"/>
      <name val="Calibri"/>
      <family val="2"/>
    </font>
    <font>
      <sz val="11"/>
      <color theme="1"/>
      <name val="Calibri"/>
      <family val="2"/>
      <scheme val="minor"/>
    </font>
    <font>
      <b/>
      <sz val="12"/>
      <color rgb="FF000000"/>
      <name val="Arial"/>
      <family val="2"/>
    </font>
    <font>
      <sz val="11"/>
      <name val="Calibri"/>
      <family val="2"/>
    </font>
    <font>
      <b/>
      <sz val="12"/>
      <color theme="0"/>
      <name val="Arial"/>
      <family val="2"/>
    </font>
    <font>
      <b/>
      <sz val="11"/>
      <color theme="0"/>
      <name val="Calibri"/>
      <family val="2"/>
    </font>
    <font>
      <b/>
      <sz val="12"/>
      <color theme="0"/>
      <name val="Calibri"/>
      <family val="2"/>
    </font>
    <font>
      <sz val="10"/>
      <color rgb="FF000000"/>
      <name val="Arial"/>
      <family val="2"/>
    </font>
    <font>
      <b/>
      <sz val="9"/>
      <color theme="1"/>
      <name val="Arial"/>
      <family val="2"/>
    </font>
    <font>
      <sz val="12"/>
      <color rgb="FF000000"/>
      <name val="Arial"/>
      <family val="2"/>
    </font>
    <font>
      <sz val="12"/>
      <color theme="1"/>
      <name val="Calibri"/>
      <family val="2"/>
    </font>
    <font>
      <b/>
      <sz val="10"/>
      <color rgb="FF000000"/>
      <name val="Arial"/>
      <family val="2"/>
    </font>
    <font>
      <sz val="10"/>
      <color theme="1"/>
      <name val="Arial"/>
      <family val="2"/>
    </font>
    <font>
      <b/>
      <sz val="16"/>
      <color rgb="FF000000"/>
      <name val="Calibri"/>
      <family val="2"/>
    </font>
    <font>
      <b/>
      <sz val="14"/>
      <color rgb="FF000000"/>
      <name val="Calibri"/>
      <family val="2"/>
    </font>
    <font>
      <b/>
      <sz val="12"/>
      <color rgb="FF000000"/>
      <name val="Calibri"/>
      <family val="2"/>
    </font>
    <font>
      <sz val="12"/>
      <color rgb="FF000000"/>
      <name val="Calibri"/>
      <family val="2"/>
    </font>
    <font>
      <b/>
      <sz val="9"/>
      <color theme="1"/>
      <name val="Calibri"/>
      <family val="2"/>
    </font>
    <font>
      <b/>
      <sz val="36"/>
      <color rgb="FFF2F2F2"/>
      <name val="Calibri"/>
      <family val="2"/>
    </font>
    <font>
      <b/>
      <sz val="11"/>
      <color rgb="FF000000"/>
      <name val="Calibri"/>
      <family val="2"/>
    </font>
    <font>
      <sz val="10"/>
      <color theme="0"/>
      <name val="Arial"/>
      <family val="2"/>
    </font>
    <font>
      <b/>
      <sz val="24"/>
      <color theme="1"/>
      <name val="Calibri"/>
      <family val="2"/>
    </font>
    <font>
      <b/>
      <sz val="10"/>
      <color theme="0"/>
      <name val="Arial"/>
      <family val="2"/>
    </font>
    <font>
      <sz val="11"/>
      <color rgb="FF000000"/>
      <name val="Calibri"/>
      <family val="2"/>
    </font>
    <font>
      <sz val="11"/>
      <color theme="0"/>
      <name val="Calibri"/>
      <family val="2"/>
    </font>
    <font>
      <sz val="9"/>
      <color theme="1"/>
      <name val="Arial"/>
      <family val="2"/>
    </font>
    <font>
      <b/>
      <sz val="20"/>
      <color theme="1"/>
      <name val="Calibri"/>
      <family val="2"/>
    </font>
    <font>
      <sz val="12"/>
      <color theme="1"/>
      <name val="Eras Medium ITC"/>
      <family val="2"/>
    </font>
    <font>
      <sz val="10"/>
      <color theme="1"/>
      <name val="Arial Narrow"/>
      <family val="2"/>
    </font>
    <font>
      <b/>
      <sz val="12"/>
      <color rgb="FF002060"/>
      <name val="Arial Narrow"/>
      <family val="2"/>
    </font>
    <font>
      <b/>
      <sz val="10"/>
      <color rgb="FFFF0000"/>
      <name val="Arial Narrow"/>
      <family val="2"/>
    </font>
    <font>
      <b/>
      <sz val="10"/>
      <color rgb="FF002060"/>
      <name val="Arial Narrow"/>
      <family val="2"/>
    </font>
    <font>
      <b/>
      <sz val="12"/>
      <color theme="1"/>
      <name val="Eras Medium ITC"/>
      <family val="2"/>
    </font>
    <font>
      <sz val="10"/>
      <color theme="0"/>
      <name val="Arial Narrow"/>
      <family val="2"/>
    </font>
    <font>
      <i/>
      <sz val="12"/>
      <color theme="1"/>
      <name val="Times New Roman"/>
      <family val="1"/>
    </font>
    <font>
      <i/>
      <sz val="12"/>
      <color theme="1"/>
      <name val="Arial Narrow"/>
      <family val="2"/>
    </font>
    <font>
      <b/>
      <sz val="10"/>
      <color theme="1"/>
      <name val="Arial"/>
      <family val="2"/>
    </font>
    <font>
      <b/>
      <sz val="12"/>
      <color theme="1"/>
      <name val="Arial Narrow"/>
      <family val="2"/>
    </font>
    <font>
      <sz val="11"/>
      <color theme="1"/>
      <name val="Arial Narrow"/>
      <family val="2"/>
    </font>
    <font>
      <b/>
      <sz val="9"/>
      <color theme="0"/>
      <name val="Arial Narrow"/>
      <family val="2"/>
    </font>
    <font>
      <b/>
      <sz val="9"/>
      <color theme="1"/>
      <name val="Arial Narrow"/>
      <family val="2"/>
    </font>
    <font>
      <sz val="9"/>
      <color theme="1"/>
      <name val="Arial Narrow"/>
      <family val="2"/>
    </font>
    <font>
      <sz val="11"/>
      <color theme="0"/>
      <name val="Arial Narrow"/>
      <family val="2"/>
    </font>
    <font>
      <b/>
      <sz val="11"/>
      <color rgb="FFFF0000"/>
      <name val="Arial Narrow"/>
      <family val="2"/>
    </font>
    <font>
      <sz val="12"/>
      <color theme="1"/>
      <name val="Arial Narrow"/>
      <family val="2"/>
    </font>
    <font>
      <sz val="11"/>
      <color theme="1"/>
      <name val="&quot;Arial Narrow&quot;"/>
    </font>
    <font>
      <b/>
      <sz val="10"/>
      <color theme="1"/>
      <name val="Arial Narrow"/>
      <family val="2"/>
    </font>
    <font>
      <sz val="10"/>
      <color theme="1"/>
      <name val="Calibri"/>
      <family val="2"/>
    </font>
    <font>
      <sz val="8"/>
      <color theme="1"/>
      <name val="Arial Narrow"/>
      <family val="2"/>
    </font>
    <font>
      <sz val="10"/>
      <color rgb="FF7030A0"/>
      <name val="Arial Narrow"/>
      <family val="2"/>
    </font>
    <font>
      <b/>
      <sz val="10"/>
      <color rgb="FFFF0000"/>
      <name val="Calibri"/>
      <family val="2"/>
    </font>
    <font>
      <b/>
      <sz val="11"/>
      <color theme="1"/>
      <name val="Arial Narrow"/>
      <family val="2"/>
    </font>
    <font>
      <sz val="11"/>
      <color theme="1"/>
      <name val="Arial"/>
      <family val="2"/>
    </font>
    <font>
      <b/>
      <sz val="11"/>
      <color theme="1"/>
      <name val="Arial"/>
      <family val="2"/>
    </font>
    <font>
      <b/>
      <i/>
      <sz val="11"/>
      <color rgb="FFFF0000"/>
      <name val="Calibri"/>
      <family val="2"/>
    </font>
    <font>
      <i/>
      <sz val="11"/>
      <color rgb="FF000000"/>
      <name val="Calibri"/>
      <family val="2"/>
    </font>
    <font>
      <b/>
      <sz val="14"/>
      <color theme="1"/>
      <name val="Calibri"/>
      <family val="2"/>
    </font>
    <font>
      <b/>
      <sz val="22"/>
      <color rgb="FF595959"/>
      <name val="Calibri"/>
      <family val="2"/>
    </font>
    <font>
      <sz val="18"/>
      <color rgb="FFFF0000"/>
      <name val="Calibri"/>
      <family val="2"/>
    </font>
    <font>
      <b/>
      <sz val="16"/>
      <color theme="1"/>
      <name val="Calibri"/>
      <family val="2"/>
    </font>
    <font>
      <sz val="9"/>
      <color theme="1"/>
      <name val="Calibri"/>
      <family val="2"/>
    </font>
    <font>
      <b/>
      <sz val="9"/>
      <color theme="0"/>
      <name val="Calibri"/>
      <family val="2"/>
    </font>
    <font>
      <sz val="8"/>
      <color theme="0"/>
      <name val="Calibri"/>
      <family val="2"/>
    </font>
    <font>
      <b/>
      <sz val="12"/>
      <color theme="1"/>
      <name val="Arial"/>
      <family val="2"/>
    </font>
    <font>
      <sz val="28"/>
      <color theme="0"/>
      <name val="Calibri"/>
      <family val="2"/>
    </font>
    <font>
      <sz val="20"/>
      <color rgb="FFFF0000"/>
      <name val="Calibri"/>
      <family val="2"/>
    </font>
    <font>
      <sz val="14"/>
      <color theme="1"/>
      <name val="Calibri"/>
      <family val="2"/>
    </font>
    <font>
      <sz val="9"/>
      <color theme="1"/>
      <name val="Eras Medium ITC"/>
      <family val="2"/>
    </font>
    <font>
      <sz val="11"/>
      <color theme="1"/>
      <name val="Calibri"/>
      <family val="2"/>
      <scheme val="minor"/>
    </font>
    <font>
      <b/>
      <sz val="11"/>
      <color theme="1"/>
      <name val="Calibri"/>
      <family val="2"/>
      <scheme val="minor"/>
    </font>
    <font>
      <b/>
      <sz val="12"/>
      <color theme="1"/>
      <name val="Calibri"/>
      <family val="2"/>
      <scheme val="minor"/>
    </font>
    <font>
      <b/>
      <sz val="9"/>
      <color indexed="8"/>
      <name val="Calibri"/>
      <family val="2"/>
    </font>
    <font>
      <b/>
      <i/>
      <sz val="9"/>
      <color rgb="FFFF0000"/>
      <name val="Calibri"/>
      <family val="2"/>
    </font>
    <font>
      <sz val="10"/>
      <name val="Arial"/>
      <family val="2"/>
    </font>
    <font>
      <sz val="12"/>
      <name val="Arial Narrow"/>
      <family val="2"/>
    </font>
    <font>
      <sz val="11"/>
      <name val="Arial Narrow"/>
      <family val="2"/>
    </font>
    <font>
      <b/>
      <sz val="18"/>
      <color theme="1"/>
      <name val="Calibri"/>
      <family val="2"/>
      <scheme val="minor"/>
    </font>
    <font>
      <sz val="18"/>
      <color theme="1"/>
      <name val="Calibri"/>
      <family val="2"/>
      <scheme val="minor"/>
    </font>
    <font>
      <sz val="12"/>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b/>
      <sz val="11"/>
      <color rgb="FF000000"/>
      <name val="Calibri"/>
      <family val="2"/>
      <scheme val="minor"/>
    </font>
    <font>
      <b/>
      <sz val="24"/>
      <color theme="1"/>
      <name val="Calibri"/>
      <family val="2"/>
      <scheme val="minor"/>
    </font>
    <font>
      <b/>
      <sz val="11"/>
      <name val="Calibri"/>
      <family val="2"/>
      <scheme val="minor"/>
    </font>
    <font>
      <sz val="11"/>
      <color rgb="FF000000"/>
      <name val="Calibri"/>
      <family val="2"/>
      <scheme val="minor"/>
    </font>
    <font>
      <sz val="11"/>
      <name val="Calibri"/>
      <family val="2"/>
      <scheme val="minor"/>
    </font>
    <font>
      <sz val="9"/>
      <name val="Arial"/>
      <family val="2"/>
    </font>
    <font>
      <b/>
      <sz val="10"/>
      <color indexed="8"/>
      <name val="Calibri"/>
      <family val="2"/>
    </font>
    <font>
      <sz val="12"/>
      <color theme="0"/>
      <name val="Calibri"/>
      <family val="2"/>
    </font>
  </fonts>
  <fills count="40">
    <fill>
      <patternFill patternType="none"/>
    </fill>
    <fill>
      <patternFill patternType="gray125"/>
    </fill>
    <fill>
      <patternFill patternType="solid">
        <fgColor rgb="FF9CC2E5"/>
        <bgColor rgb="FF9CC2E5"/>
      </patternFill>
    </fill>
    <fill>
      <patternFill patternType="solid">
        <fgColor rgb="FFE7E6E6"/>
        <bgColor rgb="FFE7E6E6"/>
      </patternFill>
    </fill>
    <fill>
      <patternFill patternType="solid">
        <fgColor rgb="FFBDD6EE"/>
        <bgColor rgb="FFBDD6EE"/>
      </patternFill>
    </fill>
    <fill>
      <patternFill patternType="solid">
        <fgColor rgb="FFF2F2F2"/>
        <bgColor rgb="FFF2F2F2"/>
      </patternFill>
    </fill>
    <fill>
      <patternFill patternType="solid">
        <fgColor theme="9"/>
        <bgColor theme="9"/>
      </patternFill>
    </fill>
    <fill>
      <patternFill patternType="solid">
        <fgColor rgb="FFC5E0B3"/>
        <bgColor rgb="FFC5E0B3"/>
      </patternFill>
    </fill>
    <fill>
      <patternFill patternType="solid">
        <fgColor rgb="FFFFFF00"/>
        <bgColor rgb="FFFFFF00"/>
      </patternFill>
    </fill>
    <fill>
      <patternFill patternType="solid">
        <fgColor rgb="FFA8D08D"/>
        <bgColor rgb="FFA8D08D"/>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rgb="FF0070C0"/>
        <bgColor rgb="FF0070C0"/>
      </patternFill>
    </fill>
    <fill>
      <patternFill patternType="solid">
        <fgColor rgb="FF00B050"/>
        <bgColor rgb="FF00B050"/>
      </patternFill>
    </fill>
    <fill>
      <patternFill patternType="solid">
        <fgColor rgb="FF1E4E79"/>
        <bgColor rgb="FF1E4E79"/>
      </patternFill>
    </fill>
    <fill>
      <patternFill patternType="solid">
        <fgColor rgb="FFE2EFD9"/>
        <bgColor rgb="FFE2EFD9"/>
      </patternFill>
    </fill>
    <fill>
      <patternFill patternType="solid">
        <fgColor rgb="FFDEEAF6"/>
        <bgColor rgb="FFDEEAF6"/>
      </patternFill>
    </fill>
    <fill>
      <patternFill patternType="solid">
        <fgColor rgb="FFE2EFDA"/>
        <bgColor rgb="FFE2EFDA"/>
      </patternFill>
    </fill>
    <fill>
      <patternFill patternType="solid">
        <fgColor rgb="FFF7CAAC"/>
        <bgColor rgb="FFF7CAAC"/>
      </patternFill>
    </fill>
    <fill>
      <patternFill patternType="solid">
        <fgColor rgb="FFB4C6E7"/>
        <bgColor rgb="FFB4C6E7"/>
      </patternFill>
    </fill>
    <fill>
      <patternFill patternType="solid">
        <fgColor rgb="FFA5A5A5"/>
        <bgColor rgb="FFA5A5A5"/>
      </patternFill>
    </fill>
    <fill>
      <patternFill patternType="solid">
        <fgColor rgb="FF92D050"/>
        <bgColor rgb="FF92D050"/>
      </patternFill>
    </fill>
    <fill>
      <patternFill patternType="solid">
        <fgColor rgb="FF595959"/>
        <bgColor rgb="FF595959"/>
      </patternFill>
    </fill>
    <fill>
      <patternFill patternType="solid">
        <fgColor rgb="FF00B0F0"/>
        <bgColor rgb="FF00B0F0"/>
      </patternFill>
    </fill>
    <fill>
      <patternFill patternType="solid">
        <fgColor rgb="FFFBE4D5"/>
        <bgColor rgb="FFFBE4D5"/>
      </patternFill>
    </fill>
    <fill>
      <patternFill patternType="solid">
        <fgColor rgb="FFFF0000"/>
        <bgColor rgb="FFFF0000"/>
      </patternFill>
    </fill>
    <fill>
      <patternFill patternType="solid">
        <fgColor rgb="FFFFFF00"/>
        <bgColor indexed="64"/>
      </patternFill>
    </fill>
    <fill>
      <patternFill patternType="solid">
        <fgColor rgb="FFFFFF00"/>
        <bgColor theme="0"/>
      </patternFill>
    </fill>
    <fill>
      <patternFill patternType="solid">
        <fgColor rgb="FFFFFF00"/>
        <bgColor rgb="FFE2EFD9"/>
      </patternFill>
    </fill>
    <fill>
      <patternFill patternType="solid">
        <fgColor theme="9"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9"/>
        <bgColor indexed="64"/>
      </patternFill>
    </fill>
    <fill>
      <patternFill patternType="solid">
        <fgColor rgb="FF0070C0"/>
        <bgColor indexed="64"/>
      </patternFill>
    </fill>
    <fill>
      <patternFill patternType="solid">
        <fgColor rgb="FF00B050"/>
        <bgColor indexed="64"/>
      </patternFill>
    </fill>
    <fill>
      <patternFill patternType="solid">
        <fgColor theme="0" tint="-0.14999847407452621"/>
        <bgColor indexed="64"/>
      </patternFill>
    </fill>
  </fills>
  <borders count="99">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style="medium">
        <color rgb="FF000000"/>
      </top>
      <bottom/>
      <diagonal/>
    </border>
    <border>
      <left/>
      <right style="thin">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
      <left style="medium">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A5A5A5"/>
      </top>
      <bottom/>
      <diagonal/>
    </border>
    <border>
      <left/>
      <right style="thin">
        <color rgb="FFA5A5A5"/>
      </right>
      <top style="thin">
        <color rgb="FFA5A5A5"/>
      </top>
      <bottom/>
      <diagonal/>
    </border>
    <border>
      <left/>
      <right/>
      <top/>
      <bottom/>
      <diagonal/>
    </border>
    <border>
      <left/>
      <right style="thin">
        <color rgb="FFA5A5A5"/>
      </right>
      <top/>
      <bottom/>
      <diagonal/>
    </border>
    <border>
      <left style="thin">
        <color rgb="FFA5A5A5"/>
      </left>
      <right/>
      <top/>
      <bottom/>
      <diagonal/>
    </border>
    <border>
      <left style="thin">
        <color rgb="FFA5A5A5"/>
      </left>
      <right style="thin">
        <color rgb="FFA5A5A5"/>
      </right>
      <top/>
      <bottom style="medium">
        <color rgb="FFD8D8D8"/>
      </bottom>
      <diagonal/>
    </border>
    <border>
      <left style="thin">
        <color rgb="FFD8D8D8"/>
      </left>
      <right style="thin">
        <color rgb="FFD8D8D8"/>
      </right>
      <top style="medium">
        <color rgb="FFD8D8D8"/>
      </top>
      <bottom style="medium">
        <color rgb="FFD8D8D8"/>
      </bottom>
      <diagonal/>
    </border>
    <border>
      <left/>
      <right style="thin">
        <color rgb="FFD8D8D8"/>
      </right>
      <top style="medium">
        <color rgb="FFD8D8D8"/>
      </top>
      <bottom style="medium">
        <color rgb="FFD8D8D8"/>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rgb="FF000000"/>
      </right>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rgb="FF000000"/>
      </right>
      <top style="thin">
        <color rgb="FF000000"/>
      </top>
      <bottom style="thin">
        <color rgb="FF000000"/>
      </bottom>
      <diagonal/>
    </border>
  </borders>
  <cellStyleXfs count="16">
    <xf numFmtId="0" fontId="0" fillId="0" borderId="0"/>
    <xf numFmtId="165" fontId="8" fillId="0" borderId="0" applyFont="0" applyFill="0" applyBorder="0" applyAlignment="0" applyProtection="0"/>
    <xf numFmtId="9" fontId="75" fillId="0" borderId="0" applyFont="0" applyFill="0" applyBorder="0" applyAlignment="0" applyProtection="0"/>
    <xf numFmtId="0" fontId="2" fillId="0" borderId="53"/>
    <xf numFmtId="0" fontId="80" fillId="0" borderId="53"/>
    <xf numFmtId="0" fontId="2" fillId="0" borderId="53"/>
    <xf numFmtId="9" fontId="2" fillId="0" borderId="53" applyFont="0" applyFill="0" applyBorder="0" applyAlignment="0" applyProtection="0"/>
    <xf numFmtId="9" fontId="2" fillId="0" borderId="53" applyFont="0" applyFill="0" applyBorder="0" applyAlignment="0" applyProtection="0"/>
    <xf numFmtId="43" fontId="2" fillId="0" borderId="53" applyFont="0" applyFill="0" applyBorder="0" applyAlignment="0" applyProtection="0"/>
    <xf numFmtId="0" fontId="80" fillId="0" borderId="53"/>
    <xf numFmtId="0" fontId="1" fillId="0" borderId="53"/>
    <xf numFmtId="43" fontId="1" fillId="0" borderId="53" applyFont="0" applyFill="0" applyBorder="0" applyAlignment="0" applyProtection="0"/>
    <xf numFmtId="0" fontId="1" fillId="0" borderId="53"/>
    <xf numFmtId="0" fontId="80" fillId="0" borderId="53"/>
    <xf numFmtId="0" fontId="1" fillId="0" borderId="53"/>
    <xf numFmtId="0" fontId="1" fillId="0" borderId="53"/>
  </cellStyleXfs>
  <cellXfs count="892">
    <xf numFmtId="0" fontId="0" fillId="0" borderId="0" xfId="0"/>
    <xf numFmtId="0" fontId="4" fillId="0" borderId="0" xfId="0" applyFont="1" applyAlignment="1">
      <alignment wrapText="1"/>
    </xf>
    <xf numFmtId="0" fontId="3" fillId="0" borderId="0" xfId="0" applyFont="1"/>
    <xf numFmtId="168" fontId="4" fillId="0" borderId="0" xfId="0" applyNumberFormat="1" applyFont="1"/>
    <xf numFmtId="0" fontId="5" fillId="0" borderId="0" xfId="0" applyFont="1"/>
    <xf numFmtId="0" fontId="3" fillId="3" borderId="2" xfId="0" applyFont="1" applyFill="1" applyBorder="1" applyAlignment="1">
      <alignment horizontal="center" vertical="center" wrapText="1"/>
    </xf>
    <xf numFmtId="168" fontId="3" fillId="3" borderId="2" xfId="0" applyNumberFormat="1" applyFont="1" applyFill="1" applyBorder="1" applyAlignment="1">
      <alignment horizontal="center" vertical="center" wrapText="1"/>
    </xf>
    <xf numFmtId="2" fontId="6" fillId="3" borderId="2" xfId="0" applyNumberFormat="1" applyFont="1" applyFill="1" applyBorder="1" applyAlignment="1">
      <alignment horizontal="center" vertical="center" wrapText="1"/>
    </xf>
    <xf numFmtId="168" fontId="7" fillId="4" borderId="3" xfId="0" applyNumberFormat="1" applyFont="1" applyFill="1" applyBorder="1" applyAlignment="1">
      <alignment horizontal="right" vertical="center" wrapText="1"/>
    </xf>
    <xf numFmtId="10" fontId="5" fillId="0" borderId="0" xfId="0" applyNumberFormat="1" applyFont="1" applyAlignment="1">
      <alignment horizontal="center"/>
    </xf>
    <xf numFmtId="0" fontId="3" fillId="0" borderId="1" xfId="0" applyFont="1" applyBorder="1" applyAlignment="1">
      <alignment horizontal="center"/>
    </xf>
    <xf numFmtId="0" fontId="4" fillId="0" borderId="1" xfId="0" applyFont="1" applyBorder="1"/>
    <xf numFmtId="168" fontId="7" fillId="4" borderId="1" xfId="0" applyNumberFormat="1" applyFont="1" applyFill="1" applyBorder="1" applyAlignment="1">
      <alignment horizontal="right" vertical="center" wrapText="1"/>
    </xf>
    <xf numFmtId="168" fontId="4" fillId="5" borderId="1" xfId="0" applyNumberFormat="1" applyFont="1" applyFill="1" applyBorder="1"/>
    <xf numFmtId="169" fontId="5" fillId="0" borderId="0" xfId="0" applyNumberFormat="1" applyFont="1"/>
    <xf numFmtId="168" fontId="3" fillId="5" borderId="1" xfId="0" applyNumberFormat="1" applyFont="1" applyFill="1" applyBorder="1"/>
    <xf numFmtId="0" fontId="4" fillId="0" borderId="0" xfId="0" applyFont="1" applyAlignment="1">
      <alignment horizontal="center"/>
    </xf>
    <xf numFmtId="0" fontId="4" fillId="0" borderId="0" xfId="0" applyFont="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0" xfId="0" applyFont="1" applyAlignment="1">
      <alignment horizontal="center"/>
    </xf>
    <xf numFmtId="0" fontId="11" fillId="0" borderId="0" xfId="0" applyFont="1" applyAlignment="1">
      <alignment horizontal="left" vertical="center" wrapText="1" readingOrder="1"/>
    </xf>
    <xf numFmtId="0" fontId="13" fillId="0" borderId="0" xfId="0" applyFont="1" applyAlignment="1">
      <alignment horizontal="center" vertical="center"/>
    </xf>
    <xf numFmtId="0" fontId="12" fillId="0" borderId="0" xfId="0" applyFont="1" applyAlignment="1">
      <alignment horizontal="center" vertical="center"/>
    </xf>
    <xf numFmtId="0" fontId="3" fillId="6" borderId="7" xfId="0" applyFont="1" applyFill="1" applyBorder="1" applyAlignment="1">
      <alignment horizontal="center" vertical="center" wrapText="1"/>
    </xf>
    <xf numFmtId="2" fontId="3" fillId="7" borderId="8" xfId="0" applyNumberFormat="1" applyFont="1" applyFill="1" applyBorder="1" applyAlignment="1">
      <alignment horizontal="center" vertical="center" wrapText="1"/>
    </xf>
    <xf numFmtId="0" fontId="4" fillId="6" borderId="3" xfId="0" applyFont="1" applyFill="1" applyBorder="1" applyAlignment="1">
      <alignment horizontal="center" vertical="center"/>
    </xf>
    <xf numFmtId="0" fontId="18" fillId="6" borderId="3" xfId="0" applyFont="1" applyFill="1" applyBorder="1" applyAlignment="1">
      <alignment horizontal="left" vertical="center" wrapText="1" readingOrder="1"/>
    </xf>
    <xf numFmtId="0" fontId="16" fillId="6" borderId="3" xfId="0" applyFont="1" applyFill="1" applyBorder="1" applyAlignment="1">
      <alignment horizontal="center" vertical="center" wrapText="1"/>
    </xf>
    <xf numFmtId="2" fontId="14" fillId="6" borderId="3" xfId="0" applyNumberFormat="1" applyFont="1" applyFill="1" applyBorder="1" applyAlignment="1">
      <alignment horizontal="center" vertical="center" wrapText="1" readingOrder="1"/>
    </xf>
    <xf numFmtId="170" fontId="14" fillId="6" borderId="3" xfId="0" applyNumberFormat="1" applyFont="1" applyFill="1" applyBorder="1" applyAlignment="1">
      <alignment horizontal="right" vertical="center" wrapText="1" readingOrder="1"/>
    </xf>
    <xf numFmtId="0" fontId="19" fillId="0" borderId="1" xfId="0" applyFont="1" applyBorder="1" applyAlignment="1">
      <alignment horizontal="left" vertical="center" wrapText="1"/>
    </xf>
    <xf numFmtId="49" fontId="17" fillId="0" borderId="1" xfId="0" applyNumberFormat="1" applyFont="1" applyBorder="1" applyAlignment="1">
      <alignment horizontal="center" vertical="center"/>
    </xf>
    <xf numFmtId="0" fontId="3" fillId="0" borderId="9" xfId="0" applyFont="1" applyBorder="1" applyAlignment="1">
      <alignment horizontal="center" vertical="center"/>
    </xf>
    <xf numFmtId="0" fontId="14" fillId="0" borderId="10" xfId="0" applyFont="1" applyBorder="1" applyAlignment="1">
      <alignment horizontal="left" vertical="center" wrapText="1" readingOrder="1"/>
    </xf>
    <xf numFmtId="0" fontId="3" fillId="6" borderId="3" xfId="0" applyFont="1" applyFill="1" applyBorder="1" applyAlignment="1">
      <alignment horizontal="center" vertical="center"/>
    </xf>
    <xf numFmtId="2" fontId="19" fillId="8" borderId="3" xfId="0" applyNumberFormat="1" applyFont="1" applyFill="1" applyBorder="1" applyAlignment="1">
      <alignment horizontal="center" vertical="center" wrapText="1" readingOrder="1"/>
    </xf>
    <xf numFmtId="170" fontId="3" fillId="9" borderId="2" xfId="0" applyNumberFormat="1" applyFont="1" applyFill="1" applyBorder="1"/>
    <xf numFmtId="0" fontId="4" fillId="0" borderId="0" xfId="0" applyFont="1" applyAlignment="1">
      <alignment horizontal="left"/>
    </xf>
    <xf numFmtId="0" fontId="7" fillId="0" borderId="4" xfId="0" applyFont="1" applyBorder="1" applyAlignment="1">
      <alignment vertical="center"/>
    </xf>
    <xf numFmtId="10" fontId="3" fillId="0" borderId="2" xfId="0" applyNumberFormat="1" applyFont="1" applyBorder="1" applyAlignment="1">
      <alignment horizontal="center" vertical="center"/>
    </xf>
    <xf numFmtId="171" fontId="3" fillId="0" borderId="2" xfId="0" applyNumberFormat="1" applyFont="1" applyBorder="1" applyAlignment="1">
      <alignment horizontal="center" vertical="center"/>
    </xf>
    <xf numFmtId="0" fontId="4" fillId="9" borderId="7" xfId="0" applyFont="1" applyFill="1" applyBorder="1"/>
    <xf numFmtId="171" fontId="3" fillId="9" borderId="2" xfId="0" applyNumberFormat="1" applyFont="1" applyFill="1" applyBorder="1" applyAlignment="1">
      <alignment horizontal="center" vertical="center"/>
    </xf>
    <xf numFmtId="0" fontId="7" fillId="0" borderId="5" xfId="0" applyFont="1" applyBorder="1" applyAlignment="1">
      <alignment vertical="center"/>
    </xf>
    <xf numFmtId="0" fontId="4" fillId="0" borderId="6" xfId="0" applyFont="1" applyBorder="1"/>
    <xf numFmtId="10" fontId="3" fillId="0" borderId="0" xfId="0" applyNumberFormat="1" applyFont="1" applyAlignment="1">
      <alignment horizontal="center" vertical="center"/>
    </xf>
    <xf numFmtId="170" fontId="14" fillId="0" borderId="0" xfId="0" applyNumberFormat="1" applyFont="1" applyAlignment="1">
      <alignment horizontal="right" vertical="center" wrapText="1" readingOrder="1"/>
    </xf>
    <xf numFmtId="0" fontId="17" fillId="0" borderId="0" xfId="0" applyFont="1"/>
    <xf numFmtId="0" fontId="4" fillId="0" borderId="0" xfId="0" applyFont="1"/>
    <xf numFmtId="0" fontId="7" fillId="0" borderId="0" xfId="0" applyFont="1" applyAlignment="1">
      <alignment horizontal="right" vertical="center"/>
    </xf>
    <xf numFmtId="0" fontId="3" fillId="0" borderId="0" xfId="0" applyFont="1" applyAlignment="1">
      <alignment horizontal="right" vertical="center"/>
    </xf>
    <xf numFmtId="172" fontId="20" fillId="0" borderId="12" xfId="0" applyNumberFormat="1" applyFont="1" applyBorder="1" applyAlignment="1">
      <alignment vertical="center"/>
    </xf>
    <xf numFmtId="172" fontId="20" fillId="0" borderId="13" xfId="0" applyNumberFormat="1" applyFont="1" applyBorder="1" applyAlignment="1">
      <alignment vertical="center"/>
    </xf>
    <xf numFmtId="172" fontId="20" fillId="0" borderId="5" xfId="0" applyNumberFormat="1" applyFont="1" applyBorder="1" applyAlignment="1">
      <alignment vertical="center"/>
    </xf>
    <xf numFmtId="172" fontId="20" fillId="0" borderId="6" xfId="0" applyNumberFormat="1" applyFont="1" applyBorder="1" applyAlignment="1">
      <alignment vertical="center"/>
    </xf>
    <xf numFmtId="171" fontId="22" fillId="10" borderId="7" xfId="0" applyNumberFormat="1" applyFont="1" applyFill="1" applyBorder="1" applyAlignment="1">
      <alignment horizontal="center" vertical="center"/>
    </xf>
    <xf numFmtId="4" fontId="22" fillId="7" borderId="3" xfId="0" applyNumberFormat="1" applyFont="1" applyFill="1" applyBorder="1" applyAlignment="1">
      <alignment horizontal="center" vertical="center"/>
    </xf>
    <xf numFmtId="0" fontId="24" fillId="11" borderId="1" xfId="0" applyFont="1" applyFill="1" applyBorder="1" applyAlignment="1">
      <alignment horizontal="center" vertical="center" wrapText="1"/>
    </xf>
    <xf numFmtId="0" fontId="22" fillId="0" borderId="1" xfId="0" applyFont="1" applyBorder="1" applyAlignment="1">
      <alignment horizontal="center" vertical="center"/>
    </xf>
    <xf numFmtId="3" fontId="23" fillId="12" borderId="1" xfId="0" applyNumberFormat="1" applyFont="1" applyFill="1" applyBorder="1" applyAlignment="1">
      <alignment horizontal="center" vertical="center" wrapText="1"/>
    </xf>
    <xf numFmtId="4" fontId="23" fillId="12" borderId="1" xfId="0" applyNumberFormat="1" applyFont="1" applyFill="1" applyBorder="1" applyAlignment="1">
      <alignment horizontal="center" vertical="center" wrapText="1"/>
    </xf>
    <xf numFmtId="4" fontId="23" fillId="0" borderId="1" xfId="0" applyNumberFormat="1" applyFont="1" applyBorder="1" applyAlignment="1">
      <alignment horizontal="center" vertical="center"/>
    </xf>
    <xf numFmtId="4" fontId="22" fillId="0" borderId="1" xfId="0" applyNumberFormat="1" applyFont="1" applyBorder="1" applyAlignment="1">
      <alignment horizontal="center" vertical="center"/>
    </xf>
    <xf numFmtId="3" fontId="23" fillId="13" borderId="1" xfId="0" applyNumberFormat="1" applyFont="1" applyFill="1" applyBorder="1" applyAlignment="1">
      <alignment horizontal="center"/>
    </xf>
    <xf numFmtId="4" fontId="23" fillId="0" borderId="1" xfId="0" applyNumberFormat="1" applyFont="1" applyBorder="1" applyAlignment="1">
      <alignment horizontal="center"/>
    </xf>
    <xf numFmtId="0" fontId="4" fillId="0" borderId="0" xfId="0" applyFont="1" applyAlignment="1">
      <alignment vertical="center"/>
    </xf>
    <xf numFmtId="0" fontId="3" fillId="0" borderId="2" xfId="0" applyFont="1" applyBorder="1" applyAlignment="1">
      <alignment horizontal="center"/>
    </xf>
    <xf numFmtId="173" fontId="4" fillId="0" borderId="10" xfId="0" applyNumberFormat="1" applyFont="1" applyBorder="1" applyAlignment="1">
      <alignment horizontal="center"/>
    </xf>
    <xf numFmtId="0" fontId="27" fillId="14" borderId="26" xfId="0" applyFont="1" applyFill="1" applyBorder="1" applyAlignment="1">
      <alignment horizontal="center"/>
    </xf>
    <xf numFmtId="0" fontId="3" fillId="0" borderId="5" xfId="0" applyFont="1" applyBorder="1" applyAlignment="1">
      <alignment horizontal="center" vertical="center"/>
    </xf>
    <xf numFmtId="174" fontId="29" fillId="15" borderId="7" xfId="0" applyNumberFormat="1" applyFont="1" applyFill="1" applyBorder="1"/>
    <xf numFmtId="0" fontId="4" fillId="0" borderId="12" xfId="0" applyFont="1" applyBorder="1"/>
    <xf numFmtId="0" fontId="3" fillId="11" borderId="28" xfId="0" applyFont="1" applyFill="1" applyBorder="1" applyAlignment="1">
      <alignment vertical="center"/>
    </xf>
    <xf numFmtId="0" fontId="4" fillId="0" borderId="13" xfId="0" applyFont="1" applyBorder="1"/>
    <xf numFmtId="0" fontId="3" fillId="11" borderId="1" xfId="0" applyFont="1" applyFill="1" applyBorder="1" applyAlignment="1">
      <alignment horizontal="center" vertical="center"/>
    </xf>
    <xf numFmtId="0" fontId="4" fillId="0" borderId="29" xfId="0" applyFont="1" applyBorder="1"/>
    <xf numFmtId="0" fontId="4" fillId="0" borderId="1" xfId="0" applyFont="1" applyBorder="1" applyAlignment="1">
      <alignment horizontal="center" vertical="center"/>
    </xf>
    <xf numFmtId="174" fontId="4" fillId="0" borderId="1" xfId="0" applyNumberFormat="1" applyFont="1" applyBorder="1" applyAlignment="1">
      <alignment vertical="center"/>
    </xf>
    <xf numFmtId="175" fontId="14" fillId="0" borderId="10" xfId="0" applyNumberFormat="1" applyFont="1" applyBorder="1" applyAlignment="1">
      <alignment horizontal="right" vertical="center" wrapText="1" readingOrder="1"/>
    </xf>
    <xf numFmtId="174" fontId="4" fillId="11" borderId="7" xfId="0" applyNumberFormat="1" applyFont="1" applyFill="1" applyBorder="1"/>
    <xf numFmtId="0" fontId="3" fillId="11" borderId="29" xfId="0" applyFont="1" applyFill="1" applyBorder="1" applyAlignment="1">
      <alignment vertical="center"/>
    </xf>
    <xf numFmtId="0" fontId="3" fillId="11" borderId="1" xfId="0" applyFont="1" applyFill="1" applyBorder="1" applyAlignment="1">
      <alignment horizontal="center" vertical="center" wrapText="1"/>
    </xf>
    <xf numFmtId="0" fontId="14" fillId="0" borderId="10" xfId="0" applyFont="1" applyBorder="1" applyAlignment="1">
      <alignment horizontal="center" vertical="center" wrapText="1"/>
    </xf>
    <xf numFmtId="0" fontId="4" fillId="0" borderId="5" xfId="0" applyFont="1" applyBorder="1"/>
    <xf numFmtId="0" fontId="4" fillId="0" borderId="27" xfId="0" applyFont="1" applyBorder="1"/>
    <xf numFmtId="0" fontId="30" fillId="0" borderId="1" xfId="0" applyFont="1" applyBorder="1" applyAlignment="1">
      <alignment horizontal="left" vertical="center" wrapText="1"/>
    </xf>
    <xf numFmtId="176" fontId="14" fillId="0" borderId="10" xfId="0" applyNumberFormat="1" applyFont="1" applyBorder="1" applyAlignment="1">
      <alignment horizontal="center" vertical="center" wrapText="1" readingOrder="1"/>
    </xf>
    <xf numFmtId="2" fontId="14" fillId="0" borderId="10" xfId="0" applyNumberFormat="1" applyFont="1" applyBorder="1" applyAlignment="1">
      <alignment horizontal="center" vertical="center" wrapText="1" readingOrder="1"/>
    </xf>
    <xf numFmtId="177" fontId="14" fillId="0" borderId="10" xfId="0" applyNumberFormat="1" applyFont="1" applyBorder="1" applyAlignment="1">
      <alignment horizontal="center" vertical="center" wrapText="1" readingOrder="1"/>
    </xf>
    <xf numFmtId="3" fontId="19" fillId="0" borderId="0" xfId="0" applyNumberFormat="1" applyFont="1" applyAlignment="1">
      <alignment horizontal="center"/>
    </xf>
    <xf numFmtId="0" fontId="19" fillId="0" borderId="1" xfId="0" applyFont="1" applyBorder="1"/>
    <xf numFmtId="179" fontId="19" fillId="0" borderId="0" xfId="0" applyNumberFormat="1" applyFont="1" applyAlignment="1">
      <alignment horizontal="center" vertical="center"/>
    </xf>
    <xf numFmtId="179" fontId="14" fillId="0" borderId="0" xfId="0" applyNumberFormat="1" applyFont="1" applyAlignment="1">
      <alignment horizontal="center" vertical="center" wrapText="1" readingOrder="1"/>
    </xf>
    <xf numFmtId="178" fontId="19" fillId="0" borderId="10" xfId="0" applyNumberFormat="1" applyFont="1" applyBorder="1" applyAlignment="1">
      <alignment horizontal="center" vertical="center" wrapText="1" readingOrder="1"/>
    </xf>
    <xf numFmtId="0" fontId="19" fillId="0" borderId="1" xfId="0" applyFont="1" applyBorder="1" applyAlignment="1">
      <alignment horizontal="center" vertical="center"/>
    </xf>
    <xf numFmtId="0" fontId="19" fillId="0" borderId="10" xfId="0" applyFont="1" applyBorder="1" applyAlignment="1">
      <alignment horizontal="center" vertical="center" wrapText="1" readingOrder="1"/>
    </xf>
    <xf numFmtId="0" fontId="19" fillId="0" borderId="1" xfId="0" applyFont="1" applyBorder="1" applyAlignment="1">
      <alignment horizontal="left" vertical="center" wrapText="1" readingOrder="1"/>
    </xf>
    <xf numFmtId="0" fontId="19" fillId="0" borderId="10" xfId="0" applyFont="1" applyBorder="1" applyAlignment="1">
      <alignment horizontal="left" wrapText="1" readingOrder="1"/>
    </xf>
    <xf numFmtId="0" fontId="19" fillId="0" borderId="1" xfId="0" applyFont="1" applyBorder="1" applyAlignment="1">
      <alignment horizontal="left" wrapText="1" readingOrder="1"/>
    </xf>
    <xf numFmtId="2" fontId="30" fillId="0" borderId="10" xfId="0" applyNumberFormat="1" applyFont="1" applyBorder="1" applyAlignment="1">
      <alignment horizontal="center" vertical="center" wrapText="1" readingOrder="1"/>
    </xf>
    <xf numFmtId="0" fontId="4" fillId="0" borderId="1" xfId="0" applyFont="1" applyBorder="1" applyAlignment="1">
      <alignment vertical="center" wrapText="1"/>
    </xf>
    <xf numFmtId="178" fontId="4" fillId="0" borderId="10" xfId="0" applyNumberFormat="1" applyFont="1" applyBorder="1" applyAlignment="1">
      <alignment horizontal="center" vertical="center" wrapText="1" readingOrder="1"/>
    </xf>
    <xf numFmtId="1" fontId="34" fillId="0" borderId="0" xfId="0" applyNumberFormat="1" applyFont="1"/>
    <xf numFmtId="0" fontId="14" fillId="0" borderId="10" xfId="0" applyFont="1" applyBorder="1" applyAlignment="1">
      <alignment horizontal="center" vertical="center" wrapText="1" readingOrder="1"/>
    </xf>
    <xf numFmtId="174" fontId="4" fillId="0" borderId="1" xfId="0" applyNumberFormat="1" applyFont="1" applyBorder="1"/>
    <xf numFmtId="0" fontId="4" fillId="0" borderId="1" xfId="0" applyFont="1" applyBorder="1" applyAlignment="1">
      <alignment horizontal="center"/>
    </xf>
    <xf numFmtId="181" fontId="14" fillId="0" borderId="10" xfId="0" applyNumberFormat="1" applyFont="1" applyBorder="1" applyAlignment="1">
      <alignment horizontal="center" vertical="center" wrapText="1"/>
    </xf>
    <xf numFmtId="178" fontId="14" fillId="0" borderId="10" xfId="0" applyNumberFormat="1" applyFont="1" applyBorder="1" applyAlignment="1">
      <alignment horizontal="center" vertical="center" wrapText="1"/>
    </xf>
    <xf numFmtId="0" fontId="31" fillId="0" borderId="1" xfId="0" applyFont="1" applyBorder="1" applyAlignment="1">
      <alignment horizontal="center"/>
    </xf>
    <xf numFmtId="0" fontId="31" fillId="0" borderId="1" xfId="0" applyFont="1" applyBorder="1"/>
    <xf numFmtId="0" fontId="4" fillId="0" borderId="27" xfId="0" applyFont="1" applyBorder="1" applyAlignment="1">
      <alignment horizontal="center"/>
    </xf>
    <xf numFmtId="9" fontId="4" fillId="0" borderId="1" xfId="0" applyNumberFormat="1" applyFont="1" applyBorder="1" applyAlignment="1">
      <alignment horizontal="center"/>
    </xf>
    <xf numFmtId="0" fontId="35" fillId="0" borderId="0" xfId="0" applyFont="1"/>
    <xf numFmtId="167" fontId="35" fillId="0" borderId="0" xfId="0" applyNumberFormat="1" applyFont="1"/>
    <xf numFmtId="168" fontId="35" fillId="0" borderId="0" xfId="0" applyNumberFormat="1" applyFont="1"/>
    <xf numFmtId="0" fontId="37" fillId="0" borderId="4" xfId="0" applyFont="1" applyBorder="1"/>
    <xf numFmtId="0" fontId="38" fillId="0" borderId="34" xfId="0" applyFont="1" applyBorder="1" applyAlignment="1">
      <alignment horizontal="center" vertical="center"/>
    </xf>
    <xf numFmtId="0" fontId="38" fillId="0" borderId="35" xfId="0" applyFont="1" applyBorder="1" applyAlignment="1">
      <alignment horizontal="center" vertical="center"/>
    </xf>
    <xf numFmtId="167" fontId="38" fillId="0" borderId="35" xfId="0" applyNumberFormat="1" applyFont="1" applyBorder="1" applyAlignment="1">
      <alignment horizontal="center" vertical="center" wrapText="1"/>
    </xf>
    <xf numFmtId="168" fontId="38" fillId="0" borderId="35" xfId="0" applyNumberFormat="1" applyFont="1" applyBorder="1" applyAlignment="1">
      <alignment horizontal="center" vertical="center" wrapText="1"/>
    </xf>
    <xf numFmtId="168" fontId="38" fillId="0" borderId="35" xfId="0" applyNumberFormat="1" applyFont="1" applyBorder="1" applyAlignment="1">
      <alignment horizontal="center" vertical="center"/>
    </xf>
    <xf numFmtId="168" fontId="38" fillId="0" borderId="36" xfId="0" applyNumberFormat="1" applyFont="1" applyBorder="1" applyAlignment="1">
      <alignment horizontal="center" vertical="center"/>
    </xf>
    <xf numFmtId="0" fontId="35" fillId="0" borderId="29" xfId="0" applyFont="1" applyBorder="1"/>
    <xf numFmtId="0" fontId="35" fillId="0" borderId="1" xfId="0" applyFont="1" applyBorder="1"/>
    <xf numFmtId="167" fontId="35" fillId="0" borderId="1" xfId="0" applyNumberFormat="1" applyFont="1" applyBorder="1"/>
    <xf numFmtId="168" fontId="35" fillId="0" borderId="1" xfId="0" applyNumberFormat="1" applyFont="1" applyBorder="1"/>
    <xf numFmtId="10" fontId="35" fillId="0" borderId="1" xfId="0" applyNumberFormat="1" applyFont="1" applyBorder="1"/>
    <xf numFmtId="168" fontId="35" fillId="0" borderId="26" xfId="0" applyNumberFormat="1" applyFont="1" applyBorder="1"/>
    <xf numFmtId="0" fontId="39" fillId="0" borderId="34" xfId="0" applyFont="1" applyBorder="1" applyAlignment="1">
      <alignment horizontal="center"/>
    </xf>
    <xf numFmtId="0" fontId="39" fillId="0" borderId="35" xfId="0" applyFont="1" applyBorder="1" applyAlignment="1">
      <alignment horizontal="center"/>
    </xf>
    <xf numFmtId="0" fontId="39" fillId="0" borderId="36" xfId="0" applyFont="1" applyBorder="1" applyAlignment="1">
      <alignment horizontal="center"/>
    </xf>
    <xf numFmtId="10" fontId="34" fillId="0" borderId="31" xfId="0" applyNumberFormat="1" applyFont="1" applyBorder="1"/>
    <xf numFmtId="182" fontId="34" fillId="0" borderId="32" xfId="0" applyNumberFormat="1" applyFont="1" applyBorder="1"/>
    <xf numFmtId="0" fontId="34" fillId="0" borderId="33" xfId="0" applyFont="1" applyBorder="1"/>
    <xf numFmtId="168" fontId="40" fillId="0" borderId="1" xfId="0" applyNumberFormat="1" applyFont="1" applyBorder="1"/>
    <xf numFmtId="10" fontId="41" fillId="0" borderId="10" xfId="0" applyNumberFormat="1" applyFont="1" applyBorder="1" applyAlignment="1">
      <alignment horizontal="center"/>
    </xf>
    <xf numFmtId="10" fontId="41" fillId="0" borderId="1" xfId="0" applyNumberFormat="1" applyFont="1" applyBorder="1" applyAlignment="1">
      <alignment horizontal="center"/>
    </xf>
    <xf numFmtId="10" fontId="42" fillId="0" borderId="10" xfId="0" applyNumberFormat="1" applyFont="1" applyBorder="1" applyAlignment="1">
      <alignment horizontal="center"/>
    </xf>
    <xf numFmtId="10" fontId="42" fillId="0" borderId="1" xfId="0" applyNumberFormat="1" applyFont="1" applyBorder="1" applyAlignment="1">
      <alignment horizontal="center"/>
    </xf>
    <xf numFmtId="0" fontId="40" fillId="0" borderId="0" xfId="0" applyFont="1"/>
    <xf numFmtId="0" fontId="43" fillId="0" borderId="1" xfId="0" applyFont="1" applyBorder="1"/>
    <xf numFmtId="10" fontId="43" fillId="0" borderId="1" xfId="0" applyNumberFormat="1" applyFont="1" applyBorder="1"/>
    <xf numFmtId="169" fontId="35" fillId="0" borderId="0" xfId="0" applyNumberFormat="1" applyFont="1"/>
    <xf numFmtId="0" fontId="35" fillId="0" borderId="31" xfId="0" applyFont="1" applyBorder="1"/>
    <xf numFmtId="0" fontId="35" fillId="0" borderId="32" xfId="0" applyFont="1" applyBorder="1"/>
    <xf numFmtId="167" fontId="35" fillId="0" borderId="32" xfId="0" applyNumberFormat="1" applyFont="1" applyBorder="1"/>
    <xf numFmtId="168" fontId="35" fillId="0" borderId="32" xfId="0" applyNumberFormat="1" applyFont="1" applyBorder="1"/>
    <xf numFmtId="168" fontId="35" fillId="0" borderId="33" xfId="0" applyNumberFormat="1" applyFont="1" applyBorder="1"/>
    <xf numFmtId="0" fontId="45" fillId="0" borderId="0" xfId="0" applyFont="1"/>
    <xf numFmtId="0" fontId="46" fillId="16" borderId="29" xfId="0" applyFont="1" applyFill="1" applyBorder="1" applyAlignment="1">
      <alignment horizontal="center" vertical="center"/>
    </xf>
    <xf numFmtId="0" fontId="46" fillId="16" borderId="1" xfId="0" applyFont="1" applyFill="1" applyBorder="1" applyAlignment="1">
      <alignment horizontal="center" vertical="center"/>
    </xf>
    <xf numFmtId="166" fontId="46" fillId="16" borderId="1" xfId="0" applyNumberFormat="1" applyFont="1" applyFill="1" applyBorder="1" applyAlignment="1">
      <alignment horizontal="center" vertical="center" wrapText="1"/>
    </xf>
    <xf numFmtId="0" fontId="46" fillId="16" borderId="1" xfId="0" applyFont="1" applyFill="1" applyBorder="1" applyAlignment="1">
      <alignment horizontal="center" vertical="center" wrapText="1"/>
    </xf>
    <xf numFmtId="183" fontId="46" fillId="16" borderId="26" xfId="0" applyNumberFormat="1" applyFont="1" applyFill="1" applyBorder="1" applyAlignment="1">
      <alignment horizontal="center" vertical="center"/>
    </xf>
    <xf numFmtId="176" fontId="47" fillId="2" borderId="29" xfId="0" applyNumberFormat="1" applyFont="1" applyFill="1" applyBorder="1" applyAlignment="1">
      <alignment horizontal="center" vertical="center"/>
    </xf>
    <xf numFmtId="0" fontId="47" fillId="2" borderId="1" xfId="0" applyFont="1" applyFill="1" applyBorder="1" applyAlignment="1">
      <alignment vertical="center"/>
    </xf>
    <xf numFmtId="0" fontId="47" fillId="2" borderId="1" xfId="0" applyFont="1" applyFill="1" applyBorder="1" applyAlignment="1">
      <alignment horizontal="center" vertical="center"/>
    </xf>
    <xf numFmtId="176" fontId="48" fillId="0" borderId="29" xfId="0" applyNumberFormat="1" applyFont="1" applyBorder="1" applyAlignment="1">
      <alignment horizontal="center" vertical="center"/>
    </xf>
    <xf numFmtId="0" fontId="48" fillId="0" borderId="1" xfId="0" applyFont="1" applyBorder="1" applyAlignment="1">
      <alignment horizontal="left" vertical="center"/>
    </xf>
    <xf numFmtId="0" fontId="48" fillId="0" borderId="1" xfId="0" applyFont="1" applyBorder="1" applyAlignment="1">
      <alignment horizontal="center" vertical="center"/>
    </xf>
    <xf numFmtId="1" fontId="48" fillId="7" borderId="1" xfId="0" applyNumberFormat="1" applyFont="1" applyFill="1" applyBorder="1" applyAlignment="1">
      <alignment horizontal="center" vertical="center"/>
    </xf>
    <xf numFmtId="166" fontId="48" fillId="0" borderId="1" xfId="0" applyNumberFormat="1" applyFont="1" applyBorder="1" applyAlignment="1">
      <alignment horizontal="right" vertical="center"/>
    </xf>
    <xf numFmtId="2" fontId="48" fillId="0" borderId="1" xfId="0" applyNumberFormat="1" applyFont="1" applyBorder="1" applyAlignment="1">
      <alignment horizontal="center" vertical="center"/>
    </xf>
    <xf numFmtId="9" fontId="48" fillId="7" borderId="1" xfId="0" applyNumberFormat="1" applyFont="1" applyFill="1" applyBorder="1" applyAlignment="1">
      <alignment horizontal="center" vertical="center"/>
    </xf>
    <xf numFmtId="176" fontId="48" fillId="7" borderId="1" xfId="0" applyNumberFormat="1" applyFont="1" applyFill="1" applyBorder="1" applyAlignment="1">
      <alignment horizontal="center" vertical="center" wrapText="1"/>
    </xf>
    <xf numFmtId="184" fontId="47" fillId="2" borderId="1" xfId="0" applyNumberFormat="1" applyFont="1" applyFill="1" applyBorder="1" applyAlignment="1">
      <alignment horizontal="center" vertical="center"/>
    </xf>
    <xf numFmtId="176" fontId="47" fillId="2" borderId="1" xfId="0" applyNumberFormat="1" applyFont="1" applyFill="1" applyBorder="1" applyAlignment="1">
      <alignment vertical="center"/>
    </xf>
    <xf numFmtId="0" fontId="48" fillId="12" borderId="29" xfId="0" applyFont="1" applyFill="1" applyBorder="1" applyAlignment="1">
      <alignment horizontal="center" vertical="center"/>
    </xf>
    <xf numFmtId="1" fontId="48" fillId="0" borderId="1" xfId="0" applyNumberFormat="1" applyFont="1" applyBorder="1" applyAlignment="1">
      <alignment horizontal="center" vertical="center"/>
    </xf>
    <xf numFmtId="9" fontId="48" fillId="0" borderId="1" xfId="0" applyNumberFormat="1" applyFont="1" applyBorder="1" applyAlignment="1">
      <alignment horizontal="center" vertical="center"/>
    </xf>
    <xf numFmtId="176" fontId="48" fillId="0" borderId="1" xfId="0" applyNumberFormat="1" applyFont="1" applyBorder="1" applyAlignment="1">
      <alignment horizontal="center" vertical="center" wrapText="1"/>
    </xf>
    <xf numFmtId="184" fontId="48" fillId="0" borderId="1" xfId="0" applyNumberFormat="1" applyFont="1" applyBorder="1" applyAlignment="1">
      <alignment horizontal="center" vertical="center"/>
    </xf>
    <xf numFmtId="176" fontId="48" fillId="0" borderId="1" xfId="0" applyNumberFormat="1" applyFont="1" applyBorder="1" applyAlignment="1">
      <alignment horizontal="center" vertical="center"/>
    </xf>
    <xf numFmtId="184" fontId="48" fillId="7" borderId="1" xfId="0" applyNumberFormat="1" applyFont="1" applyFill="1" applyBorder="1" applyAlignment="1">
      <alignment horizontal="center" vertical="center"/>
    </xf>
    <xf numFmtId="176" fontId="47" fillId="2" borderId="1" xfId="0" applyNumberFormat="1" applyFont="1" applyFill="1" applyBorder="1" applyAlignment="1">
      <alignment horizontal="center" vertical="center"/>
    </xf>
    <xf numFmtId="49" fontId="48" fillId="0" borderId="1" xfId="0" applyNumberFormat="1" applyFont="1" applyBorder="1" applyAlignment="1">
      <alignment horizontal="left" vertical="center"/>
    </xf>
    <xf numFmtId="0" fontId="48" fillId="12" borderId="1" xfId="0" applyFont="1" applyFill="1" applyBorder="1" applyAlignment="1">
      <alignment horizontal="center" vertical="center"/>
    </xf>
    <xf numFmtId="176" fontId="48" fillId="7" borderId="1" xfId="0" applyNumberFormat="1" applyFont="1" applyFill="1" applyBorder="1" applyAlignment="1">
      <alignment horizontal="center" vertical="center"/>
    </xf>
    <xf numFmtId="2" fontId="48" fillId="0" borderId="1" xfId="0" applyNumberFormat="1" applyFont="1" applyBorder="1" applyAlignment="1">
      <alignment horizontal="center" vertical="center" wrapText="1"/>
    </xf>
    <xf numFmtId="0" fontId="48" fillId="0" borderId="29" xfId="0" applyFont="1" applyBorder="1" applyAlignment="1">
      <alignment horizontal="center" vertical="center"/>
    </xf>
    <xf numFmtId="0" fontId="48" fillId="7" borderId="1" xfId="0" applyFont="1" applyFill="1" applyBorder="1" applyAlignment="1">
      <alignment horizontal="left" vertical="center"/>
    </xf>
    <xf numFmtId="0" fontId="48" fillId="7" borderId="1" xfId="0" applyFont="1" applyFill="1" applyBorder="1" applyAlignment="1">
      <alignment horizontal="center" vertical="center"/>
    </xf>
    <xf numFmtId="0" fontId="48" fillId="12" borderId="1" xfId="0" applyFont="1" applyFill="1" applyBorder="1" applyAlignment="1">
      <alignment horizontal="left" vertical="center"/>
    </xf>
    <xf numFmtId="2" fontId="48" fillId="0" borderId="1" xfId="0" applyNumberFormat="1" applyFont="1" applyBorder="1" applyAlignment="1">
      <alignment horizontal="left" vertical="center"/>
    </xf>
    <xf numFmtId="0" fontId="47" fillId="2" borderId="29" xfId="0" applyFont="1" applyFill="1" applyBorder="1" applyAlignment="1">
      <alignment horizontal="center" vertical="center"/>
    </xf>
    <xf numFmtId="168" fontId="48" fillId="0" borderId="1" xfId="0" applyNumberFormat="1" applyFont="1" applyBorder="1" applyAlignment="1">
      <alignment horizontal="right" vertical="center"/>
    </xf>
    <xf numFmtId="0" fontId="47" fillId="4" borderId="29" xfId="0" applyFont="1" applyFill="1" applyBorder="1" applyAlignment="1">
      <alignment horizontal="center" vertical="center"/>
    </xf>
    <xf numFmtId="0" fontId="47" fillId="4" borderId="1" xfId="0" applyFont="1" applyFill="1" applyBorder="1" applyAlignment="1">
      <alignment vertical="center"/>
    </xf>
    <xf numFmtId="0" fontId="47" fillId="4" borderId="1" xfId="0" applyFont="1" applyFill="1" applyBorder="1" applyAlignment="1">
      <alignment horizontal="center" vertical="center"/>
    </xf>
    <xf numFmtId="10" fontId="35" fillId="0" borderId="1" xfId="0" applyNumberFormat="1" applyFont="1" applyBorder="1" applyAlignment="1">
      <alignment horizontal="center" vertical="center"/>
    </xf>
    <xf numFmtId="173" fontId="48" fillId="0" borderId="1" xfId="0" applyNumberFormat="1" applyFont="1" applyBorder="1" applyAlignment="1">
      <alignment horizontal="center" vertical="center"/>
    </xf>
    <xf numFmtId="174" fontId="45" fillId="0" borderId="0" xfId="0" applyNumberFormat="1" applyFont="1"/>
    <xf numFmtId="186" fontId="48" fillId="0" borderId="1" xfId="0" applyNumberFormat="1" applyFont="1" applyBorder="1" applyAlignment="1">
      <alignment horizontal="center" vertical="center"/>
    </xf>
    <xf numFmtId="185" fontId="47" fillId="0" borderId="1" xfId="0" applyNumberFormat="1" applyFont="1" applyBorder="1" applyAlignment="1">
      <alignment horizontal="center" vertical="center"/>
    </xf>
    <xf numFmtId="186" fontId="47" fillId="0" borderId="1" xfId="0" applyNumberFormat="1" applyFont="1" applyBorder="1" applyAlignment="1">
      <alignment horizontal="center" vertical="center"/>
    </xf>
    <xf numFmtId="0" fontId="47" fillId="0" borderId="29" xfId="0" applyFont="1" applyBorder="1" applyAlignment="1">
      <alignment horizontal="center" vertical="center"/>
    </xf>
    <xf numFmtId="185" fontId="47" fillId="0" borderId="1" xfId="0" applyNumberFormat="1" applyFont="1" applyBorder="1" applyAlignment="1">
      <alignment horizontal="center" vertical="center" wrapText="1"/>
    </xf>
    <xf numFmtId="186" fontId="47" fillId="17" borderId="1" xfId="0" applyNumberFormat="1" applyFont="1" applyFill="1" applyBorder="1" applyAlignment="1">
      <alignment horizontal="center" vertical="center"/>
    </xf>
    <xf numFmtId="185" fontId="47" fillId="0" borderId="1" xfId="0" applyNumberFormat="1" applyFont="1" applyBorder="1" applyAlignment="1">
      <alignment vertical="center" wrapText="1"/>
    </xf>
    <xf numFmtId="185" fontId="45" fillId="0" borderId="0" xfId="0" applyNumberFormat="1" applyFont="1"/>
    <xf numFmtId="185" fontId="47" fillId="0" borderId="1" xfId="0" applyNumberFormat="1" applyFont="1" applyBorder="1" applyAlignment="1">
      <alignment horizontal="left" vertical="center"/>
    </xf>
    <xf numFmtId="187" fontId="4" fillId="0" borderId="0" xfId="0" applyNumberFormat="1" applyFont="1"/>
    <xf numFmtId="0" fontId="3" fillId="0" borderId="1" xfId="0" applyFont="1" applyBorder="1"/>
    <xf numFmtId="168" fontId="3" fillId="0" borderId="1" xfId="0" applyNumberFormat="1" applyFont="1" applyBorder="1"/>
    <xf numFmtId="187" fontId="6" fillId="0" borderId="0" xfId="0" applyNumberFormat="1" applyFont="1"/>
    <xf numFmtId="187" fontId="6" fillId="0" borderId="17" xfId="0" applyNumberFormat="1" applyFont="1" applyBorder="1"/>
    <xf numFmtId="9" fontId="6" fillId="0" borderId="10" xfId="0" applyNumberFormat="1" applyFont="1" applyBorder="1"/>
    <xf numFmtId="0" fontId="6" fillId="0" borderId="0" xfId="0" applyFont="1"/>
    <xf numFmtId="168" fontId="6" fillId="0" borderId="0" xfId="0" applyNumberFormat="1" applyFont="1"/>
    <xf numFmtId="0" fontId="6" fillId="0" borderId="1" xfId="0" applyFont="1" applyBorder="1"/>
    <xf numFmtId="187" fontId="6" fillId="0" borderId="1" xfId="0" applyNumberFormat="1" applyFont="1" applyBorder="1" applyAlignment="1">
      <alignment horizontal="center"/>
    </xf>
    <xf numFmtId="187" fontId="4" fillId="0" borderId="1" xfId="0" applyNumberFormat="1" applyFont="1" applyBorder="1"/>
    <xf numFmtId="9" fontId="4" fillId="17" borderId="1" xfId="0" applyNumberFormat="1" applyFont="1" applyFill="1" applyBorder="1"/>
    <xf numFmtId="10" fontId="4" fillId="17" borderId="1" xfId="0" applyNumberFormat="1" applyFont="1" applyFill="1" applyBorder="1"/>
    <xf numFmtId="180" fontId="4" fillId="0" borderId="1" xfId="0" applyNumberFormat="1" applyFont="1" applyBorder="1"/>
    <xf numFmtId="188" fontId="4" fillId="0" borderId="1" xfId="0" applyNumberFormat="1" applyFont="1" applyBorder="1"/>
    <xf numFmtId="10" fontId="4" fillId="0" borderId="0" xfId="0" applyNumberFormat="1" applyFont="1"/>
    <xf numFmtId="180" fontId="4" fillId="0" borderId="0" xfId="0" applyNumberFormat="1" applyFont="1"/>
    <xf numFmtId="169" fontId="4" fillId="0" borderId="0" xfId="0" applyNumberFormat="1" applyFont="1"/>
    <xf numFmtId="169" fontId="6" fillId="0" borderId="1" xfId="0" applyNumberFormat="1" applyFont="1" applyBorder="1"/>
    <xf numFmtId="10" fontId="45" fillId="0" borderId="0" xfId="0" applyNumberFormat="1" applyFont="1"/>
    <xf numFmtId="188" fontId="45" fillId="0" borderId="0" xfId="0" applyNumberFormat="1" applyFont="1"/>
    <xf numFmtId="0" fontId="50" fillId="0" borderId="0" xfId="0" applyFont="1"/>
    <xf numFmtId="0" fontId="50" fillId="0" borderId="4" xfId="0" applyFont="1" applyBorder="1" applyAlignment="1">
      <alignment horizontal="right"/>
    </xf>
    <xf numFmtId="188" fontId="50" fillId="0" borderId="0" xfId="0" applyNumberFormat="1" applyFont="1"/>
    <xf numFmtId="0" fontId="45" fillId="0" borderId="38" xfId="0" applyFont="1" applyBorder="1"/>
    <xf numFmtId="0" fontId="51" fillId="18" borderId="34" xfId="0" applyFont="1" applyFill="1" applyBorder="1" applyAlignment="1">
      <alignment horizontal="left" vertical="center" wrapText="1"/>
    </xf>
    <xf numFmtId="0" fontId="45" fillId="0" borderId="35" xfId="0" applyFont="1" applyBorder="1"/>
    <xf numFmtId="173" fontId="52" fillId="19" borderId="1" xfId="0" applyNumberFormat="1" applyFont="1" applyFill="1" applyBorder="1" applyAlignment="1">
      <alignment horizontal="center"/>
    </xf>
    <xf numFmtId="188" fontId="45" fillId="0" borderId="35" xfId="0" applyNumberFormat="1" applyFont="1" applyBorder="1"/>
    <xf numFmtId="188" fontId="45" fillId="0" borderId="36" xfId="0" applyNumberFormat="1" applyFont="1" applyBorder="1"/>
    <xf numFmtId="0" fontId="51" fillId="18" borderId="29" xfId="0" applyFont="1" applyFill="1" applyBorder="1" applyAlignment="1">
      <alignment horizontal="left" vertical="center" wrapText="1"/>
    </xf>
    <xf numFmtId="0" fontId="45" fillId="0" borderId="1" xfId="0" applyFont="1" applyBorder="1"/>
    <xf numFmtId="188" fontId="45" fillId="0" borderId="1" xfId="0" applyNumberFormat="1" applyFont="1" applyBorder="1"/>
    <xf numFmtId="188" fontId="45" fillId="0" borderId="26" xfId="0" applyNumberFormat="1" applyFont="1" applyBorder="1"/>
    <xf numFmtId="173" fontId="52" fillId="0" borderId="1" xfId="0" applyNumberFormat="1" applyFont="1" applyBorder="1" applyAlignment="1">
      <alignment horizontal="center"/>
    </xf>
    <xf numFmtId="188" fontId="45" fillId="0" borderId="32" xfId="0" applyNumberFormat="1" applyFont="1" applyBorder="1"/>
    <xf numFmtId="188" fontId="45" fillId="0" borderId="33" xfId="0" applyNumberFormat="1" applyFont="1" applyBorder="1"/>
    <xf numFmtId="0" fontId="50" fillId="0" borderId="4" xfId="0" applyFont="1" applyBorder="1"/>
    <xf numFmtId="0" fontId="54" fillId="0" borderId="0" xfId="0" applyFont="1"/>
    <xf numFmtId="0" fontId="53" fillId="0" borderId="1" xfId="0" applyFont="1" applyBorder="1" applyAlignment="1">
      <alignment horizontal="center" vertical="center" wrapText="1"/>
    </xf>
    <xf numFmtId="0" fontId="53" fillId="0" borderId="1" xfId="0" applyFont="1" applyBorder="1" applyAlignment="1">
      <alignment horizontal="center" vertical="center"/>
    </xf>
    <xf numFmtId="3" fontId="53" fillId="0" borderId="1" xfId="0" applyNumberFormat="1" applyFont="1" applyBorder="1" applyAlignment="1">
      <alignment horizontal="center" vertical="center" wrapText="1"/>
    </xf>
    <xf numFmtId="0" fontId="53" fillId="0" borderId="34" xfId="0" applyFont="1" applyBorder="1" applyAlignment="1">
      <alignment horizontal="center" vertical="center" wrapText="1"/>
    </xf>
    <xf numFmtId="0" fontId="53" fillId="0" borderId="35" xfId="0" applyFont="1" applyBorder="1" applyAlignment="1">
      <alignment vertical="center"/>
    </xf>
    <xf numFmtId="168" fontId="53" fillId="0" borderId="35" xfId="0" applyNumberFormat="1" applyFont="1" applyBorder="1" applyAlignment="1">
      <alignment vertical="center"/>
    </xf>
    <xf numFmtId="179" fontId="53" fillId="0" borderId="36" xfId="0" applyNumberFormat="1" applyFont="1" applyBorder="1" applyAlignment="1">
      <alignment vertical="center"/>
    </xf>
    <xf numFmtId="0" fontId="35" fillId="0" borderId="10" xfId="0" applyFont="1" applyBorder="1" applyAlignment="1">
      <alignment horizontal="left" vertical="center" wrapText="1"/>
    </xf>
    <xf numFmtId="0" fontId="35" fillId="0" borderId="29" xfId="0" applyFont="1" applyBorder="1" applyAlignment="1">
      <alignment horizontal="center" vertical="center" wrapText="1"/>
    </xf>
    <xf numFmtId="0" fontId="35" fillId="17" borderId="1" xfId="0" applyFont="1" applyFill="1" applyBorder="1" applyAlignment="1">
      <alignment horizontal="center" vertical="center"/>
    </xf>
    <xf numFmtId="168" fontId="35" fillId="0" borderId="1" xfId="0" applyNumberFormat="1" applyFont="1" applyBorder="1" applyAlignment="1">
      <alignment vertical="center"/>
    </xf>
    <xf numFmtId="9" fontId="35" fillId="17" borderId="1" xfId="0" applyNumberFormat="1" applyFont="1" applyFill="1" applyBorder="1" applyAlignment="1">
      <alignment horizontal="center" vertical="center"/>
    </xf>
    <xf numFmtId="2" fontId="35" fillId="17" borderId="1" xfId="0" applyNumberFormat="1" applyFont="1" applyFill="1" applyBorder="1" applyAlignment="1">
      <alignment horizontal="center" vertical="center"/>
    </xf>
    <xf numFmtId="179" fontId="35" fillId="0" borderId="26" xfId="0" applyNumberFormat="1" applyFont="1" applyBorder="1" applyAlignment="1">
      <alignment vertical="center"/>
    </xf>
    <xf numFmtId="0" fontId="35" fillId="0" borderId="1" xfId="0" applyFont="1" applyBorder="1" applyAlignment="1">
      <alignment horizontal="left" vertical="center" wrapText="1"/>
    </xf>
    <xf numFmtId="0" fontId="53" fillId="0" borderId="1" xfId="0" applyFont="1" applyBorder="1" applyAlignment="1">
      <alignment horizontal="right" vertical="center" wrapText="1"/>
    </xf>
    <xf numFmtId="0" fontId="55" fillId="0" borderId="17" xfId="0" applyFont="1" applyBorder="1" applyAlignment="1">
      <alignment horizontal="left"/>
    </xf>
    <xf numFmtId="4" fontId="37" fillId="0" borderId="1" xfId="0" applyNumberFormat="1" applyFont="1" applyBorder="1" applyAlignment="1">
      <alignment horizontal="right" vertical="center"/>
    </xf>
    <xf numFmtId="0" fontId="53" fillId="0" borderId="1" xfId="0" applyFont="1" applyBorder="1" applyAlignment="1">
      <alignment vertical="center"/>
    </xf>
    <xf numFmtId="176" fontId="53" fillId="0" borderId="1" xfId="0" applyNumberFormat="1" applyFont="1" applyBorder="1" applyAlignment="1">
      <alignment horizontal="right" vertical="center"/>
    </xf>
    <xf numFmtId="179" fontId="53" fillId="0" borderId="1" xfId="0" applyNumberFormat="1" applyFont="1" applyBorder="1" applyAlignment="1">
      <alignment vertical="center"/>
    </xf>
    <xf numFmtId="169" fontId="54" fillId="0" borderId="0" xfId="0" applyNumberFormat="1" applyFont="1"/>
    <xf numFmtId="0" fontId="53" fillId="0" borderId="1" xfId="0" applyFont="1" applyBorder="1" applyAlignment="1">
      <alignment vertical="center" wrapText="1"/>
    </xf>
    <xf numFmtId="0" fontId="35" fillId="0" borderId="1" xfId="0" applyFont="1" applyBorder="1" applyAlignment="1">
      <alignment horizontal="center" vertical="center" wrapText="1"/>
    </xf>
    <xf numFmtId="9" fontId="51" fillId="0" borderId="1" xfId="0" applyNumberFormat="1" applyFont="1" applyBorder="1" applyAlignment="1">
      <alignment horizontal="center" vertical="center"/>
    </xf>
    <xf numFmtId="176" fontId="35" fillId="17" borderId="1" xfId="0" applyNumberFormat="1" applyFont="1" applyFill="1" applyBorder="1" applyAlignment="1">
      <alignment horizontal="center" vertical="center"/>
    </xf>
    <xf numFmtId="179" fontId="35" fillId="17" borderId="1" xfId="0" applyNumberFormat="1" applyFont="1" applyFill="1" applyBorder="1" applyAlignment="1">
      <alignment vertical="center"/>
    </xf>
    <xf numFmtId="179" fontId="35" fillId="0" borderId="1" xfId="0" applyNumberFormat="1" applyFont="1" applyBorder="1" applyAlignment="1">
      <alignment vertical="center"/>
    </xf>
    <xf numFmtId="179" fontId="54" fillId="0" borderId="0" xfId="0" applyNumberFormat="1" applyFont="1"/>
    <xf numFmtId="0" fontId="35" fillId="0" borderId="1" xfId="0" applyFont="1" applyBorder="1" applyAlignment="1">
      <alignment horizontal="center" vertical="center"/>
    </xf>
    <xf numFmtId="176" fontId="35" fillId="0" borderId="1" xfId="0" applyNumberFormat="1" applyFont="1" applyBorder="1" applyAlignment="1">
      <alignment horizontal="center" vertical="center"/>
    </xf>
    <xf numFmtId="176" fontId="56" fillId="0" borderId="1" xfId="0" applyNumberFormat="1" applyFont="1" applyBorder="1" applyAlignment="1">
      <alignment horizontal="center" vertical="center"/>
    </xf>
    <xf numFmtId="0" fontId="35" fillId="0" borderId="17" xfId="0" applyFont="1" applyBorder="1" applyAlignment="1">
      <alignment horizontal="center" vertical="center" wrapText="1"/>
    </xf>
    <xf numFmtId="0" fontId="56" fillId="0" borderId="1" xfId="0" applyFont="1" applyBorder="1" applyAlignment="1">
      <alignment horizontal="center" vertical="center"/>
    </xf>
    <xf numFmtId="179" fontId="56" fillId="0" borderId="1" xfId="0" applyNumberFormat="1" applyFont="1" applyBorder="1" applyAlignment="1">
      <alignment vertical="center"/>
    </xf>
    <xf numFmtId="0" fontId="35" fillId="0" borderId="17" xfId="0" applyFont="1" applyBorder="1" applyAlignment="1">
      <alignment horizontal="left" vertical="center" wrapText="1"/>
    </xf>
    <xf numFmtId="176" fontId="35" fillId="0" borderId="10" xfId="0" applyNumberFormat="1" applyFont="1" applyBorder="1" applyAlignment="1">
      <alignment horizontal="center" vertical="center"/>
    </xf>
    <xf numFmtId="0" fontId="53" fillId="0" borderId="17" xfId="0" applyFont="1" applyBorder="1" applyAlignment="1">
      <alignment horizontal="center" vertical="center" wrapText="1"/>
    </xf>
    <xf numFmtId="179" fontId="53" fillId="0" borderId="1" xfId="0" applyNumberFormat="1" applyFont="1" applyBorder="1" applyAlignment="1">
      <alignment horizontal="right" vertical="center"/>
    </xf>
    <xf numFmtId="0" fontId="53" fillId="0" borderId="18" xfId="0" applyFont="1" applyBorder="1" applyAlignment="1">
      <alignment horizontal="right" vertical="center"/>
    </xf>
    <xf numFmtId="0" fontId="53" fillId="0" borderId="19" xfId="0" applyFont="1" applyBorder="1" applyAlignment="1">
      <alignment horizontal="right" vertical="center"/>
    </xf>
    <xf numFmtId="0" fontId="53" fillId="0" borderId="18" xfId="0" applyFont="1" applyBorder="1" applyAlignment="1">
      <alignment vertical="center" wrapText="1"/>
    </xf>
    <xf numFmtId="0" fontId="53" fillId="0" borderId="19" xfId="0" applyFont="1" applyBorder="1" applyAlignment="1">
      <alignment vertical="center"/>
    </xf>
    <xf numFmtId="179" fontId="53" fillId="0" borderId="1" xfId="0" applyNumberFormat="1" applyFont="1" applyBorder="1" applyAlignment="1">
      <alignment horizontal="left" vertical="center"/>
    </xf>
    <xf numFmtId="173" fontId="53" fillId="0" borderId="1" xfId="0" applyNumberFormat="1" applyFont="1" applyBorder="1" applyAlignment="1">
      <alignment horizontal="center" vertical="center"/>
    </xf>
    <xf numFmtId="179" fontId="53" fillId="9" borderId="1" xfId="0" applyNumberFormat="1" applyFont="1" applyFill="1" applyBorder="1" applyAlignment="1">
      <alignment horizontal="left" vertical="center"/>
    </xf>
    <xf numFmtId="168" fontId="54" fillId="0" borderId="0" xfId="0" applyNumberFormat="1" applyFont="1"/>
    <xf numFmtId="0" fontId="58" fillId="0" borderId="17" xfId="0" applyFont="1" applyBorder="1" applyAlignment="1">
      <alignment horizontal="center"/>
    </xf>
    <xf numFmtId="0" fontId="58" fillId="0" borderId="0" xfId="0" applyFont="1" applyAlignment="1">
      <alignment horizontal="center"/>
    </xf>
    <xf numFmtId="0" fontId="60" fillId="0" borderId="10" xfId="0" applyFont="1" applyBorder="1" applyAlignment="1">
      <alignment horizontal="center"/>
    </xf>
    <xf numFmtId="167" fontId="45" fillId="0" borderId="0" xfId="0" applyNumberFormat="1" applyFont="1"/>
    <xf numFmtId="0" fontId="58" fillId="0" borderId="1" xfId="0" applyFont="1" applyBorder="1" applyAlignment="1">
      <alignment horizontal="center"/>
    </xf>
    <xf numFmtId="0" fontId="59" fillId="0" borderId="10" xfId="0" applyFont="1" applyBorder="1"/>
    <xf numFmtId="0" fontId="44" fillId="10" borderId="1" xfId="0" applyFont="1" applyFill="1" applyBorder="1" applyAlignment="1">
      <alignment horizontal="center" vertical="center"/>
    </xf>
    <xf numFmtId="0" fontId="44" fillId="10" borderId="1" xfId="0" applyFont="1" applyFill="1" applyBorder="1" applyAlignment="1">
      <alignment horizontal="center" vertical="center" wrapText="1"/>
    </xf>
    <xf numFmtId="0" fontId="44" fillId="11" borderId="1" xfId="0" applyFont="1" applyFill="1" applyBorder="1" applyAlignment="1">
      <alignment horizontal="center" vertical="center"/>
    </xf>
    <xf numFmtId="0" fontId="44" fillId="11" borderId="1" xfId="0" applyFont="1" applyFill="1" applyBorder="1" applyAlignment="1">
      <alignment vertical="center"/>
    </xf>
    <xf numFmtId="0" fontId="51" fillId="11" borderId="1" xfId="0" applyFont="1" applyFill="1" applyBorder="1" applyAlignment="1">
      <alignment horizontal="center" vertical="center"/>
    </xf>
    <xf numFmtId="189" fontId="44" fillId="11" borderId="1" xfId="0" applyNumberFormat="1" applyFont="1" applyFill="1" applyBorder="1" applyAlignment="1">
      <alignment vertical="center"/>
    </xf>
    <xf numFmtId="0" fontId="51" fillId="0" borderId="0" xfId="0" applyFont="1"/>
    <xf numFmtId="0" fontId="51" fillId="0" borderId="1" xfId="0" applyFont="1" applyBorder="1" applyAlignment="1">
      <alignment horizontal="center" vertical="center"/>
    </xf>
    <xf numFmtId="0" fontId="51" fillId="13" borderId="1" xfId="0" applyFont="1" applyFill="1" applyBorder="1" applyAlignment="1">
      <alignment vertical="center"/>
    </xf>
    <xf numFmtId="189" fontId="51" fillId="0" borderId="1" xfId="0" applyNumberFormat="1" applyFont="1" applyBorder="1" applyAlignment="1">
      <alignment horizontal="center" vertical="center"/>
    </xf>
    <xf numFmtId="189" fontId="51" fillId="0" borderId="1" xfId="0" applyNumberFormat="1" applyFont="1" applyBorder="1" applyAlignment="1">
      <alignment vertical="center"/>
    </xf>
    <xf numFmtId="0" fontId="34" fillId="0" borderId="1" xfId="0" applyFont="1" applyBorder="1"/>
    <xf numFmtId="0" fontId="51" fillId="0" borderId="1" xfId="0" applyFont="1" applyBorder="1" applyAlignment="1">
      <alignment vertical="center"/>
    </xf>
    <xf numFmtId="0" fontId="44" fillId="13" borderId="1" xfId="0" applyFont="1" applyFill="1" applyBorder="1" applyAlignment="1">
      <alignment horizontal="left" vertical="center"/>
    </xf>
    <xf numFmtId="0" fontId="44" fillId="0" borderId="1" xfId="0" applyFont="1" applyBorder="1" applyAlignment="1">
      <alignment horizontal="center" vertical="center"/>
    </xf>
    <xf numFmtId="0" fontId="59" fillId="0" borderId="0" xfId="0" applyFont="1"/>
    <xf numFmtId="0" fontId="51" fillId="0" borderId="1" xfId="0" applyFont="1" applyBorder="1" applyAlignment="1">
      <alignment vertical="center" wrapText="1"/>
    </xf>
    <xf numFmtId="173" fontId="51" fillId="11" borderId="1" xfId="0" applyNumberFormat="1" applyFont="1" applyFill="1" applyBorder="1" applyAlignment="1">
      <alignment horizontal="center" vertical="center"/>
    </xf>
    <xf numFmtId="9" fontId="51" fillId="0" borderId="1" xfId="0" applyNumberFormat="1" applyFont="1" applyBorder="1" applyAlignment="1">
      <alignment vertical="center"/>
    </xf>
    <xf numFmtId="9" fontId="44" fillId="11" borderId="1" xfId="0" applyNumberFormat="1" applyFont="1" applyFill="1" applyBorder="1" applyAlignment="1">
      <alignment vertical="center"/>
    </xf>
    <xf numFmtId="9" fontId="51" fillId="11" borderId="1" xfId="0" applyNumberFormat="1" applyFont="1" applyFill="1" applyBorder="1" applyAlignment="1">
      <alignment horizontal="right" vertical="center"/>
    </xf>
    <xf numFmtId="189" fontId="44" fillId="11" borderId="1" xfId="0" applyNumberFormat="1" applyFont="1" applyFill="1" applyBorder="1" applyAlignment="1">
      <alignment horizontal="right" vertical="center"/>
    </xf>
    <xf numFmtId="189" fontId="44" fillId="11" borderId="1" xfId="0" applyNumberFormat="1" applyFont="1" applyFill="1" applyBorder="1" applyAlignment="1">
      <alignment horizontal="center" vertical="center"/>
    </xf>
    <xf numFmtId="0" fontId="51" fillId="0" borderId="1" xfId="0" applyFont="1" applyBorder="1"/>
    <xf numFmtId="167" fontId="58" fillId="0" borderId="1" xfId="0" applyNumberFormat="1" applyFont="1" applyBorder="1" applyAlignment="1">
      <alignment vertical="center"/>
    </xf>
    <xf numFmtId="167" fontId="58" fillId="0" borderId="0" xfId="0" applyNumberFormat="1" applyFont="1" applyAlignment="1">
      <alignment vertical="center"/>
    </xf>
    <xf numFmtId="0" fontId="30" fillId="0" borderId="0" xfId="0" applyFont="1" applyAlignment="1">
      <alignment vertical="center"/>
    </xf>
    <xf numFmtId="0" fontId="30" fillId="0" borderId="0" xfId="0" applyFont="1" applyAlignment="1">
      <alignment horizontal="center" vertical="center" wrapText="1"/>
    </xf>
    <xf numFmtId="171" fontId="30" fillId="0" borderId="0" xfId="0" applyNumberFormat="1" applyFont="1" applyAlignment="1">
      <alignment vertical="center"/>
    </xf>
    <xf numFmtId="0" fontId="26" fillId="0" borderId="0" xfId="0" applyFont="1" applyAlignment="1">
      <alignment vertical="center"/>
    </xf>
    <xf numFmtId="49" fontId="26" fillId="0" borderId="0" xfId="0" applyNumberFormat="1" applyFont="1" applyAlignment="1">
      <alignment vertical="center"/>
    </xf>
    <xf numFmtId="0" fontId="26" fillId="0" borderId="1" xfId="0" applyFont="1" applyBorder="1" applyAlignment="1">
      <alignment horizontal="left" vertical="center" wrapText="1"/>
    </xf>
    <xf numFmtId="171" fontId="30" fillId="0" borderId="1" xfId="0" applyNumberFormat="1" applyFont="1" applyBorder="1" applyAlignment="1">
      <alignment horizontal="center" vertical="center" wrapText="1"/>
    </xf>
    <xf numFmtId="191" fontId="4" fillId="0" borderId="1" xfId="0" applyNumberFormat="1" applyFont="1" applyBorder="1" applyAlignment="1">
      <alignment horizontal="center" vertical="center"/>
    </xf>
    <xf numFmtId="0" fontId="5" fillId="0" borderId="0" xfId="0" applyFont="1" applyAlignment="1">
      <alignment vertical="center"/>
    </xf>
    <xf numFmtId="10" fontId="30" fillId="0" borderId="1" xfId="0" applyNumberFormat="1" applyFont="1" applyBorder="1" applyAlignment="1">
      <alignment horizontal="center" vertical="center" wrapText="1"/>
    </xf>
    <xf numFmtId="0" fontId="61" fillId="0" borderId="0" xfId="0" applyFont="1" applyAlignment="1">
      <alignment vertical="center"/>
    </xf>
    <xf numFmtId="0" fontId="26" fillId="0" borderId="0" xfId="0" applyFont="1" applyAlignment="1">
      <alignment horizontal="center" vertical="center" wrapText="1"/>
    </xf>
    <xf numFmtId="171" fontId="30" fillId="0" borderId="0" xfId="0" applyNumberFormat="1" applyFont="1" applyAlignment="1">
      <alignment horizontal="center" vertical="center" wrapText="1"/>
    </xf>
    <xf numFmtId="0" fontId="26" fillId="0" borderId="0" xfId="0" applyFont="1" applyAlignment="1">
      <alignment horizontal="center" vertical="center"/>
    </xf>
    <xf numFmtId="0" fontId="26" fillId="22" borderId="1" xfId="0" applyFont="1" applyFill="1" applyBorder="1" applyAlignment="1">
      <alignment horizontal="center" vertical="center" wrapText="1"/>
    </xf>
    <xf numFmtId="9" fontId="62" fillId="17" borderId="1" xfId="0" applyNumberFormat="1" applyFont="1" applyFill="1" applyBorder="1" applyAlignment="1">
      <alignment horizontal="center" vertical="center" wrapText="1"/>
    </xf>
    <xf numFmtId="193" fontId="62" fillId="0" borderId="1" xfId="0" applyNumberFormat="1" applyFont="1" applyBorder="1" applyAlignment="1">
      <alignment horizontal="center" vertical="center" wrapText="1"/>
    </xf>
    <xf numFmtId="192" fontId="30" fillId="0" borderId="1" xfId="0" applyNumberFormat="1" applyFont="1" applyBorder="1" applyAlignment="1">
      <alignment horizontal="center" vertical="center"/>
    </xf>
    <xf numFmtId="10" fontId="62" fillId="0" borderId="1" xfId="0" applyNumberFormat="1" applyFont="1" applyBorder="1" applyAlignment="1">
      <alignment horizontal="center" vertical="center"/>
    </xf>
    <xf numFmtId="193" fontId="62" fillId="0" borderId="1" xfId="0" applyNumberFormat="1" applyFont="1" applyBorder="1" applyAlignment="1">
      <alignment vertical="center"/>
    </xf>
    <xf numFmtId="10" fontId="30" fillId="0" borderId="0" xfId="0" applyNumberFormat="1" applyFont="1" applyAlignment="1">
      <alignment vertical="center"/>
    </xf>
    <xf numFmtId="0" fontId="26" fillId="11" borderId="1" xfId="0" applyFont="1" applyFill="1" applyBorder="1" applyAlignment="1">
      <alignment horizontal="left" vertical="center" wrapText="1"/>
    </xf>
    <xf numFmtId="0" fontId="26" fillId="0" borderId="1" xfId="0" applyFont="1" applyBorder="1" applyAlignment="1">
      <alignment horizontal="center" vertical="center" wrapText="1"/>
    </xf>
    <xf numFmtId="0" fontId="26" fillId="11" borderId="1" xfId="0" applyFont="1" applyFill="1" applyBorder="1" applyAlignment="1">
      <alignment horizontal="center" vertical="center"/>
    </xf>
    <xf numFmtId="0" fontId="26" fillId="11" borderId="1" xfId="0" applyFont="1" applyFill="1" applyBorder="1" applyAlignment="1">
      <alignment horizontal="center" vertical="center" wrapText="1"/>
    </xf>
    <xf numFmtId="171" fontId="26" fillId="11" borderId="1" xfId="0" applyNumberFormat="1" applyFont="1" applyFill="1" applyBorder="1" applyAlignment="1">
      <alignment horizontal="center" vertical="center"/>
    </xf>
    <xf numFmtId="193" fontId="30" fillId="0" borderId="1" xfId="0" applyNumberFormat="1" applyFont="1" applyBorder="1" applyAlignment="1">
      <alignment horizontal="center" vertical="center" wrapText="1"/>
    </xf>
    <xf numFmtId="191" fontId="30" fillId="0" borderId="1" xfId="0" applyNumberFormat="1" applyFont="1" applyBorder="1" applyAlignment="1">
      <alignment horizontal="center" vertical="center"/>
    </xf>
    <xf numFmtId="10" fontId="30" fillId="0" borderId="1" xfId="0" applyNumberFormat="1" applyFont="1" applyBorder="1" applyAlignment="1">
      <alignment horizontal="center" vertical="center"/>
    </xf>
    <xf numFmtId="193" fontId="62" fillId="0" borderId="1" xfId="0" applyNumberFormat="1" applyFont="1" applyBorder="1" applyAlignment="1">
      <alignment horizontal="center" vertical="center"/>
    </xf>
    <xf numFmtId="0" fontId="26" fillId="0" borderId="0" xfId="0" applyFont="1" applyAlignment="1">
      <alignment horizontal="right" vertical="center" wrapText="1"/>
    </xf>
    <xf numFmtId="2" fontId="4" fillId="0" borderId="0" xfId="0" applyNumberFormat="1" applyFont="1"/>
    <xf numFmtId="0" fontId="31" fillId="0" borderId="0" xfId="0" applyFont="1"/>
    <xf numFmtId="0" fontId="4" fillId="0" borderId="41" xfId="0" applyFont="1" applyBorder="1"/>
    <xf numFmtId="0" fontId="4" fillId="0" borderId="42" xfId="0" applyFont="1" applyBorder="1"/>
    <xf numFmtId="0" fontId="3" fillId="0" borderId="46" xfId="0" applyFont="1" applyBorder="1" applyAlignment="1">
      <alignment horizontal="center" vertical="center"/>
    </xf>
    <xf numFmtId="194" fontId="3" fillId="0" borderId="47" xfId="0" applyNumberFormat="1" applyFont="1" applyBorder="1" applyAlignment="1">
      <alignment horizontal="center" vertical="center"/>
    </xf>
    <xf numFmtId="0" fontId="3" fillId="22" borderId="29" xfId="0" applyFont="1" applyFill="1" applyBorder="1" applyAlignment="1">
      <alignment horizontal="center" vertical="center"/>
    </xf>
    <xf numFmtId="194" fontId="3" fillId="22" borderId="26" xfId="0" applyNumberFormat="1" applyFont="1" applyFill="1" applyBorder="1" applyAlignment="1">
      <alignment vertical="center"/>
    </xf>
    <xf numFmtId="0" fontId="4" fillId="11" borderId="29" xfId="0" applyFont="1" applyFill="1" applyBorder="1" applyAlignment="1">
      <alignment horizontal="center" vertical="center"/>
    </xf>
    <xf numFmtId="194" fontId="3" fillId="11" borderId="26" xfId="0" applyNumberFormat="1" applyFont="1" applyFill="1" applyBorder="1" applyAlignment="1">
      <alignment vertical="center"/>
    </xf>
    <xf numFmtId="0" fontId="4" fillId="0" borderId="29" xfId="0" applyFont="1" applyBorder="1" applyAlignment="1">
      <alignment horizontal="center" vertical="center"/>
    </xf>
    <xf numFmtId="2" fontId="4" fillId="0" borderId="1" xfId="0" applyNumberFormat="1" applyFont="1" applyBorder="1" applyAlignment="1">
      <alignment horizontal="center" vertical="center"/>
    </xf>
    <xf numFmtId="194" fontId="4" fillId="0" borderId="1" xfId="0" applyNumberFormat="1" applyFont="1" applyBorder="1" applyAlignment="1">
      <alignment horizontal="center" vertical="center"/>
    </xf>
    <xf numFmtId="194" fontId="4" fillId="0" borderId="26" xfId="0" applyNumberFormat="1" applyFont="1" applyBorder="1" applyAlignment="1">
      <alignment horizontal="center" vertical="center"/>
    </xf>
    <xf numFmtId="194" fontId="3" fillId="22" borderId="33" xfId="0" applyNumberFormat="1" applyFont="1" applyFill="1" applyBorder="1" applyAlignment="1">
      <alignment vertical="center"/>
    </xf>
    <xf numFmtId="0" fontId="31" fillId="0" borderId="0" xfId="0" applyFont="1" applyAlignment="1">
      <alignment wrapText="1"/>
    </xf>
    <xf numFmtId="0" fontId="19" fillId="0" borderId="0" xfId="0" applyFont="1" applyAlignment="1">
      <alignment vertical="top"/>
    </xf>
    <xf numFmtId="197" fontId="67" fillId="11" borderId="54" xfId="0" applyNumberFormat="1" applyFont="1" applyFill="1" applyBorder="1" applyAlignment="1">
      <alignment horizontal="center" vertical="center"/>
    </xf>
    <xf numFmtId="197" fontId="67" fillId="11" borderId="55" xfId="0" applyNumberFormat="1" applyFont="1" applyFill="1" applyBorder="1" applyAlignment="1">
      <alignment horizontal="center" vertical="center"/>
    </xf>
    <xf numFmtId="0" fontId="69" fillId="24" borderId="56" xfId="0" applyFont="1" applyFill="1" applyBorder="1" applyAlignment="1">
      <alignment horizontal="center" vertical="center" shrinkToFit="1"/>
    </xf>
    <xf numFmtId="0" fontId="4" fillId="0" borderId="57" xfId="0" applyFont="1" applyBorder="1" applyAlignment="1">
      <alignment vertical="center"/>
    </xf>
    <xf numFmtId="0" fontId="7" fillId="25" borderId="1" xfId="0" applyFont="1" applyFill="1" applyBorder="1" applyAlignment="1">
      <alignment horizontal="center" vertical="center"/>
    </xf>
    <xf numFmtId="0" fontId="4" fillId="25" borderId="1" xfId="0" applyFont="1" applyFill="1" applyBorder="1" applyAlignment="1">
      <alignment horizontal="center" vertical="center"/>
    </xf>
    <xf numFmtId="9" fontId="4" fillId="25" borderId="1" xfId="0" applyNumberFormat="1" applyFont="1" applyFill="1" applyBorder="1" applyAlignment="1">
      <alignment horizontal="center" vertical="center"/>
    </xf>
    <xf numFmtId="198" fontId="4" fillId="25" borderId="1" xfId="0" applyNumberFormat="1" applyFont="1" applyFill="1" applyBorder="1" applyAlignment="1">
      <alignment horizontal="center" vertical="center"/>
    </xf>
    <xf numFmtId="0" fontId="4" fillId="0" borderId="58" xfId="0" applyFont="1" applyBorder="1" applyAlignment="1">
      <alignment vertical="center"/>
    </xf>
    <xf numFmtId="0" fontId="4" fillId="12" borderId="57" xfId="0" applyFont="1" applyFill="1" applyBorder="1" applyAlignment="1">
      <alignment vertical="center"/>
    </xf>
    <xf numFmtId="0" fontId="4" fillId="17" borderId="57" xfId="0" applyFont="1" applyFill="1" applyBorder="1" applyAlignment="1">
      <alignment vertical="center"/>
    </xf>
    <xf numFmtId="0" fontId="70" fillId="26" borderId="1" xfId="0" applyFont="1" applyFill="1" applyBorder="1" applyAlignment="1">
      <alignment vertical="center" wrapText="1"/>
    </xf>
    <xf numFmtId="0" fontId="4" fillId="26" borderId="1" xfId="0" applyFont="1" applyFill="1" applyBorder="1" applyAlignment="1">
      <alignment horizontal="center" vertical="center"/>
    </xf>
    <xf numFmtId="9" fontId="4" fillId="26" borderId="1" xfId="0" applyNumberFormat="1" applyFont="1" applyFill="1" applyBorder="1" applyAlignment="1">
      <alignment horizontal="center" vertical="center"/>
    </xf>
    <xf numFmtId="198" fontId="4" fillId="26" borderId="1" xfId="0" applyNumberFormat="1" applyFont="1" applyFill="1" applyBorder="1" applyAlignment="1">
      <alignment horizontal="center" vertical="center"/>
    </xf>
    <xf numFmtId="0" fontId="70" fillId="26" borderId="59" xfId="0" applyFont="1" applyFill="1" applyBorder="1" applyAlignment="1">
      <alignment vertical="center" wrapText="1"/>
    </xf>
    <xf numFmtId="0" fontId="4" fillId="26" borderId="59" xfId="0" applyFont="1" applyFill="1" applyBorder="1" applyAlignment="1">
      <alignment horizontal="center" vertical="center"/>
    </xf>
    <xf numFmtId="9" fontId="4" fillId="26" borderId="59" xfId="0" applyNumberFormat="1" applyFont="1" applyFill="1" applyBorder="1" applyAlignment="1">
      <alignment horizontal="center" vertical="center"/>
    </xf>
    <xf numFmtId="0" fontId="3" fillId="27" borderId="2" xfId="0" applyFont="1" applyFill="1" applyBorder="1" applyAlignment="1">
      <alignment horizontal="center" vertical="center"/>
    </xf>
    <xf numFmtId="174" fontId="4" fillId="0" borderId="0" xfId="0" applyNumberFormat="1" applyFont="1" applyAlignment="1">
      <alignment vertical="center"/>
    </xf>
    <xf numFmtId="178" fontId="19" fillId="0" borderId="1" xfId="0" applyNumberFormat="1" applyFont="1" applyBorder="1" applyAlignment="1">
      <alignment horizontal="center" vertical="center" wrapText="1" readingOrder="1"/>
    </xf>
    <xf numFmtId="0" fontId="30" fillId="0" borderId="1" xfId="0" applyFont="1" applyBorder="1" applyAlignment="1">
      <alignment horizontal="center" vertical="center" wrapText="1" readingOrder="1"/>
    </xf>
    <xf numFmtId="0" fontId="30" fillId="0" borderId="1" xfId="0" applyFont="1" applyBorder="1" applyAlignment="1">
      <alignment horizontal="center" vertical="center" wrapText="1"/>
    </xf>
    <xf numFmtId="167" fontId="19" fillId="12" borderId="1" xfId="0" applyNumberFormat="1" applyFont="1" applyFill="1" applyBorder="1" applyAlignment="1">
      <alignment horizontal="center" vertical="center"/>
    </xf>
    <xf numFmtId="0" fontId="19" fillId="0" borderId="1" xfId="0" applyFont="1" applyBorder="1" applyAlignment="1">
      <alignment horizontal="center" vertical="center" wrapText="1" readingOrder="1"/>
    </xf>
    <xf numFmtId="178" fontId="14" fillId="0" borderId="1" xfId="0" applyNumberFormat="1" applyFont="1" applyBorder="1" applyAlignment="1">
      <alignment horizontal="center" vertical="center" wrapText="1"/>
    </xf>
    <xf numFmtId="0" fontId="30" fillId="0" borderId="0" xfId="0" applyFont="1" applyAlignment="1">
      <alignment horizontal="left" vertical="center" wrapText="1"/>
    </xf>
    <xf numFmtId="178" fontId="4" fillId="0" borderId="1" xfId="0" applyNumberFormat="1" applyFont="1" applyBorder="1" applyAlignment="1">
      <alignment horizontal="center" vertical="center" wrapText="1" readingOrder="1"/>
    </xf>
    <xf numFmtId="0" fontId="14" fillId="0" borderId="1" xfId="0" applyFont="1" applyBorder="1" applyAlignment="1">
      <alignment horizontal="center" vertical="center" wrapText="1" readingOrder="1"/>
    </xf>
    <xf numFmtId="178" fontId="14" fillId="0" borderId="1" xfId="0" applyNumberFormat="1" applyFont="1" applyBorder="1" applyAlignment="1">
      <alignment horizontal="center" vertical="center" wrapText="1" readingOrder="1"/>
    </xf>
    <xf numFmtId="0" fontId="19" fillId="0" borderId="1" xfId="0" applyFont="1" applyBorder="1" applyAlignment="1">
      <alignment horizontal="center" vertical="center" wrapText="1"/>
    </xf>
    <xf numFmtId="3" fontId="32" fillId="0" borderId="0" xfId="0" applyNumberFormat="1" applyFont="1"/>
    <xf numFmtId="0" fontId="32" fillId="0" borderId="1" xfId="0" applyFont="1" applyBorder="1" applyAlignment="1">
      <alignment horizontal="center" vertical="center"/>
    </xf>
    <xf numFmtId="0" fontId="74" fillId="0" borderId="1" xfId="0" applyFont="1" applyBorder="1" applyAlignment="1">
      <alignment horizontal="center" vertical="center"/>
    </xf>
    <xf numFmtId="199" fontId="19" fillId="0" borderId="1" xfId="0" applyNumberFormat="1" applyFont="1" applyBorder="1" applyAlignment="1">
      <alignment horizontal="center" vertical="center"/>
    </xf>
    <xf numFmtId="0" fontId="4" fillId="0" borderId="10" xfId="0" applyFont="1" applyBorder="1" applyAlignment="1">
      <alignment horizontal="center" vertical="center"/>
    </xf>
    <xf numFmtId="0" fontId="30" fillId="0" borderId="10"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0" xfId="0" applyFont="1" applyBorder="1" applyAlignment="1">
      <alignment horizontal="center" vertical="center"/>
    </xf>
    <xf numFmtId="0" fontId="30" fillId="0" borderId="60" xfId="0" applyFont="1" applyBorder="1" applyAlignment="1">
      <alignment horizontal="left" vertical="center" wrapText="1"/>
    </xf>
    <xf numFmtId="183" fontId="47" fillId="2" borderId="17" xfId="0" applyNumberFormat="1" applyFont="1" applyFill="1" applyBorder="1" applyAlignment="1">
      <alignment vertical="center"/>
    </xf>
    <xf numFmtId="183" fontId="48" fillId="0" borderId="17" xfId="0" applyNumberFormat="1" applyFont="1" applyBorder="1" applyAlignment="1">
      <alignment horizontal="right" vertical="center"/>
    </xf>
    <xf numFmtId="0" fontId="47" fillId="2" borderId="17" xfId="0" applyFont="1" applyFill="1" applyBorder="1" applyAlignment="1">
      <alignment vertical="center"/>
    </xf>
    <xf numFmtId="185" fontId="47" fillId="4" borderId="17" xfId="0" applyNumberFormat="1" applyFont="1" applyFill="1" applyBorder="1" applyAlignment="1">
      <alignment vertical="center"/>
    </xf>
    <xf numFmtId="185" fontId="48" fillId="0" borderId="17" xfId="0" applyNumberFormat="1" applyFont="1" applyBorder="1" applyAlignment="1">
      <alignment horizontal="right" vertical="center"/>
    </xf>
    <xf numFmtId="185" fontId="47" fillId="0" borderId="17" xfId="0" applyNumberFormat="1" applyFont="1" applyBorder="1" applyAlignment="1">
      <alignment horizontal="right" vertical="center"/>
    </xf>
    <xf numFmtId="185" fontId="44" fillId="0" borderId="17" xfId="0" applyNumberFormat="1" applyFont="1" applyBorder="1" applyAlignment="1">
      <alignment horizontal="right" vertical="center"/>
    </xf>
    <xf numFmtId="10" fontId="47" fillId="2" borderId="61" xfId="0" applyNumberFormat="1" applyFont="1" applyFill="1" applyBorder="1" applyAlignment="1">
      <alignment vertical="center"/>
    </xf>
    <xf numFmtId="0" fontId="45" fillId="0" borderId="61" xfId="0" applyFont="1" applyBorder="1"/>
    <xf numFmtId="166" fontId="45" fillId="0" borderId="61" xfId="0" applyNumberFormat="1" applyFont="1" applyBorder="1"/>
    <xf numFmtId="0" fontId="47" fillId="2" borderId="61" xfId="0" applyFont="1" applyFill="1" applyBorder="1" applyAlignment="1">
      <alignment vertical="center"/>
    </xf>
    <xf numFmtId="10" fontId="47" fillId="12" borderId="61" xfId="0" applyNumberFormat="1" applyFont="1" applyFill="1" applyBorder="1" applyAlignment="1">
      <alignment vertical="center"/>
    </xf>
    <xf numFmtId="185" fontId="45" fillId="0" borderId="61" xfId="0" applyNumberFormat="1" applyFont="1" applyBorder="1"/>
    <xf numFmtId="185" fontId="49" fillId="0" borderId="61" xfId="0" applyNumberFormat="1" applyFont="1" applyBorder="1"/>
    <xf numFmtId="0" fontId="51" fillId="0" borderId="29" xfId="0" applyFont="1" applyBorder="1" applyAlignment="1">
      <alignment horizontal="left" vertical="top" wrapText="1"/>
    </xf>
    <xf numFmtId="0" fontId="10" fillId="0" borderId="53" xfId="0" applyFont="1" applyBorder="1"/>
    <xf numFmtId="3" fontId="23" fillId="12" borderId="10" xfId="0" applyNumberFormat="1" applyFont="1" applyFill="1" applyBorder="1" applyAlignment="1">
      <alignment horizontal="center" vertical="center" wrapText="1"/>
    </xf>
    <xf numFmtId="170" fontId="0" fillId="0" borderId="0" xfId="0" applyNumberFormat="1"/>
    <xf numFmtId="200" fontId="23" fillId="12" borderId="1" xfId="0" applyNumberFormat="1" applyFont="1" applyFill="1" applyBorder="1" applyAlignment="1">
      <alignment horizontal="center" vertical="center" wrapText="1"/>
    </xf>
    <xf numFmtId="0" fontId="0" fillId="0" borderId="0" xfId="0" applyAlignment="1">
      <alignment horizontal="left"/>
    </xf>
    <xf numFmtId="0" fontId="22" fillId="8" borderId="3" xfId="0" applyFont="1" applyFill="1" applyBorder="1" applyAlignment="1">
      <alignment horizontal="left" vertical="center" wrapText="1"/>
    </xf>
    <xf numFmtId="0" fontId="10" fillId="0" borderId="53" xfId="0" applyFont="1" applyBorder="1" applyAlignment="1">
      <alignment horizontal="left"/>
    </xf>
    <xf numFmtId="0" fontId="4" fillId="28" borderId="58" xfId="0" applyFont="1" applyFill="1" applyBorder="1" applyAlignment="1">
      <alignment vertical="center"/>
    </xf>
    <xf numFmtId="0" fontId="4" fillId="28" borderId="57" xfId="0" applyFont="1" applyFill="1" applyBorder="1" applyAlignment="1">
      <alignment vertical="center"/>
    </xf>
    <xf numFmtId="0" fontId="4" fillId="29" borderId="57" xfId="0" applyFont="1" applyFill="1" applyBorder="1" applyAlignment="1">
      <alignment vertical="center"/>
    </xf>
    <xf numFmtId="0" fontId="4" fillId="30" borderId="57" xfId="0" applyFont="1" applyFill="1" applyBorder="1" applyAlignment="1">
      <alignment vertical="center"/>
    </xf>
    <xf numFmtId="201" fontId="0" fillId="0" borderId="0" xfId="1" applyNumberFormat="1" applyFont="1" applyAlignment="1"/>
    <xf numFmtId="2" fontId="3" fillId="3" borderId="4" xfId="0" applyNumberFormat="1" applyFont="1" applyFill="1" applyBorder="1" applyAlignment="1">
      <alignment horizontal="center" vertical="center" wrapText="1"/>
    </xf>
    <xf numFmtId="0" fontId="3" fillId="0" borderId="3" xfId="0" applyFont="1" applyBorder="1" applyAlignment="1">
      <alignment horizontal="center"/>
    </xf>
    <xf numFmtId="0" fontId="4" fillId="0" borderId="3" xfId="0" applyFont="1"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6" borderId="4"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7" fillId="6" borderId="16" xfId="0" applyFont="1" applyFill="1" applyBorder="1" applyAlignment="1">
      <alignment horizontal="center" vertical="center" wrapText="1"/>
    </xf>
    <xf numFmtId="170" fontId="14" fillId="6" borderId="16" xfId="0" applyNumberFormat="1" applyFont="1" applyFill="1" applyBorder="1" applyAlignment="1">
      <alignment horizontal="center" vertical="center" wrapText="1" readingOrder="1"/>
    </xf>
    <xf numFmtId="0" fontId="15" fillId="6" borderId="17" xfId="0" applyFont="1" applyFill="1" applyBorder="1" applyAlignment="1">
      <alignment horizontal="center" vertical="center"/>
    </xf>
    <xf numFmtId="170" fontId="7" fillId="6" borderId="10" xfId="0" applyNumberFormat="1" applyFont="1" applyFill="1" applyBorder="1" applyAlignment="1">
      <alignment horizontal="right" vertical="center" wrapText="1"/>
    </xf>
    <xf numFmtId="0" fontId="3" fillId="0" borderId="3" xfId="0" applyFont="1" applyBorder="1" applyAlignment="1">
      <alignment horizontal="center" vertical="center"/>
    </xf>
    <xf numFmtId="0" fontId="14" fillId="0" borderId="3" xfId="0" applyFont="1" applyBorder="1" applyAlignment="1">
      <alignment horizontal="left" vertical="center" wrapText="1" readingOrder="1"/>
    </xf>
    <xf numFmtId="0" fontId="16" fillId="0" borderId="3" xfId="0" applyFont="1" applyBorder="1" applyAlignment="1">
      <alignment horizontal="center" vertical="center" wrapText="1"/>
    </xf>
    <xf numFmtId="2" fontId="14" fillId="0" borderId="3" xfId="0" applyNumberFormat="1" applyFont="1" applyBorder="1" applyAlignment="1">
      <alignment horizontal="center" vertical="center" wrapText="1" readingOrder="1"/>
    </xf>
    <xf numFmtId="170" fontId="14" fillId="0" borderId="3" xfId="0" applyNumberFormat="1" applyFont="1" applyBorder="1" applyAlignment="1">
      <alignment horizontal="right" vertical="center" wrapText="1" readingOrder="1"/>
    </xf>
    <xf numFmtId="0" fontId="15" fillId="6" borderId="43" xfId="0" applyFont="1" applyFill="1" applyBorder="1" applyAlignment="1">
      <alignment horizontal="center" vertical="center"/>
    </xf>
    <xf numFmtId="0" fontId="17" fillId="6" borderId="43" xfId="0" applyFont="1" applyFill="1" applyBorder="1" applyAlignment="1">
      <alignment horizontal="center" vertical="center" wrapText="1"/>
    </xf>
    <xf numFmtId="2" fontId="17" fillId="6" borderId="43" xfId="0" applyNumberFormat="1" applyFont="1" applyFill="1" applyBorder="1" applyAlignment="1">
      <alignment horizontal="center" vertical="center" wrapText="1"/>
    </xf>
    <xf numFmtId="170" fontId="14" fillId="6" borderId="43" xfId="0" applyNumberFormat="1" applyFont="1" applyFill="1" applyBorder="1" applyAlignment="1">
      <alignment horizontal="right" vertical="center" wrapText="1" readingOrder="1"/>
    </xf>
    <xf numFmtId="0" fontId="15" fillId="6" borderId="43" xfId="0" applyFont="1" applyFill="1" applyBorder="1" applyAlignment="1">
      <alignment horizontal="left" vertical="center"/>
    </xf>
    <xf numFmtId="0" fontId="4" fillId="0" borderId="7" xfId="0" applyFont="1" applyBorder="1"/>
    <xf numFmtId="0" fontId="7" fillId="0" borderId="14" xfId="0" applyFont="1" applyBorder="1" applyAlignment="1">
      <alignment vertical="center"/>
    </xf>
    <xf numFmtId="0" fontId="4" fillId="0" borderId="15" xfId="0" applyFont="1" applyBorder="1"/>
    <xf numFmtId="0" fontId="7" fillId="9" borderId="4" xfId="0" applyFont="1" applyFill="1" applyBorder="1" applyAlignment="1">
      <alignment vertical="center"/>
    </xf>
    <xf numFmtId="0" fontId="4" fillId="9" borderId="16" xfId="0" applyFont="1" applyFill="1" applyBorder="1"/>
    <xf numFmtId="172" fontId="20" fillId="0" borderId="14" xfId="0" applyNumberFormat="1" applyFont="1" applyBorder="1" applyAlignment="1">
      <alignment vertical="center"/>
    </xf>
    <xf numFmtId="172" fontId="20" fillId="0" borderId="15" xfId="0" applyNumberFormat="1" applyFont="1" applyBorder="1" applyAlignment="1">
      <alignment vertical="center"/>
    </xf>
    <xf numFmtId="0" fontId="22" fillId="10" borderId="4" xfId="0" applyFont="1" applyFill="1" applyBorder="1" applyAlignment="1">
      <alignment horizontal="left" vertical="center" wrapText="1"/>
    </xf>
    <xf numFmtId="4" fontId="22" fillId="10" borderId="16" xfId="0" applyNumberFormat="1" applyFont="1" applyFill="1" applyBorder="1" applyAlignment="1">
      <alignment horizontal="center" vertical="center"/>
    </xf>
    <xf numFmtId="0" fontId="22" fillId="0" borderId="3" xfId="0" applyFont="1" applyBorder="1" applyAlignment="1">
      <alignment horizontal="center" vertical="center"/>
    </xf>
    <xf numFmtId="0" fontId="4" fillId="8" borderId="53" xfId="0" applyFont="1" applyFill="1" applyBorder="1"/>
    <xf numFmtId="0" fontId="4" fillId="0" borderId="53" xfId="0" applyFont="1" applyBorder="1"/>
    <xf numFmtId="49" fontId="22" fillId="0" borderId="3" xfId="0" applyNumberFormat="1" applyFont="1" applyBorder="1" applyAlignment="1">
      <alignment horizontal="center" vertical="center"/>
    </xf>
    <xf numFmtId="0" fontId="3" fillId="0" borderId="14" xfId="0" applyFont="1" applyBorder="1" applyAlignment="1">
      <alignment horizontal="center"/>
    </xf>
    <xf numFmtId="0" fontId="3" fillId="11" borderId="41" xfId="0" applyFont="1" applyFill="1" applyBorder="1" applyAlignment="1">
      <alignment vertical="center"/>
    </xf>
    <xf numFmtId="174" fontId="4" fillId="0" borderId="59" xfId="0" applyNumberFormat="1" applyFont="1" applyBorder="1" applyAlignment="1">
      <alignment vertical="center"/>
    </xf>
    <xf numFmtId="0" fontId="3" fillId="11" borderId="4" xfId="0" applyFont="1" applyFill="1" applyBorder="1" applyAlignment="1">
      <alignment horizontal="center" vertical="center"/>
    </xf>
    <xf numFmtId="0" fontId="30" fillId="0" borderId="3" xfId="0" applyFont="1" applyBorder="1" applyAlignment="1">
      <alignment horizontal="left" vertical="center" wrapText="1"/>
    </xf>
    <xf numFmtId="0" fontId="14" fillId="0" borderId="23" xfId="0" applyFont="1" applyBorder="1" applyAlignment="1">
      <alignment horizontal="center" vertical="center" wrapText="1" readingOrder="1"/>
    </xf>
    <xf numFmtId="0" fontId="14" fillId="0" borderId="23" xfId="0" applyFont="1" applyBorder="1" applyAlignment="1">
      <alignment horizontal="left" vertical="center" wrapText="1" readingOrder="1"/>
    </xf>
    <xf numFmtId="0" fontId="30" fillId="0" borderId="3" xfId="0" applyFont="1" applyBorder="1" applyAlignment="1">
      <alignment wrapText="1"/>
    </xf>
    <xf numFmtId="0" fontId="19" fillId="0" borderId="23" xfId="0" applyFont="1" applyBorder="1" applyAlignment="1">
      <alignment horizontal="left" wrapText="1" readingOrder="1"/>
    </xf>
    <xf numFmtId="2" fontId="30" fillId="0" borderId="23" xfId="0" applyNumberFormat="1" applyFont="1" applyBorder="1" applyAlignment="1">
      <alignment horizontal="center" vertical="center" wrapText="1" readingOrder="1"/>
    </xf>
    <xf numFmtId="0" fontId="27" fillId="14" borderId="10" xfId="0" applyFont="1" applyFill="1" applyBorder="1" applyAlignment="1">
      <alignment horizontal="center"/>
    </xf>
    <xf numFmtId="0" fontId="29" fillId="15" borderId="4" xfId="0" applyFont="1" applyFill="1" applyBorder="1"/>
    <xf numFmtId="174" fontId="4" fillId="0" borderId="59" xfId="0" applyNumberFormat="1" applyFont="1" applyBorder="1"/>
    <xf numFmtId="168" fontId="37" fillId="0" borderId="7" xfId="0" applyNumberFormat="1" applyFont="1" applyBorder="1"/>
    <xf numFmtId="0" fontId="50" fillId="0" borderId="16" xfId="0" applyFont="1" applyBorder="1"/>
    <xf numFmtId="188" fontId="50" fillId="0" borderId="7" xfId="0" applyNumberFormat="1" applyFont="1" applyBorder="1"/>
    <xf numFmtId="10" fontId="50" fillId="0" borderId="16" xfId="0" applyNumberFormat="1" applyFont="1" applyBorder="1"/>
    <xf numFmtId="188" fontId="50" fillId="0" borderId="16" xfId="0" applyNumberFormat="1" applyFont="1" applyBorder="1"/>
    <xf numFmtId="0" fontId="53" fillId="0" borderId="59" xfId="0" applyFont="1" applyBorder="1" applyAlignment="1">
      <alignment horizontal="center" vertical="center" wrapText="1"/>
    </xf>
    <xf numFmtId="0" fontId="53" fillId="0" borderId="59" xfId="0" applyFont="1" applyBorder="1" applyAlignment="1">
      <alignment vertical="center" wrapText="1"/>
    </xf>
    <xf numFmtId="0" fontId="53" fillId="0" borderId="59" xfId="0" applyFont="1" applyBorder="1" applyAlignment="1">
      <alignment vertical="center"/>
    </xf>
    <xf numFmtId="0" fontId="53" fillId="0" borderId="3" xfId="0" applyFont="1" applyBorder="1" applyAlignment="1">
      <alignment horizontal="center" vertical="center" wrapText="1"/>
    </xf>
    <xf numFmtId="179" fontId="53" fillId="0" borderId="3" xfId="0" applyNumberFormat="1" applyFont="1" applyBorder="1" applyAlignment="1">
      <alignment horizontal="right" vertical="center"/>
    </xf>
    <xf numFmtId="0" fontId="53" fillId="0" borderId="3" xfId="0" applyFont="1" applyBorder="1" applyAlignment="1">
      <alignment horizontal="left" vertical="center"/>
    </xf>
    <xf numFmtId="0" fontId="53" fillId="0" borderId="3" xfId="0" applyFont="1" applyBorder="1" applyAlignment="1">
      <alignment horizontal="center" vertical="center"/>
    </xf>
    <xf numFmtId="0" fontId="35" fillId="0" borderId="43" xfId="0" applyFont="1" applyBorder="1" applyAlignment="1">
      <alignment horizontal="center" vertical="center"/>
    </xf>
    <xf numFmtId="176" fontId="35" fillId="0" borderId="43" xfId="0" applyNumberFormat="1" applyFont="1" applyBorder="1" applyAlignment="1">
      <alignment horizontal="center" vertical="center"/>
    </xf>
    <xf numFmtId="179" fontId="35" fillId="0" borderId="43" xfId="0" applyNumberFormat="1" applyFont="1" applyBorder="1" applyAlignment="1">
      <alignment vertical="center"/>
    </xf>
    <xf numFmtId="0" fontId="53" fillId="0" borderId="30" xfId="0" applyFont="1" applyBorder="1" applyAlignment="1">
      <alignment horizontal="right" vertical="center"/>
    </xf>
    <xf numFmtId="0" fontId="53" fillId="0" borderId="30" xfId="0" applyFont="1" applyBorder="1" applyAlignment="1">
      <alignment horizontal="center" vertical="center"/>
    </xf>
    <xf numFmtId="0" fontId="53" fillId="9" borderId="17" xfId="0" applyFont="1" applyFill="1" applyBorder="1" applyAlignment="1">
      <alignment horizontal="center" vertical="center" wrapText="1"/>
    </xf>
    <xf numFmtId="0" fontId="53" fillId="9" borderId="17" xfId="0" applyFont="1" applyFill="1" applyBorder="1" applyAlignment="1">
      <alignment vertical="center" wrapText="1"/>
    </xf>
    <xf numFmtId="0" fontId="53" fillId="9" borderId="43" xfId="0" applyFont="1" applyFill="1" applyBorder="1" applyAlignment="1">
      <alignment vertical="center"/>
    </xf>
    <xf numFmtId="0" fontId="53" fillId="9" borderId="10" xfId="0" applyFont="1" applyFill="1" applyBorder="1" applyAlignment="1">
      <alignment horizontal="right" vertical="center"/>
    </xf>
    <xf numFmtId="0" fontId="59" fillId="0" borderId="43" xfId="0" applyFont="1" applyBorder="1"/>
    <xf numFmtId="0" fontId="60" fillId="0" borderId="43" xfId="0" applyFont="1" applyBorder="1" applyAlignment="1">
      <alignment horizontal="center"/>
    </xf>
    <xf numFmtId="0" fontId="51" fillId="20" borderId="53" xfId="0" applyFont="1" applyFill="1" applyBorder="1"/>
    <xf numFmtId="0" fontId="51" fillId="11" borderId="53" xfId="0" applyFont="1" applyFill="1" applyBorder="1"/>
    <xf numFmtId="0" fontId="30" fillId="21" borderId="53" xfId="0" applyFont="1" applyFill="1" applyBorder="1" applyAlignment="1">
      <alignment vertical="center" wrapText="1"/>
    </xf>
    <xf numFmtId="0" fontId="30" fillId="21" borderId="53" xfId="0" applyFont="1" applyFill="1" applyBorder="1" applyAlignment="1">
      <alignment vertical="center"/>
    </xf>
    <xf numFmtId="0" fontId="4" fillId="0" borderId="43" xfId="0" applyFont="1" applyBorder="1"/>
    <xf numFmtId="2" fontId="4" fillId="0" borderId="43" xfId="0" applyNumberFormat="1" applyFont="1" applyBorder="1"/>
    <xf numFmtId="0" fontId="3" fillId="0" borderId="3" xfId="0" applyFont="1" applyBorder="1" applyAlignment="1">
      <alignment horizontal="center" vertical="center" wrapText="1"/>
    </xf>
    <xf numFmtId="2" fontId="3" fillId="0" borderId="3" xfId="0" applyNumberFormat="1" applyFont="1" applyBorder="1" applyAlignment="1">
      <alignment horizontal="center" vertical="center"/>
    </xf>
    <xf numFmtId="194" fontId="3" fillId="0" borderId="3" xfId="0" applyNumberFormat="1" applyFont="1" applyBorder="1" applyAlignment="1">
      <alignment horizontal="center" vertical="center"/>
    </xf>
    <xf numFmtId="197" fontId="67" fillId="11" borderId="53" xfId="0" applyNumberFormat="1" applyFont="1" applyFill="1" applyBorder="1" applyAlignment="1">
      <alignment horizontal="center" vertical="center"/>
    </xf>
    <xf numFmtId="0" fontId="68" fillId="24" borderId="53" xfId="0" applyFont="1" applyFill="1" applyBorder="1" applyAlignment="1">
      <alignment horizontal="center" vertical="center"/>
    </xf>
    <xf numFmtId="0" fontId="68" fillId="24" borderId="53" xfId="0" applyFont="1" applyFill="1" applyBorder="1" applyAlignment="1">
      <alignment horizontal="center" vertical="center" wrapText="1"/>
    </xf>
    <xf numFmtId="0" fontId="4" fillId="0" borderId="59" xfId="0" applyFont="1" applyBorder="1" applyAlignment="1">
      <alignment horizontal="center" vertical="center"/>
    </xf>
    <xf numFmtId="167" fontId="19" fillId="12" borderId="10" xfId="0" applyNumberFormat="1" applyFont="1" applyFill="1" applyBorder="1" applyAlignment="1">
      <alignment horizontal="center" vertical="center"/>
    </xf>
    <xf numFmtId="0" fontId="30" fillId="0" borderId="30" xfId="0" applyFont="1" applyBorder="1" applyAlignment="1">
      <alignment horizontal="center" vertical="center" wrapText="1"/>
    </xf>
    <xf numFmtId="9" fontId="76" fillId="0" borderId="63" xfId="0" applyNumberFormat="1" applyFont="1" applyBorder="1" applyAlignment="1">
      <alignment horizontal="center"/>
    </xf>
    <xf numFmtId="0" fontId="77" fillId="31" borderId="64" xfId="0" applyFont="1" applyFill="1" applyBorder="1" applyAlignment="1">
      <alignment horizontal="left" vertical="center"/>
    </xf>
    <xf numFmtId="9" fontId="76" fillId="0" borderId="66" xfId="0" applyNumberFormat="1" applyFont="1" applyBorder="1" applyAlignment="1">
      <alignment horizontal="center"/>
    </xf>
    <xf numFmtId="0" fontId="76" fillId="0" borderId="67" xfId="0" applyFont="1" applyBorder="1" applyAlignment="1">
      <alignment horizontal="center"/>
    </xf>
    <xf numFmtId="0" fontId="76" fillId="0" borderId="68" xfId="0" applyFont="1" applyBorder="1" applyAlignment="1">
      <alignment horizontal="center"/>
    </xf>
    <xf numFmtId="173" fontId="78" fillId="0" borderId="70" xfId="2" applyNumberFormat="1" applyFont="1" applyBorder="1" applyAlignment="1">
      <alignment horizontal="center" vertical="center"/>
    </xf>
    <xf numFmtId="0" fontId="77" fillId="31" borderId="67" xfId="0" applyFont="1" applyFill="1" applyBorder="1" applyAlignment="1">
      <alignment horizontal="left"/>
    </xf>
    <xf numFmtId="171" fontId="3" fillId="0" borderId="61" xfId="0" applyNumberFormat="1" applyFont="1" applyBorder="1" applyAlignment="1">
      <alignment horizontal="center" vertical="center"/>
    </xf>
    <xf numFmtId="173" fontId="78" fillId="0" borderId="71" xfId="3" applyNumberFormat="1" applyFont="1" applyBorder="1" applyAlignment="1">
      <alignment horizontal="center" vertical="center"/>
    </xf>
    <xf numFmtId="171" fontId="79" fillId="0" borderId="61" xfId="3" applyNumberFormat="1" applyFont="1" applyBorder="1" applyAlignment="1">
      <alignment horizontal="justify" vertical="center"/>
    </xf>
    <xf numFmtId="0" fontId="81" fillId="32" borderId="72" xfId="4" applyFont="1" applyFill="1" applyBorder="1" applyAlignment="1" applyProtection="1">
      <alignment horizontal="left" vertical="center" wrapText="1"/>
      <protection locked="0"/>
    </xf>
    <xf numFmtId="0" fontId="45" fillId="0" borderId="73" xfId="5" applyFont="1" applyBorder="1" applyProtection="1">
      <protection locked="0"/>
    </xf>
    <xf numFmtId="173" fontId="82" fillId="33" borderId="73" xfId="6" applyNumberFormat="1" applyFont="1" applyFill="1" applyBorder="1" applyAlignment="1" applyProtection="1">
      <alignment horizontal="center" vertical="center" wrapText="1"/>
      <protection locked="0"/>
    </xf>
    <xf numFmtId="10" fontId="45" fillId="0" borderId="53" xfId="7" applyNumberFormat="1" applyFont="1" applyProtection="1"/>
    <xf numFmtId="202" fontId="45" fillId="0" borderId="53" xfId="8" applyNumberFormat="1" applyFont="1" applyProtection="1"/>
    <xf numFmtId="202" fontId="45" fillId="0" borderId="74" xfId="8" applyNumberFormat="1" applyFont="1" applyBorder="1" applyProtection="1"/>
    <xf numFmtId="171" fontId="0" fillId="0" borderId="0" xfId="0" applyNumberFormat="1" applyProtection="1">
      <protection locked="0"/>
    </xf>
    <xf numFmtId="9" fontId="0" fillId="0" borderId="0" xfId="2" applyFont="1" applyProtection="1">
      <protection locked="0"/>
    </xf>
    <xf numFmtId="0" fontId="0" fillId="0" borderId="0" xfId="0" applyProtection="1">
      <protection locked="0"/>
    </xf>
    <xf numFmtId="9" fontId="76" fillId="0" borderId="61" xfId="2" applyFont="1" applyBorder="1" applyAlignment="1" applyProtection="1">
      <alignment horizontal="center"/>
      <protection locked="0"/>
    </xf>
    <xf numFmtId="0" fontId="76" fillId="34" borderId="71" xfId="0" applyFont="1" applyFill="1" applyBorder="1" applyProtection="1">
      <protection locked="0"/>
    </xf>
    <xf numFmtId="173" fontId="76" fillId="0" borderId="61" xfId="2" applyNumberFormat="1" applyFont="1" applyBorder="1" applyAlignment="1" applyProtection="1">
      <alignment horizontal="center"/>
      <protection locked="0"/>
    </xf>
    <xf numFmtId="171" fontId="0" fillId="0" borderId="61" xfId="0" applyNumberFormat="1" applyBorder="1" applyProtection="1">
      <protection locked="0"/>
    </xf>
    <xf numFmtId="171" fontId="76" fillId="0" borderId="75" xfId="2" applyNumberFormat="1" applyFont="1" applyBorder="1" applyProtection="1">
      <protection locked="0"/>
    </xf>
    <xf numFmtId="0" fontId="7" fillId="31" borderId="67" xfId="0" applyFont="1" applyFill="1" applyBorder="1" applyAlignment="1" applyProtection="1">
      <alignment vertical="center"/>
      <protection locked="0"/>
    </xf>
    <xf numFmtId="171" fontId="0" fillId="0" borderId="0" xfId="0" applyNumberFormat="1"/>
    <xf numFmtId="194" fontId="5" fillId="0" borderId="0" xfId="0" applyNumberFormat="1" applyFont="1"/>
    <xf numFmtId="0" fontId="0" fillId="28" borderId="0" xfId="0" applyFill="1"/>
    <xf numFmtId="171" fontId="3" fillId="28" borderId="69" xfId="0" applyNumberFormat="1" applyFont="1" applyFill="1" applyBorder="1" applyAlignment="1">
      <alignment horizontal="center" vertical="center"/>
    </xf>
    <xf numFmtId="171" fontId="3" fillId="28" borderId="61" xfId="0" applyNumberFormat="1" applyFont="1" applyFill="1" applyBorder="1" applyAlignment="1">
      <alignment horizontal="center" vertical="center"/>
    </xf>
    <xf numFmtId="0" fontId="83" fillId="35" borderId="64" xfId="0" applyFont="1" applyFill="1" applyBorder="1" applyAlignment="1">
      <alignment horizontal="centerContinuous"/>
    </xf>
    <xf numFmtId="0" fontId="84" fillId="35" borderId="76" xfId="0" applyFont="1" applyFill="1" applyBorder="1" applyAlignment="1">
      <alignment horizontal="centerContinuous"/>
    </xf>
    <xf numFmtId="0" fontId="84" fillId="35" borderId="68" xfId="0" applyFont="1" applyFill="1" applyBorder="1" applyAlignment="1">
      <alignment horizontal="centerContinuous"/>
    </xf>
    <xf numFmtId="0" fontId="77" fillId="35" borderId="77" xfId="0" applyFont="1" applyFill="1" applyBorder="1"/>
    <xf numFmtId="0" fontId="85" fillId="35" borderId="78" xfId="0" applyFont="1" applyFill="1" applyBorder="1" applyAlignment="1">
      <alignment horizontal="center"/>
    </xf>
    <xf numFmtId="173" fontId="77" fillId="35" borderId="69" xfId="0" applyNumberFormat="1" applyFont="1" applyFill="1" applyBorder="1" applyAlignment="1">
      <alignment horizontal="center"/>
    </xf>
    <xf numFmtId="171" fontId="77" fillId="35" borderId="69" xfId="0" applyNumberFormat="1" applyFont="1" applyFill="1" applyBorder="1"/>
    <xf numFmtId="0" fontId="77" fillId="35" borderId="75" xfId="0" applyFont="1" applyFill="1" applyBorder="1"/>
    <xf numFmtId="0" fontId="85" fillId="35" borderId="71" xfId="0" applyFont="1" applyFill="1" applyBorder="1" applyAlignment="1">
      <alignment horizontal="center"/>
    </xf>
    <xf numFmtId="173" fontId="77" fillId="35" borderId="71" xfId="0" applyNumberFormat="1" applyFont="1" applyFill="1" applyBorder="1" applyAlignment="1">
      <alignment horizontal="center"/>
    </xf>
    <xf numFmtId="171" fontId="77" fillId="35" borderId="61" xfId="0" applyNumberFormat="1" applyFont="1" applyFill="1" applyBorder="1"/>
    <xf numFmtId="0" fontId="0" fillId="0" borderId="0" xfId="0" applyAlignment="1">
      <alignment horizontal="center"/>
    </xf>
    <xf numFmtId="165" fontId="0" fillId="0" borderId="0" xfId="1" applyFont="1" applyProtection="1"/>
    <xf numFmtId="164" fontId="27" fillId="0" borderId="61" xfId="0" applyNumberFormat="1" applyFont="1" applyBorder="1" applyAlignment="1">
      <alignment horizontal="right" vertical="center" wrapText="1" readingOrder="1"/>
    </xf>
    <xf numFmtId="188" fontId="82" fillId="0" borderId="0" xfId="0" applyNumberFormat="1" applyFont="1"/>
    <xf numFmtId="0" fontId="76" fillId="0" borderId="62" xfId="0" applyFont="1" applyBorder="1" applyAlignment="1">
      <alignment horizontal="center" vertical="center"/>
    </xf>
    <xf numFmtId="9" fontId="0" fillId="0" borderId="53" xfId="2" applyFont="1" applyFill="1" applyBorder="1" applyAlignment="1">
      <alignment horizontal="center"/>
    </xf>
    <xf numFmtId="0" fontId="0" fillId="0" borderId="0" xfId="0" applyAlignment="1">
      <alignment wrapText="1"/>
    </xf>
    <xf numFmtId="0" fontId="0" fillId="0" borderId="0" xfId="0" applyAlignment="1">
      <alignment horizontal="center" vertical="center"/>
    </xf>
    <xf numFmtId="0" fontId="0" fillId="0" borderId="0" xfId="0" applyAlignment="1">
      <alignment vertical="center"/>
    </xf>
    <xf numFmtId="0" fontId="88" fillId="0" borderId="0" xfId="0" applyFont="1"/>
    <xf numFmtId="0" fontId="0" fillId="0" borderId="64" xfId="0" applyBorder="1" applyAlignment="1">
      <alignment horizontal="centerContinuous"/>
    </xf>
    <xf numFmtId="0" fontId="89" fillId="0" borderId="76" xfId="0" applyFont="1" applyBorder="1" applyAlignment="1">
      <alignment horizontal="left" vertical="center" wrapText="1" readingOrder="1"/>
    </xf>
    <xf numFmtId="0" fontId="0" fillId="0" borderId="76" xfId="0" applyBorder="1" applyAlignment="1">
      <alignment horizontal="center" vertical="center"/>
    </xf>
    <xf numFmtId="0" fontId="0" fillId="0" borderId="68"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xf>
    <xf numFmtId="0" fontId="86" fillId="36" borderId="64" xfId="0" applyFont="1" applyFill="1" applyBorder="1" applyAlignment="1">
      <alignment horizontal="centerContinuous"/>
    </xf>
    <xf numFmtId="0" fontId="86" fillId="36" borderId="76" xfId="0" applyFont="1" applyFill="1" applyBorder="1" applyAlignment="1">
      <alignment horizontal="left" vertical="center" wrapText="1" readingOrder="1"/>
    </xf>
    <xf numFmtId="0" fontId="86" fillId="36" borderId="76" xfId="0" applyFont="1" applyFill="1" applyBorder="1" applyAlignment="1">
      <alignment horizontal="center" vertical="center"/>
    </xf>
    <xf numFmtId="0" fontId="86" fillId="36" borderId="68" xfId="0" applyFont="1" applyFill="1" applyBorder="1" applyAlignment="1">
      <alignment horizontal="center" vertical="center"/>
    </xf>
    <xf numFmtId="0" fontId="0" fillId="0" borderId="81" xfId="0" applyBorder="1" applyAlignment="1">
      <alignment horizontal="center" vertical="center"/>
    </xf>
    <xf numFmtId="0" fontId="0" fillId="0" borderId="82" xfId="0" applyBorder="1" applyAlignment="1">
      <alignment horizontal="center"/>
    </xf>
    <xf numFmtId="0" fontId="27" fillId="37" borderId="70" xfId="0" applyFont="1" applyFill="1" applyBorder="1" applyAlignment="1">
      <alignment horizontal="center" vertical="center"/>
    </xf>
    <xf numFmtId="0" fontId="27" fillId="37" borderId="84" xfId="0" applyFont="1" applyFill="1" applyBorder="1" applyAlignment="1">
      <alignment horizontal="center"/>
    </xf>
    <xf numFmtId="173" fontId="0" fillId="0" borderId="71" xfId="2" applyNumberFormat="1" applyFont="1" applyBorder="1" applyAlignment="1">
      <alignment horizontal="center" vertical="center"/>
    </xf>
    <xf numFmtId="173" fontId="0" fillId="0" borderId="71" xfId="2" applyNumberFormat="1" applyFont="1" applyBorder="1" applyAlignment="1">
      <alignment horizontal="center"/>
    </xf>
    <xf numFmtId="0" fontId="27" fillId="37" borderId="71" xfId="0" applyFont="1" applyFill="1" applyBorder="1" applyAlignment="1">
      <alignment horizontal="center" vertical="center"/>
    </xf>
    <xf numFmtId="0" fontId="27" fillId="37" borderId="74" xfId="0" applyFont="1" applyFill="1" applyBorder="1" applyAlignment="1">
      <alignment horizontal="center"/>
    </xf>
    <xf numFmtId="0" fontId="76" fillId="0" borderId="79" xfId="0" applyFont="1" applyBorder="1" applyAlignment="1">
      <alignment horizontal="center"/>
    </xf>
    <xf numFmtId="0" fontId="76" fillId="0" borderId="81" xfId="0" applyFont="1" applyBorder="1" applyAlignment="1">
      <alignment horizontal="center" vertical="center"/>
    </xf>
    <xf numFmtId="0" fontId="29" fillId="38" borderId="64" xfId="0" applyFont="1" applyFill="1" applyBorder="1" applyAlignment="1">
      <alignment vertical="center"/>
    </xf>
    <xf numFmtId="174" fontId="29" fillId="38" borderId="68" xfId="0" applyNumberFormat="1" applyFont="1" applyFill="1" applyBorder="1"/>
    <xf numFmtId="0" fontId="0" fillId="0" borderId="85" xfId="0" applyBorder="1"/>
    <xf numFmtId="0" fontId="91" fillId="39" borderId="88" xfId="0" applyFont="1" applyFill="1" applyBorder="1" applyAlignment="1">
      <alignment vertical="center" wrapText="1"/>
    </xf>
    <xf numFmtId="0" fontId="0" fillId="0" borderId="86" xfId="0" applyBorder="1"/>
    <xf numFmtId="0" fontId="91" fillId="39" borderId="89" xfId="0" applyFont="1" applyFill="1" applyBorder="1" applyAlignment="1">
      <alignment vertical="center"/>
    </xf>
    <xf numFmtId="0" fontId="76" fillId="39" borderId="89" xfId="0" applyFont="1" applyFill="1" applyBorder="1" applyAlignment="1">
      <alignment vertical="center" wrapText="1"/>
    </xf>
    <xf numFmtId="0" fontId="91" fillId="39" borderId="61" xfId="0" applyFont="1" applyFill="1" applyBorder="1" applyAlignment="1">
      <alignment horizontal="center" vertical="center"/>
    </xf>
    <xf numFmtId="0" fontId="0" fillId="0" borderId="90" xfId="0" applyBorder="1"/>
    <xf numFmtId="0" fontId="92" fillId="0" borderId="10" xfId="0" applyFont="1" applyBorder="1" applyAlignment="1">
      <alignment horizontal="left" vertical="center" wrapText="1" readingOrder="1"/>
    </xf>
    <xf numFmtId="0" fontId="0" fillId="0" borderId="61" xfId="0" applyBorder="1" applyAlignment="1">
      <alignment horizontal="center" vertical="center"/>
    </xf>
    <xf numFmtId="0" fontId="0" fillId="0" borderId="61" xfId="0" applyBorder="1" applyAlignment="1">
      <alignment vertical="center"/>
    </xf>
    <xf numFmtId="174" fontId="0" fillId="0" borderId="61" xfId="0" applyNumberFormat="1" applyBorder="1" applyAlignment="1">
      <alignment vertical="center"/>
    </xf>
    <xf numFmtId="9" fontId="14" fillId="0" borderId="10" xfId="2" applyFont="1" applyBorder="1" applyAlignment="1">
      <alignment horizontal="center" vertical="center" wrapText="1"/>
    </xf>
    <xf numFmtId="2" fontId="0" fillId="0" borderId="61" xfId="0" applyNumberFormat="1" applyBorder="1" applyAlignment="1">
      <alignment vertical="center"/>
    </xf>
    <xf numFmtId="0" fontId="0" fillId="0" borderId="61" xfId="0" applyBorder="1" applyAlignment="1">
      <alignment wrapText="1"/>
    </xf>
    <xf numFmtId="203" fontId="14" fillId="0" borderId="10" xfId="0" applyNumberFormat="1" applyFont="1" applyBorder="1" applyAlignment="1">
      <alignment horizontal="right" vertical="center" wrapText="1" readingOrder="1"/>
    </xf>
    <xf numFmtId="174" fontId="0" fillId="0" borderId="91" xfId="0" applyNumberFormat="1" applyBorder="1" applyAlignment="1">
      <alignment vertical="center"/>
    </xf>
    <xf numFmtId="0" fontId="76" fillId="39" borderId="64" xfId="0" applyFont="1" applyFill="1" applyBorder="1" applyAlignment="1">
      <alignment horizontal="center" vertical="center"/>
    </xf>
    <xf numFmtId="174" fontId="0" fillId="39" borderId="68" xfId="0" applyNumberFormat="1" applyFill="1" applyBorder="1"/>
    <xf numFmtId="0" fontId="91" fillId="39" borderId="90" xfId="0" applyFont="1" applyFill="1" applyBorder="1" applyAlignment="1">
      <alignment vertical="center" wrapText="1"/>
    </xf>
    <xf numFmtId="0" fontId="91" fillId="39" borderId="61" xfId="0" applyFont="1" applyFill="1" applyBorder="1" applyAlignment="1">
      <alignment horizontal="centerContinuous" vertical="center" wrapText="1"/>
    </xf>
    <xf numFmtId="0" fontId="91" fillId="39" borderId="61" xfId="0" applyFont="1" applyFill="1" applyBorder="1" applyAlignment="1">
      <alignment horizontal="center" vertical="center" wrapText="1"/>
    </xf>
    <xf numFmtId="0" fontId="76" fillId="39" borderId="61" xfId="0" applyFont="1" applyFill="1" applyBorder="1" applyAlignment="1">
      <alignment horizontal="center" vertical="center"/>
    </xf>
    <xf numFmtId="9" fontId="0" fillId="0" borderId="61" xfId="2" applyFont="1" applyBorder="1" applyAlignment="1">
      <alignment horizontal="center" vertical="center"/>
    </xf>
    <xf numFmtId="0" fontId="93" fillId="0" borderId="61" xfId="0" applyFont="1" applyBorder="1" applyAlignment="1">
      <alignment wrapText="1"/>
    </xf>
    <xf numFmtId="0" fontId="88" fillId="0" borderId="61" xfId="0" applyFont="1" applyBorder="1" applyAlignment="1">
      <alignment vertical="center"/>
    </xf>
    <xf numFmtId="0" fontId="0" fillId="0" borderId="81" xfId="0" applyBorder="1"/>
    <xf numFmtId="0" fontId="0" fillId="0" borderId="87" xfId="0" applyBorder="1" applyAlignment="1">
      <alignment wrapText="1"/>
    </xf>
    <xf numFmtId="0" fontId="0" fillId="0" borderId="87" xfId="0" applyBorder="1" applyAlignment="1">
      <alignment horizontal="center" vertical="center"/>
    </xf>
    <xf numFmtId="0" fontId="0" fillId="0" borderId="87" xfId="0" applyBorder="1" applyAlignment="1">
      <alignment vertical="center"/>
    </xf>
    <xf numFmtId="0" fontId="92" fillId="0" borderId="61" xfId="0" applyFont="1" applyBorder="1" applyAlignment="1">
      <alignment horizontal="left" vertical="center" wrapText="1"/>
    </xf>
    <xf numFmtId="0" fontId="76" fillId="39" borderId="76" xfId="0" applyFont="1" applyFill="1" applyBorder="1" applyAlignment="1">
      <alignment horizontal="center" vertical="center"/>
    </xf>
    <xf numFmtId="0" fontId="92" fillId="0" borderId="10" xfId="0" applyFont="1" applyBorder="1" applyAlignment="1">
      <alignment wrapText="1" readingOrder="1"/>
    </xf>
    <xf numFmtId="0" fontId="76" fillId="0" borderId="76" xfId="0" applyFont="1" applyBorder="1" applyAlignment="1">
      <alignment horizontal="center" vertical="center"/>
    </xf>
    <xf numFmtId="174" fontId="0" fillId="0" borderId="68" xfId="0" applyNumberFormat="1" applyBorder="1"/>
    <xf numFmtId="0" fontId="92" fillId="0" borderId="61" xfId="9" applyFont="1" applyBorder="1" applyAlignment="1">
      <alignment vertical="center" wrapText="1" readingOrder="1"/>
    </xf>
    <xf numFmtId="0" fontId="92" fillId="0" borderId="61" xfId="9" applyFont="1" applyBorder="1" applyAlignment="1">
      <alignment vertical="center" wrapText="1"/>
    </xf>
    <xf numFmtId="0" fontId="92" fillId="0" borderId="69" xfId="0" applyFont="1" applyBorder="1" applyAlignment="1">
      <alignment horizontal="left" vertical="center" wrapText="1"/>
    </xf>
    <xf numFmtId="0" fontId="92" fillId="0" borderId="0" xfId="0" applyFont="1" applyAlignment="1">
      <alignment horizontal="left" vertical="center" wrapText="1" readingOrder="1"/>
    </xf>
    <xf numFmtId="0" fontId="76" fillId="39" borderId="0" xfId="0" applyFont="1" applyFill="1" applyAlignment="1">
      <alignment horizontal="center" vertical="center"/>
    </xf>
    <xf numFmtId="174" fontId="0" fillId="39" borderId="0" xfId="0" applyNumberFormat="1" applyFill="1"/>
    <xf numFmtId="0" fontId="92" fillId="0" borderId="23" xfId="0" applyFont="1" applyBorder="1" applyAlignment="1">
      <alignment wrapText="1" readingOrder="1"/>
    </xf>
    <xf numFmtId="204" fontId="14" fillId="0" borderId="10" xfId="0" applyNumberFormat="1" applyFont="1" applyBorder="1" applyAlignment="1">
      <alignment horizontal="center" vertical="center" wrapText="1" readingOrder="1"/>
    </xf>
    <xf numFmtId="0" fontId="0" fillId="0" borderId="69" xfId="0" applyBorder="1" applyAlignment="1">
      <alignment wrapText="1"/>
    </xf>
    <xf numFmtId="0" fontId="0" fillId="0" borderId="61" xfId="10" applyFont="1" applyBorder="1" applyAlignment="1">
      <alignment horizontal="left" vertical="center" wrapText="1"/>
    </xf>
    <xf numFmtId="172" fontId="80" fillId="0" borderId="61" xfId="0" applyNumberFormat="1" applyFont="1" applyBorder="1" applyAlignment="1">
      <alignment horizontal="center" vertical="center"/>
    </xf>
    <xf numFmtId="0" fontId="0" fillId="0" borderId="61" xfId="0" applyBorder="1" applyAlignment="1">
      <alignment horizontal="center" wrapText="1"/>
    </xf>
    <xf numFmtId="0" fontId="93" fillId="0" borderId="1" xfId="9" applyFont="1" applyBorder="1" applyAlignment="1">
      <alignment horizontal="left" vertical="center" wrapText="1" readingOrder="1"/>
    </xf>
    <xf numFmtId="0" fontId="93" fillId="0" borderId="61" xfId="0" applyFont="1" applyBorder="1" applyAlignment="1">
      <alignment horizontal="left" wrapText="1"/>
    </xf>
    <xf numFmtId="0" fontId="92" fillId="0" borderId="30" xfId="0" applyFont="1" applyBorder="1" applyAlignment="1">
      <alignment horizontal="left" vertical="center" wrapText="1" readingOrder="1"/>
    </xf>
    <xf numFmtId="1" fontId="93" fillId="0" borderId="61" xfId="0" applyNumberFormat="1" applyFont="1" applyBorder="1" applyAlignment="1">
      <alignment wrapText="1"/>
    </xf>
    <xf numFmtId="0" fontId="92" fillId="0" borderId="23" xfId="0" applyFont="1" applyBorder="1" applyAlignment="1">
      <alignment horizontal="left" vertical="center" wrapText="1" readingOrder="1"/>
    </xf>
    <xf numFmtId="172" fontId="94" fillId="0" borderId="61" xfId="0" applyNumberFormat="1" applyFont="1" applyBorder="1" applyAlignment="1">
      <alignment vertical="center"/>
    </xf>
    <xf numFmtId="0" fontId="93" fillId="0" borderId="10" xfId="9" applyFont="1" applyBorder="1" applyAlignment="1">
      <alignment horizontal="left" vertical="center" wrapText="1" readingOrder="1"/>
    </xf>
    <xf numFmtId="204" fontId="14" fillId="0" borderId="75" xfId="0" applyNumberFormat="1" applyFont="1" applyBorder="1" applyAlignment="1">
      <alignment horizontal="center" vertical="center" wrapText="1"/>
    </xf>
    <xf numFmtId="204" fontId="80" fillId="0" borderId="10" xfId="9" applyNumberFormat="1" applyBorder="1" applyAlignment="1">
      <alignment horizontal="center" vertical="center" wrapText="1" readingOrder="1"/>
    </xf>
    <xf numFmtId="0" fontId="93" fillId="0" borderId="71" xfId="0" applyFont="1" applyBorder="1" applyAlignment="1">
      <alignment wrapText="1" readingOrder="1"/>
    </xf>
    <xf numFmtId="0" fontId="80" fillId="0" borderId="71" xfId="0" applyFont="1" applyBorder="1" applyAlignment="1">
      <alignment vertical="center" wrapText="1"/>
    </xf>
    <xf numFmtId="0" fontId="93" fillId="0" borderId="70" xfId="0" applyFont="1" applyBorder="1" applyAlignment="1">
      <alignment wrapText="1" readingOrder="1"/>
    </xf>
    <xf numFmtId="0" fontId="80" fillId="0" borderId="70" xfId="0" applyFont="1" applyBorder="1" applyAlignment="1">
      <alignment vertical="center" wrapText="1"/>
    </xf>
    <xf numFmtId="0" fontId="93" fillId="0" borderId="9" xfId="0" applyFont="1" applyBorder="1" applyAlignment="1">
      <alignment wrapText="1" readingOrder="1"/>
    </xf>
    <xf numFmtId="0" fontId="80" fillId="0" borderId="70" xfId="0" applyFont="1" applyBorder="1" applyAlignment="1">
      <alignment vertical="center" wrapText="1" readingOrder="1"/>
    </xf>
    <xf numFmtId="0" fontId="93" fillId="0" borderId="23" xfId="0" applyFont="1" applyBorder="1" applyAlignment="1">
      <alignment wrapText="1" readingOrder="1"/>
    </xf>
    <xf numFmtId="0" fontId="80" fillId="0" borderId="71" xfId="0" applyFont="1" applyBorder="1" applyAlignment="1">
      <alignment vertical="center" wrapText="1" readingOrder="1"/>
    </xf>
    <xf numFmtId="172" fontId="80" fillId="0" borderId="61" xfId="9" applyNumberFormat="1" applyBorder="1" applyAlignment="1">
      <alignment vertical="center"/>
    </xf>
    <xf numFmtId="0" fontId="93" fillId="0" borderId="10" xfId="9" applyFont="1" applyBorder="1" applyAlignment="1">
      <alignment horizontal="left" wrapText="1" readingOrder="1"/>
    </xf>
    <xf numFmtId="0" fontId="14" fillId="0" borderId="10" xfId="0" applyFont="1" applyBorder="1" applyAlignment="1">
      <alignment vertical="center" wrapText="1" readingOrder="1"/>
    </xf>
    <xf numFmtId="0" fontId="93" fillId="0" borderId="21" xfId="9" applyFont="1" applyBorder="1" applyAlignment="1">
      <alignment horizontal="left" vertical="center" wrapText="1" readingOrder="1"/>
    </xf>
    <xf numFmtId="0" fontId="19" fillId="0" borderId="61" xfId="10" applyFont="1" applyBorder="1" applyAlignment="1">
      <alignment horizontal="center" vertical="center"/>
    </xf>
    <xf numFmtId="0" fontId="14" fillId="0" borderId="23" xfId="0" applyFont="1" applyBorder="1" applyAlignment="1">
      <alignment vertical="center" wrapText="1" readingOrder="1"/>
    </xf>
    <xf numFmtId="0" fontId="92" fillId="0" borderId="61" xfId="0" applyFont="1" applyBorder="1" applyAlignment="1">
      <alignment horizontal="left" vertical="center" wrapText="1" readingOrder="1"/>
    </xf>
    <xf numFmtId="0" fontId="0" fillId="0" borderId="10" xfId="0" applyBorder="1" applyAlignment="1">
      <alignment horizontal="left" vertical="center" wrapText="1" readingOrder="1"/>
    </xf>
    <xf numFmtId="0" fontId="93" fillId="0" borderId="30" xfId="9" applyFont="1" applyBorder="1" applyAlignment="1">
      <alignment horizontal="left" vertical="center" wrapText="1" readingOrder="1"/>
    </xf>
    <xf numFmtId="0" fontId="93" fillId="0" borderId="61" xfId="9" applyFont="1" applyBorder="1" applyAlignment="1">
      <alignment wrapText="1"/>
    </xf>
    <xf numFmtId="0" fontId="76" fillId="0" borderId="0" xfId="0" applyFont="1" applyAlignment="1">
      <alignment horizontal="center" vertical="center"/>
    </xf>
    <xf numFmtId="174" fontId="0" fillId="0" borderId="0" xfId="0" applyNumberFormat="1"/>
    <xf numFmtId="205" fontId="14" fillId="0" borderId="10" xfId="0" applyNumberFormat="1" applyFont="1" applyBorder="1" applyAlignment="1">
      <alignment horizontal="center" vertical="center" wrapText="1" readingOrder="1"/>
    </xf>
    <xf numFmtId="0" fontId="93" fillId="0" borderId="10" xfId="0" applyFont="1" applyBorder="1" applyAlignment="1">
      <alignment wrapText="1" readingOrder="1"/>
    </xf>
    <xf numFmtId="43" fontId="80" fillId="0" borderId="10" xfId="9" applyNumberFormat="1" applyBorder="1" applyAlignment="1">
      <alignment horizontal="center" vertical="center" wrapText="1" readingOrder="1"/>
    </xf>
    <xf numFmtId="205" fontId="14" fillId="0" borderId="0" xfId="0" applyNumberFormat="1" applyFont="1" applyAlignment="1">
      <alignment horizontal="center" vertical="center" wrapText="1" readingOrder="1"/>
    </xf>
    <xf numFmtId="0" fontId="80" fillId="0" borderId="10" xfId="0" applyFont="1" applyBorder="1" applyAlignment="1">
      <alignment vertical="center" wrapText="1" readingOrder="1"/>
    </xf>
    <xf numFmtId="0" fontId="80" fillId="0" borderId="23" xfId="0" applyFont="1" applyBorder="1" applyAlignment="1">
      <alignment vertical="center" wrapText="1" readingOrder="1"/>
    </xf>
    <xf numFmtId="205" fontId="14" fillId="0" borderId="30" xfId="0" applyNumberFormat="1" applyFont="1" applyBorder="1" applyAlignment="1">
      <alignment horizontal="center" vertical="center" wrapText="1" readingOrder="1"/>
    </xf>
    <xf numFmtId="205" fontId="14" fillId="0" borderId="61" xfId="0" applyNumberFormat="1" applyFont="1" applyBorder="1" applyAlignment="1">
      <alignment horizontal="center" vertical="center" wrapText="1" readingOrder="1"/>
    </xf>
    <xf numFmtId="0" fontId="80" fillId="0" borderId="10" xfId="0" applyFont="1" applyBorder="1" applyAlignment="1">
      <alignment horizontal="center" vertical="center" wrapText="1" readingOrder="1"/>
    </xf>
    <xf numFmtId="0" fontId="80" fillId="0" borderId="23" xfId="0" applyFont="1" applyBorder="1" applyAlignment="1">
      <alignment horizontal="center" vertical="center" wrapText="1" readingOrder="1"/>
    </xf>
    <xf numFmtId="205" fontId="80" fillId="0" borderId="10" xfId="9" applyNumberFormat="1" applyBorder="1" applyAlignment="1">
      <alignment horizontal="center" vertical="center" wrapText="1" readingOrder="1"/>
    </xf>
    <xf numFmtId="177" fontId="80" fillId="0" borderId="61" xfId="11" applyNumberFormat="1" applyFont="1" applyFill="1" applyBorder="1" applyAlignment="1">
      <alignment horizontal="center" vertical="center"/>
    </xf>
    <xf numFmtId="43" fontId="14" fillId="0" borderId="10" xfId="12" applyNumberFormat="1" applyFont="1" applyBorder="1" applyAlignment="1">
      <alignment horizontal="center" vertical="center" wrapText="1" readingOrder="1"/>
    </xf>
    <xf numFmtId="0" fontId="92" fillId="0" borderId="61" xfId="0" applyFont="1" applyBorder="1" applyAlignment="1">
      <alignment wrapText="1"/>
    </xf>
    <xf numFmtId="0" fontId="92" fillId="0" borderId="69" xfId="0" applyFont="1" applyBorder="1" applyAlignment="1">
      <alignment wrapText="1"/>
    </xf>
    <xf numFmtId="0" fontId="80" fillId="0" borderId="23" xfId="0" applyFont="1" applyBorder="1" applyAlignment="1">
      <alignment wrapText="1" readingOrder="1"/>
    </xf>
    <xf numFmtId="0" fontId="80" fillId="0" borderId="61" xfId="0" applyFont="1" applyBorder="1" applyAlignment="1">
      <alignment vertical="center" wrapText="1" readingOrder="1"/>
    </xf>
    <xf numFmtId="0" fontId="80" fillId="0" borderId="71" xfId="0" applyFont="1" applyBorder="1" applyAlignment="1">
      <alignment wrapText="1" readingOrder="1"/>
    </xf>
    <xf numFmtId="0" fontId="80" fillId="0" borderId="70" xfId="0" applyFont="1" applyBorder="1" applyAlignment="1">
      <alignment wrapText="1" readingOrder="1"/>
    </xf>
    <xf numFmtId="0" fontId="80" fillId="0" borderId="61" xfId="0" applyFont="1" applyBorder="1" applyAlignment="1">
      <alignment wrapText="1" readingOrder="1"/>
    </xf>
    <xf numFmtId="173" fontId="0" fillId="0" borderId="74" xfId="2" applyNumberFormat="1" applyFont="1" applyBorder="1" applyAlignment="1">
      <alignment horizontal="center"/>
    </xf>
    <xf numFmtId="0" fontId="29" fillId="38" borderId="92" xfId="0" applyFont="1" applyFill="1" applyBorder="1" applyAlignment="1">
      <alignment vertical="center"/>
    </xf>
    <xf numFmtId="174" fontId="29" fillId="38" borderId="93" xfId="0" applyNumberFormat="1" applyFont="1" applyFill="1" applyBorder="1"/>
    <xf numFmtId="0" fontId="91" fillId="39" borderId="61" xfId="0" applyFont="1" applyFill="1" applyBorder="1" applyAlignment="1">
      <alignment vertical="center" wrapText="1"/>
    </xf>
    <xf numFmtId="0" fontId="0" fillId="0" borderId="74" xfId="0" applyBorder="1"/>
    <xf numFmtId="0" fontId="91" fillId="39" borderId="90" xfId="0" applyFont="1" applyFill="1" applyBorder="1" applyAlignment="1">
      <alignment vertical="center"/>
    </xf>
    <xf numFmtId="0" fontId="76" fillId="39" borderId="61" xfId="0" applyFont="1" applyFill="1" applyBorder="1" applyAlignment="1">
      <alignment vertical="center" wrapText="1"/>
    </xf>
    <xf numFmtId="0" fontId="0" fillId="0" borderId="61" xfId="9" applyFont="1" applyBorder="1" applyAlignment="1">
      <alignment wrapText="1"/>
    </xf>
    <xf numFmtId="43" fontId="0" fillId="0" borderId="10" xfId="12" applyNumberFormat="1" applyFont="1" applyBorder="1" applyAlignment="1">
      <alignment horizontal="center" vertical="center" wrapText="1" readingOrder="1"/>
    </xf>
    <xf numFmtId="0" fontId="93" fillId="0" borderId="61" xfId="9" applyFont="1" applyBorder="1" applyAlignment="1">
      <alignment vertical="top" wrapText="1"/>
    </xf>
    <xf numFmtId="0" fontId="93" fillId="0" borderId="94" xfId="9" applyFont="1" applyBorder="1" applyAlignment="1">
      <alignment vertical="top" wrapText="1"/>
    </xf>
    <xf numFmtId="174" fontId="0" fillId="39" borderId="74" xfId="0" applyNumberFormat="1" applyFill="1" applyBorder="1"/>
    <xf numFmtId="203" fontId="14" fillId="0" borderId="61" xfId="0" applyNumberFormat="1" applyFont="1" applyBorder="1" applyAlignment="1">
      <alignment horizontal="right" vertical="center" wrapText="1" readingOrder="1"/>
    </xf>
    <xf numFmtId="0" fontId="14" fillId="0" borderId="61" xfId="0" applyFont="1" applyBorder="1" applyAlignment="1">
      <alignment horizontal="center" vertical="center" wrapText="1"/>
    </xf>
    <xf numFmtId="0" fontId="0" fillId="0" borderId="95" xfId="0" applyBorder="1"/>
    <xf numFmtId="0" fontId="0" fillId="0" borderId="96" xfId="0" applyBorder="1" applyAlignment="1">
      <alignment wrapText="1"/>
    </xf>
    <xf numFmtId="0" fontId="0" fillId="0" borderId="96" xfId="0" applyBorder="1" applyAlignment="1">
      <alignment horizontal="center" vertical="center"/>
    </xf>
    <xf numFmtId="0" fontId="0" fillId="0" borderId="96" xfId="0" applyBorder="1" applyAlignment="1">
      <alignment vertical="center"/>
    </xf>
    <xf numFmtId="0" fontId="76" fillId="39" borderId="96" xfId="0" applyFont="1" applyFill="1" applyBorder="1" applyAlignment="1">
      <alignment horizontal="center" vertical="center"/>
    </xf>
    <xf numFmtId="174" fontId="0" fillId="39" borderId="97" xfId="0" applyNumberFormat="1" applyFill="1" applyBorder="1"/>
    <xf numFmtId="0" fontId="92" fillId="0" borderId="70" xfId="0" applyFont="1" applyBorder="1" applyAlignment="1">
      <alignment wrapText="1"/>
    </xf>
    <xf numFmtId="0" fontId="92" fillId="0" borderId="71" xfId="0" applyFont="1" applyBorder="1" applyAlignment="1">
      <alignment wrapText="1"/>
    </xf>
    <xf numFmtId="0" fontId="30" fillId="0" borderId="71" xfId="0" applyFont="1" applyBorder="1" applyAlignment="1">
      <alignment vertical="center" wrapText="1"/>
    </xf>
    <xf numFmtId="0" fontId="30" fillId="0" borderId="70" xfId="0" applyFont="1" applyBorder="1" applyAlignment="1">
      <alignment vertical="center" wrapText="1"/>
    </xf>
    <xf numFmtId="0" fontId="30" fillId="0" borderId="69" xfId="0" applyFont="1" applyBorder="1" applyAlignment="1">
      <alignment vertical="center" wrapText="1"/>
    </xf>
    <xf numFmtId="0" fontId="93" fillId="0" borderId="23" xfId="0" applyFont="1" applyBorder="1" applyAlignment="1">
      <alignment wrapText="1"/>
    </xf>
    <xf numFmtId="0" fontId="0" fillId="0" borderId="98" xfId="13" applyFont="1" applyBorder="1" applyAlignment="1">
      <alignment vertical="center" wrapText="1"/>
    </xf>
    <xf numFmtId="0" fontId="92" fillId="0" borderId="23" xfId="0" applyFont="1" applyBorder="1" applyAlignment="1">
      <alignment wrapText="1"/>
    </xf>
    <xf numFmtId="0" fontId="93" fillId="0" borderId="98" xfId="9" quotePrefix="1" applyFont="1" applyBorder="1" applyAlignment="1">
      <alignment horizontal="left" vertical="top" wrapText="1"/>
    </xf>
    <xf numFmtId="0" fontId="93" fillId="0" borderId="10" xfId="0" applyFont="1" applyBorder="1" applyAlignment="1">
      <alignment wrapText="1"/>
    </xf>
    <xf numFmtId="0" fontId="0" fillId="0" borderId="61" xfId="14" applyFont="1" applyBorder="1" applyAlignment="1">
      <alignment horizontal="left" vertical="center" wrapText="1" readingOrder="1"/>
    </xf>
    <xf numFmtId="0" fontId="92" fillId="0" borderId="61" xfId="0" applyFont="1" applyBorder="1" applyAlignment="1">
      <alignment wrapText="1" readingOrder="1"/>
    </xf>
    <xf numFmtId="0" fontId="92" fillId="0" borderId="69" xfId="0" applyFont="1" applyBorder="1" applyAlignment="1">
      <alignment wrapText="1" readingOrder="1"/>
    </xf>
    <xf numFmtId="0" fontId="0" fillId="0" borderId="3" xfId="15" applyFont="1" applyBorder="1" applyAlignment="1">
      <alignment horizontal="left" vertical="center" wrapText="1"/>
    </xf>
    <xf numFmtId="0" fontId="93" fillId="0" borderId="23" xfId="9" applyFont="1" applyBorder="1" applyAlignment="1">
      <alignment horizontal="left" vertical="center" wrapText="1" readingOrder="1"/>
    </xf>
    <xf numFmtId="0" fontId="87" fillId="0" borderId="61" xfId="0" applyFont="1" applyBorder="1" applyAlignment="1">
      <alignment wrapText="1"/>
    </xf>
    <xf numFmtId="204" fontId="0" fillId="0" borderId="10" xfId="0" applyNumberFormat="1" applyBorder="1" applyAlignment="1">
      <alignment horizontal="center" vertical="center" wrapText="1" readingOrder="1"/>
    </xf>
    <xf numFmtId="0" fontId="95" fillId="39" borderId="61" xfId="3" applyFont="1" applyFill="1" applyBorder="1" applyAlignment="1">
      <alignment horizontal="justify" vertical="center" wrapText="1"/>
    </xf>
    <xf numFmtId="0" fontId="95" fillId="39" borderId="61" xfId="3" applyFont="1" applyFill="1" applyBorder="1" applyAlignment="1">
      <alignment horizontal="center" vertical="center" wrapText="1"/>
    </xf>
    <xf numFmtId="0" fontId="95" fillId="39" borderId="61" xfId="3" applyFont="1" applyFill="1" applyBorder="1" applyAlignment="1">
      <alignment horizontal="center" vertical="center"/>
    </xf>
    <xf numFmtId="171" fontId="95" fillId="39" borderId="61" xfId="3" applyNumberFormat="1" applyFont="1" applyFill="1" applyBorder="1" applyAlignment="1">
      <alignment horizontal="center" vertical="center"/>
    </xf>
    <xf numFmtId="0" fontId="2" fillId="0" borderId="53" xfId="5"/>
    <xf numFmtId="0" fontId="2" fillId="0" borderId="61" xfId="5" applyBorder="1" applyAlignment="1">
      <alignment horizontal="center" vertical="center"/>
    </xf>
    <xf numFmtId="174" fontId="2" fillId="33" borderId="61" xfId="5" applyNumberFormat="1" applyFill="1" applyBorder="1" applyProtection="1">
      <protection locked="0"/>
    </xf>
    <xf numFmtId="10" fontId="0" fillId="0" borderId="61" xfId="8" applyNumberFormat="1" applyFont="1" applyBorder="1" applyProtection="1"/>
    <xf numFmtId="43" fontId="0" fillId="0" borderId="61" xfId="8" applyFont="1" applyBorder="1" applyProtection="1"/>
    <xf numFmtId="2" fontId="6" fillId="0" borderId="0" xfId="0" applyNumberFormat="1" applyFont="1"/>
    <xf numFmtId="0" fontId="10" fillId="0" borderId="43" xfId="0" applyFont="1" applyBorder="1"/>
    <xf numFmtId="0" fontId="10" fillId="0" borderId="10" xfId="0" applyFont="1" applyBorder="1"/>
    <xf numFmtId="0" fontId="23" fillId="0" borderId="17" xfId="0" applyFont="1" applyBorder="1" applyAlignment="1">
      <alignment vertical="center" wrapText="1"/>
    </xf>
    <xf numFmtId="0" fontId="23" fillId="12" borderId="17" xfId="0" applyFont="1" applyFill="1" applyBorder="1" applyAlignment="1">
      <alignment vertical="center" wrapText="1"/>
    </xf>
    <xf numFmtId="165" fontId="0" fillId="0" borderId="0" xfId="1" applyFont="1" applyAlignment="1">
      <alignment vertical="center"/>
    </xf>
    <xf numFmtId="165" fontId="0" fillId="0" borderId="0" xfId="0" applyNumberFormat="1"/>
    <xf numFmtId="206" fontId="0" fillId="0" borderId="61" xfId="8" applyNumberFormat="1" applyFont="1" applyBorder="1" applyProtection="1"/>
    <xf numFmtId="0" fontId="1" fillId="0" borderId="0" xfId="0" applyFont="1"/>
    <xf numFmtId="170" fontId="1" fillId="0" borderId="0" xfId="0" applyNumberFormat="1" applyFont="1"/>
    <xf numFmtId="0" fontId="9" fillId="0" borderId="4" xfId="0" applyFont="1" applyBorder="1" applyAlignment="1">
      <alignment horizontal="center" vertical="center" readingOrder="1"/>
    </xf>
    <xf numFmtId="0" fontId="11" fillId="6" borderId="4" xfId="0" applyFont="1" applyFill="1" applyBorder="1" applyAlignment="1">
      <alignment horizontal="center" vertical="center" readingOrder="1"/>
    </xf>
    <xf numFmtId="0" fontId="7" fillId="9" borderId="4" xfId="0" applyFont="1" applyFill="1" applyBorder="1" applyAlignment="1">
      <alignment horizontal="center"/>
    </xf>
    <xf numFmtId="0" fontId="76" fillId="0" borderId="62" xfId="0" applyFont="1" applyBorder="1" applyAlignment="1">
      <alignment horizontal="center" vertical="center"/>
    </xf>
    <xf numFmtId="0" fontId="76" fillId="0" borderId="65" xfId="0" applyFont="1" applyBorder="1" applyAlignment="1">
      <alignment horizontal="center" vertical="center"/>
    </xf>
    <xf numFmtId="0" fontId="3" fillId="0" borderId="0" xfId="0" applyFont="1" applyAlignment="1">
      <alignment horizontal="center"/>
    </xf>
    <xf numFmtId="0" fontId="23" fillId="12" borderId="17" xfId="0" applyFont="1" applyFill="1" applyBorder="1" applyAlignment="1">
      <alignment horizontal="left" vertical="center" wrapText="1"/>
    </xf>
    <xf numFmtId="0" fontId="10" fillId="0" borderId="43" xfId="0" applyFont="1" applyBorder="1" applyAlignment="1">
      <alignment horizontal="left"/>
    </xf>
    <xf numFmtId="0" fontId="10" fillId="0" borderId="10" xfId="0" applyFont="1" applyBorder="1" applyAlignment="1">
      <alignment horizontal="left"/>
    </xf>
    <xf numFmtId="0" fontId="22" fillId="0" borderId="17" xfId="0" applyFont="1" applyBorder="1" applyAlignment="1">
      <alignment horizontal="right" vertical="center" wrapText="1"/>
    </xf>
    <xf numFmtId="0" fontId="25" fillId="0" borderId="18" xfId="0" applyFont="1" applyBorder="1" applyAlignment="1">
      <alignment horizontal="center" vertical="center" wrapText="1"/>
    </xf>
    <xf numFmtId="0" fontId="20" fillId="0" borderId="4" xfId="0" applyFont="1" applyBorder="1" applyAlignment="1">
      <alignment horizontal="center" vertical="center"/>
    </xf>
    <xf numFmtId="0" fontId="21" fillId="0" borderId="4" xfId="0" applyFont="1" applyBorder="1" applyAlignment="1">
      <alignment horizontal="center" vertical="center"/>
    </xf>
    <xf numFmtId="0" fontId="13" fillId="6" borderId="14" xfId="0" applyFont="1" applyFill="1" applyBorder="1" applyAlignment="1">
      <alignment horizontal="center" vertical="center"/>
    </xf>
    <xf numFmtId="0" fontId="22" fillId="10" borderId="16" xfId="0" applyFont="1" applyFill="1" applyBorder="1" applyAlignment="1">
      <alignment horizontal="center" vertical="center" wrapText="1"/>
    </xf>
    <xf numFmtId="0" fontId="23" fillId="0" borderId="9" xfId="0" applyFont="1" applyBorder="1" applyAlignment="1">
      <alignment horizontal="left" vertical="center" wrapText="1"/>
    </xf>
    <xf numFmtId="0" fontId="22" fillId="10" borderId="18" xfId="0" applyFont="1" applyFill="1" applyBorder="1" applyAlignment="1">
      <alignment horizontal="left" vertical="center" wrapText="1"/>
    </xf>
    <xf numFmtId="0" fontId="10" fillId="0" borderId="19" xfId="0" applyFont="1" applyBorder="1" applyAlignment="1">
      <alignment horizontal="left"/>
    </xf>
    <xf numFmtId="0" fontId="10" fillId="0" borderId="30" xfId="0" applyFont="1" applyBorder="1" applyAlignment="1">
      <alignment horizontal="left"/>
    </xf>
    <xf numFmtId="0" fontId="23" fillId="0" borderId="17" xfId="0" applyFont="1" applyBorder="1" applyAlignment="1">
      <alignment horizontal="left" vertical="center" wrapText="1"/>
    </xf>
    <xf numFmtId="0" fontId="23" fillId="0" borderId="17" xfId="0" applyFont="1" applyBorder="1" applyAlignment="1">
      <alignment horizontal="left" vertical="top" wrapText="1"/>
    </xf>
    <xf numFmtId="0" fontId="10" fillId="0" borderId="43" xfId="0" applyFont="1" applyBorder="1" applyAlignment="1">
      <alignment horizontal="left" vertical="top"/>
    </xf>
    <xf numFmtId="0" fontId="10" fillId="0" borderId="10" xfId="0" applyFont="1" applyBorder="1" applyAlignment="1">
      <alignment horizontal="left" vertical="top"/>
    </xf>
    <xf numFmtId="0" fontId="23" fillId="12" borderId="9" xfId="0" applyFont="1" applyFill="1" applyBorder="1" applyAlignment="1">
      <alignment horizontal="left" vertical="center" wrapText="1"/>
    </xf>
    <xf numFmtId="0" fontId="10" fillId="0" borderId="11" xfId="0" applyFont="1" applyBorder="1" applyAlignment="1">
      <alignment horizontal="left"/>
    </xf>
    <xf numFmtId="0" fontId="10" fillId="0" borderId="23" xfId="0" applyFont="1" applyBorder="1" applyAlignment="1">
      <alignment horizontal="left"/>
    </xf>
    <xf numFmtId="0" fontId="96" fillId="0" borderId="17" xfId="0" applyFont="1" applyBorder="1" applyAlignment="1">
      <alignment horizontal="left" vertical="center" wrapText="1"/>
    </xf>
    <xf numFmtId="0" fontId="31" fillId="0" borderId="43" xfId="0" applyFont="1" applyBorder="1" applyAlignment="1">
      <alignment horizontal="left"/>
    </xf>
    <xf numFmtId="0" fontId="31" fillId="0" borderId="10" xfId="0" applyFont="1" applyBorder="1" applyAlignment="1">
      <alignment horizontal="left"/>
    </xf>
    <xf numFmtId="0" fontId="0" fillId="0" borderId="79" xfId="0" applyBorder="1" applyAlignment="1">
      <alignment horizontal="center" vertical="center" wrapText="1"/>
    </xf>
    <xf numFmtId="0" fontId="0" fillId="0" borderId="83" xfId="0" applyBorder="1" applyAlignment="1">
      <alignment horizontal="center" vertical="center" wrapText="1"/>
    </xf>
    <xf numFmtId="0" fontId="0" fillId="0" borderId="80" xfId="0" applyBorder="1" applyAlignment="1">
      <alignment horizontal="center" vertical="center" wrapText="1"/>
    </xf>
    <xf numFmtId="0" fontId="0" fillId="0" borderId="85" xfId="0" applyBorder="1" applyAlignment="1">
      <alignment horizontal="center" vertical="center" wrapText="1"/>
    </xf>
    <xf numFmtId="0" fontId="0" fillId="0" borderId="0" xfId="0" applyAlignment="1">
      <alignment horizontal="center" vertical="center" wrapText="1"/>
    </xf>
    <xf numFmtId="0" fontId="0" fillId="0" borderId="86" xfId="0" applyBorder="1" applyAlignment="1">
      <alignment horizontal="center" vertical="center" wrapText="1"/>
    </xf>
    <xf numFmtId="2" fontId="90" fillId="0" borderId="62" xfId="0" applyNumberFormat="1" applyFont="1" applyBorder="1" applyAlignment="1">
      <alignment horizontal="center" vertical="center"/>
    </xf>
    <xf numFmtId="2" fontId="90" fillId="0" borderId="65" xfId="0" applyNumberFormat="1" applyFont="1" applyBorder="1" applyAlignment="1">
      <alignment horizontal="center" vertical="center"/>
    </xf>
    <xf numFmtId="0" fontId="0" fillId="0" borderId="81" xfId="0" applyBorder="1" applyAlignment="1">
      <alignment horizontal="center" vertical="center" wrapText="1"/>
    </xf>
    <xf numFmtId="0" fontId="0" fillId="0" borderId="87" xfId="0" applyBorder="1" applyAlignment="1">
      <alignment horizontal="center" vertical="center" wrapText="1"/>
    </xf>
    <xf numFmtId="0" fontId="0" fillId="0" borderId="82" xfId="0" applyBorder="1" applyAlignment="1">
      <alignment horizontal="center" vertical="center" wrapText="1"/>
    </xf>
    <xf numFmtId="0" fontId="90" fillId="0" borderId="62" xfId="0" applyFont="1" applyBorder="1" applyAlignment="1">
      <alignment horizontal="center" vertical="center"/>
    </xf>
    <xf numFmtId="0" fontId="90" fillId="0" borderId="65" xfId="0" applyFont="1" applyBorder="1" applyAlignment="1">
      <alignment horizontal="center" vertical="center"/>
    </xf>
    <xf numFmtId="0" fontId="0" fillId="0" borderId="79" xfId="0" applyBorder="1" applyAlignment="1">
      <alignment horizontal="center" wrapText="1"/>
    </xf>
    <xf numFmtId="0" fontId="0" fillId="0" borderId="83" xfId="0" applyBorder="1" applyAlignment="1">
      <alignment horizontal="center" wrapText="1"/>
    </xf>
    <xf numFmtId="0" fontId="0" fillId="0" borderId="80" xfId="0" applyBorder="1" applyAlignment="1">
      <alignment horizontal="center" wrapText="1"/>
    </xf>
    <xf numFmtId="0" fontId="0" fillId="0" borderId="85" xfId="0" applyBorder="1" applyAlignment="1">
      <alignment horizontal="center" wrapText="1"/>
    </xf>
    <xf numFmtId="0" fontId="0" fillId="0" borderId="0" xfId="0" applyAlignment="1">
      <alignment horizontal="center" wrapText="1"/>
    </xf>
    <xf numFmtId="0" fontId="0" fillId="0" borderId="86" xfId="0" applyBorder="1" applyAlignment="1">
      <alignment horizontal="center" wrapText="1"/>
    </xf>
    <xf numFmtId="0" fontId="0" fillId="0" borderId="81" xfId="0" applyBorder="1" applyAlignment="1">
      <alignment horizontal="center" wrapText="1"/>
    </xf>
    <xf numFmtId="0" fontId="0" fillId="0" borderId="87" xfId="0" applyBorder="1" applyAlignment="1">
      <alignment horizontal="center" wrapText="1"/>
    </xf>
    <xf numFmtId="0" fontId="0" fillId="0" borderId="82" xfId="0" applyBorder="1" applyAlignment="1">
      <alignment horizontal="center" wrapText="1"/>
    </xf>
    <xf numFmtId="0" fontId="3" fillId="11" borderId="17" xfId="0" applyFont="1" applyFill="1" applyBorder="1" applyAlignment="1">
      <alignment horizontal="center" vertical="center" wrapText="1"/>
    </xf>
    <xf numFmtId="0" fontId="33" fillId="0" borderId="14" xfId="0" applyFont="1" applyBorder="1" applyAlignment="1">
      <alignment horizontal="center" vertical="center" wrapText="1"/>
    </xf>
    <xf numFmtId="0" fontId="28" fillId="0" borderId="24" xfId="0" applyFont="1" applyBorder="1" applyAlignment="1">
      <alignment horizontal="center" vertical="center"/>
    </xf>
    <xf numFmtId="0" fontId="36" fillId="0" borderId="4" xfId="0" applyFont="1" applyBorder="1" applyAlignment="1">
      <alignment horizontal="center"/>
    </xf>
    <xf numFmtId="0" fontId="39" fillId="0" borderId="24" xfId="0" applyFont="1" applyBorder="1" applyAlignment="1">
      <alignment horizontal="center" vertical="center"/>
    </xf>
    <xf numFmtId="0" fontId="39" fillId="0" borderId="4" xfId="0" applyFont="1" applyBorder="1" applyAlignment="1">
      <alignment horizontal="center" vertical="center"/>
    </xf>
    <xf numFmtId="185" fontId="47" fillId="0" borderId="17" xfId="0" applyNumberFormat="1" applyFont="1" applyBorder="1" applyAlignment="1">
      <alignment horizontal="right" vertical="center" wrapText="1"/>
    </xf>
    <xf numFmtId="0" fontId="44" fillId="0" borderId="38" xfId="0" applyFont="1" applyBorder="1" applyAlignment="1">
      <alignment horizontal="center" wrapText="1"/>
    </xf>
    <xf numFmtId="0" fontId="44" fillId="0" borderId="41" xfId="0" applyFont="1" applyBorder="1" applyAlignment="1">
      <alignment horizontal="center"/>
    </xf>
    <xf numFmtId="0" fontId="35" fillId="0" borderId="17" xfId="0" applyFont="1" applyBorder="1" applyAlignment="1">
      <alignment horizontal="left" vertical="center"/>
    </xf>
    <xf numFmtId="0" fontId="48" fillId="0" borderId="17" xfId="0" applyFont="1" applyBorder="1" applyAlignment="1">
      <alignment horizontal="left" vertical="center"/>
    </xf>
    <xf numFmtId="0" fontId="50" fillId="0" borderId="4" xfId="0" applyFont="1" applyBorder="1" applyAlignment="1">
      <alignment horizontal="center"/>
    </xf>
    <xf numFmtId="0" fontId="45" fillId="0" borderId="4" xfId="0" applyFont="1" applyBorder="1" applyAlignment="1">
      <alignment horizontal="center"/>
    </xf>
    <xf numFmtId="0" fontId="6" fillId="0" borderId="17" xfId="0" applyFont="1" applyBorder="1" applyAlignment="1">
      <alignment horizontal="center"/>
    </xf>
    <xf numFmtId="0" fontId="6" fillId="0" borderId="4" xfId="0" applyFont="1" applyBorder="1" applyAlignment="1">
      <alignment horizontal="center"/>
    </xf>
    <xf numFmtId="0" fontId="4" fillId="0" borderId="14" xfId="0" applyFont="1" applyBorder="1" applyAlignment="1">
      <alignment horizontal="center" vertical="center"/>
    </xf>
    <xf numFmtId="0" fontId="95" fillId="39" borderId="75" xfId="3" applyFont="1" applyFill="1" applyBorder="1" applyAlignment="1">
      <alignment horizontal="center" vertical="center" wrapText="1"/>
    </xf>
    <xf numFmtId="0" fontId="95" fillId="39" borderId="71" xfId="3" applyFont="1" applyFill="1" applyBorder="1" applyAlignment="1">
      <alignment horizontal="center" vertical="center" wrapText="1"/>
    </xf>
    <xf numFmtId="165" fontId="0" fillId="33" borderId="75" xfId="7" applyNumberFormat="1" applyFont="1" applyFill="1" applyBorder="1" applyAlignment="1" applyProtection="1">
      <alignment horizontal="center"/>
      <protection locked="0"/>
    </xf>
    <xf numFmtId="165" fontId="0" fillId="33" borderId="71" xfId="7" applyNumberFormat="1" applyFont="1" applyFill="1" applyBorder="1" applyAlignment="1" applyProtection="1">
      <alignment horizontal="center"/>
      <protection locked="0"/>
    </xf>
    <xf numFmtId="49" fontId="50" fillId="0" borderId="4" xfId="0" applyNumberFormat="1" applyFont="1" applyBorder="1" applyAlignment="1">
      <alignment horizontal="center"/>
    </xf>
    <xf numFmtId="0" fontId="45" fillId="0" borderId="14" xfId="0" applyFont="1" applyBorder="1" applyAlignment="1">
      <alignment horizontal="left" vertical="center" wrapText="1"/>
    </xf>
    <xf numFmtId="0" fontId="54" fillId="0" borderId="20" xfId="0" applyFont="1" applyBorder="1" applyAlignment="1">
      <alignment horizontal="center"/>
    </xf>
    <xf numFmtId="0" fontId="53" fillId="0" borderId="17" xfId="0" applyFont="1" applyBorder="1" applyAlignment="1">
      <alignment horizontal="right" vertical="center"/>
    </xf>
    <xf numFmtId="0" fontId="57" fillId="0" borderId="4" xfId="0" applyFont="1" applyBorder="1" applyAlignment="1">
      <alignment horizontal="center"/>
    </xf>
    <xf numFmtId="0" fontId="54" fillId="0" borderId="14" xfId="0" applyFont="1" applyBorder="1" applyAlignment="1">
      <alignment horizontal="left" wrapText="1"/>
    </xf>
    <xf numFmtId="0" fontId="53" fillId="0" borderId="0" xfId="0" applyFont="1" applyAlignment="1">
      <alignment horizontal="center" vertical="center"/>
    </xf>
    <xf numFmtId="0" fontId="53" fillId="0" borderId="0" xfId="0" applyFont="1" applyAlignment="1">
      <alignment horizontal="center" vertical="center" wrapText="1"/>
    </xf>
    <xf numFmtId="0" fontId="53" fillId="0" borderId="9" xfId="0" applyFont="1" applyBorder="1" applyAlignment="1">
      <alignment horizontal="right" vertical="center" wrapText="1"/>
    </xf>
    <xf numFmtId="0" fontId="53" fillId="0" borderId="17" xfId="0" applyFont="1" applyBorder="1" applyAlignment="1">
      <alignment horizontal="right" vertical="center" wrapText="1"/>
    </xf>
    <xf numFmtId="0" fontId="58" fillId="0" borderId="17" xfId="0" applyFont="1" applyBorder="1" applyAlignment="1">
      <alignment horizontal="center"/>
    </xf>
    <xf numFmtId="0" fontId="58" fillId="0" borderId="17" xfId="0" applyFont="1" applyBorder="1" applyAlignment="1">
      <alignment horizontal="center" vertical="center"/>
    </xf>
    <xf numFmtId="0" fontId="26" fillId="0" borderId="0" xfId="0" applyFont="1" applyAlignment="1">
      <alignment horizontal="center" vertical="center"/>
    </xf>
    <xf numFmtId="193" fontId="30" fillId="0" borderId="17" xfId="0" applyNumberFormat="1" applyFont="1" applyBorder="1" applyAlignment="1">
      <alignment horizontal="center" vertical="center" wrapText="1"/>
    </xf>
    <xf numFmtId="0" fontId="26" fillId="0" borderId="17" xfId="0" applyFont="1" applyBorder="1" applyAlignment="1">
      <alignment horizontal="right" vertical="center" wrapText="1"/>
    </xf>
    <xf numFmtId="0" fontId="30" fillId="0" borderId="0" xfId="0" applyFont="1" applyAlignment="1">
      <alignment horizontal="center" vertical="center"/>
    </xf>
    <xf numFmtId="0" fontId="26" fillId="22" borderId="59" xfId="0" applyFont="1" applyFill="1" applyBorder="1" applyAlignment="1">
      <alignment horizontal="center" vertical="center" wrapText="1"/>
    </xf>
    <xf numFmtId="171" fontId="26" fillId="22" borderId="59" xfId="0" applyNumberFormat="1" applyFont="1" applyFill="1" applyBorder="1" applyAlignment="1">
      <alignment horizontal="center" vertical="center"/>
    </xf>
    <xf numFmtId="0" fontId="26" fillId="11" borderId="17" xfId="0" applyFont="1" applyFill="1" applyBorder="1" applyAlignment="1">
      <alignment horizontal="center" vertical="center" wrapText="1"/>
    </xf>
    <xf numFmtId="190" fontId="30" fillId="0" borderId="17" xfId="0" applyNumberFormat="1" applyFont="1" applyBorder="1" applyAlignment="1">
      <alignment horizontal="center" vertical="center" wrapText="1"/>
    </xf>
    <xf numFmtId="192" fontId="4" fillId="0" borderId="17" xfId="0" applyNumberFormat="1" applyFont="1" applyBorder="1" applyAlignment="1">
      <alignment horizontal="center" vertical="center"/>
    </xf>
    <xf numFmtId="171" fontId="30" fillId="0" borderId="17" xfId="0" applyNumberFormat="1" applyFont="1" applyBorder="1" applyAlignment="1">
      <alignment horizontal="center" vertical="center" wrapText="1"/>
    </xf>
    <xf numFmtId="0" fontId="26" fillId="22" borderId="17" xfId="0" applyFont="1" applyFill="1" applyBorder="1" applyAlignment="1">
      <alignment horizontal="center" vertical="center" wrapText="1"/>
    </xf>
    <xf numFmtId="0" fontId="26" fillId="21" borderId="17" xfId="0" applyFont="1" applyFill="1" applyBorder="1" applyAlignment="1">
      <alignment horizontal="center" vertical="center"/>
    </xf>
    <xf numFmtId="0" fontId="26" fillId="0" borderId="18" xfId="0" applyFont="1" applyBorder="1" applyAlignment="1">
      <alignment horizontal="center" vertical="center"/>
    </xf>
    <xf numFmtId="0" fontId="26" fillId="21" borderId="17" xfId="0" applyFont="1" applyFill="1" applyBorder="1" applyAlignment="1">
      <alignment horizontal="center" vertical="center" wrapText="1"/>
    </xf>
    <xf numFmtId="0" fontId="3" fillId="11" borderId="17" xfId="0" applyFont="1" applyFill="1" applyBorder="1" applyAlignment="1">
      <alignment horizontal="center" vertical="center"/>
    </xf>
    <xf numFmtId="0" fontId="3" fillId="22" borderId="48" xfId="0" applyFont="1" applyFill="1" applyBorder="1" applyAlignment="1">
      <alignment horizontal="center" vertical="center"/>
    </xf>
    <xf numFmtId="0" fontId="3" fillId="22" borderId="17" xfId="0" applyFont="1" applyFill="1" applyBorder="1" applyAlignment="1">
      <alignment horizontal="center" vertical="center"/>
    </xf>
    <xf numFmtId="49" fontId="63" fillId="0" borderId="38" xfId="0" applyNumberFormat="1" applyFont="1" applyBorder="1" applyAlignment="1">
      <alignment horizontal="center" vertical="center"/>
    </xf>
    <xf numFmtId="0" fontId="63" fillId="0" borderId="41" xfId="0" applyFont="1" applyBorder="1" applyAlignment="1">
      <alignment horizontal="center" vertical="center"/>
    </xf>
    <xf numFmtId="49" fontId="63" fillId="0" borderId="44" xfId="0" applyNumberFormat="1" applyFont="1" applyBorder="1" applyAlignment="1">
      <alignment horizontal="center" vertical="center"/>
    </xf>
    <xf numFmtId="196" fontId="4" fillId="11" borderId="55" xfId="0" applyNumberFormat="1" applyFont="1" applyFill="1" applyBorder="1" applyAlignment="1">
      <alignment horizontal="left" vertical="center" wrapText="1"/>
    </xf>
    <xf numFmtId="0" fontId="64" fillId="23" borderId="17" xfId="0" applyFont="1" applyFill="1" applyBorder="1" applyAlignment="1">
      <alignment horizontal="center"/>
    </xf>
    <xf numFmtId="0" fontId="65" fillId="0" borderId="14" xfId="0" applyFont="1" applyBorder="1" applyAlignment="1">
      <alignment horizontal="left" vertical="center" wrapText="1"/>
    </xf>
    <xf numFmtId="0" fontId="63" fillId="7" borderId="17" xfId="0" applyFont="1" applyFill="1" applyBorder="1" applyAlignment="1">
      <alignment horizontal="center" vertical="center"/>
    </xf>
    <xf numFmtId="0" fontId="66" fillId="0" borderId="17" xfId="0" applyFont="1" applyBorder="1" applyAlignment="1">
      <alignment horizontal="center" vertical="center"/>
    </xf>
    <xf numFmtId="195" fontId="4" fillId="2" borderId="17" xfId="0" applyNumberFormat="1" applyFont="1" applyFill="1" applyBorder="1" applyAlignment="1">
      <alignment horizontal="center" vertical="center"/>
    </xf>
    <xf numFmtId="0" fontId="4" fillId="0" borderId="17" xfId="0" applyFont="1" applyBorder="1" applyAlignment="1">
      <alignment horizontal="center" vertical="center" wrapText="1"/>
    </xf>
    <xf numFmtId="0" fontId="4" fillId="0" borderId="17" xfId="0" applyFont="1" applyBorder="1" applyAlignment="1">
      <alignment horizontal="center" vertical="center"/>
    </xf>
    <xf numFmtId="0" fontId="73" fillId="0" borderId="0" xfId="0" applyFont="1" applyAlignment="1">
      <alignment horizontal="center" wrapText="1"/>
    </xf>
    <xf numFmtId="196" fontId="4" fillId="11" borderId="51" xfId="0" applyNumberFormat="1" applyFont="1" applyFill="1" applyBorder="1" applyAlignment="1">
      <alignment horizontal="left" vertical="center" wrapText="1"/>
    </xf>
    <xf numFmtId="0" fontId="4" fillId="11" borderId="17" xfId="0" applyFont="1" applyFill="1" applyBorder="1" applyAlignment="1">
      <alignment horizontal="center"/>
    </xf>
    <xf numFmtId="0" fontId="71" fillId="10" borderId="4" xfId="0" applyFont="1" applyFill="1" applyBorder="1" applyAlignment="1">
      <alignment horizontal="center" vertical="center"/>
    </xf>
    <xf numFmtId="0" fontId="72" fillId="10" borderId="14" xfId="0" applyFont="1" applyFill="1" applyBorder="1" applyAlignment="1">
      <alignment horizontal="center" vertical="center" wrapText="1"/>
    </xf>
    <xf numFmtId="0" fontId="0" fillId="0" borderId="0" xfId="0" applyAlignment="1"/>
    <xf numFmtId="0" fontId="10" fillId="0" borderId="16" xfId="0" applyFont="1" applyBorder="1" applyAlignment="1"/>
    <xf numFmtId="0" fontId="10" fillId="0" borderId="7" xfId="0" applyFont="1" applyBorder="1" applyAlignment="1"/>
    <xf numFmtId="0" fontId="10" fillId="0" borderId="22" xfId="0" applyFont="1" applyBorder="1" applyAlignment="1"/>
    <xf numFmtId="0" fontId="10" fillId="0" borderId="15" xfId="0" applyFont="1" applyBorder="1" applyAlignment="1"/>
    <xf numFmtId="0" fontId="10" fillId="0" borderId="11" xfId="0" applyFont="1" applyBorder="1" applyAlignment="1"/>
    <xf numFmtId="0" fontId="10" fillId="0" borderId="23" xfId="0" applyFont="1" applyBorder="1" applyAlignment="1"/>
    <xf numFmtId="0" fontId="10" fillId="0" borderId="43" xfId="0" applyFont="1" applyBorder="1" applyAlignment="1"/>
    <xf numFmtId="0" fontId="10" fillId="0" borderId="10" xfId="0" applyFont="1" applyBorder="1" applyAlignment="1"/>
    <xf numFmtId="0" fontId="10" fillId="0" borderId="19" xfId="0" applyFont="1" applyBorder="1" applyAlignment="1"/>
    <xf numFmtId="0" fontId="10" fillId="0" borderId="30" xfId="0" applyFont="1" applyBorder="1" applyAlignment="1"/>
    <xf numFmtId="0" fontId="10" fillId="0" borderId="20" xfId="0" applyFont="1" applyBorder="1" applyAlignment="1"/>
    <xf numFmtId="0" fontId="10" fillId="0" borderId="21" xfId="0" applyFont="1" applyBorder="1" applyAlignment="1"/>
    <xf numFmtId="0" fontId="10" fillId="0" borderId="9" xfId="0" applyFont="1" applyBorder="1" applyAlignment="1"/>
    <xf numFmtId="0" fontId="10" fillId="0" borderId="12" xfId="0" applyFont="1" applyBorder="1" applyAlignment="1"/>
    <xf numFmtId="0" fontId="10" fillId="0" borderId="13" xfId="0" applyFont="1" applyBorder="1" applyAlignment="1"/>
    <xf numFmtId="0" fontId="10" fillId="0" borderId="25" xfId="0" applyFont="1" applyBorder="1" applyAlignment="1"/>
    <xf numFmtId="0" fontId="10" fillId="0" borderId="5" xfId="0" applyFont="1" applyBorder="1" applyAlignment="1"/>
    <xf numFmtId="0" fontId="10" fillId="0" borderId="27" xfId="0" applyFont="1" applyBorder="1" applyAlignment="1"/>
    <xf numFmtId="0" fontId="10" fillId="0" borderId="6" xfId="0" applyFont="1" applyBorder="1" applyAlignment="1"/>
    <xf numFmtId="0" fontId="10" fillId="0" borderId="37" xfId="0" applyFont="1" applyBorder="1" applyAlignment="1"/>
    <xf numFmtId="0" fontId="10" fillId="0" borderId="39" xfId="0" applyFont="1" applyBorder="1" applyAlignment="1"/>
    <xf numFmtId="0" fontId="10" fillId="0" borderId="40" xfId="0" applyFont="1" applyBorder="1" applyAlignment="1"/>
    <xf numFmtId="0" fontId="10" fillId="0" borderId="42" xfId="0" applyFont="1" applyBorder="1" applyAlignment="1"/>
    <xf numFmtId="0" fontId="10" fillId="0" borderId="3" xfId="0" applyFont="1" applyBorder="1" applyAlignment="1"/>
    <xf numFmtId="0" fontId="10" fillId="0" borderId="45" xfId="0" applyFont="1" applyBorder="1" applyAlignment="1"/>
    <xf numFmtId="0" fontId="10" fillId="0" borderId="49" xfId="0" applyFont="1" applyBorder="1" applyAlignment="1"/>
    <xf numFmtId="0" fontId="10" fillId="0" borderId="50" xfId="0" applyFont="1" applyBorder="1" applyAlignment="1"/>
    <xf numFmtId="0" fontId="10" fillId="0" borderId="51" xfId="0" applyFont="1" applyBorder="1" applyAlignment="1"/>
    <xf numFmtId="0" fontId="10" fillId="0" borderId="52" xfId="0" applyFont="1" applyBorder="1" applyAlignment="1"/>
    <xf numFmtId="0" fontId="10" fillId="0" borderId="53" xfId="0" applyFont="1" applyBorder="1" applyAlignment="1"/>
    <xf numFmtId="0" fontId="10" fillId="0" borderId="54" xfId="0" applyFont="1" applyBorder="1" applyAlignment="1"/>
  </cellXfs>
  <cellStyles count="16">
    <cellStyle name="Millares 2" xfId="8" xr:uid="{00000000-0005-0000-0000-000000000000}"/>
    <cellStyle name="Millares 6 2" xfId="11" xr:uid="{00000000-0005-0000-0000-000001000000}"/>
    <cellStyle name="Moneda" xfId="1" builtinId="4"/>
    <cellStyle name="Normal" xfId="0" builtinId="0"/>
    <cellStyle name="Normal 10 10 2" xfId="9" xr:uid="{00000000-0005-0000-0000-000004000000}"/>
    <cellStyle name="Normal 2 3 3" xfId="15" xr:uid="{00000000-0005-0000-0000-000005000000}"/>
    <cellStyle name="Normal 3" xfId="13" xr:uid="{00000000-0005-0000-0000-000006000000}"/>
    <cellStyle name="Normal 3 3 2" xfId="5" xr:uid="{00000000-0005-0000-0000-000007000000}"/>
    <cellStyle name="Normal 4 2 2" xfId="4" xr:uid="{00000000-0005-0000-0000-000008000000}"/>
    <cellStyle name="Normal 42 2" xfId="12" xr:uid="{00000000-0005-0000-0000-000009000000}"/>
    <cellStyle name="Normal 6" xfId="14" xr:uid="{00000000-0005-0000-0000-00000A000000}"/>
    <cellStyle name="Normal 6 2" xfId="3" xr:uid="{00000000-0005-0000-0000-00000B000000}"/>
    <cellStyle name="Normal 7 3" xfId="10" xr:uid="{00000000-0005-0000-0000-00000C000000}"/>
    <cellStyle name="Porcentaje" xfId="2" builtinId="5"/>
    <cellStyle name="Porcentaje 2 2" xfId="7" xr:uid="{00000000-0005-0000-0000-00000E000000}"/>
    <cellStyle name="Porcentaje 3" xfId="6" xr:uid="{00000000-0005-0000-0000-00000F000000}"/>
  </cellStyles>
  <dxfs count="1165">
    <dxf>
      <fill>
        <patternFill patternType="none"/>
      </fill>
      <border>
        <left style="thin">
          <color rgb="FFC00000"/>
        </left>
        <right style="thin">
          <color rgb="FFC00000"/>
        </right>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6" Type="http://schemas.openxmlformats.org/officeDocument/2006/relationships/image" Target="../media/image1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jpe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80" Type="http://schemas.openxmlformats.org/officeDocument/2006/relationships/image" Target="../media/image80.png"/><Relationship Id="rId85" Type="http://schemas.openxmlformats.org/officeDocument/2006/relationships/image" Target="../media/image8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jpe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jp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6" Type="http://schemas.openxmlformats.org/officeDocument/2006/relationships/image" Target="../media/image106.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8" Type="http://schemas.openxmlformats.org/officeDocument/2006/relationships/image" Target="../media/image8.png"/><Relationship Id="rId51" Type="http://schemas.openxmlformats.org/officeDocument/2006/relationships/image" Target="../media/image51.jpe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08.png"/></Relationships>
</file>

<file path=xl/drawings/drawing1.xml><?xml version="1.0" encoding="utf-8"?>
<xdr:wsDr xmlns:xdr="http://schemas.openxmlformats.org/drawingml/2006/spreadsheetDrawing" xmlns:a="http://schemas.openxmlformats.org/drawingml/2006/main">
  <xdr:oneCellAnchor>
    <xdr:from>
      <xdr:col>5</xdr:col>
      <xdr:colOff>100634</xdr:colOff>
      <xdr:row>1</xdr:row>
      <xdr:rowOff>99393</xdr:rowOff>
    </xdr:from>
    <xdr:ext cx="2185365" cy="712304"/>
    <xdr:pic>
      <xdr:nvPicPr>
        <xdr:cNvPr id="2" name="image1.jpg" descr="Resolución 2021060001000 del 20 de enero de 2021">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9567656" y="281610"/>
          <a:ext cx="2185365" cy="712304"/>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47625</xdr:colOff>
      <xdr:row>1</xdr:row>
      <xdr:rowOff>104775</xdr:rowOff>
    </xdr:from>
    <xdr:ext cx="1419225" cy="666750"/>
    <xdr:pic>
      <xdr:nvPicPr>
        <xdr:cNvPr id="2" name="image1.jpg" descr="Resolución 2021060001000 del 20 de enero de 2021">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25</xdr:row>
      <xdr:rowOff>104775</xdr:rowOff>
    </xdr:from>
    <xdr:ext cx="1419225" cy="666750"/>
    <xdr:pic>
      <xdr:nvPicPr>
        <xdr:cNvPr id="3" name="image1.jpg" descr="Resolución 2021060001000 del 20 de enero de 2021">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49</xdr:row>
      <xdr:rowOff>104775</xdr:rowOff>
    </xdr:from>
    <xdr:ext cx="1419225" cy="666750"/>
    <xdr:pic>
      <xdr:nvPicPr>
        <xdr:cNvPr id="4" name="image1.jpg" descr="Resolución 2021060001000 del 20 de enero de 2021">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73</xdr:row>
      <xdr:rowOff>104775</xdr:rowOff>
    </xdr:from>
    <xdr:ext cx="1419225" cy="666750"/>
    <xdr:pic>
      <xdr:nvPicPr>
        <xdr:cNvPr id="5" name="image1.jpg" descr="Resolución 2021060001000 del 20 de enero de 2021">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97</xdr:row>
      <xdr:rowOff>104775</xdr:rowOff>
    </xdr:from>
    <xdr:ext cx="1419225" cy="666750"/>
    <xdr:pic>
      <xdr:nvPicPr>
        <xdr:cNvPr id="6" name="image1.jpg" descr="Resolución 2021060001000 del 20 de enero de 2021">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121</xdr:row>
      <xdr:rowOff>104775</xdr:rowOff>
    </xdr:from>
    <xdr:ext cx="1419225" cy="666750"/>
    <xdr:pic>
      <xdr:nvPicPr>
        <xdr:cNvPr id="7" name="image1.jpg" descr="Resolución 2021060001000 del 20 de enero de 2021">
          <a:extLst>
            <a:ext uri="{FF2B5EF4-FFF2-40B4-BE49-F238E27FC236}">
              <a16:creationId xmlns:a16="http://schemas.microsoft.com/office/drawing/2014/main" id="{00000000-0008-0000-03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145</xdr:row>
      <xdr:rowOff>104775</xdr:rowOff>
    </xdr:from>
    <xdr:ext cx="1419225" cy="666750"/>
    <xdr:pic>
      <xdr:nvPicPr>
        <xdr:cNvPr id="8" name="image1.jpg" descr="Resolución 2021060001000 del 20 de enero de 2021">
          <a:extLst>
            <a:ext uri="{FF2B5EF4-FFF2-40B4-BE49-F238E27FC236}">
              <a16:creationId xmlns:a16="http://schemas.microsoft.com/office/drawing/2014/main" id="{00000000-0008-0000-03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169</xdr:row>
      <xdr:rowOff>104775</xdr:rowOff>
    </xdr:from>
    <xdr:ext cx="1419225" cy="666750"/>
    <xdr:pic>
      <xdr:nvPicPr>
        <xdr:cNvPr id="9" name="image1.jpg" descr="Resolución 2021060001000 del 20 de enero de 2021">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193</xdr:row>
      <xdr:rowOff>104775</xdr:rowOff>
    </xdr:from>
    <xdr:ext cx="1419225" cy="666750"/>
    <xdr:pic>
      <xdr:nvPicPr>
        <xdr:cNvPr id="10" name="image1.jpg" descr="Resolución 2021060001000 del 20 de enero de 2021">
          <a:extLst>
            <a:ext uri="{FF2B5EF4-FFF2-40B4-BE49-F238E27FC236}">
              <a16:creationId xmlns:a16="http://schemas.microsoft.com/office/drawing/2014/main" id="{00000000-0008-0000-03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217</xdr:row>
      <xdr:rowOff>104775</xdr:rowOff>
    </xdr:from>
    <xdr:ext cx="1419225" cy="666750"/>
    <xdr:pic>
      <xdr:nvPicPr>
        <xdr:cNvPr id="11" name="image1.jpg" descr="Resolución 2021060001000 del 20 de enero de 2021">
          <a:extLst>
            <a:ext uri="{FF2B5EF4-FFF2-40B4-BE49-F238E27FC236}">
              <a16:creationId xmlns:a16="http://schemas.microsoft.com/office/drawing/2014/main" id="{00000000-0008-0000-03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241</xdr:row>
      <xdr:rowOff>104775</xdr:rowOff>
    </xdr:from>
    <xdr:ext cx="1419225" cy="666750"/>
    <xdr:pic>
      <xdr:nvPicPr>
        <xdr:cNvPr id="12" name="image1.jpg" descr="Resolución 2021060001000 del 20 de enero de 2021">
          <a:extLst>
            <a:ext uri="{FF2B5EF4-FFF2-40B4-BE49-F238E27FC236}">
              <a16:creationId xmlns:a16="http://schemas.microsoft.com/office/drawing/2014/main" id="{00000000-0008-0000-03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265</xdr:row>
      <xdr:rowOff>104775</xdr:rowOff>
    </xdr:from>
    <xdr:ext cx="1419225" cy="666750"/>
    <xdr:pic>
      <xdr:nvPicPr>
        <xdr:cNvPr id="13" name="image1.jpg" descr="Resolución 2021060001000 del 20 de enero de 2021">
          <a:extLst>
            <a:ext uri="{FF2B5EF4-FFF2-40B4-BE49-F238E27FC236}">
              <a16:creationId xmlns:a16="http://schemas.microsoft.com/office/drawing/2014/main" id="{00000000-0008-0000-03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289</xdr:row>
      <xdr:rowOff>104775</xdr:rowOff>
    </xdr:from>
    <xdr:ext cx="1419225" cy="666750"/>
    <xdr:pic>
      <xdr:nvPicPr>
        <xdr:cNvPr id="14" name="image1.jpg" descr="Resolución 2021060001000 del 20 de enero de 2021">
          <a:extLst>
            <a:ext uri="{FF2B5EF4-FFF2-40B4-BE49-F238E27FC236}">
              <a16:creationId xmlns:a16="http://schemas.microsoft.com/office/drawing/2014/main" id="{00000000-0008-0000-03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313</xdr:row>
      <xdr:rowOff>104775</xdr:rowOff>
    </xdr:from>
    <xdr:ext cx="1419225" cy="666750"/>
    <xdr:pic>
      <xdr:nvPicPr>
        <xdr:cNvPr id="15" name="image1.jpg" descr="Resolución 2021060001000 del 20 de enero de 2021">
          <a:extLst>
            <a:ext uri="{FF2B5EF4-FFF2-40B4-BE49-F238E27FC236}">
              <a16:creationId xmlns:a16="http://schemas.microsoft.com/office/drawing/2014/main" id="{00000000-0008-0000-03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340</xdr:row>
      <xdr:rowOff>104775</xdr:rowOff>
    </xdr:from>
    <xdr:ext cx="1419225" cy="666750"/>
    <xdr:pic>
      <xdr:nvPicPr>
        <xdr:cNvPr id="16" name="image1.jpg" descr="Resolución 2021060001000 del 20 de enero de 2021">
          <a:extLst>
            <a:ext uri="{FF2B5EF4-FFF2-40B4-BE49-F238E27FC236}">
              <a16:creationId xmlns:a16="http://schemas.microsoft.com/office/drawing/2014/main" id="{00000000-0008-0000-03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364</xdr:row>
      <xdr:rowOff>104775</xdr:rowOff>
    </xdr:from>
    <xdr:ext cx="1419225" cy="666750"/>
    <xdr:pic>
      <xdr:nvPicPr>
        <xdr:cNvPr id="17" name="image1.jpg" descr="Resolución 2021060001000 del 20 de enero de 2021">
          <a:extLst>
            <a:ext uri="{FF2B5EF4-FFF2-40B4-BE49-F238E27FC236}">
              <a16:creationId xmlns:a16="http://schemas.microsoft.com/office/drawing/2014/main" id="{00000000-0008-0000-0300-00001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388</xdr:row>
      <xdr:rowOff>104775</xdr:rowOff>
    </xdr:from>
    <xdr:ext cx="1419225" cy="666750"/>
    <xdr:pic>
      <xdr:nvPicPr>
        <xdr:cNvPr id="18" name="image1.jpg" descr="Resolución 2021060001000 del 20 de enero de 2021">
          <a:extLst>
            <a:ext uri="{FF2B5EF4-FFF2-40B4-BE49-F238E27FC236}">
              <a16:creationId xmlns:a16="http://schemas.microsoft.com/office/drawing/2014/main" id="{00000000-0008-0000-0300-00001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419</xdr:row>
      <xdr:rowOff>104775</xdr:rowOff>
    </xdr:from>
    <xdr:ext cx="1419225" cy="666750"/>
    <xdr:pic>
      <xdr:nvPicPr>
        <xdr:cNvPr id="19" name="image1.jpg" descr="Resolución 2021060001000 del 20 de enero de 2021">
          <a:extLst>
            <a:ext uri="{FF2B5EF4-FFF2-40B4-BE49-F238E27FC236}">
              <a16:creationId xmlns:a16="http://schemas.microsoft.com/office/drawing/2014/main" id="{00000000-0008-0000-0300-00001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443</xdr:row>
      <xdr:rowOff>104775</xdr:rowOff>
    </xdr:from>
    <xdr:ext cx="1419225" cy="666750"/>
    <xdr:pic>
      <xdr:nvPicPr>
        <xdr:cNvPr id="20" name="image1.jpg" descr="Resolución 2021060001000 del 20 de enero de 2021">
          <a:extLst>
            <a:ext uri="{FF2B5EF4-FFF2-40B4-BE49-F238E27FC236}">
              <a16:creationId xmlns:a16="http://schemas.microsoft.com/office/drawing/2014/main" id="{00000000-0008-0000-0300-00001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473</xdr:row>
      <xdr:rowOff>104775</xdr:rowOff>
    </xdr:from>
    <xdr:ext cx="1419225" cy="666750"/>
    <xdr:pic>
      <xdr:nvPicPr>
        <xdr:cNvPr id="21" name="image1.jpg" descr="Resolución 2021060001000 del 20 de enero de 2021">
          <a:extLst>
            <a:ext uri="{FF2B5EF4-FFF2-40B4-BE49-F238E27FC236}">
              <a16:creationId xmlns:a16="http://schemas.microsoft.com/office/drawing/2014/main" id="{00000000-0008-0000-0300-00001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497</xdr:row>
      <xdr:rowOff>104775</xdr:rowOff>
    </xdr:from>
    <xdr:ext cx="1419225" cy="666750"/>
    <xdr:pic>
      <xdr:nvPicPr>
        <xdr:cNvPr id="22" name="image1.jpg" descr="Resolución 2021060001000 del 20 de enero de 2021">
          <a:extLst>
            <a:ext uri="{FF2B5EF4-FFF2-40B4-BE49-F238E27FC236}">
              <a16:creationId xmlns:a16="http://schemas.microsoft.com/office/drawing/2014/main" id="{00000000-0008-0000-0300-00001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525</xdr:row>
      <xdr:rowOff>104775</xdr:rowOff>
    </xdr:from>
    <xdr:ext cx="1419225" cy="666750"/>
    <xdr:pic>
      <xdr:nvPicPr>
        <xdr:cNvPr id="23" name="image1.jpg" descr="Resolución 2021060001000 del 20 de enero de 2021">
          <a:extLst>
            <a:ext uri="{FF2B5EF4-FFF2-40B4-BE49-F238E27FC236}">
              <a16:creationId xmlns:a16="http://schemas.microsoft.com/office/drawing/2014/main" id="{00000000-0008-0000-0300-00001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549</xdr:row>
      <xdr:rowOff>104775</xdr:rowOff>
    </xdr:from>
    <xdr:ext cx="1419225" cy="666750"/>
    <xdr:pic>
      <xdr:nvPicPr>
        <xdr:cNvPr id="24" name="image1.jpg" descr="Resolución 2021060001000 del 20 de enero de 2021">
          <a:extLst>
            <a:ext uri="{FF2B5EF4-FFF2-40B4-BE49-F238E27FC236}">
              <a16:creationId xmlns:a16="http://schemas.microsoft.com/office/drawing/2014/main" id="{00000000-0008-0000-0300-00001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608</xdr:row>
      <xdr:rowOff>104775</xdr:rowOff>
    </xdr:from>
    <xdr:ext cx="1419225" cy="666750"/>
    <xdr:pic>
      <xdr:nvPicPr>
        <xdr:cNvPr id="25" name="image1.jpg" descr="Resolución 2021060001000 del 20 de enero de 2021">
          <a:extLst>
            <a:ext uri="{FF2B5EF4-FFF2-40B4-BE49-F238E27FC236}">
              <a16:creationId xmlns:a16="http://schemas.microsoft.com/office/drawing/2014/main" id="{00000000-0008-0000-0300-00001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632</xdr:row>
      <xdr:rowOff>104775</xdr:rowOff>
    </xdr:from>
    <xdr:ext cx="1419225" cy="666750"/>
    <xdr:pic>
      <xdr:nvPicPr>
        <xdr:cNvPr id="26" name="image1.jpg" descr="Resolución 2021060001000 del 20 de enero de 2021">
          <a:extLst>
            <a:ext uri="{FF2B5EF4-FFF2-40B4-BE49-F238E27FC236}">
              <a16:creationId xmlns:a16="http://schemas.microsoft.com/office/drawing/2014/main" id="{00000000-0008-0000-0300-00001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656</xdr:row>
      <xdr:rowOff>104775</xdr:rowOff>
    </xdr:from>
    <xdr:ext cx="1419225" cy="666750"/>
    <xdr:pic>
      <xdr:nvPicPr>
        <xdr:cNvPr id="27" name="image1.jpg" descr="Resolución 2021060001000 del 20 de enero de 2021">
          <a:extLst>
            <a:ext uri="{FF2B5EF4-FFF2-40B4-BE49-F238E27FC236}">
              <a16:creationId xmlns:a16="http://schemas.microsoft.com/office/drawing/2014/main" id="{00000000-0008-0000-0300-00001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680</xdr:row>
      <xdr:rowOff>104775</xdr:rowOff>
    </xdr:from>
    <xdr:ext cx="1419225" cy="666750"/>
    <xdr:pic>
      <xdr:nvPicPr>
        <xdr:cNvPr id="28" name="image1.jpg" descr="Resolución 2021060001000 del 20 de enero de 2021">
          <a:extLst>
            <a:ext uri="{FF2B5EF4-FFF2-40B4-BE49-F238E27FC236}">
              <a16:creationId xmlns:a16="http://schemas.microsoft.com/office/drawing/2014/main" id="{00000000-0008-0000-0300-00001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704</xdr:row>
      <xdr:rowOff>104775</xdr:rowOff>
    </xdr:from>
    <xdr:ext cx="1419225" cy="666750"/>
    <xdr:pic>
      <xdr:nvPicPr>
        <xdr:cNvPr id="29" name="image1.jpg" descr="Resolución 2021060001000 del 20 de enero de 2021">
          <a:extLst>
            <a:ext uri="{FF2B5EF4-FFF2-40B4-BE49-F238E27FC236}">
              <a16:creationId xmlns:a16="http://schemas.microsoft.com/office/drawing/2014/main" id="{00000000-0008-0000-03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728</xdr:row>
      <xdr:rowOff>104775</xdr:rowOff>
    </xdr:from>
    <xdr:ext cx="1419225" cy="666750"/>
    <xdr:pic>
      <xdr:nvPicPr>
        <xdr:cNvPr id="30" name="image1.jpg" descr="Resolución 2021060001000 del 20 de enero de 2021">
          <a:extLst>
            <a:ext uri="{FF2B5EF4-FFF2-40B4-BE49-F238E27FC236}">
              <a16:creationId xmlns:a16="http://schemas.microsoft.com/office/drawing/2014/main" id="{00000000-0008-0000-0300-00001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752</xdr:row>
      <xdr:rowOff>104775</xdr:rowOff>
    </xdr:from>
    <xdr:ext cx="1419225" cy="666750"/>
    <xdr:pic>
      <xdr:nvPicPr>
        <xdr:cNvPr id="31" name="image1.jpg" descr="Resolución 2021060001000 del 20 de enero de 2021">
          <a:extLst>
            <a:ext uri="{FF2B5EF4-FFF2-40B4-BE49-F238E27FC236}">
              <a16:creationId xmlns:a16="http://schemas.microsoft.com/office/drawing/2014/main" id="{00000000-0008-0000-0300-00001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776</xdr:row>
      <xdr:rowOff>104775</xdr:rowOff>
    </xdr:from>
    <xdr:ext cx="1419225" cy="666750"/>
    <xdr:pic>
      <xdr:nvPicPr>
        <xdr:cNvPr id="32" name="image1.jpg" descr="Resolución 2021060001000 del 20 de enero de 2021">
          <a:extLst>
            <a:ext uri="{FF2B5EF4-FFF2-40B4-BE49-F238E27FC236}">
              <a16:creationId xmlns:a16="http://schemas.microsoft.com/office/drawing/2014/main" id="{00000000-0008-0000-0300-00002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800</xdr:row>
      <xdr:rowOff>104775</xdr:rowOff>
    </xdr:from>
    <xdr:ext cx="1419225" cy="666750"/>
    <xdr:pic>
      <xdr:nvPicPr>
        <xdr:cNvPr id="33" name="image1.jpg" descr="Resolución 2021060001000 del 20 de enero de 2021">
          <a:extLst>
            <a:ext uri="{FF2B5EF4-FFF2-40B4-BE49-F238E27FC236}">
              <a16:creationId xmlns:a16="http://schemas.microsoft.com/office/drawing/2014/main" id="{00000000-0008-0000-0300-00002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824</xdr:row>
      <xdr:rowOff>104775</xdr:rowOff>
    </xdr:from>
    <xdr:ext cx="1419225" cy="666750"/>
    <xdr:pic>
      <xdr:nvPicPr>
        <xdr:cNvPr id="34" name="image1.jpg" descr="Resolución 2021060001000 del 20 de enero de 2021">
          <a:extLst>
            <a:ext uri="{FF2B5EF4-FFF2-40B4-BE49-F238E27FC236}">
              <a16:creationId xmlns:a16="http://schemas.microsoft.com/office/drawing/2014/main" id="{00000000-0008-0000-0300-00002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848</xdr:row>
      <xdr:rowOff>104775</xdr:rowOff>
    </xdr:from>
    <xdr:ext cx="1419225" cy="666750"/>
    <xdr:pic>
      <xdr:nvPicPr>
        <xdr:cNvPr id="35" name="image1.jpg" descr="Resolución 2021060001000 del 20 de enero de 2021">
          <a:extLst>
            <a:ext uri="{FF2B5EF4-FFF2-40B4-BE49-F238E27FC236}">
              <a16:creationId xmlns:a16="http://schemas.microsoft.com/office/drawing/2014/main" id="{00000000-0008-0000-0300-00002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872</xdr:row>
      <xdr:rowOff>104775</xdr:rowOff>
    </xdr:from>
    <xdr:ext cx="1419225" cy="666750"/>
    <xdr:pic>
      <xdr:nvPicPr>
        <xdr:cNvPr id="36" name="image1.jpg" descr="Resolución 2021060001000 del 20 de enero de 2021">
          <a:extLst>
            <a:ext uri="{FF2B5EF4-FFF2-40B4-BE49-F238E27FC236}">
              <a16:creationId xmlns:a16="http://schemas.microsoft.com/office/drawing/2014/main" id="{00000000-0008-0000-0300-00002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896</xdr:row>
      <xdr:rowOff>104775</xdr:rowOff>
    </xdr:from>
    <xdr:ext cx="1419225" cy="666750"/>
    <xdr:pic>
      <xdr:nvPicPr>
        <xdr:cNvPr id="37" name="image1.jpg" descr="Resolución 2021060001000 del 20 de enero de 2021">
          <a:extLst>
            <a:ext uri="{FF2B5EF4-FFF2-40B4-BE49-F238E27FC236}">
              <a16:creationId xmlns:a16="http://schemas.microsoft.com/office/drawing/2014/main" id="{00000000-0008-0000-0300-00002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920</xdr:row>
      <xdr:rowOff>104775</xdr:rowOff>
    </xdr:from>
    <xdr:ext cx="1419225" cy="666750"/>
    <xdr:pic>
      <xdr:nvPicPr>
        <xdr:cNvPr id="38" name="image1.jpg" descr="Resolución 2021060001000 del 20 de enero de 2021">
          <a:extLst>
            <a:ext uri="{FF2B5EF4-FFF2-40B4-BE49-F238E27FC236}">
              <a16:creationId xmlns:a16="http://schemas.microsoft.com/office/drawing/2014/main" id="{00000000-0008-0000-0300-00002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948</xdr:row>
      <xdr:rowOff>104775</xdr:rowOff>
    </xdr:from>
    <xdr:ext cx="1419225" cy="666750"/>
    <xdr:pic>
      <xdr:nvPicPr>
        <xdr:cNvPr id="39" name="image1.jpg" descr="Resolución 2021060001000 del 20 de enero de 2021">
          <a:extLst>
            <a:ext uri="{FF2B5EF4-FFF2-40B4-BE49-F238E27FC236}">
              <a16:creationId xmlns:a16="http://schemas.microsoft.com/office/drawing/2014/main" id="{00000000-0008-0000-0300-00002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972</xdr:row>
      <xdr:rowOff>104775</xdr:rowOff>
    </xdr:from>
    <xdr:ext cx="1419225" cy="666750"/>
    <xdr:pic>
      <xdr:nvPicPr>
        <xdr:cNvPr id="40" name="image1.jpg" descr="Resolución 2021060001000 del 20 de enero de 2021">
          <a:extLst>
            <a:ext uri="{FF2B5EF4-FFF2-40B4-BE49-F238E27FC236}">
              <a16:creationId xmlns:a16="http://schemas.microsoft.com/office/drawing/2014/main" id="{00000000-0008-0000-0300-00002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996</xdr:row>
      <xdr:rowOff>104775</xdr:rowOff>
    </xdr:from>
    <xdr:ext cx="1419225" cy="666750"/>
    <xdr:pic>
      <xdr:nvPicPr>
        <xdr:cNvPr id="41" name="image1.jpg" descr="Resolución 2021060001000 del 20 de enero de 2021">
          <a:extLst>
            <a:ext uri="{FF2B5EF4-FFF2-40B4-BE49-F238E27FC236}">
              <a16:creationId xmlns:a16="http://schemas.microsoft.com/office/drawing/2014/main" id="{00000000-0008-0000-0300-00002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1020</xdr:row>
      <xdr:rowOff>104775</xdr:rowOff>
    </xdr:from>
    <xdr:ext cx="1419225" cy="666750"/>
    <xdr:pic>
      <xdr:nvPicPr>
        <xdr:cNvPr id="42" name="image1.jpg" descr="Resolución 2021060001000 del 20 de enero de 2021">
          <a:extLst>
            <a:ext uri="{FF2B5EF4-FFF2-40B4-BE49-F238E27FC236}">
              <a16:creationId xmlns:a16="http://schemas.microsoft.com/office/drawing/2014/main" id="{00000000-0008-0000-0300-00002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1044</xdr:row>
      <xdr:rowOff>104775</xdr:rowOff>
    </xdr:from>
    <xdr:ext cx="1419225" cy="666750"/>
    <xdr:pic>
      <xdr:nvPicPr>
        <xdr:cNvPr id="43" name="image1.jpg" descr="Resolución 2021060001000 del 20 de enero de 2021">
          <a:extLst>
            <a:ext uri="{FF2B5EF4-FFF2-40B4-BE49-F238E27FC236}">
              <a16:creationId xmlns:a16="http://schemas.microsoft.com/office/drawing/2014/main" id="{00000000-0008-0000-0300-00002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1079</xdr:row>
      <xdr:rowOff>104775</xdr:rowOff>
    </xdr:from>
    <xdr:ext cx="1419225" cy="666750"/>
    <xdr:pic>
      <xdr:nvPicPr>
        <xdr:cNvPr id="44" name="image1.jpg" descr="Resolución 2021060001000 del 20 de enero de 2021">
          <a:extLst>
            <a:ext uri="{FF2B5EF4-FFF2-40B4-BE49-F238E27FC236}">
              <a16:creationId xmlns:a16="http://schemas.microsoft.com/office/drawing/2014/main" id="{00000000-0008-0000-0300-00002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1103</xdr:row>
      <xdr:rowOff>104775</xdr:rowOff>
    </xdr:from>
    <xdr:ext cx="1419225" cy="666750"/>
    <xdr:pic>
      <xdr:nvPicPr>
        <xdr:cNvPr id="45" name="image1.jpg" descr="Resolución 2021060001000 del 20 de enero de 2021">
          <a:extLst>
            <a:ext uri="{FF2B5EF4-FFF2-40B4-BE49-F238E27FC236}">
              <a16:creationId xmlns:a16="http://schemas.microsoft.com/office/drawing/2014/main" id="{00000000-0008-0000-0300-00002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1128</xdr:row>
      <xdr:rowOff>104775</xdr:rowOff>
    </xdr:from>
    <xdr:ext cx="1419225" cy="666750"/>
    <xdr:pic>
      <xdr:nvPicPr>
        <xdr:cNvPr id="46" name="image1.jpg" descr="Resolución 2021060001000 del 20 de enero de 2021">
          <a:extLst>
            <a:ext uri="{FF2B5EF4-FFF2-40B4-BE49-F238E27FC236}">
              <a16:creationId xmlns:a16="http://schemas.microsoft.com/office/drawing/2014/main" id="{00000000-0008-0000-0300-00002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1152</xdr:row>
      <xdr:rowOff>104775</xdr:rowOff>
    </xdr:from>
    <xdr:ext cx="1419225" cy="666750"/>
    <xdr:pic>
      <xdr:nvPicPr>
        <xdr:cNvPr id="47" name="image1.jpg" descr="Resolución 2021060001000 del 20 de enero de 2021">
          <a:extLst>
            <a:ext uri="{FF2B5EF4-FFF2-40B4-BE49-F238E27FC236}">
              <a16:creationId xmlns:a16="http://schemas.microsoft.com/office/drawing/2014/main" id="{00000000-0008-0000-0300-00002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1176</xdr:row>
      <xdr:rowOff>104775</xdr:rowOff>
    </xdr:from>
    <xdr:ext cx="1419225" cy="666750"/>
    <xdr:pic>
      <xdr:nvPicPr>
        <xdr:cNvPr id="48" name="image1.jpg" descr="Resolución 2021060001000 del 20 de enero de 2021">
          <a:extLst>
            <a:ext uri="{FF2B5EF4-FFF2-40B4-BE49-F238E27FC236}">
              <a16:creationId xmlns:a16="http://schemas.microsoft.com/office/drawing/2014/main" id="{00000000-0008-0000-0300-00003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1210</xdr:row>
      <xdr:rowOff>104775</xdr:rowOff>
    </xdr:from>
    <xdr:ext cx="1419225" cy="666750"/>
    <xdr:pic>
      <xdr:nvPicPr>
        <xdr:cNvPr id="49" name="image1.jpg" descr="Resolución 2021060001000 del 20 de enero de 2021">
          <a:extLst>
            <a:ext uri="{FF2B5EF4-FFF2-40B4-BE49-F238E27FC236}">
              <a16:creationId xmlns:a16="http://schemas.microsoft.com/office/drawing/2014/main" id="{00000000-0008-0000-0300-00003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1234</xdr:row>
      <xdr:rowOff>104775</xdr:rowOff>
    </xdr:from>
    <xdr:ext cx="1419225" cy="666750"/>
    <xdr:pic>
      <xdr:nvPicPr>
        <xdr:cNvPr id="50" name="image1.jpg" descr="Resolución 2021060001000 del 20 de enero de 2021">
          <a:extLst>
            <a:ext uri="{FF2B5EF4-FFF2-40B4-BE49-F238E27FC236}">
              <a16:creationId xmlns:a16="http://schemas.microsoft.com/office/drawing/2014/main" id="{00000000-0008-0000-0300-00003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1258</xdr:row>
      <xdr:rowOff>104775</xdr:rowOff>
    </xdr:from>
    <xdr:ext cx="1419225" cy="666750"/>
    <xdr:pic>
      <xdr:nvPicPr>
        <xdr:cNvPr id="51" name="image1.jpg" descr="Resolución 2021060001000 del 20 de enero de 2021">
          <a:extLst>
            <a:ext uri="{FF2B5EF4-FFF2-40B4-BE49-F238E27FC236}">
              <a16:creationId xmlns:a16="http://schemas.microsoft.com/office/drawing/2014/main" id="{00000000-0008-0000-0300-00003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1282</xdr:row>
      <xdr:rowOff>104775</xdr:rowOff>
    </xdr:from>
    <xdr:ext cx="1419225" cy="666750"/>
    <xdr:pic>
      <xdr:nvPicPr>
        <xdr:cNvPr id="52" name="image1.jpg" descr="Resolución 2021060001000 del 20 de enero de 2021">
          <a:extLst>
            <a:ext uri="{FF2B5EF4-FFF2-40B4-BE49-F238E27FC236}">
              <a16:creationId xmlns:a16="http://schemas.microsoft.com/office/drawing/2014/main" id="{00000000-0008-0000-0300-00003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1306</xdr:row>
      <xdr:rowOff>104775</xdr:rowOff>
    </xdr:from>
    <xdr:ext cx="1419225" cy="666750"/>
    <xdr:pic>
      <xdr:nvPicPr>
        <xdr:cNvPr id="53" name="image1.jpg" descr="Resolución 2021060001000 del 20 de enero de 2021">
          <a:extLst>
            <a:ext uri="{FF2B5EF4-FFF2-40B4-BE49-F238E27FC236}">
              <a16:creationId xmlns:a16="http://schemas.microsoft.com/office/drawing/2014/main" id="{00000000-0008-0000-0300-00003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1330</xdr:row>
      <xdr:rowOff>104775</xdr:rowOff>
    </xdr:from>
    <xdr:ext cx="1419225" cy="666750"/>
    <xdr:pic>
      <xdr:nvPicPr>
        <xdr:cNvPr id="54" name="image1.jpg" descr="Resolución 2021060001000 del 20 de enero de 2021">
          <a:extLst>
            <a:ext uri="{FF2B5EF4-FFF2-40B4-BE49-F238E27FC236}">
              <a16:creationId xmlns:a16="http://schemas.microsoft.com/office/drawing/2014/main" id="{00000000-0008-0000-0300-00003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1354</xdr:row>
      <xdr:rowOff>104775</xdr:rowOff>
    </xdr:from>
    <xdr:ext cx="1419225" cy="666750"/>
    <xdr:pic>
      <xdr:nvPicPr>
        <xdr:cNvPr id="55" name="image1.jpg" descr="Resolución 2021060001000 del 20 de enero de 2021">
          <a:extLst>
            <a:ext uri="{FF2B5EF4-FFF2-40B4-BE49-F238E27FC236}">
              <a16:creationId xmlns:a16="http://schemas.microsoft.com/office/drawing/2014/main" id="{00000000-0008-0000-0300-00003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1378</xdr:row>
      <xdr:rowOff>104775</xdr:rowOff>
    </xdr:from>
    <xdr:ext cx="1419225" cy="666750"/>
    <xdr:pic>
      <xdr:nvPicPr>
        <xdr:cNvPr id="56" name="image1.jpg" descr="Resolución 2021060001000 del 20 de enero de 2021">
          <a:extLst>
            <a:ext uri="{FF2B5EF4-FFF2-40B4-BE49-F238E27FC236}">
              <a16:creationId xmlns:a16="http://schemas.microsoft.com/office/drawing/2014/main" id="{00000000-0008-0000-0300-00003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1402</xdr:row>
      <xdr:rowOff>104775</xdr:rowOff>
    </xdr:from>
    <xdr:ext cx="1419225" cy="666750"/>
    <xdr:pic>
      <xdr:nvPicPr>
        <xdr:cNvPr id="57" name="image1.jpg" descr="Resolución 2021060001000 del 20 de enero de 2021">
          <a:extLst>
            <a:ext uri="{FF2B5EF4-FFF2-40B4-BE49-F238E27FC236}">
              <a16:creationId xmlns:a16="http://schemas.microsoft.com/office/drawing/2014/main" id="{00000000-0008-0000-0300-00003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1426</xdr:row>
      <xdr:rowOff>104775</xdr:rowOff>
    </xdr:from>
    <xdr:ext cx="1419225" cy="666750"/>
    <xdr:pic>
      <xdr:nvPicPr>
        <xdr:cNvPr id="58" name="image1.jpg" descr="Resolución 2021060001000 del 20 de enero de 2021">
          <a:extLst>
            <a:ext uri="{FF2B5EF4-FFF2-40B4-BE49-F238E27FC236}">
              <a16:creationId xmlns:a16="http://schemas.microsoft.com/office/drawing/2014/main" id="{00000000-0008-0000-0300-00003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1454</xdr:row>
      <xdr:rowOff>104775</xdr:rowOff>
    </xdr:from>
    <xdr:ext cx="1419225" cy="666750"/>
    <xdr:pic>
      <xdr:nvPicPr>
        <xdr:cNvPr id="59" name="image1.jpg" descr="Resolución 2021060001000 del 20 de enero de 2021">
          <a:extLst>
            <a:ext uri="{FF2B5EF4-FFF2-40B4-BE49-F238E27FC236}">
              <a16:creationId xmlns:a16="http://schemas.microsoft.com/office/drawing/2014/main" id="{00000000-0008-0000-0300-00003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1478</xdr:row>
      <xdr:rowOff>104775</xdr:rowOff>
    </xdr:from>
    <xdr:ext cx="1419225" cy="666750"/>
    <xdr:pic>
      <xdr:nvPicPr>
        <xdr:cNvPr id="60" name="image1.jpg" descr="Resolución 2021060001000 del 20 de enero de 2021">
          <a:extLst>
            <a:ext uri="{FF2B5EF4-FFF2-40B4-BE49-F238E27FC236}">
              <a16:creationId xmlns:a16="http://schemas.microsoft.com/office/drawing/2014/main" id="{00000000-0008-0000-0300-00003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1502</xdr:row>
      <xdr:rowOff>104775</xdr:rowOff>
    </xdr:from>
    <xdr:ext cx="1419225" cy="666750"/>
    <xdr:pic>
      <xdr:nvPicPr>
        <xdr:cNvPr id="61" name="image1.jpg" descr="Resolución 2021060001000 del 20 de enero de 2021">
          <a:extLst>
            <a:ext uri="{FF2B5EF4-FFF2-40B4-BE49-F238E27FC236}">
              <a16:creationId xmlns:a16="http://schemas.microsoft.com/office/drawing/2014/main" id="{00000000-0008-0000-0300-00003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1526</xdr:row>
      <xdr:rowOff>104775</xdr:rowOff>
    </xdr:from>
    <xdr:ext cx="1419225" cy="666750"/>
    <xdr:pic>
      <xdr:nvPicPr>
        <xdr:cNvPr id="62" name="image1.jpg" descr="Resolución 2021060001000 del 20 de enero de 2021">
          <a:extLst>
            <a:ext uri="{FF2B5EF4-FFF2-40B4-BE49-F238E27FC236}">
              <a16:creationId xmlns:a16="http://schemas.microsoft.com/office/drawing/2014/main" id="{00000000-0008-0000-0300-00003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1550</xdr:row>
      <xdr:rowOff>104775</xdr:rowOff>
    </xdr:from>
    <xdr:ext cx="1419225" cy="666750"/>
    <xdr:pic>
      <xdr:nvPicPr>
        <xdr:cNvPr id="63" name="image1.jpg" descr="Resolución 2021060001000 del 20 de enero de 2021">
          <a:extLst>
            <a:ext uri="{FF2B5EF4-FFF2-40B4-BE49-F238E27FC236}">
              <a16:creationId xmlns:a16="http://schemas.microsoft.com/office/drawing/2014/main" id="{00000000-0008-0000-0300-00003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1579</xdr:row>
      <xdr:rowOff>104775</xdr:rowOff>
    </xdr:from>
    <xdr:ext cx="1419225" cy="666750"/>
    <xdr:pic>
      <xdr:nvPicPr>
        <xdr:cNvPr id="64" name="image1.jpg" descr="Resolución 2021060001000 del 20 de enero de 2021">
          <a:extLst>
            <a:ext uri="{FF2B5EF4-FFF2-40B4-BE49-F238E27FC236}">
              <a16:creationId xmlns:a16="http://schemas.microsoft.com/office/drawing/2014/main" id="{00000000-0008-0000-0300-00004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1603</xdr:row>
      <xdr:rowOff>104775</xdr:rowOff>
    </xdr:from>
    <xdr:ext cx="1419225" cy="666750"/>
    <xdr:pic>
      <xdr:nvPicPr>
        <xdr:cNvPr id="65" name="image1.jpg" descr="Resolución 2021060001000 del 20 de enero de 2021">
          <a:extLst>
            <a:ext uri="{FF2B5EF4-FFF2-40B4-BE49-F238E27FC236}">
              <a16:creationId xmlns:a16="http://schemas.microsoft.com/office/drawing/2014/main" id="{00000000-0008-0000-0300-00004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1627</xdr:row>
      <xdr:rowOff>104775</xdr:rowOff>
    </xdr:from>
    <xdr:ext cx="1419225" cy="666750"/>
    <xdr:pic>
      <xdr:nvPicPr>
        <xdr:cNvPr id="66" name="image1.jpg" descr="Resolución 2021060001000 del 20 de enero de 2021">
          <a:extLst>
            <a:ext uri="{FF2B5EF4-FFF2-40B4-BE49-F238E27FC236}">
              <a16:creationId xmlns:a16="http://schemas.microsoft.com/office/drawing/2014/main" id="{00000000-0008-0000-0300-00004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1657</xdr:row>
      <xdr:rowOff>104775</xdr:rowOff>
    </xdr:from>
    <xdr:ext cx="1419225" cy="666750"/>
    <xdr:pic>
      <xdr:nvPicPr>
        <xdr:cNvPr id="67" name="image1.jpg" descr="Resolución 2021060001000 del 20 de enero de 2021">
          <a:extLst>
            <a:ext uri="{FF2B5EF4-FFF2-40B4-BE49-F238E27FC236}">
              <a16:creationId xmlns:a16="http://schemas.microsoft.com/office/drawing/2014/main" id="{00000000-0008-0000-0300-00004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1681</xdr:row>
      <xdr:rowOff>104775</xdr:rowOff>
    </xdr:from>
    <xdr:ext cx="1419225" cy="666750"/>
    <xdr:pic>
      <xdr:nvPicPr>
        <xdr:cNvPr id="68" name="image1.jpg" descr="Resolución 2021060001000 del 20 de enero de 2021">
          <a:extLst>
            <a:ext uri="{FF2B5EF4-FFF2-40B4-BE49-F238E27FC236}">
              <a16:creationId xmlns:a16="http://schemas.microsoft.com/office/drawing/2014/main" id="{00000000-0008-0000-0300-00004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1705</xdr:row>
      <xdr:rowOff>104775</xdr:rowOff>
    </xdr:from>
    <xdr:ext cx="1419225" cy="666750"/>
    <xdr:pic>
      <xdr:nvPicPr>
        <xdr:cNvPr id="69" name="image1.jpg" descr="Resolución 2021060001000 del 20 de enero de 2021">
          <a:extLst>
            <a:ext uri="{FF2B5EF4-FFF2-40B4-BE49-F238E27FC236}">
              <a16:creationId xmlns:a16="http://schemas.microsoft.com/office/drawing/2014/main" id="{00000000-0008-0000-0300-00004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1729</xdr:row>
      <xdr:rowOff>104775</xdr:rowOff>
    </xdr:from>
    <xdr:ext cx="1419225" cy="666750"/>
    <xdr:pic>
      <xdr:nvPicPr>
        <xdr:cNvPr id="70" name="image1.jpg" descr="Resolución 2021060001000 del 20 de enero de 2021">
          <a:extLst>
            <a:ext uri="{FF2B5EF4-FFF2-40B4-BE49-F238E27FC236}">
              <a16:creationId xmlns:a16="http://schemas.microsoft.com/office/drawing/2014/main" id="{00000000-0008-0000-0300-00004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1753</xdr:row>
      <xdr:rowOff>104775</xdr:rowOff>
    </xdr:from>
    <xdr:ext cx="1419225" cy="666750"/>
    <xdr:pic>
      <xdr:nvPicPr>
        <xdr:cNvPr id="71" name="image1.jpg" descr="Resolución 2021060001000 del 20 de enero de 2021">
          <a:extLst>
            <a:ext uri="{FF2B5EF4-FFF2-40B4-BE49-F238E27FC236}">
              <a16:creationId xmlns:a16="http://schemas.microsoft.com/office/drawing/2014/main" id="{00000000-0008-0000-0300-00004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1779</xdr:row>
      <xdr:rowOff>104775</xdr:rowOff>
    </xdr:from>
    <xdr:ext cx="1419225" cy="666750"/>
    <xdr:pic>
      <xdr:nvPicPr>
        <xdr:cNvPr id="72" name="image1.jpg" descr="Resolución 2021060001000 del 20 de enero de 2021">
          <a:extLst>
            <a:ext uri="{FF2B5EF4-FFF2-40B4-BE49-F238E27FC236}">
              <a16:creationId xmlns:a16="http://schemas.microsoft.com/office/drawing/2014/main" id="{00000000-0008-0000-0300-00004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1803</xdr:row>
      <xdr:rowOff>104775</xdr:rowOff>
    </xdr:from>
    <xdr:ext cx="1419225" cy="666750"/>
    <xdr:pic>
      <xdr:nvPicPr>
        <xdr:cNvPr id="73" name="image1.jpg" descr="Resolución 2021060001000 del 20 de enero de 2021">
          <a:extLst>
            <a:ext uri="{FF2B5EF4-FFF2-40B4-BE49-F238E27FC236}">
              <a16:creationId xmlns:a16="http://schemas.microsoft.com/office/drawing/2014/main" id="{00000000-0008-0000-0300-00004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1827</xdr:row>
      <xdr:rowOff>104775</xdr:rowOff>
    </xdr:from>
    <xdr:ext cx="1419225" cy="666750"/>
    <xdr:pic>
      <xdr:nvPicPr>
        <xdr:cNvPr id="74" name="image1.jpg" descr="Resolución 2021060001000 del 20 de enero de 2021">
          <a:extLst>
            <a:ext uri="{FF2B5EF4-FFF2-40B4-BE49-F238E27FC236}">
              <a16:creationId xmlns:a16="http://schemas.microsoft.com/office/drawing/2014/main" id="{00000000-0008-0000-0300-00004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1851</xdr:row>
      <xdr:rowOff>104775</xdr:rowOff>
    </xdr:from>
    <xdr:ext cx="1419225" cy="666750"/>
    <xdr:pic>
      <xdr:nvPicPr>
        <xdr:cNvPr id="75" name="image1.jpg" descr="Resolución 2021060001000 del 20 de enero de 2021">
          <a:extLst>
            <a:ext uri="{FF2B5EF4-FFF2-40B4-BE49-F238E27FC236}">
              <a16:creationId xmlns:a16="http://schemas.microsoft.com/office/drawing/2014/main" id="{00000000-0008-0000-0300-00004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1875</xdr:row>
      <xdr:rowOff>104775</xdr:rowOff>
    </xdr:from>
    <xdr:ext cx="1419225" cy="666750"/>
    <xdr:pic>
      <xdr:nvPicPr>
        <xdr:cNvPr id="76" name="image1.jpg" descr="Resolución 2021060001000 del 20 de enero de 2021">
          <a:extLst>
            <a:ext uri="{FF2B5EF4-FFF2-40B4-BE49-F238E27FC236}">
              <a16:creationId xmlns:a16="http://schemas.microsoft.com/office/drawing/2014/main" id="{00000000-0008-0000-0300-00004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1907</xdr:row>
      <xdr:rowOff>104775</xdr:rowOff>
    </xdr:from>
    <xdr:ext cx="1419225" cy="666750"/>
    <xdr:pic>
      <xdr:nvPicPr>
        <xdr:cNvPr id="77" name="image1.jpg" descr="Resolución 2021060001000 del 20 de enero de 2021">
          <a:extLst>
            <a:ext uri="{FF2B5EF4-FFF2-40B4-BE49-F238E27FC236}">
              <a16:creationId xmlns:a16="http://schemas.microsoft.com/office/drawing/2014/main" id="{00000000-0008-0000-0300-00004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1941</xdr:row>
      <xdr:rowOff>104775</xdr:rowOff>
    </xdr:from>
    <xdr:ext cx="1419225" cy="666750"/>
    <xdr:pic>
      <xdr:nvPicPr>
        <xdr:cNvPr id="78" name="image1.jpg" descr="Resolución 2021060001000 del 20 de enero de 2021">
          <a:extLst>
            <a:ext uri="{FF2B5EF4-FFF2-40B4-BE49-F238E27FC236}">
              <a16:creationId xmlns:a16="http://schemas.microsoft.com/office/drawing/2014/main" id="{00000000-0008-0000-0300-00004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1965</xdr:row>
      <xdr:rowOff>104775</xdr:rowOff>
    </xdr:from>
    <xdr:ext cx="1419225" cy="666750"/>
    <xdr:pic>
      <xdr:nvPicPr>
        <xdr:cNvPr id="79" name="image1.jpg" descr="Resolución 2021060001000 del 20 de enero de 2021">
          <a:extLst>
            <a:ext uri="{FF2B5EF4-FFF2-40B4-BE49-F238E27FC236}">
              <a16:creationId xmlns:a16="http://schemas.microsoft.com/office/drawing/2014/main" id="{00000000-0008-0000-0300-00004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1989</xdr:row>
      <xdr:rowOff>104775</xdr:rowOff>
    </xdr:from>
    <xdr:ext cx="1419225" cy="666750"/>
    <xdr:pic>
      <xdr:nvPicPr>
        <xdr:cNvPr id="80" name="image1.jpg" descr="Resolución 2021060001000 del 20 de enero de 2021">
          <a:extLst>
            <a:ext uri="{FF2B5EF4-FFF2-40B4-BE49-F238E27FC236}">
              <a16:creationId xmlns:a16="http://schemas.microsoft.com/office/drawing/2014/main" id="{00000000-0008-0000-0300-00005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2013</xdr:row>
      <xdr:rowOff>104775</xdr:rowOff>
    </xdr:from>
    <xdr:ext cx="1419225" cy="666750"/>
    <xdr:pic>
      <xdr:nvPicPr>
        <xdr:cNvPr id="81" name="image1.jpg" descr="Resolución 2021060001000 del 20 de enero de 2021">
          <a:extLst>
            <a:ext uri="{FF2B5EF4-FFF2-40B4-BE49-F238E27FC236}">
              <a16:creationId xmlns:a16="http://schemas.microsoft.com/office/drawing/2014/main" id="{00000000-0008-0000-0300-00005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2037</xdr:row>
      <xdr:rowOff>104775</xdr:rowOff>
    </xdr:from>
    <xdr:ext cx="1419225" cy="666750"/>
    <xdr:pic>
      <xdr:nvPicPr>
        <xdr:cNvPr id="82" name="image1.jpg" descr="Resolución 2021060001000 del 20 de enero de 2021">
          <a:extLst>
            <a:ext uri="{FF2B5EF4-FFF2-40B4-BE49-F238E27FC236}">
              <a16:creationId xmlns:a16="http://schemas.microsoft.com/office/drawing/2014/main" id="{00000000-0008-0000-0300-00005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2084</xdr:row>
      <xdr:rowOff>104775</xdr:rowOff>
    </xdr:from>
    <xdr:ext cx="1419225" cy="666750"/>
    <xdr:pic>
      <xdr:nvPicPr>
        <xdr:cNvPr id="83" name="image1.jpg" descr="Resolución 2021060001000 del 20 de enero de 2021">
          <a:extLst>
            <a:ext uri="{FF2B5EF4-FFF2-40B4-BE49-F238E27FC236}">
              <a16:creationId xmlns:a16="http://schemas.microsoft.com/office/drawing/2014/main" id="{00000000-0008-0000-0300-00005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2194</xdr:row>
      <xdr:rowOff>104775</xdr:rowOff>
    </xdr:from>
    <xdr:ext cx="1419225" cy="666750"/>
    <xdr:pic>
      <xdr:nvPicPr>
        <xdr:cNvPr id="84" name="image1.jpg" descr="Resolución 2021060001000 del 20 de enero de 2021">
          <a:extLst>
            <a:ext uri="{FF2B5EF4-FFF2-40B4-BE49-F238E27FC236}">
              <a16:creationId xmlns:a16="http://schemas.microsoft.com/office/drawing/2014/main" id="{00000000-0008-0000-0300-00005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2235</xdr:row>
      <xdr:rowOff>104775</xdr:rowOff>
    </xdr:from>
    <xdr:ext cx="1419225" cy="666750"/>
    <xdr:pic>
      <xdr:nvPicPr>
        <xdr:cNvPr id="85" name="image1.jpg" descr="Resolución 2021060001000 del 20 de enero de 2021">
          <a:extLst>
            <a:ext uri="{FF2B5EF4-FFF2-40B4-BE49-F238E27FC236}">
              <a16:creationId xmlns:a16="http://schemas.microsoft.com/office/drawing/2014/main" id="{00000000-0008-0000-0300-00005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2275</xdr:row>
      <xdr:rowOff>104775</xdr:rowOff>
    </xdr:from>
    <xdr:ext cx="1419225" cy="666750"/>
    <xdr:pic>
      <xdr:nvPicPr>
        <xdr:cNvPr id="86" name="image1.jpg" descr="Resolución 2021060001000 del 20 de enero de 2021">
          <a:extLst>
            <a:ext uri="{FF2B5EF4-FFF2-40B4-BE49-F238E27FC236}">
              <a16:creationId xmlns:a16="http://schemas.microsoft.com/office/drawing/2014/main" id="{00000000-0008-0000-0300-00005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2299</xdr:row>
      <xdr:rowOff>104775</xdr:rowOff>
    </xdr:from>
    <xdr:ext cx="1419225" cy="666750"/>
    <xdr:pic>
      <xdr:nvPicPr>
        <xdr:cNvPr id="87" name="image1.jpg" descr="Resolución 2021060001000 del 20 de enero de 2021">
          <a:extLst>
            <a:ext uri="{FF2B5EF4-FFF2-40B4-BE49-F238E27FC236}">
              <a16:creationId xmlns:a16="http://schemas.microsoft.com/office/drawing/2014/main" id="{00000000-0008-0000-0300-00005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2323</xdr:row>
      <xdr:rowOff>104775</xdr:rowOff>
    </xdr:from>
    <xdr:ext cx="1419225" cy="666750"/>
    <xdr:pic>
      <xdr:nvPicPr>
        <xdr:cNvPr id="88" name="image1.jpg" descr="Resolución 2021060001000 del 20 de enero de 2021">
          <a:extLst>
            <a:ext uri="{FF2B5EF4-FFF2-40B4-BE49-F238E27FC236}">
              <a16:creationId xmlns:a16="http://schemas.microsoft.com/office/drawing/2014/main" id="{00000000-0008-0000-0300-00005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2347</xdr:row>
      <xdr:rowOff>104775</xdr:rowOff>
    </xdr:from>
    <xdr:ext cx="1419225" cy="666750"/>
    <xdr:pic>
      <xdr:nvPicPr>
        <xdr:cNvPr id="89" name="image1.jpg" descr="Resolución 2021060001000 del 20 de enero de 2021">
          <a:extLst>
            <a:ext uri="{FF2B5EF4-FFF2-40B4-BE49-F238E27FC236}">
              <a16:creationId xmlns:a16="http://schemas.microsoft.com/office/drawing/2014/main" id="{00000000-0008-0000-0300-00005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2371</xdr:row>
      <xdr:rowOff>104775</xdr:rowOff>
    </xdr:from>
    <xdr:ext cx="1419225" cy="666750"/>
    <xdr:pic>
      <xdr:nvPicPr>
        <xdr:cNvPr id="90" name="image1.jpg" descr="Resolución 2021060001000 del 20 de enero de 2021">
          <a:extLst>
            <a:ext uri="{FF2B5EF4-FFF2-40B4-BE49-F238E27FC236}">
              <a16:creationId xmlns:a16="http://schemas.microsoft.com/office/drawing/2014/main" id="{00000000-0008-0000-0300-00005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2395</xdr:row>
      <xdr:rowOff>104775</xdr:rowOff>
    </xdr:from>
    <xdr:ext cx="1419225" cy="666750"/>
    <xdr:pic>
      <xdr:nvPicPr>
        <xdr:cNvPr id="91" name="image1.jpg" descr="Resolución 2021060001000 del 20 de enero de 2021">
          <a:extLst>
            <a:ext uri="{FF2B5EF4-FFF2-40B4-BE49-F238E27FC236}">
              <a16:creationId xmlns:a16="http://schemas.microsoft.com/office/drawing/2014/main" id="{00000000-0008-0000-0300-00005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2419</xdr:row>
      <xdr:rowOff>104775</xdr:rowOff>
    </xdr:from>
    <xdr:ext cx="1419225" cy="666750"/>
    <xdr:pic>
      <xdr:nvPicPr>
        <xdr:cNvPr id="92" name="image1.jpg" descr="Resolución 2021060001000 del 20 de enero de 2021">
          <a:extLst>
            <a:ext uri="{FF2B5EF4-FFF2-40B4-BE49-F238E27FC236}">
              <a16:creationId xmlns:a16="http://schemas.microsoft.com/office/drawing/2014/main" id="{00000000-0008-0000-0300-00005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2443</xdr:row>
      <xdr:rowOff>104775</xdr:rowOff>
    </xdr:from>
    <xdr:ext cx="1419225" cy="666750"/>
    <xdr:pic>
      <xdr:nvPicPr>
        <xdr:cNvPr id="93" name="image1.jpg" descr="Resolución 2021060001000 del 20 de enero de 2021">
          <a:extLst>
            <a:ext uri="{FF2B5EF4-FFF2-40B4-BE49-F238E27FC236}">
              <a16:creationId xmlns:a16="http://schemas.microsoft.com/office/drawing/2014/main" id="{00000000-0008-0000-0300-00005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2482</xdr:row>
      <xdr:rowOff>104775</xdr:rowOff>
    </xdr:from>
    <xdr:ext cx="1419225" cy="666750"/>
    <xdr:pic>
      <xdr:nvPicPr>
        <xdr:cNvPr id="94" name="image1.jpg" descr="Resolución 2021060001000 del 20 de enero de 2021">
          <a:extLst>
            <a:ext uri="{FF2B5EF4-FFF2-40B4-BE49-F238E27FC236}">
              <a16:creationId xmlns:a16="http://schemas.microsoft.com/office/drawing/2014/main" id="{00000000-0008-0000-0300-00005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2518</xdr:row>
      <xdr:rowOff>104775</xdr:rowOff>
    </xdr:from>
    <xdr:ext cx="1419225" cy="666750"/>
    <xdr:pic>
      <xdr:nvPicPr>
        <xdr:cNvPr id="95" name="image1.jpg" descr="Resolución 2021060001000 del 20 de enero de 2021">
          <a:extLst>
            <a:ext uri="{FF2B5EF4-FFF2-40B4-BE49-F238E27FC236}">
              <a16:creationId xmlns:a16="http://schemas.microsoft.com/office/drawing/2014/main" id="{00000000-0008-0000-0300-00005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2542</xdr:row>
      <xdr:rowOff>104775</xdr:rowOff>
    </xdr:from>
    <xdr:ext cx="1419225" cy="666750"/>
    <xdr:pic>
      <xdr:nvPicPr>
        <xdr:cNvPr id="96" name="image1.jpg" descr="Resolución 2021060001000 del 20 de enero de 2021">
          <a:extLst>
            <a:ext uri="{FF2B5EF4-FFF2-40B4-BE49-F238E27FC236}">
              <a16:creationId xmlns:a16="http://schemas.microsoft.com/office/drawing/2014/main" id="{00000000-0008-0000-0300-00006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2566</xdr:row>
      <xdr:rowOff>104775</xdr:rowOff>
    </xdr:from>
    <xdr:ext cx="1419225" cy="666750"/>
    <xdr:pic>
      <xdr:nvPicPr>
        <xdr:cNvPr id="97" name="image1.jpg" descr="Resolución 2021060001000 del 20 de enero de 2021">
          <a:extLst>
            <a:ext uri="{FF2B5EF4-FFF2-40B4-BE49-F238E27FC236}">
              <a16:creationId xmlns:a16="http://schemas.microsoft.com/office/drawing/2014/main" id="{00000000-0008-0000-0300-00006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2590</xdr:row>
      <xdr:rowOff>104775</xdr:rowOff>
    </xdr:from>
    <xdr:ext cx="1419225" cy="666750"/>
    <xdr:pic>
      <xdr:nvPicPr>
        <xdr:cNvPr id="98" name="image1.jpg" descr="Resolución 2021060001000 del 20 de enero de 2021">
          <a:extLst>
            <a:ext uri="{FF2B5EF4-FFF2-40B4-BE49-F238E27FC236}">
              <a16:creationId xmlns:a16="http://schemas.microsoft.com/office/drawing/2014/main" id="{00000000-0008-0000-0300-00006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2614</xdr:row>
      <xdr:rowOff>104775</xdr:rowOff>
    </xdr:from>
    <xdr:ext cx="1419225" cy="666750"/>
    <xdr:pic>
      <xdr:nvPicPr>
        <xdr:cNvPr id="99" name="image1.jpg" descr="Resolución 2021060001000 del 20 de enero de 2021">
          <a:extLst>
            <a:ext uri="{FF2B5EF4-FFF2-40B4-BE49-F238E27FC236}">
              <a16:creationId xmlns:a16="http://schemas.microsoft.com/office/drawing/2014/main" id="{00000000-0008-0000-0300-00006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2638</xdr:row>
      <xdr:rowOff>104775</xdr:rowOff>
    </xdr:from>
    <xdr:ext cx="1419225" cy="666750"/>
    <xdr:pic>
      <xdr:nvPicPr>
        <xdr:cNvPr id="100" name="image1.jpg" descr="Resolución 2021060001000 del 20 de enero de 2021">
          <a:extLst>
            <a:ext uri="{FF2B5EF4-FFF2-40B4-BE49-F238E27FC236}">
              <a16:creationId xmlns:a16="http://schemas.microsoft.com/office/drawing/2014/main" id="{00000000-0008-0000-0300-00006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2662</xdr:row>
      <xdr:rowOff>104775</xdr:rowOff>
    </xdr:from>
    <xdr:ext cx="1419225" cy="666750"/>
    <xdr:pic>
      <xdr:nvPicPr>
        <xdr:cNvPr id="101" name="image1.jpg" descr="Resolución 2021060001000 del 20 de enero de 2021">
          <a:extLst>
            <a:ext uri="{FF2B5EF4-FFF2-40B4-BE49-F238E27FC236}">
              <a16:creationId xmlns:a16="http://schemas.microsoft.com/office/drawing/2014/main" id="{00000000-0008-0000-0300-00006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2686</xdr:row>
      <xdr:rowOff>104775</xdr:rowOff>
    </xdr:from>
    <xdr:ext cx="1419225" cy="666750"/>
    <xdr:pic>
      <xdr:nvPicPr>
        <xdr:cNvPr id="102" name="image1.jpg" descr="Resolución 2021060001000 del 20 de enero de 2021">
          <a:extLst>
            <a:ext uri="{FF2B5EF4-FFF2-40B4-BE49-F238E27FC236}">
              <a16:creationId xmlns:a16="http://schemas.microsoft.com/office/drawing/2014/main" id="{00000000-0008-0000-0300-00006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2710</xdr:row>
      <xdr:rowOff>104775</xdr:rowOff>
    </xdr:from>
    <xdr:ext cx="1419225" cy="666750"/>
    <xdr:pic>
      <xdr:nvPicPr>
        <xdr:cNvPr id="103" name="image1.jpg" descr="Resolución 2021060001000 del 20 de enero de 2021">
          <a:extLst>
            <a:ext uri="{FF2B5EF4-FFF2-40B4-BE49-F238E27FC236}">
              <a16:creationId xmlns:a16="http://schemas.microsoft.com/office/drawing/2014/main" id="{00000000-0008-0000-0300-00006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2806</xdr:row>
      <xdr:rowOff>104775</xdr:rowOff>
    </xdr:from>
    <xdr:ext cx="1419225" cy="666750"/>
    <xdr:pic>
      <xdr:nvPicPr>
        <xdr:cNvPr id="104" name="image1.jpg" descr="Resolución 2021060001000 del 20 de enero de 2021">
          <a:extLst>
            <a:ext uri="{FF2B5EF4-FFF2-40B4-BE49-F238E27FC236}">
              <a16:creationId xmlns:a16="http://schemas.microsoft.com/office/drawing/2014/main" id="{00000000-0008-0000-0300-00006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2830</xdr:row>
      <xdr:rowOff>104775</xdr:rowOff>
    </xdr:from>
    <xdr:ext cx="1419225" cy="666750"/>
    <xdr:pic>
      <xdr:nvPicPr>
        <xdr:cNvPr id="105" name="image1.jpg" descr="Resolución 2021060001000 del 20 de enero de 2021">
          <a:extLst>
            <a:ext uri="{FF2B5EF4-FFF2-40B4-BE49-F238E27FC236}">
              <a16:creationId xmlns:a16="http://schemas.microsoft.com/office/drawing/2014/main" id="{00000000-0008-0000-0300-00006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2854</xdr:row>
      <xdr:rowOff>104775</xdr:rowOff>
    </xdr:from>
    <xdr:ext cx="1419225" cy="666750"/>
    <xdr:pic>
      <xdr:nvPicPr>
        <xdr:cNvPr id="106" name="image1.jpg" descr="Resolución 2021060001000 del 20 de enero de 2021">
          <a:extLst>
            <a:ext uri="{FF2B5EF4-FFF2-40B4-BE49-F238E27FC236}">
              <a16:creationId xmlns:a16="http://schemas.microsoft.com/office/drawing/2014/main" id="{00000000-0008-0000-0300-00006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2891</xdr:row>
      <xdr:rowOff>104775</xdr:rowOff>
    </xdr:from>
    <xdr:ext cx="1419225" cy="666750"/>
    <xdr:pic>
      <xdr:nvPicPr>
        <xdr:cNvPr id="107" name="image1.jpg" descr="Resolución 2021060001000 del 20 de enero de 2021">
          <a:extLst>
            <a:ext uri="{FF2B5EF4-FFF2-40B4-BE49-F238E27FC236}">
              <a16:creationId xmlns:a16="http://schemas.microsoft.com/office/drawing/2014/main" id="{00000000-0008-0000-0300-00006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2921</xdr:row>
      <xdr:rowOff>104775</xdr:rowOff>
    </xdr:from>
    <xdr:ext cx="1419225" cy="666750"/>
    <xdr:pic>
      <xdr:nvPicPr>
        <xdr:cNvPr id="108" name="image1.jpg" descr="Resolución 2021060001000 del 20 de enero de 2021">
          <a:extLst>
            <a:ext uri="{FF2B5EF4-FFF2-40B4-BE49-F238E27FC236}">
              <a16:creationId xmlns:a16="http://schemas.microsoft.com/office/drawing/2014/main" id="{00000000-0008-0000-0300-00006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2953</xdr:row>
      <xdr:rowOff>104775</xdr:rowOff>
    </xdr:from>
    <xdr:ext cx="1419225" cy="666750"/>
    <xdr:pic>
      <xdr:nvPicPr>
        <xdr:cNvPr id="109" name="image1.jpg" descr="Resolución 2021060001000 del 20 de enero de 2021">
          <a:extLst>
            <a:ext uri="{FF2B5EF4-FFF2-40B4-BE49-F238E27FC236}">
              <a16:creationId xmlns:a16="http://schemas.microsoft.com/office/drawing/2014/main" id="{00000000-0008-0000-0300-00006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2977</xdr:row>
      <xdr:rowOff>104775</xdr:rowOff>
    </xdr:from>
    <xdr:ext cx="1419225" cy="666750"/>
    <xdr:pic>
      <xdr:nvPicPr>
        <xdr:cNvPr id="110" name="image1.jpg" descr="Resolución 2021060001000 del 20 de enero de 2021">
          <a:extLst>
            <a:ext uri="{FF2B5EF4-FFF2-40B4-BE49-F238E27FC236}">
              <a16:creationId xmlns:a16="http://schemas.microsoft.com/office/drawing/2014/main" id="{00000000-0008-0000-0300-00006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3001</xdr:row>
      <xdr:rowOff>104775</xdr:rowOff>
    </xdr:from>
    <xdr:ext cx="1419225" cy="666750"/>
    <xdr:pic>
      <xdr:nvPicPr>
        <xdr:cNvPr id="111" name="image1.jpg" descr="Resolución 2021060001000 del 20 de enero de 2021">
          <a:extLst>
            <a:ext uri="{FF2B5EF4-FFF2-40B4-BE49-F238E27FC236}">
              <a16:creationId xmlns:a16="http://schemas.microsoft.com/office/drawing/2014/main" id="{00000000-0008-0000-0300-00006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3025</xdr:row>
      <xdr:rowOff>104775</xdr:rowOff>
    </xdr:from>
    <xdr:ext cx="1419225" cy="666750"/>
    <xdr:pic>
      <xdr:nvPicPr>
        <xdr:cNvPr id="112" name="image1.jpg" descr="Resolución 2021060001000 del 20 de enero de 2021">
          <a:extLst>
            <a:ext uri="{FF2B5EF4-FFF2-40B4-BE49-F238E27FC236}">
              <a16:creationId xmlns:a16="http://schemas.microsoft.com/office/drawing/2014/main" id="{00000000-0008-0000-0300-00007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3049</xdr:row>
      <xdr:rowOff>104775</xdr:rowOff>
    </xdr:from>
    <xdr:ext cx="1419225" cy="666750"/>
    <xdr:pic>
      <xdr:nvPicPr>
        <xdr:cNvPr id="113" name="image1.jpg" descr="Resolución 2021060001000 del 20 de enero de 2021">
          <a:extLst>
            <a:ext uri="{FF2B5EF4-FFF2-40B4-BE49-F238E27FC236}">
              <a16:creationId xmlns:a16="http://schemas.microsoft.com/office/drawing/2014/main" id="{00000000-0008-0000-0300-00007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3073</xdr:row>
      <xdr:rowOff>104775</xdr:rowOff>
    </xdr:from>
    <xdr:ext cx="1419225" cy="666750"/>
    <xdr:pic>
      <xdr:nvPicPr>
        <xdr:cNvPr id="114" name="image1.jpg" descr="Resolución 2021060001000 del 20 de enero de 2021">
          <a:extLst>
            <a:ext uri="{FF2B5EF4-FFF2-40B4-BE49-F238E27FC236}">
              <a16:creationId xmlns:a16="http://schemas.microsoft.com/office/drawing/2014/main" id="{00000000-0008-0000-0300-00007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3097</xdr:row>
      <xdr:rowOff>104775</xdr:rowOff>
    </xdr:from>
    <xdr:ext cx="1419225" cy="666750"/>
    <xdr:pic>
      <xdr:nvPicPr>
        <xdr:cNvPr id="115" name="image1.jpg" descr="Resolución 2021060001000 del 20 de enero de 2021">
          <a:extLst>
            <a:ext uri="{FF2B5EF4-FFF2-40B4-BE49-F238E27FC236}">
              <a16:creationId xmlns:a16="http://schemas.microsoft.com/office/drawing/2014/main" id="{00000000-0008-0000-0300-00007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3121</xdr:row>
      <xdr:rowOff>104775</xdr:rowOff>
    </xdr:from>
    <xdr:ext cx="1419225" cy="666750"/>
    <xdr:pic>
      <xdr:nvPicPr>
        <xdr:cNvPr id="116" name="image1.jpg" descr="Resolución 2021060001000 del 20 de enero de 2021">
          <a:extLst>
            <a:ext uri="{FF2B5EF4-FFF2-40B4-BE49-F238E27FC236}">
              <a16:creationId xmlns:a16="http://schemas.microsoft.com/office/drawing/2014/main" id="{00000000-0008-0000-0300-00007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3145</xdr:row>
      <xdr:rowOff>104775</xdr:rowOff>
    </xdr:from>
    <xdr:ext cx="1419225" cy="666750"/>
    <xdr:pic>
      <xdr:nvPicPr>
        <xdr:cNvPr id="117" name="image1.jpg" descr="Resolución 2021060001000 del 20 de enero de 2021">
          <a:extLst>
            <a:ext uri="{FF2B5EF4-FFF2-40B4-BE49-F238E27FC236}">
              <a16:creationId xmlns:a16="http://schemas.microsoft.com/office/drawing/2014/main" id="{00000000-0008-0000-0300-00007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3169</xdr:row>
      <xdr:rowOff>104775</xdr:rowOff>
    </xdr:from>
    <xdr:ext cx="1419225" cy="666750"/>
    <xdr:pic>
      <xdr:nvPicPr>
        <xdr:cNvPr id="118" name="image1.jpg" descr="Resolución 2021060001000 del 20 de enero de 2021">
          <a:extLst>
            <a:ext uri="{FF2B5EF4-FFF2-40B4-BE49-F238E27FC236}">
              <a16:creationId xmlns:a16="http://schemas.microsoft.com/office/drawing/2014/main" id="{00000000-0008-0000-0300-00007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3198</xdr:row>
      <xdr:rowOff>104775</xdr:rowOff>
    </xdr:from>
    <xdr:ext cx="1419225" cy="666750"/>
    <xdr:pic>
      <xdr:nvPicPr>
        <xdr:cNvPr id="119" name="image1.jpg" descr="Resolución 2021060001000 del 20 de enero de 2021">
          <a:extLst>
            <a:ext uri="{FF2B5EF4-FFF2-40B4-BE49-F238E27FC236}">
              <a16:creationId xmlns:a16="http://schemas.microsoft.com/office/drawing/2014/main" id="{00000000-0008-0000-0300-00007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3222</xdr:row>
      <xdr:rowOff>104775</xdr:rowOff>
    </xdr:from>
    <xdr:ext cx="1419225" cy="666750"/>
    <xdr:pic>
      <xdr:nvPicPr>
        <xdr:cNvPr id="120" name="image1.jpg" descr="Resolución 2021060001000 del 20 de enero de 2021">
          <a:extLst>
            <a:ext uri="{FF2B5EF4-FFF2-40B4-BE49-F238E27FC236}">
              <a16:creationId xmlns:a16="http://schemas.microsoft.com/office/drawing/2014/main" id="{00000000-0008-0000-0300-00007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3246</xdr:row>
      <xdr:rowOff>104775</xdr:rowOff>
    </xdr:from>
    <xdr:ext cx="1419225" cy="666750"/>
    <xdr:pic>
      <xdr:nvPicPr>
        <xdr:cNvPr id="121" name="image1.jpg" descr="Resolución 2021060001000 del 20 de enero de 2021">
          <a:extLst>
            <a:ext uri="{FF2B5EF4-FFF2-40B4-BE49-F238E27FC236}">
              <a16:creationId xmlns:a16="http://schemas.microsoft.com/office/drawing/2014/main" id="{00000000-0008-0000-0300-00007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3270</xdr:row>
      <xdr:rowOff>104775</xdr:rowOff>
    </xdr:from>
    <xdr:ext cx="1419225" cy="666750"/>
    <xdr:pic>
      <xdr:nvPicPr>
        <xdr:cNvPr id="122" name="image1.jpg" descr="Resolución 2021060001000 del 20 de enero de 2021">
          <a:extLst>
            <a:ext uri="{FF2B5EF4-FFF2-40B4-BE49-F238E27FC236}">
              <a16:creationId xmlns:a16="http://schemas.microsoft.com/office/drawing/2014/main" id="{00000000-0008-0000-0300-00007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3294</xdr:row>
      <xdr:rowOff>104775</xdr:rowOff>
    </xdr:from>
    <xdr:ext cx="1419225" cy="666750"/>
    <xdr:pic>
      <xdr:nvPicPr>
        <xdr:cNvPr id="123" name="image1.jpg" descr="Resolución 2021060001000 del 20 de enero de 2021">
          <a:extLst>
            <a:ext uri="{FF2B5EF4-FFF2-40B4-BE49-F238E27FC236}">
              <a16:creationId xmlns:a16="http://schemas.microsoft.com/office/drawing/2014/main" id="{00000000-0008-0000-0300-00007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3318</xdr:row>
      <xdr:rowOff>104775</xdr:rowOff>
    </xdr:from>
    <xdr:ext cx="1419225" cy="666750"/>
    <xdr:pic>
      <xdr:nvPicPr>
        <xdr:cNvPr id="124" name="image1.jpg" descr="Resolución 2021060001000 del 20 de enero de 2021">
          <a:extLst>
            <a:ext uri="{FF2B5EF4-FFF2-40B4-BE49-F238E27FC236}">
              <a16:creationId xmlns:a16="http://schemas.microsoft.com/office/drawing/2014/main" id="{00000000-0008-0000-0300-00007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3342</xdr:row>
      <xdr:rowOff>104775</xdr:rowOff>
    </xdr:from>
    <xdr:ext cx="1419225" cy="666750"/>
    <xdr:pic>
      <xdr:nvPicPr>
        <xdr:cNvPr id="125" name="image1.jpg" descr="Resolución 2021060001000 del 20 de enero de 2021">
          <a:extLst>
            <a:ext uri="{FF2B5EF4-FFF2-40B4-BE49-F238E27FC236}">
              <a16:creationId xmlns:a16="http://schemas.microsoft.com/office/drawing/2014/main" id="{00000000-0008-0000-0300-00007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3366</xdr:row>
      <xdr:rowOff>104775</xdr:rowOff>
    </xdr:from>
    <xdr:ext cx="1419225" cy="666750"/>
    <xdr:pic>
      <xdr:nvPicPr>
        <xdr:cNvPr id="126" name="image1.jpg" descr="Resolución 2021060001000 del 20 de enero de 2021">
          <a:extLst>
            <a:ext uri="{FF2B5EF4-FFF2-40B4-BE49-F238E27FC236}">
              <a16:creationId xmlns:a16="http://schemas.microsoft.com/office/drawing/2014/main" id="{00000000-0008-0000-0300-00007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3390</xdr:row>
      <xdr:rowOff>104775</xdr:rowOff>
    </xdr:from>
    <xdr:ext cx="1419225" cy="666750"/>
    <xdr:pic>
      <xdr:nvPicPr>
        <xdr:cNvPr id="127" name="image1.jpg" descr="Resolución 2021060001000 del 20 de enero de 2021">
          <a:extLst>
            <a:ext uri="{FF2B5EF4-FFF2-40B4-BE49-F238E27FC236}">
              <a16:creationId xmlns:a16="http://schemas.microsoft.com/office/drawing/2014/main" id="{00000000-0008-0000-0300-00007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3415</xdr:row>
      <xdr:rowOff>104775</xdr:rowOff>
    </xdr:from>
    <xdr:ext cx="1419225" cy="666750"/>
    <xdr:pic>
      <xdr:nvPicPr>
        <xdr:cNvPr id="128" name="image1.jpg" descr="Resolución 2021060001000 del 20 de enero de 2021">
          <a:extLst>
            <a:ext uri="{FF2B5EF4-FFF2-40B4-BE49-F238E27FC236}">
              <a16:creationId xmlns:a16="http://schemas.microsoft.com/office/drawing/2014/main" id="{00000000-0008-0000-0300-00008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3445</xdr:row>
      <xdr:rowOff>104775</xdr:rowOff>
    </xdr:from>
    <xdr:ext cx="1419225" cy="666750"/>
    <xdr:pic>
      <xdr:nvPicPr>
        <xdr:cNvPr id="129" name="image1.jpg" descr="Resolución 2021060001000 del 20 de enero de 2021">
          <a:extLst>
            <a:ext uri="{FF2B5EF4-FFF2-40B4-BE49-F238E27FC236}">
              <a16:creationId xmlns:a16="http://schemas.microsoft.com/office/drawing/2014/main" id="{00000000-0008-0000-0300-00008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3469</xdr:row>
      <xdr:rowOff>104775</xdr:rowOff>
    </xdr:from>
    <xdr:ext cx="1419225" cy="666750"/>
    <xdr:pic>
      <xdr:nvPicPr>
        <xdr:cNvPr id="130" name="image1.jpg" descr="Resolución 2021060001000 del 20 de enero de 2021">
          <a:extLst>
            <a:ext uri="{FF2B5EF4-FFF2-40B4-BE49-F238E27FC236}">
              <a16:creationId xmlns:a16="http://schemas.microsoft.com/office/drawing/2014/main" id="{00000000-0008-0000-0300-00008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3498</xdr:row>
      <xdr:rowOff>104775</xdr:rowOff>
    </xdr:from>
    <xdr:ext cx="1419225" cy="666750"/>
    <xdr:pic>
      <xdr:nvPicPr>
        <xdr:cNvPr id="131" name="image1.jpg" descr="Resolución 2021060001000 del 20 de enero de 2021">
          <a:extLst>
            <a:ext uri="{FF2B5EF4-FFF2-40B4-BE49-F238E27FC236}">
              <a16:creationId xmlns:a16="http://schemas.microsoft.com/office/drawing/2014/main" id="{00000000-0008-0000-0300-00008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3524</xdr:row>
      <xdr:rowOff>104775</xdr:rowOff>
    </xdr:from>
    <xdr:ext cx="1419225" cy="666750"/>
    <xdr:pic>
      <xdr:nvPicPr>
        <xdr:cNvPr id="132" name="image1.jpg" descr="Resolución 2021060001000 del 20 de enero de 2021">
          <a:extLst>
            <a:ext uri="{FF2B5EF4-FFF2-40B4-BE49-F238E27FC236}">
              <a16:creationId xmlns:a16="http://schemas.microsoft.com/office/drawing/2014/main" id="{00000000-0008-0000-0300-00008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3555</xdr:row>
      <xdr:rowOff>104775</xdr:rowOff>
    </xdr:from>
    <xdr:ext cx="1419225" cy="666750"/>
    <xdr:pic>
      <xdr:nvPicPr>
        <xdr:cNvPr id="133" name="image1.jpg" descr="Resolución 2021060001000 del 20 de enero de 2021">
          <a:extLst>
            <a:ext uri="{FF2B5EF4-FFF2-40B4-BE49-F238E27FC236}">
              <a16:creationId xmlns:a16="http://schemas.microsoft.com/office/drawing/2014/main" id="{00000000-0008-0000-0300-00008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3601</xdr:row>
      <xdr:rowOff>104775</xdr:rowOff>
    </xdr:from>
    <xdr:ext cx="1419225" cy="666750"/>
    <xdr:pic>
      <xdr:nvPicPr>
        <xdr:cNvPr id="134" name="image1.jpg" descr="Resolución 2021060001000 del 20 de enero de 2021">
          <a:extLst>
            <a:ext uri="{FF2B5EF4-FFF2-40B4-BE49-F238E27FC236}">
              <a16:creationId xmlns:a16="http://schemas.microsoft.com/office/drawing/2014/main" id="{00000000-0008-0000-0300-00008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3625</xdr:row>
      <xdr:rowOff>104775</xdr:rowOff>
    </xdr:from>
    <xdr:ext cx="1419225" cy="666750"/>
    <xdr:pic>
      <xdr:nvPicPr>
        <xdr:cNvPr id="135" name="image1.jpg" descr="Resolución 2021060001000 del 20 de enero de 2021">
          <a:extLst>
            <a:ext uri="{FF2B5EF4-FFF2-40B4-BE49-F238E27FC236}">
              <a16:creationId xmlns:a16="http://schemas.microsoft.com/office/drawing/2014/main" id="{00000000-0008-0000-0300-00008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3649</xdr:row>
      <xdr:rowOff>104775</xdr:rowOff>
    </xdr:from>
    <xdr:ext cx="1419225" cy="666750"/>
    <xdr:pic>
      <xdr:nvPicPr>
        <xdr:cNvPr id="136" name="image1.jpg" descr="Resolución 2021060001000 del 20 de enero de 2021">
          <a:extLst>
            <a:ext uri="{FF2B5EF4-FFF2-40B4-BE49-F238E27FC236}">
              <a16:creationId xmlns:a16="http://schemas.microsoft.com/office/drawing/2014/main" id="{00000000-0008-0000-0300-00008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3689</xdr:row>
      <xdr:rowOff>104775</xdr:rowOff>
    </xdr:from>
    <xdr:ext cx="1419225" cy="666750"/>
    <xdr:pic>
      <xdr:nvPicPr>
        <xdr:cNvPr id="137" name="image1.jpg" descr="Resolución 2021060001000 del 20 de enero de 2021">
          <a:extLst>
            <a:ext uri="{FF2B5EF4-FFF2-40B4-BE49-F238E27FC236}">
              <a16:creationId xmlns:a16="http://schemas.microsoft.com/office/drawing/2014/main" id="{00000000-0008-0000-0300-00008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3713</xdr:row>
      <xdr:rowOff>104775</xdr:rowOff>
    </xdr:from>
    <xdr:ext cx="1419225" cy="666750"/>
    <xdr:pic>
      <xdr:nvPicPr>
        <xdr:cNvPr id="138" name="image1.jpg" descr="Resolución 2021060001000 del 20 de enero de 2021">
          <a:extLst>
            <a:ext uri="{FF2B5EF4-FFF2-40B4-BE49-F238E27FC236}">
              <a16:creationId xmlns:a16="http://schemas.microsoft.com/office/drawing/2014/main" id="{00000000-0008-0000-0300-00008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3737</xdr:row>
      <xdr:rowOff>104775</xdr:rowOff>
    </xdr:from>
    <xdr:ext cx="1419225" cy="666750"/>
    <xdr:pic>
      <xdr:nvPicPr>
        <xdr:cNvPr id="139" name="image1.jpg" descr="Resolución 2021060001000 del 20 de enero de 2021">
          <a:extLst>
            <a:ext uri="{FF2B5EF4-FFF2-40B4-BE49-F238E27FC236}">
              <a16:creationId xmlns:a16="http://schemas.microsoft.com/office/drawing/2014/main" id="{00000000-0008-0000-0300-00008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3761</xdr:row>
      <xdr:rowOff>104775</xdr:rowOff>
    </xdr:from>
    <xdr:ext cx="1419225" cy="666750"/>
    <xdr:pic>
      <xdr:nvPicPr>
        <xdr:cNvPr id="140" name="image1.jpg" descr="Resolución 2021060001000 del 20 de enero de 2021">
          <a:extLst>
            <a:ext uri="{FF2B5EF4-FFF2-40B4-BE49-F238E27FC236}">
              <a16:creationId xmlns:a16="http://schemas.microsoft.com/office/drawing/2014/main" id="{00000000-0008-0000-0300-00008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3785</xdr:row>
      <xdr:rowOff>104775</xdr:rowOff>
    </xdr:from>
    <xdr:ext cx="1419225" cy="666750"/>
    <xdr:pic>
      <xdr:nvPicPr>
        <xdr:cNvPr id="141" name="image1.jpg" descr="Resolución 2021060001000 del 20 de enero de 2021">
          <a:extLst>
            <a:ext uri="{FF2B5EF4-FFF2-40B4-BE49-F238E27FC236}">
              <a16:creationId xmlns:a16="http://schemas.microsoft.com/office/drawing/2014/main" id="{00000000-0008-0000-0300-00008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3809</xdr:row>
      <xdr:rowOff>104775</xdr:rowOff>
    </xdr:from>
    <xdr:ext cx="1419225" cy="666750"/>
    <xdr:pic>
      <xdr:nvPicPr>
        <xdr:cNvPr id="142" name="image1.jpg" descr="Resolución 2021060001000 del 20 de enero de 2021">
          <a:extLst>
            <a:ext uri="{FF2B5EF4-FFF2-40B4-BE49-F238E27FC236}">
              <a16:creationId xmlns:a16="http://schemas.microsoft.com/office/drawing/2014/main" id="{00000000-0008-0000-0300-00008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3847</xdr:row>
      <xdr:rowOff>104775</xdr:rowOff>
    </xdr:from>
    <xdr:ext cx="1419225" cy="666750"/>
    <xdr:pic>
      <xdr:nvPicPr>
        <xdr:cNvPr id="143" name="image1.jpg" descr="Resolución 2021060001000 del 20 de enero de 2021">
          <a:extLst>
            <a:ext uri="{FF2B5EF4-FFF2-40B4-BE49-F238E27FC236}">
              <a16:creationId xmlns:a16="http://schemas.microsoft.com/office/drawing/2014/main" id="{00000000-0008-0000-0300-00008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3871</xdr:row>
      <xdr:rowOff>104775</xdr:rowOff>
    </xdr:from>
    <xdr:ext cx="1419225" cy="666750"/>
    <xdr:pic>
      <xdr:nvPicPr>
        <xdr:cNvPr id="144" name="image1.jpg" descr="Resolución 2021060001000 del 20 de enero de 2021">
          <a:extLst>
            <a:ext uri="{FF2B5EF4-FFF2-40B4-BE49-F238E27FC236}">
              <a16:creationId xmlns:a16="http://schemas.microsoft.com/office/drawing/2014/main" id="{00000000-0008-0000-0300-00009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3895</xdr:row>
      <xdr:rowOff>104775</xdr:rowOff>
    </xdr:from>
    <xdr:ext cx="1419225" cy="666750"/>
    <xdr:pic>
      <xdr:nvPicPr>
        <xdr:cNvPr id="145" name="image1.jpg" descr="Resolución 2021060001000 del 20 de enero de 2021">
          <a:extLst>
            <a:ext uri="{FF2B5EF4-FFF2-40B4-BE49-F238E27FC236}">
              <a16:creationId xmlns:a16="http://schemas.microsoft.com/office/drawing/2014/main" id="{00000000-0008-0000-0300-00009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3919</xdr:row>
      <xdr:rowOff>104775</xdr:rowOff>
    </xdr:from>
    <xdr:ext cx="1419225" cy="666750"/>
    <xdr:pic>
      <xdr:nvPicPr>
        <xdr:cNvPr id="146" name="image1.jpg" descr="Resolución 2021060001000 del 20 de enero de 2021">
          <a:extLst>
            <a:ext uri="{FF2B5EF4-FFF2-40B4-BE49-F238E27FC236}">
              <a16:creationId xmlns:a16="http://schemas.microsoft.com/office/drawing/2014/main" id="{00000000-0008-0000-0300-00009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3943</xdr:row>
      <xdr:rowOff>104775</xdr:rowOff>
    </xdr:from>
    <xdr:ext cx="1419225" cy="666750"/>
    <xdr:pic>
      <xdr:nvPicPr>
        <xdr:cNvPr id="147" name="image1.jpg" descr="Resolución 2021060001000 del 20 de enero de 2021">
          <a:extLst>
            <a:ext uri="{FF2B5EF4-FFF2-40B4-BE49-F238E27FC236}">
              <a16:creationId xmlns:a16="http://schemas.microsoft.com/office/drawing/2014/main" id="{00000000-0008-0000-0300-00009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3971</xdr:row>
      <xdr:rowOff>104775</xdr:rowOff>
    </xdr:from>
    <xdr:ext cx="1419225" cy="666750"/>
    <xdr:pic>
      <xdr:nvPicPr>
        <xdr:cNvPr id="148" name="image1.jpg" descr="Resolución 2021060001000 del 20 de enero de 2021">
          <a:extLst>
            <a:ext uri="{FF2B5EF4-FFF2-40B4-BE49-F238E27FC236}">
              <a16:creationId xmlns:a16="http://schemas.microsoft.com/office/drawing/2014/main" id="{00000000-0008-0000-0300-00009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4001</xdr:row>
      <xdr:rowOff>104775</xdr:rowOff>
    </xdr:from>
    <xdr:ext cx="1419225" cy="666750"/>
    <xdr:pic>
      <xdr:nvPicPr>
        <xdr:cNvPr id="149" name="image1.jpg" descr="Resolución 2021060001000 del 20 de enero de 2021">
          <a:extLst>
            <a:ext uri="{FF2B5EF4-FFF2-40B4-BE49-F238E27FC236}">
              <a16:creationId xmlns:a16="http://schemas.microsoft.com/office/drawing/2014/main" id="{00000000-0008-0000-0300-00009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4025</xdr:row>
      <xdr:rowOff>104775</xdr:rowOff>
    </xdr:from>
    <xdr:ext cx="1419225" cy="666750"/>
    <xdr:pic>
      <xdr:nvPicPr>
        <xdr:cNvPr id="150" name="image1.jpg" descr="Resolución 2021060001000 del 20 de enero de 2021">
          <a:extLst>
            <a:ext uri="{FF2B5EF4-FFF2-40B4-BE49-F238E27FC236}">
              <a16:creationId xmlns:a16="http://schemas.microsoft.com/office/drawing/2014/main" id="{00000000-0008-0000-0300-00009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573</xdr:row>
      <xdr:rowOff>104775</xdr:rowOff>
    </xdr:from>
    <xdr:ext cx="1419225" cy="666750"/>
    <xdr:pic>
      <xdr:nvPicPr>
        <xdr:cNvPr id="151" name="image1.jpg" descr="Resolución 2021060001000 del 20 de enero de 2021">
          <a:extLst>
            <a:ext uri="{FF2B5EF4-FFF2-40B4-BE49-F238E27FC236}">
              <a16:creationId xmlns:a16="http://schemas.microsoft.com/office/drawing/2014/main" id="{00000000-0008-0000-0300-00009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2126</xdr:row>
      <xdr:rowOff>104775</xdr:rowOff>
    </xdr:from>
    <xdr:ext cx="1419225" cy="666750"/>
    <xdr:pic>
      <xdr:nvPicPr>
        <xdr:cNvPr id="152" name="image1.jpg" descr="Resolución 2021060001000 del 20 de enero de 2021">
          <a:extLst>
            <a:ext uri="{FF2B5EF4-FFF2-40B4-BE49-F238E27FC236}">
              <a16:creationId xmlns:a16="http://schemas.microsoft.com/office/drawing/2014/main" id="{00000000-0008-0000-0300-00009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2170</xdr:row>
      <xdr:rowOff>104775</xdr:rowOff>
    </xdr:from>
    <xdr:ext cx="1419225" cy="666750"/>
    <xdr:pic>
      <xdr:nvPicPr>
        <xdr:cNvPr id="153" name="image1.jpg" descr="Resolución 2021060001000 del 20 de enero de 2021">
          <a:extLst>
            <a:ext uri="{FF2B5EF4-FFF2-40B4-BE49-F238E27FC236}">
              <a16:creationId xmlns:a16="http://schemas.microsoft.com/office/drawing/2014/main" id="{00000000-0008-0000-0300-00009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2734</xdr:row>
      <xdr:rowOff>104775</xdr:rowOff>
    </xdr:from>
    <xdr:ext cx="1419225" cy="666750"/>
    <xdr:pic>
      <xdr:nvPicPr>
        <xdr:cNvPr id="154" name="image1.jpg" descr="Resolución 2021060001000 del 20 de enero de 2021">
          <a:extLst>
            <a:ext uri="{FF2B5EF4-FFF2-40B4-BE49-F238E27FC236}">
              <a16:creationId xmlns:a16="http://schemas.microsoft.com/office/drawing/2014/main" id="{00000000-0008-0000-0300-00009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2758</xdr:row>
      <xdr:rowOff>104775</xdr:rowOff>
    </xdr:from>
    <xdr:ext cx="1419225" cy="666750"/>
    <xdr:pic>
      <xdr:nvPicPr>
        <xdr:cNvPr id="155" name="image1.jpg" descr="Resolución 2021060001000 del 20 de enero de 2021">
          <a:extLst>
            <a:ext uri="{FF2B5EF4-FFF2-40B4-BE49-F238E27FC236}">
              <a16:creationId xmlns:a16="http://schemas.microsoft.com/office/drawing/2014/main" id="{00000000-0008-0000-0300-00009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47625</xdr:colOff>
      <xdr:row>2782</xdr:row>
      <xdr:rowOff>104775</xdr:rowOff>
    </xdr:from>
    <xdr:ext cx="1419225" cy="666750"/>
    <xdr:pic>
      <xdr:nvPicPr>
        <xdr:cNvPr id="156" name="image1.jpg" descr="Resolución 2021060001000 del 20 de enero de 2021">
          <a:extLst>
            <a:ext uri="{FF2B5EF4-FFF2-40B4-BE49-F238E27FC236}">
              <a16:creationId xmlns:a16="http://schemas.microsoft.com/office/drawing/2014/main" id="{00000000-0008-0000-0300-00009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390525</xdr:colOff>
      <xdr:row>13</xdr:row>
      <xdr:rowOff>28989</xdr:rowOff>
    </xdr:from>
    <xdr:ext cx="3095625" cy="3810000"/>
    <xdr:pic>
      <xdr:nvPicPr>
        <xdr:cNvPr id="157" name="image3.png" title="Imagen">
          <a:extLst>
            <a:ext uri="{FF2B5EF4-FFF2-40B4-BE49-F238E27FC236}">
              <a16:creationId xmlns:a16="http://schemas.microsoft.com/office/drawing/2014/main" id="{00000000-0008-0000-0300-00009D000000}"/>
            </a:ext>
          </a:extLst>
        </xdr:cNvPr>
        <xdr:cNvPicPr preferRelativeResize="0"/>
      </xdr:nvPicPr>
      <xdr:blipFill>
        <a:blip xmlns:r="http://schemas.openxmlformats.org/officeDocument/2006/relationships" r:embed="rId2" cstate="print"/>
        <a:stretch>
          <a:fillRect/>
        </a:stretch>
      </xdr:blipFill>
      <xdr:spPr>
        <a:xfrm>
          <a:off x="3744982" y="4104032"/>
          <a:ext cx="3095625" cy="3810000"/>
        </a:xfrm>
        <a:prstGeom prst="rect">
          <a:avLst/>
        </a:prstGeom>
        <a:noFill/>
      </xdr:spPr>
    </xdr:pic>
    <xdr:clientData fLocksWithSheet="0"/>
  </xdr:oneCellAnchor>
  <xdr:oneCellAnchor>
    <xdr:from>
      <xdr:col>1</xdr:col>
      <xdr:colOff>85725</xdr:colOff>
      <xdr:row>13</xdr:row>
      <xdr:rowOff>219075</xdr:rowOff>
    </xdr:from>
    <xdr:ext cx="3257550" cy="2447925"/>
    <xdr:pic>
      <xdr:nvPicPr>
        <xdr:cNvPr id="158" name="image14.png" title="Imagen">
          <a:extLst>
            <a:ext uri="{FF2B5EF4-FFF2-40B4-BE49-F238E27FC236}">
              <a16:creationId xmlns:a16="http://schemas.microsoft.com/office/drawing/2014/main" id="{00000000-0008-0000-0300-00009E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19</xdr:row>
      <xdr:rowOff>19050</xdr:rowOff>
    </xdr:from>
    <xdr:ext cx="3257550" cy="2266950"/>
    <xdr:pic>
      <xdr:nvPicPr>
        <xdr:cNvPr id="159" name="image5.png" title="Imagen">
          <a:extLst>
            <a:ext uri="{FF2B5EF4-FFF2-40B4-BE49-F238E27FC236}">
              <a16:creationId xmlns:a16="http://schemas.microsoft.com/office/drawing/2014/main" id="{00000000-0008-0000-0300-00009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180975</xdr:colOff>
      <xdr:row>22</xdr:row>
      <xdr:rowOff>1695450</xdr:rowOff>
    </xdr:from>
    <xdr:ext cx="3352800" cy="1419225"/>
    <xdr:pic>
      <xdr:nvPicPr>
        <xdr:cNvPr id="160" name="image12.png" title="Imagen">
          <a:extLst>
            <a:ext uri="{FF2B5EF4-FFF2-40B4-BE49-F238E27FC236}">
              <a16:creationId xmlns:a16="http://schemas.microsoft.com/office/drawing/2014/main" id="{00000000-0008-0000-0300-0000A0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85725</xdr:colOff>
      <xdr:row>22</xdr:row>
      <xdr:rowOff>1695450</xdr:rowOff>
    </xdr:from>
    <xdr:ext cx="2781300" cy="2105025"/>
    <xdr:pic>
      <xdr:nvPicPr>
        <xdr:cNvPr id="161" name="image11.png" title="Imagen">
          <a:extLst>
            <a:ext uri="{FF2B5EF4-FFF2-40B4-BE49-F238E27FC236}">
              <a16:creationId xmlns:a16="http://schemas.microsoft.com/office/drawing/2014/main" id="{00000000-0008-0000-0300-0000A1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5</xdr:col>
      <xdr:colOff>180975</xdr:colOff>
      <xdr:row>22</xdr:row>
      <xdr:rowOff>4162425</xdr:rowOff>
    </xdr:from>
    <xdr:ext cx="3181350" cy="2562225"/>
    <xdr:pic>
      <xdr:nvPicPr>
        <xdr:cNvPr id="162" name="image7.png" title="Imagen">
          <a:extLst>
            <a:ext uri="{FF2B5EF4-FFF2-40B4-BE49-F238E27FC236}">
              <a16:creationId xmlns:a16="http://schemas.microsoft.com/office/drawing/2014/main" id="{00000000-0008-0000-0300-0000A2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152400</xdr:colOff>
      <xdr:row>22</xdr:row>
      <xdr:rowOff>4219575</xdr:rowOff>
    </xdr:from>
    <xdr:ext cx="2781300" cy="2295525"/>
    <xdr:pic>
      <xdr:nvPicPr>
        <xdr:cNvPr id="163" name="image16.png" title="Imagen">
          <a:extLst>
            <a:ext uri="{FF2B5EF4-FFF2-40B4-BE49-F238E27FC236}">
              <a16:creationId xmlns:a16="http://schemas.microsoft.com/office/drawing/2014/main" id="{00000000-0008-0000-0300-0000A3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6</xdr:col>
      <xdr:colOff>552450</xdr:colOff>
      <xdr:row>37</xdr:row>
      <xdr:rowOff>104775</xdr:rowOff>
    </xdr:from>
    <xdr:ext cx="2095500" cy="2447925"/>
    <xdr:pic>
      <xdr:nvPicPr>
        <xdr:cNvPr id="164" name="image2.png" title="Imagen">
          <a:extLst>
            <a:ext uri="{FF2B5EF4-FFF2-40B4-BE49-F238E27FC236}">
              <a16:creationId xmlns:a16="http://schemas.microsoft.com/office/drawing/2014/main" id="{00000000-0008-0000-0300-0000A4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1</xdr:col>
      <xdr:colOff>371475</xdr:colOff>
      <xdr:row>37</xdr:row>
      <xdr:rowOff>104775</xdr:rowOff>
    </xdr:from>
    <xdr:ext cx="2343150" cy="2362200"/>
    <xdr:pic>
      <xdr:nvPicPr>
        <xdr:cNvPr id="165" name="image18.png" title="Imagen">
          <a:extLst>
            <a:ext uri="{FF2B5EF4-FFF2-40B4-BE49-F238E27FC236}">
              <a16:creationId xmlns:a16="http://schemas.microsoft.com/office/drawing/2014/main" id="{00000000-0008-0000-0300-0000A5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1</xdr:col>
      <xdr:colOff>400050</xdr:colOff>
      <xdr:row>37</xdr:row>
      <xdr:rowOff>2600325</xdr:rowOff>
    </xdr:from>
    <xdr:ext cx="2295525" cy="1847850"/>
    <xdr:pic>
      <xdr:nvPicPr>
        <xdr:cNvPr id="166" name="image17.png" title="Imagen">
          <a:extLst>
            <a:ext uri="{FF2B5EF4-FFF2-40B4-BE49-F238E27FC236}">
              <a16:creationId xmlns:a16="http://schemas.microsoft.com/office/drawing/2014/main" id="{00000000-0008-0000-0300-0000A6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5</xdr:col>
      <xdr:colOff>272143</xdr:colOff>
      <xdr:row>205</xdr:row>
      <xdr:rowOff>228600</xdr:rowOff>
    </xdr:from>
    <xdr:ext cx="2933700" cy="3562350"/>
    <xdr:pic>
      <xdr:nvPicPr>
        <xdr:cNvPr id="167" name="image9.png" title="Imagen">
          <a:extLst>
            <a:ext uri="{FF2B5EF4-FFF2-40B4-BE49-F238E27FC236}">
              <a16:creationId xmlns:a16="http://schemas.microsoft.com/office/drawing/2014/main" id="{00000000-0008-0000-0300-0000A7000000}"/>
            </a:ext>
          </a:extLst>
        </xdr:cNvPr>
        <xdr:cNvPicPr preferRelativeResize="0"/>
      </xdr:nvPicPr>
      <xdr:blipFill>
        <a:blip xmlns:r="http://schemas.openxmlformats.org/officeDocument/2006/relationships" r:embed="rId12" cstate="print"/>
        <a:stretch>
          <a:fillRect/>
        </a:stretch>
      </xdr:blipFill>
      <xdr:spPr>
        <a:xfrm>
          <a:off x="3592286" y="67110429"/>
          <a:ext cx="2933700" cy="3562350"/>
        </a:xfrm>
        <a:prstGeom prst="rect">
          <a:avLst/>
        </a:prstGeom>
        <a:noFill/>
      </xdr:spPr>
    </xdr:pic>
    <xdr:clientData fLocksWithSheet="0"/>
  </xdr:oneCellAnchor>
  <xdr:oneCellAnchor>
    <xdr:from>
      <xdr:col>1</xdr:col>
      <xdr:colOff>666750</xdr:colOff>
      <xdr:row>212</xdr:row>
      <xdr:rowOff>180975</xdr:rowOff>
    </xdr:from>
    <xdr:ext cx="2095500" cy="1971675"/>
    <xdr:pic>
      <xdr:nvPicPr>
        <xdr:cNvPr id="168" name="image13.png" title="Imagen">
          <a:extLst>
            <a:ext uri="{FF2B5EF4-FFF2-40B4-BE49-F238E27FC236}">
              <a16:creationId xmlns:a16="http://schemas.microsoft.com/office/drawing/2014/main" id="{00000000-0008-0000-0300-0000A8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1</xdr:col>
      <xdr:colOff>504825</xdr:colOff>
      <xdr:row>205</xdr:row>
      <xdr:rowOff>76200</xdr:rowOff>
    </xdr:from>
    <xdr:ext cx="2533650" cy="1752600"/>
    <xdr:pic>
      <xdr:nvPicPr>
        <xdr:cNvPr id="169" name="image15.png" title="Imagen">
          <a:extLst>
            <a:ext uri="{FF2B5EF4-FFF2-40B4-BE49-F238E27FC236}">
              <a16:creationId xmlns:a16="http://schemas.microsoft.com/office/drawing/2014/main" id="{00000000-0008-0000-0300-0000A9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5</xdr:col>
      <xdr:colOff>323850</xdr:colOff>
      <xdr:row>253</xdr:row>
      <xdr:rowOff>209550</xdr:rowOff>
    </xdr:from>
    <xdr:ext cx="2981325" cy="3686175"/>
    <xdr:pic>
      <xdr:nvPicPr>
        <xdr:cNvPr id="170" name="image10.png" title="Imagen">
          <a:extLst>
            <a:ext uri="{FF2B5EF4-FFF2-40B4-BE49-F238E27FC236}">
              <a16:creationId xmlns:a16="http://schemas.microsoft.com/office/drawing/2014/main" id="{00000000-0008-0000-0300-0000AA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1</xdr:col>
      <xdr:colOff>504825</xdr:colOff>
      <xdr:row>253</xdr:row>
      <xdr:rowOff>209550</xdr:rowOff>
    </xdr:from>
    <xdr:ext cx="2428875" cy="1847850"/>
    <xdr:pic>
      <xdr:nvPicPr>
        <xdr:cNvPr id="171" name="image6.png" title="Imagen">
          <a:extLst>
            <a:ext uri="{FF2B5EF4-FFF2-40B4-BE49-F238E27FC236}">
              <a16:creationId xmlns:a16="http://schemas.microsoft.com/office/drawing/2014/main" id="{00000000-0008-0000-0300-0000AB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1</xdr:col>
      <xdr:colOff>504825</xdr:colOff>
      <xdr:row>261</xdr:row>
      <xdr:rowOff>161925</xdr:rowOff>
    </xdr:from>
    <xdr:ext cx="2428875" cy="1800225"/>
    <xdr:pic>
      <xdr:nvPicPr>
        <xdr:cNvPr id="172" name="image8.png" title="Imagen">
          <a:extLst>
            <a:ext uri="{FF2B5EF4-FFF2-40B4-BE49-F238E27FC236}">
              <a16:creationId xmlns:a16="http://schemas.microsoft.com/office/drawing/2014/main" id="{00000000-0008-0000-0300-0000AC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6</xdr:col>
      <xdr:colOff>9525</xdr:colOff>
      <xdr:row>37</xdr:row>
      <xdr:rowOff>2743200</xdr:rowOff>
    </xdr:from>
    <xdr:ext cx="1933575" cy="1704975"/>
    <xdr:pic>
      <xdr:nvPicPr>
        <xdr:cNvPr id="173" name="image4.png" title="Imagen">
          <a:extLst>
            <a:ext uri="{FF2B5EF4-FFF2-40B4-BE49-F238E27FC236}">
              <a16:creationId xmlns:a16="http://schemas.microsoft.com/office/drawing/2014/main" id="{00000000-0008-0000-0300-0000AD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twoCellAnchor editAs="oneCell">
    <xdr:from>
      <xdr:col>1</xdr:col>
      <xdr:colOff>74543</xdr:colOff>
      <xdr:row>301</xdr:row>
      <xdr:rowOff>33130</xdr:rowOff>
    </xdr:from>
    <xdr:to>
      <xdr:col>3</xdr:col>
      <xdr:colOff>389944</xdr:colOff>
      <xdr:row>306</xdr:row>
      <xdr:rowOff>242000</xdr:rowOff>
    </xdr:to>
    <xdr:pic>
      <xdr:nvPicPr>
        <xdr:cNvPr id="174" name="Imagen 173">
          <a:extLst>
            <a:ext uri="{FF2B5EF4-FFF2-40B4-BE49-F238E27FC236}">
              <a16:creationId xmlns:a16="http://schemas.microsoft.com/office/drawing/2014/main" id="{78AEAA7D-9878-4038-B116-359C480CB2D5}"/>
            </a:ext>
          </a:extLst>
        </xdr:cNvPr>
        <xdr:cNvPicPr>
          <a:picLocks noChangeAspect="1"/>
        </xdr:cNvPicPr>
      </xdr:nvPicPr>
      <xdr:blipFill>
        <a:blip xmlns:r="http://schemas.openxmlformats.org/officeDocument/2006/relationships" r:embed="rId19"/>
        <a:stretch>
          <a:fillRect/>
        </a:stretch>
      </xdr:blipFill>
      <xdr:spPr>
        <a:xfrm>
          <a:off x="463826" y="96840260"/>
          <a:ext cx="1740009" cy="1451262"/>
        </a:xfrm>
        <a:prstGeom prst="rect">
          <a:avLst/>
        </a:prstGeom>
      </xdr:spPr>
    </xdr:pic>
    <xdr:clientData/>
  </xdr:twoCellAnchor>
  <xdr:twoCellAnchor editAs="oneCell">
    <xdr:from>
      <xdr:col>3</xdr:col>
      <xdr:colOff>413657</xdr:colOff>
      <xdr:row>301</xdr:row>
      <xdr:rowOff>43543</xdr:rowOff>
    </xdr:from>
    <xdr:to>
      <xdr:col>8</xdr:col>
      <xdr:colOff>1228119</xdr:colOff>
      <xdr:row>309</xdr:row>
      <xdr:rowOff>40898</xdr:rowOff>
    </xdr:to>
    <xdr:pic>
      <xdr:nvPicPr>
        <xdr:cNvPr id="175" name="Imagen 174">
          <a:extLst>
            <a:ext uri="{FF2B5EF4-FFF2-40B4-BE49-F238E27FC236}">
              <a16:creationId xmlns:a16="http://schemas.microsoft.com/office/drawing/2014/main" id="{F66D9FE2-0ACD-4449-A03D-6588CAE57D39}"/>
            </a:ext>
          </a:extLst>
        </xdr:cNvPr>
        <xdr:cNvPicPr>
          <a:picLocks noChangeAspect="1"/>
        </xdr:cNvPicPr>
      </xdr:nvPicPr>
      <xdr:blipFill>
        <a:blip xmlns:r="http://schemas.openxmlformats.org/officeDocument/2006/relationships" r:embed="rId20"/>
        <a:stretch>
          <a:fillRect/>
        </a:stretch>
      </xdr:blipFill>
      <xdr:spPr>
        <a:xfrm>
          <a:off x="2275114" y="96033772"/>
          <a:ext cx="4580919" cy="1913240"/>
        </a:xfrm>
        <a:prstGeom prst="rect">
          <a:avLst/>
        </a:prstGeom>
      </xdr:spPr>
    </xdr:pic>
    <xdr:clientData/>
  </xdr:twoCellAnchor>
  <xdr:twoCellAnchor editAs="oneCell">
    <xdr:from>
      <xdr:col>1</xdr:col>
      <xdr:colOff>21771</xdr:colOff>
      <xdr:row>400</xdr:row>
      <xdr:rowOff>21771</xdr:rowOff>
    </xdr:from>
    <xdr:to>
      <xdr:col>5</xdr:col>
      <xdr:colOff>121437</xdr:colOff>
      <xdr:row>409</xdr:row>
      <xdr:rowOff>152400</xdr:rowOff>
    </xdr:to>
    <xdr:pic>
      <xdr:nvPicPr>
        <xdr:cNvPr id="176" name="Imagen 175">
          <a:extLst>
            <a:ext uri="{FF2B5EF4-FFF2-40B4-BE49-F238E27FC236}">
              <a16:creationId xmlns:a16="http://schemas.microsoft.com/office/drawing/2014/main" id="{32DCE354-DA9D-4779-99A2-15EE57035A93}"/>
            </a:ext>
          </a:extLst>
        </xdr:cNvPr>
        <xdr:cNvPicPr>
          <a:picLocks noChangeAspect="1"/>
        </xdr:cNvPicPr>
      </xdr:nvPicPr>
      <xdr:blipFill>
        <a:blip xmlns:r="http://schemas.openxmlformats.org/officeDocument/2006/relationships" r:embed="rId21"/>
        <a:stretch>
          <a:fillRect/>
        </a:stretch>
      </xdr:blipFill>
      <xdr:spPr>
        <a:xfrm>
          <a:off x="424542" y="123106542"/>
          <a:ext cx="3136781" cy="2286001"/>
        </a:xfrm>
        <a:prstGeom prst="rect">
          <a:avLst/>
        </a:prstGeom>
      </xdr:spPr>
    </xdr:pic>
    <xdr:clientData/>
  </xdr:twoCellAnchor>
  <xdr:twoCellAnchor editAs="oneCell">
    <xdr:from>
      <xdr:col>5</xdr:col>
      <xdr:colOff>359229</xdr:colOff>
      <xdr:row>400</xdr:row>
      <xdr:rowOff>10886</xdr:rowOff>
    </xdr:from>
    <xdr:to>
      <xdr:col>8</xdr:col>
      <xdr:colOff>347070</xdr:colOff>
      <xdr:row>411</xdr:row>
      <xdr:rowOff>141515</xdr:rowOff>
    </xdr:to>
    <xdr:pic>
      <xdr:nvPicPr>
        <xdr:cNvPr id="177" name="Imagen 176">
          <a:extLst>
            <a:ext uri="{FF2B5EF4-FFF2-40B4-BE49-F238E27FC236}">
              <a16:creationId xmlns:a16="http://schemas.microsoft.com/office/drawing/2014/main" id="{16ACEA8C-BF9E-4375-B62B-53B806EC6062}"/>
            </a:ext>
          </a:extLst>
        </xdr:cNvPr>
        <xdr:cNvPicPr>
          <a:picLocks noChangeAspect="1"/>
        </xdr:cNvPicPr>
      </xdr:nvPicPr>
      <xdr:blipFill>
        <a:blip xmlns:r="http://schemas.openxmlformats.org/officeDocument/2006/relationships" r:embed="rId22"/>
        <a:stretch>
          <a:fillRect/>
        </a:stretch>
      </xdr:blipFill>
      <xdr:spPr>
        <a:xfrm>
          <a:off x="3679372" y="123095657"/>
          <a:ext cx="2175869" cy="2764972"/>
        </a:xfrm>
        <a:prstGeom prst="rect">
          <a:avLst/>
        </a:prstGeom>
      </xdr:spPr>
    </xdr:pic>
    <xdr:clientData/>
  </xdr:twoCellAnchor>
  <xdr:twoCellAnchor editAs="oneCell">
    <xdr:from>
      <xdr:col>1</xdr:col>
      <xdr:colOff>32656</xdr:colOff>
      <xdr:row>409</xdr:row>
      <xdr:rowOff>163285</xdr:rowOff>
    </xdr:from>
    <xdr:to>
      <xdr:col>4</xdr:col>
      <xdr:colOff>674914</xdr:colOff>
      <xdr:row>417</xdr:row>
      <xdr:rowOff>207973</xdr:rowOff>
    </xdr:to>
    <xdr:pic>
      <xdr:nvPicPr>
        <xdr:cNvPr id="178" name="Imagen 177">
          <a:extLst>
            <a:ext uri="{FF2B5EF4-FFF2-40B4-BE49-F238E27FC236}">
              <a16:creationId xmlns:a16="http://schemas.microsoft.com/office/drawing/2014/main" id="{4D988D60-C625-4962-A79B-63B8672E4358}"/>
            </a:ext>
          </a:extLst>
        </xdr:cNvPr>
        <xdr:cNvPicPr>
          <a:picLocks noChangeAspect="1"/>
        </xdr:cNvPicPr>
      </xdr:nvPicPr>
      <xdr:blipFill>
        <a:blip xmlns:r="http://schemas.openxmlformats.org/officeDocument/2006/relationships" r:embed="rId23"/>
        <a:stretch>
          <a:fillRect/>
        </a:stretch>
      </xdr:blipFill>
      <xdr:spPr>
        <a:xfrm>
          <a:off x="435427" y="125403428"/>
          <a:ext cx="2830287" cy="1960574"/>
        </a:xfrm>
        <a:prstGeom prst="rect">
          <a:avLst/>
        </a:prstGeom>
      </xdr:spPr>
    </xdr:pic>
    <xdr:clientData/>
  </xdr:twoCellAnchor>
  <xdr:twoCellAnchor editAs="oneCell">
    <xdr:from>
      <xdr:col>5</xdr:col>
      <xdr:colOff>108856</xdr:colOff>
      <xdr:row>411</xdr:row>
      <xdr:rowOff>54429</xdr:rowOff>
    </xdr:from>
    <xdr:to>
      <xdr:col>9</xdr:col>
      <xdr:colOff>19861</xdr:colOff>
      <xdr:row>416</xdr:row>
      <xdr:rowOff>163286</xdr:rowOff>
    </xdr:to>
    <xdr:pic>
      <xdr:nvPicPr>
        <xdr:cNvPr id="179" name="Imagen 178">
          <a:extLst>
            <a:ext uri="{FF2B5EF4-FFF2-40B4-BE49-F238E27FC236}">
              <a16:creationId xmlns:a16="http://schemas.microsoft.com/office/drawing/2014/main" id="{36C08FF2-7CF4-40A4-8F30-FB8FD368F653}"/>
            </a:ext>
          </a:extLst>
        </xdr:cNvPr>
        <xdr:cNvPicPr>
          <a:picLocks noChangeAspect="1"/>
        </xdr:cNvPicPr>
      </xdr:nvPicPr>
      <xdr:blipFill>
        <a:blip xmlns:r="http://schemas.openxmlformats.org/officeDocument/2006/relationships" r:embed="rId24"/>
        <a:stretch>
          <a:fillRect/>
        </a:stretch>
      </xdr:blipFill>
      <xdr:spPr>
        <a:xfrm>
          <a:off x="3428999" y="125773543"/>
          <a:ext cx="3514176" cy="1306286"/>
        </a:xfrm>
        <a:prstGeom prst="rect">
          <a:avLst/>
        </a:prstGeom>
      </xdr:spPr>
    </xdr:pic>
    <xdr:clientData/>
  </xdr:twoCellAnchor>
  <xdr:twoCellAnchor editAs="oneCell">
    <xdr:from>
      <xdr:col>1</xdr:col>
      <xdr:colOff>74544</xdr:colOff>
      <xdr:row>455</xdr:row>
      <xdr:rowOff>41413</xdr:rowOff>
    </xdr:from>
    <xdr:to>
      <xdr:col>3</xdr:col>
      <xdr:colOff>632070</xdr:colOff>
      <xdr:row>463</xdr:row>
      <xdr:rowOff>95793</xdr:rowOff>
    </xdr:to>
    <xdr:pic>
      <xdr:nvPicPr>
        <xdr:cNvPr id="180" name="Imagen 179">
          <a:extLst>
            <a:ext uri="{FF2B5EF4-FFF2-40B4-BE49-F238E27FC236}">
              <a16:creationId xmlns:a16="http://schemas.microsoft.com/office/drawing/2014/main" id="{FE65F6B5-495E-47AC-9F79-BB9CBB66268A}"/>
            </a:ext>
          </a:extLst>
        </xdr:cNvPr>
        <xdr:cNvPicPr>
          <a:picLocks noChangeAspect="1"/>
        </xdr:cNvPicPr>
      </xdr:nvPicPr>
      <xdr:blipFill>
        <a:blip xmlns:r="http://schemas.openxmlformats.org/officeDocument/2006/relationships" r:embed="rId25"/>
        <a:stretch>
          <a:fillRect/>
        </a:stretch>
      </xdr:blipFill>
      <xdr:spPr>
        <a:xfrm>
          <a:off x="463827" y="139388022"/>
          <a:ext cx="1982134" cy="2042206"/>
        </a:xfrm>
        <a:prstGeom prst="rect">
          <a:avLst/>
        </a:prstGeom>
      </xdr:spPr>
    </xdr:pic>
    <xdr:clientData/>
  </xdr:twoCellAnchor>
  <xdr:twoCellAnchor editAs="oneCell">
    <xdr:from>
      <xdr:col>5</xdr:col>
      <xdr:colOff>43542</xdr:colOff>
      <xdr:row>456</xdr:row>
      <xdr:rowOff>0</xdr:rowOff>
    </xdr:from>
    <xdr:to>
      <xdr:col>8</xdr:col>
      <xdr:colOff>816429</xdr:colOff>
      <xdr:row>470</xdr:row>
      <xdr:rowOff>219654</xdr:rowOff>
    </xdr:to>
    <xdr:pic>
      <xdr:nvPicPr>
        <xdr:cNvPr id="181" name="Imagen 180">
          <a:extLst>
            <a:ext uri="{FF2B5EF4-FFF2-40B4-BE49-F238E27FC236}">
              <a16:creationId xmlns:a16="http://schemas.microsoft.com/office/drawing/2014/main" id="{2FADB144-FA58-40EF-9658-B3DD1A879CC5}"/>
            </a:ext>
          </a:extLst>
        </xdr:cNvPr>
        <xdr:cNvPicPr>
          <a:picLocks noChangeAspect="1"/>
        </xdr:cNvPicPr>
      </xdr:nvPicPr>
      <xdr:blipFill>
        <a:blip xmlns:r="http://schemas.openxmlformats.org/officeDocument/2006/relationships" r:embed="rId26"/>
        <a:stretch>
          <a:fillRect/>
        </a:stretch>
      </xdr:blipFill>
      <xdr:spPr>
        <a:xfrm>
          <a:off x="3363685" y="138226800"/>
          <a:ext cx="2960915" cy="3572454"/>
        </a:xfrm>
        <a:prstGeom prst="rect">
          <a:avLst/>
        </a:prstGeom>
      </xdr:spPr>
    </xdr:pic>
    <xdr:clientData/>
  </xdr:twoCellAnchor>
  <xdr:twoCellAnchor editAs="oneCell">
    <xdr:from>
      <xdr:col>1</xdr:col>
      <xdr:colOff>21772</xdr:colOff>
      <xdr:row>463</xdr:row>
      <xdr:rowOff>54428</xdr:rowOff>
    </xdr:from>
    <xdr:to>
      <xdr:col>4</xdr:col>
      <xdr:colOff>771925</xdr:colOff>
      <xdr:row>470</xdr:row>
      <xdr:rowOff>89726</xdr:rowOff>
    </xdr:to>
    <xdr:pic>
      <xdr:nvPicPr>
        <xdr:cNvPr id="182" name="Imagen 181">
          <a:extLst>
            <a:ext uri="{FF2B5EF4-FFF2-40B4-BE49-F238E27FC236}">
              <a16:creationId xmlns:a16="http://schemas.microsoft.com/office/drawing/2014/main" id="{6B42B253-8116-4D1E-8B85-701886C9B582}"/>
            </a:ext>
          </a:extLst>
        </xdr:cNvPr>
        <xdr:cNvPicPr>
          <a:picLocks noChangeAspect="1"/>
        </xdr:cNvPicPr>
      </xdr:nvPicPr>
      <xdr:blipFill>
        <a:blip xmlns:r="http://schemas.openxmlformats.org/officeDocument/2006/relationships" r:embed="rId27"/>
        <a:stretch>
          <a:fillRect/>
        </a:stretch>
      </xdr:blipFill>
      <xdr:spPr>
        <a:xfrm>
          <a:off x="424543" y="139957628"/>
          <a:ext cx="2938182" cy="1711698"/>
        </a:xfrm>
        <a:prstGeom prst="rect">
          <a:avLst/>
        </a:prstGeom>
      </xdr:spPr>
    </xdr:pic>
    <xdr:clientData/>
  </xdr:twoCellAnchor>
  <xdr:twoCellAnchor editAs="oneCell">
    <xdr:from>
      <xdr:col>1</xdr:col>
      <xdr:colOff>21771</xdr:colOff>
      <xdr:row>509</xdr:row>
      <xdr:rowOff>163286</xdr:rowOff>
    </xdr:from>
    <xdr:to>
      <xdr:col>4</xdr:col>
      <xdr:colOff>760718</xdr:colOff>
      <xdr:row>520</xdr:row>
      <xdr:rowOff>174007</xdr:rowOff>
    </xdr:to>
    <xdr:pic>
      <xdr:nvPicPr>
        <xdr:cNvPr id="183" name="Imagen 182">
          <a:extLst>
            <a:ext uri="{FF2B5EF4-FFF2-40B4-BE49-F238E27FC236}">
              <a16:creationId xmlns:a16="http://schemas.microsoft.com/office/drawing/2014/main" id="{33C4B92E-FB0D-4DB2-9C98-424A5A0FA6EA}"/>
            </a:ext>
          </a:extLst>
        </xdr:cNvPr>
        <xdr:cNvPicPr>
          <a:picLocks noChangeAspect="1"/>
        </xdr:cNvPicPr>
      </xdr:nvPicPr>
      <xdr:blipFill>
        <a:blip xmlns:r="http://schemas.openxmlformats.org/officeDocument/2006/relationships" r:embed="rId28"/>
        <a:stretch>
          <a:fillRect/>
        </a:stretch>
      </xdr:blipFill>
      <xdr:spPr>
        <a:xfrm>
          <a:off x="424542" y="152824543"/>
          <a:ext cx="2926976" cy="2645064"/>
        </a:xfrm>
        <a:prstGeom prst="rect">
          <a:avLst/>
        </a:prstGeom>
      </xdr:spPr>
    </xdr:pic>
    <xdr:clientData/>
  </xdr:twoCellAnchor>
  <xdr:twoCellAnchor editAs="oneCell">
    <xdr:from>
      <xdr:col>5</xdr:col>
      <xdr:colOff>533399</xdr:colOff>
      <xdr:row>509</xdr:row>
      <xdr:rowOff>43543</xdr:rowOff>
    </xdr:from>
    <xdr:to>
      <xdr:col>8</xdr:col>
      <xdr:colOff>1041302</xdr:colOff>
      <xdr:row>522</xdr:row>
      <xdr:rowOff>151594</xdr:rowOff>
    </xdr:to>
    <xdr:pic>
      <xdr:nvPicPr>
        <xdr:cNvPr id="184" name="Imagen 183">
          <a:extLst>
            <a:ext uri="{FF2B5EF4-FFF2-40B4-BE49-F238E27FC236}">
              <a16:creationId xmlns:a16="http://schemas.microsoft.com/office/drawing/2014/main" id="{80F929B1-CFB1-4144-8391-EBF3DF626514}"/>
            </a:ext>
          </a:extLst>
        </xdr:cNvPr>
        <xdr:cNvPicPr>
          <a:picLocks noChangeAspect="1"/>
        </xdr:cNvPicPr>
      </xdr:nvPicPr>
      <xdr:blipFill>
        <a:blip xmlns:r="http://schemas.openxmlformats.org/officeDocument/2006/relationships" r:embed="rId29"/>
        <a:stretch>
          <a:fillRect/>
        </a:stretch>
      </xdr:blipFill>
      <xdr:spPr>
        <a:xfrm>
          <a:off x="3853542" y="152704800"/>
          <a:ext cx="2695931" cy="3221365"/>
        </a:xfrm>
        <a:prstGeom prst="rect">
          <a:avLst/>
        </a:prstGeom>
      </xdr:spPr>
    </xdr:pic>
    <xdr:clientData/>
  </xdr:twoCellAnchor>
  <xdr:twoCellAnchor editAs="oneCell">
    <xdr:from>
      <xdr:col>1</xdr:col>
      <xdr:colOff>33130</xdr:colOff>
      <xdr:row>585</xdr:row>
      <xdr:rowOff>8282</xdr:rowOff>
    </xdr:from>
    <xdr:to>
      <xdr:col>5</xdr:col>
      <xdr:colOff>599266</xdr:colOff>
      <xdr:row>591</xdr:row>
      <xdr:rowOff>182214</xdr:rowOff>
    </xdr:to>
    <xdr:pic>
      <xdr:nvPicPr>
        <xdr:cNvPr id="185" name="Imagen 184">
          <a:extLst>
            <a:ext uri="{FF2B5EF4-FFF2-40B4-BE49-F238E27FC236}">
              <a16:creationId xmlns:a16="http://schemas.microsoft.com/office/drawing/2014/main" id="{03BCF8A5-6E6E-4448-A45E-9FAA5ECC9D66}"/>
            </a:ext>
          </a:extLst>
        </xdr:cNvPr>
        <xdr:cNvPicPr>
          <a:picLocks noChangeAspect="1"/>
        </xdr:cNvPicPr>
      </xdr:nvPicPr>
      <xdr:blipFill>
        <a:blip xmlns:r="http://schemas.openxmlformats.org/officeDocument/2006/relationships" r:embed="rId30"/>
        <a:stretch>
          <a:fillRect/>
        </a:stretch>
      </xdr:blipFill>
      <xdr:spPr>
        <a:xfrm>
          <a:off x="422413" y="175301412"/>
          <a:ext cx="3531310" cy="1664802"/>
        </a:xfrm>
        <a:prstGeom prst="rect">
          <a:avLst/>
        </a:prstGeom>
      </xdr:spPr>
    </xdr:pic>
    <xdr:clientData/>
  </xdr:twoCellAnchor>
  <xdr:twoCellAnchor editAs="oneCell">
    <xdr:from>
      <xdr:col>1</xdr:col>
      <xdr:colOff>21771</xdr:colOff>
      <xdr:row>591</xdr:row>
      <xdr:rowOff>174171</xdr:rowOff>
    </xdr:from>
    <xdr:to>
      <xdr:col>5</xdr:col>
      <xdr:colOff>568857</xdr:colOff>
      <xdr:row>598</xdr:row>
      <xdr:rowOff>99388</xdr:rowOff>
    </xdr:to>
    <xdr:pic>
      <xdr:nvPicPr>
        <xdr:cNvPr id="186" name="Imagen 185">
          <a:extLst>
            <a:ext uri="{FF2B5EF4-FFF2-40B4-BE49-F238E27FC236}">
              <a16:creationId xmlns:a16="http://schemas.microsoft.com/office/drawing/2014/main" id="{42303127-3FD0-431A-845F-82CAB723694B}"/>
            </a:ext>
          </a:extLst>
        </xdr:cNvPr>
        <xdr:cNvPicPr>
          <a:picLocks noChangeAspect="1"/>
        </xdr:cNvPicPr>
      </xdr:nvPicPr>
      <xdr:blipFill>
        <a:blip xmlns:r="http://schemas.openxmlformats.org/officeDocument/2006/relationships" r:embed="rId31"/>
        <a:stretch>
          <a:fillRect/>
        </a:stretch>
      </xdr:blipFill>
      <xdr:spPr>
        <a:xfrm>
          <a:off x="424542" y="175085828"/>
          <a:ext cx="3584201" cy="1601617"/>
        </a:xfrm>
        <a:prstGeom prst="rect">
          <a:avLst/>
        </a:prstGeom>
      </xdr:spPr>
    </xdr:pic>
    <xdr:clientData/>
  </xdr:twoCellAnchor>
  <xdr:twoCellAnchor editAs="oneCell">
    <xdr:from>
      <xdr:col>6</xdr:col>
      <xdr:colOff>163285</xdr:colOff>
      <xdr:row>585</xdr:row>
      <xdr:rowOff>32658</xdr:rowOff>
    </xdr:from>
    <xdr:to>
      <xdr:col>8</xdr:col>
      <xdr:colOff>1286814</xdr:colOff>
      <xdr:row>598</xdr:row>
      <xdr:rowOff>20012</xdr:rowOff>
    </xdr:to>
    <xdr:pic>
      <xdr:nvPicPr>
        <xdr:cNvPr id="187" name="Imagen 186">
          <a:extLst>
            <a:ext uri="{FF2B5EF4-FFF2-40B4-BE49-F238E27FC236}">
              <a16:creationId xmlns:a16="http://schemas.microsoft.com/office/drawing/2014/main" id="{F8C9CFD4-AA63-4AB6-8887-7518C0FE1209}"/>
            </a:ext>
          </a:extLst>
        </xdr:cNvPr>
        <xdr:cNvPicPr>
          <a:picLocks noChangeAspect="1"/>
        </xdr:cNvPicPr>
      </xdr:nvPicPr>
      <xdr:blipFill>
        <a:blip xmlns:r="http://schemas.openxmlformats.org/officeDocument/2006/relationships" r:embed="rId32"/>
        <a:stretch>
          <a:fillRect/>
        </a:stretch>
      </xdr:blipFill>
      <xdr:spPr>
        <a:xfrm>
          <a:off x="4212771" y="173507401"/>
          <a:ext cx="2582214" cy="3100668"/>
        </a:xfrm>
        <a:prstGeom prst="rect">
          <a:avLst/>
        </a:prstGeom>
      </xdr:spPr>
    </xdr:pic>
    <xdr:clientData/>
  </xdr:twoCellAnchor>
  <xdr:twoCellAnchor editAs="oneCell">
    <xdr:from>
      <xdr:col>1</xdr:col>
      <xdr:colOff>43543</xdr:colOff>
      <xdr:row>598</xdr:row>
      <xdr:rowOff>185057</xdr:rowOff>
    </xdr:from>
    <xdr:to>
      <xdr:col>4</xdr:col>
      <xdr:colOff>574621</xdr:colOff>
      <xdr:row>606</xdr:row>
      <xdr:rowOff>15411</xdr:rowOff>
    </xdr:to>
    <xdr:pic>
      <xdr:nvPicPr>
        <xdr:cNvPr id="188" name="Imagen 187">
          <a:extLst>
            <a:ext uri="{FF2B5EF4-FFF2-40B4-BE49-F238E27FC236}">
              <a16:creationId xmlns:a16="http://schemas.microsoft.com/office/drawing/2014/main" id="{D3A82BDE-FE1B-4911-BBA4-877B099432AC}"/>
            </a:ext>
          </a:extLst>
        </xdr:cNvPr>
        <xdr:cNvPicPr>
          <a:picLocks noChangeAspect="1"/>
        </xdr:cNvPicPr>
      </xdr:nvPicPr>
      <xdr:blipFill>
        <a:blip xmlns:r="http://schemas.openxmlformats.org/officeDocument/2006/relationships" r:embed="rId33"/>
        <a:stretch>
          <a:fillRect/>
        </a:stretch>
      </xdr:blipFill>
      <xdr:spPr>
        <a:xfrm>
          <a:off x="446314" y="176773114"/>
          <a:ext cx="2719107" cy="1746240"/>
        </a:xfrm>
        <a:prstGeom prst="rect">
          <a:avLst/>
        </a:prstGeom>
      </xdr:spPr>
    </xdr:pic>
    <xdr:clientData/>
  </xdr:twoCellAnchor>
  <xdr:twoCellAnchor editAs="oneCell">
    <xdr:from>
      <xdr:col>5</xdr:col>
      <xdr:colOff>119742</xdr:colOff>
      <xdr:row>599</xdr:row>
      <xdr:rowOff>142554</xdr:rowOff>
    </xdr:from>
    <xdr:to>
      <xdr:col>8</xdr:col>
      <xdr:colOff>762001</xdr:colOff>
      <xdr:row>603</xdr:row>
      <xdr:rowOff>230493</xdr:rowOff>
    </xdr:to>
    <xdr:pic>
      <xdr:nvPicPr>
        <xdr:cNvPr id="189" name="Imagen 188">
          <a:extLst>
            <a:ext uri="{FF2B5EF4-FFF2-40B4-BE49-F238E27FC236}">
              <a16:creationId xmlns:a16="http://schemas.microsoft.com/office/drawing/2014/main" id="{2E416E22-E060-45CB-852D-6789693F9B98}"/>
            </a:ext>
          </a:extLst>
        </xdr:cNvPr>
        <xdr:cNvPicPr>
          <a:picLocks noChangeAspect="1"/>
        </xdr:cNvPicPr>
      </xdr:nvPicPr>
      <xdr:blipFill>
        <a:blip xmlns:r="http://schemas.openxmlformats.org/officeDocument/2006/relationships" r:embed="rId34"/>
        <a:stretch>
          <a:fillRect/>
        </a:stretch>
      </xdr:blipFill>
      <xdr:spPr>
        <a:xfrm>
          <a:off x="3439885" y="176970097"/>
          <a:ext cx="2830287" cy="1045882"/>
        </a:xfrm>
        <a:prstGeom prst="rect">
          <a:avLst/>
        </a:prstGeom>
      </xdr:spPr>
    </xdr:pic>
    <xdr:clientData/>
  </xdr:twoCellAnchor>
  <xdr:twoCellAnchor editAs="oneCell">
    <xdr:from>
      <xdr:col>1</xdr:col>
      <xdr:colOff>87086</xdr:colOff>
      <xdr:row>932</xdr:row>
      <xdr:rowOff>10886</xdr:rowOff>
    </xdr:from>
    <xdr:to>
      <xdr:col>4</xdr:col>
      <xdr:colOff>618738</xdr:colOff>
      <xdr:row>942</xdr:row>
      <xdr:rowOff>28095</xdr:rowOff>
    </xdr:to>
    <xdr:pic>
      <xdr:nvPicPr>
        <xdr:cNvPr id="190" name="Imagen 189">
          <a:extLst>
            <a:ext uri="{FF2B5EF4-FFF2-40B4-BE49-F238E27FC236}">
              <a16:creationId xmlns:a16="http://schemas.microsoft.com/office/drawing/2014/main" id="{97906C4B-E60E-4A64-9144-FED6C5B00225}"/>
            </a:ext>
          </a:extLst>
        </xdr:cNvPr>
        <xdr:cNvPicPr>
          <a:picLocks noChangeAspect="1"/>
        </xdr:cNvPicPr>
      </xdr:nvPicPr>
      <xdr:blipFill>
        <a:blip xmlns:r="http://schemas.openxmlformats.org/officeDocument/2006/relationships" r:embed="rId35"/>
        <a:stretch>
          <a:fillRect/>
        </a:stretch>
      </xdr:blipFill>
      <xdr:spPr>
        <a:xfrm>
          <a:off x="489857" y="269519400"/>
          <a:ext cx="2719681" cy="2412066"/>
        </a:xfrm>
        <a:prstGeom prst="rect">
          <a:avLst/>
        </a:prstGeom>
      </xdr:spPr>
    </xdr:pic>
    <xdr:clientData/>
  </xdr:twoCellAnchor>
  <xdr:twoCellAnchor editAs="oneCell">
    <xdr:from>
      <xdr:col>5</xdr:col>
      <xdr:colOff>141514</xdr:colOff>
      <xdr:row>932</xdr:row>
      <xdr:rowOff>87086</xdr:rowOff>
    </xdr:from>
    <xdr:to>
      <xdr:col>8</xdr:col>
      <xdr:colOff>844044</xdr:colOff>
      <xdr:row>946</xdr:row>
      <xdr:rowOff>121761</xdr:rowOff>
    </xdr:to>
    <xdr:pic>
      <xdr:nvPicPr>
        <xdr:cNvPr id="191" name="Imagen 190">
          <a:extLst>
            <a:ext uri="{FF2B5EF4-FFF2-40B4-BE49-F238E27FC236}">
              <a16:creationId xmlns:a16="http://schemas.microsoft.com/office/drawing/2014/main" id="{83C9604D-002C-460C-AAA2-6781F4C731E1}"/>
            </a:ext>
          </a:extLst>
        </xdr:cNvPr>
        <xdr:cNvPicPr>
          <a:picLocks noChangeAspect="1"/>
        </xdr:cNvPicPr>
      </xdr:nvPicPr>
      <xdr:blipFill>
        <a:blip xmlns:r="http://schemas.openxmlformats.org/officeDocument/2006/relationships" r:embed="rId36"/>
        <a:stretch>
          <a:fillRect/>
        </a:stretch>
      </xdr:blipFill>
      <xdr:spPr>
        <a:xfrm>
          <a:off x="3461657" y="269595600"/>
          <a:ext cx="2890558" cy="3387475"/>
        </a:xfrm>
        <a:prstGeom prst="rect">
          <a:avLst/>
        </a:prstGeom>
      </xdr:spPr>
    </xdr:pic>
    <xdr:clientData/>
  </xdr:twoCellAnchor>
  <xdr:twoCellAnchor editAs="oneCell">
    <xdr:from>
      <xdr:col>1</xdr:col>
      <xdr:colOff>74543</xdr:colOff>
      <xdr:row>1056</xdr:row>
      <xdr:rowOff>57978</xdr:rowOff>
    </xdr:from>
    <xdr:to>
      <xdr:col>5</xdr:col>
      <xdr:colOff>302346</xdr:colOff>
      <xdr:row>1065</xdr:row>
      <xdr:rowOff>35059</xdr:rowOff>
    </xdr:to>
    <xdr:pic>
      <xdr:nvPicPr>
        <xdr:cNvPr id="192" name="Imagen 191">
          <a:extLst>
            <a:ext uri="{FF2B5EF4-FFF2-40B4-BE49-F238E27FC236}">
              <a16:creationId xmlns:a16="http://schemas.microsoft.com/office/drawing/2014/main" id="{3E9A743E-901E-468A-B2BF-21DA7937C4D1}"/>
            </a:ext>
          </a:extLst>
        </xdr:cNvPr>
        <xdr:cNvPicPr>
          <a:picLocks noChangeAspect="1"/>
        </xdr:cNvPicPr>
      </xdr:nvPicPr>
      <xdr:blipFill>
        <a:blip xmlns:r="http://schemas.openxmlformats.org/officeDocument/2006/relationships" r:embed="rId37"/>
        <a:stretch>
          <a:fillRect/>
        </a:stretch>
      </xdr:blipFill>
      <xdr:spPr>
        <a:xfrm>
          <a:off x="463826" y="306961761"/>
          <a:ext cx="3192977" cy="2213385"/>
        </a:xfrm>
        <a:prstGeom prst="rect">
          <a:avLst/>
        </a:prstGeom>
      </xdr:spPr>
    </xdr:pic>
    <xdr:clientData/>
  </xdr:twoCellAnchor>
  <xdr:twoCellAnchor editAs="oneCell">
    <xdr:from>
      <xdr:col>5</xdr:col>
      <xdr:colOff>587828</xdr:colOff>
      <xdr:row>1056</xdr:row>
      <xdr:rowOff>32657</xdr:rowOff>
    </xdr:from>
    <xdr:to>
      <xdr:col>8</xdr:col>
      <xdr:colOff>1166910</xdr:colOff>
      <xdr:row>1069</xdr:row>
      <xdr:rowOff>186423</xdr:rowOff>
    </xdr:to>
    <xdr:pic>
      <xdr:nvPicPr>
        <xdr:cNvPr id="193" name="Imagen 192">
          <a:extLst>
            <a:ext uri="{FF2B5EF4-FFF2-40B4-BE49-F238E27FC236}">
              <a16:creationId xmlns:a16="http://schemas.microsoft.com/office/drawing/2014/main" id="{3D15F9B3-0F3E-47C0-86B4-5A5421824870}"/>
            </a:ext>
          </a:extLst>
        </xdr:cNvPr>
        <xdr:cNvPicPr>
          <a:picLocks noChangeAspect="1"/>
        </xdr:cNvPicPr>
      </xdr:nvPicPr>
      <xdr:blipFill>
        <a:blip xmlns:r="http://schemas.openxmlformats.org/officeDocument/2006/relationships" r:embed="rId38"/>
        <a:stretch>
          <a:fillRect/>
        </a:stretch>
      </xdr:blipFill>
      <xdr:spPr>
        <a:xfrm>
          <a:off x="3907971" y="303591686"/>
          <a:ext cx="2767110" cy="3267080"/>
        </a:xfrm>
        <a:prstGeom prst="rect">
          <a:avLst/>
        </a:prstGeom>
      </xdr:spPr>
    </xdr:pic>
    <xdr:clientData/>
  </xdr:twoCellAnchor>
  <xdr:twoCellAnchor editAs="oneCell">
    <xdr:from>
      <xdr:col>1</xdr:col>
      <xdr:colOff>76200</xdr:colOff>
      <xdr:row>1065</xdr:row>
      <xdr:rowOff>65315</xdr:rowOff>
    </xdr:from>
    <xdr:to>
      <xdr:col>4</xdr:col>
      <xdr:colOff>64442</xdr:colOff>
      <xdr:row>1072</xdr:row>
      <xdr:rowOff>8705</xdr:rowOff>
    </xdr:to>
    <xdr:pic>
      <xdr:nvPicPr>
        <xdr:cNvPr id="194" name="Imagen 193">
          <a:extLst>
            <a:ext uri="{FF2B5EF4-FFF2-40B4-BE49-F238E27FC236}">
              <a16:creationId xmlns:a16="http://schemas.microsoft.com/office/drawing/2014/main" id="{5612964D-1E53-44DB-A436-D5649A2BC6F2}"/>
            </a:ext>
          </a:extLst>
        </xdr:cNvPr>
        <xdr:cNvPicPr>
          <a:picLocks noChangeAspect="1"/>
        </xdr:cNvPicPr>
      </xdr:nvPicPr>
      <xdr:blipFill>
        <a:blip xmlns:r="http://schemas.openxmlformats.org/officeDocument/2006/relationships" r:embed="rId39"/>
        <a:stretch>
          <a:fillRect/>
        </a:stretch>
      </xdr:blipFill>
      <xdr:spPr>
        <a:xfrm>
          <a:off x="478971" y="305779715"/>
          <a:ext cx="2176271" cy="1619790"/>
        </a:xfrm>
        <a:prstGeom prst="rect">
          <a:avLst/>
        </a:prstGeom>
      </xdr:spPr>
    </xdr:pic>
    <xdr:clientData/>
  </xdr:twoCellAnchor>
  <xdr:twoCellAnchor editAs="oneCell">
    <xdr:from>
      <xdr:col>4</xdr:col>
      <xdr:colOff>424543</xdr:colOff>
      <xdr:row>1069</xdr:row>
      <xdr:rowOff>228600</xdr:rowOff>
    </xdr:from>
    <xdr:to>
      <xdr:col>8</xdr:col>
      <xdr:colOff>1230098</xdr:colOff>
      <xdr:row>1076</xdr:row>
      <xdr:rowOff>131544</xdr:rowOff>
    </xdr:to>
    <xdr:pic>
      <xdr:nvPicPr>
        <xdr:cNvPr id="195" name="Imagen 194">
          <a:extLst>
            <a:ext uri="{FF2B5EF4-FFF2-40B4-BE49-F238E27FC236}">
              <a16:creationId xmlns:a16="http://schemas.microsoft.com/office/drawing/2014/main" id="{B1D559E9-595C-44F5-B3B6-5DFA2DA76614}"/>
            </a:ext>
          </a:extLst>
        </xdr:cNvPr>
        <xdr:cNvPicPr>
          <a:picLocks noChangeAspect="1"/>
        </xdr:cNvPicPr>
      </xdr:nvPicPr>
      <xdr:blipFill>
        <a:blip xmlns:r="http://schemas.openxmlformats.org/officeDocument/2006/relationships" r:embed="rId40"/>
        <a:stretch>
          <a:fillRect/>
        </a:stretch>
      </xdr:blipFill>
      <xdr:spPr>
        <a:xfrm>
          <a:off x="3015343" y="306900943"/>
          <a:ext cx="3842669" cy="1579344"/>
        </a:xfrm>
        <a:prstGeom prst="rect">
          <a:avLst/>
        </a:prstGeom>
      </xdr:spPr>
    </xdr:pic>
    <xdr:clientData/>
  </xdr:twoCellAnchor>
  <xdr:twoCellAnchor editAs="oneCell">
    <xdr:from>
      <xdr:col>1</xdr:col>
      <xdr:colOff>99391</xdr:colOff>
      <xdr:row>1115</xdr:row>
      <xdr:rowOff>107674</xdr:rowOff>
    </xdr:from>
    <xdr:to>
      <xdr:col>5</xdr:col>
      <xdr:colOff>341677</xdr:colOff>
      <xdr:row>1125</xdr:row>
      <xdr:rowOff>114811</xdr:rowOff>
    </xdr:to>
    <xdr:pic>
      <xdr:nvPicPr>
        <xdr:cNvPr id="196" name="Imagen 195">
          <a:extLst>
            <a:ext uri="{FF2B5EF4-FFF2-40B4-BE49-F238E27FC236}">
              <a16:creationId xmlns:a16="http://schemas.microsoft.com/office/drawing/2014/main" id="{90CCB335-F930-4A53-ACBA-356E9DCC7B40}"/>
            </a:ext>
          </a:extLst>
        </xdr:cNvPr>
        <xdr:cNvPicPr>
          <a:picLocks noChangeAspect="1"/>
        </xdr:cNvPicPr>
      </xdr:nvPicPr>
      <xdr:blipFill>
        <a:blip xmlns:r="http://schemas.openxmlformats.org/officeDocument/2006/relationships" r:embed="rId41"/>
        <a:stretch>
          <a:fillRect/>
        </a:stretch>
      </xdr:blipFill>
      <xdr:spPr>
        <a:xfrm>
          <a:off x="488674" y="323129413"/>
          <a:ext cx="3207460" cy="2491920"/>
        </a:xfrm>
        <a:prstGeom prst="rect">
          <a:avLst/>
        </a:prstGeom>
      </xdr:spPr>
    </xdr:pic>
    <xdr:clientData/>
  </xdr:twoCellAnchor>
  <xdr:twoCellAnchor editAs="oneCell">
    <xdr:from>
      <xdr:col>6</xdr:col>
      <xdr:colOff>30053</xdr:colOff>
      <xdr:row>1115</xdr:row>
      <xdr:rowOff>118087</xdr:rowOff>
    </xdr:from>
    <xdr:to>
      <xdr:col>8</xdr:col>
      <xdr:colOff>1214046</xdr:colOff>
      <xdr:row>1123</xdr:row>
      <xdr:rowOff>102982</xdr:rowOff>
    </xdr:to>
    <xdr:pic>
      <xdr:nvPicPr>
        <xdr:cNvPr id="197" name="Imagen 196">
          <a:extLst>
            <a:ext uri="{FF2B5EF4-FFF2-40B4-BE49-F238E27FC236}">
              <a16:creationId xmlns:a16="http://schemas.microsoft.com/office/drawing/2014/main" id="{69195AF5-B022-4C8F-A5B8-9EB3DA658474}"/>
            </a:ext>
          </a:extLst>
        </xdr:cNvPr>
        <xdr:cNvPicPr>
          <a:picLocks noChangeAspect="1"/>
        </xdr:cNvPicPr>
      </xdr:nvPicPr>
      <xdr:blipFill>
        <a:blip xmlns:r="http://schemas.openxmlformats.org/officeDocument/2006/relationships" r:embed="rId42"/>
        <a:stretch>
          <a:fillRect/>
        </a:stretch>
      </xdr:blipFill>
      <xdr:spPr>
        <a:xfrm>
          <a:off x="4096814" y="323139826"/>
          <a:ext cx="2608602" cy="1972721"/>
        </a:xfrm>
        <a:prstGeom prst="rect">
          <a:avLst/>
        </a:prstGeom>
      </xdr:spPr>
    </xdr:pic>
    <xdr:clientData/>
  </xdr:twoCellAnchor>
  <xdr:twoCellAnchor editAs="oneCell">
    <xdr:from>
      <xdr:col>1</xdr:col>
      <xdr:colOff>10885</xdr:colOff>
      <xdr:row>1188</xdr:row>
      <xdr:rowOff>43543</xdr:rowOff>
    </xdr:from>
    <xdr:to>
      <xdr:col>5</xdr:col>
      <xdr:colOff>157921</xdr:colOff>
      <xdr:row>1199</xdr:row>
      <xdr:rowOff>192565</xdr:rowOff>
    </xdr:to>
    <xdr:pic>
      <xdr:nvPicPr>
        <xdr:cNvPr id="198" name="Imagen 197">
          <a:extLst>
            <a:ext uri="{FF2B5EF4-FFF2-40B4-BE49-F238E27FC236}">
              <a16:creationId xmlns:a16="http://schemas.microsoft.com/office/drawing/2014/main" id="{4F9D3EE5-8C9F-459B-B1D1-6554B28753B5}"/>
            </a:ext>
          </a:extLst>
        </xdr:cNvPr>
        <xdr:cNvPicPr>
          <a:picLocks noChangeAspect="1"/>
        </xdr:cNvPicPr>
      </xdr:nvPicPr>
      <xdr:blipFill>
        <a:blip xmlns:r="http://schemas.openxmlformats.org/officeDocument/2006/relationships" r:embed="rId43"/>
        <a:stretch>
          <a:fillRect/>
        </a:stretch>
      </xdr:blipFill>
      <xdr:spPr>
        <a:xfrm>
          <a:off x="413656" y="340766400"/>
          <a:ext cx="3184151" cy="2783365"/>
        </a:xfrm>
        <a:prstGeom prst="rect">
          <a:avLst/>
        </a:prstGeom>
      </xdr:spPr>
    </xdr:pic>
    <xdr:clientData/>
  </xdr:twoCellAnchor>
  <xdr:twoCellAnchor editAs="oneCell">
    <xdr:from>
      <xdr:col>5</xdr:col>
      <xdr:colOff>468085</xdr:colOff>
      <xdr:row>1188</xdr:row>
      <xdr:rowOff>10886</xdr:rowOff>
    </xdr:from>
    <xdr:to>
      <xdr:col>8</xdr:col>
      <xdr:colOff>1069974</xdr:colOff>
      <xdr:row>1201</xdr:row>
      <xdr:rowOff>226349</xdr:rowOff>
    </xdr:to>
    <xdr:pic>
      <xdr:nvPicPr>
        <xdr:cNvPr id="199" name="Imagen 198">
          <a:extLst>
            <a:ext uri="{FF2B5EF4-FFF2-40B4-BE49-F238E27FC236}">
              <a16:creationId xmlns:a16="http://schemas.microsoft.com/office/drawing/2014/main" id="{DF2817FD-80AA-4E52-BB06-42B9D443A0D1}"/>
            </a:ext>
          </a:extLst>
        </xdr:cNvPr>
        <xdr:cNvPicPr>
          <a:picLocks noChangeAspect="1"/>
        </xdr:cNvPicPr>
      </xdr:nvPicPr>
      <xdr:blipFill>
        <a:blip xmlns:r="http://schemas.openxmlformats.org/officeDocument/2006/relationships" r:embed="rId44"/>
        <a:stretch>
          <a:fillRect/>
        </a:stretch>
      </xdr:blipFill>
      <xdr:spPr>
        <a:xfrm>
          <a:off x="3788228" y="340733743"/>
          <a:ext cx="2789917" cy="3328778"/>
        </a:xfrm>
        <a:prstGeom prst="rect">
          <a:avLst/>
        </a:prstGeom>
      </xdr:spPr>
    </xdr:pic>
    <xdr:clientData/>
  </xdr:twoCellAnchor>
  <xdr:twoCellAnchor editAs="oneCell">
    <xdr:from>
      <xdr:col>1</xdr:col>
      <xdr:colOff>97971</xdr:colOff>
      <xdr:row>1200</xdr:row>
      <xdr:rowOff>108857</xdr:rowOff>
    </xdr:from>
    <xdr:to>
      <xdr:col>3</xdr:col>
      <xdr:colOff>708407</xdr:colOff>
      <xdr:row>1206</xdr:row>
      <xdr:rowOff>148829</xdr:rowOff>
    </xdr:to>
    <xdr:pic>
      <xdr:nvPicPr>
        <xdr:cNvPr id="200" name="Imagen 199">
          <a:extLst>
            <a:ext uri="{FF2B5EF4-FFF2-40B4-BE49-F238E27FC236}">
              <a16:creationId xmlns:a16="http://schemas.microsoft.com/office/drawing/2014/main" id="{3B8AF47E-EF03-4260-AA3D-CD1D997B67F6}"/>
            </a:ext>
          </a:extLst>
        </xdr:cNvPr>
        <xdr:cNvPicPr>
          <a:picLocks noChangeAspect="1"/>
        </xdr:cNvPicPr>
      </xdr:nvPicPr>
      <xdr:blipFill>
        <a:blip xmlns:r="http://schemas.openxmlformats.org/officeDocument/2006/relationships" r:embed="rId45"/>
        <a:stretch>
          <a:fillRect/>
        </a:stretch>
      </xdr:blipFill>
      <xdr:spPr>
        <a:xfrm>
          <a:off x="500742" y="343705543"/>
          <a:ext cx="2069122" cy="1476886"/>
        </a:xfrm>
        <a:prstGeom prst="rect">
          <a:avLst/>
        </a:prstGeom>
      </xdr:spPr>
    </xdr:pic>
    <xdr:clientData/>
  </xdr:twoCellAnchor>
  <xdr:twoCellAnchor editAs="oneCell">
    <xdr:from>
      <xdr:col>4</xdr:col>
      <xdr:colOff>304800</xdr:colOff>
      <xdr:row>1202</xdr:row>
      <xdr:rowOff>0</xdr:rowOff>
    </xdr:from>
    <xdr:to>
      <xdr:col>8</xdr:col>
      <xdr:colOff>1158389</xdr:colOff>
      <xdr:row>1208</xdr:row>
      <xdr:rowOff>115662</xdr:rowOff>
    </xdr:to>
    <xdr:pic>
      <xdr:nvPicPr>
        <xdr:cNvPr id="201" name="Imagen 200">
          <a:extLst>
            <a:ext uri="{FF2B5EF4-FFF2-40B4-BE49-F238E27FC236}">
              <a16:creationId xmlns:a16="http://schemas.microsoft.com/office/drawing/2014/main" id="{0B58D06D-FD9C-475C-9405-2B0EEBF7C042}"/>
            </a:ext>
          </a:extLst>
        </xdr:cNvPr>
        <xdr:cNvPicPr>
          <a:picLocks noChangeAspect="1"/>
        </xdr:cNvPicPr>
      </xdr:nvPicPr>
      <xdr:blipFill>
        <a:blip xmlns:r="http://schemas.openxmlformats.org/officeDocument/2006/relationships" r:embed="rId46"/>
        <a:stretch>
          <a:fillRect/>
        </a:stretch>
      </xdr:blipFill>
      <xdr:spPr>
        <a:xfrm>
          <a:off x="2895600" y="344075657"/>
          <a:ext cx="3890703" cy="1552576"/>
        </a:xfrm>
        <a:prstGeom prst="rect">
          <a:avLst/>
        </a:prstGeom>
      </xdr:spPr>
    </xdr:pic>
    <xdr:clientData/>
  </xdr:twoCellAnchor>
  <xdr:twoCellAnchor editAs="oneCell">
    <xdr:from>
      <xdr:col>1</xdr:col>
      <xdr:colOff>82826</xdr:colOff>
      <xdr:row>1438</xdr:row>
      <xdr:rowOff>91109</xdr:rowOff>
    </xdr:from>
    <xdr:to>
      <xdr:col>4</xdr:col>
      <xdr:colOff>779389</xdr:colOff>
      <xdr:row>1447</xdr:row>
      <xdr:rowOff>46310</xdr:rowOff>
    </xdr:to>
    <xdr:pic>
      <xdr:nvPicPr>
        <xdr:cNvPr id="202" name="Imagen 201">
          <a:extLst>
            <a:ext uri="{FF2B5EF4-FFF2-40B4-BE49-F238E27FC236}">
              <a16:creationId xmlns:a16="http://schemas.microsoft.com/office/drawing/2014/main" id="{8483C529-86B6-4A8B-9B77-1835000DF9ED}"/>
            </a:ext>
          </a:extLst>
        </xdr:cNvPr>
        <xdr:cNvPicPr>
          <a:picLocks noChangeAspect="1"/>
        </xdr:cNvPicPr>
      </xdr:nvPicPr>
      <xdr:blipFill>
        <a:blip xmlns:r="http://schemas.openxmlformats.org/officeDocument/2006/relationships" r:embed="rId47"/>
        <a:stretch>
          <a:fillRect/>
        </a:stretch>
      </xdr:blipFill>
      <xdr:spPr>
        <a:xfrm>
          <a:off x="472109" y="415314848"/>
          <a:ext cx="2833476" cy="2191506"/>
        </a:xfrm>
        <a:prstGeom prst="rect">
          <a:avLst/>
        </a:prstGeom>
      </xdr:spPr>
    </xdr:pic>
    <xdr:clientData/>
  </xdr:twoCellAnchor>
  <xdr:twoCellAnchor editAs="oneCell">
    <xdr:from>
      <xdr:col>5</xdr:col>
      <xdr:colOff>108857</xdr:colOff>
      <xdr:row>1438</xdr:row>
      <xdr:rowOff>10886</xdr:rowOff>
    </xdr:from>
    <xdr:to>
      <xdr:col>8</xdr:col>
      <xdr:colOff>762001</xdr:colOff>
      <xdr:row>1452</xdr:row>
      <xdr:rowOff>28351</xdr:rowOff>
    </xdr:to>
    <xdr:pic>
      <xdr:nvPicPr>
        <xdr:cNvPr id="203" name="Imagen 202">
          <a:extLst>
            <a:ext uri="{FF2B5EF4-FFF2-40B4-BE49-F238E27FC236}">
              <a16:creationId xmlns:a16="http://schemas.microsoft.com/office/drawing/2014/main" id="{36FA0DEF-5E2E-482D-B14A-710EEABC5398}"/>
            </a:ext>
          </a:extLst>
        </xdr:cNvPr>
        <xdr:cNvPicPr>
          <a:picLocks noChangeAspect="1"/>
        </xdr:cNvPicPr>
      </xdr:nvPicPr>
      <xdr:blipFill>
        <a:blip xmlns:r="http://schemas.openxmlformats.org/officeDocument/2006/relationships" r:embed="rId48"/>
        <a:stretch>
          <a:fillRect/>
        </a:stretch>
      </xdr:blipFill>
      <xdr:spPr>
        <a:xfrm>
          <a:off x="3429000" y="410554715"/>
          <a:ext cx="2841172" cy="3370265"/>
        </a:xfrm>
        <a:prstGeom prst="rect">
          <a:avLst/>
        </a:prstGeom>
      </xdr:spPr>
    </xdr:pic>
    <xdr:clientData/>
  </xdr:twoCellAnchor>
  <xdr:twoCellAnchor editAs="oneCell">
    <xdr:from>
      <xdr:col>1</xdr:col>
      <xdr:colOff>54428</xdr:colOff>
      <xdr:row>1562</xdr:row>
      <xdr:rowOff>152400</xdr:rowOff>
    </xdr:from>
    <xdr:to>
      <xdr:col>4</xdr:col>
      <xdr:colOff>750991</xdr:colOff>
      <xdr:row>1571</xdr:row>
      <xdr:rowOff>126121</xdr:rowOff>
    </xdr:to>
    <xdr:pic>
      <xdr:nvPicPr>
        <xdr:cNvPr id="204" name="Imagen 203">
          <a:extLst>
            <a:ext uri="{FF2B5EF4-FFF2-40B4-BE49-F238E27FC236}">
              <a16:creationId xmlns:a16="http://schemas.microsoft.com/office/drawing/2014/main" id="{D99473FC-EC49-4924-8D4B-F3F1F70A08AA}"/>
            </a:ext>
          </a:extLst>
        </xdr:cNvPr>
        <xdr:cNvPicPr>
          <a:picLocks noChangeAspect="1"/>
        </xdr:cNvPicPr>
      </xdr:nvPicPr>
      <xdr:blipFill>
        <a:blip xmlns:r="http://schemas.openxmlformats.org/officeDocument/2006/relationships" r:embed="rId47"/>
        <a:stretch>
          <a:fillRect/>
        </a:stretch>
      </xdr:blipFill>
      <xdr:spPr>
        <a:xfrm>
          <a:off x="457199" y="444746743"/>
          <a:ext cx="2884592" cy="2129091"/>
        </a:xfrm>
        <a:prstGeom prst="rect">
          <a:avLst/>
        </a:prstGeom>
      </xdr:spPr>
    </xdr:pic>
    <xdr:clientData/>
  </xdr:twoCellAnchor>
  <xdr:twoCellAnchor editAs="oneCell">
    <xdr:from>
      <xdr:col>5</xdr:col>
      <xdr:colOff>283028</xdr:colOff>
      <xdr:row>1562</xdr:row>
      <xdr:rowOff>108856</xdr:rowOff>
    </xdr:from>
    <xdr:to>
      <xdr:col>8</xdr:col>
      <xdr:colOff>1161265</xdr:colOff>
      <xdr:row>1577</xdr:row>
      <xdr:rowOff>162937</xdr:rowOff>
    </xdr:to>
    <xdr:pic>
      <xdr:nvPicPr>
        <xdr:cNvPr id="205" name="Imagen 204">
          <a:extLst>
            <a:ext uri="{FF2B5EF4-FFF2-40B4-BE49-F238E27FC236}">
              <a16:creationId xmlns:a16="http://schemas.microsoft.com/office/drawing/2014/main" id="{896336D2-17C9-4796-99D7-ADF916ED1D6B}"/>
            </a:ext>
          </a:extLst>
        </xdr:cNvPr>
        <xdr:cNvPicPr>
          <a:picLocks noChangeAspect="1"/>
        </xdr:cNvPicPr>
      </xdr:nvPicPr>
      <xdr:blipFill>
        <a:blip xmlns:r="http://schemas.openxmlformats.org/officeDocument/2006/relationships" r:embed="rId48"/>
        <a:stretch>
          <a:fillRect/>
        </a:stretch>
      </xdr:blipFill>
      <xdr:spPr>
        <a:xfrm>
          <a:off x="3603171" y="444703199"/>
          <a:ext cx="3066265" cy="3646367"/>
        </a:xfrm>
        <a:prstGeom prst="rect">
          <a:avLst/>
        </a:prstGeom>
      </xdr:spPr>
    </xdr:pic>
    <xdr:clientData/>
  </xdr:twoCellAnchor>
  <xdr:twoCellAnchor editAs="oneCell">
    <xdr:from>
      <xdr:col>1</xdr:col>
      <xdr:colOff>57979</xdr:colOff>
      <xdr:row>1639</xdr:row>
      <xdr:rowOff>108857</xdr:rowOff>
    </xdr:from>
    <xdr:to>
      <xdr:col>4</xdr:col>
      <xdr:colOff>820603</xdr:colOff>
      <xdr:row>1648</xdr:row>
      <xdr:rowOff>123503</xdr:rowOff>
    </xdr:to>
    <xdr:pic>
      <xdr:nvPicPr>
        <xdr:cNvPr id="206" name="Imagen 205">
          <a:extLst>
            <a:ext uri="{FF2B5EF4-FFF2-40B4-BE49-F238E27FC236}">
              <a16:creationId xmlns:a16="http://schemas.microsoft.com/office/drawing/2014/main" id="{D5F93ACC-DF22-40DE-9BEC-03231F2F07FA}"/>
            </a:ext>
          </a:extLst>
        </xdr:cNvPr>
        <xdr:cNvPicPr>
          <a:picLocks noChangeAspect="1"/>
        </xdr:cNvPicPr>
      </xdr:nvPicPr>
      <xdr:blipFill>
        <a:blip xmlns:r="http://schemas.openxmlformats.org/officeDocument/2006/relationships" r:embed="rId49"/>
        <a:stretch>
          <a:fillRect/>
        </a:stretch>
      </xdr:blipFill>
      <xdr:spPr>
        <a:xfrm>
          <a:off x="447262" y="471107683"/>
          <a:ext cx="2899537" cy="2250951"/>
        </a:xfrm>
        <a:prstGeom prst="rect">
          <a:avLst/>
        </a:prstGeom>
      </xdr:spPr>
    </xdr:pic>
    <xdr:clientData/>
  </xdr:twoCellAnchor>
  <xdr:twoCellAnchor editAs="oneCell">
    <xdr:from>
      <xdr:col>5</xdr:col>
      <xdr:colOff>119742</xdr:colOff>
      <xdr:row>1639</xdr:row>
      <xdr:rowOff>87086</xdr:rowOff>
    </xdr:from>
    <xdr:to>
      <xdr:col>8</xdr:col>
      <xdr:colOff>1205810</xdr:colOff>
      <xdr:row>1654</xdr:row>
      <xdr:rowOff>215375</xdr:rowOff>
    </xdr:to>
    <xdr:pic>
      <xdr:nvPicPr>
        <xdr:cNvPr id="207" name="Imagen 206">
          <a:extLst>
            <a:ext uri="{FF2B5EF4-FFF2-40B4-BE49-F238E27FC236}">
              <a16:creationId xmlns:a16="http://schemas.microsoft.com/office/drawing/2014/main" id="{8B146F67-7BA9-47E6-A55F-36A111611604}"/>
            </a:ext>
          </a:extLst>
        </xdr:cNvPr>
        <xdr:cNvPicPr>
          <a:picLocks noChangeAspect="1"/>
        </xdr:cNvPicPr>
      </xdr:nvPicPr>
      <xdr:blipFill>
        <a:blip xmlns:r="http://schemas.openxmlformats.org/officeDocument/2006/relationships" r:embed="rId50"/>
        <a:stretch>
          <a:fillRect/>
        </a:stretch>
      </xdr:blipFill>
      <xdr:spPr>
        <a:xfrm>
          <a:off x="3439885" y="465734400"/>
          <a:ext cx="3274096" cy="3720575"/>
        </a:xfrm>
        <a:prstGeom prst="rect">
          <a:avLst/>
        </a:prstGeom>
      </xdr:spPr>
    </xdr:pic>
    <xdr:clientData/>
  </xdr:twoCellAnchor>
  <xdr:twoCellAnchor editAs="oneCell">
    <xdr:from>
      <xdr:col>1</xdr:col>
      <xdr:colOff>54429</xdr:colOff>
      <xdr:row>1765</xdr:row>
      <xdr:rowOff>119743</xdr:rowOff>
    </xdr:from>
    <xdr:to>
      <xdr:col>4</xdr:col>
      <xdr:colOff>762410</xdr:colOff>
      <xdr:row>1776</xdr:row>
      <xdr:rowOff>158387</xdr:rowOff>
    </xdr:to>
    <xdr:pic>
      <xdr:nvPicPr>
        <xdr:cNvPr id="208" name="Imagen 207">
          <a:extLst>
            <a:ext uri="{FF2B5EF4-FFF2-40B4-BE49-F238E27FC236}">
              <a16:creationId xmlns:a16="http://schemas.microsoft.com/office/drawing/2014/main" id="{96AB0D0A-DA62-47ED-AA64-DC95F72D29FB}"/>
            </a:ext>
          </a:extLst>
        </xdr:cNvPr>
        <xdr:cNvPicPr>
          <a:picLocks noChangeAspect="1"/>
        </xdr:cNvPicPr>
      </xdr:nvPicPr>
      <xdr:blipFill>
        <a:blip xmlns:r="http://schemas.openxmlformats.org/officeDocument/2006/relationships" r:embed="rId51" cstate="screen">
          <a:extLst>
            <a:ext uri="{28A0092B-C50C-407E-A947-70E740481C1C}">
              <a14:useLocalDpi xmlns:a14="http://schemas.microsoft.com/office/drawing/2010/main"/>
            </a:ext>
          </a:extLst>
        </a:blip>
        <a:stretch>
          <a:fillRect/>
        </a:stretch>
      </xdr:blipFill>
      <xdr:spPr>
        <a:xfrm>
          <a:off x="457200" y="500296543"/>
          <a:ext cx="2896010" cy="2672987"/>
        </a:xfrm>
        <a:prstGeom prst="rect">
          <a:avLst/>
        </a:prstGeom>
      </xdr:spPr>
    </xdr:pic>
    <xdr:clientData/>
  </xdr:twoCellAnchor>
  <xdr:twoCellAnchor editAs="oneCell">
    <xdr:from>
      <xdr:col>5</xdr:col>
      <xdr:colOff>283028</xdr:colOff>
      <xdr:row>1765</xdr:row>
      <xdr:rowOff>43543</xdr:rowOff>
    </xdr:from>
    <xdr:to>
      <xdr:col>8</xdr:col>
      <xdr:colOff>1089417</xdr:colOff>
      <xdr:row>1776</xdr:row>
      <xdr:rowOff>5935</xdr:rowOff>
    </xdr:to>
    <xdr:pic>
      <xdr:nvPicPr>
        <xdr:cNvPr id="209" name="Imagen 208">
          <a:extLst>
            <a:ext uri="{FF2B5EF4-FFF2-40B4-BE49-F238E27FC236}">
              <a16:creationId xmlns:a16="http://schemas.microsoft.com/office/drawing/2014/main" id="{666513C2-1924-41E6-8217-C2F7485C1332}"/>
            </a:ext>
          </a:extLst>
        </xdr:cNvPr>
        <xdr:cNvPicPr>
          <a:picLocks noChangeAspect="1"/>
        </xdr:cNvPicPr>
      </xdr:nvPicPr>
      <xdr:blipFill>
        <a:blip xmlns:r="http://schemas.openxmlformats.org/officeDocument/2006/relationships" r:embed="rId52"/>
        <a:stretch>
          <a:fillRect/>
        </a:stretch>
      </xdr:blipFill>
      <xdr:spPr>
        <a:xfrm>
          <a:off x="3603171" y="500220343"/>
          <a:ext cx="2994417" cy="2596735"/>
        </a:xfrm>
        <a:prstGeom prst="rect">
          <a:avLst/>
        </a:prstGeom>
      </xdr:spPr>
    </xdr:pic>
    <xdr:clientData/>
  </xdr:twoCellAnchor>
  <xdr:twoCellAnchor editAs="oneCell">
    <xdr:from>
      <xdr:col>1</xdr:col>
      <xdr:colOff>0</xdr:colOff>
      <xdr:row>1887</xdr:row>
      <xdr:rowOff>0</xdr:rowOff>
    </xdr:from>
    <xdr:to>
      <xdr:col>5</xdr:col>
      <xdr:colOff>89377</xdr:colOff>
      <xdr:row>1896</xdr:row>
      <xdr:rowOff>121184</xdr:rowOff>
    </xdr:to>
    <xdr:pic>
      <xdr:nvPicPr>
        <xdr:cNvPr id="210" name="Imagen 209">
          <a:extLst>
            <a:ext uri="{FF2B5EF4-FFF2-40B4-BE49-F238E27FC236}">
              <a16:creationId xmlns:a16="http://schemas.microsoft.com/office/drawing/2014/main" id="{FCABBC97-F71F-4D00-8B6A-63C6DE64D004}"/>
            </a:ext>
          </a:extLst>
        </xdr:cNvPr>
        <xdr:cNvPicPr>
          <a:picLocks noChangeAspect="1"/>
        </xdr:cNvPicPr>
      </xdr:nvPicPr>
      <xdr:blipFill>
        <a:blip xmlns:r="http://schemas.openxmlformats.org/officeDocument/2006/relationships" r:embed="rId53" cstate="screen">
          <a:extLst>
            <a:ext uri="{28A0092B-C50C-407E-A947-70E740481C1C}">
              <a14:useLocalDpi xmlns:a14="http://schemas.microsoft.com/office/drawing/2010/main"/>
            </a:ext>
          </a:extLst>
        </a:blip>
        <a:stretch>
          <a:fillRect/>
        </a:stretch>
      </xdr:blipFill>
      <xdr:spPr>
        <a:xfrm>
          <a:off x="402771" y="535620686"/>
          <a:ext cx="3126492" cy="2276556"/>
        </a:xfrm>
        <a:prstGeom prst="rect">
          <a:avLst/>
        </a:prstGeom>
      </xdr:spPr>
    </xdr:pic>
    <xdr:clientData/>
  </xdr:twoCellAnchor>
  <xdr:twoCellAnchor editAs="oneCell">
    <xdr:from>
      <xdr:col>1</xdr:col>
      <xdr:colOff>32658</xdr:colOff>
      <xdr:row>1897</xdr:row>
      <xdr:rowOff>76200</xdr:rowOff>
    </xdr:from>
    <xdr:to>
      <xdr:col>5</xdr:col>
      <xdr:colOff>152449</xdr:colOff>
      <xdr:row>1907</xdr:row>
      <xdr:rowOff>9188</xdr:rowOff>
    </xdr:to>
    <xdr:pic>
      <xdr:nvPicPr>
        <xdr:cNvPr id="211" name="Imagen 210">
          <a:extLst>
            <a:ext uri="{FF2B5EF4-FFF2-40B4-BE49-F238E27FC236}">
              <a16:creationId xmlns:a16="http://schemas.microsoft.com/office/drawing/2014/main" id="{02000EEA-0AD4-4E4F-8870-8114A0950474}"/>
            </a:ext>
          </a:extLst>
        </xdr:cNvPr>
        <xdr:cNvPicPr>
          <a:picLocks noChangeAspect="1"/>
        </xdr:cNvPicPr>
      </xdr:nvPicPr>
      <xdr:blipFill>
        <a:blip xmlns:r="http://schemas.openxmlformats.org/officeDocument/2006/relationships" r:embed="rId54" cstate="screen">
          <a:extLst>
            <a:ext uri="{28A0092B-C50C-407E-A947-70E740481C1C}">
              <a14:useLocalDpi xmlns:a14="http://schemas.microsoft.com/office/drawing/2010/main"/>
            </a:ext>
          </a:extLst>
        </a:blip>
        <a:stretch>
          <a:fillRect/>
        </a:stretch>
      </xdr:blipFill>
      <xdr:spPr>
        <a:xfrm>
          <a:off x="435429" y="538091743"/>
          <a:ext cx="3156906" cy="2262532"/>
        </a:xfrm>
        <a:prstGeom prst="rect">
          <a:avLst/>
        </a:prstGeom>
      </xdr:spPr>
    </xdr:pic>
    <xdr:clientData/>
  </xdr:twoCellAnchor>
  <xdr:twoCellAnchor editAs="oneCell">
    <xdr:from>
      <xdr:col>5</xdr:col>
      <xdr:colOff>587828</xdr:colOff>
      <xdr:row>1890</xdr:row>
      <xdr:rowOff>76201</xdr:rowOff>
    </xdr:from>
    <xdr:to>
      <xdr:col>8</xdr:col>
      <xdr:colOff>1253636</xdr:colOff>
      <xdr:row>1900</xdr:row>
      <xdr:rowOff>162326</xdr:rowOff>
    </xdr:to>
    <xdr:pic>
      <xdr:nvPicPr>
        <xdr:cNvPr id="212" name="Imagen 211">
          <a:extLst>
            <a:ext uri="{FF2B5EF4-FFF2-40B4-BE49-F238E27FC236}">
              <a16:creationId xmlns:a16="http://schemas.microsoft.com/office/drawing/2014/main" id="{D30F0A6A-2EC6-4BC9-8A5E-43A78DC72CFA}"/>
            </a:ext>
          </a:extLst>
        </xdr:cNvPr>
        <xdr:cNvPicPr>
          <a:picLocks noChangeAspect="1"/>
        </xdr:cNvPicPr>
      </xdr:nvPicPr>
      <xdr:blipFill>
        <a:blip xmlns:r="http://schemas.openxmlformats.org/officeDocument/2006/relationships" r:embed="rId55"/>
        <a:stretch>
          <a:fillRect/>
        </a:stretch>
      </xdr:blipFill>
      <xdr:spPr>
        <a:xfrm>
          <a:off x="3907971" y="536415344"/>
          <a:ext cx="2853836" cy="2480983"/>
        </a:xfrm>
        <a:prstGeom prst="rect">
          <a:avLst/>
        </a:prstGeom>
      </xdr:spPr>
    </xdr:pic>
    <xdr:clientData/>
  </xdr:twoCellAnchor>
  <xdr:twoCellAnchor editAs="oneCell">
    <xdr:from>
      <xdr:col>1</xdr:col>
      <xdr:colOff>49696</xdr:colOff>
      <xdr:row>1919</xdr:row>
      <xdr:rowOff>8283</xdr:rowOff>
    </xdr:from>
    <xdr:to>
      <xdr:col>4</xdr:col>
      <xdr:colOff>441582</xdr:colOff>
      <xdr:row>1930</xdr:row>
      <xdr:rowOff>51582</xdr:rowOff>
    </xdr:to>
    <xdr:pic>
      <xdr:nvPicPr>
        <xdr:cNvPr id="213" name="Imagen 212">
          <a:extLst>
            <a:ext uri="{FF2B5EF4-FFF2-40B4-BE49-F238E27FC236}">
              <a16:creationId xmlns:a16="http://schemas.microsoft.com/office/drawing/2014/main" id="{F9FB767D-1F59-4C4B-A225-B352CB96968E}"/>
            </a:ext>
          </a:extLst>
        </xdr:cNvPr>
        <xdr:cNvPicPr>
          <a:picLocks noChangeAspect="1"/>
        </xdr:cNvPicPr>
      </xdr:nvPicPr>
      <xdr:blipFill>
        <a:blip xmlns:r="http://schemas.openxmlformats.org/officeDocument/2006/relationships" r:embed="rId56"/>
        <a:stretch>
          <a:fillRect/>
        </a:stretch>
      </xdr:blipFill>
      <xdr:spPr>
        <a:xfrm>
          <a:off x="438979" y="552035870"/>
          <a:ext cx="2528799" cy="2776560"/>
        </a:xfrm>
        <a:prstGeom prst="rect">
          <a:avLst/>
        </a:prstGeom>
      </xdr:spPr>
    </xdr:pic>
    <xdr:clientData/>
  </xdr:twoCellAnchor>
  <xdr:twoCellAnchor editAs="oneCell">
    <xdr:from>
      <xdr:col>5</xdr:col>
      <xdr:colOff>54428</xdr:colOff>
      <xdr:row>1919</xdr:row>
      <xdr:rowOff>43543</xdr:rowOff>
    </xdr:from>
    <xdr:to>
      <xdr:col>7</xdr:col>
      <xdr:colOff>654687</xdr:colOff>
      <xdr:row>1929</xdr:row>
      <xdr:rowOff>119743</xdr:rowOff>
    </xdr:to>
    <xdr:pic>
      <xdr:nvPicPr>
        <xdr:cNvPr id="214" name="Imagen 213">
          <a:extLst>
            <a:ext uri="{FF2B5EF4-FFF2-40B4-BE49-F238E27FC236}">
              <a16:creationId xmlns:a16="http://schemas.microsoft.com/office/drawing/2014/main" id="{D7793C5B-1FD7-4D43-A6C6-DC0C3D2ADB6E}"/>
            </a:ext>
          </a:extLst>
        </xdr:cNvPr>
        <xdr:cNvPicPr>
          <a:picLocks noChangeAspect="1"/>
        </xdr:cNvPicPr>
      </xdr:nvPicPr>
      <xdr:blipFill>
        <a:blip xmlns:r="http://schemas.openxmlformats.org/officeDocument/2006/relationships" r:embed="rId57"/>
        <a:stretch>
          <a:fillRect/>
        </a:stretch>
      </xdr:blipFill>
      <xdr:spPr>
        <a:xfrm>
          <a:off x="3374571" y="545755286"/>
          <a:ext cx="2058944" cy="2471057"/>
        </a:xfrm>
        <a:prstGeom prst="rect">
          <a:avLst/>
        </a:prstGeom>
      </xdr:spPr>
    </xdr:pic>
    <xdr:clientData/>
  </xdr:twoCellAnchor>
  <xdr:twoCellAnchor editAs="oneCell">
    <xdr:from>
      <xdr:col>1</xdr:col>
      <xdr:colOff>97972</xdr:colOff>
      <xdr:row>1930</xdr:row>
      <xdr:rowOff>119743</xdr:rowOff>
    </xdr:from>
    <xdr:to>
      <xdr:col>4</xdr:col>
      <xdr:colOff>500743</xdr:colOff>
      <xdr:row>1939</xdr:row>
      <xdr:rowOff>218648</xdr:rowOff>
    </xdr:to>
    <xdr:pic>
      <xdr:nvPicPr>
        <xdr:cNvPr id="215" name="Imagen 214">
          <a:extLst>
            <a:ext uri="{FF2B5EF4-FFF2-40B4-BE49-F238E27FC236}">
              <a16:creationId xmlns:a16="http://schemas.microsoft.com/office/drawing/2014/main" id="{4FA331A4-0CB6-4851-B5E7-08D398FCCEC0}"/>
            </a:ext>
          </a:extLst>
        </xdr:cNvPr>
        <xdr:cNvPicPr>
          <a:picLocks noChangeAspect="1"/>
        </xdr:cNvPicPr>
      </xdr:nvPicPr>
      <xdr:blipFill>
        <a:blip xmlns:r="http://schemas.openxmlformats.org/officeDocument/2006/relationships" r:embed="rId58"/>
        <a:stretch>
          <a:fillRect/>
        </a:stretch>
      </xdr:blipFill>
      <xdr:spPr>
        <a:xfrm>
          <a:off x="500743" y="548465829"/>
          <a:ext cx="2590800" cy="2254276"/>
        </a:xfrm>
        <a:prstGeom prst="rect">
          <a:avLst/>
        </a:prstGeom>
      </xdr:spPr>
    </xdr:pic>
    <xdr:clientData/>
  </xdr:twoCellAnchor>
  <xdr:twoCellAnchor editAs="oneCell">
    <xdr:from>
      <xdr:col>4</xdr:col>
      <xdr:colOff>674915</xdr:colOff>
      <xdr:row>1930</xdr:row>
      <xdr:rowOff>108857</xdr:rowOff>
    </xdr:from>
    <xdr:to>
      <xdr:col>8</xdr:col>
      <xdr:colOff>1254319</xdr:colOff>
      <xdr:row>1936</xdr:row>
      <xdr:rowOff>206828</xdr:rowOff>
    </xdr:to>
    <xdr:pic>
      <xdr:nvPicPr>
        <xdr:cNvPr id="216" name="Imagen 215">
          <a:extLst>
            <a:ext uri="{FF2B5EF4-FFF2-40B4-BE49-F238E27FC236}">
              <a16:creationId xmlns:a16="http://schemas.microsoft.com/office/drawing/2014/main" id="{D87CE694-545B-4BFC-96AA-3F56E3D96048}"/>
            </a:ext>
          </a:extLst>
        </xdr:cNvPr>
        <xdr:cNvPicPr>
          <a:picLocks noChangeAspect="1"/>
        </xdr:cNvPicPr>
      </xdr:nvPicPr>
      <xdr:blipFill>
        <a:blip xmlns:r="http://schemas.openxmlformats.org/officeDocument/2006/relationships" r:embed="rId59"/>
        <a:stretch>
          <a:fillRect/>
        </a:stretch>
      </xdr:blipFill>
      <xdr:spPr>
        <a:xfrm>
          <a:off x="3265715" y="548454943"/>
          <a:ext cx="3616518" cy="1534885"/>
        </a:xfrm>
        <a:prstGeom prst="rect">
          <a:avLst/>
        </a:prstGeom>
      </xdr:spPr>
    </xdr:pic>
    <xdr:clientData/>
  </xdr:twoCellAnchor>
  <xdr:twoCellAnchor editAs="oneCell">
    <xdr:from>
      <xdr:col>1</xdr:col>
      <xdr:colOff>57978</xdr:colOff>
      <xdr:row>2001</xdr:row>
      <xdr:rowOff>0</xdr:rowOff>
    </xdr:from>
    <xdr:to>
      <xdr:col>3</xdr:col>
      <xdr:colOff>624754</xdr:colOff>
      <xdr:row>2008</xdr:row>
      <xdr:rowOff>109504</xdr:rowOff>
    </xdr:to>
    <xdr:pic>
      <xdr:nvPicPr>
        <xdr:cNvPr id="217" name="Imagen 216">
          <a:extLst>
            <a:ext uri="{FF2B5EF4-FFF2-40B4-BE49-F238E27FC236}">
              <a16:creationId xmlns:a16="http://schemas.microsoft.com/office/drawing/2014/main" id="{0F41CDE9-9A77-4CF1-8BBF-3B6046CC4D9D}"/>
            </a:ext>
          </a:extLst>
        </xdr:cNvPr>
        <xdr:cNvPicPr>
          <a:picLocks noChangeAspect="1"/>
        </xdr:cNvPicPr>
      </xdr:nvPicPr>
      <xdr:blipFill>
        <a:blip xmlns:r="http://schemas.openxmlformats.org/officeDocument/2006/relationships" r:embed="rId58"/>
        <a:stretch>
          <a:fillRect/>
        </a:stretch>
      </xdr:blipFill>
      <xdr:spPr>
        <a:xfrm>
          <a:off x="447261" y="574581130"/>
          <a:ext cx="1991384" cy="1848852"/>
        </a:xfrm>
        <a:prstGeom prst="rect">
          <a:avLst/>
        </a:prstGeom>
      </xdr:spPr>
    </xdr:pic>
    <xdr:clientData/>
  </xdr:twoCellAnchor>
  <xdr:twoCellAnchor editAs="oneCell">
    <xdr:from>
      <xdr:col>4</xdr:col>
      <xdr:colOff>65314</xdr:colOff>
      <xdr:row>2001</xdr:row>
      <xdr:rowOff>54428</xdr:rowOff>
    </xdr:from>
    <xdr:to>
      <xdr:col>8</xdr:col>
      <xdr:colOff>1001829</xdr:colOff>
      <xdr:row>2008</xdr:row>
      <xdr:rowOff>88007</xdr:rowOff>
    </xdr:to>
    <xdr:pic>
      <xdr:nvPicPr>
        <xdr:cNvPr id="218" name="Imagen 217">
          <a:extLst>
            <a:ext uri="{FF2B5EF4-FFF2-40B4-BE49-F238E27FC236}">
              <a16:creationId xmlns:a16="http://schemas.microsoft.com/office/drawing/2014/main" id="{BB2AAC65-F18C-4F39-808E-4DC76DEAAFE9}"/>
            </a:ext>
          </a:extLst>
        </xdr:cNvPr>
        <xdr:cNvPicPr>
          <a:picLocks noChangeAspect="1"/>
        </xdr:cNvPicPr>
      </xdr:nvPicPr>
      <xdr:blipFill>
        <a:blip xmlns:r="http://schemas.openxmlformats.org/officeDocument/2006/relationships" r:embed="rId59"/>
        <a:stretch>
          <a:fillRect/>
        </a:stretch>
      </xdr:blipFill>
      <xdr:spPr>
        <a:xfrm>
          <a:off x="2656114" y="568016571"/>
          <a:ext cx="3973629" cy="1709979"/>
        </a:xfrm>
        <a:prstGeom prst="rect">
          <a:avLst/>
        </a:prstGeom>
      </xdr:spPr>
    </xdr:pic>
    <xdr:clientData/>
  </xdr:twoCellAnchor>
  <xdr:twoCellAnchor editAs="oneCell">
    <xdr:from>
      <xdr:col>5</xdr:col>
      <xdr:colOff>547877</xdr:colOff>
      <xdr:row>2049</xdr:row>
      <xdr:rowOff>0</xdr:rowOff>
    </xdr:from>
    <xdr:to>
      <xdr:col>8</xdr:col>
      <xdr:colOff>972094</xdr:colOff>
      <xdr:row>2061</xdr:row>
      <xdr:rowOff>201068</xdr:rowOff>
    </xdr:to>
    <xdr:pic>
      <xdr:nvPicPr>
        <xdr:cNvPr id="225" name="Imagen 224">
          <a:extLst>
            <a:ext uri="{FF2B5EF4-FFF2-40B4-BE49-F238E27FC236}">
              <a16:creationId xmlns:a16="http://schemas.microsoft.com/office/drawing/2014/main" id="{0FF3819B-525F-4173-9DED-18B3996E0DFC}"/>
            </a:ext>
          </a:extLst>
        </xdr:cNvPr>
        <xdr:cNvPicPr>
          <a:picLocks noChangeAspect="1"/>
        </xdr:cNvPicPr>
      </xdr:nvPicPr>
      <xdr:blipFill>
        <a:blip xmlns:r="http://schemas.openxmlformats.org/officeDocument/2006/relationships" r:embed="rId60"/>
        <a:stretch>
          <a:fillRect/>
        </a:stretch>
      </xdr:blipFill>
      <xdr:spPr>
        <a:xfrm>
          <a:off x="3868020" y="581525743"/>
          <a:ext cx="2612245" cy="3074895"/>
        </a:xfrm>
        <a:prstGeom prst="rect">
          <a:avLst/>
        </a:prstGeom>
      </xdr:spPr>
    </xdr:pic>
    <xdr:clientData/>
  </xdr:twoCellAnchor>
  <xdr:twoCellAnchor editAs="oneCell">
    <xdr:from>
      <xdr:col>1</xdr:col>
      <xdr:colOff>0</xdr:colOff>
      <xdr:row>2049</xdr:row>
      <xdr:rowOff>231964</xdr:rowOff>
    </xdr:from>
    <xdr:to>
      <xdr:col>5</xdr:col>
      <xdr:colOff>308961</xdr:colOff>
      <xdr:row>2059</xdr:row>
      <xdr:rowOff>75400</xdr:rowOff>
    </xdr:to>
    <xdr:pic>
      <xdr:nvPicPr>
        <xdr:cNvPr id="226" name="Imagen 225">
          <a:extLst>
            <a:ext uri="{FF2B5EF4-FFF2-40B4-BE49-F238E27FC236}">
              <a16:creationId xmlns:a16="http://schemas.microsoft.com/office/drawing/2014/main" id="{0BA50440-8B96-4AC0-9D76-C556EB6DB7EC}"/>
            </a:ext>
          </a:extLst>
        </xdr:cNvPr>
        <xdr:cNvPicPr>
          <a:picLocks noChangeAspect="1"/>
        </xdr:cNvPicPr>
      </xdr:nvPicPr>
      <xdr:blipFill>
        <a:blip xmlns:r="http://schemas.openxmlformats.org/officeDocument/2006/relationships" r:embed="rId61"/>
        <a:stretch>
          <a:fillRect/>
        </a:stretch>
      </xdr:blipFill>
      <xdr:spPr>
        <a:xfrm>
          <a:off x="402771" y="581757707"/>
          <a:ext cx="3346076" cy="2238292"/>
        </a:xfrm>
        <a:prstGeom prst="rect">
          <a:avLst/>
        </a:prstGeom>
      </xdr:spPr>
    </xdr:pic>
    <xdr:clientData/>
  </xdr:twoCellAnchor>
  <xdr:twoCellAnchor editAs="oneCell">
    <xdr:from>
      <xdr:col>4</xdr:col>
      <xdr:colOff>687267</xdr:colOff>
      <xdr:row>2062</xdr:row>
      <xdr:rowOff>146638</xdr:rowOff>
    </xdr:from>
    <xdr:to>
      <xdr:col>8</xdr:col>
      <xdr:colOff>958349</xdr:colOff>
      <xdr:row>2068</xdr:row>
      <xdr:rowOff>34231</xdr:rowOff>
    </xdr:to>
    <xdr:pic>
      <xdr:nvPicPr>
        <xdr:cNvPr id="227" name="Imagen 226">
          <a:extLst>
            <a:ext uri="{FF2B5EF4-FFF2-40B4-BE49-F238E27FC236}">
              <a16:creationId xmlns:a16="http://schemas.microsoft.com/office/drawing/2014/main" id="{46B7BCD7-1685-454A-A818-7FEC4A1983A8}"/>
            </a:ext>
          </a:extLst>
        </xdr:cNvPr>
        <xdr:cNvPicPr>
          <a:picLocks noChangeAspect="1"/>
        </xdr:cNvPicPr>
      </xdr:nvPicPr>
      <xdr:blipFill>
        <a:blip xmlns:r="http://schemas.openxmlformats.org/officeDocument/2006/relationships" r:embed="rId62"/>
        <a:stretch>
          <a:fillRect/>
        </a:stretch>
      </xdr:blipFill>
      <xdr:spPr>
        <a:xfrm>
          <a:off x="3278067" y="584785695"/>
          <a:ext cx="3308196" cy="1324508"/>
        </a:xfrm>
        <a:prstGeom prst="rect">
          <a:avLst/>
        </a:prstGeom>
      </xdr:spPr>
    </xdr:pic>
    <xdr:clientData/>
  </xdr:twoCellAnchor>
  <xdr:twoCellAnchor editAs="oneCell">
    <xdr:from>
      <xdr:col>1</xdr:col>
      <xdr:colOff>38100</xdr:colOff>
      <xdr:row>2060</xdr:row>
      <xdr:rowOff>107177</xdr:rowOff>
    </xdr:from>
    <xdr:to>
      <xdr:col>4</xdr:col>
      <xdr:colOff>585053</xdr:colOff>
      <xdr:row>2068</xdr:row>
      <xdr:rowOff>182017</xdr:rowOff>
    </xdr:to>
    <xdr:pic>
      <xdr:nvPicPr>
        <xdr:cNvPr id="228" name="Imagen 227">
          <a:extLst>
            <a:ext uri="{FF2B5EF4-FFF2-40B4-BE49-F238E27FC236}">
              <a16:creationId xmlns:a16="http://schemas.microsoft.com/office/drawing/2014/main" id="{4CE576F0-F0F4-49D2-A947-6A5BEAE0A7CC}"/>
            </a:ext>
          </a:extLst>
        </xdr:cNvPr>
        <xdr:cNvPicPr>
          <a:picLocks noChangeAspect="1"/>
        </xdr:cNvPicPr>
      </xdr:nvPicPr>
      <xdr:blipFill>
        <a:blip xmlns:r="http://schemas.openxmlformats.org/officeDocument/2006/relationships" r:embed="rId63"/>
        <a:stretch>
          <a:fillRect/>
        </a:stretch>
      </xdr:blipFill>
      <xdr:spPr>
        <a:xfrm>
          <a:off x="440871" y="584267263"/>
          <a:ext cx="2734982" cy="1990725"/>
        </a:xfrm>
        <a:prstGeom prst="rect">
          <a:avLst/>
        </a:prstGeom>
      </xdr:spPr>
    </xdr:pic>
    <xdr:clientData/>
  </xdr:twoCellAnchor>
  <xdr:twoCellAnchor editAs="oneCell">
    <xdr:from>
      <xdr:col>4</xdr:col>
      <xdr:colOff>578703</xdr:colOff>
      <xdr:row>2068</xdr:row>
      <xdr:rowOff>201067</xdr:rowOff>
    </xdr:from>
    <xdr:to>
      <xdr:col>8</xdr:col>
      <xdr:colOff>1202196</xdr:colOff>
      <xdr:row>2081</xdr:row>
      <xdr:rowOff>131002</xdr:rowOff>
    </xdr:to>
    <xdr:pic>
      <xdr:nvPicPr>
        <xdr:cNvPr id="229" name="Imagen 228">
          <a:extLst>
            <a:ext uri="{FF2B5EF4-FFF2-40B4-BE49-F238E27FC236}">
              <a16:creationId xmlns:a16="http://schemas.microsoft.com/office/drawing/2014/main" id="{98FF25F8-7729-40ED-A294-98BFA2400C8E}"/>
            </a:ext>
          </a:extLst>
        </xdr:cNvPr>
        <xdr:cNvPicPr>
          <a:picLocks noChangeAspect="1"/>
        </xdr:cNvPicPr>
      </xdr:nvPicPr>
      <xdr:blipFill>
        <a:blip xmlns:r="http://schemas.openxmlformats.org/officeDocument/2006/relationships" r:embed="rId64"/>
        <a:stretch>
          <a:fillRect/>
        </a:stretch>
      </xdr:blipFill>
      <xdr:spPr>
        <a:xfrm>
          <a:off x="3169503" y="586277038"/>
          <a:ext cx="3660607" cy="3043249"/>
        </a:xfrm>
        <a:prstGeom prst="rect">
          <a:avLst/>
        </a:prstGeom>
      </xdr:spPr>
    </xdr:pic>
    <xdr:clientData/>
  </xdr:twoCellAnchor>
  <xdr:twoCellAnchor editAs="oneCell">
    <xdr:from>
      <xdr:col>1</xdr:col>
      <xdr:colOff>38099</xdr:colOff>
      <xdr:row>2069</xdr:row>
      <xdr:rowOff>199706</xdr:rowOff>
    </xdr:from>
    <xdr:to>
      <xdr:col>4</xdr:col>
      <xdr:colOff>538957</xdr:colOff>
      <xdr:row>2076</xdr:row>
      <xdr:rowOff>146477</xdr:rowOff>
    </xdr:to>
    <xdr:pic>
      <xdr:nvPicPr>
        <xdr:cNvPr id="230" name="Imagen 229">
          <a:extLst>
            <a:ext uri="{FF2B5EF4-FFF2-40B4-BE49-F238E27FC236}">
              <a16:creationId xmlns:a16="http://schemas.microsoft.com/office/drawing/2014/main" id="{38527CA7-09B1-49E5-8973-A2AEA8C5B898}"/>
            </a:ext>
          </a:extLst>
        </xdr:cNvPr>
        <xdr:cNvPicPr>
          <a:picLocks noChangeAspect="1"/>
        </xdr:cNvPicPr>
      </xdr:nvPicPr>
      <xdr:blipFill>
        <a:blip xmlns:r="http://schemas.openxmlformats.org/officeDocument/2006/relationships" r:embed="rId65"/>
        <a:stretch>
          <a:fillRect/>
        </a:stretch>
      </xdr:blipFill>
      <xdr:spPr>
        <a:xfrm>
          <a:off x="440870" y="586515163"/>
          <a:ext cx="2688887" cy="1623172"/>
        </a:xfrm>
        <a:prstGeom prst="rect">
          <a:avLst/>
        </a:prstGeom>
      </xdr:spPr>
    </xdr:pic>
    <xdr:clientData/>
  </xdr:twoCellAnchor>
  <xdr:twoCellAnchor editAs="oneCell">
    <xdr:from>
      <xdr:col>5</xdr:col>
      <xdr:colOff>409654</xdr:colOff>
      <xdr:row>2096</xdr:row>
      <xdr:rowOff>0</xdr:rowOff>
    </xdr:from>
    <xdr:to>
      <xdr:col>8</xdr:col>
      <xdr:colOff>912159</xdr:colOff>
      <xdr:row>2109</xdr:row>
      <xdr:rowOff>138981</xdr:rowOff>
    </xdr:to>
    <xdr:pic>
      <xdr:nvPicPr>
        <xdr:cNvPr id="237" name="Imagen 236">
          <a:extLst>
            <a:ext uri="{FF2B5EF4-FFF2-40B4-BE49-F238E27FC236}">
              <a16:creationId xmlns:a16="http://schemas.microsoft.com/office/drawing/2014/main" id="{E87128E6-5629-4D58-BEEF-71425A5F0322}"/>
            </a:ext>
          </a:extLst>
        </xdr:cNvPr>
        <xdr:cNvPicPr>
          <a:picLocks noChangeAspect="1"/>
        </xdr:cNvPicPr>
      </xdr:nvPicPr>
      <xdr:blipFill>
        <a:blip xmlns:r="http://schemas.openxmlformats.org/officeDocument/2006/relationships" r:embed="rId66"/>
        <a:stretch>
          <a:fillRect/>
        </a:stretch>
      </xdr:blipFill>
      <xdr:spPr>
        <a:xfrm>
          <a:off x="3729797" y="593979000"/>
          <a:ext cx="2690533" cy="3252294"/>
        </a:xfrm>
        <a:prstGeom prst="rect">
          <a:avLst/>
        </a:prstGeom>
      </xdr:spPr>
    </xdr:pic>
    <xdr:clientData/>
  </xdr:twoCellAnchor>
  <xdr:twoCellAnchor editAs="oneCell">
    <xdr:from>
      <xdr:col>1</xdr:col>
      <xdr:colOff>180976</xdr:colOff>
      <xdr:row>2096</xdr:row>
      <xdr:rowOff>219572</xdr:rowOff>
    </xdr:from>
    <xdr:to>
      <xdr:col>5</xdr:col>
      <xdr:colOff>109175</xdr:colOff>
      <xdr:row>2106</xdr:row>
      <xdr:rowOff>17147</xdr:rowOff>
    </xdr:to>
    <xdr:pic>
      <xdr:nvPicPr>
        <xdr:cNvPr id="238" name="Imagen 237">
          <a:extLst>
            <a:ext uri="{FF2B5EF4-FFF2-40B4-BE49-F238E27FC236}">
              <a16:creationId xmlns:a16="http://schemas.microsoft.com/office/drawing/2014/main" id="{D53E51E7-E91C-46F4-8E70-AD335DEE6B9B}"/>
            </a:ext>
          </a:extLst>
        </xdr:cNvPr>
        <xdr:cNvPicPr>
          <a:picLocks noChangeAspect="1"/>
        </xdr:cNvPicPr>
      </xdr:nvPicPr>
      <xdr:blipFill>
        <a:blip xmlns:r="http://schemas.openxmlformats.org/officeDocument/2006/relationships" r:embed="rId67"/>
        <a:stretch>
          <a:fillRect/>
        </a:stretch>
      </xdr:blipFill>
      <xdr:spPr>
        <a:xfrm>
          <a:off x="583747" y="594198572"/>
          <a:ext cx="2965314" cy="2192431"/>
        </a:xfrm>
        <a:prstGeom prst="rect">
          <a:avLst/>
        </a:prstGeom>
      </xdr:spPr>
    </xdr:pic>
    <xdr:clientData/>
  </xdr:twoCellAnchor>
  <xdr:twoCellAnchor editAs="oneCell">
    <xdr:from>
      <xdr:col>5</xdr:col>
      <xdr:colOff>39340</xdr:colOff>
      <xdr:row>2110</xdr:row>
      <xdr:rowOff>2178</xdr:rowOff>
    </xdr:from>
    <xdr:to>
      <xdr:col>8</xdr:col>
      <xdr:colOff>1051339</xdr:colOff>
      <xdr:row>2115</xdr:row>
      <xdr:rowOff>81099</xdr:rowOff>
    </xdr:to>
    <xdr:pic>
      <xdr:nvPicPr>
        <xdr:cNvPr id="239" name="Imagen 238">
          <a:extLst>
            <a:ext uri="{FF2B5EF4-FFF2-40B4-BE49-F238E27FC236}">
              <a16:creationId xmlns:a16="http://schemas.microsoft.com/office/drawing/2014/main" id="{4AEC254E-2D4C-4CEF-80DC-1419EA98A7A0}"/>
            </a:ext>
          </a:extLst>
        </xdr:cNvPr>
        <xdr:cNvPicPr>
          <a:picLocks noChangeAspect="1"/>
        </xdr:cNvPicPr>
      </xdr:nvPicPr>
      <xdr:blipFill>
        <a:blip xmlns:r="http://schemas.openxmlformats.org/officeDocument/2006/relationships" r:embed="rId68"/>
        <a:stretch>
          <a:fillRect/>
        </a:stretch>
      </xdr:blipFill>
      <xdr:spPr>
        <a:xfrm>
          <a:off x="3359483" y="597333978"/>
          <a:ext cx="3200027" cy="1276350"/>
        </a:xfrm>
        <a:prstGeom prst="rect">
          <a:avLst/>
        </a:prstGeom>
      </xdr:spPr>
    </xdr:pic>
    <xdr:clientData/>
  </xdr:twoCellAnchor>
  <xdr:twoCellAnchor editAs="oneCell">
    <xdr:from>
      <xdr:col>1</xdr:col>
      <xdr:colOff>82826</xdr:colOff>
      <xdr:row>2107</xdr:row>
      <xdr:rowOff>168185</xdr:rowOff>
    </xdr:from>
    <xdr:to>
      <xdr:col>4</xdr:col>
      <xdr:colOff>823646</xdr:colOff>
      <xdr:row>2114</xdr:row>
      <xdr:rowOff>82460</xdr:rowOff>
    </xdr:to>
    <xdr:pic>
      <xdr:nvPicPr>
        <xdr:cNvPr id="240" name="Imagen 239">
          <a:extLst>
            <a:ext uri="{FF2B5EF4-FFF2-40B4-BE49-F238E27FC236}">
              <a16:creationId xmlns:a16="http://schemas.microsoft.com/office/drawing/2014/main" id="{C7DC4F8C-4A9B-4BC0-8B21-740C677FADC8}"/>
            </a:ext>
          </a:extLst>
        </xdr:cNvPr>
        <xdr:cNvPicPr>
          <a:picLocks noChangeAspect="1"/>
        </xdr:cNvPicPr>
      </xdr:nvPicPr>
      <xdr:blipFill>
        <a:blip xmlns:r="http://schemas.openxmlformats.org/officeDocument/2006/relationships" r:embed="rId69"/>
        <a:stretch>
          <a:fillRect/>
        </a:stretch>
      </xdr:blipFill>
      <xdr:spPr>
        <a:xfrm>
          <a:off x="472109" y="603945511"/>
          <a:ext cx="2877733" cy="1653623"/>
        </a:xfrm>
        <a:prstGeom prst="rect">
          <a:avLst/>
        </a:prstGeom>
      </xdr:spPr>
    </xdr:pic>
    <xdr:clientData/>
  </xdr:twoCellAnchor>
  <xdr:twoCellAnchor editAs="oneCell">
    <xdr:from>
      <xdr:col>5</xdr:col>
      <xdr:colOff>364960</xdr:colOff>
      <xdr:row>2115</xdr:row>
      <xdr:rowOff>223974</xdr:rowOff>
    </xdr:from>
    <xdr:to>
      <xdr:col>8</xdr:col>
      <xdr:colOff>939269</xdr:colOff>
      <xdr:row>2125</xdr:row>
      <xdr:rowOff>150976</xdr:rowOff>
    </xdr:to>
    <xdr:pic>
      <xdr:nvPicPr>
        <xdr:cNvPr id="241" name="Imagen 240">
          <a:extLst>
            <a:ext uri="{FF2B5EF4-FFF2-40B4-BE49-F238E27FC236}">
              <a16:creationId xmlns:a16="http://schemas.microsoft.com/office/drawing/2014/main" id="{12E41968-3F8B-4CBF-A5D1-52B05EBFCB0C}"/>
            </a:ext>
          </a:extLst>
        </xdr:cNvPr>
        <xdr:cNvPicPr>
          <a:picLocks noChangeAspect="1"/>
        </xdr:cNvPicPr>
      </xdr:nvPicPr>
      <xdr:blipFill>
        <a:blip xmlns:r="http://schemas.openxmlformats.org/officeDocument/2006/relationships" r:embed="rId70"/>
        <a:stretch>
          <a:fillRect/>
        </a:stretch>
      </xdr:blipFill>
      <xdr:spPr>
        <a:xfrm>
          <a:off x="3685103" y="598753203"/>
          <a:ext cx="2762337" cy="2321859"/>
        </a:xfrm>
        <a:prstGeom prst="rect">
          <a:avLst/>
        </a:prstGeom>
      </xdr:spPr>
    </xdr:pic>
    <xdr:clientData/>
  </xdr:twoCellAnchor>
  <xdr:twoCellAnchor editAs="oneCell">
    <xdr:from>
      <xdr:col>1</xdr:col>
      <xdr:colOff>47626</xdr:colOff>
      <xdr:row>2116</xdr:row>
      <xdr:rowOff>89263</xdr:rowOff>
    </xdr:from>
    <xdr:to>
      <xdr:col>4</xdr:col>
      <xdr:colOff>769203</xdr:colOff>
      <xdr:row>2123</xdr:row>
      <xdr:rowOff>207611</xdr:rowOff>
    </xdr:to>
    <xdr:pic>
      <xdr:nvPicPr>
        <xdr:cNvPr id="242" name="Imagen 241">
          <a:extLst>
            <a:ext uri="{FF2B5EF4-FFF2-40B4-BE49-F238E27FC236}">
              <a16:creationId xmlns:a16="http://schemas.microsoft.com/office/drawing/2014/main" id="{AE5D9CD0-E74B-4CC5-95CB-D035D9802805}"/>
            </a:ext>
          </a:extLst>
        </xdr:cNvPr>
        <xdr:cNvPicPr>
          <a:picLocks noChangeAspect="1"/>
        </xdr:cNvPicPr>
      </xdr:nvPicPr>
      <xdr:blipFill>
        <a:blip xmlns:r="http://schemas.openxmlformats.org/officeDocument/2006/relationships" r:embed="rId71"/>
        <a:stretch>
          <a:fillRect/>
        </a:stretch>
      </xdr:blipFill>
      <xdr:spPr>
        <a:xfrm>
          <a:off x="450397" y="598857977"/>
          <a:ext cx="2909606" cy="1794748"/>
        </a:xfrm>
        <a:prstGeom prst="rect">
          <a:avLst/>
        </a:prstGeom>
      </xdr:spPr>
    </xdr:pic>
    <xdr:clientData/>
  </xdr:twoCellAnchor>
  <xdr:twoCellAnchor editAs="oneCell">
    <xdr:from>
      <xdr:col>5</xdr:col>
      <xdr:colOff>409654</xdr:colOff>
      <xdr:row>2138</xdr:row>
      <xdr:rowOff>0</xdr:rowOff>
    </xdr:from>
    <xdr:to>
      <xdr:col>8</xdr:col>
      <xdr:colOff>912159</xdr:colOff>
      <xdr:row>2151</xdr:row>
      <xdr:rowOff>138979</xdr:rowOff>
    </xdr:to>
    <xdr:pic>
      <xdr:nvPicPr>
        <xdr:cNvPr id="243" name="Imagen 242">
          <a:extLst>
            <a:ext uri="{FF2B5EF4-FFF2-40B4-BE49-F238E27FC236}">
              <a16:creationId xmlns:a16="http://schemas.microsoft.com/office/drawing/2014/main" id="{963914A3-C7A9-46E1-9B59-B3DF4CC28E31}"/>
            </a:ext>
          </a:extLst>
        </xdr:cNvPr>
        <xdr:cNvPicPr>
          <a:picLocks noChangeAspect="1"/>
        </xdr:cNvPicPr>
      </xdr:nvPicPr>
      <xdr:blipFill>
        <a:blip xmlns:r="http://schemas.openxmlformats.org/officeDocument/2006/relationships" r:embed="rId66"/>
        <a:stretch>
          <a:fillRect/>
        </a:stretch>
      </xdr:blipFill>
      <xdr:spPr>
        <a:xfrm>
          <a:off x="3729797" y="605234829"/>
          <a:ext cx="2690533" cy="3252294"/>
        </a:xfrm>
        <a:prstGeom prst="rect">
          <a:avLst/>
        </a:prstGeom>
      </xdr:spPr>
    </xdr:pic>
    <xdr:clientData/>
  </xdr:twoCellAnchor>
  <xdr:twoCellAnchor editAs="oneCell">
    <xdr:from>
      <xdr:col>1</xdr:col>
      <xdr:colOff>180976</xdr:colOff>
      <xdr:row>2138</xdr:row>
      <xdr:rowOff>219572</xdr:rowOff>
    </xdr:from>
    <xdr:to>
      <xdr:col>5</xdr:col>
      <xdr:colOff>109175</xdr:colOff>
      <xdr:row>2148</xdr:row>
      <xdr:rowOff>17145</xdr:rowOff>
    </xdr:to>
    <xdr:pic>
      <xdr:nvPicPr>
        <xdr:cNvPr id="244" name="Imagen 243">
          <a:extLst>
            <a:ext uri="{FF2B5EF4-FFF2-40B4-BE49-F238E27FC236}">
              <a16:creationId xmlns:a16="http://schemas.microsoft.com/office/drawing/2014/main" id="{99E2131D-F2D3-4F3F-8712-915144D5CE21}"/>
            </a:ext>
          </a:extLst>
        </xdr:cNvPr>
        <xdr:cNvPicPr>
          <a:picLocks noChangeAspect="1"/>
        </xdr:cNvPicPr>
      </xdr:nvPicPr>
      <xdr:blipFill>
        <a:blip xmlns:r="http://schemas.openxmlformats.org/officeDocument/2006/relationships" r:embed="rId67"/>
        <a:stretch>
          <a:fillRect/>
        </a:stretch>
      </xdr:blipFill>
      <xdr:spPr>
        <a:xfrm>
          <a:off x="583747" y="605454401"/>
          <a:ext cx="2965314" cy="2192431"/>
        </a:xfrm>
        <a:prstGeom prst="rect">
          <a:avLst/>
        </a:prstGeom>
      </xdr:spPr>
    </xdr:pic>
    <xdr:clientData/>
  </xdr:twoCellAnchor>
  <xdr:twoCellAnchor editAs="oneCell">
    <xdr:from>
      <xdr:col>5</xdr:col>
      <xdr:colOff>39340</xdr:colOff>
      <xdr:row>2152</xdr:row>
      <xdr:rowOff>2178</xdr:rowOff>
    </xdr:from>
    <xdr:to>
      <xdr:col>8</xdr:col>
      <xdr:colOff>1051339</xdr:colOff>
      <xdr:row>2157</xdr:row>
      <xdr:rowOff>81100</xdr:rowOff>
    </xdr:to>
    <xdr:pic>
      <xdr:nvPicPr>
        <xdr:cNvPr id="245" name="Imagen 244">
          <a:extLst>
            <a:ext uri="{FF2B5EF4-FFF2-40B4-BE49-F238E27FC236}">
              <a16:creationId xmlns:a16="http://schemas.microsoft.com/office/drawing/2014/main" id="{A09835B0-43BF-451E-A871-6103F7FCDB98}"/>
            </a:ext>
          </a:extLst>
        </xdr:cNvPr>
        <xdr:cNvPicPr>
          <a:picLocks noChangeAspect="1"/>
        </xdr:cNvPicPr>
      </xdr:nvPicPr>
      <xdr:blipFill>
        <a:blip xmlns:r="http://schemas.openxmlformats.org/officeDocument/2006/relationships" r:embed="rId68"/>
        <a:stretch>
          <a:fillRect/>
        </a:stretch>
      </xdr:blipFill>
      <xdr:spPr>
        <a:xfrm>
          <a:off x="3359483" y="608589807"/>
          <a:ext cx="3200027" cy="1276350"/>
        </a:xfrm>
        <a:prstGeom prst="rect">
          <a:avLst/>
        </a:prstGeom>
      </xdr:spPr>
    </xdr:pic>
    <xdr:clientData/>
  </xdr:twoCellAnchor>
  <xdr:twoCellAnchor editAs="oneCell">
    <xdr:from>
      <xdr:col>1</xdr:col>
      <xdr:colOff>0</xdr:colOff>
      <xdr:row>2149</xdr:row>
      <xdr:rowOff>168186</xdr:rowOff>
    </xdr:from>
    <xdr:to>
      <xdr:col>4</xdr:col>
      <xdr:colOff>740820</xdr:colOff>
      <xdr:row>2156</xdr:row>
      <xdr:rowOff>82461</xdr:rowOff>
    </xdr:to>
    <xdr:pic>
      <xdr:nvPicPr>
        <xdr:cNvPr id="246" name="Imagen 245">
          <a:extLst>
            <a:ext uri="{FF2B5EF4-FFF2-40B4-BE49-F238E27FC236}">
              <a16:creationId xmlns:a16="http://schemas.microsoft.com/office/drawing/2014/main" id="{79227D3C-BAB0-464B-B78D-1936A371462C}"/>
            </a:ext>
          </a:extLst>
        </xdr:cNvPr>
        <xdr:cNvPicPr>
          <a:picLocks noChangeAspect="1"/>
        </xdr:cNvPicPr>
      </xdr:nvPicPr>
      <xdr:blipFill>
        <a:blip xmlns:r="http://schemas.openxmlformats.org/officeDocument/2006/relationships" r:embed="rId69"/>
        <a:stretch>
          <a:fillRect/>
        </a:stretch>
      </xdr:blipFill>
      <xdr:spPr>
        <a:xfrm>
          <a:off x="402771" y="608037357"/>
          <a:ext cx="2928849" cy="1590675"/>
        </a:xfrm>
        <a:prstGeom prst="rect">
          <a:avLst/>
        </a:prstGeom>
      </xdr:spPr>
    </xdr:pic>
    <xdr:clientData/>
  </xdr:twoCellAnchor>
  <xdr:twoCellAnchor editAs="oneCell">
    <xdr:from>
      <xdr:col>5</xdr:col>
      <xdr:colOff>364960</xdr:colOff>
      <xdr:row>2157</xdr:row>
      <xdr:rowOff>223975</xdr:rowOff>
    </xdr:from>
    <xdr:to>
      <xdr:col>8</xdr:col>
      <xdr:colOff>939269</xdr:colOff>
      <xdr:row>2167</xdr:row>
      <xdr:rowOff>150976</xdr:rowOff>
    </xdr:to>
    <xdr:pic>
      <xdr:nvPicPr>
        <xdr:cNvPr id="247" name="Imagen 246">
          <a:extLst>
            <a:ext uri="{FF2B5EF4-FFF2-40B4-BE49-F238E27FC236}">
              <a16:creationId xmlns:a16="http://schemas.microsoft.com/office/drawing/2014/main" id="{605F8158-017B-4E18-975E-7C39AE3BD413}"/>
            </a:ext>
          </a:extLst>
        </xdr:cNvPr>
        <xdr:cNvPicPr>
          <a:picLocks noChangeAspect="1"/>
        </xdr:cNvPicPr>
      </xdr:nvPicPr>
      <xdr:blipFill>
        <a:blip xmlns:r="http://schemas.openxmlformats.org/officeDocument/2006/relationships" r:embed="rId70"/>
        <a:stretch>
          <a:fillRect/>
        </a:stretch>
      </xdr:blipFill>
      <xdr:spPr>
        <a:xfrm>
          <a:off x="3685103" y="610009032"/>
          <a:ext cx="2762337" cy="2321859"/>
        </a:xfrm>
        <a:prstGeom prst="rect">
          <a:avLst/>
        </a:prstGeom>
      </xdr:spPr>
    </xdr:pic>
    <xdr:clientData/>
  </xdr:twoCellAnchor>
  <xdr:twoCellAnchor editAs="oneCell">
    <xdr:from>
      <xdr:col>1</xdr:col>
      <xdr:colOff>47626</xdr:colOff>
      <xdr:row>2158</xdr:row>
      <xdr:rowOff>89263</xdr:rowOff>
    </xdr:from>
    <xdr:to>
      <xdr:col>4</xdr:col>
      <xdr:colOff>769203</xdr:colOff>
      <xdr:row>2165</xdr:row>
      <xdr:rowOff>207611</xdr:rowOff>
    </xdr:to>
    <xdr:pic>
      <xdr:nvPicPr>
        <xdr:cNvPr id="248" name="Imagen 247">
          <a:extLst>
            <a:ext uri="{FF2B5EF4-FFF2-40B4-BE49-F238E27FC236}">
              <a16:creationId xmlns:a16="http://schemas.microsoft.com/office/drawing/2014/main" id="{8DA8D9EF-8F2F-434D-B9F1-3EFD323336AB}"/>
            </a:ext>
          </a:extLst>
        </xdr:cNvPr>
        <xdr:cNvPicPr>
          <a:picLocks noChangeAspect="1"/>
        </xdr:cNvPicPr>
      </xdr:nvPicPr>
      <xdr:blipFill>
        <a:blip xmlns:r="http://schemas.openxmlformats.org/officeDocument/2006/relationships" r:embed="rId71"/>
        <a:stretch>
          <a:fillRect/>
        </a:stretch>
      </xdr:blipFill>
      <xdr:spPr>
        <a:xfrm>
          <a:off x="450397" y="610113806"/>
          <a:ext cx="2909606" cy="1794748"/>
        </a:xfrm>
        <a:prstGeom prst="rect">
          <a:avLst/>
        </a:prstGeom>
      </xdr:spPr>
    </xdr:pic>
    <xdr:clientData/>
  </xdr:twoCellAnchor>
  <xdr:twoCellAnchor editAs="oneCell">
    <xdr:from>
      <xdr:col>1</xdr:col>
      <xdr:colOff>0</xdr:colOff>
      <xdr:row>2206</xdr:row>
      <xdr:rowOff>0</xdr:rowOff>
    </xdr:from>
    <xdr:to>
      <xdr:col>4</xdr:col>
      <xdr:colOff>550127</xdr:colOff>
      <xdr:row>2214</xdr:row>
      <xdr:rowOff>121797</xdr:rowOff>
    </xdr:to>
    <xdr:pic>
      <xdr:nvPicPr>
        <xdr:cNvPr id="249" name="Imagen 248">
          <a:extLst>
            <a:ext uri="{FF2B5EF4-FFF2-40B4-BE49-F238E27FC236}">
              <a16:creationId xmlns:a16="http://schemas.microsoft.com/office/drawing/2014/main" id="{A6E34707-9836-45F5-B398-B90EB84C22EC}"/>
            </a:ext>
          </a:extLst>
        </xdr:cNvPr>
        <xdr:cNvPicPr>
          <a:picLocks noChangeAspect="1"/>
        </xdr:cNvPicPr>
      </xdr:nvPicPr>
      <xdr:blipFill>
        <a:blip xmlns:r="http://schemas.openxmlformats.org/officeDocument/2006/relationships" r:embed="rId72"/>
        <a:stretch>
          <a:fillRect/>
        </a:stretch>
      </xdr:blipFill>
      <xdr:spPr>
        <a:xfrm>
          <a:off x="402771" y="623261571"/>
          <a:ext cx="2738156" cy="2037683"/>
        </a:xfrm>
        <a:prstGeom prst="rect">
          <a:avLst/>
        </a:prstGeom>
      </xdr:spPr>
    </xdr:pic>
    <xdr:clientData/>
  </xdr:twoCellAnchor>
  <xdr:twoCellAnchor editAs="oneCell">
    <xdr:from>
      <xdr:col>4</xdr:col>
      <xdr:colOff>630085</xdr:colOff>
      <xdr:row>2222</xdr:row>
      <xdr:rowOff>202346</xdr:rowOff>
    </xdr:from>
    <xdr:to>
      <xdr:col>8</xdr:col>
      <xdr:colOff>574337</xdr:colOff>
      <xdr:row>2233</xdr:row>
      <xdr:rowOff>73947</xdr:rowOff>
    </xdr:to>
    <xdr:pic>
      <xdr:nvPicPr>
        <xdr:cNvPr id="250" name="Imagen 249">
          <a:extLst>
            <a:ext uri="{FF2B5EF4-FFF2-40B4-BE49-F238E27FC236}">
              <a16:creationId xmlns:a16="http://schemas.microsoft.com/office/drawing/2014/main" id="{3345FBD1-F5E2-4DFA-8DAF-F08F3A094C19}"/>
            </a:ext>
          </a:extLst>
        </xdr:cNvPr>
        <xdr:cNvPicPr>
          <a:picLocks noChangeAspect="1"/>
        </xdr:cNvPicPr>
      </xdr:nvPicPr>
      <xdr:blipFill>
        <a:blip xmlns:r="http://schemas.openxmlformats.org/officeDocument/2006/relationships" r:embed="rId73"/>
        <a:stretch>
          <a:fillRect/>
        </a:stretch>
      </xdr:blipFill>
      <xdr:spPr>
        <a:xfrm>
          <a:off x="3220885" y="627295689"/>
          <a:ext cx="2981366" cy="2505944"/>
        </a:xfrm>
        <a:prstGeom prst="rect">
          <a:avLst/>
        </a:prstGeom>
      </xdr:spPr>
    </xdr:pic>
    <xdr:clientData/>
  </xdr:twoCellAnchor>
  <xdr:twoCellAnchor editAs="oneCell">
    <xdr:from>
      <xdr:col>4</xdr:col>
      <xdr:colOff>664427</xdr:colOff>
      <xdr:row>2206</xdr:row>
      <xdr:rowOff>66675</xdr:rowOff>
    </xdr:from>
    <xdr:to>
      <xdr:col>8</xdr:col>
      <xdr:colOff>1035291</xdr:colOff>
      <xdr:row>2222</xdr:row>
      <xdr:rowOff>202063</xdr:rowOff>
    </xdr:to>
    <xdr:pic>
      <xdr:nvPicPr>
        <xdr:cNvPr id="251" name="Imagen 250">
          <a:extLst>
            <a:ext uri="{FF2B5EF4-FFF2-40B4-BE49-F238E27FC236}">
              <a16:creationId xmlns:a16="http://schemas.microsoft.com/office/drawing/2014/main" id="{6B862C58-C00C-41C5-923B-FD26534BA658}"/>
            </a:ext>
          </a:extLst>
        </xdr:cNvPr>
        <xdr:cNvPicPr>
          <a:picLocks noChangeAspect="1"/>
        </xdr:cNvPicPr>
      </xdr:nvPicPr>
      <xdr:blipFill>
        <a:blip xmlns:r="http://schemas.openxmlformats.org/officeDocument/2006/relationships" r:embed="rId74"/>
        <a:stretch>
          <a:fillRect/>
        </a:stretch>
      </xdr:blipFill>
      <xdr:spPr>
        <a:xfrm>
          <a:off x="3255227" y="623328246"/>
          <a:ext cx="3407978" cy="3967160"/>
        </a:xfrm>
        <a:prstGeom prst="rect">
          <a:avLst/>
        </a:prstGeom>
      </xdr:spPr>
    </xdr:pic>
    <xdr:clientData/>
  </xdr:twoCellAnchor>
  <xdr:twoCellAnchor editAs="oneCell">
    <xdr:from>
      <xdr:col>1</xdr:col>
      <xdr:colOff>95249</xdr:colOff>
      <xdr:row>2214</xdr:row>
      <xdr:rowOff>225558</xdr:rowOff>
    </xdr:from>
    <xdr:to>
      <xdr:col>4</xdr:col>
      <xdr:colOff>607277</xdr:colOff>
      <xdr:row>2222</xdr:row>
      <xdr:rowOff>2321</xdr:rowOff>
    </xdr:to>
    <xdr:pic>
      <xdr:nvPicPr>
        <xdr:cNvPr id="252" name="Imagen 251">
          <a:extLst>
            <a:ext uri="{FF2B5EF4-FFF2-40B4-BE49-F238E27FC236}">
              <a16:creationId xmlns:a16="http://schemas.microsoft.com/office/drawing/2014/main" id="{51550BCB-CE57-4307-9C58-141702A5D43D}"/>
            </a:ext>
          </a:extLst>
        </xdr:cNvPr>
        <xdr:cNvPicPr>
          <a:picLocks noChangeAspect="1"/>
        </xdr:cNvPicPr>
      </xdr:nvPicPr>
      <xdr:blipFill rotWithShape="1">
        <a:blip xmlns:r="http://schemas.openxmlformats.org/officeDocument/2006/relationships" r:embed="rId75"/>
        <a:srcRect b="47013"/>
        <a:stretch/>
      </xdr:blipFill>
      <xdr:spPr>
        <a:xfrm>
          <a:off x="498020" y="625403015"/>
          <a:ext cx="2700057" cy="1692649"/>
        </a:xfrm>
        <a:prstGeom prst="rect">
          <a:avLst/>
        </a:prstGeom>
      </xdr:spPr>
    </xdr:pic>
    <xdr:clientData/>
  </xdr:twoCellAnchor>
  <xdr:twoCellAnchor editAs="oneCell">
    <xdr:from>
      <xdr:col>1</xdr:col>
      <xdr:colOff>76199</xdr:colOff>
      <xdr:row>2223</xdr:row>
      <xdr:rowOff>105736</xdr:rowOff>
    </xdr:from>
    <xdr:to>
      <xdr:col>4</xdr:col>
      <xdr:colOff>676812</xdr:colOff>
      <xdr:row>2231</xdr:row>
      <xdr:rowOff>56750</xdr:rowOff>
    </xdr:to>
    <xdr:pic>
      <xdr:nvPicPr>
        <xdr:cNvPr id="253" name="Imagen 252">
          <a:extLst>
            <a:ext uri="{FF2B5EF4-FFF2-40B4-BE49-F238E27FC236}">
              <a16:creationId xmlns:a16="http://schemas.microsoft.com/office/drawing/2014/main" id="{BA2EA825-C03A-4343-99BD-65BE4ACBEF38}"/>
            </a:ext>
          </a:extLst>
        </xdr:cNvPr>
        <xdr:cNvPicPr>
          <a:picLocks noChangeAspect="1"/>
        </xdr:cNvPicPr>
      </xdr:nvPicPr>
      <xdr:blipFill>
        <a:blip xmlns:r="http://schemas.openxmlformats.org/officeDocument/2006/relationships" r:embed="rId76"/>
        <a:stretch>
          <a:fillRect/>
        </a:stretch>
      </xdr:blipFill>
      <xdr:spPr>
        <a:xfrm>
          <a:off x="478970" y="627438565"/>
          <a:ext cx="2788642" cy="1866900"/>
        </a:xfrm>
        <a:prstGeom prst="rect">
          <a:avLst/>
        </a:prstGeom>
      </xdr:spPr>
    </xdr:pic>
    <xdr:clientData/>
  </xdr:twoCellAnchor>
  <xdr:twoCellAnchor editAs="oneCell">
    <xdr:from>
      <xdr:col>4</xdr:col>
      <xdr:colOff>639611</xdr:colOff>
      <xdr:row>2263</xdr:row>
      <xdr:rowOff>49947</xdr:rowOff>
    </xdr:from>
    <xdr:to>
      <xdr:col>8</xdr:col>
      <xdr:colOff>583863</xdr:colOff>
      <xdr:row>2273</xdr:row>
      <xdr:rowOff>161034</xdr:rowOff>
    </xdr:to>
    <xdr:pic>
      <xdr:nvPicPr>
        <xdr:cNvPr id="254" name="Imagen 253">
          <a:extLst>
            <a:ext uri="{FF2B5EF4-FFF2-40B4-BE49-F238E27FC236}">
              <a16:creationId xmlns:a16="http://schemas.microsoft.com/office/drawing/2014/main" id="{C339CC8F-164C-42D1-8A26-484612B51187}"/>
            </a:ext>
          </a:extLst>
        </xdr:cNvPr>
        <xdr:cNvPicPr>
          <a:picLocks noChangeAspect="1"/>
        </xdr:cNvPicPr>
      </xdr:nvPicPr>
      <xdr:blipFill>
        <a:blip xmlns:r="http://schemas.openxmlformats.org/officeDocument/2006/relationships" r:embed="rId73"/>
        <a:stretch>
          <a:fillRect/>
        </a:stretch>
      </xdr:blipFill>
      <xdr:spPr>
        <a:xfrm>
          <a:off x="3230411" y="637833061"/>
          <a:ext cx="2981366" cy="2505944"/>
        </a:xfrm>
        <a:prstGeom prst="rect">
          <a:avLst/>
        </a:prstGeom>
      </xdr:spPr>
    </xdr:pic>
    <xdr:clientData/>
  </xdr:twoCellAnchor>
  <xdr:twoCellAnchor editAs="oneCell">
    <xdr:from>
      <xdr:col>4</xdr:col>
      <xdr:colOff>588228</xdr:colOff>
      <xdr:row>2247</xdr:row>
      <xdr:rowOff>0</xdr:rowOff>
    </xdr:from>
    <xdr:to>
      <xdr:col>8</xdr:col>
      <xdr:colOff>932198</xdr:colOff>
      <xdr:row>2263</xdr:row>
      <xdr:rowOff>135389</xdr:rowOff>
    </xdr:to>
    <xdr:pic>
      <xdr:nvPicPr>
        <xdr:cNvPr id="255" name="Imagen 254">
          <a:extLst>
            <a:ext uri="{FF2B5EF4-FFF2-40B4-BE49-F238E27FC236}">
              <a16:creationId xmlns:a16="http://schemas.microsoft.com/office/drawing/2014/main" id="{460E7FF8-811E-47B7-A9E3-BF90018F73C8}"/>
            </a:ext>
          </a:extLst>
        </xdr:cNvPr>
        <xdr:cNvPicPr>
          <a:picLocks noChangeAspect="1"/>
        </xdr:cNvPicPr>
      </xdr:nvPicPr>
      <xdr:blipFill>
        <a:blip xmlns:r="http://schemas.openxmlformats.org/officeDocument/2006/relationships" r:embed="rId74"/>
        <a:stretch>
          <a:fillRect/>
        </a:stretch>
      </xdr:blipFill>
      <xdr:spPr>
        <a:xfrm>
          <a:off x="3179028" y="633951343"/>
          <a:ext cx="3381084" cy="3967160"/>
        </a:xfrm>
        <a:prstGeom prst="rect">
          <a:avLst/>
        </a:prstGeom>
      </xdr:spPr>
    </xdr:pic>
    <xdr:clientData/>
  </xdr:twoCellAnchor>
  <xdr:twoCellAnchor editAs="oneCell">
    <xdr:from>
      <xdr:col>1</xdr:col>
      <xdr:colOff>19050</xdr:colOff>
      <xdr:row>2255</xdr:row>
      <xdr:rowOff>158883</xdr:rowOff>
    </xdr:from>
    <xdr:to>
      <xdr:col>4</xdr:col>
      <xdr:colOff>531078</xdr:colOff>
      <xdr:row>2262</xdr:row>
      <xdr:rowOff>175132</xdr:rowOff>
    </xdr:to>
    <xdr:pic>
      <xdr:nvPicPr>
        <xdr:cNvPr id="256" name="Imagen 255">
          <a:extLst>
            <a:ext uri="{FF2B5EF4-FFF2-40B4-BE49-F238E27FC236}">
              <a16:creationId xmlns:a16="http://schemas.microsoft.com/office/drawing/2014/main" id="{77FB08A0-19A8-4BAC-87BA-3967AFC248DA}"/>
            </a:ext>
          </a:extLst>
        </xdr:cNvPr>
        <xdr:cNvPicPr>
          <a:picLocks noChangeAspect="1"/>
        </xdr:cNvPicPr>
      </xdr:nvPicPr>
      <xdr:blipFill rotWithShape="1">
        <a:blip xmlns:r="http://schemas.openxmlformats.org/officeDocument/2006/relationships" r:embed="rId75"/>
        <a:srcRect b="47013"/>
        <a:stretch/>
      </xdr:blipFill>
      <xdr:spPr>
        <a:xfrm>
          <a:off x="421821" y="636026112"/>
          <a:ext cx="2700057" cy="1692649"/>
        </a:xfrm>
        <a:prstGeom prst="rect">
          <a:avLst/>
        </a:prstGeom>
      </xdr:spPr>
    </xdr:pic>
    <xdr:clientData/>
  </xdr:twoCellAnchor>
  <xdr:twoCellAnchor editAs="oneCell">
    <xdr:from>
      <xdr:col>1</xdr:col>
      <xdr:colOff>49696</xdr:colOff>
      <xdr:row>2264</xdr:row>
      <xdr:rowOff>39062</xdr:rowOff>
    </xdr:from>
    <xdr:to>
      <xdr:col>4</xdr:col>
      <xdr:colOff>650309</xdr:colOff>
      <xdr:row>2271</xdr:row>
      <xdr:rowOff>229562</xdr:rowOff>
    </xdr:to>
    <xdr:pic>
      <xdr:nvPicPr>
        <xdr:cNvPr id="257" name="Imagen 256">
          <a:extLst>
            <a:ext uri="{FF2B5EF4-FFF2-40B4-BE49-F238E27FC236}">
              <a16:creationId xmlns:a16="http://schemas.microsoft.com/office/drawing/2014/main" id="{2D03D4CA-B153-47FE-ABF7-8D4A6F2DD08B}"/>
            </a:ext>
          </a:extLst>
        </xdr:cNvPr>
        <xdr:cNvPicPr>
          <a:picLocks noChangeAspect="1"/>
        </xdr:cNvPicPr>
      </xdr:nvPicPr>
      <xdr:blipFill>
        <a:blip xmlns:r="http://schemas.openxmlformats.org/officeDocument/2006/relationships" r:embed="rId76"/>
        <a:stretch>
          <a:fillRect/>
        </a:stretch>
      </xdr:blipFill>
      <xdr:spPr>
        <a:xfrm>
          <a:off x="438979" y="646057692"/>
          <a:ext cx="2737526" cy="1929848"/>
        </a:xfrm>
        <a:prstGeom prst="rect">
          <a:avLst/>
        </a:prstGeom>
      </xdr:spPr>
    </xdr:pic>
    <xdr:clientData/>
  </xdr:twoCellAnchor>
  <xdr:twoCellAnchor editAs="oneCell">
    <xdr:from>
      <xdr:col>1</xdr:col>
      <xdr:colOff>0</xdr:colOff>
      <xdr:row>2247</xdr:row>
      <xdr:rowOff>0</xdr:rowOff>
    </xdr:from>
    <xdr:to>
      <xdr:col>4</xdr:col>
      <xdr:colOff>550127</xdr:colOff>
      <xdr:row>2255</xdr:row>
      <xdr:rowOff>121797</xdr:rowOff>
    </xdr:to>
    <xdr:pic>
      <xdr:nvPicPr>
        <xdr:cNvPr id="258" name="Imagen 257">
          <a:extLst>
            <a:ext uri="{FF2B5EF4-FFF2-40B4-BE49-F238E27FC236}">
              <a16:creationId xmlns:a16="http://schemas.microsoft.com/office/drawing/2014/main" id="{CCA16F5A-8769-4540-BD68-48FAF27AC762}"/>
            </a:ext>
          </a:extLst>
        </xdr:cNvPr>
        <xdr:cNvPicPr>
          <a:picLocks noChangeAspect="1"/>
        </xdr:cNvPicPr>
      </xdr:nvPicPr>
      <xdr:blipFill>
        <a:blip xmlns:r="http://schemas.openxmlformats.org/officeDocument/2006/relationships" r:embed="rId72"/>
        <a:stretch>
          <a:fillRect/>
        </a:stretch>
      </xdr:blipFill>
      <xdr:spPr>
        <a:xfrm>
          <a:off x="402771" y="633951343"/>
          <a:ext cx="2738156" cy="2037683"/>
        </a:xfrm>
        <a:prstGeom prst="rect">
          <a:avLst/>
        </a:prstGeom>
      </xdr:spPr>
    </xdr:pic>
    <xdr:clientData/>
  </xdr:twoCellAnchor>
  <xdr:twoCellAnchor editAs="oneCell">
    <xdr:from>
      <xdr:col>4</xdr:col>
      <xdr:colOff>639611</xdr:colOff>
      <xdr:row>2311</xdr:row>
      <xdr:rowOff>0</xdr:rowOff>
    </xdr:from>
    <xdr:to>
      <xdr:col>8</xdr:col>
      <xdr:colOff>583863</xdr:colOff>
      <xdr:row>2321</xdr:row>
      <xdr:rowOff>144704</xdr:rowOff>
    </xdr:to>
    <xdr:pic>
      <xdr:nvPicPr>
        <xdr:cNvPr id="259" name="Imagen 258">
          <a:extLst>
            <a:ext uri="{FF2B5EF4-FFF2-40B4-BE49-F238E27FC236}">
              <a16:creationId xmlns:a16="http://schemas.microsoft.com/office/drawing/2014/main" id="{41C432C7-13FB-4853-A94B-107CD6DF396D}"/>
            </a:ext>
          </a:extLst>
        </xdr:cNvPr>
        <xdr:cNvPicPr>
          <a:picLocks noChangeAspect="1"/>
        </xdr:cNvPicPr>
      </xdr:nvPicPr>
      <xdr:blipFill>
        <a:blip xmlns:r="http://schemas.openxmlformats.org/officeDocument/2006/relationships" r:embed="rId73"/>
        <a:stretch>
          <a:fillRect/>
        </a:stretch>
      </xdr:blipFill>
      <xdr:spPr>
        <a:xfrm>
          <a:off x="3230411" y="652696543"/>
          <a:ext cx="2981366" cy="2539562"/>
        </a:xfrm>
        <a:prstGeom prst="rect">
          <a:avLst/>
        </a:prstGeom>
      </xdr:spPr>
    </xdr:pic>
    <xdr:clientData/>
  </xdr:twoCellAnchor>
  <xdr:twoCellAnchor editAs="oneCell">
    <xdr:from>
      <xdr:col>1</xdr:col>
      <xdr:colOff>24848</xdr:colOff>
      <xdr:row>2311</xdr:row>
      <xdr:rowOff>223680</xdr:rowOff>
    </xdr:from>
    <xdr:to>
      <xdr:col>4</xdr:col>
      <xdr:colOff>625461</xdr:colOff>
      <xdr:row>2319</xdr:row>
      <xdr:rowOff>198226</xdr:rowOff>
    </xdr:to>
    <xdr:pic>
      <xdr:nvPicPr>
        <xdr:cNvPr id="260" name="Imagen 259">
          <a:extLst>
            <a:ext uri="{FF2B5EF4-FFF2-40B4-BE49-F238E27FC236}">
              <a16:creationId xmlns:a16="http://schemas.microsoft.com/office/drawing/2014/main" id="{1F8B01AA-BDD8-4943-9451-5B194309BE47}"/>
            </a:ext>
          </a:extLst>
        </xdr:cNvPr>
        <xdr:cNvPicPr>
          <a:picLocks noChangeAspect="1"/>
        </xdr:cNvPicPr>
      </xdr:nvPicPr>
      <xdr:blipFill>
        <a:blip xmlns:r="http://schemas.openxmlformats.org/officeDocument/2006/relationships" r:embed="rId76"/>
        <a:stretch>
          <a:fillRect/>
        </a:stretch>
      </xdr:blipFill>
      <xdr:spPr>
        <a:xfrm>
          <a:off x="414131" y="661117876"/>
          <a:ext cx="2737526" cy="1962372"/>
        </a:xfrm>
        <a:prstGeom prst="rect">
          <a:avLst/>
        </a:prstGeom>
      </xdr:spPr>
    </xdr:pic>
    <xdr:clientData/>
  </xdr:twoCellAnchor>
  <xdr:twoCellAnchor editAs="oneCell">
    <xdr:from>
      <xdr:col>5</xdr:col>
      <xdr:colOff>274119</xdr:colOff>
      <xdr:row>2455</xdr:row>
      <xdr:rowOff>0</xdr:rowOff>
    </xdr:from>
    <xdr:to>
      <xdr:col>8</xdr:col>
      <xdr:colOff>798517</xdr:colOff>
      <xdr:row>2468</xdr:row>
      <xdr:rowOff>73079</xdr:rowOff>
    </xdr:to>
    <xdr:pic>
      <xdr:nvPicPr>
        <xdr:cNvPr id="261" name="Imagen 260">
          <a:extLst>
            <a:ext uri="{FF2B5EF4-FFF2-40B4-BE49-F238E27FC236}">
              <a16:creationId xmlns:a16="http://schemas.microsoft.com/office/drawing/2014/main" id="{AFCCC59D-0F1C-481F-B7AD-7B13A91E29D6}"/>
            </a:ext>
          </a:extLst>
        </xdr:cNvPr>
        <xdr:cNvPicPr>
          <a:picLocks noChangeAspect="1"/>
        </xdr:cNvPicPr>
      </xdr:nvPicPr>
      <xdr:blipFill>
        <a:blip xmlns:r="http://schemas.openxmlformats.org/officeDocument/2006/relationships" r:embed="rId77"/>
        <a:stretch>
          <a:fillRect/>
        </a:stretch>
      </xdr:blipFill>
      <xdr:spPr>
        <a:xfrm>
          <a:off x="3594262" y="692407629"/>
          <a:ext cx="2712426" cy="3186393"/>
        </a:xfrm>
        <a:prstGeom prst="rect">
          <a:avLst/>
        </a:prstGeom>
      </xdr:spPr>
    </xdr:pic>
    <xdr:clientData/>
  </xdr:twoCellAnchor>
  <xdr:twoCellAnchor editAs="oneCell">
    <xdr:from>
      <xdr:col>5</xdr:col>
      <xdr:colOff>162003</xdr:colOff>
      <xdr:row>2468</xdr:row>
      <xdr:rowOff>182164</xdr:rowOff>
    </xdr:from>
    <xdr:to>
      <xdr:col>8</xdr:col>
      <xdr:colOff>855009</xdr:colOff>
      <xdr:row>2479</xdr:row>
      <xdr:rowOff>61021</xdr:rowOff>
    </xdr:to>
    <xdr:pic>
      <xdr:nvPicPr>
        <xdr:cNvPr id="262" name="Imagen 261">
          <a:extLst>
            <a:ext uri="{FF2B5EF4-FFF2-40B4-BE49-F238E27FC236}">
              <a16:creationId xmlns:a16="http://schemas.microsoft.com/office/drawing/2014/main" id="{18F3D7B5-B58D-436C-89FA-2ABD59F7A6E5}"/>
            </a:ext>
          </a:extLst>
        </xdr:cNvPr>
        <xdr:cNvPicPr>
          <a:picLocks noChangeAspect="1"/>
        </xdr:cNvPicPr>
      </xdr:nvPicPr>
      <xdr:blipFill>
        <a:blip xmlns:r="http://schemas.openxmlformats.org/officeDocument/2006/relationships" r:embed="rId78"/>
        <a:stretch>
          <a:fillRect/>
        </a:stretch>
      </xdr:blipFill>
      <xdr:spPr>
        <a:xfrm>
          <a:off x="3482146" y="695703107"/>
          <a:ext cx="2881034" cy="2513200"/>
        </a:xfrm>
        <a:prstGeom prst="rect">
          <a:avLst/>
        </a:prstGeom>
      </xdr:spPr>
    </xdr:pic>
    <xdr:clientData/>
  </xdr:twoCellAnchor>
  <xdr:twoCellAnchor editAs="oneCell">
    <xdr:from>
      <xdr:col>1</xdr:col>
      <xdr:colOff>82826</xdr:colOff>
      <xdr:row>2456</xdr:row>
      <xdr:rowOff>97253</xdr:rowOff>
    </xdr:from>
    <xdr:to>
      <xdr:col>5</xdr:col>
      <xdr:colOff>147910</xdr:colOff>
      <xdr:row>2466</xdr:row>
      <xdr:rowOff>56751</xdr:rowOff>
    </xdr:to>
    <xdr:pic>
      <xdr:nvPicPr>
        <xdr:cNvPr id="263" name="Imagen 262">
          <a:extLst>
            <a:ext uri="{FF2B5EF4-FFF2-40B4-BE49-F238E27FC236}">
              <a16:creationId xmlns:a16="http://schemas.microsoft.com/office/drawing/2014/main" id="{7B605768-361E-4818-A5F5-4F33AC593732}"/>
            </a:ext>
          </a:extLst>
        </xdr:cNvPr>
        <xdr:cNvPicPr>
          <a:picLocks noChangeAspect="1"/>
        </xdr:cNvPicPr>
      </xdr:nvPicPr>
      <xdr:blipFill>
        <a:blip xmlns:r="http://schemas.openxmlformats.org/officeDocument/2006/relationships" r:embed="rId79"/>
        <a:stretch>
          <a:fillRect/>
        </a:stretch>
      </xdr:blipFill>
      <xdr:spPr>
        <a:xfrm>
          <a:off x="472109" y="701394014"/>
          <a:ext cx="3030258" cy="2444281"/>
        </a:xfrm>
        <a:prstGeom prst="rect">
          <a:avLst/>
        </a:prstGeom>
      </xdr:spPr>
    </xdr:pic>
    <xdr:clientData/>
  </xdr:twoCellAnchor>
  <xdr:twoCellAnchor editAs="oneCell">
    <xdr:from>
      <xdr:col>1</xdr:col>
      <xdr:colOff>38101</xdr:colOff>
      <xdr:row>2468</xdr:row>
      <xdr:rowOff>120704</xdr:rowOff>
    </xdr:from>
    <xdr:to>
      <xdr:col>5</xdr:col>
      <xdr:colOff>80410</xdr:colOff>
      <xdr:row>2478</xdr:row>
      <xdr:rowOff>174313</xdr:rowOff>
    </xdr:to>
    <xdr:pic>
      <xdr:nvPicPr>
        <xdr:cNvPr id="264" name="Imagen 263">
          <a:extLst>
            <a:ext uri="{FF2B5EF4-FFF2-40B4-BE49-F238E27FC236}">
              <a16:creationId xmlns:a16="http://schemas.microsoft.com/office/drawing/2014/main" id="{55AAE9C0-A71C-4293-AEFD-1B30F1AFA0C0}"/>
            </a:ext>
          </a:extLst>
        </xdr:cNvPr>
        <xdr:cNvPicPr>
          <a:picLocks noChangeAspect="1"/>
        </xdr:cNvPicPr>
      </xdr:nvPicPr>
      <xdr:blipFill>
        <a:blip xmlns:r="http://schemas.openxmlformats.org/officeDocument/2006/relationships" r:embed="rId80"/>
        <a:stretch>
          <a:fillRect/>
        </a:stretch>
      </xdr:blipFill>
      <xdr:spPr>
        <a:xfrm>
          <a:off x="440872" y="695641647"/>
          <a:ext cx="3079424" cy="2448466"/>
        </a:xfrm>
        <a:prstGeom prst="rect">
          <a:avLst/>
        </a:prstGeom>
      </xdr:spPr>
    </xdr:pic>
    <xdr:clientData/>
  </xdr:twoCellAnchor>
  <xdr:twoCellAnchor editAs="oneCell">
    <xdr:from>
      <xdr:col>4</xdr:col>
      <xdr:colOff>639611</xdr:colOff>
      <xdr:row>2510</xdr:row>
      <xdr:rowOff>49947</xdr:rowOff>
    </xdr:from>
    <xdr:to>
      <xdr:col>8</xdr:col>
      <xdr:colOff>583863</xdr:colOff>
      <xdr:row>2515</xdr:row>
      <xdr:rowOff>1403425</xdr:rowOff>
    </xdr:to>
    <xdr:pic>
      <xdr:nvPicPr>
        <xdr:cNvPr id="265" name="Imagen 264">
          <a:extLst>
            <a:ext uri="{FF2B5EF4-FFF2-40B4-BE49-F238E27FC236}">
              <a16:creationId xmlns:a16="http://schemas.microsoft.com/office/drawing/2014/main" id="{7E61AED7-7753-4426-93E6-8626C2813F97}"/>
            </a:ext>
          </a:extLst>
        </xdr:cNvPr>
        <xdr:cNvPicPr>
          <a:picLocks noChangeAspect="1"/>
        </xdr:cNvPicPr>
      </xdr:nvPicPr>
      <xdr:blipFill>
        <a:blip xmlns:r="http://schemas.openxmlformats.org/officeDocument/2006/relationships" r:embed="rId73"/>
        <a:stretch>
          <a:fillRect/>
        </a:stretch>
      </xdr:blipFill>
      <xdr:spPr>
        <a:xfrm>
          <a:off x="3230411" y="706500147"/>
          <a:ext cx="2981366" cy="2505944"/>
        </a:xfrm>
        <a:prstGeom prst="rect">
          <a:avLst/>
        </a:prstGeom>
      </xdr:spPr>
    </xdr:pic>
    <xdr:clientData/>
  </xdr:twoCellAnchor>
  <xdr:twoCellAnchor editAs="oneCell">
    <xdr:from>
      <xdr:col>4</xdr:col>
      <xdr:colOff>588228</xdr:colOff>
      <xdr:row>2494</xdr:row>
      <xdr:rowOff>0</xdr:rowOff>
    </xdr:from>
    <xdr:to>
      <xdr:col>8</xdr:col>
      <xdr:colOff>932198</xdr:colOff>
      <xdr:row>2510</xdr:row>
      <xdr:rowOff>135390</xdr:rowOff>
    </xdr:to>
    <xdr:pic>
      <xdr:nvPicPr>
        <xdr:cNvPr id="266" name="Imagen 265">
          <a:extLst>
            <a:ext uri="{FF2B5EF4-FFF2-40B4-BE49-F238E27FC236}">
              <a16:creationId xmlns:a16="http://schemas.microsoft.com/office/drawing/2014/main" id="{12196526-C4CF-4217-8E20-116AE6CF2FCB}"/>
            </a:ext>
          </a:extLst>
        </xdr:cNvPr>
        <xdr:cNvPicPr>
          <a:picLocks noChangeAspect="1"/>
        </xdr:cNvPicPr>
      </xdr:nvPicPr>
      <xdr:blipFill>
        <a:blip xmlns:r="http://schemas.openxmlformats.org/officeDocument/2006/relationships" r:embed="rId74"/>
        <a:stretch>
          <a:fillRect/>
        </a:stretch>
      </xdr:blipFill>
      <xdr:spPr>
        <a:xfrm>
          <a:off x="3179028" y="702618429"/>
          <a:ext cx="3381084" cy="3967160"/>
        </a:xfrm>
        <a:prstGeom prst="rect">
          <a:avLst/>
        </a:prstGeom>
      </xdr:spPr>
    </xdr:pic>
    <xdr:clientData/>
  </xdr:twoCellAnchor>
  <xdr:twoCellAnchor editAs="oneCell">
    <xdr:from>
      <xdr:col>1</xdr:col>
      <xdr:colOff>19050</xdr:colOff>
      <xdr:row>2502</xdr:row>
      <xdr:rowOff>158885</xdr:rowOff>
    </xdr:from>
    <xdr:to>
      <xdr:col>4</xdr:col>
      <xdr:colOff>531078</xdr:colOff>
      <xdr:row>2509</xdr:row>
      <xdr:rowOff>175133</xdr:rowOff>
    </xdr:to>
    <xdr:pic>
      <xdr:nvPicPr>
        <xdr:cNvPr id="267" name="Imagen 266">
          <a:extLst>
            <a:ext uri="{FF2B5EF4-FFF2-40B4-BE49-F238E27FC236}">
              <a16:creationId xmlns:a16="http://schemas.microsoft.com/office/drawing/2014/main" id="{DE56D7C8-EC4F-45CD-BA76-F99AA85EED32}"/>
            </a:ext>
          </a:extLst>
        </xdr:cNvPr>
        <xdr:cNvPicPr>
          <a:picLocks noChangeAspect="1"/>
        </xdr:cNvPicPr>
      </xdr:nvPicPr>
      <xdr:blipFill rotWithShape="1">
        <a:blip xmlns:r="http://schemas.openxmlformats.org/officeDocument/2006/relationships" r:embed="rId75"/>
        <a:srcRect b="47013"/>
        <a:stretch/>
      </xdr:blipFill>
      <xdr:spPr>
        <a:xfrm>
          <a:off x="421821" y="704693199"/>
          <a:ext cx="2700057" cy="1692648"/>
        </a:xfrm>
        <a:prstGeom prst="rect">
          <a:avLst/>
        </a:prstGeom>
      </xdr:spPr>
    </xdr:pic>
    <xdr:clientData/>
  </xdr:twoCellAnchor>
  <xdr:twoCellAnchor editAs="oneCell">
    <xdr:from>
      <xdr:col>1</xdr:col>
      <xdr:colOff>82826</xdr:colOff>
      <xdr:row>2511</xdr:row>
      <xdr:rowOff>30780</xdr:rowOff>
    </xdr:from>
    <xdr:to>
      <xdr:col>4</xdr:col>
      <xdr:colOff>683439</xdr:colOff>
      <xdr:row>2515</xdr:row>
      <xdr:rowOff>966715</xdr:rowOff>
    </xdr:to>
    <xdr:pic>
      <xdr:nvPicPr>
        <xdr:cNvPr id="268" name="Imagen 267">
          <a:extLst>
            <a:ext uri="{FF2B5EF4-FFF2-40B4-BE49-F238E27FC236}">
              <a16:creationId xmlns:a16="http://schemas.microsoft.com/office/drawing/2014/main" id="{66BCAA27-8AD0-45C4-9DFC-51C1CCB697F4}"/>
            </a:ext>
          </a:extLst>
        </xdr:cNvPr>
        <xdr:cNvPicPr>
          <a:picLocks noChangeAspect="1"/>
        </xdr:cNvPicPr>
      </xdr:nvPicPr>
      <xdr:blipFill>
        <a:blip xmlns:r="http://schemas.openxmlformats.org/officeDocument/2006/relationships" r:embed="rId76"/>
        <a:stretch>
          <a:fillRect/>
        </a:stretch>
      </xdr:blipFill>
      <xdr:spPr>
        <a:xfrm>
          <a:off x="472109" y="715722715"/>
          <a:ext cx="2737526" cy="1929848"/>
        </a:xfrm>
        <a:prstGeom prst="rect">
          <a:avLst/>
        </a:prstGeom>
      </xdr:spPr>
    </xdr:pic>
    <xdr:clientData/>
  </xdr:twoCellAnchor>
  <xdr:twoCellAnchor editAs="oneCell">
    <xdr:from>
      <xdr:col>1</xdr:col>
      <xdr:colOff>24848</xdr:colOff>
      <xdr:row>2494</xdr:row>
      <xdr:rowOff>0</xdr:rowOff>
    </xdr:from>
    <xdr:to>
      <xdr:col>4</xdr:col>
      <xdr:colOff>574975</xdr:colOff>
      <xdr:row>2502</xdr:row>
      <xdr:rowOff>121799</xdr:rowOff>
    </xdr:to>
    <xdr:pic>
      <xdr:nvPicPr>
        <xdr:cNvPr id="269" name="Imagen 268">
          <a:extLst>
            <a:ext uri="{FF2B5EF4-FFF2-40B4-BE49-F238E27FC236}">
              <a16:creationId xmlns:a16="http://schemas.microsoft.com/office/drawing/2014/main" id="{ECD19DF7-BDD3-4DF6-8537-AD53D712F891}"/>
            </a:ext>
          </a:extLst>
        </xdr:cNvPr>
        <xdr:cNvPicPr>
          <a:picLocks noChangeAspect="1"/>
        </xdr:cNvPicPr>
      </xdr:nvPicPr>
      <xdr:blipFill>
        <a:blip xmlns:r="http://schemas.openxmlformats.org/officeDocument/2006/relationships" r:embed="rId72"/>
        <a:stretch>
          <a:fillRect/>
        </a:stretch>
      </xdr:blipFill>
      <xdr:spPr>
        <a:xfrm>
          <a:off x="414131" y="711467804"/>
          <a:ext cx="2687040" cy="2109625"/>
        </a:xfrm>
        <a:prstGeom prst="rect">
          <a:avLst/>
        </a:prstGeom>
      </xdr:spPr>
    </xdr:pic>
    <xdr:clientData/>
  </xdr:twoCellAnchor>
  <xdr:twoCellAnchor editAs="oneCell">
    <xdr:from>
      <xdr:col>6</xdr:col>
      <xdr:colOff>18302</xdr:colOff>
      <xdr:row>2698</xdr:row>
      <xdr:rowOff>24848</xdr:rowOff>
    </xdr:from>
    <xdr:to>
      <xdr:col>8</xdr:col>
      <xdr:colOff>842586</xdr:colOff>
      <xdr:row>2708</xdr:row>
      <xdr:rowOff>309423</xdr:rowOff>
    </xdr:to>
    <xdr:pic>
      <xdr:nvPicPr>
        <xdr:cNvPr id="270" name="Imagen 269">
          <a:extLst>
            <a:ext uri="{FF2B5EF4-FFF2-40B4-BE49-F238E27FC236}">
              <a16:creationId xmlns:a16="http://schemas.microsoft.com/office/drawing/2014/main" id="{7966F56E-129A-448C-896B-784B6046FCCE}"/>
            </a:ext>
          </a:extLst>
        </xdr:cNvPr>
        <xdr:cNvPicPr>
          <a:picLocks noChangeAspect="1"/>
        </xdr:cNvPicPr>
      </xdr:nvPicPr>
      <xdr:blipFill>
        <a:blip xmlns:r="http://schemas.openxmlformats.org/officeDocument/2006/relationships" r:embed="rId81"/>
        <a:stretch>
          <a:fillRect/>
        </a:stretch>
      </xdr:blipFill>
      <xdr:spPr>
        <a:xfrm>
          <a:off x="4085063" y="769007087"/>
          <a:ext cx="2248893" cy="2769358"/>
        </a:xfrm>
        <a:prstGeom prst="rect">
          <a:avLst/>
        </a:prstGeom>
      </xdr:spPr>
    </xdr:pic>
    <xdr:clientData/>
  </xdr:twoCellAnchor>
  <xdr:twoCellAnchor editAs="oneCell">
    <xdr:from>
      <xdr:col>1</xdr:col>
      <xdr:colOff>190500</xdr:colOff>
      <xdr:row>2698</xdr:row>
      <xdr:rowOff>138817</xdr:rowOff>
    </xdr:from>
    <xdr:to>
      <xdr:col>5</xdr:col>
      <xdr:colOff>413736</xdr:colOff>
      <xdr:row>2708</xdr:row>
      <xdr:rowOff>237103</xdr:rowOff>
    </xdr:to>
    <xdr:pic>
      <xdr:nvPicPr>
        <xdr:cNvPr id="271" name="Imagen 270">
          <a:extLst>
            <a:ext uri="{FF2B5EF4-FFF2-40B4-BE49-F238E27FC236}">
              <a16:creationId xmlns:a16="http://schemas.microsoft.com/office/drawing/2014/main" id="{8125895C-0BEA-4133-A3F6-3221ED9121D7}"/>
            </a:ext>
          </a:extLst>
        </xdr:cNvPr>
        <xdr:cNvPicPr>
          <a:picLocks noChangeAspect="1"/>
        </xdr:cNvPicPr>
      </xdr:nvPicPr>
      <xdr:blipFill>
        <a:blip xmlns:r="http://schemas.openxmlformats.org/officeDocument/2006/relationships" r:embed="rId82"/>
        <a:stretch>
          <a:fillRect/>
        </a:stretch>
      </xdr:blipFill>
      <xdr:spPr>
        <a:xfrm>
          <a:off x="579783" y="769121056"/>
          <a:ext cx="3188410" cy="2583069"/>
        </a:xfrm>
        <a:prstGeom prst="rect">
          <a:avLst/>
        </a:prstGeom>
      </xdr:spPr>
    </xdr:pic>
    <xdr:clientData/>
  </xdr:twoCellAnchor>
  <xdr:twoCellAnchor editAs="oneCell">
    <xdr:from>
      <xdr:col>3</xdr:col>
      <xdr:colOff>227739</xdr:colOff>
      <xdr:row>2866</xdr:row>
      <xdr:rowOff>187423</xdr:rowOff>
    </xdr:from>
    <xdr:to>
      <xdr:col>6</xdr:col>
      <xdr:colOff>665968</xdr:colOff>
      <xdr:row>2880</xdr:row>
      <xdr:rowOff>25359</xdr:rowOff>
    </xdr:to>
    <xdr:pic>
      <xdr:nvPicPr>
        <xdr:cNvPr id="272" name="Imagen 271">
          <a:extLst>
            <a:ext uri="{FF2B5EF4-FFF2-40B4-BE49-F238E27FC236}">
              <a16:creationId xmlns:a16="http://schemas.microsoft.com/office/drawing/2014/main" id="{5CFC0525-B7ED-4E99-BA55-4479753C7B6A}"/>
            </a:ext>
          </a:extLst>
        </xdr:cNvPr>
        <xdr:cNvPicPr>
          <a:picLocks noChangeAspect="1"/>
        </xdr:cNvPicPr>
      </xdr:nvPicPr>
      <xdr:blipFill>
        <a:blip xmlns:r="http://schemas.openxmlformats.org/officeDocument/2006/relationships" r:embed="rId83"/>
        <a:stretch>
          <a:fillRect/>
        </a:stretch>
      </xdr:blipFill>
      <xdr:spPr>
        <a:xfrm>
          <a:off x="2041630" y="816016097"/>
          <a:ext cx="2691099" cy="3316631"/>
        </a:xfrm>
        <a:prstGeom prst="rect">
          <a:avLst/>
        </a:prstGeom>
      </xdr:spPr>
    </xdr:pic>
    <xdr:clientData/>
  </xdr:twoCellAnchor>
  <xdr:twoCellAnchor editAs="oneCell">
    <xdr:from>
      <xdr:col>2</xdr:col>
      <xdr:colOff>76200</xdr:colOff>
      <xdr:row>2880</xdr:row>
      <xdr:rowOff>132948</xdr:rowOff>
    </xdr:from>
    <xdr:to>
      <xdr:col>7</xdr:col>
      <xdr:colOff>660123</xdr:colOff>
      <xdr:row>2887</xdr:row>
      <xdr:rowOff>200154</xdr:rowOff>
    </xdr:to>
    <xdr:pic>
      <xdr:nvPicPr>
        <xdr:cNvPr id="273" name="Imagen 272">
          <a:extLst>
            <a:ext uri="{FF2B5EF4-FFF2-40B4-BE49-F238E27FC236}">
              <a16:creationId xmlns:a16="http://schemas.microsoft.com/office/drawing/2014/main" id="{8660425F-7850-4DBC-86AC-5C163E416061}"/>
            </a:ext>
          </a:extLst>
        </xdr:cNvPr>
        <xdr:cNvPicPr>
          <a:picLocks noChangeAspect="1"/>
        </xdr:cNvPicPr>
      </xdr:nvPicPr>
      <xdr:blipFill>
        <a:blip xmlns:r="http://schemas.openxmlformats.org/officeDocument/2006/relationships" r:embed="rId84"/>
        <a:stretch>
          <a:fillRect/>
        </a:stretch>
      </xdr:blipFill>
      <xdr:spPr>
        <a:xfrm>
          <a:off x="1208314" y="809213662"/>
          <a:ext cx="4350380" cy="1743607"/>
        </a:xfrm>
        <a:prstGeom prst="rect">
          <a:avLst/>
        </a:prstGeom>
      </xdr:spPr>
    </xdr:pic>
    <xdr:clientData/>
  </xdr:twoCellAnchor>
  <xdr:twoCellAnchor editAs="oneCell">
    <xdr:from>
      <xdr:col>2</xdr:col>
      <xdr:colOff>65314</xdr:colOff>
      <xdr:row>2903</xdr:row>
      <xdr:rowOff>217714</xdr:rowOff>
    </xdr:from>
    <xdr:to>
      <xdr:col>8</xdr:col>
      <xdr:colOff>1010</xdr:colOff>
      <xdr:row>2919</xdr:row>
      <xdr:rowOff>116163</xdr:rowOff>
    </xdr:to>
    <xdr:pic>
      <xdr:nvPicPr>
        <xdr:cNvPr id="274" name="Imagen 273">
          <a:extLst>
            <a:ext uri="{FF2B5EF4-FFF2-40B4-BE49-F238E27FC236}">
              <a16:creationId xmlns:a16="http://schemas.microsoft.com/office/drawing/2014/main" id="{06597840-51A4-413D-BF15-9D59DC39B6CD}"/>
            </a:ext>
          </a:extLst>
        </xdr:cNvPr>
        <xdr:cNvPicPr>
          <a:picLocks noChangeAspect="1"/>
        </xdr:cNvPicPr>
      </xdr:nvPicPr>
      <xdr:blipFill>
        <a:blip xmlns:r="http://schemas.openxmlformats.org/officeDocument/2006/relationships" r:embed="rId85"/>
        <a:stretch>
          <a:fillRect/>
        </a:stretch>
      </xdr:blipFill>
      <xdr:spPr>
        <a:xfrm>
          <a:off x="1197428" y="815677457"/>
          <a:ext cx="4414458" cy="3730219"/>
        </a:xfrm>
        <a:prstGeom prst="rect">
          <a:avLst/>
        </a:prstGeom>
      </xdr:spPr>
    </xdr:pic>
    <xdr:clientData/>
  </xdr:twoCellAnchor>
  <xdr:twoCellAnchor editAs="oneCell">
    <xdr:from>
      <xdr:col>1</xdr:col>
      <xdr:colOff>57978</xdr:colOff>
      <xdr:row>2932</xdr:row>
      <xdr:rowOff>182218</xdr:rowOff>
    </xdr:from>
    <xdr:to>
      <xdr:col>4</xdr:col>
      <xdr:colOff>750981</xdr:colOff>
      <xdr:row>2947</xdr:row>
      <xdr:rowOff>92030</xdr:rowOff>
    </xdr:to>
    <xdr:pic>
      <xdr:nvPicPr>
        <xdr:cNvPr id="275" name="Imagen 274">
          <a:extLst>
            <a:ext uri="{FF2B5EF4-FFF2-40B4-BE49-F238E27FC236}">
              <a16:creationId xmlns:a16="http://schemas.microsoft.com/office/drawing/2014/main" id="{7F1292B9-630A-4995-8098-2B210B144A5A}"/>
            </a:ext>
          </a:extLst>
        </xdr:cNvPr>
        <xdr:cNvPicPr>
          <a:picLocks noChangeAspect="1"/>
        </xdr:cNvPicPr>
      </xdr:nvPicPr>
      <xdr:blipFill>
        <a:blip xmlns:r="http://schemas.openxmlformats.org/officeDocument/2006/relationships" r:embed="rId86"/>
        <a:stretch>
          <a:fillRect/>
        </a:stretch>
      </xdr:blipFill>
      <xdr:spPr>
        <a:xfrm>
          <a:off x="447261" y="833917892"/>
          <a:ext cx="2829916" cy="3579007"/>
        </a:xfrm>
        <a:prstGeom prst="rect">
          <a:avLst/>
        </a:prstGeom>
      </xdr:spPr>
    </xdr:pic>
    <xdr:clientData/>
  </xdr:twoCellAnchor>
  <xdr:twoCellAnchor editAs="oneCell">
    <xdr:from>
      <xdr:col>5</xdr:col>
      <xdr:colOff>24893</xdr:colOff>
      <xdr:row>2933</xdr:row>
      <xdr:rowOff>161926</xdr:rowOff>
    </xdr:from>
    <xdr:to>
      <xdr:col>8</xdr:col>
      <xdr:colOff>988359</xdr:colOff>
      <xdr:row>2938</xdr:row>
      <xdr:rowOff>234684</xdr:rowOff>
    </xdr:to>
    <xdr:pic>
      <xdr:nvPicPr>
        <xdr:cNvPr id="276" name="Imagen 275">
          <a:extLst>
            <a:ext uri="{FF2B5EF4-FFF2-40B4-BE49-F238E27FC236}">
              <a16:creationId xmlns:a16="http://schemas.microsoft.com/office/drawing/2014/main" id="{B3F9D9ED-7145-41EA-B586-AA537549371A}"/>
            </a:ext>
          </a:extLst>
        </xdr:cNvPr>
        <xdr:cNvPicPr>
          <a:picLocks noChangeAspect="1"/>
        </xdr:cNvPicPr>
      </xdr:nvPicPr>
      <xdr:blipFill>
        <a:blip xmlns:r="http://schemas.openxmlformats.org/officeDocument/2006/relationships" r:embed="rId87"/>
        <a:stretch>
          <a:fillRect/>
        </a:stretch>
      </xdr:blipFill>
      <xdr:spPr>
        <a:xfrm>
          <a:off x="3345036" y="823677097"/>
          <a:ext cx="3151494" cy="1270187"/>
        </a:xfrm>
        <a:prstGeom prst="rect">
          <a:avLst/>
        </a:prstGeom>
      </xdr:spPr>
    </xdr:pic>
    <xdr:clientData/>
  </xdr:twoCellAnchor>
  <xdr:twoCellAnchor editAs="oneCell">
    <xdr:from>
      <xdr:col>4</xdr:col>
      <xdr:colOff>602167</xdr:colOff>
      <xdr:row>2940</xdr:row>
      <xdr:rowOff>128308</xdr:rowOff>
    </xdr:from>
    <xdr:to>
      <xdr:col>8</xdr:col>
      <xdr:colOff>668591</xdr:colOff>
      <xdr:row>2951</xdr:row>
      <xdr:rowOff>145651</xdr:rowOff>
    </xdr:to>
    <xdr:pic>
      <xdr:nvPicPr>
        <xdr:cNvPr id="277" name="Imagen 276">
          <a:extLst>
            <a:ext uri="{FF2B5EF4-FFF2-40B4-BE49-F238E27FC236}">
              <a16:creationId xmlns:a16="http://schemas.microsoft.com/office/drawing/2014/main" id="{9501F918-FAE5-4DF2-B21A-CE36B61A32C3}"/>
            </a:ext>
          </a:extLst>
        </xdr:cNvPr>
        <xdr:cNvPicPr>
          <a:picLocks noChangeAspect="1"/>
        </xdr:cNvPicPr>
      </xdr:nvPicPr>
      <xdr:blipFill>
        <a:blip xmlns:r="http://schemas.openxmlformats.org/officeDocument/2006/relationships" r:embed="rId88"/>
        <a:stretch>
          <a:fillRect/>
        </a:stretch>
      </xdr:blipFill>
      <xdr:spPr>
        <a:xfrm>
          <a:off x="3192967" y="825319879"/>
          <a:ext cx="3103538" cy="2651686"/>
        </a:xfrm>
        <a:prstGeom prst="rect">
          <a:avLst/>
        </a:prstGeom>
      </xdr:spPr>
    </xdr:pic>
    <xdr:clientData/>
  </xdr:twoCellAnchor>
  <xdr:twoCellAnchor editAs="oneCell">
    <xdr:from>
      <xdr:col>1</xdr:col>
      <xdr:colOff>49695</xdr:colOff>
      <xdr:row>3181</xdr:row>
      <xdr:rowOff>16565</xdr:rowOff>
    </xdr:from>
    <xdr:to>
      <xdr:col>4</xdr:col>
      <xdr:colOff>743241</xdr:colOff>
      <xdr:row>3195</xdr:row>
      <xdr:rowOff>46154</xdr:rowOff>
    </xdr:to>
    <xdr:pic>
      <xdr:nvPicPr>
        <xdr:cNvPr id="278" name="Imagen 277">
          <a:extLst>
            <a:ext uri="{FF2B5EF4-FFF2-40B4-BE49-F238E27FC236}">
              <a16:creationId xmlns:a16="http://schemas.microsoft.com/office/drawing/2014/main" id="{8CB85736-C0F5-443C-8D26-06AF4425DB9C}"/>
            </a:ext>
          </a:extLst>
        </xdr:cNvPr>
        <xdr:cNvPicPr>
          <a:picLocks noChangeAspect="1"/>
        </xdr:cNvPicPr>
      </xdr:nvPicPr>
      <xdr:blipFill>
        <a:blip xmlns:r="http://schemas.openxmlformats.org/officeDocument/2006/relationships" r:embed="rId89"/>
        <a:stretch>
          <a:fillRect/>
        </a:stretch>
      </xdr:blipFill>
      <xdr:spPr>
        <a:xfrm>
          <a:off x="438978" y="902854043"/>
          <a:ext cx="2830459" cy="3508285"/>
        </a:xfrm>
        <a:prstGeom prst="rect">
          <a:avLst/>
        </a:prstGeom>
      </xdr:spPr>
    </xdr:pic>
    <xdr:clientData/>
  </xdr:twoCellAnchor>
  <xdr:twoCellAnchor editAs="oneCell">
    <xdr:from>
      <xdr:col>4</xdr:col>
      <xdr:colOff>697765</xdr:colOff>
      <xdr:row>3181</xdr:row>
      <xdr:rowOff>199357</xdr:rowOff>
    </xdr:from>
    <xdr:to>
      <xdr:col>8</xdr:col>
      <xdr:colOff>764873</xdr:colOff>
      <xdr:row>3192</xdr:row>
      <xdr:rowOff>186963</xdr:rowOff>
    </xdr:to>
    <xdr:pic>
      <xdr:nvPicPr>
        <xdr:cNvPr id="279" name="Imagen 278">
          <a:extLst>
            <a:ext uri="{FF2B5EF4-FFF2-40B4-BE49-F238E27FC236}">
              <a16:creationId xmlns:a16="http://schemas.microsoft.com/office/drawing/2014/main" id="{A94EA6C0-A6DD-4FB0-A251-98FD2752B31E}"/>
            </a:ext>
          </a:extLst>
        </xdr:cNvPr>
        <xdr:cNvPicPr>
          <a:picLocks noChangeAspect="1"/>
        </xdr:cNvPicPr>
      </xdr:nvPicPr>
      <xdr:blipFill>
        <a:blip xmlns:r="http://schemas.openxmlformats.org/officeDocument/2006/relationships" r:embed="rId90"/>
        <a:stretch>
          <a:fillRect/>
        </a:stretch>
      </xdr:blipFill>
      <xdr:spPr>
        <a:xfrm>
          <a:off x="3288565" y="891815557"/>
          <a:ext cx="3104222" cy="2621949"/>
        </a:xfrm>
        <a:prstGeom prst="rect">
          <a:avLst/>
        </a:prstGeom>
      </xdr:spPr>
    </xdr:pic>
    <xdr:clientData/>
  </xdr:twoCellAnchor>
  <xdr:twoCellAnchor editAs="oneCell">
    <xdr:from>
      <xdr:col>5</xdr:col>
      <xdr:colOff>304879</xdr:colOff>
      <xdr:row>3403</xdr:row>
      <xdr:rowOff>0</xdr:rowOff>
    </xdr:from>
    <xdr:to>
      <xdr:col>8</xdr:col>
      <xdr:colOff>1007409</xdr:colOff>
      <xdr:row>3413</xdr:row>
      <xdr:rowOff>120448</xdr:rowOff>
    </xdr:to>
    <xdr:pic>
      <xdr:nvPicPr>
        <xdr:cNvPr id="280" name="Imagen 279">
          <a:extLst>
            <a:ext uri="{FF2B5EF4-FFF2-40B4-BE49-F238E27FC236}">
              <a16:creationId xmlns:a16="http://schemas.microsoft.com/office/drawing/2014/main" id="{7D79ED2A-E36D-4F73-AA57-0413F1351D9A}"/>
            </a:ext>
          </a:extLst>
        </xdr:cNvPr>
        <xdr:cNvPicPr>
          <a:picLocks noChangeAspect="1"/>
        </xdr:cNvPicPr>
      </xdr:nvPicPr>
      <xdr:blipFill>
        <a:blip xmlns:r="http://schemas.openxmlformats.org/officeDocument/2006/relationships" r:embed="rId91"/>
        <a:stretch>
          <a:fillRect/>
        </a:stretch>
      </xdr:blipFill>
      <xdr:spPr>
        <a:xfrm>
          <a:off x="3625022" y="952576200"/>
          <a:ext cx="2890558" cy="2515305"/>
        </a:xfrm>
        <a:prstGeom prst="rect">
          <a:avLst/>
        </a:prstGeom>
      </xdr:spPr>
    </xdr:pic>
    <xdr:clientData/>
  </xdr:twoCellAnchor>
  <xdr:twoCellAnchor editAs="oneCell">
    <xdr:from>
      <xdr:col>1</xdr:col>
      <xdr:colOff>74543</xdr:colOff>
      <xdr:row>3403</xdr:row>
      <xdr:rowOff>135470</xdr:rowOff>
    </xdr:from>
    <xdr:to>
      <xdr:col>4</xdr:col>
      <xdr:colOff>786596</xdr:colOff>
      <xdr:row>3413</xdr:row>
      <xdr:rowOff>63755</xdr:rowOff>
    </xdr:to>
    <xdr:pic>
      <xdr:nvPicPr>
        <xdr:cNvPr id="281" name="Imagen 280">
          <a:extLst>
            <a:ext uri="{FF2B5EF4-FFF2-40B4-BE49-F238E27FC236}">
              <a16:creationId xmlns:a16="http://schemas.microsoft.com/office/drawing/2014/main" id="{46411F7A-5346-49E4-B70E-157DF2240057}"/>
            </a:ext>
          </a:extLst>
        </xdr:cNvPr>
        <xdr:cNvPicPr>
          <a:picLocks noChangeAspect="1"/>
        </xdr:cNvPicPr>
      </xdr:nvPicPr>
      <xdr:blipFill>
        <a:blip xmlns:r="http://schemas.openxmlformats.org/officeDocument/2006/relationships" r:embed="rId92"/>
        <a:stretch>
          <a:fillRect/>
        </a:stretch>
      </xdr:blipFill>
      <xdr:spPr>
        <a:xfrm>
          <a:off x="463826" y="964661818"/>
          <a:ext cx="2848966" cy="2413067"/>
        </a:xfrm>
        <a:prstGeom prst="rect">
          <a:avLst/>
        </a:prstGeom>
      </xdr:spPr>
    </xdr:pic>
    <xdr:clientData/>
  </xdr:twoCellAnchor>
  <xdr:twoCellAnchor editAs="oneCell">
    <xdr:from>
      <xdr:col>5</xdr:col>
      <xdr:colOff>371554</xdr:colOff>
      <xdr:row>3427</xdr:row>
      <xdr:rowOff>0</xdr:rowOff>
    </xdr:from>
    <xdr:to>
      <xdr:col>8</xdr:col>
      <xdr:colOff>902634</xdr:colOff>
      <xdr:row>3440</xdr:row>
      <xdr:rowOff>238154</xdr:rowOff>
    </xdr:to>
    <xdr:pic>
      <xdr:nvPicPr>
        <xdr:cNvPr id="282" name="Imagen 281">
          <a:extLst>
            <a:ext uri="{FF2B5EF4-FFF2-40B4-BE49-F238E27FC236}">
              <a16:creationId xmlns:a16="http://schemas.microsoft.com/office/drawing/2014/main" id="{AD76A0A2-18C3-4451-B0BC-90D4AA679A89}"/>
            </a:ext>
          </a:extLst>
        </xdr:cNvPr>
        <xdr:cNvPicPr>
          <a:picLocks noChangeAspect="1"/>
        </xdr:cNvPicPr>
      </xdr:nvPicPr>
      <xdr:blipFill>
        <a:blip xmlns:r="http://schemas.openxmlformats.org/officeDocument/2006/relationships" r:embed="rId93"/>
        <a:stretch>
          <a:fillRect/>
        </a:stretch>
      </xdr:blipFill>
      <xdr:spPr>
        <a:xfrm>
          <a:off x="3691697" y="959194714"/>
          <a:ext cx="2719108" cy="3351470"/>
        </a:xfrm>
        <a:prstGeom prst="rect">
          <a:avLst/>
        </a:prstGeom>
      </xdr:spPr>
    </xdr:pic>
    <xdr:clientData/>
  </xdr:twoCellAnchor>
  <xdr:twoCellAnchor editAs="oneCell">
    <xdr:from>
      <xdr:col>1</xdr:col>
      <xdr:colOff>57978</xdr:colOff>
      <xdr:row>3427</xdr:row>
      <xdr:rowOff>29819</xdr:rowOff>
    </xdr:from>
    <xdr:to>
      <xdr:col>5</xdr:col>
      <xdr:colOff>262164</xdr:colOff>
      <xdr:row>3435</xdr:row>
      <xdr:rowOff>182062</xdr:rowOff>
    </xdr:to>
    <xdr:pic>
      <xdr:nvPicPr>
        <xdr:cNvPr id="283" name="Imagen 282">
          <a:extLst>
            <a:ext uri="{FF2B5EF4-FFF2-40B4-BE49-F238E27FC236}">
              <a16:creationId xmlns:a16="http://schemas.microsoft.com/office/drawing/2014/main" id="{163234E6-72B5-4CE0-9BA0-6192E368198F}"/>
            </a:ext>
          </a:extLst>
        </xdr:cNvPr>
        <xdr:cNvPicPr>
          <a:picLocks noChangeAspect="1"/>
        </xdr:cNvPicPr>
      </xdr:nvPicPr>
      <xdr:blipFill>
        <a:blip xmlns:r="http://schemas.openxmlformats.org/officeDocument/2006/relationships" r:embed="rId94"/>
        <a:stretch>
          <a:fillRect/>
        </a:stretch>
      </xdr:blipFill>
      <xdr:spPr>
        <a:xfrm>
          <a:off x="447261" y="971248515"/>
          <a:ext cx="3169360" cy="2140069"/>
        </a:xfrm>
        <a:prstGeom prst="rect">
          <a:avLst/>
        </a:prstGeom>
      </xdr:spPr>
    </xdr:pic>
    <xdr:clientData/>
  </xdr:twoCellAnchor>
  <xdr:twoCellAnchor editAs="oneCell">
    <xdr:from>
      <xdr:col>1</xdr:col>
      <xdr:colOff>438150</xdr:colOff>
      <xdr:row>3435</xdr:row>
      <xdr:rowOff>239006</xdr:rowOff>
    </xdr:from>
    <xdr:to>
      <xdr:col>4</xdr:col>
      <xdr:colOff>702528</xdr:colOff>
      <xdr:row>3443</xdr:row>
      <xdr:rowOff>63942</xdr:rowOff>
    </xdr:to>
    <xdr:pic>
      <xdr:nvPicPr>
        <xdr:cNvPr id="284" name="Imagen 283">
          <a:extLst>
            <a:ext uri="{FF2B5EF4-FFF2-40B4-BE49-F238E27FC236}">
              <a16:creationId xmlns:a16="http://schemas.microsoft.com/office/drawing/2014/main" id="{33AE0D94-A055-4256-B71B-7C0528D685A2}"/>
            </a:ext>
          </a:extLst>
        </xdr:cNvPr>
        <xdr:cNvPicPr>
          <a:picLocks noChangeAspect="1"/>
        </xdr:cNvPicPr>
      </xdr:nvPicPr>
      <xdr:blipFill>
        <a:blip xmlns:r="http://schemas.openxmlformats.org/officeDocument/2006/relationships" r:embed="rId95"/>
        <a:stretch>
          <a:fillRect/>
        </a:stretch>
      </xdr:blipFill>
      <xdr:spPr>
        <a:xfrm>
          <a:off x="840921" y="961349606"/>
          <a:ext cx="2452407" cy="1740823"/>
        </a:xfrm>
        <a:prstGeom prst="rect">
          <a:avLst/>
        </a:prstGeom>
      </xdr:spPr>
    </xdr:pic>
    <xdr:clientData/>
  </xdr:twoCellAnchor>
  <xdr:twoCellAnchor editAs="oneCell">
    <xdr:from>
      <xdr:col>3</xdr:col>
      <xdr:colOff>446314</xdr:colOff>
      <xdr:row>3481</xdr:row>
      <xdr:rowOff>108857</xdr:rowOff>
    </xdr:from>
    <xdr:to>
      <xdr:col>7</xdr:col>
      <xdr:colOff>252132</xdr:colOff>
      <xdr:row>3495</xdr:row>
      <xdr:rowOff>120232</xdr:rowOff>
    </xdr:to>
    <xdr:pic>
      <xdr:nvPicPr>
        <xdr:cNvPr id="285" name="Imagen 284">
          <a:extLst>
            <a:ext uri="{FF2B5EF4-FFF2-40B4-BE49-F238E27FC236}">
              <a16:creationId xmlns:a16="http://schemas.microsoft.com/office/drawing/2014/main" id="{1ABE9A9B-BB12-41E2-A86E-72F292B2D656}"/>
            </a:ext>
          </a:extLst>
        </xdr:cNvPr>
        <xdr:cNvPicPr>
          <a:picLocks noChangeAspect="1"/>
        </xdr:cNvPicPr>
      </xdr:nvPicPr>
      <xdr:blipFill>
        <a:blip xmlns:r="http://schemas.openxmlformats.org/officeDocument/2006/relationships" r:embed="rId96"/>
        <a:stretch>
          <a:fillRect/>
        </a:stretch>
      </xdr:blipFill>
      <xdr:spPr>
        <a:xfrm>
          <a:off x="2307771" y="973977514"/>
          <a:ext cx="2842932" cy="3364174"/>
        </a:xfrm>
        <a:prstGeom prst="rect">
          <a:avLst/>
        </a:prstGeom>
      </xdr:spPr>
    </xdr:pic>
    <xdr:clientData/>
  </xdr:twoCellAnchor>
  <xdr:twoCellAnchor editAs="oneCell">
    <xdr:from>
      <xdr:col>5</xdr:col>
      <xdr:colOff>304879</xdr:colOff>
      <xdr:row>3511</xdr:row>
      <xdr:rowOff>0</xdr:rowOff>
    </xdr:from>
    <xdr:to>
      <xdr:col>8</xdr:col>
      <xdr:colOff>1007409</xdr:colOff>
      <xdr:row>3521</xdr:row>
      <xdr:rowOff>120447</xdr:rowOff>
    </xdr:to>
    <xdr:pic>
      <xdr:nvPicPr>
        <xdr:cNvPr id="286" name="Imagen 285">
          <a:extLst>
            <a:ext uri="{FF2B5EF4-FFF2-40B4-BE49-F238E27FC236}">
              <a16:creationId xmlns:a16="http://schemas.microsoft.com/office/drawing/2014/main" id="{6107935C-E998-4729-8CD6-B20E038CEAB5}"/>
            </a:ext>
          </a:extLst>
        </xdr:cNvPr>
        <xdr:cNvPicPr>
          <a:picLocks noChangeAspect="1"/>
        </xdr:cNvPicPr>
      </xdr:nvPicPr>
      <xdr:blipFill>
        <a:blip xmlns:r="http://schemas.openxmlformats.org/officeDocument/2006/relationships" r:embed="rId91"/>
        <a:stretch>
          <a:fillRect/>
        </a:stretch>
      </xdr:blipFill>
      <xdr:spPr>
        <a:xfrm>
          <a:off x="3625022" y="981880543"/>
          <a:ext cx="2890558" cy="2515304"/>
        </a:xfrm>
        <a:prstGeom prst="rect">
          <a:avLst/>
        </a:prstGeom>
      </xdr:spPr>
    </xdr:pic>
    <xdr:clientData/>
  </xdr:twoCellAnchor>
  <xdr:twoCellAnchor editAs="oneCell">
    <xdr:from>
      <xdr:col>1</xdr:col>
      <xdr:colOff>0</xdr:colOff>
      <xdr:row>3511</xdr:row>
      <xdr:rowOff>123825</xdr:rowOff>
    </xdr:from>
    <xdr:to>
      <xdr:col>4</xdr:col>
      <xdr:colOff>712053</xdr:colOff>
      <xdr:row>3521</xdr:row>
      <xdr:rowOff>52110</xdr:rowOff>
    </xdr:to>
    <xdr:pic>
      <xdr:nvPicPr>
        <xdr:cNvPr id="287" name="Imagen 286">
          <a:extLst>
            <a:ext uri="{FF2B5EF4-FFF2-40B4-BE49-F238E27FC236}">
              <a16:creationId xmlns:a16="http://schemas.microsoft.com/office/drawing/2014/main" id="{A829463A-BB45-4F2F-B7AE-0188E4B0C887}"/>
            </a:ext>
          </a:extLst>
        </xdr:cNvPr>
        <xdr:cNvPicPr>
          <a:picLocks noChangeAspect="1"/>
        </xdr:cNvPicPr>
      </xdr:nvPicPr>
      <xdr:blipFill>
        <a:blip xmlns:r="http://schemas.openxmlformats.org/officeDocument/2006/relationships" r:embed="rId92"/>
        <a:stretch>
          <a:fillRect/>
        </a:stretch>
      </xdr:blipFill>
      <xdr:spPr>
        <a:xfrm>
          <a:off x="402771" y="982004368"/>
          <a:ext cx="2900082" cy="2323142"/>
        </a:xfrm>
        <a:prstGeom prst="rect">
          <a:avLst/>
        </a:prstGeom>
      </xdr:spPr>
    </xdr:pic>
    <xdr:clientData/>
  </xdr:twoCellAnchor>
  <xdr:twoCellAnchor editAs="oneCell">
    <xdr:from>
      <xdr:col>2</xdr:col>
      <xdr:colOff>250372</xdr:colOff>
      <xdr:row>3536</xdr:row>
      <xdr:rowOff>43543</xdr:rowOff>
    </xdr:from>
    <xdr:to>
      <xdr:col>6</xdr:col>
      <xdr:colOff>625751</xdr:colOff>
      <xdr:row>3553</xdr:row>
      <xdr:rowOff>169315</xdr:rowOff>
    </xdr:to>
    <xdr:pic>
      <xdr:nvPicPr>
        <xdr:cNvPr id="288" name="Imagen 287">
          <a:extLst>
            <a:ext uri="{FF2B5EF4-FFF2-40B4-BE49-F238E27FC236}">
              <a16:creationId xmlns:a16="http://schemas.microsoft.com/office/drawing/2014/main" id="{AE01A199-3B30-4145-8FB0-3C4B28D5EBBF}"/>
            </a:ext>
          </a:extLst>
        </xdr:cNvPr>
        <xdr:cNvPicPr>
          <a:picLocks noChangeAspect="1"/>
        </xdr:cNvPicPr>
      </xdr:nvPicPr>
      <xdr:blipFill>
        <a:blip xmlns:r="http://schemas.openxmlformats.org/officeDocument/2006/relationships" r:embed="rId97"/>
        <a:stretch>
          <a:fillRect/>
        </a:stretch>
      </xdr:blipFill>
      <xdr:spPr>
        <a:xfrm>
          <a:off x="1382486" y="988782086"/>
          <a:ext cx="3412494" cy="4197029"/>
        </a:xfrm>
        <a:prstGeom prst="rect">
          <a:avLst/>
        </a:prstGeom>
      </xdr:spPr>
    </xdr:pic>
    <xdr:clientData/>
  </xdr:twoCellAnchor>
  <xdr:twoCellAnchor editAs="oneCell">
    <xdr:from>
      <xdr:col>1</xdr:col>
      <xdr:colOff>17049</xdr:colOff>
      <xdr:row>3570</xdr:row>
      <xdr:rowOff>0</xdr:rowOff>
    </xdr:from>
    <xdr:to>
      <xdr:col>5</xdr:col>
      <xdr:colOff>392428</xdr:colOff>
      <xdr:row>3587</xdr:row>
      <xdr:rowOff>122410</xdr:rowOff>
    </xdr:to>
    <xdr:pic>
      <xdr:nvPicPr>
        <xdr:cNvPr id="289" name="Imagen 288">
          <a:extLst>
            <a:ext uri="{FF2B5EF4-FFF2-40B4-BE49-F238E27FC236}">
              <a16:creationId xmlns:a16="http://schemas.microsoft.com/office/drawing/2014/main" id="{4BCC76C0-3232-4402-91C7-741F86E9873A}"/>
            </a:ext>
          </a:extLst>
        </xdr:cNvPr>
        <xdr:cNvPicPr>
          <a:picLocks noChangeAspect="1"/>
        </xdr:cNvPicPr>
      </xdr:nvPicPr>
      <xdr:blipFill>
        <a:blip xmlns:r="http://schemas.openxmlformats.org/officeDocument/2006/relationships" r:embed="rId97"/>
        <a:stretch>
          <a:fillRect/>
        </a:stretch>
      </xdr:blipFill>
      <xdr:spPr>
        <a:xfrm>
          <a:off x="419820" y="997621286"/>
          <a:ext cx="3412494" cy="4193667"/>
        </a:xfrm>
        <a:prstGeom prst="rect">
          <a:avLst/>
        </a:prstGeom>
      </xdr:spPr>
    </xdr:pic>
    <xdr:clientData/>
  </xdr:twoCellAnchor>
  <xdr:twoCellAnchor editAs="oneCell">
    <xdr:from>
      <xdr:col>1</xdr:col>
      <xdr:colOff>446314</xdr:colOff>
      <xdr:row>3588</xdr:row>
      <xdr:rowOff>150777</xdr:rowOff>
    </xdr:from>
    <xdr:to>
      <xdr:col>8</xdr:col>
      <xdr:colOff>247510</xdr:colOff>
      <xdr:row>3596</xdr:row>
      <xdr:rowOff>216913</xdr:rowOff>
    </xdr:to>
    <xdr:pic>
      <xdr:nvPicPr>
        <xdr:cNvPr id="290" name="Imagen 289">
          <a:extLst>
            <a:ext uri="{FF2B5EF4-FFF2-40B4-BE49-F238E27FC236}">
              <a16:creationId xmlns:a16="http://schemas.microsoft.com/office/drawing/2014/main" id="{859BED59-882E-4BE3-AFFA-8BAB558CB071}"/>
            </a:ext>
          </a:extLst>
        </xdr:cNvPr>
        <xdr:cNvPicPr>
          <a:picLocks noChangeAspect="1"/>
        </xdr:cNvPicPr>
      </xdr:nvPicPr>
      <xdr:blipFill>
        <a:blip xmlns:r="http://schemas.openxmlformats.org/officeDocument/2006/relationships" r:embed="rId98"/>
        <a:stretch>
          <a:fillRect/>
        </a:stretch>
      </xdr:blipFill>
      <xdr:spPr>
        <a:xfrm>
          <a:off x="849085" y="1002082806"/>
          <a:ext cx="5026339" cy="1982021"/>
        </a:xfrm>
        <a:prstGeom prst="rect">
          <a:avLst/>
        </a:prstGeom>
      </xdr:spPr>
    </xdr:pic>
    <xdr:clientData/>
  </xdr:twoCellAnchor>
  <xdr:twoCellAnchor editAs="oneCell">
    <xdr:from>
      <xdr:col>5</xdr:col>
      <xdr:colOff>107828</xdr:colOff>
      <xdr:row>3570</xdr:row>
      <xdr:rowOff>114162</xdr:rowOff>
    </xdr:from>
    <xdr:to>
      <xdr:col>9</xdr:col>
      <xdr:colOff>1452</xdr:colOff>
      <xdr:row>3583</xdr:row>
      <xdr:rowOff>80120</xdr:rowOff>
    </xdr:to>
    <xdr:pic>
      <xdr:nvPicPr>
        <xdr:cNvPr id="291" name="Imagen 290">
          <a:extLst>
            <a:ext uri="{FF2B5EF4-FFF2-40B4-BE49-F238E27FC236}">
              <a16:creationId xmlns:a16="http://schemas.microsoft.com/office/drawing/2014/main" id="{EEC59358-35EB-4015-BBC0-8C90815232B5}"/>
            </a:ext>
          </a:extLst>
        </xdr:cNvPr>
        <xdr:cNvPicPr>
          <a:picLocks noChangeAspect="1"/>
        </xdr:cNvPicPr>
      </xdr:nvPicPr>
      <xdr:blipFill>
        <a:blip xmlns:r="http://schemas.openxmlformats.org/officeDocument/2006/relationships" r:embed="rId99"/>
        <a:stretch>
          <a:fillRect/>
        </a:stretch>
      </xdr:blipFill>
      <xdr:spPr>
        <a:xfrm>
          <a:off x="3462285" y="1010294249"/>
          <a:ext cx="3413732" cy="3196175"/>
        </a:xfrm>
        <a:prstGeom prst="rect">
          <a:avLst/>
        </a:prstGeom>
      </xdr:spPr>
    </xdr:pic>
    <xdr:clientData/>
  </xdr:twoCellAnchor>
  <xdr:twoCellAnchor editAs="oneCell">
    <xdr:from>
      <xdr:col>1</xdr:col>
      <xdr:colOff>389283</xdr:colOff>
      <xdr:row>3661</xdr:row>
      <xdr:rowOff>74543</xdr:rowOff>
    </xdr:from>
    <xdr:to>
      <xdr:col>8</xdr:col>
      <xdr:colOff>209834</xdr:colOff>
      <xdr:row>3669</xdr:row>
      <xdr:rowOff>157750</xdr:rowOff>
    </xdr:to>
    <xdr:pic>
      <xdr:nvPicPr>
        <xdr:cNvPr id="292" name="Imagen 291">
          <a:extLst>
            <a:ext uri="{FF2B5EF4-FFF2-40B4-BE49-F238E27FC236}">
              <a16:creationId xmlns:a16="http://schemas.microsoft.com/office/drawing/2014/main" id="{2B0CD22C-A1F8-4BDC-8682-CFC06368DAB3}"/>
            </a:ext>
          </a:extLst>
        </xdr:cNvPr>
        <xdr:cNvPicPr>
          <a:picLocks noChangeAspect="1"/>
        </xdr:cNvPicPr>
      </xdr:nvPicPr>
      <xdr:blipFill>
        <a:blip xmlns:r="http://schemas.openxmlformats.org/officeDocument/2006/relationships" r:embed="rId100"/>
        <a:stretch>
          <a:fillRect/>
        </a:stretch>
      </xdr:blipFill>
      <xdr:spPr>
        <a:xfrm>
          <a:off x="778566" y="1035549717"/>
          <a:ext cx="4922638" cy="2071033"/>
        </a:xfrm>
        <a:prstGeom prst="rect">
          <a:avLst/>
        </a:prstGeom>
      </xdr:spPr>
    </xdr:pic>
    <xdr:clientData/>
  </xdr:twoCellAnchor>
  <xdr:twoCellAnchor editAs="oneCell">
    <xdr:from>
      <xdr:col>1</xdr:col>
      <xdr:colOff>626554</xdr:colOff>
      <xdr:row>3670</xdr:row>
      <xdr:rowOff>167868</xdr:rowOff>
    </xdr:from>
    <xdr:to>
      <xdr:col>8</xdr:col>
      <xdr:colOff>166503</xdr:colOff>
      <xdr:row>3686</xdr:row>
      <xdr:rowOff>244521</xdr:rowOff>
    </xdr:to>
    <xdr:pic>
      <xdr:nvPicPr>
        <xdr:cNvPr id="293" name="Imagen 292">
          <a:extLst>
            <a:ext uri="{FF2B5EF4-FFF2-40B4-BE49-F238E27FC236}">
              <a16:creationId xmlns:a16="http://schemas.microsoft.com/office/drawing/2014/main" id="{DC3E0695-B62A-401B-99D6-19D89122B4E9}"/>
            </a:ext>
          </a:extLst>
        </xdr:cNvPr>
        <xdr:cNvPicPr>
          <a:picLocks noChangeAspect="1"/>
        </xdr:cNvPicPr>
      </xdr:nvPicPr>
      <xdr:blipFill>
        <a:blip xmlns:r="http://schemas.openxmlformats.org/officeDocument/2006/relationships" r:embed="rId101"/>
        <a:stretch>
          <a:fillRect/>
        </a:stretch>
      </xdr:blipFill>
      <xdr:spPr>
        <a:xfrm>
          <a:off x="1015837" y="1037879346"/>
          <a:ext cx="4642036" cy="4052305"/>
        </a:xfrm>
        <a:prstGeom prst="rect">
          <a:avLst/>
        </a:prstGeom>
      </xdr:spPr>
    </xdr:pic>
    <xdr:clientData/>
  </xdr:twoCellAnchor>
  <xdr:twoCellAnchor editAs="oneCell">
    <xdr:from>
      <xdr:col>1</xdr:col>
      <xdr:colOff>0</xdr:colOff>
      <xdr:row>3821</xdr:row>
      <xdr:rowOff>0</xdr:rowOff>
    </xdr:from>
    <xdr:to>
      <xdr:col>7</xdr:col>
      <xdr:colOff>532856</xdr:colOff>
      <xdr:row>3829</xdr:row>
      <xdr:rowOff>83208</xdr:rowOff>
    </xdr:to>
    <xdr:pic>
      <xdr:nvPicPr>
        <xdr:cNvPr id="294" name="Imagen 293">
          <a:extLst>
            <a:ext uri="{FF2B5EF4-FFF2-40B4-BE49-F238E27FC236}">
              <a16:creationId xmlns:a16="http://schemas.microsoft.com/office/drawing/2014/main" id="{97613300-CBA0-4F6A-A705-D11E18A5E487}"/>
            </a:ext>
          </a:extLst>
        </xdr:cNvPr>
        <xdr:cNvPicPr>
          <a:picLocks noChangeAspect="1"/>
        </xdr:cNvPicPr>
      </xdr:nvPicPr>
      <xdr:blipFill>
        <a:blip xmlns:r="http://schemas.openxmlformats.org/officeDocument/2006/relationships" r:embed="rId100"/>
        <a:stretch>
          <a:fillRect/>
        </a:stretch>
      </xdr:blipFill>
      <xdr:spPr>
        <a:xfrm>
          <a:off x="402771" y="1066876200"/>
          <a:ext cx="5028656" cy="1999093"/>
        </a:xfrm>
        <a:prstGeom prst="rect">
          <a:avLst/>
        </a:prstGeom>
      </xdr:spPr>
    </xdr:pic>
    <xdr:clientData/>
  </xdr:twoCellAnchor>
  <xdr:twoCellAnchor editAs="oneCell">
    <xdr:from>
      <xdr:col>1</xdr:col>
      <xdr:colOff>527636</xdr:colOff>
      <xdr:row>3829</xdr:row>
      <xdr:rowOff>156508</xdr:rowOff>
    </xdr:from>
    <xdr:to>
      <xdr:col>8</xdr:col>
      <xdr:colOff>50547</xdr:colOff>
      <xdr:row>3845</xdr:row>
      <xdr:rowOff>233162</xdr:rowOff>
    </xdr:to>
    <xdr:pic>
      <xdr:nvPicPr>
        <xdr:cNvPr id="295" name="Imagen 294">
          <a:extLst>
            <a:ext uri="{FF2B5EF4-FFF2-40B4-BE49-F238E27FC236}">
              <a16:creationId xmlns:a16="http://schemas.microsoft.com/office/drawing/2014/main" id="{028E07F2-3F58-4B55-A933-5FB3DC6A0120}"/>
            </a:ext>
          </a:extLst>
        </xdr:cNvPr>
        <xdr:cNvPicPr>
          <a:picLocks noChangeAspect="1"/>
        </xdr:cNvPicPr>
      </xdr:nvPicPr>
      <xdr:blipFill>
        <a:blip xmlns:r="http://schemas.openxmlformats.org/officeDocument/2006/relationships" r:embed="rId101"/>
        <a:stretch>
          <a:fillRect/>
        </a:stretch>
      </xdr:blipFill>
      <xdr:spPr>
        <a:xfrm>
          <a:off x="930407" y="1068948594"/>
          <a:ext cx="4748054" cy="3908425"/>
        </a:xfrm>
        <a:prstGeom prst="rect">
          <a:avLst/>
        </a:prstGeom>
      </xdr:spPr>
    </xdr:pic>
    <xdr:clientData/>
  </xdr:twoCellAnchor>
  <xdr:twoCellAnchor editAs="oneCell">
    <xdr:from>
      <xdr:col>3</xdr:col>
      <xdr:colOff>49698</xdr:colOff>
      <xdr:row>3989</xdr:row>
      <xdr:rowOff>17297</xdr:rowOff>
    </xdr:from>
    <xdr:to>
      <xdr:col>7</xdr:col>
      <xdr:colOff>496958</xdr:colOff>
      <xdr:row>3999</xdr:row>
      <xdr:rowOff>431997</xdr:rowOff>
    </xdr:to>
    <xdr:pic>
      <xdr:nvPicPr>
        <xdr:cNvPr id="219" name="Imagen 218">
          <a:extLst>
            <a:ext uri="{FF2B5EF4-FFF2-40B4-BE49-F238E27FC236}">
              <a16:creationId xmlns:a16="http://schemas.microsoft.com/office/drawing/2014/main" id="{72F3169A-58F6-4DA8-8EBA-EA697EEB141C}"/>
            </a:ext>
          </a:extLst>
        </xdr:cNvPr>
        <xdr:cNvPicPr>
          <a:picLocks noChangeAspect="1"/>
        </xdr:cNvPicPr>
      </xdr:nvPicPr>
      <xdr:blipFill>
        <a:blip xmlns:r="http://schemas.openxmlformats.org/officeDocument/2006/relationships" r:embed="rId102"/>
        <a:stretch>
          <a:fillRect/>
        </a:stretch>
      </xdr:blipFill>
      <xdr:spPr>
        <a:xfrm>
          <a:off x="1863589" y="1126891058"/>
          <a:ext cx="3412434" cy="2899482"/>
        </a:xfrm>
        <a:prstGeom prst="rect">
          <a:avLst/>
        </a:prstGeom>
      </xdr:spPr>
    </xdr:pic>
    <xdr:clientData/>
  </xdr:twoCellAnchor>
  <xdr:twoCellAnchor editAs="oneCell">
    <xdr:from>
      <xdr:col>1</xdr:col>
      <xdr:colOff>538369</xdr:colOff>
      <xdr:row>3907</xdr:row>
      <xdr:rowOff>33129</xdr:rowOff>
    </xdr:from>
    <xdr:to>
      <xdr:col>8</xdr:col>
      <xdr:colOff>112835</xdr:colOff>
      <xdr:row>3909</xdr:row>
      <xdr:rowOff>1511697</xdr:rowOff>
    </xdr:to>
    <xdr:pic>
      <xdr:nvPicPr>
        <xdr:cNvPr id="220" name="Imagen 219">
          <a:extLst>
            <a:ext uri="{FF2B5EF4-FFF2-40B4-BE49-F238E27FC236}">
              <a16:creationId xmlns:a16="http://schemas.microsoft.com/office/drawing/2014/main" id="{19100912-99F0-4F88-9ACA-8E7429800396}"/>
            </a:ext>
          </a:extLst>
        </xdr:cNvPr>
        <xdr:cNvPicPr>
          <a:picLocks noChangeAspect="1"/>
        </xdr:cNvPicPr>
      </xdr:nvPicPr>
      <xdr:blipFill>
        <a:blip xmlns:r="http://schemas.openxmlformats.org/officeDocument/2006/relationships" r:embed="rId103"/>
        <a:stretch>
          <a:fillRect/>
        </a:stretch>
      </xdr:blipFill>
      <xdr:spPr>
        <a:xfrm>
          <a:off x="927652" y="1104668086"/>
          <a:ext cx="4676553" cy="1975525"/>
        </a:xfrm>
        <a:prstGeom prst="rect">
          <a:avLst/>
        </a:prstGeom>
      </xdr:spPr>
    </xdr:pic>
    <xdr:clientData/>
  </xdr:twoCellAnchor>
  <xdr:twoCellAnchor editAs="oneCell">
    <xdr:from>
      <xdr:col>1</xdr:col>
      <xdr:colOff>422413</xdr:colOff>
      <xdr:row>3909</xdr:row>
      <xdr:rowOff>1653610</xdr:rowOff>
    </xdr:from>
    <xdr:to>
      <xdr:col>8</xdr:col>
      <xdr:colOff>198782</xdr:colOff>
      <xdr:row>3910</xdr:row>
      <xdr:rowOff>2186469</xdr:rowOff>
    </xdr:to>
    <xdr:pic>
      <xdr:nvPicPr>
        <xdr:cNvPr id="221" name="Imagen 220">
          <a:extLst>
            <a:ext uri="{FF2B5EF4-FFF2-40B4-BE49-F238E27FC236}">
              <a16:creationId xmlns:a16="http://schemas.microsoft.com/office/drawing/2014/main" id="{700E2B10-1972-48ED-8547-551942EB6C29}"/>
            </a:ext>
          </a:extLst>
        </xdr:cNvPr>
        <xdr:cNvPicPr>
          <a:picLocks noChangeAspect="1"/>
        </xdr:cNvPicPr>
      </xdr:nvPicPr>
      <xdr:blipFill>
        <a:blip xmlns:r="http://schemas.openxmlformats.org/officeDocument/2006/relationships" r:embed="rId104"/>
        <a:stretch>
          <a:fillRect/>
        </a:stretch>
      </xdr:blipFill>
      <xdr:spPr>
        <a:xfrm>
          <a:off x="811696" y="1106785523"/>
          <a:ext cx="4878456" cy="2992794"/>
        </a:xfrm>
        <a:prstGeom prst="rect">
          <a:avLst/>
        </a:prstGeom>
      </xdr:spPr>
    </xdr:pic>
    <xdr:clientData/>
  </xdr:twoCellAnchor>
  <xdr:twoCellAnchor editAs="oneCell">
    <xdr:from>
      <xdr:col>3</xdr:col>
      <xdr:colOff>447261</xdr:colOff>
      <xdr:row>3911</xdr:row>
      <xdr:rowOff>85013</xdr:rowOff>
    </xdr:from>
    <xdr:to>
      <xdr:col>7</xdr:col>
      <xdr:colOff>654326</xdr:colOff>
      <xdr:row>3917</xdr:row>
      <xdr:rowOff>113921</xdr:rowOff>
    </xdr:to>
    <xdr:pic>
      <xdr:nvPicPr>
        <xdr:cNvPr id="222" name="Imagen 221">
          <a:extLst>
            <a:ext uri="{FF2B5EF4-FFF2-40B4-BE49-F238E27FC236}">
              <a16:creationId xmlns:a16="http://schemas.microsoft.com/office/drawing/2014/main" id="{F2701522-D5E0-41CF-AE03-BF9382035D78}"/>
            </a:ext>
          </a:extLst>
        </xdr:cNvPr>
        <xdr:cNvPicPr>
          <a:picLocks noChangeAspect="1"/>
        </xdr:cNvPicPr>
      </xdr:nvPicPr>
      <xdr:blipFill>
        <a:blip xmlns:r="http://schemas.openxmlformats.org/officeDocument/2006/relationships" r:embed="rId105"/>
        <a:stretch>
          <a:fillRect/>
        </a:stretch>
      </xdr:blipFill>
      <xdr:spPr>
        <a:xfrm>
          <a:off x="2261152" y="1109880035"/>
          <a:ext cx="3172239" cy="2836713"/>
        </a:xfrm>
        <a:prstGeom prst="rect">
          <a:avLst/>
        </a:prstGeom>
      </xdr:spPr>
    </xdr:pic>
    <xdr:clientData/>
  </xdr:twoCellAnchor>
  <xdr:twoCellAnchor editAs="oneCell">
    <xdr:from>
      <xdr:col>1</xdr:col>
      <xdr:colOff>563218</xdr:colOff>
      <xdr:row>3859</xdr:row>
      <xdr:rowOff>57978</xdr:rowOff>
    </xdr:from>
    <xdr:to>
      <xdr:col>8</xdr:col>
      <xdr:colOff>939978</xdr:colOff>
      <xdr:row>3864</xdr:row>
      <xdr:rowOff>1144378</xdr:rowOff>
    </xdr:to>
    <xdr:pic>
      <xdr:nvPicPr>
        <xdr:cNvPr id="223" name="Imagen 222">
          <a:extLst>
            <a:ext uri="{FF2B5EF4-FFF2-40B4-BE49-F238E27FC236}">
              <a16:creationId xmlns:a16="http://schemas.microsoft.com/office/drawing/2014/main" id="{672A4609-BFD3-4E93-B9BC-870317302C0B}"/>
            </a:ext>
          </a:extLst>
        </xdr:cNvPr>
        <xdr:cNvPicPr>
          <a:picLocks noChangeAspect="1"/>
        </xdr:cNvPicPr>
      </xdr:nvPicPr>
      <xdr:blipFill>
        <a:blip xmlns:r="http://schemas.openxmlformats.org/officeDocument/2006/relationships" r:embed="rId106"/>
        <a:stretch>
          <a:fillRect/>
        </a:stretch>
      </xdr:blipFill>
      <xdr:spPr>
        <a:xfrm>
          <a:off x="952501" y="1091308239"/>
          <a:ext cx="5478847" cy="2328791"/>
        </a:xfrm>
        <a:prstGeom prst="rect">
          <a:avLst/>
        </a:prstGeom>
      </xdr:spPr>
    </xdr:pic>
    <xdr:clientData/>
  </xdr:twoCellAnchor>
  <xdr:twoCellAnchor editAs="oneCell">
    <xdr:from>
      <xdr:col>3</xdr:col>
      <xdr:colOff>306459</xdr:colOff>
      <xdr:row>3864</xdr:row>
      <xdr:rowOff>1387927</xdr:rowOff>
    </xdr:from>
    <xdr:to>
      <xdr:col>7</xdr:col>
      <xdr:colOff>331306</xdr:colOff>
      <xdr:row>3869</xdr:row>
      <xdr:rowOff>32290</xdr:rowOff>
    </xdr:to>
    <xdr:pic>
      <xdr:nvPicPr>
        <xdr:cNvPr id="224" name="Imagen 223">
          <a:extLst>
            <a:ext uri="{FF2B5EF4-FFF2-40B4-BE49-F238E27FC236}">
              <a16:creationId xmlns:a16="http://schemas.microsoft.com/office/drawing/2014/main" id="{4DDD0F4F-DD37-4D1A-8FB0-3AA51CA456D9}"/>
            </a:ext>
          </a:extLst>
        </xdr:cNvPr>
        <xdr:cNvPicPr>
          <a:picLocks noChangeAspect="1"/>
        </xdr:cNvPicPr>
      </xdr:nvPicPr>
      <xdr:blipFill>
        <a:blip xmlns:r="http://schemas.openxmlformats.org/officeDocument/2006/relationships" r:embed="rId107"/>
        <a:stretch>
          <a:fillRect/>
        </a:stretch>
      </xdr:blipFill>
      <xdr:spPr>
        <a:xfrm>
          <a:off x="2120350" y="1093880579"/>
          <a:ext cx="2990021" cy="369675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7</xdr:col>
      <xdr:colOff>19050</xdr:colOff>
      <xdr:row>1</xdr:row>
      <xdr:rowOff>0</xdr:rowOff>
    </xdr:from>
    <xdr:ext cx="1981200" cy="790575"/>
    <xdr:pic>
      <xdr:nvPicPr>
        <xdr:cNvPr id="2" name="image1.jpg" descr="Resolución 2021060001000 del 20 de enero de 202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38</xdr:row>
      <xdr:rowOff>0</xdr:rowOff>
    </xdr:from>
    <xdr:ext cx="1971675" cy="790575"/>
    <xdr:pic>
      <xdr:nvPicPr>
        <xdr:cNvPr id="3" name="image1.jpg" descr="Resolución 2021060001000 del 20 de enero de 2021">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76</xdr:row>
      <xdr:rowOff>0</xdr:rowOff>
    </xdr:from>
    <xdr:ext cx="1971675" cy="790575"/>
    <xdr:pic>
      <xdr:nvPicPr>
        <xdr:cNvPr id="4" name="image1.jpg" descr="Resolución 2021060001000 del 20 de enero de 2021">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114</xdr:row>
      <xdr:rowOff>0</xdr:rowOff>
    </xdr:from>
    <xdr:ext cx="1971675" cy="790575"/>
    <xdr:pic>
      <xdr:nvPicPr>
        <xdr:cNvPr id="5" name="image1.jpg" descr="Resolución 2021060001000 del 20 de enero de 2021">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152</xdr:row>
      <xdr:rowOff>0</xdr:rowOff>
    </xdr:from>
    <xdr:ext cx="1971675" cy="790575"/>
    <xdr:pic>
      <xdr:nvPicPr>
        <xdr:cNvPr id="6" name="image1.jpg" descr="Resolución 2021060001000 del 20 de enero de 2021">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190</xdr:row>
      <xdr:rowOff>0</xdr:rowOff>
    </xdr:from>
    <xdr:ext cx="1971675" cy="790575"/>
    <xdr:pic>
      <xdr:nvPicPr>
        <xdr:cNvPr id="7" name="image1.jpg" descr="Resolución 2021060001000 del 20 de enero de 2021">
          <a:extLst>
            <a:ext uri="{FF2B5EF4-FFF2-40B4-BE49-F238E27FC236}">
              <a16:creationId xmlns:a16="http://schemas.microsoft.com/office/drawing/2014/main" id="{00000000-0008-0000-04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228</xdr:row>
      <xdr:rowOff>0</xdr:rowOff>
    </xdr:from>
    <xdr:ext cx="1971675" cy="790575"/>
    <xdr:pic>
      <xdr:nvPicPr>
        <xdr:cNvPr id="8" name="image1.jpg" descr="Resolución 2021060001000 del 20 de enero de 2021">
          <a:extLst>
            <a:ext uri="{FF2B5EF4-FFF2-40B4-BE49-F238E27FC236}">
              <a16:creationId xmlns:a16="http://schemas.microsoft.com/office/drawing/2014/main" id="{00000000-0008-0000-04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266</xdr:row>
      <xdr:rowOff>0</xdr:rowOff>
    </xdr:from>
    <xdr:ext cx="1971675" cy="790575"/>
    <xdr:pic>
      <xdr:nvPicPr>
        <xdr:cNvPr id="9" name="image1.jpg" descr="Resolución 2021060001000 del 20 de enero de 2021">
          <a:extLst>
            <a:ext uri="{FF2B5EF4-FFF2-40B4-BE49-F238E27FC236}">
              <a16:creationId xmlns:a16="http://schemas.microsoft.com/office/drawing/2014/main" id="{00000000-0008-0000-04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304</xdr:row>
      <xdr:rowOff>0</xdr:rowOff>
    </xdr:from>
    <xdr:ext cx="1971675" cy="790575"/>
    <xdr:pic>
      <xdr:nvPicPr>
        <xdr:cNvPr id="10" name="image1.jpg" descr="Resolución 2021060001000 del 20 de enero de 2021">
          <a:extLst>
            <a:ext uri="{FF2B5EF4-FFF2-40B4-BE49-F238E27FC236}">
              <a16:creationId xmlns:a16="http://schemas.microsoft.com/office/drawing/2014/main" id="{00000000-0008-0000-04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342</xdr:row>
      <xdr:rowOff>0</xdr:rowOff>
    </xdr:from>
    <xdr:ext cx="1971675" cy="790575"/>
    <xdr:pic>
      <xdr:nvPicPr>
        <xdr:cNvPr id="11" name="image1.jpg" descr="Resolución 2021060001000 del 20 de enero de 2021">
          <a:extLst>
            <a:ext uri="{FF2B5EF4-FFF2-40B4-BE49-F238E27FC236}">
              <a16:creationId xmlns:a16="http://schemas.microsoft.com/office/drawing/2014/main" id="{00000000-0008-0000-04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380</xdr:row>
      <xdr:rowOff>0</xdr:rowOff>
    </xdr:from>
    <xdr:ext cx="1971675" cy="790575"/>
    <xdr:pic>
      <xdr:nvPicPr>
        <xdr:cNvPr id="12" name="image1.jpg" descr="Resolución 2021060001000 del 20 de enero de 2021">
          <a:extLst>
            <a:ext uri="{FF2B5EF4-FFF2-40B4-BE49-F238E27FC236}">
              <a16:creationId xmlns:a16="http://schemas.microsoft.com/office/drawing/2014/main" id="{00000000-0008-0000-04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456</xdr:row>
      <xdr:rowOff>0</xdr:rowOff>
    </xdr:from>
    <xdr:ext cx="1971675" cy="790575"/>
    <xdr:pic>
      <xdr:nvPicPr>
        <xdr:cNvPr id="13" name="image1.jpg" descr="Resolución 2021060001000 del 20 de enero de 2021">
          <a:extLst>
            <a:ext uri="{FF2B5EF4-FFF2-40B4-BE49-F238E27FC236}">
              <a16:creationId xmlns:a16="http://schemas.microsoft.com/office/drawing/2014/main" id="{00000000-0008-0000-04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494</xdr:row>
      <xdr:rowOff>0</xdr:rowOff>
    </xdr:from>
    <xdr:ext cx="1971675" cy="790575"/>
    <xdr:pic>
      <xdr:nvPicPr>
        <xdr:cNvPr id="14" name="image1.jpg" descr="Resolución 2021060001000 del 20 de enero de 2021">
          <a:extLst>
            <a:ext uri="{FF2B5EF4-FFF2-40B4-BE49-F238E27FC236}">
              <a16:creationId xmlns:a16="http://schemas.microsoft.com/office/drawing/2014/main" id="{00000000-0008-0000-04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532</xdr:row>
      <xdr:rowOff>0</xdr:rowOff>
    </xdr:from>
    <xdr:ext cx="1971675" cy="790575"/>
    <xdr:pic>
      <xdr:nvPicPr>
        <xdr:cNvPr id="15" name="image1.jpg" descr="Resolución 2021060001000 del 20 de enero de 2021">
          <a:extLst>
            <a:ext uri="{FF2B5EF4-FFF2-40B4-BE49-F238E27FC236}">
              <a16:creationId xmlns:a16="http://schemas.microsoft.com/office/drawing/2014/main" id="{00000000-0008-0000-0400-00000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570</xdr:row>
      <xdr:rowOff>0</xdr:rowOff>
    </xdr:from>
    <xdr:ext cx="1971675" cy="790575"/>
    <xdr:pic>
      <xdr:nvPicPr>
        <xdr:cNvPr id="16" name="image1.jpg" descr="Resolución 2021060001000 del 20 de enero de 2021">
          <a:extLst>
            <a:ext uri="{FF2B5EF4-FFF2-40B4-BE49-F238E27FC236}">
              <a16:creationId xmlns:a16="http://schemas.microsoft.com/office/drawing/2014/main" id="{00000000-0008-0000-04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608</xdr:row>
      <xdr:rowOff>0</xdr:rowOff>
    </xdr:from>
    <xdr:ext cx="1971675" cy="790575"/>
    <xdr:pic>
      <xdr:nvPicPr>
        <xdr:cNvPr id="17" name="image1.jpg" descr="Resolución 2021060001000 del 20 de enero de 2021">
          <a:extLst>
            <a:ext uri="{FF2B5EF4-FFF2-40B4-BE49-F238E27FC236}">
              <a16:creationId xmlns:a16="http://schemas.microsoft.com/office/drawing/2014/main" id="{00000000-0008-0000-0400-00001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646</xdr:row>
      <xdr:rowOff>0</xdr:rowOff>
    </xdr:from>
    <xdr:ext cx="1971675" cy="790575"/>
    <xdr:pic>
      <xdr:nvPicPr>
        <xdr:cNvPr id="18" name="image1.jpg" descr="Resolución 2021060001000 del 20 de enero de 2021">
          <a:extLst>
            <a:ext uri="{FF2B5EF4-FFF2-40B4-BE49-F238E27FC236}">
              <a16:creationId xmlns:a16="http://schemas.microsoft.com/office/drawing/2014/main" id="{00000000-0008-0000-0400-00001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684</xdr:row>
      <xdr:rowOff>0</xdr:rowOff>
    </xdr:from>
    <xdr:ext cx="1971675" cy="790575"/>
    <xdr:pic>
      <xdr:nvPicPr>
        <xdr:cNvPr id="19" name="image1.jpg" descr="Resolución 2021060001000 del 20 de enero de 2021">
          <a:extLst>
            <a:ext uri="{FF2B5EF4-FFF2-40B4-BE49-F238E27FC236}">
              <a16:creationId xmlns:a16="http://schemas.microsoft.com/office/drawing/2014/main" id="{00000000-0008-0000-0400-00001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722</xdr:row>
      <xdr:rowOff>0</xdr:rowOff>
    </xdr:from>
    <xdr:ext cx="1971675" cy="790575"/>
    <xdr:pic>
      <xdr:nvPicPr>
        <xdr:cNvPr id="20" name="image1.jpg" descr="Resolución 2021060001000 del 20 de enero de 2021">
          <a:extLst>
            <a:ext uri="{FF2B5EF4-FFF2-40B4-BE49-F238E27FC236}">
              <a16:creationId xmlns:a16="http://schemas.microsoft.com/office/drawing/2014/main" id="{00000000-0008-0000-0400-00001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760</xdr:row>
      <xdr:rowOff>0</xdr:rowOff>
    </xdr:from>
    <xdr:ext cx="1971675" cy="790575"/>
    <xdr:pic>
      <xdr:nvPicPr>
        <xdr:cNvPr id="21" name="image1.jpg" descr="Resolución 2021060001000 del 20 de enero de 2021">
          <a:extLst>
            <a:ext uri="{FF2B5EF4-FFF2-40B4-BE49-F238E27FC236}">
              <a16:creationId xmlns:a16="http://schemas.microsoft.com/office/drawing/2014/main" id="{00000000-0008-0000-0400-00001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798</xdr:row>
      <xdr:rowOff>0</xdr:rowOff>
    </xdr:from>
    <xdr:ext cx="1971675" cy="790575"/>
    <xdr:pic>
      <xdr:nvPicPr>
        <xdr:cNvPr id="22" name="image1.jpg" descr="Resolución 2021060001000 del 20 de enero de 2021">
          <a:extLst>
            <a:ext uri="{FF2B5EF4-FFF2-40B4-BE49-F238E27FC236}">
              <a16:creationId xmlns:a16="http://schemas.microsoft.com/office/drawing/2014/main" id="{00000000-0008-0000-0400-00001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836</xdr:row>
      <xdr:rowOff>0</xdr:rowOff>
    </xdr:from>
    <xdr:ext cx="1971675" cy="790575"/>
    <xdr:pic>
      <xdr:nvPicPr>
        <xdr:cNvPr id="23" name="image1.jpg" descr="Resolución 2021060001000 del 20 de enero de 2021">
          <a:extLst>
            <a:ext uri="{FF2B5EF4-FFF2-40B4-BE49-F238E27FC236}">
              <a16:creationId xmlns:a16="http://schemas.microsoft.com/office/drawing/2014/main" id="{00000000-0008-0000-0400-00001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874</xdr:row>
      <xdr:rowOff>0</xdr:rowOff>
    </xdr:from>
    <xdr:ext cx="1971675" cy="790575"/>
    <xdr:pic>
      <xdr:nvPicPr>
        <xdr:cNvPr id="24" name="image1.jpg" descr="Resolución 2021060001000 del 20 de enero de 2021">
          <a:extLst>
            <a:ext uri="{FF2B5EF4-FFF2-40B4-BE49-F238E27FC236}">
              <a16:creationId xmlns:a16="http://schemas.microsoft.com/office/drawing/2014/main" id="{00000000-0008-0000-0400-00001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912</xdr:row>
      <xdr:rowOff>0</xdr:rowOff>
    </xdr:from>
    <xdr:ext cx="1971675" cy="790575"/>
    <xdr:pic>
      <xdr:nvPicPr>
        <xdr:cNvPr id="25" name="image1.jpg" descr="Resolución 2021060001000 del 20 de enero de 2021">
          <a:extLst>
            <a:ext uri="{FF2B5EF4-FFF2-40B4-BE49-F238E27FC236}">
              <a16:creationId xmlns:a16="http://schemas.microsoft.com/office/drawing/2014/main" id="{00000000-0008-0000-0400-00001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950</xdr:row>
      <xdr:rowOff>0</xdr:rowOff>
    </xdr:from>
    <xdr:ext cx="1971675" cy="790575"/>
    <xdr:pic>
      <xdr:nvPicPr>
        <xdr:cNvPr id="26" name="image1.jpg" descr="Resolución 2021060001000 del 20 de enero de 2021">
          <a:extLst>
            <a:ext uri="{FF2B5EF4-FFF2-40B4-BE49-F238E27FC236}">
              <a16:creationId xmlns:a16="http://schemas.microsoft.com/office/drawing/2014/main" id="{00000000-0008-0000-0400-00001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988</xdr:row>
      <xdr:rowOff>0</xdr:rowOff>
    </xdr:from>
    <xdr:ext cx="1971675" cy="790575"/>
    <xdr:pic>
      <xdr:nvPicPr>
        <xdr:cNvPr id="27" name="image1.jpg" descr="Resolución 2021060001000 del 20 de enero de 2021">
          <a:extLst>
            <a:ext uri="{FF2B5EF4-FFF2-40B4-BE49-F238E27FC236}">
              <a16:creationId xmlns:a16="http://schemas.microsoft.com/office/drawing/2014/main" id="{00000000-0008-0000-0400-00001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1025</xdr:row>
      <xdr:rowOff>0</xdr:rowOff>
    </xdr:from>
    <xdr:ext cx="1971675" cy="790575"/>
    <xdr:pic>
      <xdr:nvPicPr>
        <xdr:cNvPr id="28" name="image1.jpg" descr="Resolución 2021060001000 del 20 de enero de 2021">
          <a:extLst>
            <a:ext uri="{FF2B5EF4-FFF2-40B4-BE49-F238E27FC236}">
              <a16:creationId xmlns:a16="http://schemas.microsoft.com/office/drawing/2014/main" id="{00000000-0008-0000-0400-00001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1026</xdr:row>
      <xdr:rowOff>0</xdr:rowOff>
    </xdr:from>
    <xdr:ext cx="1971675" cy="790575"/>
    <xdr:pic>
      <xdr:nvPicPr>
        <xdr:cNvPr id="29" name="image1.jpg" descr="Resolución 2021060001000 del 20 de enero de 2021">
          <a:extLst>
            <a:ext uri="{FF2B5EF4-FFF2-40B4-BE49-F238E27FC236}">
              <a16:creationId xmlns:a16="http://schemas.microsoft.com/office/drawing/2014/main" id="{00000000-0008-0000-04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1064</xdr:row>
      <xdr:rowOff>0</xdr:rowOff>
    </xdr:from>
    <xdr:ext cx="1971675" cy="790575"/>
    <xdr:pic>
      <xdr:nvPicPr>
        <xdr:cNvPr id="30" name="image1.jpg" descr="Resolución 2021060001000 del 20 de enero de 2021">
          <a:extLst>
            <a:ext uri="{FF2B5EF4-FFF2-40B4-BE49-F238E27FC236}">
              <a16:creationId xmlns:a16="http://schemas.microsoft.com/office/drawing/2014/main" id="{00000000-0008-0000-0400-00001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1102</xdr:row>
      <xdr:rowOff>0</xdr:rowOff>
    </xdr:from>
    <xdr:ext cx="1971675" cy="790575"/>
    <xdr:pic>
      <xdr:nvPicPr>
        <xdr:cNvPr id="31" name="image1.jpg" descr="Resolución 2021060001000 del 20 de enero de 2021">
          <a:extLst>
            <a:ext uri="{FF2B5EF4-FFF2-40B4-BE49-F238E27FC236}">
              <a16:creationId xmlns:a16="http://schemas.microsoft.com/office/drawing/2014/main" id="{00000000-0008-0000-0400-00001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1140</xdr:row>
      <xdr:rowOff>0</xdr:rowOff>
    </xdr:from>
    <xdr:ext cx="1971675" cy="790575"/>
    <xdr:pic>
      <xdr:nvPicPr>
        <xdr:cNvPr id="32" name="image1.jpg" descr="Resolución 2021060001000 del 20 de enero de 2021">
          <a:extLst>
            <a:ext uri="{FF2B5EF4-FFF2-40B4-BE49-F238E27FC236}">
              <a16:creationId xmlns:a16="http://schemas.microsoft.com/office/drawing/2014/main" id="{00000000-0008-0000-0400-00002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1178</xdr:row>
      <xdr:rowOff>0</xdr:rowOff>
    </xdr:from>
    <xdr:ext cx="1971675" cy="790575"/>
    <xdr:pic>
      <xdr:nvPicPr>
        <xdr:cNvPr id="33" name="image1.jpg" descr="Resolución 2021060001000 del 20 de enero de 2021">
          <a:extLst>
            <a:ext uri="{FF2B5EF4-FFF2-40B4-BE49-F238E27FC236}">
              <a16:creationId xmlns:a16="http://schemas.microsoft.com/office/drawing/2014/main" id="{00000000-0008-0000-0400-00002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1216</xdr:row>
      <xdr:rowOff>0</xdr:rowOff>
    </xdr:from>
    <xdr:ext cx="1971675" cy="790575"/>
    <xdr:pic>
      <xdr:nvPicPr>
        <xdr:cNvPr id="34" name="image1.jpg" descr="Resolución 2021060001000 del 20 de enero de 2021">
          <a:extLst>
            <a:ext uri="{FF2B5EF4-FFF2-40B4-BE49-F238E27FC236}">
              <a16:creationId xmlns:a16="http://schemas.microsoft.com/office/drawing/2014/main" id="{00000000-0008-0000-0400-00002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1254</xdr:row>
      <xdr:rowOff>0</xdr:rowOff>
    </xdr:from>
    <xdr:ext cx="1971675" cy="790575"/>
    <xdr:pic>
      <xdr:nvPicPr>
        <xdr:cNvPr id="35" name="image1.jpg" descr="Resolución 2021060001000 del 20 de enero de 2021">
          <a:extLst>
            <a:ext uri="{FF2B5EF4-FFF2-40B4-BE49-F238E27FC236}">
              <a16:creationId xmlns:a16="http://schemas.microsoft.com/office/drawing/2014/main" id="{00000000-0008-0000-0400-00002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1292</xdr:row>
      <xdr:rowOff>0</xdr:rowOff>
    </xdr:from>
    <xdr:ext cx="1971675" cy="790575"/>
    <xdr:pic>
      <xdr:nvPicPr>
        <xdr:cNvPr id="36" name="image1.jpg" descr="Resolución 2021060001000 del 20 de enero de 2021">
          <a:extLst>
            <a:ext uri="{FF2B5EF4-FFF2-40B4-BE49-F238E27FC236}">
              <a16:creationId xmlns:a16="http://schemas.microsoft.com/office/drawing/2014/main" id="{00000000-0008-0000-0400-00002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1331</xdr:row>
      <xdr:rowOff>0</xdr:rowOff>
    </xdr:from>
    <xdr:ext cx="1971675" cy="790575"/>
    <xdr:pic>
      <xdr:nvPicPr>
        <xdr:cNvPr id="37" name="image1.jpg" descr="Resolución 2021060001000 del 20 de enero de 2021">
          <a:extLst>
            <a:ext uri="{FF2B5EF4-FFF2-40B4-BE49-F238E27FC236}">
              <a16:creationId xmlns:a16="http://schemas.microsoft.com/office/drawing/2014/main" id="{00000000-0008-0000-0400-00002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1369</xdr:row>
      <xdr:rowOff>0</xdr:rowOff>
    </xdr:from>
    <xdr:ext cx="1971675" cy="790575"/>
    <xdr:pic>
      <xdr:nvPicPr>
        <xdr:cNvPr id="38" name="image1.jpg" descr="Resolución 2021060001000 del 20 de enero de 2021">
          <a:extLst>
            <a:ext uri="{FF2B5EF4-FFF2-40B4-BE49-F238E27FC236}">
              <a16:creationId xmlns:a16="http://schemas.microsoft.com/office/drawing/2014/main" id="{00000000-0008-0000-0400-00002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1407</xdr:row>
      <xdr:rowOff>0</xdr:rowOff>
    </xdr:from>
    <xdr:ext cx="1971675" cy="790575"/>
    <xdr:pic>
      <xdr:nvPicPr>
        <xdr:cNvPr id="39" name="image1.jpg" descr="Resolución 2021060001000 del 20 de enero de 2021">
          <a:extLst>
            <a:ext uri="{FF2B5EF4-FFF2-40B4-BE49-F238E27FC236}">
              <a16:creationId xmlns:a16="http://schemas.microsoft.com/office/drawing/2014/main" id="{00000000-0008-0000-0400-00002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1445</xdr:row>
      <xdr:rowOff>0</xdr:rowOff>
    </xdr:from>
    <xdr:ext cx="1971675" cy="790575"/>
    <xdr:pic>
      <xdr:nvPicPr>
        <xdr:cNvPr id="40" name="image1.jpg" descr="Resolución 2021060001000 del 20 de enero de 2021">
          <a:extLst>
            <a:ext uri="{FF2B5EF4-FFF2-40B4-BE49-F238E27FC236}">
              <a16:creationId xmlns:a16="http://schemas.microsoft.com/office/drawing/2014/main" id="{00000000-0008-0000-0400-00002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1483</xdr:row>
      <xdr:rowOff>0</xdr:rowOff>
    </xdr:from>
    <xdr:ext cx="1971675" cy="790575"/>
    <xdr:pic>
      <xdr:nvPicPr>
        <xdr:cNvPr id="41" name="image1.jpg" descr="Resolución 2021060001000 del 20 de enero de 2021">
          <a:extLst>
            <a:ext uri="{FF2B5EF4-FFF2-40B4-BE49-F238E27FC236}">
              <a16:creationId xmlns:a16="http://schemas.microsoft.com/office/drawing/2014/main" id="{00000000-0008-0000-0400-00002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1521</xdr:row>
      <xdr:rowOff>0</xdr:rowOff>
    </xdr:from>
    <xdr:ext cx="1971675" cy="790575"/>
    <xdr:pic>
      <xdr:nvPicPr>
        <xdr:cNvPr id="42" name="image1.jpg" descr="Resolución 2021060001000 del 20 de enero de 2021">
          <a:extLst>
            <a:ext uri="{FF2B5EF4-FFF2-40B4-BE49-F238E27FC236}">
              <a16:creationId xmlns:a16="http://schemas.microsoft.com/office/drawing/2014/main" id="{00000000-0008-0000-0400-00002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1559</xdr:row>
      <xdr:rowOff>0</xdr:rowOff>
    </xdr:from>
    <xdr:ext cx="1971675" cy="790575"/>
    <xdr:pic>
      <xdr:nvPicPr>
        <xdr:cNvPr id="43" name="image1.jpg" descr="Resolución 2021060001000 del 20 de enero de 2021">
          <a:extLst>
            <a:ext uri="{FF2B5EF4-FFF2-40B4-BE49-F238E27FC236}">
              <a16:creationId xmlns:a16="http://schemas.microsoft.com/office/drawing/2014/main" id="{00000000-0008-0000-0400-00002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1597</xdr:row>
      <xdr:rowOff>0</xdr:rowOff>
    </xdr:from>
    <xdr:ext cx="1971675" cy="790575"/>
    <xdr:pic>
      <xdr:nvPicPr>
        <xdr:cNvPr id="44" name="image1.jpg" descr="Resolución 2021060001000 del 20 de enero de 2021">
          <a:extLst>
            <a:ext uri="{FF2B5EF4-FFF2-40B4-BE49-F238E27FC236}">
              <a16:creationId xmlns:a16="http://schemas.microsoft.com/office/drawing/2014/main" id="{00000000-0008-0000-0400-00002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1635</xdr:row>
      <xdr:rowOff>0</xdr:rowOff>
    </xdr:from>
    <xdr:ext cx="1971675" cy="790575"/>
    <xdr:pic>
      <xdr:nvPicPr>
        <xdr:cNvPr id="45" name="image1.jpg" descr="Resolución 2021060001000 del 20 de enero de 2021">
          <a:extLst>
            <a:ext uri="{FF2B5EF4-FFF2-40B4-BE49-F238E27FC236}">
              <a16:creationId xmlns:a16="http://schemas.microsoft.com/office/drawing/2014/main" id="{00000000-0008-0000-0400-00002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1676</xdr:row>
      <xdr:rowOff>0</xdr:rowOff>
    </xdr:from>
    <xdr:ext cx="1971675" cy="790575"/>
    <xdr:pic>
      <xdr:nvPicPr>
        <xdr:cNvPr id="46" name="image1.jpg" descr="Resolución 2021060001000 del 20 de enero de 2021">
          <a:extLst>
            <a:ext uri="{FF2B5EF4-FFF2-40B4-BE49-F238E27FC236}">
              <a16:creationId xmlns:a16="http://schemas.microsoft.com/office/drawing/2014/main" id="{00000000-0008-0000-0400-00002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1717</xdr:row>
      <xdr:rowOff>0</xdr:rowOff>
    </xdr:from>
    <xdr:ext cx="1971675" cy="790575"/>
    <xdr:pic>
      <xdr:nvPicPr>
        <xdr:cNvPr id="47" name="image1.jpg" descr="Resolución 2021060001000 del 20 de enero de 2021">
          <a:extLst>
            <a:ext uri="{FF2B5EF4-FFF2-40B4-BE49-F238E27FC236}">
              <a16:creationId xmlns:a16="http://schemas.microsoft.com/office/drawing/2014/main" id="{00000000-0008-0000-0400-00002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1758</xdr:row>
      <xdr:rowOff>0</xdr:rowOff>
    </xdr:from>
    <xdr:ext cx="1971675" cy="790575"/>
    <xdr:pic>
      <xdr:nvPicPr>
        <xdr:cNvPr id="48" name="image1.jpg" descr="Resolución 2021060001000 del 20 de enero de 2021">
          <a:extLst>
            <a:ext uri="{FF2B5EF4-FFF2-40B4-BE49-F238E27FC236}">
              <a16:creationId xmlns:a16="http://schemas.microsoft.com/office/drawing/2014/main" id="{00000000-0008-0000-0400-00003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1799</xdr:row>
      <xdr:rowOff>0</xdr:rowOff>
    </xdr:from>
    <xdr:ext cx="1971675" cy="790575"/>
    <xdr:pic>
      <xdr:nvPicPr>
        <xdr:cNvPr id="49" name="image1.jpg" descr="Resolución 2021060001000 del 20 de enero de 2021">
          <a:extLst>
            <a:ext uri="{FF2B5EF4-FFF2-40B4-BE49-F238E27FC236}">
              <a16:creationId xmlns:a16="http://schemas.microsoft.com/office/drawing/2014/main" id="{00000000-0008-0000-0400-00003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1840</xdr:row>
      <xdr:rowOff>0</xdr:rowOff>
    </xdr:from>
    <xdr:ext cx="1971675" cy="790575"/>
    <xdr:pic>
      <xdr:nvPicPr>
        <xdr:cNvPr id="50" name="image1.jpg" descr="Resolución 2021060001000 del 20 de enero de 2021">
          <a:extLst>
            <a:ext uri="{FF2B5EF4-FFF2-40B4-BE49-F238E27FC236}">
              <a16:creationId xmlns:a16="http://schemas.microsoft.com/office/drawing/2014/main" id="{00000000-0008-0000-0400-00003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1881</xdr:row>
      <xdr:rowOff>0</xdr:rowOff>
    </xdr:from>
    <xdr:ext cx="1971675" cy="790575"/>
    <xdr:pic>
      <xdr:nvPicPr>
        <xdr:cNvPr id="51" name="image1.jpg" descr="Resolución 2021060001000 del 20 de enero de 2021">
          <a:extLst>
            <a:ext uri="{FF2B5EF4-FFF2-40B4-BE49-F238E27FC236}">
              <a16:creationId xmlns:a16="http://schemas.microsoft.com/office/drawing/2014/main" id="{00000000-0008-0000-0400-00003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1922</xdr:row>
      <xdr:rowOff>0</xdr:rowOff>
    </xdr:from>
    <xdr:ext cx="1971675" cy="790575"/>
    <xdr:pic>
      <xdr:nvPicPr>
        <xdr:cNvPr id="52" name="image1.jpg" descr="Resolución 2021060001000 del 20 de enero de 2021">
          <a:extLst>
            <a:ext uri="{FF2B5EF4-FFF2-40B4-BE49-F238E27FC236}">
              <a16:creationId xmlns:a16="http://schemas.microsoft.com/office/drawing/2014/main" id="{00000000-0008-0000-0400-00003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1963</xdr:row>
      <xdr:rowOff>0</xdr:rowOff>
    </xdr:from>
    <xdr:ext cx="1971675" cy="790575"/>
    <xdr:pic>
      <xdr:nvPicPr>
        <xdr:cNvPr id="53" name="image1.jpg" descr="Resolución 2021060001000 del 20 de enero de 2021">
          <a:extLst>
            <a:ext uri="{FF2B5EF4-FFF2-40B4-BE49-F238E27FC236}">
              <a16:creationId xmlns:a16="http://schemas.microsoft.com/office/drawing/2014/main" id="{00000000-0008-0000-0400-00003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2004</xdr:row>
      <xdr:rowOff>0</xdr:rowOff>
    </xdr:from>
    <xdr:ext cx="1971675" cy="790575"/>
    <xdr:pic>
      <xdr:nvPicPr>
        <xdr:cNvPr id="54" name="image1.jpg" descr="Resolución 2021060001000 del 20 de enero de 2021">
          <a:extLst>
            <a:ext uri="{FF2B5EF4-FFF2-40B4-BE49-F238E27FC236}">
              <a16:creationId xmlns:a16="http://schemas.microsoft.com/office/drawing/2014/main" id="{00000000-0008-0000-0400-00003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2045</xdr:row>
      <xdr:rowOff>0</xdr:rowOff>
    </xdr:from>
    <xdr:ext cx="1971675" cy="790575"/>
    <xdr:pic>
      <xdr:nvPicPr>
        <xdr:cNvPr id="55" name="image1.jpg" descr="Resolución 2021060001000 del 20 de enero de 2021">
          <a:extLst>
            <a:ext uri="{FF2B5EF4-FFF2-40B4-BE49-F238E27FC236}">
              <a16:creationId xmlns:a16="http://schemas.microsoft.com/office/drawing/2014/main" id="{00000000-0008-0000-0400-00003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2086</xdr:row>
      <xdr:rowOff>0</xdr:rowOff>
    </xdr:from>
    <xdr:ext cx="1971675" cy="790575"/>
    <xdr:pic>
      <xdr:nvPicPr>
        <xdr:cNvPr id="56" name="image1.jpg" descr="Resolución 2021060001000 del 20 de enero de 2021">
          <a:extLst>
            <a:ext uri="{FF2B5EF4-FFF2-40B4-BE49-F238E27FC236}">
              <a16:creationId xmlns:a16="http://schemas.microsoft.com/office/drawing/2014/main" id="{00000000-0008-0000-0400-00003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2127</xdr:row>
      <xdr:rowOff>0</xdr:rowOff>
    </xdr:from>
    <xdr:ext cx="1971675" cy="790575"/>
    <xdr:pic>
      <xdr:nvPicPr>
        <xdr:cNvPr id="57" name="image1.jpg" descr="Resolución 2021060001000 del 20 de enero de 2021">
          <a:extLst>
            <a:ext uri="{FF2B5EF4-FFF2-40B4-BE49-F238E27FC236}">
              <a16:creationId xmlns:a16="http://schemas.microsoft.com/office/drawing/2014/main" id="{00000000-0008-0000-0400-00003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2168</xdr:row>
      <xdr:rowOff>0</xdr:rowOff>
    </xdr:from>
    <xdr:ext cx="1971675" cy="790575"/>
    <xdr:pic>
      <xdr:nvPicPr>
        <xdr:cNvPr id="58" name="image1.jpg" descr="Resolución 2021060001000 del 20 de enero de 2021">
          <a:extLst>
            <a:ext uri="{FF2B5EF4-FFF2-40B4-BE49-F238E27FC236}">
              <a16:creationId xmlns:a16="http://schemas.microsoft.com/office/drawing/2014/main" id="{00000000-0008-0000-0400-00003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2209</xdr:row>
      <xdr:rowOff>0</xdr:rowOff>
    </xdr:from>
    <xdr:ext cx="1971675" cy="790575"/>
    <xdr:pic>
      <xdr:nvPicPr>
        <xdr:cNvPr id="59" name="image1.jpg" descr="Resolución 2021060001000 del 20 de enero de 2021">
          <a:extLst>
            <a:ext uri="{FF2B5EF4-FFF2-40B4-BE49-F238E27FC236}">
              <a16:creationId xmlns:a16="http://schemas.microsoft.com/office/drawing/2014/main" id="{00000000-0008-0000-0400-00003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2250</xdr:row>
      <xdr:rowOff>0</xdr:rowOff>
    </xdr:from>
    <xdr:ext cx="1971675" cy="790575"/>
    <xdr:pic>
      <xdr:nvPicPr>
        <xdr:cNvPr id="60" name="image1.jpg" descr="Resolución 2021060001000 del 20 de enero de 2021">
          <a:extLst>
            <a:ext uri="{FF2B5EF4-FFF2-40B4-BE49-F238E27FC236}">
              <a16:creationId xmlns:a16="http://schemas.microsoft.com/office/drawing/2014/main" id="{00000000-0008-0000-0400-00003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2294</xdr:row>
      <xdr:rowOff>0</xdr:rowOff>
    </xdr:from>
    <xdr:ext cx="1971675" cy="790575"/>
    <xdr:pic>
      <xdr:nvPicPr>
        <xdr:cNvPr id="61" name="image1.jpg" descr="Resolución 2021060001000 del 20 de enero de 2021">
          <a:extLst>
            <a:ext uri="{FF2B5EF4-FFF2-40B4-BE49-F238E27FC236}">
              <a16:creationId xmlns:a16="http://schemas.microsoft.com/office/drawing/2014/main" id="{00000000-0008-0000-0400-00003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2337</xdr:row>
      <xdr:rowOff>0</xdr:rowOff>
    </xdr:from>
    <xdr:ext cx="1971675" cy="790575"/>
    <xdr:pic>
      <xdr:nvPicPr>
        <xdr:cNvPr id="62" name="image1.jpg" descr="Resolución 2021060001000 del 20 de enero de 2021">
          <a:extLst>
            <a:ext uri="{FF2B5EF4-FFF2-40B4-BE49-F238E27FC236}">
              <a16:creationId xmlns:a16="http://schemas.microsoft.com/office/drawing/2014/main" id="{00000000-0008-0000-0400-00003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2381</xdr:row>
      <xdr:rowOff>0</xdr:rowOff>
    </xdr:from>
    <xdr:ext cx="1971675" cy="790575"/>
    <xdr:pic>
      <xdr:nvPicPr>
        <xdr:cNvPr id="63" name="image1.jpg" descr="Resolución 2021060001000 del 20 de enero de 2021">
          <a:extLst>
            <a:ext uri="{FF2B5EF4-FFF2-40B4-BE49-F238E27FC236}">
              <a16:creationId xmlns:a16="http://schemas.microsoft.com/office/drawing/2014/main" id="{00000000-0008-0000-0400-00003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2425</xdr:row>
      <xdr:rowOff>0</xdr:rowOff>
    </xdr:from>
    <xdr:ext cx="1971675" cy="790575"/>
    <xdr:pic>
      <xdr:nvPicPr>
        <xdr:cNvPr id="64" name="image1.jpg" descr="Resolución 2021060001000 del 20 de enero de 2021">
          <a:extLst>
            <a:ext uri="{FF2B5EF4-FFF2-40B4-BE49-F238E27FC236}">
              <a16:creationId xmlns:a16="http://schemas.microsoft.com/office/drawing/2014/main" id="{00000000-0008-0000-0400-00004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2469</xdr:row>
      <xdr:rowOff>0</xdr:rowOff>
    </xdr:from>
    <xdr:ext cx="1971675" cy="790575"/>
    <xdr:pic>
      <xdr:nvPicPr>
        <xdr:cNvPr id="65" name="image1.jpg" descr="Resolución 2021060001000 del 20 de enero de 2021">
          <a:extLst>
            <a:ext uri="{FF2B5EF4-FFF2-40B4-BE49-F238E27FC236}">
              <a16:creationId xmlns:a16="http://schemas.microsoft.com/office/drawing/2014/main" id="{00000000-0008-0000-0400-00004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2513</xdr:row>
      <xdr:rowOff>0</xdr:rowOff>
    </xdr:from>
    <xdr:ext cx="1971675" cy="790575"/>
    <xdr:pic>
      <xdr:nvPicPr>
        <xdr:cNvPr id="66" name="image1.jpg" descr="Resolución 2021060001000 del 20 de enero de 2021">
          <a:extLst>
            <a:ext uri="{FF2B5EF4-FFF2-40B4-BE49-F238E27FC236}">
              <a16:creationId xmlns:a16="http://schemas.microsoft.com/office/drawing/2014/main" id="{00000000-0008-0000-0400-00004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2557</xdr:row>
      <xdr:rowOff>0</xdr:rowOff>
    </xdr:from>
    <xdr:ext cx="1971675" cy="790575"/>
    <xdr:pic>
      <xdr:nvPicPr>
        <xdr:cNvPr id="67" name="image1.jpg" descr="Resolución 2021060001000 del 20 de enero de 2021">
          <a:extLst>
            <a:ext uri="{FF2B5EF4-FFF2-40B4-BE49-F238E27FC236}">
              <a16:creationId xmlns:a16="http://schemas.microsoft.com/office/drawing/2014/main" id="{00000000-0008-0000-0400-00004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2601</xdr:row>
      <xdr:rowOff>0</xdr:rowOff>
    </xdr:from>
    <xdr:ext cx="1971675" cy="790575"/>
    <xdr:pic>
      <xdr:nvPicPr>
        <xdr:cNvPr id="68" name="image1.jpg" descr="Resolución 2021060001000 del 20 de enero de 2021">
          <a:extLst>
            <a:ext uri="{FF2B5EF4-FFF2-40B4-BE49-F238E27FC236}">
              <a16:creationId xmlns:a16="http://schemas.microsoft.com/office/drawing/2014/main" id="{00000000-0008-0000-0400-00004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2645</xdr:row>
      <xdr:rowOff>0</xdr:rowOff>
    </xdr:from>
    <xdr:ext cx="1971675" cy="790575"/>
    <xdr:pic>
      <xdr:nvPicPr>
        <xdr:cNvPr id="69" name="image1.jpg" descr="Resolución 2021060001000 del 20 de enero de 2021">
          <a:extLst>
            <a:ext uri="{FF2B5EF4-FFF2-40B4-BE49-F238E27FC236}">
              <a16:creationId xmlns:a16="http://schemas.microsoft.com/office/drawing/2014/main" id="{00000000-0008-0000-0400-00004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2689</xdr:row>
      <xdr:rowOff>0</xdr:rowOff>
    </xdr:from>
    <xdr:ext cx="1971675" cy="790575"/>
    <xdr:pic>
      <xdr:nvPicPr>
        <xdr:cNvPr id="70" name="image1.jpg" descr="Resolución 2021060001000 del 20 de enero de 2021">
          <a:extLst>
            <a:ext uri="{FF2B5EF4-FFF2-40B4-BE49-F238E27FC236}">
              <a16:creationId xmlns:a16="http://schemas.microsoft.com/office/drawing/2014/main" id="{00000000-0008-0000-0400-00004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2739</xdr:row>
      <xdr:rowOff>0</xdr:rowOff>
    </xdr:from>
    <xdr:ext cx="1971675" cy="790575"/>
    <xdr:pic>
      <xdr:nvPicPr>
        <xdr:cNvPr id="71" name="image1.jpg" descr="Resolución 2021060001000 del 20 de enero de 2021">
          <a:extLst>
            <a:ext uri="{FF2B5EF4-FFF2-40B4-BE49-F238E27FC236}">
              <a16:creationId xmlns:a16="http://schemas.microsoft.com/office/drawing/2014/main" id="{00000000-0008-0000-0400-00004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2790</xdr:row>
      <xdr:rowOff>0</xdr:rowOff>
    </xdr:from>
    <xdr:ext cx="1971675" cy="790575"/>
    <xdr:pic>
      <xdr:nvPicPr>
        <xdr:cNvPr id="72" name="image1.jpg" descr="Resolución 2021060001000 del 20 de enero de 2021">
          <a:extLst>
            <a:ext uri="{FF2B5EF4-FFF2-40B4-BE49-F238E27FC236}">
              <a16:creationId xmlns:a16="http://schemas.microsoft.com/office/drawing/2014/main" id="{00000000-0008-0000-0400-00004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2837</xdr:row>
      <xdr:rowOff>0</xdr:rowOff>
    </xdr:from>
    <xdr:ext cx="1971675" cy="790575"/>
    <xdr:pic>
      <xdr:nvPicPr>
        <xdr:cNvPr id="73" name="image1.jpg" descr="Resolución 2021060001000 del 20 de enero de 2021">
          <a:extLst>
            <a:ext uri="{FF2B5EF4-FFF2-40B4-BE49-F238E27FC236}">
              <a16:creationId xmlns:a16="http://schemas.microsoft.com/office/drawing/2014/main" id="{00000000-0008-0000-0400-00004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2887</xdr:row>
      <xdr:rowOff>0</xdr:rowOff>
    </xdr:from>
    <xdr:ext cx="1971675" cy="790575"/>
    <xdr:pic>
      <xdr:nvPicPr>
        <xdr:cNvPr id="74" name="image1.jpg" descr="Resolución 2021060001000 del 20 de enero de 2021">
          <a:extLst>
            <a:ext uri="{FF2B5EF4-FFF2-40B4-BE49-F238E27FC236}">
              <a16:creationId xmlns:a16="http://schemas.microsoft.com/office/drawing/2014/main" id="{00000000-0008-0000-0400-00004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2937</xdr:row>
      <xdr:rowOff>0</xdr:rowOff>
    </xdr:from>
    <xdr:ext cx="1971675" cy="790575"/>
    <xdr:pic>
      <xdr:nvPicPr>
        <xdr:cNvPr id="75" name="image1.jpg" descr="Resolución 2021060001000 del 20 de enero de 2021">
          <a:extLst>
            <a:ext uri="{FF2B5EF4-FFF2-40B4-BE49-F238E27FC236}">
              <a16:creationId xmlns:a16="http://schemas.microsoft.com/office/drawing/2014/main" id="{00000000-0008-0000-0400-00004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2987</xdr:row>
      <xdr:rowOff>0</xdr:rowOff>
    </xdr:from>
    <xdr:ext cx="1971675" cy="790575"/>
    <xdr:pic>
      <xdr:nvPicPr>
        <xdr:cNvPr id="76" name="image1.jpg" descr="Resolución 2021060001000 del 20 de enero de 2021">
          <a:extLst>
            <a:ext uri="{FF2B5EF4-FFF2-40B4-BE49-F238E27FC236}">
              <a16:creationId xmlns:a16="http://schemas.microsoft.com/office/drawing/2014/main" id="{00000000-0008-0000-0400-00004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3037</xdr:row>
      <xdr:rowOff>0</xdr:rowOff>
    </xdr:from>
    <xdr:ext cx="1971675" cy="790575"/>
    <xdr:pic>
      <xdr:nvPicPr>
        <xdr:cNvPr id="77" name="image1.jpg" descr="Resolución 2021060001000 del 20 de enero de 2021">
          <a:extLst>
            <a:ext uri="{FF2B5EF4-FFF2-40B4-BE49-F238E27FC236}">
              <a16:creationId xmlns:a16="http://schemas.microsoft.com/office/drawing/2014/main" id="{00000000-0008-0000-0400-00004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3087</xdr:row>
      <xdr:rowOff>0</xdr:rowOff>
    </xdr:from>
    <xdr:ext cx="1971675" cy="790575"/>
    <xdr:pic>
      <xdr:nvPicPr>
        <xdr:cNvPr id="78" name="image1.jpg" descr="Resolución 2021060001000 del 20 de enero de 2021">
          <a:extLst>
            <a:ext uri="{FF2B5EF4-FFF2-40B4-BE49-F238E27FC236}">
              <a16:creationId xmlns:a16="http://schemas.microsoft.com/office/drawing/2014/main" id="{00000000-0008-0000-0400-00004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3137</xdr:row>
      <xdr:rowOff>0</xdr:rowOff>
    </xdr:from>
    <xdr:ext cx="1971675" cy="790575"/>
    <xdr:pic>
      <xdr:nvPicPr>
        <xdr:cNvPr id="79" name="image1.jpg" descr="Resolución 2021060001000 del 20 de enero de 2021">
          <a:extLst>
            <a:ext uri="{FF2B5EF4-FFF2-40B4-BE49-F238E27FC236}">
              <a16:creationId xmlns:a16="http://schemas.microsoft.com/office/drawing/2014/main" id="{00000000-0008-0000-0400-00004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3185</xdr:row>
      <xdr:rowOff>0</xdr:rowOff>
    </xdr:from>
    <xdr:ext cx="1971675" cy="790575"/>
    <xdr:pic>
      <xdr:nvPicPr>
        <xdr:cNvPr id="80" name="image1.jpg" descr="Resolución 2021060001000 del 20 de enero de 2021">
          <a:extLst>
            <a:ext uri="{FF2B5EF4-FFF2-40B4-BE49-F238E27FC236}">
              <a16:creationId xmlns:a16="http://schemas.microsoft.com/office/drawing/2014/main" id="{00000000-0008-0000-0400-00005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3376</xdr:row>
      <xdr:rowOff>0</xdr:rowOff>
    </xdr:from>
    <xdr:ext cx="1971675" cy="790575"/>
    <xdr:pic>
      <xdr:nvPicPr>
        <xdr:cNvPr id="81" name="image1.jpg" descr="Resolución 2021060001000 del 20 de enero de 2021">
          <a:extLst>
            <a:ext uri="{FF2B5EF4-FFF2-40B4-BE49-F238E27FC236}">
              <a16:creationId xmlns:a16="http://schemas.microsoft.com/office/drawing/2014/main" id="{00000000-0008-0000-0400-00005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3424</xdr:row>
      <xdr:rowOff>0</xdr:rowOff>
    </xdr:from>
    <xdr:ext cx="1971675" cy="790575"/>
    <xdr:pic>
      <xdr:nvPicPr>
        <xdr:cNvPr id="82" name="image1.jpg" descr="Resolución 2021060001000 del 20 de enero de 2021">
          <a:extLst>
            <a:ext uri="{FF2B5EF4-FFF2-40B4-BE49-F238E27FC236}">
              <a16:creationId xmlns:a16="http://schemas.microsoft.com/office/drawing/2014/main" id="{00000000-0008-0000-0400-00005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3598</xdr:row>
      <xdr:rowOff>0</xdr:rowOff>
    </xdr:from>
    <xdr:ext cx="1971675" cy="790575"/>
    <xdr:pic>
      <xdr:nvPicPr>
        <xdr:cNvPr id="83" name="image1.jpg" descr="Resolución 2021060001000 del 20 de enero de 2021">
          <a:extLst>
            <a:ext uri="{FF2B5EF4-FFF2-40B4-BE49-F238E27FC236}">
              <a16:creationId xmlns:a16="http://schemas.microsoft.com/office/drawing/2014/main" id="{00000000-0008-0000-0400-00005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3639</xdr:row>
      <xdr:rowOff>0</xdr:rowOff>
    </xdr:from>
    <xdr:ext cx="1971675" cy="790575"/>
    <xdr:pic>
      <xdr:nvPicPr>
        <xdr:cNvPr id="84" name="image1.jpg" descr="Resolución 2021060001000 del 20 de enero de 2021">
          <a:extLst>
            <a:ext uri="{FF2B5EF4-FFF2-40B4-BE49-F238E27FC236}">
              <a16:creationId xmlns:a16="http://schemas.microsoft.com/office/drawing/2014/main" id="{00000000-0008-0000-0400-00005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3682</xdr:row>
      <xdr:rowOff>0</xdr:rowOff>
    </xdr:from>
    <xdr:ext cx="1971675" cy="790575"/>
    <xdr:pic>
      <xdr:nvPicPr>
        <xdr:cNvPr id="85" name="image1.jpg" descr="Resolución 2021060001000 del 20 de enero de 2021">
          <a:extLst>
            <a:ext uri="{FF2B5EF4-FFF2-40B4-BE49-F238E27FC236}">
              <a16:creationId xmlns:a16="http://schemas.microsoft.com/office/drawing/2014/main" id="{00000000-0008-0000-0400-00005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3724</xdr:row>
      <xdr:rowOff>0</xdr:rowOff>
    </xdr:from>
    <xdr:ext cx="1971675" cy="790575"/>
    <xdr:pic>
      <xdr:nvPicPr>
        <xdr:cNvPr id="86" name="image1.jpg" descr="Resolución 2021060001000 del 20 de enero de 2021">
          <a:extLst>
            <a:ext uri="{FF2B5EF4-FFF2-40B4-BE49-F238E27FC236}">
              <a16:creationId xmlns:a16="http://schemas.microsoft.com/office/drawing/2014/main" id="{00000000-0008-0000-0400-00005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3766</xdr:row>
      <xdr:rowOff>0</xdr:rowOff>
    </xdr:from>
    <xdr:ext cx="1971675" cy="790575"/>
    <xdr:pic>
      <xdr:nvPicPr>
        <xdr:cNvPr id="87" name="image1.jpg" descr="Resolución 2021060001000 del 20 de enero de 2021">
          <a:extLst>
            <a:ext uri="{FF2B5EF4-FFF2-40B4-BE49-F238E27FC236}">
              <a16:creationId xmlns:a16="http://schemas.microsoft.com/office/drawing/2014/main" id="{00000000-0008-0000-0400-00005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3808</xdr:row>
      <xdr:rowOff>0</xdr:rowOff>
    </xdr:from>
    <xdr:ext cx="1971675" cy="790575"/>
    <xdr:pic>
      <xdr:nvPicPr>
        <xdr:cNvPr id="88" name="image1.jpg" descr="Resolución 2021060001000 del 20 de enero de 2021">
          <a:extLst>
            <a:ext uri="{FF2B5EF4-FFF2-40B4-BE49-F238E27FC236}">
              <a16:creationId xmlns:a16="http://schemas.microsoft.com/office/drawing/2014/main" id="{00000000-0008-0000-0400-00005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3892</xdr:row>
      <xdr:rowOff>0</xdr:rowOff>
    </xdr:from>
    <xdr:ext cx="1971675" cy="790575"/>
    <xdr:pic>
      <xdr:nvPicPr>
        <xdr:cNvPr id="89" name="image1.jpg" descr="Resolución 2021060001000 del 20 de enero de 2021">
          <a:extLst>
            <a:ext uri="{FF2B5EF4-FFF2-40B4-BE49-F238E27FC236}">
              <a16:creationId xmlns:a16="http://schemas.microsoft.com/office/drawing/2014/main" id="{00000000-0008-0000-0400-00005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3934</xdr:row>
      <xdr:rowOff>0</xdr:rowOff>
    </xdr:from>
    <xdr:ext cx="1971675" cy="790575"/>
    <xdr:pic>
      <xdr:nvPicPr>
        <xdr:cNvPr id="90" name="image1.jpg" descr="Resolución 2021060001000 del 20 de enero de 2021">
          <a:extLst>
            <a:ext uri="{FF2B5EF4-FFF2-40B4-BE49-F238E27FC236}">
              <a16:creationId xmlns:a16="http://schemas.microsoft.com/office/drawing/2014/main" id="{00000000-0008-0000-0400-00005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3976</xdr:row>
      <xdr:rowOff>0</xdr:rowOff>
    </xdr:from>
    <xdr:ext cx="1971675" cy="790575"/>
    <xdr:pic>
      <xdr:nvPicPr>
        <xdr:cNvPr id="91" name="image1.jpg" descr="Resolución 2021060001000 del 20 de enero de 2021">
          <a:extLst>
            <a:ext uri="{FF2B5EF4-FFF2-40B4-BE49-F238E27FC236}">
              <a16:creationId xmlns:a16="http://schemas.microsoft.com/office/drawing/2014/main" id="{00000000-0008-0000-0400-00005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4018</xdr:row>
      <xdr:rowOff>0</xdr:rowOff>
    </xdr:from>
    <xdr:ext cx="1971675" cy="790575"/>
    <xdr:pic>
      <xdr:nvPicPr>
        <xdr:cNvPr id="92" name="image1.jpg" descr="Resolución 2021060001000 del 20 de enero de 2021">
          <a:extLst>
            <a:ext uri="{FF2B5EF4-FFF2-40B4-BE49-F238E27FC236}">
              <a16:creationId xmlns:a16="http://schemas.microsoft.com/office/drawing/2014/main" id="{00000000-0008-0000-0400-00005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4060</xdr:row>
      <xdr:rowOff>0</xdr:rowOff>
    </xdr:from>
    <xdr:ext cx="1971675" cy="790575"/>
    <xdr:pic>
      <xdr:nvPicPr>
        <xdr:cNvPr id="93" name="image1.jpg" descr="Resolución 2021060001000 del 20 de enero de 2021">
          <a:extLst>
            <a:ext uri="{FF2B5EF4-FFF2-40B4-BE49-F238E27FC236}">
              <a16:creationId xmlns:a16="http://schemas.microsoft.com/office/drawing/2014/main" id="{00000000-0008-0000-0400-00005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4102</xdr:row>
      <xdr:rowOff>0</xdr:rowOff>
    </xdr:from>
    <xdr:ext cx="1971675" cy="790575"/>
    <xdr:pic>
      <xdr:nvPicPr>
        <xdr:cNvPr id="94" name="image1.jpg" descr="Resolución 2021060001000 del 20 de enero de 2021">
          <a:extLst>
            <a:ext uri="{FF2B5EF4-FFF2-40B4-BE49-F238E27FC236}">
              <a16:creationId xmlns:a16="http://schemas.microsoft.com/office/drawing/2014/main" id="{00000000-0008-0000-0400-00005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4144</xdr:row>
      <xdr:rowOff>0</xdr:rowOff>
    </xdr:from>
    <xdr:ext cx="1971675" cy="790575"/>
    <xdr:pic>
      <xdr:nvPicPr>
        <xdr:cNvPr id="95" name="image1.jpg" descr="Resolución 2021060001000 del 20 de enero de 2021">
          <a:extLst>
            <a:ext uri="{FF2B5EF4-FFF2-40B4-BE49-F238E27FC236}">
              <a16:creationId xmlns:a16="http://schemas.microsoft.com/office/drawing/2014/main" id="{00000000-0008-0000-0400-00005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4185</xdr:row>
      <xdr:rowOff>0</xdr:rowOff>
    </xdr:from>
    <xdr:ext cx="1971675" cy="790575"/>
    <xdr:pic>
      <xdr:nvPicPr>
        <xdr:cNvPr id="96" name="image1.jpg" descr="Resolución 2021060001000 del 20 de enero de 2021">
          <a:extLst>
            <a:ext uri="{FF2B5EF4-FFF2-40B4-BE49-F238E27FC236}">
              <a16:creationId xmlns:a16="http://schemas.microsoft.com/office/drawing/2014/main" id="{00000000-0008-0000-0400-00006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4226</xdr:row>
      <xdr:rowOff>0</xdr:rowOff>
    </xdr:from>
    <xdr:ext cx="1971675" cy="790575"/>
    <xdr:pic>
      <xdr:nvPicPr>
        <xdr:cNvPr id="97" name="image1.jpg" descr="Resolución 2021060001000 del 20 de enero de 2021">
          <a:extLst>
            <a:ext uri="{FF2B5EF4-FFF2-40B4-BE49-F238E27FC236}">
              <a16:creationId xmlns:a16="http://schemas.microsoft.com/office/drawing/2014/main" id="{00000000-0008-0000-0400-00006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4267</xdr:row>
      <xdr:rowOff>0</xdr:rowOff>
    </xdr:from>
    <xdr:ext cx="1971675" cy="790575"/>
    <xdr:pic>
      <xdr:nvPicPr>
        <xdr:cNvPr id="98" name="image1.jpg" descr="Resolución 2021060001000 del 20 de enero de 2021">
          <a:extLst>
            <a:ext uri="{FF2B5EF4-FFF2-40B4-BE49-F238E27FC236}">
              <a16:creationId xmlns:a16="http://schemas.microsoft.com/office/drawing/2014/main" id="{00000000-0008-0000-0400-00006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4313</xdr:row>
      <xdr:rowOff>0</xdr:rowOff>
    </xdr:from>
    <xdr:ext cx="1971675" cy="790575"/>
    <xdr:pic>
      <xdr:nvPicPr>
        <xdr:cNvPr id="99" name="image1.jpg" descr="Resolución 2021060001000 del 20 de enero de 2021">
          <a:extLst>
            <a:ext uri="{FF2B5EF4-FFF2-40B4-BE49-F238E27FC236}">
              <a16:creationId xmlns:a16="http://schemas.microsoft.com/office/drawing/2014/main" id="{00000000-0008-0000-0400-00006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4497</xdr:row>
      <xdr:rowOff>0</xdr:rowOff>
    </xdr:from>
    <xdr:ext cx="1971675" cy="790575"/>
    <xdr:pic>
      <xdr:nvPicPr>
        <xdr:cNvPr id="100" name="image1.jpg" descr="Resolución 2021060001000 del 20 de enero de 2021">
          <a:extLst>
            <a:ext uri="{FF2B5EF4-FFF2-40B4-BE49-F238E27FC236}">
              <a16:creationId xmlns:a16="http://schemas.microsoft.com/office/drawing/2014/main" id="{00000000-0008-0000-0400-00006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4538</xdr:row>
      <xdr:rowOff>0</xdr:rowOff>
    </xdr:from>
    <xdr:ext cx="1971675" cy="790575"/>
    <xdr:pic>
      <xdr:nvPicPr>
        <xdr:cNvPr id="101" name="image1.jpg" descr="Resolución 2021060001000 del 20 de enero de 2021">
          <a:extLst>
            <a:ext uri="{FF2B5EF4-FFF2-40B4-BE49-F238E27FC236}">
              <a16:creationId xmlns:a16="http://schemas.microsoft.com/office/drawing/2014/main" id="{00000000-0008-0000-0400-00006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4538</xdr:row>
      <xdr:rowOff>0</xdr:rowOff>
    </xdr:from>
    <xdr:ext cx="1971675" cy="790575"/>
    <xdr:pic>
      <xdr:nvPicPr>
        <xdr:cNvPr id="102" name="image1.jpg" descr="Resolución 2021060001000 del 20 de enero de 2021">
          <a:extLst>
            <a:ext uri="{FF2B5EF4-FFF2-40B4-BE49-F238E27FC236}">
              <a16:creationId xmlns:a16="http://schemas.microsoft.com/office/drawing/2014/main" id="{00000000-0008-0000-0400-00006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4579</xdr:row>
      <xdr:rowOff>0</xdr:rowOff>
    </xdr:from>
    <xdr:ext cx="1971675" cy="790575"/>
    <xdr:pic>
      <xdr:nvPicPr>
        <xdr:cNvPr id="103" name="image1.jpg" descr="Resolución 2021060001000 del 20 de enero de 2021">
          <a:extLst>
            <a:ext uri="{FF2B5EF4-FFF2-40B4-BE49-F238E27FC236}">
              <a16:creationId xmlns:a16="http://schemas.microsoft.com/office/drawing/2014/main" id="{00000000-0008-0000-0400-00006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4621</xdr:row>
      <xdr:rowOff>0</xdr:rowOff>
    </xdr:from>
    <xdr:ext cx="1971675" cy="790575"/>
    <xdr:pic>
      <xdr:nvPicPr>
        <xdr:cNvPr id="104" name="image1.jpg" descr="Resolución 2021060001000 del 20 de enero de 2021">
          <a:extLst>
            <a:ext uri="{FF2B5EF4-FFF2-40B4-BE49-F238E27FC236}">
              <a16:creationId xmlns:a16="http://schemas.microsoft.com/office/drawing/2014/main" id="{00000000-0008-0000-0400-00006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4667</xdr:row>
      <xdr:rowOff>0</xdr:rowOff>
    </xdr:from>
    <xdr:ext cx="1971675" cy="790575"/>
    <xdr:pic>
      <xdr:nvPicPr>
        <xdr:cNvPr id="105" name="image1.jpg" descr="Resolución 2021060001000 del 20 de enero de 2021">
          <a:extLst>
            <a:ext uri="{FF2B5EF4-FFF2-40B4-BE49-F238E27FC236}">
              <a16:creationId xmlns:a16="http://schemas.microsoft.com/office/drawing/2014/main" id="{00000000-0008-0000-0400-00006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4713</xdr:row>
      <xdr:rowOff>0</xdr:rowOff>
    </xdr:from>
    <xdr:ext cx="1971675" cy="790575"/>
    <xdr:pic>
      <xdr:nvPicPr>
        <xdr:cNvPr id="106" name="image1.jpg" descr="Resolución 2021060001000 del 20 de enero de 2021">
          <a:extLst>
            <a:ext uri="{FF2B5EF4-FFF2-40B4-BE49-F238E27FC236}">
              <a16:creationId xmlns:a16="http://schemas.microsoft.com/office/drawing/2014/main" id="{00000000-0008-0000-0400-00006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4759</xdr:row>
      <xdr:rowOff>0</xdr:rowOff>
    </xdr:from>
    <xdr:ext cx="1971675" cy="790575"/>
    <xdr:pic>
      <xdr:nvPicPr>
        <xdr:cNvPr id="107" name="image1.jpg" descr="Resolución 2021060001000 del 20 de enero de 2021">
          <a:extLst>
            <a:ext uri="{FF2B5EF4-FFF2-40B4-BE49-F238E27FC236}">
              <a16:creationId xmlns:a16="http://schemas.microsoft.com/office/drawing/2014/main" id="{00000000-0008-0000-0400-00006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4851</xdr:row>
      <xdr:rowOff>0</xdr:rowOff>
    </xdr:from>
    <xdr:ext cx="1971675" cy="790575"/>
    <xdr:pic>
      <xdr:nvPicPr>
        <xdr:cNvPr id="108" name="image1.jpg" descr="Resolución 2021060001000 del 20 de enero de 2021">
          <a:extLst>
            <a:ext uri="{FF2B5EF4-FFF2-40B4-BE49-F238E27FC236}">
              <a16:creationId xmlns:a16="http://schemas.microsoft.com/office/drawing/2014/main" id="{00000000-0008-0000-0400-00006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4897</xdr:row>
      <xdr:rowOff>0</xdr:rowOff>
    </xdr:from>
    <xdr:ext cx="1971675" cy="790575"/>
    <xdr:pic>
      <xdr:nvPicPr>
        <xdr:cNvPr id="109" name="image1.jpg" descr="Resolución 2021060001000 del 20 de enero de 2021">
          <a:extLst>
            <a:ext uri="{FF2B5EF4-FFF2-40B4-BE49-F238E27FC236}">
              <a16:creationId xmlns:a16="http://schemas.microsoft.com/office/drawing/2014/main" id="{00000000-0008-0000-0400-00006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4943</xdr:row>
      <xdr:rowOff>0</xdr:rowOff>
    </xdr:from>
    <xdr:ext cx="1971675" cy="790575"/>
    <xdr:pic>
      <xdr:nvPicPr>
        <xdr:cNvPr id="110" name="image1.jpg" descr="Resolución 2021060001000 del 20 de enero de 2021">
          <a:extLst>
            <a:ext uri="{FF2B5EF4-FFF2-40B4-BE49-F238E27FC236}">
              <a16:creationId xmlns:a16="http://schemas.microsoft.com/office/drawing/2014/main" id="{00000000-0008-0000-0400-00006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4989</xdr:row>
      <xdr:rowOff>0</xdr:rowOff>
    </xdr:from>
    <xdr:ext cx="1971675" cy="790575"/>
    <xdr:pic>
      <xdr:nvPicPr>
        <xdr:cNvPr id="111" name="image1.jpg" descr="Resolución 2021060001000 del 20 de enero de 2021">
          <a:extLst>
            <a:ext uri="{FF2B5EF4-FFF2-40B4-BE49-F238E27FC236}">
              <a16:creationId xmlns:a16="http://schemas.microsoft.com/office/drawing/2014/main" id="{00000000-0008-0000-0400-00006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5035</xdr:row>
      <xdr:rowOff>0</xdr:rowOff>
    </xdr:from>
    <xdr:ext cx="1971675" cy="790575"/>
    <xdr:pic>
      <xdr:nvPicPr>
        <xdr:cNvPr id="112" name="image1.jpg" descr="Resolución 2021060001000 del 20 de enero de 2021">
          <a:extLst>
            <a:ext uri="{FF2B5EF4-FFF2-40B4-BE49-F238E27FC236}">
              <a16:creationId xmlns:a16="http://schemas.microsoft.com/office/drawing/2014/main" id="{00000000-0008-0000-0400-00007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5081</xdr:row>
      <xdr:rowOff>0</xdr:rowOff>
    </xdr:from>
    <xdr:ext cx="1971675" cy="790575"/>
    <xdr:pic>
      <xdr:nvPicPr>
        <xdr:cNvPr id="113" name="image1.jpg" descr="Resolución 2021060001000 del 20 de enero de 2021">
          <a:extLst>
            <a:ext uri="{FF2B5EF4-FFF2-40B4-BE49-F238E27FC236}">
              <a16:creationId xmlns:a16="http://schemas.microsoft.com/office/drawing/2014/main" id="{00000000-0008-0000-0400-00007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5127</xdr:row>
      <xdr:rowOff>0</xdr:rowOff>
    </xdr:from>
    <xdr:ext cx="1971675" cy="790575"/>
    <xdr:pic>
      <xdr:nvPicPr>
        <xdr:cNvPr id="114" name="image1.jpg" descr="Resolución 2021060001000 del 20 de enero de 2021">
          <a:extLst>
            <a:ext uri="{FF2B5EF4-FFF2-40B4-BE49-F238E27FC236}">
              <a16:creationId xmlns:a16="http://schemas.microsoft.com/office/drawing/2014/main" id="{00000000-0008-0000-0400-00007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5173</xdr:row>
      <xdr:rowOff>0</xdr:rowOff>
    </xdr:from>
    <xdr:ext cx="1971675" cy="790575"/>
    <xdr:pic>
      <xdr:nvPicPr>
        <xdr:cNvPr id="115" name="image1.jpg" descr="Resolución 2021060001000 del 20 de enero de 2021">
          <a:extLst>
            <a:ext uri="{FF2B5EF4-FFF2-40B4-BE49-F238E27FC236}">
              <a16:creationId xmlns:a16="http://schemas.microsoft.com/office/drawing/2014/main" id="{00000000-0008-0000-0400-00007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5219</xdr:row>
      <xdr:rowOff>0</xdr:rowOff>
    </xdr:from>
    <xdr:ext cx="1971675" cy="790575"/>
    <xdr:pic>
      <xdr:nvPicPr>
        <xdr:cNvPr id="116" name="image1.jpg" descr="Resolución 2021060001000 del 20 de enero de 2021">
          <a:extLst>
            <a:ext uri="{FF2B5EF4-FFF2-40B4-BE49-F238E27FC236}">
              <a16:creationId xmlns:a16="http://schemas.microsoft.com/office/drawing/2014/main" id="{00000000-0008-0000-0400-00007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5270</xdr:row>
      <xdr:rowOff>0</xdr:rowOff>
    </xdr:from>
    <xdr:ext cx="1971675" cy="790575"/>
    <xdr:pic>
      <xdr:nvPicPr>
        <xdr:cNvPr id="117" name="image1.jpg" descr="Resolución 2021060001000 del 20 de enero de 2021">
          <a:extLst>
            <a:ext uri="{FF2B5EF4-FFF2-40B4-BE49-F238E27FC236}">
              <a16:creationId xmlns:a16="http://schemas.microsoft.com/office/drawing/2014/main" id="{00000000-0008-0000-0400-00007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5321</xdr:row>
      <xdr:rowOff>0</xdr:rowOff>
    </xdr:from>
    <xdr:ext cx="1971675" cy="790575"/>
    <xdr:pic>
      <xdr:nvPicPr>
        <xdr:cNvPr id="118" name="image1.jpg" descr="Resolución 2021060001000 del 20 de enero de 2021">
          <a:extLst>
            <a:ext uri="{FF2B5EF4-FFF2-40B4-BE49-F238E27FC236}">
              <a16:creationId xmlns:a16="http://schemas.microsoft.com/office/drawing/2014/main" id="{00000000-0008-0000-0400-00007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5321</xdr:row>
      <xdr:rowOff>0</xdr:rowOff>
    </xdr:from>
    <xdr:ext cx="1971675" cy="790575"/>
    <xdr:pic>
      <xdr:nvPicPr>
        <xdr:cNvPr id="119" name="image1.jpg" descr="Resolución 2021060001000 del 20 de enero de 2021">
          <a:extLst>
            <a:ext uri="{FF2B5EF4-FFF2-40B4-BE49-F238E27FC236}">
              <a16:creationId xmlns:a16="http://schemas.microsoft.com/office/drawing/2014/main" id="{00000000-0008-0000-0400-00007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5372</xdr:row>
      <xdr:rowOff>0</xdr:rowOff>
    </xdr:from>
    <xdr:ext cx="1971675" cy="790575"/>
    <xdr:pic>
      <xdr:nvPicPr>
        <xdr:cNvPr id="120" name="image1.jpg" descr="Resolución 2021060001000 del 20 de enero de 2021">
          <a:extLst>
            <a:ext uri="{FF2B5EF4-FFF2-40B4-BE49-F238E27FC236}">
              <a16:creationId xmlns:a16="http://schemas.microsoft.com/office/drawing/2014/main" id="{00000000-0008-0000-0400-00007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5423</xdr:row>
      <xdr:rowOff>0</xdr:rowOff>
    </xdr:from>
    <xdr:ext cx="1971675" cy="790575"/>
    <xdr:pic>
      <xdr:nvPicPr>
        <xdr:cNvPr id="121" name="image1.jpg" descr="Resolución 2021060001000 del 20 de enero de 2021">
          <a:extLst>
            <a:ext uri="{FF2B5EF4-FFF2-40B4-BE49-F238E27FC236}">
              <a16:creationId xmlns:a16="http://schemas.microsoft.com/office/drawing/2014/main" id="{00000000-0008-0000-0400-00007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5474</xdr:row>
      <xdr:rowOff>0</xdr:rowOff>
    </xdr:from>
    <xdr:ext cx="1971675" cy="790575"/>
    <xdr:pic>
      <xdr:nvPicPr>
        <xdr:cNvPr id="122" name="image1.jpg" descr="Resolución 2021060001000 del 20 de enero de 2021">
          <a:extLst>
            <a:ext uri="{FF2B5EF4-FFF2-40B4-BE49-F238E27FC236}">
              <a16:creationId xmlns:a16="http://schemas.microsoft.com/office/drawing/2014/main" id="{00000000-0008-0000-0400-00007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5525</xdr:row>
      <xdr:rowOff>0</xdr:rowOff>
    </xdr:from>
    <xdr:ext cx="1971675" cy="790575"/>
    <xdr:pic>
      <xdr:nvPicPr>
        <xdr:cNvPr id="123" name="image1.jpg" descr="Resolución 2021060001000 del 20 de enero de 2021">
          <a:extLst>
            <a:ext uri="{FF2B5EF4-FFF2-40B4-BE49-F238E27FC236}">
              <a16:creationId xmlns:a16="http://schemas.microsoft.com/office/drawing/2014/main" id="{00000000-0008-0000-0400-00007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5576</xdr:row>
      <xdr:rowOff>0</xdr:rowOff>
    </xdr:from>
    <xdr:ext cx="1971675" cy="790575"/>
    <xdr:pic>
      <xdr:nvPicPr>
        <xdr:cNvPr id="124" name="image1.jpg" descr="Resolución 2021060001000 del 20 de enero de 2021">
          <a:extLst>
            <a:ext uri="{FF2B5EF4-FFF2-40B4-BE49-F238E27FC236}">
              <a16:creationId xmlns:a16="http://schemas.microsoft.com/office/drawing/2014/main" id="{00000000-0008-0000-0400-00007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5627</xdr:row>
      <xdr:rowOff>0</xdr:rowOff>
    </xdr:from>
    <xdr:ext cx="1971675" cy="790575"/>
    <xdr:pic>
      <xdr:nvPicPr>
        <xdr:cNvPr id="125" name="image1.jpg" descr="Resolución 2021060001000 del 20 de enero de 2021">
          <a:extLst>
            <a:ext uri="{FF2B5EF4-FFF2-40B4-BE49-F238E27FC236}">
              <a16:creationId xmlns:a16="http://schemas.microsoft.com/office/drawing/2014/main" id="{00000000-0008-0000-0400-00007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5678</xdr:row>
      <xdr:rowOff>0</xdr:rowOff>
    </xdr:from>
    <xdr:ext cx="1971675" cy="790575"/>
    <xdr:pic>
      <xdr:nvPicPr>
        <xdr:cNvPr id="126" name="image1.jpg" descr="Resolución 2021060001000 del 20 de enero de 2021">
          <a:extLst>
            <a:ext uri="{FF2B5EF4-FFF2-40B4-BE49-F238E27FC236}">
              <a16:creationId xmlns:a16="http://schemas.microsoft.com/office/drawing/2014/main" id="{00000000-0008-0000-0400-00007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5729</xdr:row>
      <xdr:rowOff>0</xdr:rowOff>
    </xdr:from>
    <xdr:ext cx="1971675" cy="790575"/>
    <xdr:pic>
      <xdr:nvPicPr>
        <xdr:cNvPr id="127" name="image1.jpg" descr="Resolución 2021060001000 del 20 de enero de 2021">
          <a:extLst>
            <a:ext uri="{FF2B5EF4-FFF2-40B4-BE49-F238E27FC236}">
              <a16:creationId xmlns:a16="http://schemas.microsoft.com/office/drawing/2014/main" id="{00000000-0008-0000-0400-00007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5780</xdr:row>
      <xdr:rowOff>0</xdr:rowOff>
    </xdr:from>
    <xdr:ext cx="1971675" cy="790575"/>
    <xdr:pic>
      <xdr:nvPicPr>
        <xdr:cNvPr id="128" name="image1.jpg" descr="Resolución 2021060001000 del 20 de enero de 2021">
          <a:extLst>
            <a:ext uri="{FF2B5EF4-FFF2-40B4-BE49-F238E27FC236}">
              <a16:creationId xmlns:a16="http://schemas.microsoft.com/office/drawing/2014/main" id="{00000000-0008-0000-0400-00008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5831</xdr:row>
      <xdr:rowOff>0</xdr:rowOff>
    </xdr:from>
    <xdr:ext cx="1971675" cy="790575"/>
    <xdr:pic>
      <xdr:nvPicPr>
        <xdr:cNvPr id="129" name="image1.jpg" descr="Resolución 2021060001000 del 20 de enero de 2021">
          <a:extLst>
            <a:ext uri="{FF2B5EF4-FFF2-40B4-BE49-F238E27FC236}">
              <a16:creationId xmlns:a16="http://schemas.microsoft.com/office/drawing/2014/main" id="{00000000-0008-0000-0400-00008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5882</xdr:row>
      <xdr:rowOff>0</xdr:rowOff>
    </xdr:from>
    <xdr:ext cx="1971675" cy="790575"/>
    <xdr:pic>
      <xdr:nvPicPr>
        <xdr:cNvPr id="130" name="image1.jpg" descr="Resolución 2021060001000 del 20 de enero de 2021">
          <a:extLst>
            <a:ext uri="{FF2B5EF4-FFF2-40B4-BE49-F238E27FC236}">
              <a16:creationId xmlns:a16="http://schemas.microsoft.com/office/drawing/2014/main" id="{00000000-0008-0000-0400-00008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5933</xdr:row>
      <xdr:rowOff>0</xdr:rowOff>
    </xdr:from>
    <xdr:ext cx="1971675" cy="790575"/>
    <xdr:pic>
      <xdr:nvPicPr>
        <xdr:cNvPr id="131" name="image1.jpg" descr="Resolución 2021060001000 del 20 de enero de 2021">
          <a:extLst>
            <a:ext uri="{FF2B5EF4-FFF2-40B4-BE49-F238E27FC236}">
              <a16:creationId xmlns:a16="http://schemas.microsoft.com/office/drawing/2014/main" id="{00000000-0008-0000-0400-00008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5984</xdr:row>
      <xdr:rowOff>0</xdr:rowOff>
    </xdr:from>
    <xdr:ext cx="1971675" cy="790575"/>
    <xdr:pic>
      <xdr:nvPicPr>
        <xdr:cNvPr id="132" name="image1.jpg" descr="Resolución 2021060001000 del 20 de enero de 2021">
          <a:extLst>
            <a:ext uri="{FF2B5EF4-FFF2-40B4-BE49-F238E27FC236}">
              <a16:creationId xmlns:a16="http://schemas.microsoft.com/office/drawing/2014/main" id="{00000000-0008-0000-0400-00008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6035</xdr:row>
      <xdr:rowOff>0</xdr:rowOff>
    </xdr:from>
    <xdr:ext cx="1971675" cy="790575"/>
    <xdr:pic>
      <xdr:nvPicPr>
        <xdr:cNvPr id="133" name="image1.jpg" descr="Resolución 2021060001000 del 20 de enero de 2021">
          <a:extLst>
            <a:ext uri="{FF2B5EF4-FFF2-40B4-BE49-F238E27FC236}">
              <a16:creationId xmlns:a16="http://schemas.microsoft.com/office/drawing/2014/main" id="{00000000-0008-0000-0400-00008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6086</xdr:row>
      <xdr:rowOff>0</xdr:rowOff>
    </xdr:from>
    <xdr:ext cx="1971675" cy="790575"/>
    <xdr:pic>
      <xdr:nvPicPr>
        <xdr:cNvPr id="134" name="image1.jpg" descr="Resolución 2021060001000 del 20 de enero de 2021">
          <a:extLst>
            <a:ext uri="{FF2B5EF4-FFF2-40B4-BE49-F238E27FC236}">
              <a16:creationId xmlns:a16="http://schemas.microsoft.com/office/drawing/2014/main" id="{00000000-0008-0000-0400-00008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6137</xdr:row>
      <xdr:rowOff>0</xdr:rowOff>
    </xdr:from>
    <xdr:ext cx="1971675" cy="790575"/>
    <xdr:pic>
      <xdr:nvPicPr>
        <xdr:cNvPr id="135" name="image1.jpg" descr="Resolución 2021060001000 del 20 de enero de 2021">
          <a:extLst>
            <a:ext uri="{FF2B5EF4-FFF2-40B4-BE49-F238E27FC236}">
              <a16:creationId xmlns:a16="http://schemas.microsoft.com/office/drawing/2014/main" id="{00000000-0008-0000-0400-00008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6188</xdr:row>
      <xdr:rowOff>0</xdr:rowOff>
    </xdr:from>
    <xdr:ext cx="1971675" cy="790575"/>
    <xdr:pic>
      <xdr:nvPicPr>
        <xdr:cNvPr id="136" name="image1.jpg" descr="Resolución 2021060001000 del 20 de enero de 2021">
          <a:extLst>
            <a:ext uri="{FF2B5EF4-FFF2-40B4-BE49-F238E27FC236}">
              <a16:creationId xmlns:a16="http://schemas.microsoft.com/office/drawing/2014/main" id="{00000000-0008-0000-0400-00008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6239</xdr:row>
      <xdr:rowOff>0</xdr:rowOff>
    </xdr:from>
    <xdr:ext cx="1971675" cy="790575"/>
    <xdr:pic>
      <xdr:nvPicPr>
        <xdr:cNvPr id="137" name="image1.jpg" descr="Resolución 2021060001000 del 20 de enero de 2021">
          <a:extLst>
            <a:ext uri="{FF2B5EF4-FFF2-40B4-BE49-F238E27FC236}">
              <a16:creationId xmlns:a16="http://schemas.microsoft.com/office/drawing/2014/main" id="{00000000-0008-0000-0400-00008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6290</xdr:row>
      <xdr:rowOff>0</xdr:rowOff>
    </xdr:from>
    <xdr:ext cx="1971675" cy="790575"/>
    <xdr:pic>
      <xdr:nvPicPr>
        <xdr:cNvPr id="138" name="image1.jpg" descr="Resolución 2021060001000 del 20 de enero de 2021">
          <a:extLst>
            <a:ext uri="{FF2B5EF4-FFF2-40B4-BE49-F238E27FC236}">
              <a16:creationId xmlns:a16="http://schemas.microsoft.com/office/drawing/2014/main" id="{00000000-0008-0000-0400-00008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6341</xdr:row>
      <xdr:rowOff>0</xdr:rowOff>
    </xdr:from>
    <xdr:ext cx="1971675" cy="790575"/>
    <xdr:pic>
      <xdr:nvPicPr>
        <xdr:cNvPr id="139" name="image1.jpg" descr="Resolución 2021060001000 del 20 de enero de 2021">
          <a:extLst>
            <a:ext uri="{FF2B5EF4-FFF2-40B4-BE49-F238E27FC236}">
              <a16:creationId xmlns:a16="http://schemas.microsoft.com/office/drawing/2014/main" id="{00000000-0008-0000-0400-00008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6392</xdr:row>
      <xdr:rowOff>0</xdr:rowOff>
    </xdr:from>
    <xdr:ext cx="1971675" cy="790575"/>
    <xdr:pic>
      <xdr:nvPicPr>
        <xdr:cNvPr id="140" name="image1.jpg" descr="Resolución 2021060001000 del 20 de enero de 2021">
          <a:extLst>
            <a:ext uri="{FF2B5EF4-FFF2-40B4-BE49-F238E27FC236}">
              <a16:creationId xmlns:a16="http://schemas.microsoft.com/office/drawing/2014/main" id="{00000000-0008-0000-0400-00008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6443</xdr:row>
      <xdr:rowOff>0</xdr:rowOff>
    </xdr:from>
    <xdr:ext cx="1971675" cy="790575"/>
    <xdr:pic>
      <xdr:nvPicPr>
        <xdr:cNvPr id="141" name="image1.jpg" descr="Resolución 2021060001000 del 20 de enero de 2021">
          <a:extLst>
            <a:ext uri="{FF2B5EF4-FFF2-40B4-BE49-F238E27FC236}">
              <a16:creationId xmlns:a16="http://schemas.microsoft.com/office/drawing/2014/main" id="{00000000-0008-0000-0400-00008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6494</xdr:row>
      <xdr:rowOff>0</xdr:rowOff>
    </xdr:from>
    <xdr:ext cx="1971675" cy="790575"/>
    <xdr:pic>
      <xdr:nvPicPr>
        <xdr:cNvPr id="142" name="image1.jpg" descr="Resolución 2021060001000 del 20 de enero de 2021">
          <a:extLst>
            <a:ext uri="{FF2B5EF4-FFF2-40B4-BE49-F238E27FC236}">
              <a16:creationId xmlns:a16="http://schemas.microsoft.com/office/drawing/2014/main" id="{00000000-0008-0000-0400-00008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6545</xdr:row>
      <xdr:rowOff>0</xdr:rowOff>
    </xdr:from>
    <xdr:ext cx="1971675" cy="790575"/>
    <xdr:pic>
      <xdr:nvPicPr>
        <xdr:cNvPr id="143" name="image1.jpg" descr="Resolución 2021060001000 del 20 de enero de 2021">
          <a:extLst>
            <a:ext uri="{FF2B5EF4-FFF2-40B4-BE49-F238E27FC236}">
              <a16:creationId xmlns:a16="http://schemas.microsoft.com/office/drawing/2014/main" id="{00000000-0008-0000-0400-00008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6596</xdr:row>
      <xdr:rowOff>0</xdr:rowOff>
    </xdr:from>
    <xdr:ext cx="1971675" cy="790575"/>
    <xdr:pic>
      <xdr:nvPicPr>
        <xdr:cNvPr id="144" name="image1.jpg" descr="Resolución 2021060001000 del 20 de enero de 2021">
          <a:extLst>
            <a:ext uri="{FF2B5EF4-FFF2-40B4-BE49-F238E27FC236}">
              <a16:creationId xmlns:a16="http://schemas.microsoft.com/office/drawing/2014/main" id="{00000000-0008-0000-0400-00009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6647</xdr:row>
      <xdr:rowOff>0</xdr:rowOff>
    </xdr:from>
    <xdr:ext cx="1971675" cy="790575"/>
    <xdr:pic>
      <xdr:nvPicPr>
        <xdr:cNvPr id="145" name="image1.jpg" descr="Resolución 2021060001000 del 20 de enero de 2021">
          <a:extLst>
            <a:ext uri="{FF2B5EF4-FFF2-40B4-BE49-F238E27FC236}">
              <a16:creationId xmlns:a16="http://schemas.microsoft.com/office/drawing/2014/main" id="{00000000-0008-0000-0400-000091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6698</xdr:row>
      <xdr:rowOff>0</xdr:rowOff>
    </xdr:from>
    <xdr:ext cx="1971675" cy="790575"/>
    <xdr:pic>
      <xdr:nvPicPr>
        <xdr:cNvPr id="146" name="image1.jpg" descr="Resolución 2021060001000 del 20 de enero de 2021">
          <a:extLst>
            <a:ext uri="{FF2B5EF4-FFF2-40B4-BE49-F238E27FC236}">
              <a16:creationId xmlns:a16="http://schemas.microsoft.com/office/drawing/2014/main" id="{00000000-0008-0000-0400-00009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6749</xdr:row>
      <xdr:rowOff>0</xdr:rowOff>
    </xdr:from>
    <xdr:ext cx="1971675" cy="790575"/>
    <xdr:pic>
      <xdr:nvPicPr>
        <xdr:cNvPr id="147" name="image1.jpg" descr="Resolución 2021060001000 del 20 de enero de 2021">
          <a:extLst>
            <a:ext uri="{FF2B5EF4-FFF2-40B4-BE49-F238E27FC236}">
              <a16:creationId xmlns:a16="http://schemas.microsoft.com/office/drawing/2014/main" id="{00000000-0008-0000-0400-00009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911</xdr:row>
      <xdr:rowOff>0</xdr:rowOff>
    </xdr:from>
    <xdr:ext cx="1971675" cy="790575"/>
    <xdr:pic>
      <xdr:nvPicPr>
        <xdr:cNvPr id="148" name="image1.jpg" descr="Resolución 2021060001000 del 20 de enero de 2021">
          <a:extLst>
            <a:ext uri="{FF2B5EF4-FFF2-40B4-BE49-F238E27FC236}">
              <a16:creationId xmlns:a16="http://schemas.microsoft.com/office/drawing/2014/main" id="{00000000-0008-0000-0400-00009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3233</xdr:row>
      <xdr:rowOff>0</xdr:rowOff>
    </xdr:from>
    <xdr:ext cx="1971675" cy="790575"/>
    <xdr:pic>
      <xdr:nvPicPr>
        <xdr:cNvPr id="149" name="image1.jpg" descr="Resolución 2021060001000 del 20 de enero de 2021">
          <a:extLst>
            <a:ext uri="{FF2B5EF4-FFF2-40B4-BE49-F238E27FC236}">
              <a16:creationId xmlns:a16="http://schemas.microsoft.com/office/drawing/2014/main" id="{00000000-0008-0000-0400-00009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3512</xdr:row>
      <xdr:rowOff>0</xdr:rowOff>
    </xdr:from>
    <xdr:ext cx="1971675" cy="790575"/>
    <xdr:pic>
      <xdr:nvPicPr>
        <xdr:cNvPr id="150" name="image1.jpg" descr="Resolución 2021060001000 del 20 de enero de 2021">
          <a:extLst>
            <a:ext uri="{FF2B5EF4-FFF2-40B4-BE49-F238E27FC236}">
              <a16:creationId xmlns:a16="http://schemas.microsoft.com/office/drawing/2014/main" id="{00000000-0008-0000-0400-00009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3555</xdr:row>
      <xdr:rowOff>0</xdr:rowOff>
    </xdr:from>
    <xdr:ext cx="1971675" cy="790575"/>
    <xdr:pic>
      <xdr:nvPicPr>
        <xdr:cNvPr id="151" name="image1.jpg" descr="Resolución 2021060001000 del 20 de enero de 2021">
          <a:extLst>
            <a:ext uri="{FF2B5EF4-FFF2-40B4-BE49-F238E27FC236}">
              <a16:creationId xmlns:a16="http://schemas.microsoft.com/office/drawing/2014/main" id="{00000000-0008-0000-0400-00009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3850</xdr:row>
      <xdr:rowOff>0</xdr:rowOff>
    </xdr:from>
    <xdr:ext cx="1971675" cy="790575"/>
    <xdr:pic>
      <xdr:nvPicPr>
        <xdr:cNvPr id="152" name="image1.jpg" descr="Resolución 2021060001000 del 20 de enero de 2021">
          <a:extLst>
            <a:ext uri="{FF2B5EF4-FFF2-40B4-BE49-F238E27FC236}">
              <a16:creationId xmlns:a16="http://schemas.microsoft.com/office/drawing/2014/main" id="{00000000-0008-0000-0400-00009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4805</xdr:row>
      <xdr:rowOff>0</xdr:rowOff>
    </xdr:from>
    <xdr:ext cx="1971675" cy="790575"/>
    <xdr:pic>
      <xdr:nvPicPr>
        <xdr:cNvPr id="153" name="image1.jpg" descr="Resolución 2021060001000 del 20 de enero de 2021">
          <a:extLst>
            <a:ext uri="{FF2B5EF4-FFF2-40B4-BE49-F238E27FC236}">
              <a16:creationId xmlns:a16="http://schemas.microsoft.com/office/drawing/2014/main" id="{00000000-0008-0000-0400-00009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3328</xdr:row>
      <xdr:rowOff>0</xdr:rowOff>
    </xdr:from>
    <xdr:ext cx="1971675" cy="790575"/>
    <xdr:pic>
      <xdr:nvPicPr>
        <xdr:cNvPr id="154" name="image1.jpg" descr="Resolución 2021060001000 del 20 de enero de 2021">
          <a:extLst>
            <a:ext uri="{FF2B5EF4-FFF2-40B4-BE49-F238E27FC236}">
              <a16:creationId xmlns:a16="http://schemas.microsoft.com/office/drawing/2014/main" id="{00000000-0008-0000-0400-00009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3280</xdr:row>
      <xdr:rowOff>0</xdr:rowOff>
    </xdr:from>
    <xdr:ext cx="1971675" cy="790575"/>
    <xdr:pic>
      <xdr:nvPicPr>
        <xdr:cNvPr id="155" name="image1.jpg" descr="Resolución 2021060001000 del 20 de enero de 2021">
          <a:extLst>
            <a:ext uri="{FF2B5EF4-FFF2-40B4-BE49-F238E27FC236}">
              <a16:creationId xmlns:a16="http://schemas.microsoft.com/office/drawing/2014/main" id="{00000000-0008-0000-0400-00009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3468</xdr:row>
      <xdr:rowOff>0</xdr:rowOff>
    </xdr:from>
    <xdr:ext cx="1971675" cy="790575"/>
    <xdr:pic>
      <xdr:nvPicPr>
        <xdr:cNvPr id="156" name="image1.jpg" descr="Resolución 2021060001000 del 20 de enero de 2021">
          <a:extLst>
            <a:ext uri="{FF2B5EF4-FFF2-40B4-BE49-F238E27FC236}">
              <a16:creationId xmlns:a16="http://schemas.microsoft.com/office/drawing/2014/main" id="{00000000-0008-0000-0400-00009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4359</xdr:row>
      <xdr:rowOff>0</xdr:rowOff>
    </xdr:from>
    <xdr:ext cx="1971675" cy="790575"/>
    <xdr:pic>
      <xdr:nvPicPr>
        <xdr:cNvPr id="157" name="image1.jpg" descr="Resolución 2021060001000 del 20 de enero de 2021">
          <a:extLst>
            <a:ext uri="{FF2B5EF4-FFF2-40B4-BE49-F238E27FC236}">
              <a16:creationId xmlns:a16="http://schemas.microsoft.com/office/drawing/2014/main" id="{00000000-0008-0000-0400-00009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4405</xdr:row>
      <xdr:rowOff>0</xdr:rowOff>
    </xdr:from>
    <xdr:ext cx="1971675" cy="790575"/>
    <xdr:pic>
      <xdr:nvPicPr>
        <xdr:cNvPr id="158" name="image1.jpg" descr="Resolución 2021060001000 del 20 de enero de 2021">
          <a:extLst>
            <a:ext uri="{FF2B5EF4-FFF2-40B4-BE49-F238E27FC236}">
              <a16:creationId xmlns:a16="http://schemas.microsoft.com/office/drawing/2014/main" id="{00000000-0008-0000-0400-00009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4451</xdr:row>
      <xdr:rowOff>0</xdr:rowOff>
    </xdr:from>
    <xdr:ext cx="1971675" cy="790575"/>
    <xdr:pic>
      <xdr:nvPicPr>
        <xdr:cNvPr id="159" name="image1.jpg" descr="Resolución 2021060001000 del 20 de enero de 2021">
          <a:extLst>
            <a:ext uri="{FF2B5EF4-FFF2-40B4-BE49-F238E27FC236}">
              <a16:creationId xmlns:a16="http://schemas.microsoft.com/office/drawing/2014/main" id="{00000000-0008-0000-0400-00009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418</xdr:row>
      <xdr:rowOff>0</xdr:rowOff>
    </xdr:from>
    <xdr:ext cx="1971675" cy="790575"/>
    <xdr:pic>
      <xdr:nvPicPr>
        <xdr:cNvPr id="160" name="image1.jpg" descr="Resolución 2021060001000 del 20 de enero de 2021">
          <a:extLst>
            <a:ext uri="{FF2B5EF4-FFF2-40B4-BE49-F238E27FC236}">
              <a16:creationId xmlns:a16="http://schemas.microsoft.com/office/drawing/2014/main" id="{00000000-0008-0000-0400-0000A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7</xdr:col>
      <xdr:colOff>22411</xdr:colOff>
      <xdr:row>1</xdr:row>
      <xdr:rowOff>0</xdr:rowOff>
    </xdr:from>
    <xdr:to>
      <xdr:col>8</xdr:col>
      <xdr:colOff>871484</xdr:colOff>
      <xdr:row>2</xdr:row>
      <xdr:rowOff>380999</xdr:rowOff>
    </xdr:to>
    <xdr:pic>
      <xdr:nvPicPr>
        <xdr:cNvPr id="161" name="Imagen 160" descr="Resolución 2021060001000 del 20 de enero de 2021">
          <a:extLst>
            <a:ext uri="{FF2B5EF4-FFF2-40B4-BE49-F238E27FC236}">
              <a16:creationId xmlns:a16="http://schemas.microsoft.com/office/drawing/2014/main" id="{CACB71D3-C285-4FE7-872F-009D25E8D6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0025"/>
          <a:ext cx="1982548" cy="800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162" name="Imagen 161" descr="Resolución 2021060001000 del 20 de enero de 2021">
          <a:extLst>
            <a:ext uri="{FF2B5EF4-FFF2-40B4-BE49-F238E27FC236}">
              <a16:creationId xmlns:a16="http://schemas.microsoft.com/office/drawing/2014/main" id="{26DBF56D-BAFC-4BD9-B751-CCDDF456C77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01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163" name="Imagen 162" descr="Resolución 2021060001000 del 20 de enero de 2021">
          <a:extLst>
            <a:ext uri="{FF2B5EF4-FFF2-40B4-BE49-F238E27FC236}">
              <a16:creationId xmlns:a16="http://schemas.microsoft.com/office/drawing/2014/main" id="{DC2654DA-EABC-47EA-A9B7-F1C3A087F19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2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164" name="Imagen 163" descr="Resolución 2021060001000 del 20 de enero de 2021">
          <a:extLst>
            <a:ext uri="{FF2B5EF4-FFF2-40B4-BE49-F238E27FC236}">
              <a16:creationId xmlns:a16="http://schemas.microsoft.com/office/drawing/2014/main" id="{AE405824-7673-4E9F-97EF-033E34C9CD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12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165" name="Imagen 164" descr="Resolución 2021060001000 del 20 de enero de 2021">
          <a:extLst>
            <a:ext uri="{FF2B5EF4-FFF2-40B4-BE49-F238E27FC236}">
              <a16:creationId xmlns:a16="http://schemas.microsoft.com/office/drawing/2014/main" id="{872AD847-435B-43DA-B911-09F7C10B247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213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166" name="Imagen 165" descr="Resolución 2021060001000 del 20 de enero de 2021">
          <a:extLst>
            <a:ext uri="{FF2B5EF4-FFF2-40B4-BE49-F238E27FC236}">
              <a16:creationId xmlns:a16="http://schemas.microsoft.com/office/drawing/2014/main" id="{25B8A06E-E187-4F7F-91BC-BFCC3A0453B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61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167" name="Imagen 166" descr="Resolución 2021060001000 del 20 de enero de 2021">
          <a:extLst>
            <a:ext uri="{FF2B5EF4-FFF2-40B4-BE49-F238E27FC236}">
              <a16:creationId xmlns:a16="http://schemas.microsoft.com/office/drawing/2014/main" id="{BB60EBC5-1AE7-4010-AC46-6FD65453AF9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015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168" name="Imagen 167" descr="Resolución 2021060001000 del 20 de enero de 2021">
          <a:extLst>
            <a:ext uri="{FF2B5EF4-FFF2-40B4-BE49-F238E27FC236}">
              <a16:creationId xmlns:a16="http://schemas.microsoft.com/office/drawing/2014/main" id="{1E14CCEF-3468-4A89-A5EB-8C5B8B2BDEA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416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169" name="Imagen 168" descr="Resolución 2021060001000 del 20 de enero de 2021">
          <a:extLst>
            <a:ext uri="{FF2B5EF4-FFF2-40B4-BE49-F238E27FC236}">
              <a16:creationId xmlns:a16="http://schemas.microsoft.com/office/drawing/2014/main" id="{B2D6D9E1-0516-4032-95FF-A51CB3D3927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817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170" name="Imagen 169" descr="Resolución 2021060001000 del 20 de enero de 2021">
          <a:extLst>
            <a:ext uri="{FF2B5EF4-FFF2-40B4-BE49-F238E27FC236}">
              <a16:creationId xmlns:a16="http://schemas.microsoft.com/office/drawing/2014/main" id="{B2F25C79-82FD-4CB8-941B-D7AE66FB78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028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171" name="Imagen 170" descr="Resolución 2021060001000 del 20 de enero de 2021">
          <a:extLst>
            <a:ext uri="{FF2B5EF4-FFF2-40B4-BE49-F238E27FC236}">
              <a16:creationId xmlns:a16="http://schemas.microsoft.com/office/drawing/2014/main" id="{97B212E4-14FE-48A2-B576-788DCF313A4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23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172" name="Imagen 171" descr="Resolución 2021060001000 del 20 de enero de 2021">
          <a:extLst>
            <a:ext uri="{FF2B5EF4-FFF2-40B4-BE49-F238E27FC236}">
              <a16:creationId xmlns:a16="http://schemas.microsoft.com/office/drawing/2014/main" id="{6D1D2D35-17B4-476D-A8BA-DD2EA8F8144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66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173" name="Imagen 172" descr="Resolución 2021060001000 del 20 de enero de 2021">
          <a:extLst>
            <a:ext uri="{FF2B5EF4-FFF2-40B4-BE49-F238E27FC236}">
              <a16:creationId xmlns:a16="http://schemas.microsoft.com/office/drawing/2014/main" id="{471FEAA1-560A-4ACD-A58C-1DDFC6BEFA2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06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174" name="Imagen 173" descr="Resolución 2021060001000 del 20 de enero de 2021">
          <a:extLst>
            <a:ext uri="{FF2B5EF4-FFF2-40B4-BE49-F238E27FC236}">
              <a16:creationId xmlns:a16="http://schemas.microsoft.com/office/drawing/2014/main" id="{0C4B1F1B-08E4-4ACD-B23E-813F2DC54D8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46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175" name="Imagen 174" descr="Resolución 2021060001000 del 20 de enero de 2021">
          <a:extLst>
            <a:ext uri="{FF2B5EF4-FFF2-40B4-BE49-F238E27FC236}">
              <a16:creationId xmlns:a16="http://schemas.microsoft.com/office/drawing/2014/main" id="{4FBCEAB9-1D8D-436B-878E-25A78827C2D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863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176" name="Imagen 175" descr="Resolución 2021060001000 del 20 de enero de 2021">
          <a:extLst>
            <a:ext uri="{FF2B5EF4-FFF2-40B4-BE49-F238E27FC236}">
              <a16:creationId xmlns:a16="http://schemas.microsoft.com/office/drawing/2014/main" id="{D5111D3F-AE7F-499A-BBC7-2C5DBB1EBCC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254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177" name="Imagen 176" descr="Resolución 2021060001000 del 20 de enero de 2021">
          <a:extLst>
            <a:ext uri="{FF2B5EF4-FFF2-40B4-BE49-F238E27FC236}">
              <a16:creationId xmlns:a16="http://schemas.microsoft.com/office/drawing/2014/main" id="{DC7E47B7-358E-48D5-879D-9A697594ADB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6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178" name="Imagen 177" descr="Resolución 2021060001000 del 20 de enero de 2021">
          <a:extLst>
            <a:ext uri="{FF2B5EF4-FFF2-40B4-BE49-F238E27FC236}">
              <a16:creationId xmlns:a16="http://schemas.microsoft.com/office/drawing/2014/main" id="{21AF3BDB-4390-4FA5-B2EB-12A7825621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967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179" name="Imagen 178" descr="Resolución 2021060001000 del 20 de enero de 2021">
          <a:extLst>
            <a:ext uri="{FF2B5EF4-FFF2-40B4-BE49-F238E27FC236}">
              <a16:creationId xmlns:a16="http://schemas.microsoft.com/office/drawing/2014/main" id="{98333BCD-2EBE-405C-A430-C3C7181678D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57886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180" name="Imagen 179" descr="Resolución 2021060001000 del 20 de enero de 2021">
          <a:extLst>
            <a:ext uri="{FF2B5EF4-FFF2-40B4-BE49-F238E27FC236}">
              <a16:creationId xmlns:a16="http://schemas.microsoft.com/office/drawing/2014/main" id="{3AE98457-9780-4F9A-8D44-36AF5375624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96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799</xdr:row>
      <xdr:rowOff>0</xdr:rowOff>
    </xdr:from>
    <xdr:ext cx="1980867" cy="795617"/>
    <xdr:pic>
      <xdr:nvPicPr>
        <xdr:cNvPr id="181" name="Imagen 180" descr="Resolución 2021060001000 del 20 de enero de 2021">
          <a:extLst>
            <a:ext uri="{FF2B5EF4-FFF2-40B4-BE49-F238E27FC236}">
              <a16:creationId xmlns:a16="http://schemas.microsoft.com/office/drawing/2014/main" id="{ACFD5623-BE74-4808-866C-BA117461BC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74688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838</xdr:row>
      <xdr:rowOff>0</xdr:rowOff>
    </xdr:from>
    <xdr:ext cx="1980867" cy="795617"/>
    <xdr:pic>
      <xdr:nvPicPr>
        <xdr:cNvPr id="182" name="Imagen 181" descr="Resolución 2021060001000 del 20 de enero de 2021">
          <a:extLst>
            <a:ext uri="{FF2B5EF4-FFF2-40B4-BE49-F238E27FC236}">
              <a16:creationId xmlns:a16="http://schemas.microsoft.com/office/drawing/2014/main" id="{A64B210F-1607-4383-84F5-A049B09AF71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83280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876</xdr:row>
      <xdr:rowOff>0</xdr:rowOff>
    </xdr:from>
    <xdr:ext cx="1980867" cy="795617"/>
    <xdr:pic>
      <xdr:nvPicPr>
        <xdr:cNvPr id="183" name="Imagen 182" descr="Resolución 2021060001000 del 20 de enero de 2021">
          <a:extLst>
            <a:ext uri="{FF2B5EF4-FFF2-40B4-BE49-F238E27FC236}">
              <a16:creationId xmlns:a16="http://schemas.microsoft.com/office/drawing/2014/main" id="{856725D2-D44D-4FAE-9683-46A83AB670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1490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914</xdr:row>
      <xdr:rowOff>0</xdr:rowOff>
    </xdr:from>
    <xdr:ext cx="1980867" cy="795617"/>
    <xdr:pic>
      <xdr:nvPicPr>
        <xdr:cNvPr id="184" name="Imagen 183" descr="Resolución 2021060001000 del 20 de enero de 2021">
          <a:extLst>
            <a:ext uri="{FF2B5EF4-FFF2-40B4-BE49-F238E27FC236}">
              <a16:creationId xmlns:a16="http://schemas.microsoft.com/office/drawing/2014/main" id="{F88FF726-E342-498B-9CBE-17226CF26F1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701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952</xdr:row>
      <xdr:rowOff>0</xdr:rowOff>
    </xdr:from>
    <xdr:ext cx="1980867" cy="795617"/>
    <xdr:pic>
      <xdr:nvPicPr>
        <xdr:cNvPr id="185" name="Imagen 184" descr="Resolución 2021060001000 del 20 de enero de 2021">
          <a:extLst>
            <a:ext uri="{FF2B5EF4-FFF2-40B4-BE49-F238E27FC236}">
              <a16:creationId xmlns:a16="http://schemas.microsoft.com/office/drawing/2014/main" id="{F90B882B-C4D3-45A5-A273-AD0B88059D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791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990</xdr:row>
      <xdr:rowOff>0</xdr:rowOff>
    </xdr:from>
    <xdr:ext cx="1980867" cy="795617"/>
    <xdr:pic>
      <xdr:nvPicPr>
        <xdr:cNvPr id="186" name="Imagen 185" descr="Resolución 2021060001000 del 20 de enero de 2021">
          <a:extLst>
            <a:ext uri="{FF2B5EF4-FFF2-40B4-BE49-F238E27FC236}">
              <a16:creationId xmlns:a16="http://schemas.microsoft.com/office/drawing/2014/main" id="{94A35917-3D91-4647-A85B-D551F146D5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16122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1027</xdr:row>
      <xdr:rowOff>0</xdr:rowOff>
    </xdr:from>
    <xdr:ext cx="1980867" cy="795617"/>
    <xdr:pic>
      <xdr:nvPicPr>
        <xdr:cNvPr id="187" name="Imagen 186" descr="Resolución 2021060001000 del 20 de enero de 2021">
          <a:extLst>
            <a:ext uri="{FF2B5EF4-FFF2-40B4-BE49-F238E27FC236}">
              <a16:creationId xmlns:a16="http://schemas.microsoft.com/office/drawing/2014/main" id="{891FB1A8-D40F-4B00-85C6-18A4C50CFCF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132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1028</xdr:row>
      <xdr:rowOff>0</xdr:rowOff>
    </xdr:from>
    <xdr:ext cx="1980867" cy="795617"/>
    <xdr:pic>
      <xdr:nvPicPr>
        <xdr:cNvPr id="188" name="Imagen 187" descr="Resolución 2021060001000 del 20 de enero de 2021">
          <a:extLst>
            <a:ext uri="{FF2B5EF4-FFF2-40B4-BE49-F238E27FC236}">
              <a16:creationId xmlns:a16="http://schemas.microsoft.com/office/drawing/2014/main" id="{B5F94EC2-5359-44E6-BC8C-AB14C837C3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332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1066</xdr:row>
      <xdr:rowOff>0</xdr:rowOff>
    </xdr:from>
    <xdr:ext cx="1980867" cy="795617"/>
    <xdr:pic>
      <xdr:nvPicPr>
        <xdr:cNvPr id="189" name="Imagen 188" descr="Resolución 2021060001000 del 20 de enero de 2021">
          <a:extLst>
            <a:ext uri="{FF2B5EF4-FFF2-40B4-BE49-F238E27FC236}">
              <a16:creationId xmlns:a16="http://schemas.microsoft.com/office/drawing/2014/main" id="{7E313FFE-956F-4240-BF22-1418E7482FD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3254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1104</xdr:row>
      <xdr:rowOff>0</xdr:rowOff>
    </xdr:from>
    <xdr:ext cx="1980867" cy="795617"/>
    <xdr:pic>
      <xdr:nvPicPr>
        <xdr:cNvPr id="190" name="Imagen 189" descr="Resolución 2021060001000 del 20 de enero de 2021">
          <a:extLst>
            <a:ext uri="{FF2B5EF4-FFF2-40B4-BE49-F238E27FC236}">
              <a16:creationId xmlns:a16="http://schemas.microsoft.com/office/drawing/2014/main" id="{92FC2CFE-3094-474A-9B42-816B4C4A88F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0753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1142</xdr:row>
      <xdr:rowOff>0</xdr:rowOff>
    </xdr:from>
    <xdr:ext cx="1980867" cy="795617"/>
    <xdr:pic>
      <xdr:nvPicPr>
        <xdr:cNvPr id="191" name="Imagen 190" descr="Resolución 2021060001000 del 20 de enero de 2021">
          <a:extLst>
            <a:ext uri="{FF2B5EF4-FFF2-40B4-BE49-F238E27FC236}">
              <a16:creationId xmlns:a16="http://schemas.microsoft.com/office/drawing/2014/main" id="{99886BD5-A608-47A5-B76E-1736E5705D6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96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1180</xdr:row>
      <xdr:rowOff>0</xdr:rowOff>
    </xdr:from>
    <xdr:ext cx="1980867" cy="795617"/>
    <xdr:pic>
      <xdr:nvPicPr>
        <xdr:cNvPr id="192" name="Imagen 191" descr="Resolución 2021060001000 del 20 de enero de 2021">
          <a:extLst>
            <a:ext uri="{FF2B5EF4-FFF2-40B4-BE49-F238E27FC236}">
              <a16:creationId xmlns:a16="http://schemas.microsoft.com/office/drawing/2014/main" id="{D9D08026-A662-41E5-BC3C-97E2DB762AD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5736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1218</xdr:row>
      <xdr:rowOff>0</xdr:rowOff>
    </xdr:from>
    <xdr:ext cx="1980867" cy="795617"/>
    <xdr:pic>
      <xdr:nvPicPr>
        <xdr:cNvPr id="193" name="Imagen 192" descr="Resolución 2021060001000 del 20 de enero de 2021">
          <a:extLst>
            <a:ext uri="{FF2B5EF4-FFF2-40B4-BE49-F238E27FC236}">
              <a16:creationId xmlns:a16="http://schemas.microsoft.com/office/drawing/2014/main" id="{D23DD072-5EA0-4F04-9035-A1F8AE518EC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65576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1256</xdr:row>
      <xdr:rowOff>0</xdr:rowOff>
    </xdr:from>
    <xdr:ext cx="1980867" cy="795617"/>
    <xdr:pic>
      <xdr:nvPicPr>
        <xdr:cNvPr id="194" name="Imagen 193" descr="Resolución 2021060001000 del 20 de enero de 2021">
          <a:extLst>
            <a:ext uri="{FF2B5EF4-FFF2-40B4-BE49-F238E27FC236}">
              <a16:creationId xmlns:a16="http://schemas.microsoft.com/office/drawing/2014/main" id="{ED0B9DF7-123D-4989-B338-0148645BCA6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73786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1294</xdr:row>
      <xdr:rowOff>0</xdr:rowOff>
    </xdr:from>
    <xdr:ext cx="1980867" cy="795617"/>
    <xdr:pic>
      <xdr:nvPicPr>
        <xdr:cNvPr id="195" name="Imagen 194" descr="Resolución 2021060001000 del 20 de enero de 2021">
          <a:extLst>
            <a:ext uri="{FF2B5EF4-FFF2-40B4-BE49-F238E27FC236}">
              <a16:creationId xmlns:a16="http://schemas.microsoft.com/office/drawing/2014/main" id="{D3542317-ADC9-4E8C-A2D6-605B347DA8C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82378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1333</xdr:row>
      <xdr:rowOff>0</xdr:rowOff>
    </xdr:from>
    <xdr:ext cx="1980867" cy="795617"/>
    <xdr:pic>
      <xdr:nvPicPr>
        <xdr:cNvPr id="196" name="Imagen 195" descr="Resolución 2021060001000 del 20 de enero de 2021">
          <a:extLst>
            <a:ext uri="{FF2B5EF4-FFF2-40B4-BE49-F238E27FC236}">
              <a16:creationId xmlns:a16="http://schemas.microsoft.com/office/drawing/2014/main" id="{86A42E3A-A80E-4F6E-9A2C-A76C923B94A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146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1371</xdr:row>
      <xdr:rowOff>0</xdr:rowOff>
    </xdr:from>
    <xdr:ext cx="1980867" cy="795617"/>
    <xdr:pic>
      <xdr:nvPicPr>
        <xdr:cNvPr id="197" name="Imagen 196" descr="Resolución 2021060001000 del 20 de enero de 2021">
          <a:extLst>
            <a:ext uri="{FF2B5EF4-FFF2-40B4-BE49-F238E27FC236}">
              <a16:creationId xmlns:a16="http://schemas.microsoft.com/office/drawing/2014/main" id="{B27B67A2-2AEC-4A55-A84F-81301A7B5BA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9675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1409</xdr:row>
      <xdr:rowOff>0</xdr:rowOff>
    </xdr:from>
    <xdr:ext cx="1980867" cy="795617"/>
    <xdr:pic>
      <xdr:nvPicPr>
        <xdr:cNvPr id="198" name="Imagen 197" descr="Resolución 2021060001000 del 20 de enero de 2021">
          <a:extLst>
            <a:ext uri="{FF2B5EF4-FFF2-40B4-BE49-F238E27FC236}">
              <a16:creationId xmlns:a16="http://schemas.microsoft.com/office/drawing/2014/main" id="{EDA71C3D-0A57-47B4-8B4D-CA3E6A1470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0788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1447</xdr:row>
      <xdr:rowOff>0</xdr:rowOff>
    </xdr:from>
    <xdr:ext cx="1980867" cy="795617"/>
    <xdr:pic>
      <xdr:nvPicPr>
        <xdr:cNvPr id="199" name="Imagen 198" descr="Resolución 2021060001000 del 20 de enero de 2021">
          <a:extLst>
            <a:ext uri="{FF2B5EF4-FFF2-40B4-BE49-F238E27FC236}">
              <a16:creationId xmlns:a16="http://schemas.microsoft.com/office/drawing/2014/main" id="{251E6ABE-6C0D-4697-AF08-CB146DD811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16477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1485</xdr:row>
      <xdr:rowOff>0</xdr:rowOff>
    </xdr:from>
    <xdr:ext cx="1980867" cy="795617"/>
    <xdr:pic>
      <xdr:nvPicPr>
        <xdr:cNvPr id="200" name="Imagen 199" descr="Resolución 2021060001000 del 20 de enero de 2021">
          <a:extLst>
            <a:ext uri="{FF2B5EF4-FFF2-40B4-BE49-F238E27FC236}">
              <a16:creationId xmlns:a16="http://schemas.microsoft.com/office/drawing/2014/main" id="{2762FCB7-53B4-4E29-AF8C-1B1104CB82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24878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1523</xdr:row>
      <xdr:rowOff>0</xdr:rowOff>
    </xdr:from>
    <xdr:ext cx="1980867" cy="795617"/>
    <xdr:pic>
      <xdr:nvPicPr>
        <xdr:cNvPr id="201" name="Imagen 200" descr="Resolución 2021060001000 del 20 de enero de 2021">
          <a:extLst>
            <a:ext uri="{FF2B5EF4-FFF2-40B4-BE49-F238E27FC236}">
              <a16:creationId xmlns:a16="http://schemas.microsoft.com/office/drawing/2014/main" id="{4928EAA6-094D-464E-A176-C2F6D4A2BE0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3089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1561</xdr:row>
      <xdr:rowOff>0</xdr:rowOff>
    </xdr:from>
    <xdr:ext cx="1980867" cy="795617"/>
    <xdr:pic>
      <xdr:nvPicPr>
        <xdr:cNvPr id="202" name="Imagen 201" descr="Resolución 2021060001000 del 20 de enero de 2021">
          <a:extLst>
            <a:ext uri="{FF2B5EF4-FFF2-40B4-BE49-F238E27FC236}">
              <a16:creationId xmlns:a16="http://schemas.microsoft.com/office/drawing/2014/main" id="{6C3E4E72-893F-4657-9330-03360A347D8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1490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1599</xdr:row>
      <xdr:rowOff>0</xdr:rowOff>
    </xdr:from>
    <xdr:ext cx="1980867" cy="795617"/>
    <xdr:pic>
      <xdr:nvPicPr>
        <xdr:cNvPr id="203" name="Imagen 202" descr="Resolución 2021060001000 del 20 de enero de 2021">
          <a:extLst>
            <a:ext uri="{FF2B5EF4-FFF2-40B4-BE49-F238E27FC236}">
              <a16:creationId xmlns:a16="http://schemas.microsoft.com/office/drawing/2014/main" id="{67FC8D27-4521-43FC-8505-7D9058AE54B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9700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1637</xdr:row>
      <xdr:rowOff>0</xdr:rowOff>
    </xdr:from>
    <xdr:ext cx="1980867" cy="795617"/>
    <xdr:pic>
      <xdr:nvPicPr>
        <xdr:cNvPr id="204" name="Imagen 203" descr="Resolución 2021060001000 del 20 de enero de 2021">
          <a:extLst>
            <a:ext uri="{FF2B5EF4-FFF2-40B4-BE49-F238E27FC236}">
              <a16:creationId xmlns:a16="http://schemas.microsoft.com/office/drawing/2014/main" id="{78397EDF-3729-4A1C-980D-A6FB9F5C2AA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57911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1678</xdr:row>
      <xdr:rowOff>0</xdr:rowOff>
    </xdr:from>
    <xdr:ext cx="1980867" cy="795617"/>
    <xdr:pic>
      <xdr:nvPicPr>
        <xdr:cNvPr id="205" name="Imagen 204" descr="Resolución 2021060001000 del 20 de enero de 2021">
          <a:extLst>
            <a:ext uri="{FF2B5EF4-FFF2-40B4-BE49-F238E27FC236}">
              <a16:creationId xmlns:a16="http://schemas.microsoft.com/office/drawing/2014/main" id="{E633396F-CB2D-4160-A9AA-4E69936EB0C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66693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1719</xdr:row>
      <xdr:rowOff>0</xdr:rowOff>
    </xdr:from>
    <xdr:ext cx="1980867" cy="795617"/>
    <xdr:pic>
      <xdr:nvPicPr>
        <xdr:cNvPr id="206" name="Imagen 205" descr="Resolución 2021060001000 del 20 de enero de 2021">
          <a:extLst>
            <a:ext uri="{FF2B5EF4-FFF2-40B4-BE49-F238E27FC236}">
              <a16:creationId xmlns:a16="http://schemas.microsoft.com/office/drawing/2014/main" id="{09DC920B-320E-4E42-B443-2392F1BA0C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7547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1760</xdr:row>
      <xdr:rowOff>0</xdr:rowOff>
    </xdr:from>
    <xdr:ext cx="1980867" cy="795617"/>
    <xdr:pic>
      <xdr:nvPicPr>
        <xdr:cNvPr id="207" name="Imagen 206" descr="Resolución 2021060001000 del 20 de enero de 2021">
          <a:extLst>
            <a:ext uri="{FF2B5EF4-FFF2-40B4-BE49-F238E27FC236}">
              <a16:creationId xmlns:a16="http://schemas.microsoft.com/office/drawing/2014/main" id="{E75CF9EC-0842-429F-BAB9-03DB6F73312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8444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1801</xdr:row>
      <xdr:rowOff>0</xdr:rowOff>
    </xdr:from>
    <xdr:ext cx="1980867" cy="795617"/>
    <xdr:pic>
      <xdr:nvPicPr>
        <xdr:cNvPr id="208" name="Imagen 207" descr="Resolución 2021060001000 del 20 de enero de 2021">
          <a:extLst>
            <a:ext uri="{FF2B5EF4-FFF2-40B4-BE49-F238E27FC236}">
              <a16:creationId xmlns:a16="http://schemas.microsoft.com/office/drawing/2014/main" id="{FC35C307-9E74-4DAA-88CA-BBB7A23C46C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93230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1842</xdr:row>
      <xdr:rowOff>0</xdr:rowOff>
    </xdr:from>
    <xdr:ext cx="1980867" cy="795617"/>
    <xdr:pic>
      <xdr:nvPicPr>
        <xdr:cNvPr id="209" name="Imagen 208" descr="Resolución 2021060001000 del 20 de enero de 2021">
          <a:extLst>
            <a:ext uri="{FF2B5EF4-FFF2-40B4-BE49-F238E27FC236}">
              <a16:creationId xmlns:a16="http://schemas.microsoft.com/office/drawing/2014/main" id="{483F58FD-521B-4FAE-820F-010341A4A0C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02012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1883</xdr:row>
      <xdr:rowOff>0</xdr:rowOff>
    </xdr:from>
    <xdr:ext cx="1980867" cy="795617"/>
    <xdr:pic>
      <xdr:nvPicPr>
        <xdr:cNvPr id="210" name="Imagen 209" descr="Resolución 2021060001000 del 20 de enero de 2021">
          <a:extLst>
            <a:ext uri="{FF2B5EF4-FFF2-40B4-BE49-F238E27FC236}">
              <a16:creationId xmlns:a16="http://schemas.microsoft.com/office/drawing/2014/main" id="{AB93F502-7D12-49FD-BC3B-02F79020B71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0794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1924</xdr:row>
      <xdr:rowOff>0</xdr:rowOff>
    </xdr:from>
    <xdr:ext cx="1980867" cy="795617"/>
    <xdr:pic>
      <xdr:nvPicPr>
        <xdr:cNvPr id="211" name="Imagen 210" descr="Resolución 2021060001000 del 20 de enero de 2021">
          <a:extLst>
            <a:ext uri="{FF2B5EF4-FFF2-40B4-BE49-F238E27FC236}">
              <a16:creationId xmlns:a16="http://schemas.microsoft.com/office/drawing/2014/main" id="{8B0C70AD-618F-4F5B-B4F7-235B98C2FBB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9566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1965</xdr:row>
      <xdr:rowOff>0</xdr:rowOff>
    </xdr:from>
    <xdr:ext cx="1980867" cy="795617"/>
    <xdr:pic>
      <xdr:nvPicPr>
        <xdr:cNvPr id="212" name="Imagen 211" descr="Resolución 2021060001000 del 20 de enero de 2021">
          <a:extLst>
            <a:ext uri="{FF2B5EF4-FFF2-40B4-BE49-F238E27FC236}">
              <a16:creationId xmlns:a16="http://schemas.microsoft.com/office/drawing/2014/main" id="{23EE6C83-6BD5-4A0A-8BCC-07D0EC5D07D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28529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2006</xdr:row>
      <xdr:rowOff>0</xdr:rowOff>
    </xdr:from>
    <xdr:ext cx="1980867" cy="795617"/>
    <xdr:pic>
      <xdr:nvPicPr>
        <xdr:cNvPr id="213" name="Imagen 212" descr="Resolución 2021060001000 del 20 de enero de 2021">
          <a:extLst>
            <a:ext uri="{FF2B5EF4-FFF2-40B4-BE49-F238E27FC236}">
              <a16:creationId xmlns:a16="http://schemas.microsoft.com/office/drawing/2014/main" id="{1BDD0B24-0FC1-40CC-A756-E4E20C033FE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37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2047</xdr:row>
      <xdr:rowOff>0</xdr:rowOff>
    </xdr:from>
    <xdr:ext cx="1980867" cy="795617"/>
    <xdr:pic>
      <xdr:nvPicPr>
        <xdr:cNvPr id="214" name="Imagen 213" descr="Resolución 2021060001000 del 20 de enero de 2021">
          <a:extLst>
            <a:ext uri="{FF2B5EF4-FFF2-40B4-BE49-F238E27FC236}">
              <a16:creationId xmlns:a16="http://schemas.microsoft.com/office/drawing/2014/main" id="{6B0C3DE2-5E60-4DC2-AEEA-CFDA459A155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46465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2088</xdr:row>
      <xdr:rowOff>0</xdr:rowOff>
    </xdr:from>
    <xdr:ext cx="1980867" cy="795617"/>
    <xdr:pic>
      <xdr:nvPicPr>
        <xdr:cNvPr id="215" name="Imagen 214" descr="Resolución 2021060001000 del 20 de enero de 2021">
          <a:extLst>
            <a:ext uri="{FF2B5EF4-FFF2-40B4-BE49-F238E27FC236}">
              <a16:creationId xmlns:a16="http://schemas.microsoft.com/office/drawing/2014/main" id="{C908F27D-FEF9-45D4-B903-7820381C2D0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55828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2129</xdr:row>
      <xdr:rowOff>0</xdr:rowOff>
    </xdr:from>
    <xdr:ext cx="1980867" cy="795617"/>
    <xdr:pic>
      <xdr:nvPicPr>
        <xdr:cNvPr id="216" name="Imagen 215" descr="Resolución 2021060001000 del 20 de enero de 2021">
          <a:extLst>
            <a:ext uri="{FF2B5EF4-FFF2-40B4-BE49-F238E27FC236}">
              <a16:creationId xmlns:a16="http://schemas.microsoft.com/office/drawing/2014/main" id="{E4252236-723B-45A8-B2A5-2CCFE18F99B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64972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2170</xdr:row>
      <xdr:rowOff>0</xdr:rowOff>
    </xdr:from>
    <xdr:ext cx="1980867" cy="795617"/>
    <xdr:pic>
      <xdr:nvPicPr>
        <xdr:cNvPr id="217" name="Imagen 216" descr="Resolución 2021060001000 del 20 de enero de 2021">
          <a:extLst>
            <a:ext uri="{FF2B5EF4-FFF2-40B4-BE49-F238E27FC236}">
              <a16:creationId xmlns:a16="http://schemas.microsoft.com/office/drawing/2014/main" id="{A5562611-E621-455D-965D-68D885413F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7375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2211</xdr:row>
      <xdr:rowOff>0</xdr:rowOff>
    </xdr:from>
    <xdr:ext cx="1980867" cy="795617"/>
    <xdr:pic>
      <xdr:nvPicPr>
        <xdr:cNvPr id="218" name="Imagen 217" descr="Resolución 2021060001000 del 20 de enero de 2021">
          <a:extLst>
            <a:ext uri="{FF2B5EF4-FFF2-40B4-BE49-F238E27FC236}">
              <a16:creationId xmlns:a16="http://schemas.microsoft.com/office/drawing/2014/main" id="{7B4BFEB9-FC20-4B03-A23D-62BE9C58FD7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82727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2252</xdr:row>
      <xdr:rowOff>0</xdr:rowOff>
    </xdr:from>
    <xdr:ext cx="1980867" cy="795617"/>
    <xdr:pic>
      <xdr:nvPicPr>
        <xdr:cNvPr id="219" name="Imagen 218" descr="Resolución 2021060001000 del 20 de enero de 2021">
          <a:extLst>
            <a:ext uri="{FF2B5EF4-FFF2-40B4-BE49-F238E27FC236}">
              <a16:creationId xmlns:a16="http://schemas.microsoft.com/office/drawing/2014/main" id="{9C0986A6-A8A6-4B2C-9177-A35BD78696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9209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2296</xdr:row>
      <xdr:rowOff>0</xdr:rowOff>
    </xdr:from>
    <xdr:ext cx="1980867" cy="795617"/>
    <xdr:pic>
      <xdr:nvPicPr>
        <xdr:cNvPr id="220" name="Imagen 219" descr="Resolución 2021060001000 del 20 de enero de 2021">
          <a:extLst>
            <a:ext uri="{FF2B5EF4-FFF2-40B4-BE49-F238E27FC236}">
              <a16:creationId xmlns:a16="http://schemas.microsoft.com/office/drawing/2014/main" id="{4BD2F198-38E6-41A4-B5DA-85747141E18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2015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2339</xdr:row>
      <xdr:rowOff>0</xdr:rowOff>
    </xdr:from>
    <xdr:ext cx="1980867" cy="795617"/>
    <xdr:pic>
      <xdr:nvPicPr>
        <xdr:cNvPr id="221" name="Imagen 220" descr="Resolución 2021060001000 del 20 de enero de 2021">
          <a:extLst>
            <a:ext uri="{FF2B5EF4-FFF2-40B4-BE49-F238E27FC236}">
              <a16:creationId xmlns:a16="http://schemas.microsoft.com/office/drawing/2014/main" id="{89A790B5-FF7A-4B10-97BA-582EA24A596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11368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2383</xdr:row>
      <xdr:rowOff>0</xdr:rowOff>
    </xdr:from>
    <xdr:ext cx="1980867" cy="795617"/>
    <xdr:pic>
      <xdr:nvPicPr>
        <xdr:cNvPr id="222" name="Imagen 221" descr="Resolución 2021060001000 del 20 de enero de 2021">
          <a:extLst>
            <a:ext uri="{FF2B5EF4-FFF2-40B4-BE49-F238E27FC236}">
              <a16:creationId xmlns:a16="http://schemas.microsoft.com/office/drawing/2014/main" id="{0D698C41-EF3B-4B3B-8E30-C18A9F97944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20912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2427</xdr:row>
      <xdr:rowOff>0</xdr:rowOff>
    </xdr:from>
    <xdr:ext cx="1980867" cy="795617"/>
    <xdr:pic>
      <xdr:nvPicPr>
        <xdr:cNvPr id="223" name="Imagen 222" descr="Resolución 2021060001000 del 20 de enero de 2021">
          <a:extLst>
            <a:ext uri="{FF2B5EF4-FFF2-40B4-BE49-F238E27FC236}">
              <a16:creationId xmlns:a16="http://schemas.microsoft.com/office/drawing/2014/main" id="{1388F1C2-C536-4C77-917F-A841A006FC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30837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2471</xdr:row>
      <xdr:rowOff>0</xdr:rowOff>
    </xdr:from>
    <xdr:ext cx="1980867" cy="795617"/>
    <xdr:pic>
      <xdr:nvPicPr>
        <xdr:cNvPr id="224" name="Imagen 223" descr="Resolución 2021060001000 del 20 de enero de 2021">
          <a:extLst>
            <a:ext uri="{FF2B5EF4-FFF2-40B4-BE49-F238E27FC236}">
              <a16:creationId xmlns:a16="http://schemas.microsoft.com/office/drawing/2014/main" id="{8BB2E38F-5502-479D-A19A-87E520B4D0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40572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2515</xdr:row>
      <xdr:rowOff>0</xdr:rowOff>
    </xdr:from>
    <xdr:ext cx="1980867" cy="795617"/>
    <xdr:pic>
      <xdr:nvPicPr>
        <xdr:cNvPr id="225" name="Imagen 224" descr="Resolución 2021060001000 del 20 de enero de 2021">
          <a:extLst>
            <a:ext uri="{FF2B5EF4-FFF2-40B4-BE49-F238E27FC236}">
              <a16:creationId xmlns:a16="http://schemas.microsoft.com/office/drawing/2014/main" id="{18F03811-C6BE-48F2-A50F-31196A1E850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50497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2559</xdr:row>
      <xdr:rowOff>0</xdr:rowOff>
    </xdr:from>
    <xdr:ext cx="1980867" cy="795617"/>
    <xdr:pic>
      <xdr:nvPicPr>
        <xdr:cNvPr id="226" name="Imagen 225" descr="Resolución 2021060001000 del 20 de enero de 2021">
          <a:extLst>
            <a:ext uri="{FF2B5EF4-FFF2-40B4-BE49-F238E27FC236}">
              <a16:creationId xmlns:a16="http://schemas.microsoft.com/office/drawing/2014/main" id="{37293011-57E9-4E44-A54F-C0BD64A2B4B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0041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2603</xdr:row>
      <xdr:rowOff>0</xdr:rowOff>
    </xdr:from>
    <xdr:ext cx="1980867" cy="795617"/>
    <xdr:pic>
      <xdr:nvPicPr>
        <xdr:cNvPr id="227" name="Imagen 226" descr="Resolución 2021060001000 del 20 de enero de 2021">
          <a:extLst>
            <a:ext uri="{FF2B5EF4-FFF2-40B4-BE49-F238E27FC236}">
              <a16:creationId xmlns:a16="http://schemas.microsoft.com/office/drawing/2014/main" id="{418E5502-DD32-457E-AAD5-BD6CEF24B6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996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2647</xdr:row>
      <xdr:rowOff>0</xdr:rowOff>
    </xdr:from>
    <xdr:ext cx="1980867" cy="795617"/>
    <xdr:pic>
      <xdr:nvPicPr>
        <xdr:cNvPr id="228" name="Imagen 227" descr="Resolución 2021060001000 del 20 de enero de 2021">
          <a:extLst>
            <a:ext uri="{FF2B5EF4-FFF2-40B4-BE49-F238E27FC236}">
              <a16:creationId xmlns:a16="http://schemas.microsoft.com/office/drawing/2014/main" id="{98AB0D5E-AFFD-4793-ADB4-EF5FA8DC407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7951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2691</xdr:row>
      <xdr:rowOff>0</xdr:rowOff>
    </xdr:from>
    <xdr:ext cx="1980867" cy="795617"/>
    <xdr:pic>
      <xdr:nvPicPr>
        <xdr:cNvPr id="229" name="Imagen 228" descr="Resolución 2021060001000 del 20 de enero de 2021">
          <a:extLst>
            <a:ext uri="{FF2B5EF4-FFF2-40B4-BE49-F238E27FC236}">
              <a16:creationId xmlns:a16="http://schemas.microsoft.com/office/drawing/2014/main" id="{D907EB4D-3886-4516-B4C1-A3A1560120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9245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2741</xdr:row>
      <xdr:rowOff>0</xdr:rowOff>
    </xdr:from>
    <xdr:ext cx="1980867" cy="795617"/>
    <xdr:pic>
      <xdr:nvPicPr>
        <xdr:cNvPr id="230" name="Imagen 229" descr="Resolución 2021060001000 del 20 de enero de 2021">
          <a:extLst>
            <a:ext uri="{FF2B5EF4-FFF2-40B4-BE49-F238E27FC236}">
              <a16:creationId xmlns:a16="http://schemas.microsoft.com/office/drawing/2014/main" id="{8E27F4E5-7A0C-403A-8BC6-644CDBADAD3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99932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2792</xdr:row>
      <xdr:rowOff>0</xdr:rowOff>
    </xdr:from>
    <xdr:ext cx="1980867" cy="795617"/>
    <xdr:pic>
      <xdr:nvPicPr>
        <xdr:cNvPr id="231" name="Imagen 230" descr="Resolución 2021060001000 del 20 de enero de 2021">
          <a:extLst>
            <a:ext uri="{FF2B5EF4-FFF2-40B4-BE49-F238E27FC236}">
              <a16:creationId xmlns:a16="http://schemas.microsoft.com/office/drawing/2014/main" id="{83823369-19D7-41E3-9CC4-DF34A3D1425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10619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2839</xdr:row>
      <xdr:rowOff>0</xdr:rowOff>
    </xdr:from>
    <xdr:ext cx="1980867" cy="795617"/>
    <xdr:pic>
      <xdr:nvPicPr>
        <xdr:cNvPr id="232" name="Imagen 231" descr="Resolución 2021060001000 del 20 de enero de 2021">
          <a:extLst>
            <a:ext uri="{FF2B5EF4-FFF2-40B4-BE49-F238E27FC236}">
              <a16:creationId xmlns:a16="http://schemas.microsoft.com/office/drawing/2014/main" id="{8B504EAC-D761-4DA2-AED4-2AE871D6D28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20772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2889</xdr:row>
      <xdr:rowOff>0</xdr:rowOff>
    </xdr:from>
    <xdr:ext cx="1980867" cy="795617"/>
    <xdr:pic>
      <xdr:nvPicPr>
        <xdr:cNvPr id="233" name="Imagen 232" descr="Resolución 2021060001000 del 20 de enero de 2021">
          <a:extLst>
            <a:ext uri="{FF2B5EF4-FFF2-40B4-BE49-F238E27FC236}">
              <a16:creationId xmlns:a16="http://schemas.microsoft.com/office/drawing/2014/main" id="{1A28FD32-58F2-4B2D-B530-6E9C4C71AA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31269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2939</xdr:row>
      <xdr:rowOff>0</xdr:rowOff>
    </xdr:from>
    <xdr:ext cx="1980867" cy="795617"/>
    <xdr:pic>
      <xdr:nvPicPr>
        <xdr:cNvPr id="234" name="Imagen 233" descr="Resolución 2021060001000 del 20 de enero de 2021">
          <a:extLst>
            <a:ext uri="{FF2B5EF4-FFF2-40B4-BE49-F238E27FC236}">
              <a16:creationId xmlns:a16="http://schemas.microsoft.com/office/drawing/2014/main" id="{E1B5CACE-00CE-46D8-9929-859C40DB416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41956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2989</xdr:row>
      <xdr:rowOff>0</xdr:rowOff>
    </xdr:from>
    <xdr:ext cx="1980867" cy="795617"/>
    <xdr:pic>
      <xdr:nvPicPr>
        <xdr:cNvPr id="235" name="Imagen 234" descr="Resolución 2021060001000 del 20 de enero de 2021">
          <a:extLst>
            <a:ext uri="{FF2B5EF4-FFF2-40B4-BE49-F238E27FC236}">
              <a16:creationId xmlns:a16="http://schemas.microsoft.com/office/drawing/2014/main" id="{BC00DD7A-2762-43F0-9399-8661991586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52643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3039</xdr:row>
      <xdr:rowOff>0</xdr:rowOff>
    </xdr:from>
    <xdr:ext cx="1980867" cy="795617"/>
    <xdr:pic>
      <xdr:nvPicPr>
        <xdr:cNvPr id="236" name="Imagen 235" descr="Resolución 2021060001000 del 20 de enero de 2021">
          <a:extLst>
            <a:ext uri="{FF2B5EF4-FFF2-40B4-BE49-F238E27FC236}">
              <a16:creationId xmlns:a16="http://schemas.microsoft.com/office/drawing/2014/main" id="{38751226-AF58-4DED-B83E-F204E359D8D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333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3089</xdr:row>
      <xdr:rowOff>0</xdr:rowOff>
    </xdr:from>
    <xdr:ext cx="1980867" cy="795617"/>
    <xdr:pic>
      <xdr:nvPicPr>
        <xdr:cNvPr id="237" name="Imagen 236" descr="Resolución 2021060001000 del 20 de enero de 2021">
          <a:extLst>
            <a:ext uri="{FF2B5EF4-FFF2-40B4-BE49-F238E27FC236}">
              <a16:creationId xmlns:a16="http://schemas.microsoft.com/office/drawing/2014/main" id="{8F1F3AF5-BC28-4CE5-86BA-6A60346609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74312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3139</xdr:row>
      <xdr:rowOff>0</xdr:rowOff>
    </xdr:from>
    <xdr:ext cx="1980867" cy="795617"/>
    <xdr:pic>
      <xdr:nvPicPr>
        <xdr:cNvPr id="238" name="Imagen 237" descr="Resolución 2021060001000 del 20 de enero de 2021">
          <a:extLst>
            <a:ext uri="{FF2B5EF4-FFF2-40B4-BE49-F238E27FC236}">
              <a16:creationId xmlns:a16="http://schemas.microsoft.com/office/drawing/2014/main" id="{C5B50017-1734-4B25-8B0B-5BDC8A63626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84999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3187</xdr:row>
      <xdr:rowOff>0</xdr:rowOff>
    </xdr:from>
    <xdr:ext cx="1980867" cy="795617"/>
    <xdr:pic>
      <xdr:nvPicPr>
        <xdr:cNvPr id="239" name="Imagen 238" descr="Resolución 2021060001000 del 20 de enero de 2021">
          <a:extLst>
            <a:ext uri="{FF2B5EF4-FFF2-40B4-BE49-F238E27FC236}">
              <a16:creationId xmlns:a16="http://schemas.microsoft.com/office/drawing/2014/main" id="{16063D34-308A-4128-8C8D-F0C63D5D9FA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95115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3378</xdr:row>
      <xdr:rowOff>0</xdr:rowOff>
    </xdr:from>
    <xdr:ext cx="1980867" cy="795617"/>
    <xdr:pic>
      <xdr:nvPicPr>
        <xdr:cNvPr id="240" name="Imagen 239" descr="Resolución 2021060001000 del 20 de enero de 2021">
          <a:extLst>
            <a:ext uri="{FF2B5EF4-FFF2-40B4-BE49-F238E27FC236}">
              <a16:creationId xmlns:a16="http://schemas.microsoft.com/office/drawing/2014/main" id="{7363B40C-86F1-430F-8B15-6A69D2BA78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3633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3426</xdr:row>
      <xdr:rowOff>0</xdr:rowOff>
    </xdr:from>
    <xdr:ext cx="1980867" cy="795617"/>
    <xdr:pic>
      <xdr:nvPicPr>
        <xdr:cNvPr id="241" name="Imagen 240" descr="Resolución 2021060001000 del 20 de enero de 2021">
          <a:extLst>
            <a:ext uri="{FF2B5EF4-FFF2-40B4-BE49-F238E27FC236}">
              <a16:creationId xmlns:a16="http://schemas.microsoft.com/office/drawing/2014/main" id="{56B99B87-D790-4F09-A9A7-92EFDA2D2A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46636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3600</xdr:row>
      <xdr:rowOff>0</xdr:rowOff>
    </xdr:from>
    <xdr:ext cx="1980867" cy="795617"/>
    <xdr:pic>
      <xdr:nvPicPr>
        <xdr:cNvPr id="242" name="Imagen 241" descr="Resolución 2021060001000 del 20 de enero de 2021">
          <a:extLst>
            <a:ext uri="{FF2B5EF4-FFF2-40B4-BE49-F238E27FC236}">
              <a16:creationId xmlns:a16="http://schemas.microsoft.com/office/drawing/2014/main" id="{8604CEE1-3242-425D-8B7A-E27913B0E9D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84431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3641</xdr:row>
      <xdr:rowOff>0</xdr:rowOff>
    </xdr:from>
    <xdr:ext cx="1980867" cy="795617"/>
    <xdr:pic>
      <xdr:nvPicPr>
        <xdr:cNvPr id="243" name="Imagen 242" descr="Resolución 2021060001000 del 20 de enero de 2021">
          <a:extLst>
            <a:ext uri="{FF2B5EF4-FFF2-40B4-BE49-F238E27FC236}">
              <a16:creationId xmlns:a16="http://schemas.microsoft.com/office/drawing/2014/main" id="{31A3A152-1919-4414-A4EF-1ECC0ED8A55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93213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3684</xdr:row>
      <xdr:rowOff>0</xdr:rowOff>
    </xdr:from>
    <xdr:ext cx="1980867" cy="795617"/>
    <xdr:pic>
      <xdr:nvPicPr>
        <xdr:cNvPr id="244" name="Imagen 243" descr="Resolución 2021060001000 del 20 de enero de 2021">
          <a:extLst>
            <a:ext uri="{FF2B5EF4-FFF2-40B4-BE49-F238E27FC236}">
              <a16:creationId xmlns:a16="http://schemas.microsoft.com/office/drawing/2014/main" id="{BF5ED277-8E49-4A2E-8F86-A3FB0B55E4E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0237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3726</xdr:row>
      <xdr:rowOff>0</xdr:rowOff>
    </xdr:from>
    <xdr:ext cx="1980867" cy="795617"/>
    <xdr:pic>
      <xdr:nvPicPr>
        <xdr:cNvPr id="245" name="Imagen 244" descr="Resolución 2021060001000 del 20 de enero de 2021">
          <a:extLst>
            <a:ext uri="{FF2B5EF4-FFF2-40B4-BE49-F238E27FC236}">
              <a16:creationId xmlns:a16="http://schemas.microsoft.com/office/drawing/2014/main" id="{58625C70-25BE-4E5E-BA49-5ABBF9DC55E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1134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3768</xdr:row>
      <xdr:rowOff>0</xdr:rowOff>
    </xdr:from>
    <xdr:ext cx="1980867" cy="795617"/>
    <xdr:pic>
      <xdr:nvPicPr>
        <xdr:cNvPr id="246" name="Imagen 245" descr="Resolución 2021060001000 del 20 de enero de 2021">
          <a:extLst>
            <a:ext uri="{FF2B5EF4-FFF2-40B4-BE49-F238E27FC236}">
              <a16:creationId xmlns:a16="http://schemas.microsoft.com/office/drawing/2014/main" id="{72C967F2-B856-4A40-B81D-047CB7DED9A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0321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3810</xdr:row>
      <xdr:rowOff>0</xdr:rowOff>
    </xdr:from>
    <xdr:ext cx="1980867" cy="795617"/>
    <xdr:pic>
      <xdr:nvPicPr>
        <xdr:cNvPr id="247" name="Imagen 246" descr="Resolución 2021060001000 del 20 de enero de 2021">
          <a:extLst>
            <a:ext uri="{FF2B5EF4-FFF2-40B4-BE49-F238E27FC236}">
              <a16:creationId xmlns:a16="http://schemas.microsoft.com/office/drawing/2014/main" id="{B31B0D07-0984-4002-8ACE-F7D8BD6334A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9294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3894</xdr:row>
      <xdr:rowOff>0</xdr:rowOff>
    </xdr:from>
    <xdr:ext cx="1980867" cy="795617"/>
    <xdr:pic>
      <xdr:nvPicPr>
        <xdr:cNvPr id="248" name="Imagen 247" descr="Resolución 2021060001000 del 20 de enero de 2021">
          <a:extLst>
            <a:ext uri="{FF2B5EF4-FFF2-40B4-BE49-F238E27FC236}">
              <a16:creationId xmlns:a16="http://schemas.microsoft.com/office/drawing/2014/main" id="{1CED6F33-CD7C-4FA7-BF11-A0E6A9A2AAB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7239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3936</xdr:row>
      <xdr:rowOff>0</xdr:rowOff>
    </xdr:from>
    <xdr:ext cx="1980867" cy="795617"/>
    <xdr:pic>
      <xdr:nvPicPr>
        <xdr:cNvPr id="249" name="Imagen 248" descr="Resolución 2021060001000 del 20 de enero de 2021">
          <a:extLst>
            <a:ext uri="{FF2B5EF4-FFF2-40B4-BE49-F238E27FC236}">
              <a16:creationId xmlns:a16="http://schemas.microsoft.com/office/drawing/2014/main" id="{BE6AB56B-7C20-4514-B68B-6E65FC18032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56211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3978</xdr:row>
      <xdr:rowOff>0</xdr:rowOff>
    </xdr:from>
    <xdr:ext cx="1980867" cy="795617"/>
    <xdr:pic>
      <xdr:nvPicPr>
        <xdr:cNvPr id="250" name="Imagen 249" descr="Resolución 2021060001000 del 20 de enero de 2021">
          <a:extLst>
            <a:ext uri="{FF2B5EF4-FFF2-40B4-BE49-F238E27FC236}">
              <a16:creationId xmlns:a16="http://schemas.microsoft.com/office/drawing/2014/main" id="{B67A5F3F-8588-4CFA-BC78-D814486395E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65184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4020</xdr:row>
      <xdr:rowOff>0</xdr:rowOff>
    </xdr:from>
    <xdr:ext cx="1980867" cy="795617"/>
    <xdr:pic>
      <xdr:nvPicPr>
        <xdr:cNvPr id="251" name="Imagen 250" descr="Resolución 2021060001000 del 20 de enero de 2021">
          <a:extLst>
            <a:ext uri="{FF2B5EF4-FFF2-40B4-BE49-F238E27FC236}">
              <a16:creationId xmlns:a16="http://schemas.microsoft.com/office/drawing/2014/main" id="{3F7AA821-1779-4CB9-B7D1-FAE0CAA7D8A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74156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4062</xdr:row>
      <xdr:rowOff>0</xdr:rowOff>
    </xdr:from>
    <xdr:ext cx="1980867" cy="795617"/>
    <xdr:pic>
      <xdr:nvPicPr>
        <xdr:cNvPr id="252" name="Imagen 251" descr="Resolución 2021060001000 del 20 de enero de 2021">
          <a:extLst>
            <a:ext uri="{FF2B5EF4-FFF2-40B4-BE49-F238E27FC236}">
              <a16:creationId xmlns:a16="http://schemas.microsoft.com/office/drawing/2014/main" id="{5AE04262-FD5A-41EB-BEEC-6775AFA57CD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83129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4104</xdr:row>
      <xdr:rowOff>0</xdr:rowOff>
    </xdr:from>
    <xdr:ext cx="1980867" cy="795617"/>
    <xdr:pic>
      <xdr:nvPicPr>
        <xdr:cNvPr id="253" name="Imagen 252" descr="Resolución 2021060001000 del 20 de enero de 2021">
          <a:extLst>
            <a:ext uri="{FF2B5EF4-FFF2-40B4-BE49-F238E27FC236}">
              <a16:creationId xmlns:a16="http://schemas.microsoft.com/office/drawing/2014/main" id="{E6E240DC-24F8-476E-97CE-B7A0E4084E9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92101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4146</xdr:row>
      <xdr:rowOff>0</xdr:rowOff>
    </xdr:from>
    <xdr:ext cx="1980867" cy="795617"/>
    <xdr:pic>
      <xdr:nvPicPr>
        <xdr:cNvPr id="254" name="Imagen 253" descr="Resolución 2021060001000 del 20 de enero de 2021">
          <a:extLst>
            <a:ext uri="{FF2B5EF4-FFF2-40B4-BE49-F238E27FC236}">
              <a16:creationId xmlns:a16="http://schemas.microsoft.com/office/drawing/2014/main" id="{F4EDE34C-F13A-420E-A592-2BB8E572980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01265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4187</xdr:row>
      <xdr:rowOff>0</xdr:rowOff>
    </xdr:from>
    <xdr:ext cx="1980867" cy="795617"/>
    <xdr:pic>
      <xdr:nvPicPr>
        <xdr:cNvPr id="255" name="Imagen 254" descr="Resolución 2021060001000 del 20 de enero de 2021">
          <a:extLst>
            <a:ext uri="{FF2B5EF4-FFF2-40B4-BE49-F238E27FC236}">
              <a16:creationId xmlns:a16="http://schemas.microsoft.com/office/drawing/2014/main" id="{860C8D42-EFCF-4DE5-A618-E29B014B61D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0237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4228</xdr:row>
      <xdr:rowOff>0</xdr:rowOff>
    </xdr:from>
    <xdr:ext cx="1980867" cy="795617"/>
    <xdr:pic>
      <xdr:nvPicPr>
        <xdr:cNvPr id="256" name="Imagen 255" descr="Resolución 2021060001000 del 20 de enero de 2021">
          <a:extLst>
            <a:ext uri="{FF2B5EF4-FFF2-40B4-BE49-F238E27FC236}">
              <a16:creationId xmlns:a16="http://schemas.microsoft.com/office/drawing/2014/main" id="{AFD7EC7D-DFAB-48E2-9CDA-C46C1A8A019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921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4269</xdr:row>
      <xdr:rowOff>0</xdr:rowOff>
    </xdr:from>
    <xdr:ext cx="1980867" cy="795617"/>
    <xdr:pic>
      <xdr:nvPicPr>
        <xdr:cNvPr id="257" name="Imagen 256" descr="Resolución 2021060001000 del 20 de enero de 2021">
          <a:extLst>
            <a:ext uri="{FF2B5EF4-FFF2-40B4-BE49-F238E27FC236}">
              <a16:creationId xmlns:a16="http://schemas.microsoft.com/office/drawing/2014/main" id="{3A26D31E-EC6B-46B3-8F61-005877D6D7B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2799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4315</xdr:row>
      <xdr:rowOff>0</xdr:rowOff>
    </xdr:from>
    <xdr:ext cx="1980867" cy="795617"/>
    <xdr:pic>
      <xdr:nvPicPr>
        <xdr:cNvPr id="258" name="Imagen 257" descr="Resolución 2021060001000 del 20 de enero de 2021">
          <a:extLst>
            <a:ext uri="{FF2B5EF4-FFF2-40B4-BE49-F238E27FC236}">
              <a16:creationId xmlns:a16="http://schemas.microsoft.com/office/drawing/2014/main" id="{638B0CF1-1409-47D1-97B9-1EADF20DBBC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37917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4499</xdr:row>
      <xdr:rowOff>0</xdr:rowOff>
    </xdr:from>
    <xdr:ext cx="1980867" cy="795617"/>
    <xdr:pic>
      <xdr:nvPicPr>
        <xdr:cNvPr id="259" name="Imagen 258" descr="Resolución 2021060001000 del 20 de enero de 2021">
          <a:extLst>
            <a:ext uri="{FF2B5EF4-FFF2-40B4-BE49-F238E27FC236}">
              <a16:creationId xmlns:a16="http://schemas.microsoft.com/office/drawing/2014/main" id="{D8D947CE-8266-42A6-9C4A-9F1B54F3A56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77788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260" name="Imagen 259" descr="Resolución 2021060001000 del 20 de enero de 2021">
          <a:extLst>
            <a:ext uri="{FF2B5EF4-FFF2-40B4-BE49-F238E27FC236}">
              <a16:creationId xmlns:a16="http://schemas.microsoft.com/office/drawing/2014/main" id="{3E035FFF-E12F-4869-8460-A7C863CA001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261" name="Imagen 260" descr="Resolución 2021060001000 del 20 de enero de 2021">
          <a:extLst>
            <a:ext uri="{FF2B5EF4-FFF2-40B4-BE49-F238E27FC236}">
              <a16:creationId xmlns:a16="http://schemas.microsoft.com/office/drawing/2014/main" id="{84986620-079F-4AB7-8E86-32DA34DEFA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4581</xdr:row>
      <xdr:rowOff>0</xdr:rowOff>
    </xdr:from>
    <xdr:ext cx="1980867" cy="795617"/>
    <xdr:pic>
      <xdr:nvPicPr>
        <xdr:cNvPr id="262" name="Imagen 261" descr="Resolución 2021060001000 del 20 de enero de 2021">
          <a:extLst>
            <a:ext uri="{FF2B5EF4-FFF2-40B4-BE49-F238E27FC236}">
              <a16:creationId xmlns:a16="http://schemas.microsoft.com/office/drawing/2014/main" id="{822808B4-C003-4949-A761-B39B1A0CBCE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520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4623</xdr:row>
      <xdr:rowOff>0</xdr:rowOff>
    </xdr:from>
    <xdr:ext cx="1980867" cy="795617"/>
    <xdr:pic>
      <xdr:nvPicPr>
        <xdr:cNvPr id="263" name="Imagen 262" descr="Resolución 2021060001000 del 20 de enero de 2021">
          <a:extLst>
            <a:ext uri="{FF2B5EF4-FFF2-40B4-BE49-F238E27FC236}">
              <a16:creationId xmlns:a16="http://schemas.microsoft.com/office/drawing/2014/main" id="{EEFAB2AF-D197-497A-BBE4-903804F58B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04354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4669</xdr:row>
      <xdr:rowOff>0</xdr:rowOff>
    </xdr:from>
    <xdr:ext cx="1980867" cy="795617"/>
    <xdr:pic>
      <xdr:nvPicPr>
        <xdr:cNvPr id="264" name="Imagen 263" descr="Resolución 2021060001000 del 20 de enero de 2021">
          <a:extLst>
            <a:ext uri="{FF2B5EF4-FFF2-40B4-BE49-F238E27FC236}">
              <a16:creationId xmlns:a16="http://schemas.microsoft.com/office/drawing/2014/main" id="{ABD15BD3-1614-4ED7-9D07-72EFF7AA4A8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1425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4715</xdr:row>
      <xdr:rowOff>0</xdr:rowOff>
    </xdr:from>
    <xdr:ext cx="1980867" cy="795617"/>
    <xdr:pic>
      <xdr:nvPicPr>
        <xdr:cNvPr id="265" name="Imagen 264" descr="Resolución 2021060001000 del 20 de enero de 2021">
          <a:extLst>
            <a:ext uri="{FF2B5EF4-FFF2-40B4-BE49-F238E27FC236}">
              <a16:creationId xmlns:a16="http://schemas.microsoft.com/office/drawing/2014/main" id="{6A6A94F1-5DDD-4790-BA12-C6301AFD75F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2416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4761</xdr:row>
      <xdr:rowOff>0</xdr:rowOff>
    </xdr:from>
    <xdr:ext cx="1980867" cy="795617"/>
    <xdr:pic>
      <xdr:nvPicPr>
        <xdr:cNvPr id="266" name="Imagen 265" descr="Resolución 2021060001000 del 20 de enero de 2021">
          <a:extLst>
            <a:ext uri="{FF2B5EF4-FFF2-40B4-BE49-F238E27FC236}">
              <a16:creationId xmlns:a16="http://schemas.microsoft.com/office/drawing/2014/main" id="{1E1C49FA-8263-4F9D-93F1-8A18CFD433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34024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4853</xdr:row>
      <xdr:rowOff>0</xdr:rowOff>
    </xdr:from>
    <xdr:ext cx="1980867" cy="795617"/>
    <xdr:pic>
      <xdr:nvPicPr>
        <xdr:cNvPr id="267" name="Imagen 266" descr="Resolución 2021060001000 del 20 de enero de 2021">
          <a:extLst>
            <a:ext uri="{FF2B5EF4-FFF2-40B4-BE49-F238E27FC236}">
              <a16:creationId xmlns:a16="http://schemas.microsoft.com/office/drawing/2014/main" id="{F303619A-0292-4544-A529-30FF5EA064B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53912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4899</xdr:row>
      <xdr:rowOff>0</xdr:rowOff>
    </xdr:from>
    <xdr:ext cx="1980867" cy="795617"/>
    <xdr:pic>
      <xdr:nvPicPr>
        <xdr:cNvPr id="268" name="Imagen 267" descr="Resolución 2021060001000 del 20 de enero de 2021">
          <a:extLst>
            <a:ext uri="{FF2B5EF4-FFF2-40B4-BE49-F238E27FC236}">
              <a16:creationId xmlns:a16="http://schemas.microsoft.com/office/drawing/2014/main" id="{21A0CA26-79EF-4C60-9D9F-F93B10F165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63571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4945</xdr:row>
      <xdr:rowOff>0</xdr:rowOff>
    </xdr:from>
    <xdr:ext cx="1980867" cy="795617"/>
    <xdr:pic>
      <xdr:nvPicPr>
        <xdr:cNvPr id="269" name="Imagen 268" descr="Resolución 2021060001000 del 20 de enero de 2021">
          <a:extLst>
            <a:ext uri="{FF2B5EF4-FFF2-40B4-BE49-F238E27FC236}">
              <a16:creationId xmlns:a16="http://schemas.microsoft.com/office/drawing/2014/main" id="{143B1409-306C-48EE-9D2E-0CD6C25A6E9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73419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4991</xdr:row>
      <xdr:rowOff>0</xdr:rowOff>
    </xdr:from>
    <xdr:ext cx="1980867" cy="795617"/>
    <xdr:pic>
      <xdr:nvPicPr>
        <xdr:cNvPr id="270" name="Imagen 269" descr="Resolución 2021060001000 del 20 de enero de 2021">
          <a:extLst>
            <a:ext uri="{FF2B5EF4-FFF2-40B4-BE49-F238E27FC236}">
              <a16:creationId xmlns:a16="http://schemas.microsoft.com/office/drawing/2014/main" id="{AF0A7916-E13F-4B55-B8C6-BFC373F0AE9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3268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5037</xdr:row>
      <xdr:rowOff>0</xdr:rowOff>
    </xdr:from>
    <xdr:ext cx="1980867" cy="795617"/>
    <xdr:pic>
      <xdr:nvPicPr>
        <xdr:cNvPr id="271" name="Imagen 270" descr="Resolución 2021060001000 del 20 de enero de 2021">
          <a:extLst>
            <a:ext uri="{FF2B5EF4-FFF2-40B4-BE49-F238E27FC236}">
              <a16:creationId xmlns:a16="http://schemas.microsoft.com/office/drawing/2014/main" id="{A509FE89-5E5F-48EB-B936-8443E167BDF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93689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5083</xdr:row>
      <xdr:rowOff>0</xdr:rowOff>
    </xdr:from>
    <xdr:ext cx="1980867" cy="795617"/>
    <xdr:pic>
      <xdr:nvPicPr>
        <xdr:cNvPr id="272" name="Imagen 271" descr="Resolución 2021060001000 del 20 de enero de 2021">
          <a:extLst>
            <a:ext uri="{FF2B5EF4-FFF2-40B4-BE49-F238E27FC236}">
              <a16:creationId xmlns:a16="http://schemas.microsoft.com/office/drawing/2014/main" id="{E8196A9F-2C10-48CB-9E38-0A7F420CCAD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03814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5129</xdr:row>
      <xdr:rowOff>0</xdr:rowOff>
    </xdr:from>
    <xdr:ext cx="1980867" cy="795617"/>
    <xdr:pic>
      <xdr:nvPicPr>
        <xdr:cNvPr id="273" name="Imagen 272" descr="Resolución 2021060001000 del 20 de enero de 2021">
          <a:extLst>
            <a:ext uri="{FF2B5EF4-FFF2-40B4-BE49-F238E27FC236}">
              <a16:creationId xmlns:a16="http://schemas.microsoft.com/office/drawing/2014/main" id="{C348E156-A966-44CE-A839-8AE39D3005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13853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5175</xdr:row>
      <xdr:rowOff>0</xdr:rowOff>
    </xdr:from>
    <xdr:ext cx="1980867" cy="795617"/>
    <xdr:pic>
      <xdr:nvPicPr>
        <xdr:cNvPr id="274" name="Imagen 273" descr="Resolución 2021060001000 del 20 de enero de 2021">
          <a:extLst>
            <a:ext uri="{FF2B5EF4-FFF2-40B4-BE49-F238E27FC236}">
              <a16:creationId xmlns:a16="http://schemas.microsoft.com/office/drawing/2014/main" id="{444FBB3C-4BB3-4B31-9C2D-C713ECA05D1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2408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5221</xdr:row>
      <xdr:rowOff>0</xdr:rowOff>
    </xdr:from>
    <xdr:ext cx="1980867" cy="795617"/>
    <xdr:pic>
      <xdr:nvPicPr>
        <xdr:cNvPr id="275" name="Imagen 274" descr="Resolución 2021060001000 del 20 de enero de 2021">
          <a:extLst>
            <a:ext uri="{FF2B5EF4-FFF2-40B4-BE49-F238E27FC236}">
              <a16:creationId xmlns:a16="http://schemas.microsoft.com/office/drawing/2014/main" id="{284D856D-221E-4147-9387-BB8D4A2A42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3374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5272</xdr:row>
      <xdr:rowOff>0</xdr:rowOff>
    </xdr:from>
    <xdr:ext cx="1980867" cy="795617"/>
    <xdr:pic>
      <xdr:nvPicPr>
        <xdr:cNvPr id="276" name="Imagen 275" descr="Resolución 2021060001000 del 20 de enero de 2021">
          <a:extLst>
            <a:ext uri="{FF2B5EF4-FFF2-40B4-BE49-F238E27FC236}">
              <a16:creationId xmlns:a16="http://schemas.microsoft.com/office/drawing/2014/main" id="{CBE786B5-23CB-40BA-B84F-CD36ACB9694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44733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277" name="Imagen 276" descr="Resolución 2021060001000 del 20 de enero de 2021">
          <a:extLst>
            <a:ext uri="{FF2B5EF4-FFF2-40B4-BE49-F238E27FC236}">
              <a16:creationId xmlns:a16="http://schemas.microsoft.com/office/drawing/2014/main" id="{0BCAC5FD-6D10-48E4-9634-954EE7D2E48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278" name="Imagen 277" descr="Resolución 2021060001000 del 20 de enero de 2021">
          <a:extLst>
            <a:ext uri="{FF2B5EF4-FFF2-40B4-BE49-F238E27FC236}">
              <a16:creationId xmlns:a16="http://schemas.microsoft.com/office/drawing/2014/main" id="{BCB45BB1-96B8-40D5-B976-298054BCD6E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5374</xdr:row>
      <xdr:rowOff>0</xdr:rowOff>
    </xdr:from>
    <xdr:ext cx="1980867" cy="795617"/>
    <xdr:pic>
      <xdr:nvPicPr>
        <xdr:cNvPr id="279" name="Imagen 278" descr="Resolución 2021060001000 del 20 de enero de 2021">
          <a:extLst>
            <a:ext uri="{FF2B5EF4-FFF2-40B4-BE49-F238E27FC236}">
              <a16:creationId xmlns:a16="http://schemas.microsoft.com/office/drawing/2014/main" id="{BE5DE2A8-29A0-416A-B44E-275571307C5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6717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5425</xdr:row>
      <xdr:rowOff>0</xdr:rowOff>
    </xdr:from>
    <xdr:ext cx="1980867" cy="795617"/>
    <xdr:pic>
      <xdr:nvPicPr>
        <xdr:cNvPr id="280" name="Imagen 279" descr="Resolución 2021060001000 del 20 de enero de 2021">
          <a:extLst>
            <a:ext uri="{FF2B5EF4-FFF2-40B4-BE49-F238E27FC236}">
              <a16:creationId xmlns:a16="http://schemas.microsoft.com/office/drawing/2014/main" id="{4F5D17E3-3EC4-4A72-804C-B33B8EF7349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77328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5476</xdr:row>
      <xdr:rowOff>0</xdr:rowOff>
    </xdr:from>
    <xdr:ext cx="1980867" cy="795617"/>
    <xdr:pic>
      <xdr:nvPicPr>
        <xdr:cNvPr id="281" name="Imagen 280" descr="Resolución 2021060001000 del 20 de enero de 2021">
          <a:extLst>
            <a:ext uri="{FF2B5EF4-FFF2-40B4-BE49-F238E27FC236}">
              <a16:creationId xmlns:a16="http://schemas.microsoft.com/office/drawing/2014/main" id="{A838291B-B828-45FC-B9A4-472FC3A16BD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88319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5527</xdr:row>
      <xdr:rowOff>0</xdr:rowOff>
    </xdr:from>
    <xdr:ext cx="1980867" cy="795617"/>
    <xdr:pic>
      <xdr:nvPicPr>
        <xdr:cNvPr id="282" name="Imagen 281" descr="Resolución 2021060001000 del 20 de enero de 2021">
          <a:extLst>
            <a:ext uri="{FF2B5EF4-FFF2-40B4-BE49-F238E27FC236}">
              <a16:creationId xmlns:a16="http://schemas.microsoft.com/office/drawing/2014/main" id="{9564756E-01A8-4FDC-8048-B42978EDA87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99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5578</xdr:row>
      <xdr:rowOff>0</xdr:rowOff>
    </xdr:from>
    <xdr:ext cx="1980867" cy="795617"/>
    <xdr:pic>
      <xdr:nvPicPr>
        <xdr:cNvPr id="283" name="Imagen 282" descr="Resolución 2021060001000 del 20 de enero de 2021">
          <a:extLst>
            <a:ext uri="{FF2B5EF4-FFF2-40B4-BE49-F238E27FC236}">
              <a16:creationId xmlns:a16="http://schemas.microsoft.com/office/drawing/2014/main" id="{72A27579-7EBD-411E-93C2-5852F7A399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10113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5629</xdr:row>
      <xdr:rowOff>0</xdr:rowOff>
    </xdr:from>
    <xdr:ext cx="1980867" cy="795617"/>
    <xdr:pic>
      <xdr:nvPicPr>
        <xdr:cNvPr id="284" name="Imagen 283" descr="Resolución 2021060001000 del 20 de enero de 2021">
          <a:extLst>
            <a:ext uri="{FF2B5EF4-FFF2-40B4-BE49-F238E27FC236}">
              <a16:creationId xmlns:a16="http://schemas.microsoft.com/office/drawing/2014/main" id="{0D04921F-B35C-4F7E-B135-9A1301A6CC9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20914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5680</xdr:row>
      <xdr:rowOff>0</xdr:rowOff>
    </xdr:from>
    <xdr:ext cx="1980867" cy="795617"/>
    <xdr:pic>
      <xdr:nvPicPr>
        <xdr:cNvPr id="285" name="Imagen 284" descr="Resolución 2021060001000 del 20 de enero de 2021">
          <a:extLst>
            <a:ext uri="{FF2B5EF4-FFF2-40B4-BE49-F238E27FC236}">
              <a16:creationId xmlns:a16="http://schemas.microsoft.com/office/drawing/2014/main" id="{17480492-C7F1-4F67-A85F-B4F4DEB1212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3171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5731</xdr:row>
      <xdr:rowOff>0</xdr:rowOff>
    </xdr:from>
    <xdr:ext cx="1980867" cy="795617"/>
    <xdr:pic>
      <xdr:nvPicPr>
        <xdr:cNvPr id="286" name="Imagen 285" descr="Resolución 2021060001000 del 20 de enero de 2021">
          <a:extLst>
            <a:ext uri="{FF2B5EF4-FFF2-40B4-BE49-F238E27FC236}">
              <a16:creationId xmlns:a16="http://schemas.microsoft.com/office/drawing/2014/main" id="{9F926449-5F4F-4168-9AB6-9222D9F0A03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2326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5782</xdr:row>
      <xdr:rowOff>0</xdr:rowOff>
    </xdr:from>
    <xdr:ext cx="1980867" cy="795617"/>
    <xdr:pic>
      <xdr:nvPicPr>
        <xdr:cNvPr id="287" name="Imagen 286" descr="Resolución 2021060001000 del 20 de enero de 2021">
          <a:extLst>
            <a:ext uri="{FF2B5EF4-FFF2-40B4-BE49-F238E27FC236}">
              <a16:creationId xmlns:a16="http://schemas.microsoft.com/office/drawing/2014/main" id="{BB7B71E4-8D5B-40C5-AF8A-50BD634D7CF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5312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5833</xdr:row>
      <xdr:rowOff>0</xdr:rowOff>
    </xdr:from>
    <xdr:ext cx="1980867" cy="795617"/>
    <xdr:pic>
      <xdr:nvPicPr>
        <xdr:cNvPr id="288" name="Imagen 287" descr="Resolución 2021060001000 del 20 de enero de 2021">
          <a:extLst>
            <a:ext uri="{FF2B5EF4-FFF2-40B4-BE49-F238E27FC236}">
              <a16:creationId xmlns:a16="http://schemas.microsoft.com/office/drawing/2014/main" id="{E64B35F1-54FB-413D-BDCB-2C14CA7FD63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63929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5884</xdr:row>
      <xdr:rowOff>0</xdr:rowOff>
    </xdr:from>
    <xdr:ext cx="1980867" cy="795617"/>
    <xdr:pic>
      <xdr:nvPicPr>
        <xdr:cNvPr id="289" name="Imagen 288" descr="Resolución 2021060001000 del 20 de enero de 2021">
          <a:extLst>
            <a:ext uri="{FF2B5EF4-FFF2-40B4-BE49-F238E27FC236}">
              <a16:creationId xmlns:a16="http://schemas.microsoft.com/office/drawing/2014/main" id="{F3FCE72B-B8F8-4932-AC0E-F42A0E3F2EE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74540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5935</xdr:row>
      <xdr:rowOff>0</xdr:rowOff>
    </xdr:from>
    <xdr:ext cx="1980867" cy="795617"/>
    <xdr:pic>
      <xdr:nvPicPr>
        <xdr:cNvPr id="290" name="Imagen 289" descr="Resolución 2021060001000 del 20 de enero de 2021">
          <a:extLst>
            <a:ext uri="{FF2B5EF4-FFF2-40B4-BE49-F238E27FC236}">
              <a16:creationId xmlns:a16="http://schemas.microsoft.com/office/drawing/2014/main" id="{96C245B0-7D5B-45C6-8FA7-D924E58BBAD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85341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5986</xdr:row>
      <xdr:rowOff>0</xdr:rowOff>
    </xdr:from>
    <xdr:ext cx="1980867" cy="795617"/>
    <xdr:pic>
      <xdr:nvPicPr>
        <xdr:cNvPr id="291" name="Imagen 290" descr="Resolución 2021060001000 del 20 de enero de 2021">
          <a:extLst>
            <a:ext uri="{FF2B5EF4-FFF2-40B4-BE49-F238E27FC236}">
              <a16:creationId xmlns:a16="http://schemas.microsoft.com/office/drawing/2014/main" id="{7E03AA00-B815-4A8D-840B-C749A4A8EEF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95952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6037</xdr:row>
      <xdr:rowOff>0</xdr:rowOff>
    </xdr:from>
    <xdr:ext cx="1980867" cy="795617"/>
    <xdr:pic>
      <xdr:nvPicPr>
        <xdr:cNvPr id="292" name="Imagen 291" descr="Resolución 2021060001000 del 20 de enero de 2021">
          <a:extLst>
            <a:ext uri="{FF2B5EF4-FFF2-40B4-BE49-F238E27FC236}">
              <a16:creationId xmlns:a16="http://schemas.microsoft.com/office/drawing/2014/main" id="{38C9388F-EBF4-4AD4-B0E9-80AA8C154C9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06753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6088</xdr:row>
      <xdr:rowOff>0</xdr:rowOff>
    </xdr:from>
    <xdr:ext cx="1980867" cy="795617"/>
    <xdr:pic>
      <xdr:nvPicPr>
        <xdr:cNvPr id="293" name="Imagen 292" descr="Resolución 2021060001000 del 20 de enero de 2021">
          <a:extLst>
            <a:ext uri="{FF2B5EF4-FFF2-40B4-BE49-F238E27FC236}">
              <a16:creationId xmlns:a16="http://schemas.microsoft.com/office/drawing/2014/main" id="{88AF0A3A-2C00-403F-9D63-7919CB905E8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17364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6139</xdr:row>
      <xdr:rowOff>0</xdr:rowOff>
    </xdr:from>
    <xdr:ext cx="1980867" cy="795617"/>
    <xdr:pic>
      <xdr:nvPicPr>
        <xdr:cNvPr id="294" name="Imagen 293" descr="Resolución 2021060001000 del 20 de enero de 2021">
          <a:extLst>
            <a:ext uri="{FF2B5EF4-FFF2-40B4-BE49-F238E27FC236}">
              <a16:creationId xmlns:a16="http://schemas.microsoft.com/office/drawing/2014/main" id="{46515243-D1E1-4B84-B19D-F1B93B52E2D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28166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6190</xdr:row>
      <xdr:rowOff>0</xdr:rowOff>
    </xdr:from>
    <xdr:ext cx="1980867" cy="795617"/>
    <xdr:pic>
      <xdr:nvPicPr>
        <xdr:cNvPr id="295" name="Imagen 294" descr="Resolución 2021060001000 del 20 de enero de 2021">
          <a:extLst>
            <a:ext uri="{FF2B5EF4-FFF2-40B4-BE49-F238E27FC236}">
              <a16:creationId xmlns:a16="http://schemas.microsoft.com/office/drawing/2014/main" id="{E8B5A69A-301A-4A4B-8352-866200BE564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8776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6241</xdr:row>
      <xdr:rowOff>0</xdr:rowOff>
    </xdr:from>
    <xdr:ext cx="1980867" cy="795617"/>
    <xdr:pic>
      <xdr:nvPicPr>
        <xdr:cNvPr id="296" name="Imagen 295" descr="Resolución 2021060001000 del 20 de enero de 2021">
          <a:extLst>
            <a:ext uri="{FF2B5EF4-FFF2-40B4-BE49-F238E27FC236}">
              <a16:creationId xmlns:a16="http://schemas.microsoft.com/office/drawing/2014/main" id="{78F4000B-9922-4BEE-BC0E-925BEBF9729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49578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6292</xdr:row>
      <xdr:rowOff>0</xdr:rowOff>
    </xdr:from>
    <xdr:ext cx="1980867" cy="795617"/>
    <xdr:pic>
      <xdr:nvPicPr>
        <xdr:cNvPr id="297" name="Imagen 296" descr="Resolución 2021060001000 del 20 de enero de 2021">
          <a:extLst>
            <a:ext uri="{FF2B5EF4-FFF2-40B4-BE49-F238E27FC236}">
              <a16:creationId xmlns:a16="http://schemas.microsoft.com/office/drawing/2014/main" id="{234F527E-5AD4-48C1-9BF5-04CC9C775BB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60189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6343</xdr:row>
      <xdr:rowOff>0</xdr:rowOff>
    </xdr:from>
    <xdr:ext cx="1980867" cy="795617"/>
    <xdr:pic>
      <xdr:nvPicPr>
        <xdr:cNvPr id="298" name="Imagen 297" descr="Resolución 2021060001000 del 20 de enero de 2021">
          <a:extLst>
            <a:ext uri="{FF2B5EF4-FFF2-40B4-BE49-F238E27FC236}">
              <a16:creationId xmlns:a16="http://schemas.microsoft.com/office/drawing/2014/main" id="{6BD53FF9-0126-43C7-BEED-7CE98C6FC6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70990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6394</xdr:row>
      <xdr:rowOff>0</xdr:rowOff>
    </xdr:from>
    <xdr:ext cx="1980867" cy="795617"/>
    <xdr:pic>
      <xdr:nvPicPr>
        <xdr:cNvPr id="299" name="Imagen 298" descr="Resolución 2021060001000 del 20 de enero de 2021">
          <a:extLst>
            <a:ext uri="{FF2B5EF4-FFF2-40B4-BE49-F238E27FC236}">
              <a16:creationId xmlns:a16="http://schemas.microsoft.com/office/drawing/2014/main" id="{DA3268F3-890C-49A0-9B95-5419B571553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81791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6445</xdr:row>
      <xdr:rowOff>0</xdr:rowOff>
    </xdr:from>
    <xdr:ext cx="1980867" cy="795617"/>
    <xdr:pic>
      <xdr:nvPicPr>
        <xdr:cNvPr id="300" name="Imagen 299" descr="Resolución 2021060001000 del 20 de enero de 2021">
          <a:extLst>
            <a:ext uri="{FF2B5EF4-FFF2-40B4-BE49-F238E27FC236}">
              <a16:creationId xmlns:a16="http://schemas.microsoft.com/office/drawing/2014/main" id="{20393E47-1AE8-421A-9A3C-25CE639DBF2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92593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6496</xdr:row>
      <xdr:rowOff>0</xdr:rowOff>
    </xdr:from>
    <xdr:ext cx="1980867" cy="795617"/>
    <xdr:pic>
      <xdr:nvPicPr>
        <xdr:cNvPr id="301" name="Imagen 300" descr="Resolución 2021060001000 del 20 de enero de 2021">
          <a:extLst>
            <a:ext uri="{FF2B5EF4-FFF2-40B4-BE49-F238E27FC236}">
              <a16:creationId xmlns:a16="http://schemas.microsoft.com/office/drawing/2014/main" id="{373712CC-A63A-49C4-BCA4-8B238B1130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0339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6547</xdr:row>
      <xdr:rowOff>0</xdr:rowOff>
    </xdr:from>
    <xdr:ext cx="1980867" cy="795617"/>
    <xdr:pic>
      <xdr:nvPicPr>
        <xdr:cNvPr id="302" name="Imagen 301" descr="Resolución 2021060001000 del 20 de enero de 2021">
          <a:extLst>
            <a:ext uri="{FF2B5EF4-FFF2-40B4-BE49-F238E27FC236}">
              <a16:creationId xmlns:a16="http://schemas.microsoft.com/office/drawing/2014/main" id="{6402991C-9264-4714-BAEC-6C9DA0B18BE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00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6598</xdr:row>
      <xdr:rowOff>0</xdr:rowOff>
    </xdr:from>
    <xdr:ext cx="1980867" cy="795617"/>
    <xdr:pic>
      <xdr:nvPicPr>
        <xdr:cNvPr id="303" name="Imagen 302" descr="Resolución 2021060001000 del 20 de enero de 2021">
          <a:extLst>
            <a:ext uri="{FF2B5EF4-FFF2-40B4-BE49-F238E27FC236}">
              <a16:creationId xmlns:a16="http://schemas.microsoft.com/office/drawing/2014/main" id="{157AD33B-2ECD-4B89-A794-144374E70EC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24806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6649</xdr:row>
      <xdr:rowOff>0</xdr:rowOff>
    </xdr:from>
    <xdr:ext cx="1980867" cy="795617"/>
    <xdr:pic>
      <xdr:nvPicPr>
        <xdr:cNvPr id="304" name="Imagen 303" descr="Resolución 2021060001000 del 20 de enero de 2021">
          <a:extLst>
            <a:ext uri="{FF2B5EF4-FFF2-40B4-BE49-F238E27FC236}">
              <a16:creationId xmlns:a16="http://schemas.microsoft.com/office/drawing/2014/main" id="{39D2ADBF-69DF-4ABF-9652-D39C11E67FC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3560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6700</xdr:row>
      <xdr:rowOff>0</xdr:rowOff>
    </xdr:from>
    <xdr:ext cx="1980867" cy="795617"/>
    <xdr:pic>
      <xdr:nvPicPr>
        <xdr:cNvPr id="305" name="Imagen 304" descr="Resolución 2021060001000 del 20 de enero de 2021">
          <a:extLst>
            <a:ext uri="{FF2B5EF4-FFF2-40B4-BE49-F238E27FC236}">
              <a16:creationId xmlns:a16="http://schemas.microsoft.com/office/drawing/2014/main" id="{ED8EA01F-B414-4345-A7D7-77A04B67AB3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46790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6751</xdr:row>
      <xdr:rowOff>0</xdr:rowOff>
    </xdr:from>
    <xdr:ext cx="1980867" cy="795617"/>
    <xdr:pic>
      <xdr:nvPicPr>
        <xdr:cNvPr id="306" name="Imagen 305" descr="Resolución 2021060001000 del 20 de enero de 2021">
          <a:extLst>
            <a:ext uri="{FF2B5EF4-FFF2-40B4-BE49-F238E27FC236}">
              <a16:creationId xmlns:a16="http://schemas.microsoft.com/office/drawing/2014/main" id="{8997517B-366D-48D2-9FBB-141ED2BE91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57972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913</xdr:row>
      <xdr:rowOff>0</xdr:rowOff>
    </xdr:from>
    <xdr:ext cx="1980867" cy="795617"/>
    <xdr:pic>
      <xdr:nvPicPr>
        <xdr:cNvPr id="307" name="Imagen 306" descr="Resolución 2021060001000 del 20 de enero de 2021">
          <a:extLst>
            <a:ext uri="{FF2B5EF4-FFF2-40B4-BE49-F238E27FC236}">
              <a16:creationId xmlns:a16="http://schemas.microsoft.com/office/drawing/2014/main" id="{5708AAD0-9732-45B8-9B23-2545ED6F15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50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3235</xdr:row>
      <xdr:rowOff>0</xdr:rowOff>
    </xdr:from>
    <xdr:ext cx="1980867" cy="795617"/>
    <xdr:pic>
      <xdr:nvPicPr>
        <xdr:cNvPr id="308" name="Imagen 307" descr="Resolución 2021060001000 del 20 de enero de 2021">
          <a:extLst>
            <a:ext uri="{FF2B5EF4-FFF2-40B4-BE49-F238E27FC236}">
              <a16:creationId xmlns:a16="http://schemas.microsoft.com/office/drawing/2014/main" id="{6C7D69AF-0B40-44F6-9EE9-FAD0B8ABCE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05612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3514</xdr:row>
      <xdr:rowOff>0</xdr:rowOff>
    </xdr:from>
    <xdr:ext cx="1980867" cy="795617"/>
    <xdr:pic>
      <xdr:nvPicPr>
        <xdr:cNvPr id="309" name="Imagen 308" descr="Resolución 2021060001000 del 20 de enero de 2021">
          <a:extLst>
            <a:ext uri="{FF2B5EF4-FFF2-40B4-BE49-F238E27FC236}">
              <a16:creationId xmlns:a16="http://schemas.microsoft.com/office/drawing/2014/main" id="{44953018-4ABA-4A3A-AE76-806C81F8BF8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6562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3557</xdr:row>
      <xdr:rowOff>0</xdr:rowOff>
    </xdr:from>
    <xdr:ext cx="1980867" cy="795617"/>
    <xdr:pic>
      <xdr:nvPicPr>
        <xdr:cNvPr id="310" name="Imagen 309" descr="Resolución 2021060001000 del 20 de enero de 2021">
          <a:extLst>
            <a:ext uri="{FF2B5EF4-FFF2-40B4-BE49-F238E27FC236}">
              <a16:creationId xmlns:a16="http://schemas.microsoft.com/office/drawing/2014/main" id="{DCBB9EFF-ABB7-443F-AD86-9298E923EF6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75030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3852</xdr:row>
      <xdr:rowOff>0</xdr:rowOff>
    </xdr:from>
    <xdr:ext cx="1980867" cy="795617"/>
    <xdr:pic>
      <xdr:nvPicPr>
        <xdr:cNvPr id="311" name="Imagen 310" descr="Resolución 2021060001000 del 20 de enero de 2021">
          <a:extLst>
            <a:ext uri="{FF2B5EF4-FFF2-40B4-BE49-F238E27FC236}">
              <a16:creationId xmlns:a16="http://schemas.microsoft.com/office/drawing/2014/main" id="{FA5FEBBE-CD75-4533-B01A-5F6683F4835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8266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4807</xdr:row>
      <xdr:rowOff>0</xdr:rowOff>
    </xdr:from>
    <xdr:ext cx="1980867" cy="795617"/>
    <xdr:pic>
      <xdr:nvPicPr>
        <xdr:cNvPr id="312" name="Imagen 311" descr="Resolución 2021060001000 del 20 de enero de 2021">
          <a:extLst>
            <a:ext uri="{FF2B5EF4-FFF2-40B4-BE49-F238E27FC236}">
              <a16:creationId xmlns:a16="http://schemas.microsoft.com/office/drawing/2014/main" id="{1013C4DA-AA36-4EAB-8411-F7B7E397DE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43873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3330</xdr:row>
      <xdr:rowOff>0</xdr:rowOff>
    </xdr:from>
    <xdr:ext cx="1980867" cy="795617"/>
    <xdr:pic>
      <xdr:nvPicPr>
        <xdr:cNvPr id="313" name="Imagen 312" descr="Resolución 2021060001000 del 20 de enero de 2021">
          <a:extLst>
            <a:ext uri="{FF2B5EF4-FFF2-40B4-BE49-F238E27FC236}">
              <a16:creationId xmlns:a16="http://schemas.microsoft.com/office/drawing/2014/main" id="{3C13FE1D-7B23-4FFE-ADA9-FD50D4EF0BF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25833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3282</xdr:row>
      <xdr:rowOff>0</xdr:rowOff>
    </xdr:from>
    <xdr:ext cx="1980867" cy="795617"/>
    <xdr:pic>
      <xdr:nvPicPr>
        <xdr:cNvPr id="314" name="Imagen 313" descr="Resolución 2021060001000 del 20 de enero de 2021">
          <a:extLst>
            <a:ext uri="{FF2B5EF4-FFF2-40B4-BE49-F238E27FC236}">
              <a16:creationId xmlns:a16="http://schemas.microsoft.com/office/drawing/2014/main" id="{27BB2222-94F0-4E13-BFA1-1871A71B8E8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15718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3470</xdr:row>
      <xdr:rowOff>0</xdr:rowOff>
    </xdr:from>
    <xdr:ext cx="1980867" cy="795617"/>
    <xdr:pic>
      <xdr:nvPicPr>
        <xdr:cNvPr id="315" name="Imagen 314" descr="Resolución 2021060001000 del 20 de enero de 2021">
          <a:extLst>
            <a:ext uri="{FF2B5EF4-FFF2-40B4-BE49-F238E27FC236}">
              <a16:creationId xmlns:a16="http://schemas.microsoft.com/office/drawing/2014/main" id="{C40D9F9E-85F7-4233-ACDF-2B419D4873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6037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4361</xdr:row>
      <xdr:rowOff>0</xdr:rowOff>
    </xdr:from>
    <xdr:ext cx="1980867" cy="795617"/>
    <xdr:pic>
      <xdr:nvPicPr>
        <xdr:cNvPr id="316" name="Imagen 315" descr="Resolución 2021060001000 del 20 de enero de 2021">
          <a:extLst>
            <a:ext uri="{FF2B5EF4-FFF2-40B4-BE49-F238E27FC236}">
              <a16:creationId xmlns:a16="http://schemas.microsoft.com/office/drawing/2014/main" id="{3F85F220-CF9A-44B9-B39B-BA34812A0A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47851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4407</xdr:row>
      <xdr:rowOff>0</xdr:rowOff>
    </xdr:from>
    <xdr:ext cx="1980867" cy="795617"/>
    <xdr:pic>
      <xdr:nvPicPr>
        <xdr:cNvPr id="317" name="Imagen 316" descr="Resolución 2021060001000 del 20 de enero de 2021">
          <a:extLst>
            <a:ext uri="{FF2B5EF4-FFF2-40B4-BE49-F238E27FC236}">
              <a16:creationId xmlns:a16="http://schemas.microsoft.com/office/drawing/2014/main" id="{D97B595B-40AC-435A-90B9-EE30608A86A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57919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4453</xdr:row>
      <xdr:rowOff>0</xdr:rowOff>
    </xdr:from>
    <xdr:ext cx="1980867" cy="795617"/>
    <xdr:pic>
      <xdr:nvPicPr>
        <xdr:cNvPr id="318" name="Imagen 317" descr="Resolución 2021060001000 del 20 de enero de 2021">
          <a:extLst>
            <a:ext uri="{FF2B5EF4-FFF2-40B4-BE49-F238E27FC236}">
              <a16:creationId xmlns:a16="http://schemas.microsoft.com/office/drawing/2014/main" id="{17739B91-9E12-49D4-AFD5-9A3CB792462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67854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319" name="Imagen 318" descr="Resolución 2021060001000 del 20 de enero de 2021">
          <a:extLst>
            <a:ext uri="{FF2B5EF4-FFF2-40B4-BE49-F238E27FC236}">
              <a16:creationId xmlns:a16="http://schemas.microsoft.com/office/drawing/2014/main" id="{49FD3FF5-E7D6-4005-AA11-B624091C4C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449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13</xdr:col>
      <xdr:colOff>353120</xdr:colOff>
      <xdr:row>30</xdr:row>
      <xdr:rowOff>38876</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7962900" y="171450"/>
          <a:ext cx="4982270" cy="55633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USB\REVISION%20PPTAL%20COS\7.%20SUROESTE\ANDES\ANDES%2020260219%20PRESUPUESTO%20RESTAURANTES%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sheetData sheetId="3"/>
      <sheetData sheetId="4"/>
      <sheetData sheetId="5"/>
      <sheetData sheetId="6">
        <row r="3">
          <cell r="C3">
            <v>1750905</v>
          </cell>
        </row>
      </sheetData>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1"/>
  <sheetViews>
    <sheetView workbookViewId="0">
      <selection activeCell="B12" sqref="B12"/>
    </sheetView>
  </sheetViews>
  <sheetFormatPr defaultColWidth="14.42578125" defaultRowHeight="15" customHeight="1"/>
  <cols>
    <col min="1" max="1" width="43" customWidth="1"/>
    <col min="2" max="2" width="21.7109375" customWidth="1"/>
    <col min="3" max="26" width="10.7109375" customWidth="1"/>
  </cols>
  <sheetData>
    <row r="1" spans="1:6" ht="14.25" customHeight="1"/>
    <row r="2" spans="1:6" ht="14.25" customHeight="1"/>
    <row r="3" spans="1:6" ht="14.25" customHeight="1">
      <c r="A3" s="749" t="s">
        <v>0</v>
      </c>
      <c r="B3" s="860"/>
    </row>
    <row r="4" spans="1:6" ht="14.25" customHeight="1">
      <c r="A4" s="737" t="s">
        <v>1</v>
      </c>
      <c r="B4" s="434">
        <f>+MEMORIAS!M5</f>
        <v>54128747.285949007</v>
      </c>
      <c r="E4" s="735"/>
      <c r="F4" s="736"/>
    </row>
    <row r="5" spans="1:6" ht="14.25" customHeight="1">
      <c r="A5" s="737" t="s">
        <v>2</v>
      </c>
      <c r="B5" s="434">
        <f>+MEMORIAS!N5</f>
        <v>63893352.196632028</v>
      </c>
      <c r="E5" s="735"/>
      <c r="F5" s="736"/>
    </row>
    <row r="6" spans="1:6" ht="14.25" customHeight="1">
      <c r="A6" s="738" t="s">
        <v>3</v>
      </c>
      <c r="B6" s="434">
        <f>+MEMORIAS!O5</f>
        <v>45698077.452784054</v>
      </c>
      <c r="E6" s="735"/>
      <c r="F6" s="736"/>
    </row>
    <row r="7" spans="1:6" ht="14.25" customHeight="1">
      <c r="A7" s="1" t="s">
        <v>4</v>
      </c>
      <c r="B7" s="434">
        <f>+ACTIVIDADES!E204</f>
        <v>47169.5</v>
      </c>
    </row>
    <row r="8" spans="1:6" ht="14.25" customHeight="1">
      <c r="A8" s="2" t="s">
        <v>5</v>
      </c>
      <c r="B8" s="3">
        <f>+B4+B5+B6</f>
        <v>163720176.93536508</v>
      </c>
    </row>
    <row r="9" spans="1:6" ht="14.25" customHeight="1"/>
    <row r="10" spans="1:6" ht="14.25" customHeight="1">
      <c r="B10" s="3">
        <f>+ACTIVIDADES!G206</f>
        <v>163720176.93536511</v>
      </c>
    </row>
    <row r="11" spans="1:6" ht="14.25" customHeight="1">
      <c r="B11" s="3"/>
    </row>
    <row r="12" spans="1:6" ht="14.25" customHeight="1">
      <c r="B12" s="3">
        <f>+B10-B8</f>
        <v>0</v>
      </c>
    </row>
    <row r="13" spans="1:6" ht="14.25" customHeight="1"/>
    <row r="14" spans="1:6" ht="14.25" customHeight="1"/>
    <row r="15" spans="1:6" ht="14.25" customHeight="1"/>
    <row r="16" spans="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sheetData>
  <mergeCells count="1">
    <mergeCell ref="A3:B3"/>
  </mergeCells>
  <conditionalFormatting sqref="A6">
    <cfRule type="cellIs" dxfId="1164" priority="1" operator="notEqual">
      <formula>0</formula>
    </cfRule>
  </conditionalFormatting>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000"/>
  <sheetViews>
    <sheetView workbookViewId="0">
      <selection activeCell="D36" sqref="D36"/>
    </sheetView>
  </sheetViews>
  <sheetFormatPr defaultColWidth="14.42578125" defaultRowHeight="15" customHeight="1"/>
  <cols>
    <col min="1" max="1" width="11.5703125" customWidth="1"/>
    <col min="2" max="2" width="11.42578125" customWidth="1"/>
    <col min="3" max="3" width="48.28515625" customWidth="1"/>
    <col min="4" max="4" width="16.7109375" customWidth="1"/>
    <col min="5" max="5" width="11.42578125" customWidth="1"/>
    <col min="6" max="6" width="13.140625" customWidth="1"/>
    <col min="7" max="7" width="15.5703125" customWidth="1"/>
    <col min="8" max="26" width="11.5703125" customWidth="1"/>
  </cols>
  <sheetData>
    <row r="1" spans="2:12" ht="14.25" customHeight="1">
      <c r="D1" s="3"/>
      <c r="E1" s="4"/>
      <c r="F1" s="4"/>
      <c r="G1" s="4"/>
      <c r="H1" s="4"/>
      <c r="I1" s="4"/>
      <c r="J1" s="4"/>
      <c r="K1" s="4"/>
      <c r="L1" s="4"/>
    </row>
    <row r="2" spans="2:12" ht="14.25" customHeight="1">
      <c r="B2" s="435" t="s">
        <v>6</v>
      </c>
      <c r="C2" s="5" t="s">
        <v>7</v>
      </c>
      <c r="D2" s="6" t="s">
        <v>8</v>
      </c>
      <c r="E2" s="7"/>
      <c r="F2" s="4"/>
      <c r="G2" s="4"/>
      <c r="H2" s="4"/>
      <c r="I2" s="4"/>
      <c r="J2" s="4"/>
      <c r="K2" s="4"/>
      <c r="L2" s="4"/>
    </row>
    <row r="3" spans="2:12" ht="14.25" customHeight="1">
      <c r="B3" s="436">
        <v>1</v>
      </c>
      <c r="C3" s="437" t="str">
        <f t="array" ref="C3">IFERROR(INDEX(ACTIVIDADES!$C:$C,MATCH(B3,ACTIVIDADES!$B:$B,0)),"")</f>
        <v>PRELIMINARES</v>
      </c>
      <c r="D3" s="8">
        <f t="array" aca="1" ref="D3" ca="1">IFERROR(INDEX(ACTIVIDADES!$G:$G,MATCH(B3,ACTIVIDADES!$B:$B,0)),"")</f>
        <v>1260536.6856183468</v>
      </c>
      <c r="E3" s="9"/>
      <c r="F3" s="4"/>
      <c r="G3" s="4"/>
      <c r="H3" s="4"/>
      <c r="I3" s="4"/>
      <c r="J3" s="4"/>
      <c r="K3" s="4"/>
      <c r="L3" s="4"/>
    </row>
    <row r="4" spans="2:12" ht="14.25" customHeight="1">
      <c r="B4" s="10">
        <v>2</v>
      </c>
      <c r="C4" s="11" t="str">
        <f t="array" ref="C4">IFERROR(INDEX(ACTIVIDADES!$C:$C,MATCH(B4,ACTIVIDADES!$B:$B,0)),"")</f>
        <v>LIMPIEZA Y ROCERIA</v>
      </c>
      <c r="D4" s="12">
        <f t="array" aca="1" ref="D4" ca="1">IFERROR(INDEX(ACTIVIDADES!$G:$G,MATCH(B4,ACTIVIDADES!$B:$B,0)),"")</f>
        <v>78449.173417111102</v>
      </c>
      <c r="E4" s="9"/>
      <c r="F4" s="4"/>
      <c r="G4" s="4"/>
      <c r="H4" s="4"/>
      <c r="I4" s="4"/>
      <c r="J4" s="4"/>
      <c r="K4" s="4"/>
      <c r="L4" s="4"/>
    </row>
    <row r="5" spans="2:12" ht="14.25" customHeight="1">
      <c r="B5" s="10">
        <v>3</v>
      </c>
      <c r="C5" s="11" t="str">
        <f t="array" ref="C5">IFERROR(INDEX(ACTIVIDADES!$C:$C,MATCH(B5,ACTIVIDADES!$B:$B,0)),"")</f>
        <v>RETIROS Y DEMOLICIONES</v>
      </c>
      <c r="D5" s="12">
        <f t="array" aca="1" ref="D5" ca="1">IFERROR(INDEX(ACTIVIDADES!$G:$G,MATCH(B5,ACTIVIDADES!$B:$B,0)),"")</f>
        <v>1590515.5217890025</v>
      </c>
      <c r="E5" s="9"/>
      <c r="F5" s="4"/>
      <c r="G5" s="4"/>
      <c r="H5" s="4"/>
      <c r="I5" s="4"/>
      <c r="J5" s="4"/>
      <c r="K5" s="4"/>
      <c r="L5" s="4"/>
    </row>
    <row r="6" spans="2:12" ht="14.25" customHeight="1">
      <c r="B6" s="10">
        <v>4</v>
      </c>
      <c r="C6" s="11" t="str">
        <f t="array" ref="C6">IFERROR(INDEX(ACTIVIDADES!$C:$C,MATCH(B6,ACTIVIDADES!$B:$B,0)),"")</f>
        <v>MOVIMIENTOS DE TIERRA</v>
      </c>
      <c r="D6" s="12">
        <f t="array" aca="1" ref="D6" ca="1">IFERROR(INDEX(ACTIVIDADES!$G:$G,MATCH(B6,ACTIVIDADES!$B:$B,0)),"")</f>
        <v>98423.603240213357</v>
      </c>
      <c r="E6" s="9"/>
      <c r="F6" s="4"/>
      <c r="G6" s="4"/>
      <c r="H6" s="4"/>
      <c r="I6" s="4"/>
      <c r="J6" s="4"/>
      <c r="K6" s="4"/>
      <c r="L6" s="4"/>
    </row>
    <row r="7" spans="2:12" ht="14.25" customHeight="1">
      <c r="B7" s="10">
        <v>5</v>
      </c>
      <c r="C7" s="11" t="str">
        <f t="array" ref="C7">IFERROR(INDEX(ACTIVIDADES!$C:$C,MATCH(B7,ACTIVIDADES!$B:$B,0)),"")</f>
        <v>CONCRETOS</v>
      </c>
      <c r="D7" s="12">
        <f t="array" aca="1" ref="D7" ca="1">IFERROR(INDEX(ACTIVIDADES!$G:$G,MATCH(B7,ACTIVIDADES!$B:$B,0)),"")</f>
        <v>948003.23085053195</v>
      </c>
      <c r="E7" s="9"/>
      <c r="F7" s="4"/>
      <c r="G7" s="4"/>
      <c r="H7" s="4"/>
      <c r="I7" s="4"/>
      <c r="J7" s="4"/>
      <c r="K7" s="4"/>
      <c r="L7" s="4"/>
    </row>
    <row r="8" spans="2:12" ht="14.25" customHeight="1">
      <c r="B8" s="10">
        <v>6</v>
      </c>
      <c r="C8" s="11" t="str">
        <f t="array" ref="C8">IFERROR(INDEX(ACTIVIDADES!$C:$C,MATCH(B8,ACTIVIDADES!$B:$B,0)),"")</f>
        <v>ACERO DE REFUERZO</v>
      </c>
      <c r="D8" s="12">
        <f t="array" aca="1" ref="D8" ca="1">IFERROR(INDEX(ACTIVIDADES!$G:$G,MATCH(B8,ACTIVIDADES!$B:$B,0)),"")</f>
        <v>1805921.7006812932</v>
      </c>
      <c r="E8" s="9"/>
      <c r="F8" s="4"/>
      <c r="G8" s="4"/>
      <c r="H8" s="4"/>
      <c r="I8" s="4"/>
      <c r="J8" s="4"/>
      <c r="K8" s="4"/>
      <c r="L8" s="4"/>
    </row>
    <row r="9" spans="2:12" ht="14.25" customHeight="1">
      <c r="B9" s="10">
        <v>7</v>
      </c>
      <c r="C9" s="11" t="str">
        <f t="array" ref="C9">IFERROR(INDEX(ACTIVIDADES!$C:$C,MATCH(B9,ACTIVIDADES!$B:$B,0)),"")</f>
        <v>IMPERMEABILIZACIONES</v>
      </c>
      <c r="D9" s="12">
        <f t="array" aca="1" ref="D9" ca="1">IFERROR(INDEX(ACTIVIDADES!$G:$G,MATCH(B9,ACTIVIDADES!$B:$B,0)),"")</f>
        <v>946741.64492497919</v>
      </c>
      <c r="E9" s="9"/>
      <c r="F9" s="4"/>
      <c r="G9" s="4"/>
      <c r="H9" s="4"/>
      <c r="I9" s="4"/>
      <c r="J9" s="4"/>
      <c r="K9" s="4"/>
      <c r="L9" s="4"/>
    </row>
    <row r="10" spans="2:12" ht="14.25" customHeight="1">
      <c r="B10" s="10">
        <v>8</v>
      </c>
      <c r="C10" s="11" t="str">
        <f t="array" ref="C10">IFERROR(INDEX(ACTIVIDADES!$C:$C,MATCH(B10,ACTIVIDADES!$B:$B,0)),"")</f>
        <v>PISOS EN CONCRETO</v>
      </c>
      <c r="D10" s="12">
        <f t="array" aca="1" ref="D10" ca="1">IFERROR(INDEX(ACTIVIDADES!$G:$G,MATCH(B10,ACTIVIDADES!$B:$B,0)),"")</f>
        <v>16234700.892220102</v>
      </c>
      <c r="E10" s="9"/>
      <c r="F10" s="4"/>
      <c r="G10" s="4"/>
      <c r="H10" s="4"/>
      <c r="I10" s="4"/>
      <c r="J10" s="4"/>
      <c r="K10" s="4"/>
      <c r="L10" s="4"/>
    </row>
    <row r="11" spans="2:12" ht="14.25" customHeight="1">
      <c r="B11" s="10">
        <v>9</v>
      </c>
      <c r="C11" s="11" t="str">
        <f t="array" ref="C11">IFERROR(INDEX(ACTIVIDADES!$C:$C,MATCH(B11,ACTIVIDADES!$B:$B,0)),"")</f>
        <v>MAMPOSTERIA</v>
      </c>
      <c r="D11" s="12">
        <f t="array" aca="1" ref="D11" ca="1">IFERROR(INDEX(ACTIVIDADES!$G:$G,MATCH(B11,ACTIVIDADES!$B:$B,0)),"")</f>
        <v>0</v>
      </c>
      <c r="E11" s="9"/>
      <c r="F11" s="4"/>
      <c r="G11" s="4"/>
      <c r="H11" s="4"/>
      <c r="I11" s="4"/>
      <c r="J11" s="4"/>
      <c r="K11" s="4"/>
      <c r="L11" s="4"/>
    </row>
    <row r="12" spans="2:12" ht="14.25" customHeight="1">
      <c r="B12" s="10">
        <v>10</v>
      </c>
      <c r="C12" s="11" t="str">
        <f t="array" ref="C12">IFERROR(INDEX(ACTIVIDADES!$C:$C,MATCH(B12,ACTIVIDADES!$B:$B,0)),"")</f>
        <v>CUBIERTA</v>
      </c>
      <c r="D12" s="12">
        <f t="array" aca="1" ref="D12" ca="1">IFERROR(INDEX(ACTIVIDADES!$G:$G,MATCH(B12,ACTIVIDADES!$B:$B,0)),"")</f>
        <v>19595685.264645174</v>
      </c>
      <c r="E12" s="9"/>
      <c r="F12" s="4"/>
      <c r="G12" s="4"/>
      <c r="H12" s="4"/>
      <c r="I12" s="4"/>
      <c r="J12" s="4"/>
      <c r="K12" s="4"/>
      <c r="L12" s="4"/>
    </row>
    <row r="13" spans="2:12" ht="14.25" customHeight="1">
      <c r="B13" s="10">
        <v>11</v>
      </c>
      <c r="C13" s="11" t="str">
        <f t="array" ref="C13">IFERROR(INDEX(ACTIVIDADES!$C:$C,MATCH(B13,ACTIVIDADES!$B:$B,0)),"")</f>
        <v>CARPINTERÍA METÁLICA y MADERA</v>
      </c>
      <c r="D13" s="12">
        <f t="array" aca="1" ref="D13" ca="1">IFERROR(INDEX(ACTIVIDADES!$G:$G,MATCH(B13,ACTIVIDADES!$B:$B,0)),"")</f>
        <v>60237212.17929095</v>
      </c>
      <c r="E13" s="9"/>
      <c r="F13" s="4"/>
      <c r="G13" s="4"/>
      <c r="H13" s="4"/>
      <c r="I13" s="4"/>
      <c r="J13" s="4"/>
      <c r="K13" s="4"/>
      <c r="L13" s="4"/>
    </row>
    <row r="14" spans="2:12" ht="14.25" customHeight="1">
      <c r="B14" s="10">
        <v>12</v>
      </c>
      <c r="C14" s="11" t="str">
        <f t="array" ref="C14">IFERROR(INDEX(ACTIVIDADES!$C:$C,MATCH(B14,ACTIVIDADES!$B:$B,0)),"")</f>
        <v>REDES HIDROSANITARIAS</v>
      </c>
      <c r="D14" s="12">
        <f t="array" aca="1" ref="D14" ca="1">IFERROR(INDEX(ACTIVIDADES!$G:$G,MATCH(B14,ACTIVIDADES!$B:$B,0)),"")</f>
        <v>2128783.5669596023</v>
      </c>
      <c r="E14" s="9"/>
      <c r="F14" s="4"/>
      <c r="G14" s="4"/>
      <c r="H14" s="4"/>
      <c r="I14" s="4"/>
      <c r="J14" s="4"/>
      <c r="K14" s="4"/>
      <c r="L14" s="4"/>
    </row>
    <row r="15" spans="2:12" ht="14.25" customHeight="1">
      <c r="B15" s="10">
        <v>13</v>
      </c>
      <c r="C15" s="11" t="str">
        <f t="array" ref="C15">IFERROR(INDEX(ACTIVIDADES!$C:$C,MATCH(B15,ACTIVIDADES!$B:$B,0)),"")</f>
        <v>INSTALACIONES ELECTRICAS</v>
      </c>
      <c r="D15" s="12">
        <f t="array" aca="1" ref="D15" ca="1">IFERROR(INDEX(ACTIVIDADES!$G:$G,MATCH(B15,ACTIVIDADES!$B:$B,0)),"")</f>
        <v>8193173.9796151752</v>
      </c>
      <c r="E15" s="9"/>
      <c r="F15" s="4"/>
      <c r="G15" s="4"/>
      <c r="H15" s="4"/>
      <c r="I15" s="4"/>
      <c r="J15" s="4"/>
      <c r="K15" s="4"/>
      <c r="L15" s="4"/>
    </row>
    <row r="16" spans="2:12" ht="14.25" customHeight="1">
      <c r="B16" s="10">
        <v>14</v>
      </c>
      <c r="C16" s="11" t="str">
        <f t="array" ref="C16">IFERROR(INDEX(ACTIVIDADES!$C:$C,MATCH(B16,ACTIVIDADES!$B:$B,0)),"")</f>
        <v>RED DE GAS</v>
      </c>
      <c r="D16" s="12">
        <f t="array" aca="1" ref="D16" ca="1">IFERROR(INDEX(ACTIVIDADES!$G:$G,MATCH(B16,ACTIVIDADES!$B:$B,0)),"")</f>
        <v>0</v>
      </c>
      <c r="E16" s="9"/>
      <c r="F16" s="4"/>
      <c r="G16" s="4"/>
      <c r="H16" s="4"/>
      <c r="I16" s="4"/>
      <c r="J16" s="4"/>
      <c r="K16" s="4"/>
      <c r="L16" s="4"/>
    </row>
    <row r="17" spans="2:12" ht="14.25" customHeight="1">
      <c r="B17" s="10">
        <v>15</v>
      </c>
      <c r="C17" s="11" t="str">
        <f t="array" ref="C17">IFERROR(INDEX(ACTIVIDADES!$C:$C,MATCH(B17,ACTIVIDADES!$B:$B,0)),"")</f>
        <v>REVOQUES Y ENCHAPES</v>
      </c>
      <c r="D17" s="12">
        <f t="array" aca="1" ref="D17" ca="1">IFERROR(INDEX(ACTIVIDADES!$G:$G,MATCH(B17,ACTIVIDADES!$B:$B,0)),"")</f>
        <v>4994084.2316588145</v>
      </c>
      <c r="E17" s="9"/>
      <c r="F17" s="4"/>
      <c r="G17" s="4"/>
      <c r="H17" s="4"/>
      <c r="I17" s="4"/>
      <c r="J17" s="4"/>
      <c r="K17" s="4"/>
      <c r="L17" s="4"/>
    </row>
    <row r="18" spans="2:12" ht="14.25" customHeight="1">
      <c r="B18" s="10">
        <v>16</v>
      </c>
      <c r="C18" s="11" t="str">
        <f t="array" ref="C18">IFERROR(INDEX(ACTIVIDADES!$C:$C,MATCH(B18,ACTIVIDADES!$B:$B,0)),"")</f>
        <v>PISOS</v>
      </c>
      <c r="D18" s="12">
        <f t="array" aca="1" ref="D18" ca="1">IFERROR(INDEX(ACTIVIDADES!$G:$G,MATCH(B18,ACTIVIDADES!$B:$B,0)),"")</f>
        <v>34033810.819798447</v>
      </c>
      <c r="E18" s="9"/>
      <c r="F18" s="4"/>
      <c r="G18" s="4"/>
      <c r="H18" s="4"/>
      <c r="I18" s="4"/>
      <c r="J18" s="4"/>
      <c r="K18" s="4"/>
      <c r="L18" s="4"/>
    </row>
    <row r="19" spans="2:12" ht="14.25" customHeight="1">
      <c r="B19" s="10">
        <v>17</v>
      </c>
      <c r="C19" s="11" t="str">
        <f t="array" ref="C19">IFERROR(INDEX(ACTIVIDADES!$C:$C,MATCH(B19,ACTIVIDADES!$B:$B,0)),"")</f>
        <v>ESTUCOS Y PINTURAS</v>
      </c>
      <c r="D19" s="12">
        <f t="array" aca="1" ref="D19" ca="1">IFERROR(INDEX(ACTIVIDADES!$G:$G,MATCH(B19,ACTIVIDADES!$B:$B,0)),"")</f>
        <v>11526964.940655386</v>
      </c>
      <c r="E19" s="9"/>
      <c r="F19" s="4"/>
      <c r="G19" s="4"/>
      <c r="H19" s="4"/>
      <c r="I19" s="4"/>
      <c r="J19" s="4"/>
      <c r="K19" s="4"/>
      <c r="L19" s="4"/>
    </row>
    <row r="20" spans="2:12" ht="14.25" customHeight="1">
      <c r="B20" s="10">
        <v>18</v>
      </c>
      <c r="C20" s="11" t="str">
        <f t="array" ref="C20">IFERROR(INDEX(ACTIVIDADES!$C:$C,MATCH(B20,ACTIVIDADES!$B:$B,0)),"")</f>
        <v>CIELOS FALSOS</v>
      </c>
      <c r="D20" s="12">
        <f t="array" aca="1" ref="D20" ca="1">IFERROR(INDEX(ACTIVIDADES!$G:$G,MATCH(B20,ACTIVIDADES!$B:$B,0)),"")</f>
        <v>0</v>
      </c>
      <c r="E20" s="9"/>
      <c r="F20" s="4"/>
      <c r="G20" s="4"/>
      <c r="H20" s="4"/>
      <c r="I20" s="4"/>
      <c r="J20" s="4"/>
      <c r="K20" s="4"/>
      <c r="L20" s="4"/>
    </row>
    <row r="21" spans="2:12" ht="14.25" customHeight="1">
      <c r="B21" s="10">
        <v>19</v>
      </c>
      <c r="C21" s="11" t="str">
        <f t="array" ref="C21">IFERROR(INDEX(ACTIVIDADES!$C:$C,MATCH(B21,ACTIVIDADES!$B:$B,0)),"")</f>
        <v>TRANSPORTE</v>
      </c>
      <c r="D21" s="12">
        <f t="array" aca="1" ref="D21" ca="1">IFERROR(INDEX(ACTIVIDADES!$G:$G,MATCH(B21,ACTIVIDADES!$B:$B,0)),"")</f>
        <v>47169.5</v>
      </c>
      <c r="E21" s="9"/>
      <c r="F21" s="4"/>
      <c r="G21" s="4"/>
      <c r="H21" s="4"/>
      <c r="I21" s="4"/>
      <c r="J21" s="4"/>
      <c r="K21" s="4"/>
      <c r="L21" s="4"/>
    </row>
    <row r="22" spans="2:12" ht="14.25" customHeight="1">
      <c r="D22" s="3"/>
      <c r="E22" s="4"/>
      <c r="F22" s="4"/>
      <c r="G22" s="4"/>
      <c r="H22" s="4"/>
      <c r="I22" s="4"/>
      <c r="J22" s="4"/>
      <c r="K22" s="4"/>
      <c r="L22" s="4"/>
    </row>
    <row r="23" spans="2:12" ht="14.25" customHeight="1">
      <c r="C23" s="2" t="s">
        <v>9</v>
      </c>
      <c r="D23" s="3">
        <f ca="1">SUM(D3:D22)</f>
        <v>163720176.93536514</v>
      </c>
      <c r="E23" s="4"/>
      <c r="F23" s="4"/>
      <c r="G23" s="4"/>
      <c r="H23" s="4"/>
      <c r="I23" s="4"/>
      <c r="J23" s="4"/>
      <c r="K23" s="4"/>
      <c r="L23" s="4"/>
    </row>
    <row r="24" spans="2:12" ht="14.25" customHeight="1">
      <c r="D24" s="3"/>
      <c r="E24" s="4"/>
      <c r="F24" s="4"/>
      <c r="G24" s="4"/>
      <c r="H24" s="4"/>
      <c r="I24" s="4"/>
      <c r="J24" s="4"/>
      <c r="K24" s="4"/>
      <c r="L24" s="4"/>
    </row>
    <row r="25" spans="2:12" ht="14.25" customHeight="1">
      <c r="C25" s="742" t="s">
        <v>10</v>
      </c>
      <c r="D25" s="3">
        <f ca="1">+ACTIVIDADES!G208</f>
        <v>49476447.004923292</v>
      </c>
      <c r="E25" s="4"/>
      <c r="F25" s="4"/>
      <c r="G25" s="4"/>
      <c r="H25" s="4"/>
      <c r="I25" s="4"/>
      <c r="J25" s="4"/>
      <c r="K25" s="4"/>
      <c r="L25" s="4"/>
    </row>
    <row r="26" spans="2:12" ht="14.25" customHeight="1">
      <c r="C26" s="742" t="s">
        <v>11</v>
      </c>
      <c r="D26" s="3">
        <f>+ACTIVIDADES!G209</f>
        <v>8186008.8467682563</v>
      </c>
      <c r="E26" s="4"/>
      <c r="F26" s="4"/>
      <c r="G26" s="4"/>
      <c r="H26" s="4"/>
      <c r="I26" s="4"/>
      <c r="J26" s="4"/>
      <c r="K26" s="4"/>
      <c r="L26" s="4"/>
    </row>
    <row r="27" spans="2:12" ht="14.25" customHeight="1">
      <c r="D27" s="3"/>
      <c r="E27" s="4"/>
      <c r="F27" s="4"/>
      <c r="G27" s="4"/>
      <c r="H27" s="4"/>
      <c r="I27" s="4"/>
      <c r="J27" s="4"/>
      <c r="K27" s="4"/>
      <c r="L27" s="4"/>
    </row>
    <row r="28" spans="2:12" ht="14.25" customHeight="1">
      <c r="C28" s="2" t="s">
        <v>12</v>
      </c>
      <c r="D28" s="13">
        <f ca="1">+D23+D25+D26</f>
        <v>221382632.78705668</v>
      </c>
      <c r="E28" s="4"/>
      <c r="F28" s="4"/>
      <c r="G28" s="4"/>
      <c r="H28" s="4"/>
      <c r="I28" s="4"/>
      <c r="J28" s="4"/>
      <c r="K28" s="4"/>
      <c r="L28" s="4"/>
    </row>
    <row r="29" spans="2:12" ht="14.25" customHeight="1">
      <c r="D29" s="3"/>
      <c r="E29" s="4"/>
      <c r="F29" s="4"/>
      <c r="G29" s="4"/>
      <c r="H29" s="4"/>
      <c r="I29" s="4"/>
      <c r="J29" s="4"/>
      <c r="K29" s="4"/>
      <c r="L29" s="4"/>
    </row>
    <row r="30" spans="2:12" ht="14.25" customHeight="1">
      <c r="C30" s="742" t="s">
        <v>13</v>
      </c>
      <c r="D30" s="3">
        <f>+ACTIVIDADES!G214</f>
        <v>1444227</v>
      </c>
      <c r="E30" s="4"/>
      <c r="F30" s="14"/>
      <c r="G30" s="14"/>
      <c r="H30" s="4"/>
      <c r="I30" s="4"/>
      <c r="J30" s="4"/>
      <c r="K30" s="4"/>
      <c r="L30" s="4"/>
    </row>
    <row r="31" spans="2:12" ht="14.25" customHeight="1">
      <c r="C31" s="742" t="s">
        <v>14</v>
      </c>
      <c r="D31" s="3">
        <f ca="1">+ACTIVIDADES!G213</f>
        <v>1698044</v>
      </c>
      <c r="E31" s="4"/>
      <c r="F31" s="14"/>
      <c r="G31" s="14"/>
      <c r="H31" s="4"/>
      <c r="I31" s="4"/>
      <c r="J31" s="4"/>
      <c r="K31" s="4"/>
      <c r="L31" s="4"/>
    </row>
    <row r="32" spans="2:12" ht="14.25" customHeight="1">
      <c r="C32" s="742" t="s">
        <v>15</v>
      </c>
      <c r="D32" s="3">
        <f ca="1">+ACTIVIDADES!G216</f>
        <v>0</v>
      </c>
      <c r="E32" s="4"/>
      <c r="F32" s="4"/>
      <c r="G32" s="4"/>
      <c r="H32" s="4"/>
      <c r="I32" s="4"/>
      <c r="J32" s="4"/>
      <c r="K32" s="4"/>
      <c r="L32" s="4"/>
    </row>
    <row r="33" spans="3:12" ht="14.25" customHeight="1">
      <c r="D33" s="3"/>
      <c r="E33" s="4"/>
      <c r="F33" s="4"/>
      <c r="G33" s="4"/>
      <c r="H33" s="4"/>
      <c r="I33" s="4"/>
      <c r="J33" s="4"/>
      <c r="K33" s="4"/>
      <c r="L33" s="4"/>
    </row>
    <row r="34" spans="3:12" ht="14.25" customHeight="1">
      <c r="C34" s="742" t="s">
        <v>16</v>
      </c>
      <c r="D34" s="3">
        <f>+ACTIVIDADES!G220</f>
        <v>0</v>
      </c>
      <c r="E34" s="4"/>
      <c r="F34" s="4"/>
      <c r="G34" s="4"/>
      <c r="H34" s="4"/>
      <c r="I34" s="4"/>
      <c r="J34" s="4"/>
      <c r="K34" s="4"/>
      <c r="L34" s="4"/>
    </row>
    <row r="35" spans="3:12" ht="14.25" customHeight="1">
      <c r="D35" s="3"/>
      <c r="E35" s="4"/>
      <c r="F35" s="4"/>
      <c r="G35" s="4"/>
      <c r="H35" s="4"/>
      <c r="I35" s="4"/>
      <c r="J35" s="4"/>
      <c r="K35" s="4"/>
      <c r="L35" s="4"/>
    </row>
    <row r="36" spans="3:12" ht="14.25" customHeight="1">
      <c r="C36" s="2" t="s">
        <v>17</v>
      </c>
      <c r="D36" s="13">
        <f ca="1">+D30+D31+D32+D34</f>
        <v>3142271</v>
      </c>
      <c r="E36" s="4"/>
      <c r="F36" s="4"/>
      <c r="G36" s="4"/>
      <c r="H36" s="4"/>
      <c r="I36" s="4"/>
      <c r="J36" s="4"/>
      <c r="K36" s="4"/>
      <c r="L36" s="4"/>
    </row>
    <row r="37" spans="3:12" ht="14.25" customHeight="1">
      <c r="D37" s="3"/>
      <c r="E37" s="4"/>
      <c r="F37" s="4"/>
      <c r="G37" s="4"/>
      <c r="H37" s="4"/>
      <c r="I37" s="4"/>
      <c r="J37" s="4"/>
      <c r="K37" s="4"/>
      <c r="L37" s="4"/>
    </row>
    <row r="38" spans="3:12" ht="14.25" customHeight="1">
      <c r="C38" s="2" t="s">
        <v>18</v>
      </c>
      <c r="D38" s="15">
        <f ca="1">+D36+D28</f>
        <v>224524903.78705668</v>
      </c>
      <c r="E38" s="4"/>
      <c r="F38" s="4"/>
      <c r="G38" s="4"/>
      <c r="H38" s="4"/>
      <c r="I38" s="4"/>
      <c r="J38" s="4"/>
      <c r="K38" s="4"/>
      <c r="L38" s="4"/>
    </row>
    <row r="39" spans="3:12" ht="14.25" customHeight="1">
      <c r="D39" s="3"/>
      <c r="E39" s="4"/>
      <c r="F39" s="4"/>
      <c r="G39" s="4"/>
      <c r="H39" s="4"/>
      <c r="I39" s="4"/>
      <c r="J39" s="4"/>
      <c r="K39" s="4"/>
      <c r="L39" s="4"/>
    </row>
    <row r="40" spans="3:12" ht="14.25" customHeight="1">
      <c r="D40" s="3"/>
      <c r="E40" s="4"/>
      <c r="F40" s="4"/>
      <c r="G40" s="4"/>
      <c r="H40" s="4"/>
      <c r="I40" s="4"/>
      <c r="J40" s="4"/>
      <c r="K40" s="4"/>
      <c r="L40" s="4"/>
    </row>
    <row r="41" spans="3:12" ht="14.25" customHeight="1">
      <c r="C41" s="2"/>
      <c r="D41" s="3"/>
      <c r="E41" s="4"/>
      <c r="F41" s="4"/>
      <c r="G41" s="4"/>
      <c r="H41" s="4"/>
      <c r="I41" s="4"/>
      <c r="J41" s="4"/>
      <c r="K41" s="4"/>
      <c r="L41" s="4"/>
    </row>
    <row r="42" spans="3:12" ht="14.25" customHeight="1">
      <c r="C42" s="4"/>
      <c r="D42" s="4"/>
      <c r="E42" s="4"/>
      <c r="F42" s="4"/>
      <c r="G42" s="4"/>
      <c r="H42" s="4"/>
      <c r="I42" s="4"/>
      <c r="J42" s="4"/>
    </row>
    <row r="43" spans="3:12" ht="14.25" customHeight="1">
      <c r="C43" s="4"/>
      <c r="D43" s="4"/>
      <c r="E43" s="4"/>
      <c r="F43" s="4"/>
      <c r="G43" s="4"/>
      <c r="H43" s="4"/>
      <c r="I43" s="4"/>
      <c r="J43" s="4"/>
    </row>
    <row r="44" spans="3:12" ht="14.25" customHeight="1">
      <c r="C44" s="4"/>
      <c r="D44" s="4"/>
      <c r="E44" s="4"/>
      <c r="F44" s="4"/>
      <c r="G44" s="4"/>
      <c r="H44" s="4"/>
      <c r="I44" s="4"/>
      <c r="J44" s="4"/>
    </row>
    <row r="45" spans="3:12" ht="14.25" customHeight="1">
      <c r="C45" s="2"/>
      <c r="D45" s="3"/>
      <c r="E45" s="4"/>
      <c r="F45" s="4"/>
      <c r="G45" s="4"/>
      <c r="H45" s="4"/>
      <c r="I45" s="4"/>
      <c r="J45" s="4"/>
      <c r="K45" s="4"/>
      <c r="L45" s="4"/>
    </row>
    <row r="46" spans="3:12" ht="14.25" customHeight="1">
      <c r="D46" s="3"/>
      <c r="E46" s="4"/>
      <c r="F46" s="4"/>
      <c r="G46" s="4"/>
      <c r="H46" s="4"/>
      <c r="I46" s="4"/>
      <c r="J46" s="4"/>
      <c r="K46" s="4"/>
      <c r="L46" s="4"/>
    </row>
    <row r="47" spans="3:12" ht="14.25" customHeight="1">
      <c r="D47" s="3"/>
      <c r="E47" s="4"/>
      <c r="F47" s="4"/>
      <c r="G47" s="4"/>
      <c r="H47" s="4"/>
      <c r="I47" s="4"/>
      <c r="J47" s="4"/>
      <c r="K47" s="4"/>
      <c r="L47" s="4"/>
    </row>
    <row r="48" spans="3:12" ht="14.25" customHeight="1">
      <c r="D48" s="3"/>
      <c r="E48" s="4"/>
      <c r="F48" s="4"/>
      <c r="G48" s="4"/>
      <c r="H48" s="4"/>
      <c r="I48" s="4"/>
      <c r="J48" s="4"/>
      <c r="K48" s="4"/>
      <c r="L48" s="4"/>
    </row>
    <row r="49" spans="4:12" ht="14.25" customHeight="1">
      <c r="D49" s="3"/>
      <c r="E49" s="4"/>
      <c r="F49" s="4"/>
      <c r="G49" s="4"/>
      <c r="H49" s="4"/>
      <c r="I49" s="4"/>
      <c r="J49" s="4"/>
      <c r="K49" s="4"/>
      <c r="L49" s="4"/>
    </row>
    <row r="50" spans="4:12" ht="14.25" customHeight="1">
      <c r="D50" s="3"/>
      <c r="E50" s="4"/>
      <c r="F50" s="4"/>
      <c r="G50" s="4"/>
      <c r="H50" s="4"/>
      <c r="I50" s="4"/>
      <c r="J50" s="4"/>
      <c r="K50" s="4"/>
      <c r="L50" s="4"/>
    </row>
    <row r="51" spans="4:12" ht="14.25" customHeight="1">
      <c r="D51" s="3"/>
      <c r="E51" s="4"/>
      <c r="F51" s="4"/>
      <c r="G51" s="4"/>
      <c r="H51" s="4"/>
      <c r="I51" s="4"/>
      <c r="J51" s="4"/>
      <c r="K51" s="4"/>
      <c r="L51" s="4"/>
    </row>
    <row r="52" spans="4:12" ht="14.25" customHeight="1">
      <c r="D52" s="3"/>
      <c r="E52" s="4"/>
      <c r="F52" s="4"/>
      <c r="G52" s="4"/>
      <c r="H52" s="4"/>
      <c r="I52" s="4"/>
      <c r="J52" s="4"/>
      <c r="K52" s="4"/>
      <c r="L52" s="4"/>
    </row>
    <row r="53" spans="4:12" ht="14.25" customHeight="1">
      <c r="D53" s="3"/>
      <c r="E53" s="4"/>
      <c r="F53" s="4"/>
      <c r="G53" s="4"/>
      <c r="H53" s="4"/>
      <c r="I53" s="4"/>
      <c r="J53" s="4"/>
      <c r="K53" s="4"/>
      <c r="L53" s="4"/>
    </row>
    <row r="54" spans="4:12" ht="14.25" customHeight="1">
      <c r="D54" s="3"/>
      <c r="E54" s="4"/>
      <c r="F54" s="4"/>
      <c r="G54" s="4"/>
      <c r="H54" s="4"/>
      <c r="I54" s="4"/>
      <c r="J54" s="4"/>
      <c r="K54" s="4"/>
      <c r="L54" s="4"/>
    </row>
    <row r="55" spans="4:12" ht="14.25" customHeight="1">
      <c r="D55" s="3"/>
      <c r="E55" s="4"/>
      <c r="F55" s="4"/>
      <c r="G55" s="4"/>
      <c r="H55" s="4"/>
      <c r="I55" s="4"/>
      <c r="J55" s="4"/>
      <c r="K55" s="4"/>
      <c r="L55" s="4"/>
    </row>
    <row r="56" spans="4:12" ht="14.25" customHeight="1">
      <c r="D56" s="3"/>
      <c r="E56" s="4"/>
      <c r="F56" s="4"/>
      <c r="G56" s="4"/>
      <c r="H56" s="4"/>
      <c r="I56" s="4"/>
      <c r="J56" s="4"/>
      <c r="K56" s="4"/>
      <c r="L56" s="4"/>
    </row>
    <row r="57" spans="4:12" ht="14.25" customHeight="1">
      <c r="D57" s="3"/>
      <c r="E57" s="4"/>
      <c r="F57" s="4"/>
      <c r="G57" s="4"/>
      <c r="H57" s="4"/>
      <c r="I57" s="4"/>
      <c r="J57" s="4"/>
      <c r="K57" s="4"/>
      <c r="L57" s="4"/>
    </row>
    <row r="58" spans="4:12" ht="14.25" customHeight="1">
      <c r="D58" s="3"/>
      <c r="E58" s="4"/>
      <c r="F58" s="4"/>
      <c r="G58" s="4"/>
      <c r="H58" s="4"/>
      <c r="I58" s="4"/>
      <c r="J58" s="4"/>
      <c r="K58" s="4"/>
      <c r="L58" s="4"/>
    </row>
    <row r="59" spans="4:12" ht="14.25" customHeight="1">
      <c r="D59" s="3"/>
      <c r="E59" s="4"/>
      <c r="F59" s="4"/>
      <c r="G59" s="4"/>
      <c r="H59" s="4"/>
      <c r="I59" s="4"/>
      <c r="J59" s="4"/>
      <c r="K59" s="4"/>
      <c r="L59" s="4"/>
    </row>
    <row r="60" spans="4:12" ht="14.25" customHeight="1">
      <c r="D60" s="3"/>
      <c r="E60" s="4"/>
      <c r="F60" s="4"/>
      <c r="G60" s="4"/>
      <c r="H60" s="4"/>
      <c r="I60" s="4"/>
      <c r="J60" s="4"/>
      <c r="K60" s="4"/>
      <c r="L60" s="4"/>
    </row>
    <row r="61" spans="4:12" ht="14.25" customHeight="1">
      <c r="D61" s="3"/>
      <c r="E61" s="4"/>
      <c r="F61" s="4"/>
      <c r="G61" s="4"/>
      <c r="H61" s="4"/>
      <c r="I61" s="4"/>
      <c r="J61" s="4"/>
      <c r="K61" s="4"/>
      <c r="L61" s="4"/>
    </row>
    <row r="62" spans="4:12" ht="14.25" customHeight="1">
      <c r="D62" s="3"/>
      <c r="E62" s="4"/>
      <c r="F62" s="4"/>
      <c r="G62" s="4"/>
      <c r="H62" s="4"/>
      <c r="I62" s="4"/>
      <c r="J62" s="4"/>
      <c r="K62" s="4"/>
      <c r="L62" s="4"/>
    </row>
    <row r="63" spans="4:12" ht="14.25" customHeight="1">
      <c r="D63" s="3"/>
      <c r="E63" s="4"/>
      <c r="F63" s="4"/>
      <c r="G63" s="4"/>
      <c r="H63" s="4"/>
      <c r="I63" s="4"/>
      <c r="J63" s="4"/>
      <c r="K63" s="4"/>
      <c r="L63" s="4"/>
    </row>
    <row r="64" spans="4:12" ht="14.25" customHeight="1">
      <c r="D64" s="3"/>
      <c r="E64" s="4"/>
      <c r="F64" s="4"/>
      <c r="G64" s="4"/>
      <c r="H64" s="4"/>
      <c r="I64" s="4"/>
      <c r="J64" s="4"/>
      <c r="K64" s="4"/>
      <c r="L64" s="4"/>
    </row>
    <row r="65" spans="4:12" ht="14.25" customHeight="1">
      <c r="D65" s="3"/>
      <c r="E65" s="4"/>
      <c r="F65" s="4"/>
      <c r="G65" s="4"/>
      <c r="H65" s="4"/>
      <c r="I65" s="4"/>
      <c r="J65" s="4"/>
      <c r="K65" s="4"/>
      <c r="L65" s="4"/>
    </row>
    <row r="66" spans="4:12" ht="14.25" customHeight="1">
      <c r="D66" s="3"/>
      <c r="E66" s="4"/>
      <c r="F66" s="4"/>
      <c r="G66" s="4"/>
      <c r="H66" s="4"/>
      <c r="I66" s="4"/>
      <c r="J66" s="4"/>
      <c r="K66" s="4"/>
      <c r="L66" s="4"/>
    </row>
    <row r="67" spans="4:12" ht="14.25" customHeight="1">
      <c r="D67" s="3"/>
      <c r="E67" s="4"/>
      <c r="F67" s="4"/>
      <c r="G67" s="4"/>
      <c r="H67" s="4"/>
      <c r="I67" s="4"/>
      <c r="J67" s="4"/>
      <c r="K67" s="4"/>
      <c r="L67" s="4"/>
    </row>
    <row r="68" spans="4:12" ht="14.25" customHeight="1">
      <c r="D68" s="3"/>
      <c r="E68" s="4"/>
      <c r="F68" s="4"/>
      <c r="G68" s="4"/>
      <c r="H68" s="4"/>
      <c r="I68" s="4"/>
      <c r="J68" s="4"/>
      <c r="K68" s="4"/>
      <c r="L68" s="4"/>
    </row>
    <row r="69" spans="4:12" ht="14.25" customHeight="1">
      <c r="D69" s="3"/>
      <c r="E69" s="4"/>
      <c r="F69" s="4"/>
      <c r="G69" s="4"/>
      <c r="H69" s="4"/>
      <c r="I69" s="4"/>
      <c r="J69" s="4"/>
      <c r="K69" s="4"/>
      <c r="L69" s="4"/>
    </row>
    <row r="70" spans="4:12" ht="14.25" customHeight="1">
      <c r="D70" s="3"/>
      <c r="E70" s="4"/>
      <c r="F70" s="4"/>
      <c r="G70" s="4"/>
      <c r="H70" s="4"/>
      <c r="I70" s="4"/>
      <c r="J70" s="4"/>
      <c r="K70" s="4"/>
      <c r="L70" s="4"/>
    </row>
    <row r="71" spans="4:12" ht="14.25" customHeight="1">
      <c r="D71" s="3"/>
      <c r="E71" s="4"/>
      <c r="F71" s="4"/>
      <c r="G71" s="4"/>
      <c r="H71" s="4"/>
      <c r="I71" s="4"/>
      <c r="J71" s="4"/>
      <c r="K71" s="4"/>
      <c r="L71" s="4"/>
    </row>
    <row r="72" spans="4:12" ht="14.25" customHeight="1">
      <c r="D72" s="3"/>
      <c r="E72" s="4"/>
      <c r="F72" s="4"/>
      <c r="G72" s="4"/>
      <c r="H72" s="4"/>
      <c r="I72" s="4"/>
      <c r="J72" s="4"/>
      <c r="K72" s="4"/>
      <c r="L72" s="4"/>
    </row>
    <row r="73" spans="4:12" ht="14.25" customHeight="1">
      <c r="D73" s="3"/>
      <c r="E73" s="4"/>
      <c r="F73" s="4"/>
      <c r="G73" s="4"/>
      <c r="H73" s="4"/>
      <c r="I73" s="4"/>
      <c r="J73" s="4"/>
      <c r="K73" s="4"/>
      <c r="L73" s="4"/>
    </row>
    <row r="74" spans="4:12" ht="14.25" customHeight="1">
      <c r="D74" s="3"/>
      <c r="E74" s="4"/>
      <c r="F74" s="4"/>
      <c r="G74" s="4"/>
      <c r="H74" s="4"/>
      <c r="I74" s="4"/>
      <c r="J74" s="4"/>
      <c r="K74" s="4"/>
      <c r="L74" s="4"/>
    </row>
    <row r="75" spans="4:12" ht="14.25" customHeight="1">
      <c r="D75" s="3"/>
      <c r="E75" s="4"/>
      <c r="F75" s="4"/>
      <c r="G75" s="4"/>
      <c r="H75" s="4"/>
      <c r="I75" s="4"/>
      <c r="J75" s="4"/>
      <c r="K75" s="4"/>
      <c r="L75" s="4"/>
    </row>
    <row r="76" spans="4:12" ht="14.25" customHeight="1">
      <c r="D76" s="3"/>
      <c r="E76" s="4"/>
      <c r="F76" s="4"/>
      <c r="G76" s="4"/>
      <c r="H76" s="4"/>
      <c r="I76" s="4"/>
      <c r="J76" s="4"/>
      <c r="K76" s="4"/>
      <c r="L76" s="4"/>
    </row>
    <row r="77" spans="4:12" ht="14.25" customHeight="1">
      <c r="D77" s="3"/>
      <c r="E77" s="4"/>
      <c r="F77" s="4"/>
      <c r="G77" s="4"/>
      <c r="H77" s="4"/>
      <c r="I77" s="4"/>
      <c r="J77" s="4"/>
      <c r="K77" s="4"/>
      <c r="L77" s="4"/>
    </row>
    <row r="78" spans="4:12" ht="14.25" customHeight="1">
      <c r="D78" s="3"/>
      <c r="E78" s="4"/>
      <c r="F78" s="4"/>
      <c r="G78" s="4"/>
      <c r="H78" s="4"/>
      <c r="I78" s="4"/>
      <c r="J78" s="4"/>
      <c r="K78" s="4"/>
      <c r="L78" s="4"/>
    </row>
    <row r="79" spans="4:12" ht="14.25" customHeight="1">
      <c r="D79" s="3"/>
      <c r="E79" s="4"/>
      <c r="F79" s="4"/>
      <c r="G79" s="4"/>
      <c r="H79" s="4"/>
      <c r="I79" s="4"/>
      <c r="J79" s="4"/>
      <c r="K79" s="4"/>
      <c r="L79" s="4"/>
    </row>
    <row r="80" spans="4:12" ht="14.25" customHeight="1">
      <c r="D80" s="3"/>
      <c r="E80" s="4"/>
      <c r="F80" s="4"/>
      <c r="G80" s="4"/>
      <c r="H80" s="4"/>
      <c r="I80" s="4"/>
      <c r="J80" s="4"/>
      <c r="K80" s="4"/>
      <c r="L80" s="4"/>
    </row>
    <row r="81" spans="4:12" ht="14.25" customHeight="1">
      <c r="D81" s="3"/>
      <c r="E81" s="4"/>
      <c r="F81" s="4"/>
      <c r="G81" s="4"/>
      <c r="H81" s="4"/>
      <c r="I81" s="4"/>
      <c r="J81" s="4"/>
      <c r="K81" s="4"/>
      <c r="L81" s="4"/>
    </row>
    <row r="82" spans="4:12" ht="14.25" customHeight="1">
      <c r="D82" s="3"/>
      <c r="E82" s="4"/>
      <c r="F82" s="4"/>
      <c r="G82" s="4"/>
      <c r="H82" s="4"/>
      <c r="I82" s="4"/>
      <c r="J82" s="4"/>
      <c r="K82" s="4"/>
      <c r="L82" s="4"/>
    </row>
    <row r="83" spans="4:12" ht="14.25" customHeight="1">
      <c r="D83" s="3"/>
      <c r="E83" s="4"/>
      <c r="F83" s="4"/>
      <c r="G83" s="4"/>
      <c r="H83" s="4"/>
      <c r="I83" s="4"/>
      <c r="J83" s="4"/>
      <c r="K83" s="4"/>
      <c r="L83" s="4"/>
    </row>
    <row r="84" spans="4:12" ht="14.25" customHeight="1">
      <c r="D84" s="3"/>
      <c r="E84" s="4"/>
      <c r="F84" s="4"/>
      <c r="G84" s="4"/>
      <c r="H84" s="4"/>
      <c r="I84" s="4"/>
      <c r="J84" s="4"/>
      <c r="K84" s="4"/>
      <c r="L84" s="4"/>
    </row>
    <row r="85" spans="4:12" ht="14.25" customHeight="1">
      <c r="D85" s="3"/>
      <c r="E85" s="4"/>
      <c r="F85" s="4"/>
      <c r="G85" s="4"/>
      <c r="H85" s="4"/>
      <c r="I85" s="4"/>
      <c r="J85" s="4"/>
      <c r="K85" s="4"/>
      <c r="L85" s="4"/>
    </row>
    <row r="86" spans="4:12" ht="14.25" customHeight="1">
      <c r="D86" s="3"/>
      <c r="E86" s="4"/>
      <c r="F86" s="4"/>
      <c r="G86" s="4"/>
      <c r="H86" s="4"/>
      <c r="I86" s="4"/>
      <c r="J86" s="4"/>
      <c r="K86" s="4"/>
      <c r="L86" s="4"/>
    </row>
    <row r="87" spans="4:12" ht="14.25" customHeight="1">
      <c r="D87" s="3"/>
      <c r="E87" s="4"/>
      <c r="F87" s="4"/>
      <c r="G87" s="4"/>
      <c r="H87" s="4"/>
      <c r="I87" s="4"/>
      <c r="J87" s="4"/>
      <c r="K87" s="4"/>
      <c r="L87" s="4"/>
    </row>
    <row r="88" spans="4:12" ht="14.25" customHeight="1">
      <c r="D88" s="3"/>
      <c r="E88" s="4"/>
      <c r="F88" s="4"/>
      <c r="G88" s="4"/>
      <c r="H88" s="4"/>
      <c r="I88" s="4"/>
      <c r="J88" s="4"/>
      <c r="K88" s="4"/>
      <c r="L88" s="4"/>
    </row>
    <row r="89" spans="4:12" ht="14.25" customHeight="1">
      <c r="D89" s="3"/>
      <c r="E89" s="4"/>
      <c r="F89" s="4"/>
      <c r="G89" s="4"/>
      <c r="H89" s="4"/>
      <c r="I89" s="4"/>
      <c r="J89" s="4"/>
      <c r="K89" s="4"/>
      <c r="L89" s="4"/>
    </row>
    <row r="90" spans="4:12" ht="14.25" customHeight="1">
      <c r="D90" s="3"/>
      <c r="E90" s="4"/>
      <c r="F90" s="4"/>
      <c r="G90" s="4"/>
      <c r="H90" s="4"/>
      <c r="I90" s="4"/>
      <c r="J90" s="4"/>
      <c r="K90" s="4"/>
      <c r="L90" s="4"/>
    </row>
    <row r="91" spans="4:12" ht="14.25" customHeight="1">
      <c r="D91" s="3"/>
      <c r="E91" s="4"/>
      <c r="F91" s="4"/>
      <c r="G91" s="4"/>
      <c r="H91" s="4"/>
      <c r="I91" s="4"/>
      <c r="J91" s="4"/>
      <c r="K91" s="4"/>
      <c r="L91" s="4"/>
    </row>
    <row r="92" spans="4:12" ht="14.25" customHeight="1">
      <c r="D92" s="3"/>
      <c r="E92" s="4"/>
      <c r="F92" s="4"/>
      <c r="G92" s="4"/>
      <c r="H92" s="4"/>
      <c r="I92" s="4"/>
      <c r="J92" s="4"/>
      <c r="K92" s="4"/>
      <c r="L92" s="4"/>
    </row>
    <row r="93" spans="4:12" ht="14.25" customHeight="1">
      <c r="D93" s="3"/>
      <c r="E93" s="4"/>
      <c r="F93" s="4"/>
      <c r="G93" s="4"/>
      <c r="H93" s="4"/>
      <c r="I93" s="4"/>
      <c r="J93" s="4"/>
      <c r="K93" s="4"/>
      <c r="L93" s="4"/>
    </row>
    <row r="94" spans="4:12" ht="14.25" customHeight="1">
      <c r="D94" s="3"/>
      <c r="E94" s="4"/>
      <c r="F94" s="4"/>
      <c r="G94" s="4"/>
      <c r="H94" s="4"/>
      <c r="I94" s="4"/>
      <c r="J94" s="4"/>
      <c r="K94" s="4"/>
      <c r="L94" s="4"/>
    </row>
    <row r="95" spans="4:12" ht="14.25" customHeight="1">
      <c r="D95" s="3"/>
      <c r="E95" s="4"/>
      <c r="F95" s="4"/>
      <c r="G95" s="4"/>
      <c r="H95" s="4"/>
      <c r="I95" s="4"/>
      <c r="J95" s="4"/>
      <c r="K95" s="4"/>
      <c r="L95" s="4"/>
    </row>
    <row r="96" spans="4:12" ht="14.25" customHeight="1">
      <c r="D96" s="3"/>
      <c r="E96" s="4"/>
      <c r="F96" s="4"/>
      <c r="G96" s="4"/>
      <c r="H96" s="4"/>
      <c r="I96" s="4"/>
      <c r="J96" s="4"/>
      <c r="K96" s="4"/>
      <c r="L96" s="4"/>
    </row>
    <row r="97" spans="4:12" ht="14.25" customHeight="1">
      <c r="D97" s="3"/>
      <c r="E97" s="4"/>
      <c r="F97" s="4"/>
      <c r="G97" s="4"/>
      <c r="H97" s="4"/>
      <c r="I97" s="4"/>
      <c r="J97" s="4"/>
      <c r="K97" s="4"/>
      <c r="L97" s="4"/>
    </row>
    <row r="98" spans="4:12" ht="14.25" customHeight="1">
      <c r="D98" s="3"/>
      <c r="E98" s="4"/>
      <c r="F98" s="4"/>
      <c r="G98" s="4"/>
      <c r="H98" s="4"/>
      <c r="I98" s="4"/>
      <c r="J98" s="4"/>
      <c r="K98" s="4"/>
      <c r="L98" s="4"/>
    </row>
    <row r="99" spans="4:12" ht="14.25" customHeight="1">
      <c r="D99" s="3"/>
      <c r="E99" s="4"/>
      <c r="F99" s="4"/>
      <c r="G99" s="4"/>
      <c r="H99" s="4"/>
      <c r="I99" s="4"/>
      <c r="J99" s="4"/>
      <c r="K99" s="4"/>
      <c r="L99" s="4"/>
    </row>
    <row r="100" spans="4:12" ht="14.25" customHeight="1">
      <c r="D100" s="3"/>
      <c r="E100" s="4"/>
      <c r="F100" s="4"/>
      <c r="G100" s="4"/>
      <c r="H100" s="4"/>
      <c r="I100" s="4"/>
      <c r="J100" s="4"/>
      <c r="K100" s="4"/>
      <c r="L100" s="4"/>
    </row>
    <row r="101" spans="4:12" ht="14.25" customHeight="1">
      <c r="D101" s="3"/>
      <c r="E101" s="4"/>
      <c r="F101" s="4"/>
      <c r="G101" s="4"/>
      <c r="H101" s="4"/>
      <c r="I101" s="4"/>
      <c r="J101" s="4"/>
      <c r="K101" s="4"/>
      <c r="L101" s="4"/>
    </row>
    <row r="102" spans="4:12" ht="14.25" customHeight="1">
      <c r="D102" s="3"/>
      <c r="E102" s="4"/>
      <c r="F102" s="4"/>
      <c r="G102" s="4"/>
      <c r="H102" s="4"/>
      <c r="I102" s="4"/>
      <c r="J102" s="4"/>
      <c r="K102" s="4"/>
      <c r="L102" s="4"/>
    </row>
    <row r="103" spans="4:12" ht="14.25" customHeight="1">
      <c r="D103" s="3"/>
      <c r="E103" s="4"/>
      <c r="F103" s="4"/>
      <c r="G103" s="4"/>
      <c r="H103" s="4"/>
      <c r="I103" s="4"/>
      <c r="J103" s="4"/>
      <c r="K103" s="4"/>
      <c r="L103" s="4"/>
    </row>
    <row r="104" spans="4:12" ht="14.25" customHeight="1">
      <c r="D104" s="3"/>
      <c r="E104" s="4"/>
      <c r="F104" s="4"/>
      <c r="G104" s="4"/>
      <c r="H104" s="4"/>
      <c r="I104" s="4"/>
      <c r="J104" s="4"/>
      <c r="K104" s="4"/>
      <c r="L104" s="4"/>
    </row>
    <row r="105" spans="4:12" ht="14.25" customHeight="1">
      <c r="D105" s="3"/>
      <c r="E105" s="4"/>
      <c r="F105" s="4"/>
      <c r="G105" s="4"/>
      <c r="H105" s="4"/>
      <c r="I105" s="4"/>
      <c r="J105" s="4"/>
      <c r="K105" s="4"/>
      <c r="L105" s="4"/>
    </row>
    <row r="106" spans="4:12" ht="14.25" customHeight="1">
      <c r="D106" s="3"/>
      <c r="E106" s="4"/>
      <c r="F106" s="4"/>
      <c r="G106" s="4"/>
      <c r="H106" s="4"/>
      <c r="I106" s="4"/>
      <c r="J106" s="4"/>
      <c r="K106" s="4"/>
      <c r="L106" s="4"/>
    </row>
    <row r="107" spans="4:12" ht="14.25" customHeight="1">
      <c r="D107" s="3"/>
      <c r="E107" s="4"/>
      <c r="F107" s="4"/>
      <c r="G107" s="4"/>
      <c r="H107" s="4"/>
      <c r="I107" s="4"/>
      <c r="J107" s="4"/>
      <c r="K107" s="4"/>
      <c r="L107" s="4"/>
    </row>
    <row r="108" spans="4:12" ht="14.25" customHeight="1">
      <c r="D108" s="3"/>
      <c r="E108" s="4"/>
      <c r="F108" s="4"/>
      <c r="G108" s="4"/>
      <c r="H108" s="4"/>
      <c r="I108" s="4"/>
      <c r="J108" s="4"/>
      <c r="K108" s="4"/>
      <c r="L108" s="4"/>
    </row>
    <row r="109" spans="4:12" ht="14.25" customHeight="1">
      <c r="D109" s="3"/>
      <c r="E109" s="4"/>
      <c r="F109" s="4"/>
      <c r="G109" s="4"/>
      <c r="H109" s="4"/>
      <c r="I109" s="4"/>
      <c r="J109" s="4"/>
      <c r="K109" s="4"/>
      <c r="L109" s="4"/>
    </row>
    <row r="110" spans="4:12" ht="14.25" customHeight="1">
      <c r="D110" s="3"/>
      <c r="E110" s="4"/>
      <c r="F110" s="4"/>
      <c r="G110" s="4"/>
      <c r="H110" s="4"/>
      <c r="I110" s="4"/>
      <c r="J110" s="4"/>
      <c r="K110" s="4"/>
      <c r="L110" s="4"/>
    </row>
    <row r="111" spans="4:12" ht="14.25" customHeight="1">
      <c r="D111" s="3"/>
      <c r="E111" s="4"/>
      <c r="F111" s="4"/>
      <c r="G111" s="4"/>
      <c r="H111" s="4"/>
      <c r="I111" s="4"/>
      <c r="J111" s="4"/>
      <c r="K111" s="4"/>
      <c r="L111" s="4"/>
    </row>
    <row r="112" spans="4:12" ht="14.25" customHeight="1">
      <c r="D112" s="3"/>
      <c r="E112" s="4"/>
      <c r="F112" s="4"/>
      <c r="G112" s="4"/>
      <c r="H112" s="4"/>
      <c r="I112" s="4"/>
      <c r="J112" s="4"/>
      <c r="K112" s="4"/>
      <c r="L112" s="4"/>
    </row>
    <row r="113" spans="4:12" ht="14.25" customHeight="1">
      <c r="D113" s="3"/>
      <c r="E113" s="4"/>
      <c r="F113" s="4"/>
      <c r="G113" s="4"/>
      <c r="H113" s="4"/>
      <c r="I113" s="4"/>
      <c r="J113" s="4"/>
      <c r="K113" s="4"/>
      <c r="L113" s="4"/>
    </row>
    <row r="114" spans="4:12" ht="14.25" customHeight="1">
      <c r="D114" s="3"/>
      <c r="E114" s="4"/>
      <c r="F114" s="4"/>
      <c r="G114" s="4"/>
      <c r="H114" s="4"/>
      <c r="I114" s="4"/>
      <c r="J114" s="4"/>
      <c r="K114" s="4"/>
      <c r="L114" s="4"/>
    </row>
    <row r="115" spans="4:12" ht="14.25" customHeight="1">
      <c r="D115" s="3"/>
      <c r="E115" s="4"/>
      <c r="F115" s="4"/>
      <c r="G115" s="4"/>
      <c r="H115" s="4"/>
      <c r="I115" s="4"/>
      <c r="J115" s="4"/>
      <c r="K115" s="4"/>
      <c r="L115" s="4"/>
    </row>
    <row r="116" spans="4:12" ht="14.25" customHeight="1">
      <c r="D116" s="3"/>
      <c r="E116" s="4"/>
      <c r="F116" s="4"/>
      <c r="G116" s="4"/>
      <c r="H116" s="4"/>
      <c r="I116" s="4"/>
      <c r="J116" s="4"/>
      <c r="K116" s="4"/>
      <c r="L116" s="4"/>
    </row>
    <row r="117" spans="4:12" ht="14.25" customHeight="1">
      <c r="D117" s="3"/>
      <c r="E117" s="4"/>
      <c r="F117" s="4"/>
      <c r="G117" s="4"/>
      <c r="H117" s="4"/>
      <c r="I117" s="4"/>
      <c r="J117" s="4"/>
      <c r="K117" s="4"/>
      <c r="L117" s="4"/>
    </row>
    <row r="118" spans="4:12" ht="14.25" customHeight="1">
      <c r="D118" s="3"/>
      <c r="E118" s="4"/>
      <c r="F118" s="4"/>
      <c r="G118" s="4"/>
      <c r="H118" s="4"/>
      <c r="I118" s="4"/>
      <c r="J118" s="4"/>
      <c r="K118" s="4"/>
      <c r="L118" s="4"/>
    </row>
    <row r="119" spans="4:12" ht="14.25" customHeight="1">
      <c r="D119" s="3"/>
      <c r="E119" s="4"/>
      <c r="F119" s="4"/>
      <c r="G119" s="4"/>
      <c r="H119" s="4"/>
      <c r="I119" s="4"/>
      <c r="J119" s="4"/>
      <c r="K119" s="4"/>
      <c r="L119" s="4"/>
    </row>
    <row r="120" spans="4:12" ht="14.25" customHeight="1">
      <c r="D120" s="3"/>
      <c r="E120" s="4"/>
      <c r="F120" s="4"/>
      <c r="G120" s="4"/>
      <c r="H120" s="4"/>
      <c r="I120" s="4"/>
      <c r="J120" s="4"/>
      <c r="K120" s="4"/>
      <c r="L120" s="4"/>
    </row>
    <row r="121" spans="4:12" ht="14.25" customHeight="1">
      <c r="D121" s="3"/>
      <c r="E121" s="4"/>
      <c r="F121" s="4"/>
      <c r="G121" s="4"/>
      <c r="H121" s="4"/>
      <c r="I121" s="4"/>
      <c r="J121" s="4"/>
      <c r="K121" s="4"/>
      <c r="L121" s="4"/>
    </row>
    <row r="122" spans="4:12" ht="14.25" customHeight="1">
      <c r="D122" s="3"/>
      <c r="E122" s="4"/>
      <c r="F122" s="4"/>
      <c r="G122" s="4"/>
      <c r="H122" s="4"/>
      <c r="I122" s="4"/>
      <c r="J122" s="4"/>
      <c r="K122" s="4"/>
      <c r="L122" s="4"/>
    </row>
    <row r="123" spans="4:12" ht="14.25" customHeight="1">
      <c r="D123" s="3"/>
      <c r="E123" s="4"/>
      <c r="F123" s="4"/>
      <c r="G123" s="4"/>
      <c r="H123" s="4"/>
      <c r="I123" s="4"/>
      <c r="J123" s="4"/>
      <c r="K123" s="4"/>
      <c r="L123" s="4"/>
    </row>
    <row r="124" spans="4:12" ht="14.25" customHeight="1">
      <c r="D124" s="3"/>
      <c r="E124" s="4"/>
      <c r="F124" s="4"/>
      <c r="G124" s="4"/>
      <c r="H124" s="4"/>
      <c r="I124" s="4"/>
      <c r="J124" s="4"/>
      <c r="K124" s="4"/>
      <c r="L124" s="4"/>
    </row>
    <row r="125" spans="4:12" ht="14.25" customHeight="1">
      <c r="D125" s="3"/>
      <c r="E125" s="4"/>
      <c r="F125" s="4"/>
      <c r="G125" s="4"/>
      <c r="H125" s="4"/>
      <c r="I125" s="4"/>
      <c r="J125" s="4"/>
      <c r="K125" s="4"/>
      <c r="L125" s="4"/>
    </row>
    <row r="126" spans="4:12" ht="14.25" customHeight="1">
      <c r="D126" s="3"/>
      <c r="E126" s="4"/>
      <c r="F126" s="4"/>
      <c r="G126" s="4"/>
      <c r="H126" s="4"/>
      <c r="I126" s="4"/>
      <c r="J126" s="4"/>
      <c r="K126" s="4"/>
      <c r="L126" s="4"/>
    </row>
    <row r="127" spans="4:12" ht="14.25" customHeight="1">
      <c r="D127" s="3"/>
      <c r="E127" s="4"/>
      <c r="F127" s="4"/>
      <c r="G127" s="4"/>
      <c r="H127" s="4"/>
      <c r="I127" s="4"/>
      <c r="J127" s="4"/>
      <c r="K127" s="4"/>
      <c r="L127" s="4"/>
    </row>
    <row r="128" spans="4:12" ht="14.25" customHeight="1">
      <c r="D128" s="3"/>
      <c r="E128" s="4"/>
      <c r="F128" s="4"/>
      <c r="G128" s="4"/>
      <c r="H128" s="4"/>
      <c r="I128" s="4"/>
      <c r="J128" s="4"/>
      <c r="K128" s="4"/>
      <c r="L128" s="4"/>
    </row>
    <row r="129" spans="4:12" ht="14.25" customHeight="1">
      <c r="D129" s="3"/>
      <c r="E129" s="4"/>
      <c r="F129" s="4"/>
      <c r="G129" s="4"/>
      <c r="H129" s="4"/>
      <c r="I129" s="4"/>
      <c r="J129" s="4"/>
      <c r="K129" s="4"/>
      <c r="L129" s="4"/>
    </row>
    <row r="130" spans="4:12" ht="14.25" customHeight="1">
      <c r="D130" s="3"/>
      <c r="E130" s="4"/>
      <c r="F130" s="4"/>
      <c r="G130" s="4"/>
      <c r="H130" s="4"/>
      <c r="I130" s="4"/>
      <c r="J130" s="4"/>
      <c r="K130" s="4"/>
      <c r="L130" s="4"/>
    </row>
    <row r="131" spans="4:12" ht="14.25" customHeight="1">
      <c r="D131" s="3"/>
      <c r="E131" s="4"/>
      <c r="F131" s="4"/>
      <c r="G131" s="4"/>
      <c r="H131" s="4"/>
      <c r="I131" s="4"/>
      <c r="J131" s="4"/>
      <c r="K131" s="4"/>
      <c r="L131" s="4"/>
    </row>
    <row r="132" spans="4:12" ht="14.25" customHeight="1">
      <c r="D132" s="3"/>
      <c r="E132" s="4"/>
      <c r="F132" s="4"/>
      <c r="G132" s="4"/>
      <c r="H132" s="4"/>
      <c r="I132" s="4"/>
      <c r="J132" s="4"/>
      <c r="K132" s="4"/>
      <c r="L132" s="4"/>
    </row>
    <row r="133" spans="4:12" ht="14.25" customHeight="1">
      <c r="D133" s="3"/>
      <c r="E133" s="4"/>
      <c r="F133" s="4"/>
      <c r="G133" s="4"/>
      <c r="H133" s="4"/>
      <c r="I133" s="4"/>
      <c r="J133" s="4"/>
      <c r="K133" s="4"/>
      <c r="L133" s="4"/>
    </row>
    <row r="134" spans="4:12" ht="14.25" customHeight="1">
      <c r="D134" s="3"/>
      <c r="E134" s="4"/>
      <c r="F134" s="4"/>
      <c r="G134" s="4"/>
      <c r="H134" s="4"/>
      <c r="I134" s="4"/>
      <c r="J134" s="4"/>
      <c r="K134" s="4"/>
      <c r="L134" s="4"/>
    </row>
    <row r="135" spans="4:12" ht="14.25" customHeight="1">
      <c r="D135" s="3"/>
      <c r="E135" s="4"/>
      <c r="F135" s="4"/>
      <c r="G135" s="4"/>
      <c r="H135" s="4"/>
      <c r="I135" s="4"/>
      <c r="J135" s="4"/>
      <c r="K135" s="4"/>
      <c r="L135" s="4"/>
    </row>
    <row r="136" spans="4:12" ht="14.25" customHeight="1">
      <c r="D136" s="3"/>
      <c r="E136" s="4"/>
      <c r="F136" s="4"/>
      <c r="G136" s="4"/>
      <c r="H136" s="4"/>
      <c r="I136" s="4"/>
      <c r="J136" s="4"/>
      <c r="K136" s="4"/>
      <c r="L136" s="4"/>
    </row>
    <row r="137" spans="4:12" ht="14.25" customHeight="1">
      <c r="D137" s="3"/>
      <c r="E137" s="4"/>
      <c r="F137" s="4"/>
      <c r="G137" s="4"/>
      <c r="H137" s="4"/>
      <c r="I137" s="4"/>
      <c r="J137" s="4"/>
      <c r="K137" s="4"/>
      <c r="L137" s="4"/>
    </row>
    <row r="138" spans="4:12" ht="14.25" customHeight="1">
      <c r="D138" s="3"/>
      <c r="E138" s="4"/>
      <c r="F138" s="4"/>
      <c r="G138" s="4"/>
      <c r="H138" s="4"/>
      <c r="I138" s="4"/>
      <c r="J138" s="4"/>
      <c r="K138" s="4"/>
      <c r="L138" s="4"/>
    </row>
    <row r="139" spans="4:12" ht="14.25" customHeight="1">
      <c r="D139" s="3"/>
      <c r="E139" s="4"/>
      <c r="F139" s="4"/>
      <c r="G139" s="4"/>
      <c r="H139" s="4"/>
      <c r="I139" s="4"/>
      <c r="J139" s="4"/>
      <c r="K139" s="4"/>
      <c r="L139" s="4"/>
    </row>
    <row r="140" spans="4:12" ht="14.25" customHeight="1">
      <c r="D140" s="3"/>
      <c r="E140" s="4"/>
      <c r="F140" s="4"/>
      <c r="G140" s="4"/>
      <c r="H140" s="4"/>
      <c r="I140" s="4"/>
      <c r="J140" s="4"/>
      <c r="K140" s="4"/>
      <c r="L140" s="4"/>
    </row>
    <row r="141" spans="4:12" ht="14.25" customHeight="1">
      <c r="D141" s="3"/>
      <c r="E141" s="4"/>
      <c r="F141" s="4"/>
      <c r="G141" s="4"/>
      <c r="H141" s="4"/>
      <c r="I141" s="4"/>
      <c r="J141" s="4"/>
      <c r="K141" s="4"/>
      <c r="L141" s="4"/>
    </row>
    <row r="142" spans="4:12" ht="14.25" customHeight="1">
      <c r="D142" s="3"/>
      <c r="E142" s="4"/>
      <c r="F142" s="4"/>
      <c r="G142" s="4"/>
      <c r="H142" s="4"/>
      <c r="I142" s="4"/>
      <c r="J142" s="4"/>
      <c r="K142" s="4"/>
      <c r="L142" s="4"/>
    </row>
    <row r="143" spans="4:12" ht="14.25" customHeight="1">
      <c r="D143" s="3"/>
      <c r="E143" s="4"/>
      <c r="F143" s="4"/>
      <c r="G143" s="4"/>
      <c r="H143" s="4"/>
      <c r="I143" s="4"/>
      <c r="J143" s="4"/>
      <c r="K143" s="4"/>
      <c r="L143" s="4"/>
    </row>
    <row r="144" spans="4:12" ht="14.25" customHeight="1">
      <c r="D144" s="3"/>
      <c r="E144" s="4"/>
      <c r="F144" s="4"/>
      <c r="G144" s="4"/>
      <c r="H144" s="4"/>
      <c r="I144" s="4"/>
      <c r="J144" s="4"/>
      <c r="K144" s="4"/>
      <c r="L144" s="4"/>
    </row>
    <row r="145" spans="4:12" ht="14.25" customHeight="1">
      <c r="D145" s="3"/>
      <c r="E145" s="4"/>
      <c r="F145" s="4"/>
      <c r="G145" s="4"/>
      <c r="H145" s="4"/>
      <c r="I145" s="4"/>
      <c r="J145" s="4"/>
      <c r="K145" s="4"/>
      <c r="L145" s="4"/>
    </row>
    <row r="146" spans="4:12" ht="14.25" customHeight="1">
      <c r="D146" s="3"/>
      <c r="E146" s="4"/>
      <c r="F146" s="4"/>
      <c r="G146" s="4"/>
      <c r="H146" s="4"/>
      <c r="I146" s="4"/>
      <c r="J146" s="4"/>
      <c r="K146" s="4"/>
      <c r="L146" s="4"/>
    </row>
    <row r="147" spans="4:12" ht="14.25" customHeight="1">
      <c r="D147" s="3"/>
      <c r="E147" s="4"/>
      <c r="F147" s="4"/>
      <c r="G147" s="4"/>
      <c r="H147" s="4"/>
      <c r="I147" s="4"/>
      <c r="J147" s="4"/>
      <c r="K147" s="4"/>
      <c r="L147" s="4"/>
    </row>
    <row r="148" spans="4:12" ht="14.25" customHeight="1">
      <c r="D148" s="3"/>
      <c r="E148" s="4"/>
      <c r="F148" s="4"/>
      <c r="G148" s="4"/>
      <c r="H148" s="4"/>
      <c r="I148" s="4"/>
      <c r="J148" s="4"/>
      <c r="K148" s="4"/>
      <c r="L148" s="4"/>
    </row>
    <row r="149" spans="4:12" ht="14.25" customHeight="1">
      <c r="D149" s="3"/>
      <c r="E149" s="4"/>
      <c r="F149" s="4"/>
      <c r="G149" s="4"/>
      <c r="H149" s="4"/>
      <c r="I149" s="4"/>
      <c r="J149" s="4"/>
      <c r="K149" s="4"/>
      <c r="L149" s="4"/>
    </row>
    <row r="150" spans="4:12" ht="14.25" customHeight="1">
      <c r="D150" s="3"/>
      <c r="E150" s="4"/>
      <c r="F150" s="4"/>
      <c r="G150" s="4"/>
      <c r="H150" s="4"/>
      <c r="I150" s="4"/>
      <c r="J150" s="4"/>
      <c r="K150" s="4"/>
      <c r="L150" s="4"/>
    </row>
    <row r="151" spans="4:12" ht="14.25" customHeight="1">
      <c r="D151" s="3"/>
      <c r="E151" s="4"/>
      <c r="F151" s="4"/>
      <c r="G151" s="4"/>
      <c r="H151" s="4"/>
      <c r="I151" s="4"/>
      <c r="J151" s="4"/>
      <c r="K151" s="4"/>
      <c r="L151" s="4"/>
    </row>
    <row r="152" spans="4:12" ht="14.25" customHeight="1">
      <c r="D152" s="3"/>
      <c r="E152" s="4"/>
      <c r="F152" s="4"/>
      <c r="G152" s="4"/>
      <c r="H152" s="4"/>
      <c r="I152" s="4"/>
      <c r="J152" s="4"/>
      <c r="K152" s="4"/>
      <c r="L152" s="4"/>
    </row>
    <row r="153" spans="4:12" ht="14.25" customHeight="1">
      <c r="D153" s="3"/>
      <c r="E153" s="4"/>
      <c r="F153" s="4"/>
      <c r="G153" s="4"/>
      <c r="H153" s="4"/>
      <c r="I153" s="4"/>
      <c r="J153" s="4"/>
      <c r="K153" s="4"/>
      <c r="L153" s="4"/>
    </row>
    <row r="154" spans="4:12" ht="14.25" customHeight="1">
      <c r="D154" s="3"/>
      <c r="E154" s="4"/>
      <c r="F154" s="4"/>
      <c r="G154" s="4"/>
      <c r="H154" s="4"/>
      <c r="I154" s="4"/>
      <c r="J154" s="4"/>
      <c r="K154" s="4"/>
      <c r="L154" s="4"/>
    </row>
    <row r="155" spans="4:12" ht="14.25" customHeight="1">
      <c r="D155" s="3"/>
      <c r="E155" s="4"/>
      <c r="F155" s="4"/>
      <c r="G155" s="4"/>
      <c r="H155" s="4"/>
      <c r="I155" s="4"/>
      <c r="J155" s="4"/>
      <c r="K155" s="4"/>
      <c r="L155" s="4"/>
    </row>
    <row r="156" spans="4:12" ht="14.25" customHeight="1">
      <c r="D156" s="3"/>
      <c r="E156" s="4"/>
      <c r="F156" s="4"/>
      <c r="G156" s="4"/>
      <c r="H156" s="4"/>
      <c r="I156" s="4"/>
      <c r="J156" s="4"/>
      <c r="K156" s="4"/>
      <c r="L156" s="4"/>
    </row>
    <row r="157" spans="4:12" ht="14.25" customHeight="1">
      <c r="D157" s="3"/>
      <c r="E157" s="4"/>
      <c r="F157" s="4"/>
      <c r="G157" s="4"/>
      <c r="H157" s="4"/>
      <c r="I157" s="4"/>
      <c r="J157" s="4"/>
      <c r="K157" s="4"/>
      <c r="L157" s="4"/>
    </row>
    <row r="158" spans="4:12" ht="14.25" customHeight="1">
      <c r="D158" s="3"/>
      <c r="E158" s="4"/>
      <c r="F158" s="4"/>
      <c r="G158" s="4"/>
      <c r="H158" s="4"/>
      <c r="I158" s="4"/>
      <c r="J158" s="4"/>
      <c r="K158" s="4"/>
      <c r="L158" s="4"/>
    </row>
    <row r="159" spans="4:12" ht="14.25" customHeight="1">
      <c r="D159" s="3"/>
      <c r="E159" s="4"/>
      <c r="F159" s="4"/>
      <c r="G159" s="4"/>
      <c r="H159" s="4"/>
      <c r="I159" s="4"/>
      <c r="J159" s="4"/>
      <c r="K159" s="4"/>
      <c r="L159" s="4"/>
    </row>
    <row r="160" spans="4:12" ht="14.25" customHeight="1">
      <c r="D160" s="3"/>
      <c r="E160" s="4"/>
      <c r="F160" s="4"/>
      <c r="G160" s="4"/>
      <c r="H160" s="4"/>
      <c r="I160" s="4"/>
      <c r="J160" s="4"/>
      <c r="K160" s="4"/>
      <c r="L160" s="4"/>
    </row>
    <row r="161" spans="4:12" ht="14.25" customHeight="1">
      <c r="D161" s="3"/>
      <c r="E161" s="4"/>
      <c r="F161" s="4"/>
      <c r="G161" s="4"/>
      <c r="H161" s="4"/>
      <c r="I161" s="4"/>
      <c r="J161" s="4"/>
      <c r="K161" s="4"/>
      <c r="L161" s="4"/>
    </row>
    <row r="162" spans="4:12" ht="14.25" customHeight="1">
      <c r="D162" s="3"/>
      <c r="E162" s="4"/>
      <c r="F162" s="4"/>
      <c r="G162" s="4"/>
      <c r="H162" s="4"/>
      <c r="I162" s="4"/>
      <c r="J162" s="4"/>
      <c r="K162" s="4"/>
      <c r="L162" s="4"/>
    </row>
    <row r="163" spans="4:12" ht="14.25" customHeight="1">
      <c r="D163" s="3"/>
      <c r="E163" s="4"/>
      <c r="F163" s="4"/>
      <c r="G163" s="4"/>
      <c r="H163" s="4"/>
      <c r="I163" s="4"/>
      <c r="J163" s="4"/>
      <c r="K163" s="4"/>
      <c r="L163" s="4"/>
    </row>
    <row r="164" spans="4:12" ht="14.25" customHeight="1">
      <c r="D164" s="3"/>
      <c r="E164" s="4"/>
      <c r="F164" s="4"/>
      <c r="G164" s="4"/>
      <c r="H164" s="4"/>
      <c r="I164" s="4"/>
      <c r="J164" s="4"/>
      <c r="K164" s="4"/>
      <c r="L164" s="4"/>
    </row>
    <row r="165" spans="4:12" ht="14.25" customHeight="1">
      <c r="D165" s="3"/>
      <c r="E165" s="4"/>
      <c r="F165" s="4"/>
      <c r="G165" s="4"/>
      <c r="H165" s="4"/>
      <c r="I165" s="4"/>
      <c r="J165" s="4"/>
      <c r="K165" s="4"/>
      <c r="L165" s="4"/>
    </row>
    <row r="166" spans="4:12" ht="14.25" customHeight="1">
      <c r="D166" s="3"/>
      <c r="E166" s="4"/>
      <c r="F166" s="4"/>
      <c r="G166" s="4"/>
      <c r="H166" s="4"/>
      <c r="I166" s="4"/>
      <c r="J166" s="4"/>
      <c r="K166" s="4"/>
      <c r="L166" s="4"/>
    </row>
    <row r="167" spans="4:12" ht="14.25" customHeight="1">
      <c r="D167" s="3"/>
      <c r="E167" s="4"/>
      <c r="F167" s="4"/>
      <c r="G167" s="4"/>
      <c r="H167" s="4"/>
      <c r="I167" s="4"/>
      <c r="J167" s="4"/>
      <c r="K167" s="4"/>
      <c r="L167" s="4"/>
    </row>
    <row r="168" spans="4:12" ht="14.25" customHeight="1">
      <c r="D168" s="3"/>
      <c r="E168" s="4"/>
      <c r="F168" s="4"/>
      <c r="G168" s="4"/>
      <c r="H168" s="4"/>
      <c r="I168" s="4"/>
      <c r="J168" s="4"/>
      <c r="K168" s="4"/>
      <c r="L168" s="4"/>
    </row>
    <row r="169" spans="4:12" ht="14.25" customHeight="1">
      <c r="D169" s="3"/>
      <c r="E169" s="4"/>
      <c r="F169" s="4"/>
      <c r="G169" s="4"/>
      <c r="H169" s="4"/>
      <c r="I169" s="4"/>
      <c r="J169" s="4"/>
      <c r="K169" s="4"/>
      <c r="L169" s="4"/>
    </row>
    <row r="170" spans="4:12" ht="14.25" customHeight="1">
      <c r="D170" s="3"/>
      <c r="E170" s="4"/>
      <c r="F170" s="4"/>
      <c r="G170" s="4"/>
      <c r="H170" s="4"/>
      <c r="I170" s="4"/>
      <c r="J170" s="4"/>
      <c r="K170" s="4"/>
      <c r="L170" s="4"/>
    </row>
    <row r="171" spans="4:12" ht="14.25" customHeight="1">
      <c r="D171" s="3"/>
      <c r="E171" s="4"/>
      <c r="F171" s="4"/>
      <c r="G171" s="4"/>
      <c r="H171" s="4"/>
      <c r="I171" s="4"/>
      <c r="J171" s="4"/>
      <c r="K171" s="4"/>
      <c r="L171" s="4"/>
    </row>
    <row r="172" spans="4:12" ht="14.25" customHeight="1">
      <c r="D172" s="3"/>
      <c r="E172" s="4"/>
      <c r="F172" s="4"/>
      <c r="G172" s="4"/>
      <c r="H172" s="4"/>
      <c r="I172" s="4"/>
      <c r="J172" s="4"/>
      <c r="K172" s="4"/>
      <c r="L172" s="4"/>
    </row>
    <row r="173" spans="4:12" ht="14.25" customHeight="1">
      <c r="D173" s="3"/>
      <c r="E173" s="4"/>
      <c r="F173" s="4"/>
      <c r="G173" s="4"/>
      <c r="H173" s="4"/>
      <c r="I173" s="4"/>
      <c r="J173" s="4"/>
      <c r="K173" s="4"/>
      <c r="L173" s="4"/>
    </row>
    <row r="174" spans="4:12" ht="14.25" customHeight="1">
      <c r="D174" s="3"/>
      <c r="E174" s="4"/>
      <c r="F174" s="4"/>
      <c r="G174" s="4"/>
      <c r="H174" s="4"/>
      <c r="I174" s="4"/>
      <c r="J174" s="4"/>
      <c r="K174" s="4"/>
      <c r="L174" s="4"/>
    </row>
    <row r="175" spans="4:12" ht="14.25" customHeight="1">
      <c r="D175" s="3"/>
      <c r="E175" s="4"/>
      <c r="F175" s="4"/>
      <c r="G175" s="4"/>
      <c r="H175" s="4"/>
      <c r="I175" s="4"/>
      <c r="J175" s="4"/>
      <c r="K175" s="4"/>
      <c r="L175" s="4"/>
    </row>
    <row r="176" spans="4:12" ht="14.25" customHeight="1">
      <c r="D176" s="3"/>
      <c r="E176" s="4"/>
      <c r="F176" s="4"/>
      <c r="G176" s="4"/>
      <c r="H176" s="4"/>
      <c r="I176" s="4"/>
      <c r="J176" s="4"/>
      <c r="K176" s="4"/>
      <c r="L176" s="4"/>
    </row>
    <row r="177" spans="4:12" ht="14.25" customHeight="1">
      <c r="D177" s="3"/>
      <c r="E177" s="4"/>
      <c r="F177" s="4"/>
      <c r="G177" s="4"/>
      <c r="H177" s="4"/>
      <c r="I177" s="4"/>
      <c r="J177" s="4"/>
      <c r="K177" s="4"/>
      <c r="L177" s="4"/>
    </row>
    <row r="178" spans="4:12" ht="14.25" customHeight="1">
      <c r="D178" s="3"/>
      <c r="E178" s="4"/>
      <c r="F178" s="4"/>
      <c r="G178" s="4"/>
      <c r="H178" s="4"/>
      <c r="I178" s="4"/>
      <c r="J178" s="4"/>
      <c r="K178" s="4"/>
      <c r="L178" s="4"/>
    </row>
    <row r="179" spans="4:12" ht="14.25" customHeight="1">
      <c r="D179" s="3"/>
      <c r="E179" s="4"/>
      <c r="F179" s="4"/>
      <c r="G179" s="4"/>
      <c r="H179" s="4"/>
      <c r="I179" s="4"/>
      <c r="J179" s="4"/>
      <c r="K179" s="4"/>
      <c r="L179" s="4"/>
    </row>
    <row r="180" spans="4:12" ht="14.25" customHeight="1">
      <c r="D180" s="3"/>
      <c r="E180" s="4"/>
      <c r="F180" s="4"/>
      <c r="G180" s="4"/>
      <c r="H180" s="4"/>
      <c r="I180" s="4"/>
      <c r="J180" s="4"/>
      <c r="K180" s="4"/>
      <c r="L180" s="4"/>
    </row>
    <row r="181" spans="4:12" ht="14.25" customHeight="1">
      <c r="D181" s="3"/>
      <c r="E181" s="4"/>
      <c r="F181" s="4"/>
      <c r="G181" s="4"/>
      <c r="H181" s="4"/>
      <c r="I181" s="4"/>
      <c r="J181" s="4"/>
      <c r="K181" s="4"/>
      <c r="L181" s="4"/>
    </row>
    <row r="182" spans="4:12" ht="14.25" customHeight="1">
      <c r="D182" s="3"/>
      <c r="E182" s="4"/>
      <c r="F182" s="4"/>
      <c r="G182" s="4"/>
      <c r="H182" s="4"/>
      <c r="I182" s="4"/>
      <c r="J182" s="4"/>
      <c r="K182" s="4"/>
      <c r="L182" s="4"/>
    </row>
    <row r="183" spans="4:12" ht="14.25" customHeight="1">
      <c r="D183" s="3"/>
      <c r="E183" s="4"/>
      <c r="F183" s="4"/>
      <c r="G183" s="4"/>
      <c r="H183" s="4"/>
      <c r="I183" s="4"/>
      <c r="J183" s="4"/>
      <c r="K183" s="4"/>
      <c r="L183" s="4"/>
    </row>
    <row r="184" spans="4:12" ht="14.25" customHeight="1">
      <c r="D184" s="3"/>
      <c r="E184" s="4"/>
      <c r="F184" s="4"/>
      <c r="G184" s="4"/>
      <c r="H184" s="4"/>
      <c r="I184" s="4"/>
      <c r="J184" s="4"/>
      <c r="K184" s="4"/>
      <c r="L184" s="4"/>
    </row>
    <row r="185" spans="4:12" ht="14.25" customHeight="1">
      <c r="D185" s="3"/>
      <c r="E185" s="4"/>
      <c r="F185" s="4"/>
      <c r="G185" s="4"/>
      <c r="H185" s="4"/>
      <c r="I185" s="4"/>
      <c r="J185" s="4"/>
      <c r="K185" s="4"/>
      <c r="L185" s="4"/>
    </row>
    <row r="186" spans="4:12" ht="14.25" customHeight="1">
      <c r="D186" s="3"/>
      <c r="E186" s="4"/>
      <c r="F186" s="4"/>
      <c r="G186" s="4"/>
      <c r="H186" s="4"/>
      <c r="I186" s="4"/>
      <c r="J186" s="4"/>
      <c r="K186" s="4"/>
      <c r="L186" s="4"/>
    </row>
    <row r="187" spans="4:12" ht="14.25" customHeight="1">
      <c r="D187" s="3"/>
      <c r="E187" s="4"/>
      <c r="F187" s="4"/>
      <c r="G187" s="4"/>
      <c r="H187" s="4"/>
      <c r="I187" s="4"/>
      <c r="J187" s="4"/>
      <c r="K187" s="4"/>
      <c r="L187" s="4"/>
    </row>
    <row r="188" spans="4:12" ht="14.25" customHeight="1">
      <c r="D188" s="3"/>
      <c r="E188" s="4"/>
      <c r="F188" s="4"/>
      <c r="G188" s="4"/>
      <c r="H188" s="4"/>
      <c r="I188" s="4"/>
      <c r="J188" s="4"/>
      <c r="K188" s="4"/>
      <c r="L188" s="4"/>
    </row>
    <row r="189" spans="4:12" ht="14.25" customHeight="1">
      <c r="D189" s="3"/>
      <c r="E189" s="4"/>
      <c r="F189" s="4"/>
      <c r="G189" s="4"/>
      <c r="H189" s="4"/>
      <c r="I189" s="4"/>
      <c r="J189" s="4"/>
      <c r="K189" s="4"/>
      <c r="L189" s="4"/>
    </row>
    <row r="190" spans="4:12" ht="14.25" customHeight="1">
      <c r="D190" s="3"/>
      <c r="E190" s="4"/>
      <c r="F190" s="4"/>
      <c r="G190" s="4"/>
      <c r="H190" s="4"/>
      <c r="I190" s="4"/>
      <c r="J190" s="4"/>
      <c r="K190" s="4"/>
      <c r="L190" s="4"/>
    </row>
    <row r="191" spans="4:12" ht="14.25" customHeight="1">
      <c r="D191" s="3"/>
      <c r="E191" s="4"/>
      <c r="F191" s="4"/>
      <c r="G191" s="4"/>
      <c r="H191" s="4"/>
      <c r="I191" s="4"/>
      <c r="J191" s="4"/>
      <c r="K191" s="4"/>
      <c r="L191" s="4"/>
    </row>
    <row r="192" spans="4:12" ht="14.25" customHeight="1">
      <c r="D192" s="3"/>
      <c r="E192" s="4"/>
      <c r="F192" s="4"/>
      <c r="G192" s="4"/>
      <c r="H192" s="4"/>
      <c r="I192" s="4"/>
      <c r="J192" s="4"/>
      <c r="K192" s="4"/>
      <c r="L192" s="4"/>
    </row>
    <row r="193" spans="4:12" ht="14.25" customHeight="1">
      <c r="D193" s="3"/>
      <c r="E193" s="4"/>
      <c r="F193" s="4"/>
      <c r="G193" s="4"/>
      <c r="H193" s="4"/>
      <c r="I193" s="4"/>
      <c r="J193" s="4"/>
      <c r="K193" s="4"/>
      <c r="L193" s="4"/>
    </row>
    <row r="194" spans="4:12" ht="14.25" customHeight="1">
      <c r="D194" s="3"/>
      <c r="E194" s="4"/>
      <c r="F194" s="4"/>
      <c r="G194" s="4"/>
      <c r="H194" s="4"/>
      <c r="I194" s="4"/>
      <c r="J194" s="4"/>
      <c r="K194" s="4"/>
      <c r="L194" s="4"/>
    </row>
    <row r="195" spans="4:12" ht="14.25" customHeight="1">
      <c r="D195" s="3"/>
      <c r="E195" s="4"/>
      <c r="F195" s="4"/>
      <c r="G195" s="4"/>
      <c r="H195" s="4"/>
      <c r="I195" s="4"/>
      <c r="J195" s="4"/>
      <c r="K195" s="4"/>
      <c r="L195" s="4"/>
    </row>
    <row r="196" spans="4:12" ht="14.25" customHeight="1">
      <c r="D196" s="3"/>
      <c r="E196" s="4"/>
      <c r="F196" s="4"/>
      <c r="G196" s="4"/>
      <c r="H196" s="4"/>
      <c r="I196" s="4"/>
      <c r="J196" s="4"/>
      <c r="K196" s="4"/>
      <c r="L196" s="4"/>
    </row>
    <row r="197" spans="4:12" ht="14.25" customHeight="1">
      <c r="D197" s="3"/>
      <c r="E197" s="4"/>
      <c r="F197" s="4"/>
      <c r="G197" s="4"/>
      <c r="H197" s="4"/>
      <c r="I197" s="4"/>
      <c r="J197" s="4"/>
      <c r="K197" s="4"/>
      <c r="L197" s="4"/>
    </row>
    <row r="198" spans="4:12" ht="14.25" customHeight="1">
      <c r="D198" s="3"/>
      <c r="E198" s="4"/>
      <c r="F198" s="4"/>
      <c r="G198" s="4"/>
      <c r="H198" s="4"/>
      <c r="I198" s="4"/>
      <c r="J198" s="4"/>
      <c r="K198" s="4"/>
      <c r="L198" s="4"/>
    </row>
    <row r="199" spans="4:12" ht="14.25" customHeight="1">
      <c r="D199" s="3"/>
      <c r="E199" s="4"/>
      <c r="F199" s="4"/>
      <c r="G199" s="4"/>
      <c r="H199" s="4"/>
      <c r="I199" s="4"/>
      <c r="J199" s="4"/>
      <c r="K199" s="4"/>
      <c r="L199" s="4"/>
    </row>
    <row r="200" spans="4:12" ht="14.25" customHeight="1">
      <c r="D200" s="3"/>
      <c r="E200" s="4"/>
      <c r="F200" s="4"/>
      <c r="G200" s="4"/>
      <c r="H200" s="4"/>
      <c r="I200" s="4"/>
      <c r="J200" s="4"/>
      <c r="K200" s="4"/>
      <c r="L200" s="4"/>
    </row>
    <row r="201" spans="4:12" ht="14.25" customHeight="1">
      <c r="D201" s="3"/>
      <c r="E201" s="4"/>
      <c r="F201" s="4"/>
      <c r="G201" s="4"/>
      <c r="H201" s="4"/>
      <c r="I201" s="4"/>
      <c r="J201" s="4"/>
      <c r="K201" s="4"/>
      <c r="L201" s="4"/>
    </row>
    <row r="202" spans="4:12" ht="14.25" customHeight="1">
      <c r="D202" s="3"/>
      <c r="E202" s="4"/>
      <c r="F202" s="4"/>
      <c r="G202" s="4"/>
      <c r="H202" s="4"/>
      <c r="I202" s="4"/>
      <c r="J202" s="4"/>
      <c r="K202" s="4"/>
      <c r="L202" s="4"/>
    </row>
    <row r="203" spans="4:12" ht="14.25" customHeight="1">
      <c r="D203" s="3"/>
      <c r="E203" s="4"/>
      <c r="F203" s="4"/>
      <c r="G203" s="4"/>
      <c r="H203" s="4"/>
      <c r="I203" s="4"/>
      <c r="J203" s="4"/>
      <c r="K203" s="4"/>
      <c r="L203" s="4"/>
    </row>
    <row r="204" spans="4:12" ht="14.25" customHeight="1">
      <c r="D204" s="3"/>
      <c r="E204" s="4"/>
      <c r="F204" s="4"/>
      <c r="G204" s="4"/>
      <c r="H204" s="4"/>
      <c r="I204" s="4"/>
      <c r="J204" s="4"/>
      <c r="K204" s="4"/>
      <c r="L204" s="4"/>
    </row>
    <row r="205" spans="4:12" ht="14.25" customHeight="1">
      <c r="D205" s="3"/>
      <c r="E205" s="4"/>
      <c r="F205" s="4"/>
      <c r="G205" s="4"/>
      <c r="H205" s="4"/>
      <c r="I205" s="4"/>
      <c r="J205" s="4"/>
      <c r="K205" s="4"/>
      <c r="L205" s="4"/>
    </row>
    <row r="206" spans="4:12" ht="14.25" customHeight="1">
      <c r="D206" s="3"/>
      <c r="E206" s="4"/>
      <c r="F206" s="4"/>
      <c r="G206" s="4"/>
      <c r="H206" s="4"/>
      <c r="I206" s="4"/>
      <c r="J206" s="4"/>
      <c r="K206" s="4"/>
      <c r="L206" s="4"/>
    </row>
    <row r="207" spans="4:12" ht="14.25" customHeight="1">
      <c r="D207" s="3"/>
      <c r="E207" s="4"/>
      <c r="F207" s="4"/>
      <c r="G207" s="4"/>
      <c r="H207" s="4"/>
      <c r="I207" s="4"/>
      <c r="J207" s="4"/>
      <c r="K207" s="4"/>
      <c r="L207" s="4"/>
    </row>
    <row r="208" spans="4:12" ht="14.25" customHeight="1">
      <c r="D208" s="3"/>
      <c r="E208" s="4"/>
      <c r="F208" s="4"/>
      <c r="G208" s="4"/>
      <c r="H208" s="4"/>
      <c r="I208" s="4"/>
      <c r="J208" s="4"/>
      <c r="K208" s="4"/>
      <c r="L208" s="4"/>
    </row>
    <row r="209" spans="4:12" ht="14.25" customHeight="1">
      <c r="D209" s="3"/>
      <c r="E209" s="4"/>
      <c r="F209" s="4"/>
      <c r="G209" s="4"/>
      <c r="H209" s="4"/>
      <c r="I209" s="4"/>
      <c r="J209" s="4"/>
      <c r="K209" s="4"/>
      <c r="L209" s="4"/>
    </row>
    <row r="210" spans="4:12" ht="14.25" customHeight="1">
      <c r="D210" s="3"/>
      <c r="E210" s="4"/>
      <c r="F210" s="4"/>
      <c r="G210" s="4"/>
      <c r="H210" s="4"/>
      <c r="I210" s="4"/>
      <c r="J210" s="4"/>
      <c r="K210" s="4"/>
      <c r="L210" s="4"/>
    </row>
    <row r="211" spans="4:12" ht="14.25" customHeight="1">
      <c r="D211" s="3"/>
      <c r="E211" s="4"/>
      <c r="F211" s="4"/>
      <c r="G211" s="4"/>
      <c r="H211" s="4"/>
      <c r="I211" s="4"/>
      <c r="J211" s="4"/>
      <c r="K211" s="4"/>
      <c r="L211" s="4"/>
    </row>
    <row r="212" spans="4:12" ht="14.25" customHeight="1">
      <c r="D212" s="3"/>
      <c r="E212" s="4"/>
      <c r="F212" s="4"/>
      <c r="G212" s="4"/>
      <c r="H212" s="4"/>
      <c r="I212" s="4"/>
      <c r="J212" s="4"/>
      <c r="K212" s="4"/>
      <c r="L212" s="4"/>
    </row>
    <row r="213" spans="4:12" ht="14.25" customHeight="1">
      <c r="D213" s="3"/>
      <c r="E213" s="4"/>
      <c r="F213" s="4"/>
      <c r="G213" s="4"/>
      <c r="H213" s="4"/>
      <c r="I213" s="4"/>
      <c r="J213" s="4"/>
      <c r="K213" s="4"/>
      <c r="L213" s="4"/>
    </row>
    <row r="214" spans="4:12" ht="14.25" customHeight="1">
      <c r="D214" s="3"/>
      <c r="E214" s="4"/>
      <c r="F214" s="4"/>
      <c r="G214" s="4"/>
      <c r="H214" s="4"/>
      <c r="I214" s="4"/>
      <c r="J214" s="4"/>
      <c r="K214" s="4"/>
      <c r="L214" s="4"/>
    </row>
    <row r="215" spans="4:12" ht="14.25" customHeight="1">
      <c r="D215" s="3"/>
      <c r="E215" s="4"/>
      <c r="F215" s="4"/>
      <c r="G215" s="4"/>
      <c r="H215" s="4"/>
      <c r="I215" s="4"/>
      <c r="J215" s="4"/>
      <c r="K215" s="4"/>
      <c r="L215" s="4"/>
    </row>
    <row r="216" spans="4:12" ht="14.25" customHeight="1">
      <c r="D216" s="3"/>
      <c r="E216" s="4"/>
      <c r="F216" s="4"/>
      <c r="G216" s="4"/>
      <c r="H216" s="4"/>
      <c r="I216" s="4"/>
      <c r="J216" s="4"/>
      <c r="K216" s="4"/>
      <c r="L216" s="4"/>
    </row>
    <row r="217" spans="4:12" ht="14.25" customHeight="1">
      <c r="D217" s="3"/>
      <c r="E217" s="4"/>
      <c r="F217" s="4"/>
      <c r="G217" s="4"/>
      <c r="H217" s="4"/>
      <c r="I217" s="4"/>
      <c r="J217" s="4"/>
      <c r="K217" s="4"/>
      <c r="L217" s="4"/>
    </row>
    <row r="218" spans="4:12" ht="14.25" customHeight="1">
      <c r="D218" s="3"/>
      <c r="E218" s="4"/>
      <c r="F218" s="4"/>
      <c r="G218" s="4"/>
      <c r="H218" s="4"/>
      <c r="I218" s="4"/>
      <c r="J218" s="4"/>
      <c r="K218" s="4"/>
      <c r="L218" s="4"/>
    </row>
    <row r="219" spans="4:12" ht="14.25" customHeight="1">
      <c r="D219" s="3"/>
      <c r="E219" s="4"/>
      <c r="F219" s="4"/>
      <c r="G219" s="4"/>
      <c r="H219" s="4"/>
      <c r="I219" s="4"/>
      <c r="J219" s="4"/>
      <c r="K219" s="4"/>
      <c r="L219" s="4"/>
    </row>
    <row r="220" spans="4:12" ht="14.25" customHeight="1">
      <c r="D220" s="3"/>
      <c r="E220" s="4"/>
      <c r="F220" s="4"/>
      <c r="G220" s="4"/>
      <c r="H220" s="4"/>
      <c r="I220" s="4"/>
      <c r="J220" s="4"/>
      <c r="K220" s="4"/>
      <c r="L220" s="4"/>
    </row>
    <row r="221" spans="4:12" ht="14.25" customHeight="1">
      <c r="D221" s="3"/>
      <c r="E221" s="4"/>
      <c r="F221" s="4"/>
      <c r="G221" s="4"/>
      <c r="H221" s="4"/>
      <c r="I221" s="4"/>
      <c r="J221" s="4"/>
      <c r="K221" s="4"/>
      <c r="L221" s="4"/>
    </row>
    <row r="222" spans="4:12" ht="14.25" customHeight="1">
      <c r="D222" s="3"/>
      <c r="E222" s="4"/>
      <c r="F222" s="4"/>
      <c r="G222" s="4"/>
      <c r="H222" s="4"/>
      <c r="I222" s="4"/>
      <c r="J222" s="4"/>
      <c r="K222" s="4"/>
      <c r="L222" s="4"/>
    </row>
    <row r="223" spans="4:12" ht="14.25" customHeight="1">
      <c r="D223" s="3"/>
      <c r="E223" s="4"/>
      <c r="F223" s="4"/>
      <c r="G223" s="4"/>
      <c r="H223" s="4"/>
      <c r="I223" s="4"/>
      <c r="J223" s="4"/>
      <c r="K223" s="4"/>
      <c r="L223" s="4"/>
    </row>
    <row r="224" spans="4:12" ht="14.25" customHeight="1">
      <c r="D224" s="3"/>
      <c r="E224" s="4"/>
      <c r="F224" s="4"/>
      <c r="G224" s="4"/>
      <c r="H224" s="4"/>
      <c r="I224" s="4"/>
      <c r="J224" s="4"/>
      <c r="K224" s="4"/>
      <c r="L224" s="4"/>
    </row>
    <row r="225" spans="4:12" ht="14.25" customHeight="1">
      <c r="D225" s="3"/>
      <c r="E225" s="4"/>
      <c r="F225" s="4"/>
      <c r="G225" s="4"/>
      <c r="H225" s="4"/>
      <c r="I225" s="4"/>
      <c r="J225" s="4"/>
      <c r="K225" s="4"/>
      <c r="L225" s="4"/>
    </row>
    <row r="226" spans="4:12" ht="14.25" customHeight="1">
      <c r="D226" s="3"/>
      <c r="E226" s="4"/>
      <c r="F226" s="4"/>
      <c r="G226" s="4"/>
      <c r="H226" s="4"/>
      <c r="I226" s="4"/>
      <c r="J226" s="4"/>
      <c r="K226" s="4"/>
      <c r="L226" s="4"/>
    </row>
    <row r="227" spans="4:12" ht="14.25" customHeight="1">
      <c r="D227" s="3"/>
      <c r="E227" s="4"/>
      <c r="F227" s="4"/>
      <c r="G227" s="4"/>
      <c r="H227" s="4"/>
      <c r="I227" s="4"/>
      <c r="J227" s="4"/>
      <c r="K227" s="4"/>
      <c r="L227" s="4"/>
    </row>
    <row r="228" spans="4:12" ht="14.25" customHeight="1">
      <c r="D228" s="3"/>
      <c r="E228" s="4"/>
      <c r="F228" s="4"/>
      <c r="G228" s="4"/>
      <c r="H228" s="4"/>
      <c r="I228" s="4"/>
      <c r="J228" s="4"/>
      <c r="K228" s="4"/>
      <c r="L228" s="4"/>
    </row>
    <row r="229" spans="4:12" ht="14.25" customHeight="1">
      <c r="D229" s="3"/>
      <c r="E229" s="4"/>
      <c r="F229" s="4"/>
      <c r="G229" s="4"/>
      <c r="H229" s="4"/>
      <c r="I229" s="4"/>
      <c r="J229" s="4"/>
      <c r="K229" s="4"/>
      <c r="L229" s="4"/>
    </row>
    <row r="230" spans="4:12" ht="14.25" customHeight="1">
      <c r="D230" s="3"/>
      <c r="E230" s="4"/>
      <c r="F230" s="4"/>
      <c r="G230" s="4"/>
      <c r="H230" s="4"/>
      <c r="I230" s="4"/>
      <c r="J230" s="4"/>
      <c r="K230" s="4"/>
      <c r="L230" s="4"/>
    </row>
    <row r="231" spans="4:12" ht="14.25" customHeight="1">
      <c r="D231" s="3"/>
      <c r="E231" s="4"/>
      <c r="F231" s="4"/>
      <c r="G231" s="4"/>
      <c r="H231" s="4"/>
      <c r="I231" s="4"/>
      <c r="J231" s="4"/>
      <c r="K231" s="4"/>
      <c r="L231" s="4"/>
    </row>
    <row r="232" spans="4:12" ht="14.25" customHeight="1">
      <c r="D232" s="3"/>
      <c r="E232" s="4"/>
      <c r="F232" s="4"/>
      <c r="G232" s="4"/>
      <c r="H232" s="4"/>
      <c r="I232" s="4"/>
      <c r="J232" s="4"/>
      <c r="K232" s="4"/>
      <c r="L232" s="4"/>
    </row>
    <row r="233" spans="4:12" ht="14.25" customHeight="1">
      <c r="D233" s="3"/>
      <c r="E233" s="4"/>
      <c r="F233" s="4"/>
      <c r="G233" s="4"/>
      <c r="H233" s="4"/>
      <c r="I233" s="4"/>
      <c r="J233" s="4"/>
      <c r="K233" s="4"/>
      <c r="L233" s="4"/>
    </row>
    <row r="234" spans="4:12" ht="14.25" customHeight="1">
      <c r="D234" s="3"/>
      <c r="E234" s="4"/>
      <c r="F234" s="4"/>
      <c r="G234" s="4"/>
      <c r="H234" s="4"/>
      <c r="I234" s="4"/>
      <c r="J234" s="4"/>
      <c r="K234" s="4"/>
      <c r="L234" s="4"/>
    </row>
    <row r="235" spans="4:12" ht="14.25" customHeight="1">
      <c r="D235" s="3"/>
      <c r="E235" s="4"/>
      <c r="F235" s="4"/>
      <c r="G235" s="4"/>
      <c r="H235" s="4"/>
      <c r="I235" s="4"/>
      <c r="J235" s="4"/>
      <c r="K235" s="4"/>
      <c r="L235" s="4"/>
    </row>
    <row r="236" spans="4:12" ht="14.25" customHeight="1">
      <c r="D236" s="3"/>
      <c r="E236" s="4"/>
      <c r="F236" s="4"/>
      <c r="G236" s="4"/>
      <c r="H236" s="4"/>
      <c r="I236" s="4"/>
      <c r="J236" s="4"/>
      <c r="K236" s="4"/>
      <c r="L236" s="4"/>
    </row>
    <row r="237" spans="4:12" ht="14.25" customHeight="1">
      <c r="D237" s="3"/>
      <c r="E237" s="4"/>
      <c r="F237" s="4"/>
      <c r="G237" s="4"/>
      <c r="H237" s="4"/>
      <c r="I237" s="4"/>
      <c r="J237" s="4"/>
      <c r="K237" s="4"/>
      <c r="L237" s="4"/>
    </row>
    <row r="238" spans="4:12" ht="14.25" customHeight="1">
      <c r="D238" s="3"/>
      <c r="E238" s="4"/>
      <c r="F238" s="4"/>
      <c r="G238" s="4"/>
      <c r="H238" s="4"/>
      <c r="I238" s="4"/>
      <c r="J238" s="4"/>
      <c r="K238" s="4"/>
      <c r="L238" s="4"/>
    </row>
    <row r="239" spans="4:12" ht="14.25" customHeight="1">
      <c r="D239" s="3"/>
      <c r="E239" s="4"/>
      <c r="F239" s="4"/>
      <c r="G239" s="4"/>
      <c r="H239" s="4"/>
      <c r="I239" s="4"/>
      <c r="J239" s="4"/>
      <c r="K239" s="4"/>
      <c r="L239" s="4"/>
    </row>
    <row r="240" spans="4:12" ht="14.25" customHeight="1">
      <c r="D240" s="3"/>
      <c r="E240" s="4"/>
      <c r="F240" s="4"/>
      <c r="G240" s="4"/>
      <c r="H240" s="4"/>
      <c r="I240" s="4"/>
      <c r="J240" s="4"/>
      <c r="K240" s="4"/>
      <c r="L240" s="4"/>
    </row>
    <row r="241" spans="4:12" ht="14.25" customHeight="1">
      <c r="D241" s="3"/>
      <c r="E241" s="4"/>
      <c r="F241" s="4"/>
      <c r="G241" s="4"/>
      <c r="H241" s="4"/>
      <c r="I241" s="4"/>
      <c r="J241" s="4"/>
      <c r="K241" s="4"/>
      <c r="L241" s="4"/>
    </row>
    <row r="242" spans="4:12" ht="14.25" customHeight="1">
      <c r="D242" s="3"/>
      <c r="E242" s="4"/>
      <c r="F242" s="4"/>
      <c r="G242" s="4"/>
      <c r="H242" s="4"/>
      <c r="I242" s="4"/>
      <c r="J242" s="4"/>
      <c r="K242" s="4"/>
      <c r="L242" s="4"/>
    </row>
    <row r="243" spans="4:12" ht="14.25" customHeight="1">
      <c r="D243" s="3"/>
      <c r="E243" s="4"/>
      <c r="F243" s="4"/>
      <c r="G243" s="4"/>
      <c r="H243" s="4"/>
      <c r="I243" s="4"/>
      <c r="J243" s="4"/>
      <c r="K243" s="4"/>
      <c r="L243" s="4"/>
    </row>
    <row r="244" spans="4:12" ht="14.25" customHeight="1">
      <c r="D244" s="3"/>
      <c r="E244" s="4"/>
      <c r="F244" s="4"/>
      <c r="G244" s="4"/>
      <c r="H244" s="4"/>
      <c r="I244" s="4"/>
      <c r="J244" s="4"/>
      <c r="K244" s="4"/>
      <c r="L244" s="4"/>
    </row>
    <row r="245" spans="4:12" ht="14.25" customHeight="1">
      <c r="D245" s="3"/>
      <c r="E245" s="4"/>
      <c r="F245" s="4"/>
      <c r="G245" s="4"/>
      <c r="H245" s="4"/>
      <c r="I245" s="4"/>
      <c r="J245" s="4"/>
      <c r="K245" s="4"/>
      <c r="L245" s="4"/>
    </row>
    <row r="246" spans="4:12" ht="14.25" customHeight="1">
      <c r="D246" s="3"/>
      <c r="E246" s="4"/>
      <c r="F246" s="4"/>
      <c r="G246" s="4"/>
      <c r="H246" s="4"/>
      <c r="I246" s="4"/>
      <c r="J246" s="4"/>
      <c r="K246" s="4"/>
      <c r="L246" s="4"/>
    </row>
    <row r="247" spans="4:12" ht="14.25" customHeight="1">
      <c r="D247" s="3"/>
      <c r="E247" s="4"/>
      <c r="F247" s="4"/>
      <c r="G247" s="4"/>
      <c r="H247" s="4"/>
      <c r="I247" s="4"/>
      <c r="J247" s="4"/>
      <c r="K247" s="4"/>
      <c r="L247" s="4"/>
    </row>
    <row r="248" spans="4:12" ht="14.25" customHeight="1">
      <c r="D248" s="3"/>
      <c r="E248" s="4"/>
      <c r="F248" s="4"/>
      <c r="G248" s="4"/>
      <c r="H248" s="4"/>
      <c r="I248" s="4"/>
      <c r="J248" s="4"/>
      <c r="K248" s="4"/>
      <c r="L248" s="4"/>
    </row>
    <row r="249" spans="4:12" ht="14.25" customHeight="1">
      <c r="D249" s="3"/>
      <c r="E249" s="4"/>
      <c r="F249" s="4"/>
      <c r="G249" s="4"/>
      <c r="H249" s="4"/>
      <c r="I249" s="4"/>
      <c r="J249" s="4"/>
      <c r="K249" s="4"/>
      <c r="L249" s="4"/>
    </row>
    <row r="250" spans="4:12" ht="14.25" customHeight="1">
      <c r="D250" s="3"/>
      <c r="E250" s="4"/>
      <c r="F250" s="4"/>
      <c r="G250" s="4"/>
      <c r="H250" s="4"/>
      <c r="I250" s="4"/>
      <c r="J250" s="4"/>
      <c r="K250" s="4"/>
      <c r="L250" s="4"/>
    </row>
    <row r="251" spans="4:12" ht="14.25" customHeight="1">
      <c r="D251" s="3"/>
      <c r="E251" s="4"/>
      <c r="F251" s="4"/>
      <c r="G251" s="4"/>
      <c r="H251" s="4"/>
      <c r="I251" s="4"/>
      <c r="J251" s="4"/>
      <c r="K251" s="4"/>
      <c r="L251" s="4"/>
    </row>
    <row r="252" spans="4:12" ht="14.25" customHeight="1">
      <c r="D252" s="3"/>
      <c r="E252" s="4"/>
      <c r="F252" s="4"/>
      <c r="G252" s="4"/>
      <c r="H252" s="4"/>
      <c r="I252" s="4"/>
      <c r="J252" s="4"/>
      <c r="K252" s="4"/>
      <c r="L252" s="4"/>
    </row>
    <row r="253" spans="4:12" ht="14.25" customHeight="1">
      <c r="D253" s="3"/>
      <c r="E253" s="4"/>
      <c r="F253" s="4"/>
      <c r="G253" s="4"/>
      <c r="H253" s="4"/>
      <c r="I253" s="4"/>
      <c r="J253" s="4"/>
      <c r="K253" s="4"/>
      <c r="L253" s="4"/>
    </row>
    <row r="254" spans="4:12" ht="14.25" customHeight="1">
      <c r="D254" s="3"/>
      <c r="E254" s="4"/>
      <c r="F254" s="4"/>
      <c r="G254" s="4"/>
      <c r="H254" s="4"/>
      <c r="I254" s="4"/>
      <c r="J254" s="4"/>
      <c r="K254" s="4"/>
      <c r="L254" s="4"/>
    </row>
    <row r="255" spans="4:12" ht="14.25" customHeight="1">
      <c r="D255" s="3"/>
      <c r="E255" s="4"/>
      <c r="F255" s="4"/>
      <c r="G255" s="4"/>
      <c r="H255" s="4"/>
      <c r="I255" s="4"/>
      <c r="J255" s="4"/>
      <c r="K255" s="4"/>
      <c r="L255" s="4"/>
    </row>
    <row r="256" spans="4:12" ht="14.25" customHeight="1">
      <c r="D256" s="3"/>
      <c r="E256" s="4"/>
      <c r="F256" s="4"/>
      <c r="G256" s="4"/>
      <c r="H256" s="4"/>
      <c r="I256" s="4"/>
      <c r="J256" s="4"/>
      <c r="K256" s="4"/>
      <c r="L256" s="4"/>
    </row>
    <row r="257" spans="4:12" ht="14.25" customHeight="1">
      <c r="D257" s="3"/>
      <c r="E257" s="4"/>
      <c r="F257" s="4"/>
      <c r="G257" s="4"/>
      <c r="H257" s="4"/>
      <c r="I257" s="4"/>
      <c r="J257" s="4"/>
      <c r="K257" s="4"/>
      <c r="L257" s="4"/>
    </row>
    <row r="258" spans="4:12" ht="14.25" customHeight="1">
      <c r="D258" s="3"/>
      <c r="E258" s="4"/>
      <c r="F258" s="4"/>
      <c r="G258" s="4"/>
      <c r="H258" s="4"/>
      <c r="I258" s="4"/>
      <c r="J258" s="4"/>
      <c r="K258" s="4"/>
      <c r="L258" s="4"/>
    </row>
    <row r="259" spans="4:12" ht="14.25" customHeight="1">
      <c r="D259" s="3"/>
      <c r="E259" s="4"/>
      <c r="F259" s="4"/>
      <c r="G259" s="4"/>
      <c r="H259" s="4"/>
      <c r="I259" s="4"/>
      <c r="J259" s="4"/>
      <c r="K259" s="4"/>
      <c r="L259" s="4"/>
    </row>
    <row r="260" spans="4:12" ht="14.25" customHeight="1">
      <c r="D260" s="3"/>
      <c r="E260" s="4"/>
      <c r="F260" s="4"/>
      <c r="G260" s="4"/>
      <c r="H260" s="4"/>
      <c r="I260" s="4"/>
      <c r="J260" s="4"/>
      <c r="K260" s="4"/>
      <c r="L260" s="4"/>
    </row>
    <row r="261" spans="4:12" ht="14.25" customHeight="1">
      <c r="D261" s="3"/>
      <c r="E261" s="4"/>
      <c r="F261" s="4"/>
      <c r="G261" s="4"/>
      <c r="H261" s="4"/>
      <c r="I261" s="4"/>
      <c r="J261" s="4"/>
      <c r="K261" s="4"/>
      <c r="L261" s="4"/>
    </row>
    <row r="262" spans="4:12" ht="14.25" customHeight="1">
      <c r="D262" s="3"/>
      <c r="E262" s="4"/>
      <c r="F262" s="4"/>
      <c r="G262" s="4"/>
      <c r="H262" s="4"/>
      <c r="I262" s="4"/>
      <c r="J262" s="4"/>
      <c r="K262" s="4"/>
      <c r="L262" s="4"/>
    </row>
    <row r="263" spans="4:12" ht="14.25" customHeight="1">
      <c r="D263" s="3"/>
      <c r="E263" s="4"/>
      <c r="F263" s="4"/>
      <c r="G263" s="4"/>
      <c r="H263" s="4"/>
      <c r="I263" s="4"/>
      <c r="J263" s="4"/>
      <c r="K263" s="4"/>
      <c r="L263" s="4"/>
    </row>
    <row r="264" spans="4:12" ht="14.25" customHeight="1">
      <c r="D264" s="3"/>
      <c r="E264" s="4"/>
      <c r="F264" s="4"/>
      <c r="G264" s="4"/>
      <c r="H264" s="4"/>
      <c r="I264" s="4"/>
      <c r="J264" s="4"/>
      <c r="K264" s="4"/>
      <c r="L264" s="4"/>
    </row>
    <row r="265" spans="4:12" ht="14.25" customHeight="1">
      <c r="D265" s="3"/>
      <c r="E265" s="4"/>
      <c r="F265" s="4"/>
      <c r="G265" s="4"/>
      <c r="H265" s="4"/>
      <c r="I265" s="4"/>
      <c r="J265" s="4"/>
      <c r="K265" s="4"/>
      <c r="L265" s="4"/>
    </row>
    <row r="266" spans="4:12" ht="14.25" customHeight="1">
      <c r="D266" s="3"/>
      <c r="E266" s="4"/>
      <c r="F266" s="4"/>
      <c r="G266" s="4"/>
      <c r="H266" s="4"/>
      <c r="I266" s="4"/>
      <c r="J266" s="4"/>
      <c r="K266" s="4"/>
      <c r="L266" s="4"/>
    </row>
    <row r="267" spans="4:12" ht="14.25" customHeight="1">
      <c r="D267" s="3"/>
      <c r="E267" s="4"/>
      <c r="F267" s="4"/>
      <c r="G267" s="4"/>
      <c r="H267" s="4"/>
      <c r="I267" s="4"/>
      <c r="J267" s="4"/>
      <c r="K267" s="4"/>
      <c r="L267" s="4"/>
    </row>
    <row r="268" spans="4:12" ht="14.25" customHeight="1">
      <c r="D268" s="3"/>
      <c r="E268" s="4"/>
      <c r="F268" s="4"/>
      <c r="G268" s="4"/>
      <c r="H268" s="4"/>
      <c r="I268" s="4"/>
      <c r="J268" s="4"/>
      <c r="K268" s="4"/>
      <c r="L268" s="4"/>
    </row>
    <row r="269" spans="4:12" ht="14.25" customHeight="1">
      <c r="D269" s="3"/>
      <c r="E269" s="4"/>
      <c r="F269" s="4"/>
      <c r="G269" s="4"/>
      <c r="H269" s="4"/>
      <c r="I269" s="4"/>
      <c r="J269" s="4"/>
      <c r="K269" s="4"/>
      <c r="L269" s="4"/>
    </row>
    <row r="270" spans="4:12" ht="14.25" customHeight="1">
      <c r="D270" s="3"/>
      <c r="E270" s="4"/>
      <c r="F270" s="4"/>
      <c r="G270" s="4"/>
      <c r="H270" s="4"/>
      <c r="I270" s="4"/>
      <c r="J270" s="4"/>
      <c r="K270" s="4"/>
      <c r="L270" s="4"/>
    </row>
    <row r="271" spans="4:12" ht="14.25" customHeight="1">
      <c r="D271" s="3"/>
      <c r="E271" s="4"/>
      <c r="F271" s="4"/>
      <c r="G271" s="4"/>
      <c r="H271" s="4"/>
      <c r="I271" s="4"/>
      <c r="J271" s="4"/>
      <c r="K271" s="4"/>
      <c r="L271" s="4"/>
    </row>
    <row r="272" spans="4:12" ht="14.25" customHeight="1">
      <c r="D272" s="3"/>
      <c r="E272" s="4"/>
      <c r="F272" s="4"/>
      <c r="G272" s="4"/>
      <c r="H272" s="4"/>
      <c r="I272" s="4"/>
      <c r="J272" s="4"/>
      <c r="K272" s="4"/>
      <c r="L272" s="4"/>
    </row>
    <row r="273" spans="4:12" ht="14.25" customHeight="1">
      <c r="D273" s="3"/>
      <c r="E273" s="4"/>
      <c r="F273" s="4"/>
      <c r="G273" s="4"/>
      <c r="H273" s="4"/>
      <c r="I273" s="4"/>
      <c r="J273" s="4"/>
      <c r="K273" s="4"/>
      <c r="L273" s="4"/>
    </row>
    <row r="274" spans="4:12" ht="14.25" customHeight="1">
      <c r="D274" s="3"/>
      <c r="E274" s="4"/>
      <c r="F274" s="4"/>
      <c r="G274" s="4"/>
      <c r="H274" s="4"/>
      <c r="I274" s="4"/>
      <c r="J274" s="4"/>
      <c r="K274" s="4"/>
      <c r="L274" s="4"/>
    </row>
    <row r="275" spans="4:12" ht="14.25" customHeight="1">
      <c r="D275" s="3"/>
      <c r="E275" s="4"/>
      <c r="F275" s="4"/>
      <c r="G275" s="4"/>
      <c r="H275" s="4"/>
      <c r="I275" s="4"/>
      <c r="J275" s="4"/>
      <c r="K275" s="4"/>
      <c r="L275" s="4"/>
    </row>
    <row r="276" spans="4:12" ht="14.25" customHeight="1">
      <c r="D276" s="3"/>
      <c r="E276" s="4"/>
      <c r="F276" s="4"/>
      <c r="G276" s="4"/>
      <c r="H276" s="4"/>
      <c r="I276" s="4"/>
      <c r="J276" s="4"/>
      <c r="K276" s="4"/>
      <c r="L276" s="4"/>
    </row>
    <row r="277" spans="4:12" ht="14.25" customHeight="1">
      <c r="D277" s="3"/>
      <c r="E277" s="4"/>
      <c r="F277" s="4"/>
      <c r="G277" s="4"/>
      <c r="H277" s="4"/>
      <c r="I277" s="4"/>
      <c r="J277" s="4"/>
      <c r="K277" s="4"/>
      <c r="L277" s="4"/>
    </row>
    <row r="278" spans="4:12" ht="14.25" customHeight="1">
      <c r="D278" s="3"/>
      <c r="E278" s="4"/>
      <c r="F278" s="4"/>
      <c r="G278" s="4"/>
      <c r="H278" s="4"/>
      <c r="I278" s="4"/>
      <c r="J278" s="4"/>
      <c r="K278" s="4"/>
      <c r="L278" s="4"/>
    </row>
    <row r="279" spans="4:12" ht="14.25" customHeight="1">
      <c r="D279" s="3"/>
      <c r="E279" s="4"/>
      <c r="F279" s="4"/>
      <c r="G279" s="4"/>
      <c r="H279" s="4"/>
      <c r="I279" s="4"/>
      <c r="J279" s="4"/>
      <c r="K279" s="4"/>
      <c r="L279" s="4"/>
    </row>
    <row r="280" spans="4:12" ht="14.25" customHeight="1">
      <c r="D280" s="3"/>
      <c r="E280" s="4"/>
      <c r="F280" s="4"/>
      <c r="G280" s="4"/>
      <c r="H280" s="4"/>
      <c r="I280" s="4"/>
      <c r="J280" s="4"/>
      <c r="K280" s="4"/>
      <c r="L280" s="4"/>
    </row>
    <row r="281" spans="4:12" ht="14.25" customHeight="1">
      <c r="D281" s="3"/>
      <c r="E281" s="4"/>
      <c r="F281" s="4"/>
      <c r="G281" s="4"/>
      <c r="H281" s="4"/>
      <c r="I281" s="4"/>
      <c r="J281" s="4"/>
      <c r="K281" s="4"/>
      <c r="L281" s="4"/>
    </row>
    <row r="282" spans="4:12" ht="14.25" customHeight="1">
      <c r="D282" s="3"/>
      <c r="E282" s="4"/>
      <c r="F282" s="4"/>
      <c r="G282" s="4"/>
      <c r="H282" s="4"/>
      <c r="I282" s="4"/>
      <c r="J282" s="4"/>
      <c r="K282" s="4"/>
      <c r="L282" s="4"/>
    </row>
    <row r="283" spans="4:12" ht="14.25" customHeight="1">
      <c r="D283" s="3"/>
      <c r="E283" s="4"/>
      <c r="F283" s="4"/>
      <c r="G283" s="4"/>
      <c r="H283" s="4"/>
      <c r="I283" s="4"/>
      <c r="J283" s="4"/>
      <c r="K283" s="4"/>
      <c r="L283" s="4"/>
    </row>
    <row r="284" spans="4:12" ht="14.25" customHeight="1">
      <c r="D284" s="3"/>
      <c r="E284" s="4"/>
      <c r="F284" s="4"/>
      <c r="G284" s="4"/>
      <c r="H284" s="4"/>
      <c r="I284" s="4"/>
      <c r="J284" s="4"/>
      <c r="K284" s="4"/>
      <c r="L284" s="4"/>
    </row>
    <row r="285" spans="4:12" ht="14.25" customHeight="1">
      <c r="D285" s="3"/>
      <c r="E285" s="4"/>
      <c r="F285" s="4"/>
      <c r="G285" s="4"/>
      <c r="H285" s="4"/>
      <c r="I285" s="4"/>
      <c r="J285" s="4"/>
      <c r="K285" s="4"/>
      <c r="L285" s="4"/>
    </row>
    <row r="286" spans="4:12" ht="14.25" customHeight="1">
      <c r="D286" s="3"/>
      <c r="E286" s="4"/>
      <c r="F286" s="4"/>
      <c r="G286" s="4"/>
      <c r="H286" s="4"/>
      <c r="I286" s="4"/>
      <c r="J286" s="4"/>
      <c r="K286" s="4"/>
      <c r="L286" s="4"/>
    </row>
    <row r="287" spans="4:12" ht="14.25" customHeight="1">
      <c r="D287" s="3"/>
      <c r="E287" s="4"/>
      <c r="F287" s="4"/>
      <c r="G287" s="4"/>
      <c r="H287" s="4"/>
      <c r="I287" s="4"/>
      <c r="J287" s="4"/>
      <c r="K287" s="4"/>
      <c r="L287" s="4"/>
    </row>
    <row r="288" spans="4:12" ht="14.25" customHeight="1">
      <c r="D288" s="3"/>
      <c r="E288" s="4"/>
      <c r="F288" s="4"/>
      <c r="G288" s="4"/>
      <c r="H288" s="4"/>
      <c r="I288" s="4"/>
      <c r="J288" s="4"/>
      <c r="K288" s="4"/>
      <c r="L288" s="4"/>
    </row>
    <row r="289" spans="4:12" ht="14.25" customHeight="1">
      <c r="D289" s="3"/>
      <c r="E289" s="4"/>
      <c r="F289" s="4"/>
      <c r="G289" s="4"/>
      <c r="H289" s="4"/>
      <c r="I289" s="4"/>
      <c r="J289" s="4"/>
      <c r="K289" s="4"/>
      <c r="L289" s="4"/>
    </row>
    <row r="290" spans="4:12" ht="14.25" customHeight="1">
      <c r="D290" s="3"/>
      <c r="E290" s="4"/>
      <c r="F290" s="4"/>
      <c r="G290" s="4"/>
      <c r="H290" s="4"/>
      <c r="I290" s="4"/>
      <c r="J290" s="4"/>
      <c r="K290" s="4"/>
      <c r="L290" s="4"/>
    </row>
    <row r="291" spans="4:12" ht="14.25" customHeight="1">
      <c r="D291" s="3"/>
      <c r="E291" s="4"/>
      <c r="F291" s="4"/>
      <c r="G291" s="4"/>
      <c r="H291" s="4"/>
      <c r="I291" s="4"/>
      <c r="J291" s="4"/>
      <c r="K291" s="4"/>
      <c r="L291" s="4"/>
    </row>
    <row r="292" spans="4:12" ht="14.25" customHeight="1">
      <c r="D292" s="3"/>
      <c r="E292" s="4"/>
      <c r="F292" s="4"/>
      <c r="G292" s="4"/>
      <c r="H292" s="4"/>
      <c r="I292" s="4"/>
      <c r="J292" s="4"/>
      <c r="K292" s="4"/>
      <c r="L292" s="4"/>
    </row>
    <row r="293" spans="4:12" ht="14.25" customHeight="1">
      <c r="D293" s="3"/>
      <c r="E293" s="4"/>
      <c r="F293" s="4"/>
      <c r="G293" s="4"/>
      <c r="H293" s="4"/>
      <c r="I293" s="4"/>
      <c r="J293" s="4"/>
      <c r="K293" s="4"/>
      <c r="L293" s="4"/>
    </row>
    <row r="294" spans="4:12" ht="14.25" customHeight="1">
      <c r="D294" s="3"/>
      <c r="E294" s="4"/>
      <c r="F294" s="4"/>
      <c r="G294" s="4"/>
      <c r="H294" s="4"/>
      <c r="I294" s="4"/>
      <c r="J294" s="4"/>
      <c r="K294" s="4"/>
      <c r="L294" s="4"/>
    </row>
    <row r="295" spans="4:12" ht="14.25" customHeight="1">
      <c r="D295" s="3"/>
      <c r="E295" s="4"/>
      <c r="F295" s="4"/>
      <c r="G295" s="4"/>
      <c r="H295" s="4"/>
      <c r="I295" s="4"/>
      <c r="J295" s="4"/>
      <c r="K295" s="4"/>
      <c r="L295" s="4"/>
    </row>
    <row r="296" spans="4:12" ht="14.25" customHeight="1">
      <c r="D296" s="3"/>
      <c r="E296" s="4"/>
      <c r="F296" s="4"/>
      <c r="G296" s="4"/>
      <c r="H296" s="4"/>
      <c r="I296" s="4"/>
      <c r="J296" s="4"/>
      <c r="K296" s="4"/>
      <c r="L296" s="4"/>
    </row>
    <row r="297" spans="4:12" ht="14.25" customHeight="1">
      <c r="D297" s="3"/>
      <c r="E297" s="4"/>
      <c r="F297" s="4"/>
      <c r="G297" s="4"/>
      <c r="H297" s="4"/>
      <c r="I297" s="4"/>
      <c r="J297" s="4"/>
      <c r="K297" s="4"/>
      <c r="L297" s="4"/>
    </row>
    <row r="298" spans="4:12" ht="14.25" customHeight="1">
      <c r="D298" s="3"/>
      <c r="E298" s="4"/>
      <c r="F298" s="4"/>
      <c r="G298" s="4"/>
      <c r="H298" s="4"/>
      <c r="I298" s="4"/>
      <c r="J298" s="4"/>
      <c r="K298" s="4"/>
      <c r="L298" s="4"/>
    </row>
    <row r="299" spans="4:12" ht="14.25" customHeight="1">
      <c r="D299" s="3"/>
      <c r="E299" s="4"/>
      <c r="F299" s="4"/>
      <c r="G299" s="4"/>
      <c r="H299" s="4"/>
      <c r="I299" s="4"/>
      <c r="J299" s="4"/>
      <c r="K299" s="4"/>
      <c r="L299" s="4"/>
    </row>
    <row r="300" spans="4:12" ht="14.25" customHeight="1">
      <c r="D300" s="3"/>
      <c r="E300" s="4"/>
      <c r="F300" s="4"/>
      <c r="G300" s="4"/>
      <c r="H300" s="4"/>
      <c r="I300" s="4"/>
      <c r="J300" s="4"/>
      <c r="K300" s="4"/>
      <c r="L300" s="4"/>
    </row>
    <row r="301" spans="4:12" ht="14.25" customHeight="1">
      <c r="D301" s="3"/>
      <c r="E301" s="4"/>
      <c r="F301" s="4"/>
      <c r="G301" s="4"/>
      <c r="H301" s="4"/>
      <c r="I301" s="4"/>
      <c r="J301" s="4"/>
      <c r="K301" s="4"/>
      <c r="L301" s="4"/>
    </row>
    <row r="302" spans="4:12" ht="14.25" customHeight="1">
      <c r="D302" s="3"/>
      <c r="E302" s="4"/>
      <c r="F302" s="4"/>
      <c r="G302" s="4"/>
      <c r="H302" s="4"/>
      <c r="I302" s="4"/>
      <c r="J302" s="4"/>
      <c r="K302" s="4"/>
      <c r="L302" s="4"/>
    </row>
    <row r="303" spans="4:12" ht="14.25" customHeight="1">
      <c r="D303" s="3"/>
      <c r="E303" s="4"/>
      <c r="F303" s="4"/>
      <c r="G303" s="4"/>
      <c r="H303" s="4"/>
      <c r="I303" s="4"/>
      <c r="J303" s="4"/>
      <c r="K303" s="4"/>
      <c r="L303" s="4"/>
    </row>
    <row r="304" spans="4:12" ht="14.25" customHeight="1">
      <c r="D304" s="3"/>
      <c r="E304" s="4"/>
      <c r="F304" s="4"/>
      <c r="G304" s="4"/>
      <c r="H304" s="4"/>
      <c r="I304" s="4"/>
      <c r="J304" s="4"/>
      <c r="K304" s="4"/>
      <c r="L304" s="4"/>
    </row>
    <row r="305" spans="4:12" ht="14.25" customHeight="1">
      <c r="D305" s="3"/>
      <c r="E305" s="4"/>
      <c r="F305" s="4"/>
      <c r="G305" s="4"/>
      <c r="H305" s="4"/>
      <c r="I305" s="4"/>
      <c r="J305" s="4"/>
      <c r="K305" s="4"/>
      <c r="L305" s="4"/>
    </row>
    <row r="306" spans="4:12" ht="14.25" customHeight="1">
      <c r="D306" s="3"/>
      <c r="E306" s="4"/>
      <c r="F306" s="4"/>
      <c r="G306" s="4"/>
      <c r="H306" s="4"/>
      <c r="I306" s="4"/>
      <c r="J306" s="4"/>
      <c r="K306" s="4"/>
      <c r="L306" s="4"/>
    </row>
    <row r="307" spans="4:12" ht="14.25" customHeight="1">
      <c r="D307" s="3"/>
      <c r="E307" s="4"/>
      <c r="F307" s="4"/>
      <c r="G307" s="4"/>
      <c r="H307" s="4"/>
      <c r="I307" s="4"/>
      <c r="J307" s="4"/>
      <c r="K307" s="4"/>
      <c r="L307" s="4"/>
    </row>
    <row r="308" spans="4:12" ht="14.25" customHeight="1">
      <c r="D308" s="3"/>
      <c r="E308" s="4"/>
      <c r="F308" s="4"/>
      <c r="G308" s="4"/>
      <c r="H308" s="4"/>
      <c r="I308" s="4"/>
      <c r="J308" s="4"/>
      <c r="K308" s="4"/>
      <c r="L308" s="4"/>
    </row>
    <row r="309" spans="4:12" ht="14.25" customHeight="1">
      <c r="D309" s="3"/>
      <c r="E309" s="4"/>
      <c r="F309" s="4"/>
      <c r="G309" s="4"/>
      <c r="H309" s="4"/>
      <c r="I309" s="4"/>
      <c r="J309" s="4"/>
      <c r="K309" s="4"/>
      <c r="L309" s="4"/>
    </row>
    <row r="310" spans="4:12" ht="14.25" customHeight="1">
      <c r="D310" s="3"/>
      <c r="E310" s="4"/>
      <c r="F310" s="4"/>
      <c r="G310" s="4"/>
      <c r="H310" s="4"/>
      <c r="I310" s="4"/>
      <c r="J310" s="4"/>
      <c r="K310" s="4"/>
      <c r="L310" s="4"/>
    </row>
    <row r="311" spans="4:12" ht="14.25" customHeight="1">
      <c r="D311" s="3"/>
      <c r="E311" s="4"/>
      <c r="F311" s="4"/>
      <c r="G311" s="4"/>
      <c r="H311" s="4"/>
      <c r="I311" s="4"/>
      <c r="J311" s="4"/>
      <c r="K311" s="4"/>
      <c r="L311" s="4"/>
    </row>
    <row r="312" spans="4:12" ht="14.25" customHeight="1">
      <c r="D312" s="3"/>
      <c r="E312" s="4"/>
      <c r="F312" s="4"/>
      <c r="G312" s="4"/>
      <c r="H312" s="4"/>
      <c r="I312" s="4"/>
      <c r="J312" s="4"/>
      <c r="K312" s="4"/>
      <c r="L312" s="4"/>
    </row>
    <row r="313" spans="4:12" ht="14.25" customHeight="1">
      <c r="D313" s="3"/>
      <c r="E313" s="4"/>
      <c r="F313" s="4"/>
      <c r="G313" s="4"/>
      <c r="H313" s="4"/>
      <c r="I313" s="4"/>
      <c r="J313" s="4"/>
      <c r="K313" s="4"/>
      <c r="L313" s="4"/>
    </row>
    <row r="314" spans="4:12" ht="14.25" customHeight="1">
      <c r="D314" s="3"/>
      <c r="E314" s="4"/>
      <c r="F314" s="4"/>
      <c r="G314" s="4"/>
      <c r="H314" s="4"/>
      <c r="I314" s="4"/>
      <c r="J314" s="4"/>
      <c r="K314" s="4"/>
      <c r="L314" s="4"/>
    </row>
    <row r="315" spans="4:12" ht="14.25" customHeight="1">
      <c r="D315" s="3"/>
      <c r="E315" s="4"/>
      <c r="F315" s="4"/>
      <c r="G315" s="4"/>
      <c r="H315" s="4"/>
      <c r="I315" s="4"/>
      <c r="J315" s="4"/>
      <c r="K315" s="4"/>
      <c r="L315" s="4"/>
    </row>
    <row r="316" spans="4:12" ht="14.25" customHeight="1">
      <c r="D316" s="3"/>
      <c r="E316" s="4"/>
      <c r="F316" s="4"/>
      <c r="G316" s="4"/>
      <c r="H316" s="4"/>
      <c r="I316" s="4"/>
      <c r="J316" s="4"/>
      <c r="K316" s="4"/>
      <c r="L316" s="4"/>
    </row>
    <row r="317" spans="4:12" ht="14.25" customHeight="1">
      <c r="D317" s="3"/>
      <c r="E317" s="4"/>
      <c r="F317" s="4"/>
      <c r="G317" s="4"/>
      <c r="H317" s="4"/>
      <c r="I317" s="4"/>
      <c r="J317" s="4"/>
      <c r="K317" s="4"/>
      <c r="L317" s="4"/>
    </row>
    <row r="318" spans="4:12" ht="14.25" customHeight="1">
      <c r="D318" s="3"/>
      <c r="E318" s="4"/>
      <c r="F318" s="4"/>
      <c r="G318" s="4"/>
      <c r="H318" s="4"/>
      <c r="I318" s="4"/>
      <c r="J318" s="4"/>
      <c r="K318" s="4"/>
      <c r="L318" s="4"/>
    </row>
    <row r="319" spans="4:12" ht="14.25" customHeight="1">
      <c r="D319" s="3"/>
      <c r="E319" s="4"/>
      <c r="F319" s="4"/>
      <c r="G319" s="4"/>
      <c r="H319" s="4"/>
      <c r="I319" s="4"/>
      <c r="J319" s="4"/>
      <c r="K319" s="4"/>
      <c r="L319" s="4"/>
    </row>
    <row r="320" spans="4:12" ht="14.25" customHeight="1">
      <c r="D320" s="3"/>
      <c r="E320" s="4"/>
      <c r="F320" s="4"/>
      <c r="G320" s="4"/>
      <c r="H320" s="4"/>
      <c r="I320" s="4"/>
      <c r="J320" s="4"/>
      <c r="K320" s="4"/>
      <c r="L320" s="4"/>
    </row>
    <row r="321" spans="4:12" ht="14.25" customHeight="1">
      <c r="D321" s="3"/>
      <c r="E321" s="4"/>
      <c r="F321" s="4"/>
      <c r="G321" s="4"/>
      <c r="H321" s="4"/>
      <c r="I321" s="4"/>
      <c r="J321" s="4"/>
      <c r="K321" s="4"/>
      <c r="L321" s="4"/>
    </row>
    <row r="322" spans="4:12" ht="14.25" customHeight="1">
      <c r="D322" s="3"/>
      <c r="E322" s="4"/>
      <c r="F322" s="4"/>
      <c r="G322" s="4"/>
      <c r="H322" s="4"/>
      <c r="I322" s="4"/>
      <c r="J322" s="4"/>
      <c r="K322" s="4"/>
      <c r="L322" s="4"/>
    </row>
    <row r="323" spans="4:12" ht="14.25" customHeight="1">
      <c r="D323" s="3"/>
      <c r="E323" s="4"/>
      <c r="F323" s="4"/>
      <c r="G323" s="4"/>
      <c r="H323" s="4"/>
      <c r="I323" s="4"/>
      <c r="J323" s="4"/>
      <c r="K323" s="4"/>
      <c r="L323" s="4"/>
    </row>
    <row r="324" spans="4:12" ht="14.25" customHeight="1">
      <c r="D324" s="3"/>
      <c r="E324" s="4"/>
      <c r="F324" s="4"/>
      <c r="G324" s="4"/>
      <c r="H324" s="4"/>
      <c r="I324" s="4"/>
      <c r="J324" s="4"/>
      <c r="K324" s="4"/>
      <c r="L324" s="4"/>
    </row>
    <row r="325" spans="4:12" ht="14.25" customHeight="1">
      <c r="D325" s="3"/>
      <c r="E325" s="4"/>
      <c r="F325" s="4"/>
      <c r="G325" s="4"/>
      <c r="H325" s="4"/>
      <c r="I325" s="4"/>
      <c r="J325" s="4"/>
      <c r="K325" s="4"/>
      <c r="L325" s="4"/>
    </row>
    <row r="326" spans="4:12" ht="14.25" customHeight="1">
      <c r="D326" s="3"/>
      <c r="E326" s="4"/>
      <c r="F326" s="4"/>
      <c r="G326" s="4"/>
      <c r="H326" s="4"/>
      <c r="I326" s="4"/>
      <c r="J326" s="4"/>
      <c r="K326" s="4"/>
      <c r="L326" s="4"/>
    </row>
    <row r="327" spans="4:12" ht="14.25" customHeight="1">
      <c r="D327" s="3"/>
      <c r="E327" s="4"/>
      <c r="F327" s="4"/>
      <c r="G327" s="4"/>
      <c r="H327" s="4"/>
      <c r="I327" s="4"/>
      <c r="J327" s="4"/>
      <c r="K327" s="4"/>
      <c r="L327" s="4"/>
    </row>
    <row r="328" spans="4:12" ht="14.25" customHeight="1">
      <c r="D328" s="3"/>
      <c r="E328" s="4"/>
      <c r="F328" s="4"/>
      <c r="G328" s="4"/>
      <c r="H328" s="4"/>
      <c r="I328" s="4"/>
      <c r="J328" s="4"/>
      <c r="K328" s="4"/>
      <c r="L328" s="4"/>
    </row>
    <row r="329" spans="4:12" ht="14.25" customHeight="1">
      <c r="D329" s="3"/>
      <c r="E329" s="4"/>
      <c r="F329" s="4"/>
      <c r="G329" s="4"/>
      <c r="H329" s="4"/>
      <c r="I329" s="4"/>
      <c r="J329" s="4"/>
      <c r="K329" s="4"/>
      <c r="L329" s="4"/>
    </row>
    <row r="330" spans="4:12" ht="14.25" customHeight="1">
      <c r="D330" s="3"/>
      <c r="E330" s="4"/>
      <c r="F330" s="4"/>
      <c r="G330" s="4"/>
      <c r="H330" s="4"/>
      <c r="I330" s="4"/>
      <c r="J330" s="4"/>
      <c r="K330" s="4"/>
      <c r="L330" s="4"/>
    </row>
    <row r="331" spans="4:12" ht="14.25" customHeight="1">
      <c r="D331" s="3"/>
      <c r="E331" s="4"/>
      <c r="F331" s="4"/>
      <c r="G331" s="4"/>
      <c r="H331" s="4"/>
      <c r="I331" s="4"/>
      <c r="J331" s="4"/>
      <c r="K331" s="4"/>
      <c r="L331" s="4"/>
    </row>
    <row r="332" spans="4:12" ht="14.25" customHeight="1">
      <c r="D332" s="3"/>
      <c r="E332" s="4"/>
      <c r="F332" s="4"/>
      <c r="G332" s="4"/>
      <c r="H332" s="4"/>
      <c r="I332" s="4"/>
      <c r="J332" s="4"/>
      <c r="K332" s="4"/>
      <c r="L332" s="4"/>
    </row>
    <row r="333" spans="4:12" ht="14.25" customHeight="1">
      <c r="D333" s="3"/>
      <c r="E333" s="4"/>
      <c r="F333" s="4"/>
      <c r="G333" s="4"/>
      <c r="H333" s="4"/>
      <c r="I333" s="4"/>
      <c r="J333" s="4"/>
      <c r="K333" s="4"/>
      <c r="L333" s="4"/>
    </row>
    <row r="334" spans="4:12" ht="14.25" customHeight="1">
      <c r="D334" s="3"/>
      <c r="E334" s="4"/>
      <c r="F334" s="4"/>
      <c r="G334" s="4"/>
      <c r="H334" s="4"/>
      <c r="I334" s="4"/>
      <c r="J334" s="4"/>
      <c r="K334" s="4"/>
      <c r="L334" s="4"/>
    </row>
    <row r="335" spans="4:12" ht="14.25" customHeight="1">
      <c r="D335" s="3"/>
      <c r="E335" s="4"/>
      <c r="F335" s="4"/>
      <c r="G335" s="4"/>
      <c r="H335" s="4"/>
      <c r="I335" s="4"/>
      <c r="J335" s="4"/>
      <c r="K335" s="4"/>
      <c r="L335" s="4"/>
    </row>
    <row r="336" spans="4:12" ht="14.25" customHeight="1">
      <c r="D336" s="3"/>
      <c r="E336" s="4"/>
      <c r="F336" s="4"/>
      <c r="G336" s="4"/>
      <c r="H336" s="4"/>
      <c r="I336" s="4"/>
      <c r="J336" s="4"/>
      <c r="K336" s="4"/>
      <c r="L336" s="4"/>
    </row>
    <row r="337" spans="4:12" ht="14.25" customHeight="1">
      <c r="D337" s="3"/>
      <c r="E337" s="4"/>
      <c r="F337" s="4"/>
      <c r="G337" s="4"/>
      <c r="H337" s="4"/>
      <c r="I337" s="4"/>
      <c r="J337" s="4"/>
      <c r="K337" s="4"/>
      <c r="L337" s="4"/>
    </row>
    <row r="338" spans="4:12" ht="14.25" customHeight="1">
      <c r="D338" s="3"/>
      <c r="E338" s="4"/>
      <c r="F338" s="4"/>
      <c r="G338" s="4"/>
      <c r="H338" s="4"/>
      <c r="I338" s="4"/>
      <c r="J338" s="4"/>
      <c r="K338" s="4"/>
      <c r="L338" s="4"/>
    </row>
    <row r="339" spans="4:12" ht="14.25" customHeight="1">
      <c r="D339" s="3"/>
      <c r="E339" s="4"/>
      <c r="F339" s="4"/>
      <c r="G339" s="4"/>
      <c r="H339" s="4"/>
      <c r="I339" s="4"/>
      <c r="J339" s="4"/>
      <c r="K339" s="4"/>
      <c r="L339" s="4"/>
    </row>
    <row r="340" spans="4:12" ht="14.25" customHeight="1">
      <c r="D340" s="3"/>
      <c r="E340" s="4"/>
      <c r="F340" s="4"/>
      <c r="G340" s="4"/>
      <c r="H340" s="4"/>
      <c r="I340" s="4"/>
      <c r="J340" s="4"/>
      <c r="K340" s="4"/>
      <c r="L340" s="4"/>
    </row>
    <row r="341" spans="4:12" ht="14.25" customHeight="1">
      <c r="D341" s="3"/>
      <c r="E341" s="4"/>
      <c r="F341" s="4"/>
      <c r="G341" s="4"/>
      <c r="H341" s="4"/>
      <c r="I341" s="4"/>
      <c r="J341" s="4"/>
      <c r="K341" s="4"/>
      <c r="L341" s="4"/>
    </row>
    <row r="342" spans="4:12" ht="14.25" customHeight="1">
      <c r="D342" s="3"/>
      <c r="E342" s="4"/>
      <c r="F342" s="4"/>
      <c r="G342" s="4"/>
      <c r="H342" s="4"/>
      <c r="I342" s="4"/>
      <c r="J342" s="4"/>
      <c r="K342" s="4"/>
      <c r="L342" s="4"/>
    </row>
    <row r="343" spans="4:12" ht="14.25" customHeight="1">
      <c r="D343" s="3"/>
      <c r="E343" s="4"/>
      <c r="F343" s="4"/>
      <c r="G343" s="4"/>
      <c r="H343" s="4"/>
      <c r="I343" s="4"/>
      <c r="J343" s="4"/>
      <c r="K343" s="4"/>
      <c r="L343" s="4"/>
    </row>
    <row r="344" spans="4:12" ht="14.25" customHeight="1">
      <c r="D344" s="3"/>
      <c r="E344" s="4"/>
      <c r="F344" s="4"/>
      <c r="G344" s="4"/>
      <c r="H344" s="4"/>
      <c r="I344" s="4"/>
      <c r="J344" s="4"/>
      <c r="K344" s="4"/>
      <c r="L344" s="4"/>
    </row>
    <row r="345" spans="4:12" ht="14.25" customHeight="1">
      <c r="D345" s="3"/>
      <c r="E345" s="4"/>
      <c r="F345" s="4"/>
      <c r="G345" s="4"/>
      <c r="H345" s="4"/>
      <c r="I345" s="4"/>
      <c r="J345" s="4"/>
      <c r="K345" s="4"/>
      <c r="L345" s="4"/>
    </row>
    <row r="346" spans="4:12" ht="14.25" customHeight="1">
      <c r="D346" s="3"/>
      <c r="E346" s="4"/>
      <c r="F346" s="4"/>
      <c r="G346" s="4"/>
      <c r="H346" s="4"/>
      <c r="I346" s="4"/>
      <c r="J346" s="4"/>
      <c r="K346" s="4"/>
      <c r="L346" s="4"/>
    </row>
    <row r="347" spans="4:12" ht="14.25" customHeight="1">
      <c r="D347" s="3"/>
      <c r="E347" s="4"/>
      <c r="F347" s="4"/>
      <c r="G347" s="4"/>
      <c r="H347" s="4"/>
      <c r="I347" s="4"/>
      <c r="J347" s="4"/>
      <c r="K347" s="4"/>
      <c r="L347" s="4"/>
    </row>
    <row r="348" spans="4:12" ht="14.25" customHeight="1">
      <c r="D348" s="3"/>
      <c r="E348" s="4"/>
      <c r="F348" s="4"/>
      <c r="G348" s="4"/>
      <c r="H348" s="4"/>
      <c r="I348" s="4"/>
      <c r="J348" s="4"/>
      <c r="K348" s="4"/>
      <c r="L348" s="4"/>
    </row>
    <row r="349" spans="4:12" ht="14.25" customHeight="1">
      <c r="D349" s="3"/>
      <c r="E349" s="4"/>
      <c r="F349" s="4"/>
      <c r="G349" s="4"/>
      <c r="H349" s="4"/>
      <c r="I349" s="4"/>
      <c r="J349" s="4"/>
      <c r="K349" s="4"/>
      <c r="L349" s="4"/>
    </row>
    <row r="350" spans="4:12" ht="14.25" customHeight="1">
      <c r="D350" s="3"/>
      <c r="E350" s="4"/>
      <c r="F350" s="4"/>
      <c r="G350" s="4"/>
      <c r="H350" s="4"/>
      <c r="I350" s="4"/>
      <c r="J350" s="4"/>
      <c r="K350" s="4"/>
      <c r="L350" s="4"/>
    </row>
    <row r="351" spans="4:12" ht="14.25" customHeight="1">
      <c r="D351" s="3"/>
      <c r="E351" s="4"/>
      <c r="F351" s="4"/>
      <c r="G351" s="4"/>
      <c r="H351" s="4"/>
      <c r="I351" s="4"/>
      <c r="J351" s="4"/>
      <c r="K351" s="4"/>
      <c r="L351" s="4"/>
    </row>
    <row r="352" spans="4:12" ht="14.25" customHeight="1">
      <c r="D352" s="3"/>
      <c r="E352" s="4"/>
      <c r="F352" s="4"/>
      <c r="G352" s="4"/>
      <c r="H352" s="4"/>
      <c r="I352" s="4"/>
      <c r="J352" s="4"/>
      <c r="K352" s="4"/>
      <c r="L352" s="4"/>
    </row>
    <row r="353" spans="4:12" ht="14.25" customHeight="1">
      <c r="D353" s="3"/>
      <c r="E353" s="4"/>
      <c r="F353" s="4"/>
      <c r="G353" s="4"/>
      <c r="H353" s="4"/>
      <c r="I353" s="4"/>
      <c r="J353" s="4"/>
      <c r="K353" s="4"/>
      <c r="L353" s="4"/>
    </row>
    <row r="354" spans="4:12" ht="14.25" customHeight="1">
      <c r="D354" s="3"/>
      <c r="E354" s="4"/>
      <c r="F354" s="4"/>
      <c r="G354" s="4"/>
      <c r="H354" s="4"/>
      <c r="I354" s="4"/>
      <c r="J354" s="4"/>
      <c r="K354" s="4"/>
      <c r="L354" s="4"/>
    </row>
    <row r="355" spans="4:12" ht="14.25" customHeight="1">
      <c r="D355" s="3"/>
      <c r="E355" s="4"/>
      <c r="F355" s="4"/>
      <c r="G355" s="4"/>
      <c r="H355" s="4"/>
      <c r="I355" s="4"/>
      <c r="J355" s="4"/>
      <c r="K355" s="4"/>
      <c r="L355" s="4"/>
    </row>
    <row r="356" spans="4:12" ht="14.25" customHeight="1">
      <c r="D356" s="3"/>
      <c r="E356" s="4"/>
      <c r="F356" s="4"/>
      <c r="G356" s="4"/>
      <c r="H356" s="4"/>
      <c r="I356" s="4"/>
      <c r="J356" s="4"/>
      <c r="K356" s="4"/>
      <c r="L356" s="4"/>
    </row>
    <row r="357" spans="4:12" ht="14.25" customHeight="1">
      <c r="D357" s="3"/>
      <c r="E357" s="4"/>
      <c r="F357" s="4"/>
      <c r="G357" s="4"/>
      <c r="H357" s="4"/>
      <c r="I357" s="4"/>
      <c r="J357" s="4"/>
      <c r="K357" s="4"/>
      <c r="L357" s="4"/>
    </row>
    <row r="358" spans="4:12" ht="14.25" customHeight="1">
      <c r="D358" s="3"/>
      <c r="E358" s="4"/>
      <c r="F358" s="4"/>
      <c r="G358" s="4"/>
      <c r="H358" s="4"/>
      <c r="I358" s="4"/>
      <c r="J358" s="4"/>
      <c r="K358" s="4"/>
      <c r="L358" s="4"/>
    </row>
    <row r="359" spans="4:12" ht="14.25" customHeight="1">
      <c r="D359" s="3"/>
      <c r="E359" s="4"/>
      <c r="F359" s="4"/>
      <c r="G359" s="4"/>
      <c r="H359" s="4"/>
      <c r="I359" s="4"/>
      <c r="J359" s="4"/>
      <c r="K359" s="4"/>
      <c r="L359" s="4"/>
    </row>
    <row r="360" spans="4:12" ht="14.25" customHeight="1">
      <c r="D360" s="3"/>
      <c r="E360" s="4"/>
      <c r="F360" s="4"/>
      <c r="G360" s="4"/>
      <c r="H360" s="4"/>
      <c r="I360" s="4"/>
      <c r="J360" s="4"/>
      <c r="K360" s="4"/>
      <c r="L360" s="4"/>
    </row>
    <row r="361" spans="4:12" ht="14.25" customHeight="1">
      <c r="D361" s="3"/>
      <c r="E361" s="4"/>
      <c r="F361" s="4"/>
      <c r="G361" s="4"/>
      <c r="H361" s="4"/>
      <c r="I361" s="4"/>
      <c r="J361" s="4"/>
      <c r="K361" s="4"/>
      <c r="L361" s="4"/>
    </row>
    <row r="362" spans="4:12" ht="14.25" customHeight="1">
      <c r="D362" s="3"/>
      <c r="E362" s="4"/>
      <c r="F362" s="4"/>
      <c r="G362" s="4"/>
      <c r="H362" s="4"/>
      <c r="I362" s="4"/>
      <c r="J362" s="4"/>
      <c r="K362" s="4"/>
      <c r="L362" s="4"/>
    </row>
    <row r="363" spans="4:12" ht="14.25" customHeight="1">
      <c r="D363" s="3"/>
      <c r="E363" s="4"/>
      <c r="F363" s="4"/>
      <c r="G363" s="4"/>
      <c r="H363" s="4"/>
      <c r="I363" s="4"/>
      <c r="J363" s="4"/>
      <c r="K363" s="4"/>
      <c r="L363" s="4"/>
    </row>
    <row r="364" spans="4:12" ht="14.25" customHeight="1">
      <c r="D364" s="3"/>
      <c r="E364" s="4"/>
      <c r="F364" s="4"/>
      <c r="G364" s="4"/>
      <c r="H364" s="4"/>
      <c r="I364" s="4"/>
      <c r="J364" s="4"/>
      <c r="K364" s="4"/>
      <c r="L364" s="4"/>
    </row>
    <row r="365" spans="4:12" ht="14.25" customHeight="1">
      <c r="D365" s="3"/>
      <c r="E365" s="4"/>
      <c r="F365" s="4"/>
      <c r="G365" s="4"/>
      <c r="H365" s="4"/>
      <c r="I365" s="4"/>
      <c r="J365" s="4"/>
      <c r="K365" s="4"/>
      <c r="L365" s="4"/>
    </row>
    <row r="366" spans="4:12" ht="14.25" customHeight="1">
      <c r="D366" s="3"/>
      <c r="E366" s="4"/>
      <c r="F366" s="4"/>
      <c r="G366" s="4"/>
      <c r="H366" s="4"/>
      <c r="I366" s="4"/>
      <c r="J366" s="4"/>
      <c r="K366" s="4"/>
      <c r="L366" s="4"/>
    </row>
    <row r="367" spans="4:12" ht="14.25" customHeight="1">
      <c r="D367" s="3"/>
      <c r="E367" s="4"/>
      <c r="F367" s="4"/>
      <c r="G367" s="4"/>
      <c r="H367" s="4"/>
      <c r="I367" s="4"/>
      <c r="J367" s="4"/>
      <c r="K367" s="4"/>
      <c r="L367" s="4"/>
    </row>
    <row r="368" spans="4:12" ht="14.25" customHeight="1">
      <c r="D368" s="3"/>
      <c r="E368" s="4"/>
      <c r="F368" s="4"/>
      <c r="G368" s="4"/>
      <c r="H368" s="4"/>
      <c r="I368" s="4"/>
      <c r="J368" s="4"/>
      <c r="K368" s="4"/>
      <c r="L368" s="4"/>
    </row>
    <row r="369" spans="4:12" ht="14.25" customHeight="1">
      <c r="D369" s="3"/>
      <c r="E369" s="4"/>
      <c r="F369" s="4"/>
      <c r="G369" s="4"/>
      <c r="H369" s="4"/>
      <c r="I369" s="4"/>
      <c r="J369" s="4"/>
      <c r="K369" s="4"/>
      <c r="L369" s="4"/>
    </row>
    <row r="370" spans="4:12" ht="14.25" customHeight="1">
      <c r="D370" s="3"/>
      <c r="E370" s="4"/>
      <c r="F370" s="4"/>
      <c r="G370" s="4"/>
      <c r="H370" s="4"/>
      <c r="I370" s="4"/>
      <c r="J370" s="4"/>
      <c r="K370" s="4"/>
      <c r="L370" s="4"/>
    </row>
    <row r="371" spans="4:12" ht="14.25" customHeight="1">
      <c r="D371" s="3"/>
      <c r="E371" s="4"/>
      <c r="F371" s="4"/>
      <c r="G371" s="4"/>
      <c r="H371" s="4"/>
      <c r="I371" s="4"/>
      <c r="J371" s="4"/>
      <c r="K371" s="4"/>
      <c r="L371" s="4"/>
    </row>
    <row r="372" spans="4:12" ht="14.25" customHeight="1">
      <c r="D372" s="3"/>
      <c r="E372" s="4"/>
      <c r="F372" s="4"/>
      <c r="G372" s="4"/>
      <c r="H372" s="4"/>
      <c r="I372" s="4"/>
      <c r="J372" s="4"/>
      <c r="K372" s="4"/>
      <c r="L372" s="4"/>
    </row>
    <row r="373" spans="4:12" ht="14.25" customHeight="1">
      <c r="D373" s="3"/>
      <c r="E373" s="4"/>
      <c r="F373" s="4"/>
      <c r="G373" s="4"/>
      <c r="H373" s="4"/>
      <c r="I373" s="4"/>
      <c r="J373" s="4"/>
      <c r="K373" s="4"/>
      <c r="L373" s="4"/>
    </row>
    <row r="374" spans="4:12" ht="14.25" customHeight="1">
      <c r="D374" s="3"/>
      <c r="E374" s="4"/>
      <c r="F374" s="4"/>
      <c r="G374" s="4"/>
      <c r="H374" s="4"/>
      <c r="I374" s="4"/>
      <c r="J374" s="4"/>
      <c r="K374" s="4"/>
      <c r="L374" s="4"/>
    </row>
    <row r="375" spans="4:12" ht="14.25" customHeight="1">
      <c r="D375" s="3"/>
      <c r="E375" s="4"/>
      <c r="F375" s="4"/>
      <c r="G375" s="4"/>
      <c r="H375" s="4"/>
      <c r="I375" s="4"/>
      <c r="J375" s="4"/>
      <c r="K375" s="4"/>
      <c r="L375" s="4"/>
    </row>
    <row r="376" spans="4:12" ht="14.25" customHeight="1">
      <c r="D376" s="3"/>
      <c r="E376" s="4"/>
      <c r="F376" s="4"/>
      <c r="G376" s="4"/>
      <c r="H376" s="4"/>
      <c r="I376" s="4"/>
      <c r="J376" s="4"/>
      <c r="K376" s="4"/>
      <c r="L376" s="4"/>
    </row>
    <row r="377" spans="4:12" ht="14.25" customHeight="1">
      <c r="D377" s="3"/>
      <c r="E377" s="4"/>
      <c r="F377" s="4"/>
      <c r="G377" s="4"/>
      <c r="H377" s="4"/>
      <c r="I377" s="4"/>
      <c r="J377" s="4"/>
      <c r="K377" s="4"/>
      <c r="L377" s="4"/>
    </row>
    <row r="378" spans="4:12" ht="14.25" customHeight="1">
      <c r="D378" s="3"/>
      <c r="E378" s="4"/>
      <c r="F378" s="4"/>
      <c r="G378" s="4"/>
      <c r="H378" s="4"/>
      <c r="I378" s="4"/>
      <c r="J378" s="4"/>
      <c r="K378" s="4"/>
      <c r="L378" s="4"/>
    </row>
    <row r="379" spans="4:12" ht="14.25" customHeight="1">
      <c r="D379" s="3"/>
      <c r="E379" s="4"/>
      <c r="F379" s="4"/>
      <c r="G379" s="4"/>
      <c r="H379" s="4"/>
      <c r="I379" s="4"/>
      <c r="J379" s="4"/>
      <c r="K379" s="4"/>
      <c r="L379" s="4"/>
    </row>
    <row r="380" spans="4:12" ht="14.25" customHeight="1">
      <c r="D380" s="3"/>
      <c r="E380" s="4"/>
      <c r="F380" s="4"/>
      <c r="G380" s="4"/>
      <c r="H380" s="4"/>
      <c r="I380" s="4"/>
      <c r="J380" s="4"/>
      <c r="K380" s="4"/>
      <c r="L380" s="4"/>
    </row>
    <row r="381" spans="4:12" ht="14.25" customHeight="1">
      <c r="D381" s="3"/>
      <c r="E381" s="4"/>
      <c r="F381" s="4"/>
      <c r="G381" s="4"/>
      <c r="H381" s="4"/>
      <c r="I381" s="4"/>
      <c r="J381" s="4"/>
      <c r="K381" s="4"/>
      <c r="L381" s="4"/>
    </row>
    <row r="382" spans="4:12" ht="14.25" customHeight="1">
      <c r="D382" s="3"/>
      <c r="E382" s="4"/>
      <c r="F382" s="4"/>
      <c r="G382" s="4"/>
      <c r="H382" s="4"/>
      <c r="I382" s="4"/>
      <c r="J382" s="4"/>
      <c r="K382" s="4"/>
      <c r="L382" s="4"/>
    </row>
    <row r="383" spans="4:12" ht="14.25" customHeight="1">
      <c r="D383" s="3"/>
      <c r="E383" s="4"/>
      <c r="F383" s="4"/>
      <c r="G383" s="4"/>
      <c r="H383" s="4"/>
      <c r="I383" s="4"/>
      <c r="J383" s="4"/>
      <c r="K383" s="4"/>
      <c r="L383" s="4"/>
    </row>
    <row r="384" spans="4:12" ht="14.25" customHeight="1">
      <c r="D384" s="3"/>
      <c r="E384" s="4"/>
      <c r="F384" s="4"/>
      <c r="G384" s="4"/>
      <c r="H384" s="4"/>
      <c r="I384" s="4"/>
      <c r="J384" s="4"/>
      <c r="K384" s="4"/>
      <c r="L384" s="4"/>
    </row>
    <row r="385" spans="4:12" ht="14.25" customHeight="1">
      <c r="D385" s="3"/>
      <c r="E385" s="4"/>
      <c r="F385" s="4"/>
      <c r="G385" s="4"/>
      <c r="H385" s="4"/>
      <c r="I385" s="4"/>
      <c r="J385" s="4"/>
      <c r="K385" s="4"/>
      <c r="L385" s="4"/>
    </row>
    <row r="386" spans="4:12" ht="14.25" customHeight="1">
      <c r="D386" s="3"/>
      <c r="E386" s="4"/>
      <c r="F386" s="4"/>
      <c r="G386" s="4"/>
      <c r="H386" s="4"/>
      <c r="I386" s="4"/>
      <c r="J386" s="4"/>
      <c r="K386" s="4"/>
      <c r="L386" s="4"/>
    </row>
    <row r="387" spans="4:12" ht="14.25" customHeight="1">
      <c r="D387" s="3"/>
      <c r="E387" s="4"/>
      <c r="F387" s="4"/>
      <c r="G387" s="4"/>
      <c r="H387" s="4"/>
      <c r="I387" s="4"/>
      <c r="J387" s="4"/>
      <c r="K387" s="4"/>
      <c r="L387" s="4"/>
    </row>
    <row r="388" spans="4:12" ht="14.25" customHeight="1">
      <c r="D388" s="3"/>
      <c r="E388" s="4"/>
      <c r="F388" s="4"/>
      <c r="G388" s="4"/>
      <c r="H388" s="4"/>
      <c r="I388" s="4"/>
      <c r="J388" s="4"/>
      <c r="K388" s="4"/>
      <c r="L388" s="4"/>
    </row>
    <row r="389" spans="4:12" ht="14.25" customHeight="1">
      <c r="D389" s="3"/>
      <c r="E389" s="4"/>
      <c r="F389" s="4"/>
      <c r="G389" s="4"/>
      <c r="H389" s="4"/>
      <c r="I389" s="4"/>
      <c r="J389" s="4"/>
      <c r="K389" s="4"/>
      <c r="L389" s="4"/>
    </row>
    <row r="390" spans="4:12" ht="14.25" customHeight="1">
      <c r="D390" s="3"/>
      <c r="E390" s="4"/>
      <c r="F390" s="4"/>
      <c r="G390" s="4"/>
      <c r="H390" s="4"/>
      <c r="I390" s="4"/>
      <c r="J390" s="4"/>
      <c r="K390" s="4"/>
      <c r="L390" s="4"/>
    </row>
    <row r="391" spans="4:12" ht="14.25" customHeight="1">
      <c r="D391" s="3"/>
      <c r="E391" s="4"/>
      <c r="F391" s="4"/>
      <c r="G391" s="4"/>
      <c r="H391" s="4"/>
      <c r="I391" s="4"/>
      <c r="J391" s="4"/>
      <c r="K391" s="4"/>
      <c r="L391" s="4"/>
    </row>
    <row r="392" spans="4:12" ht="14.25" customHeight="1">
      <c r="D392" s="3"/>
      <c r="E392" s="4"/>
      <c r="F392" s="4"/>
      <c r="G392" s="4"/>
      <c r="H392" s="4"/>
      <c r="I392" s="4"/>
      <c r="J392" s="4"/>
      <c r="K392" s="4"/>
      <c r="L392" s="4"/>
    </row>
    <row r="393" spans="4:12" ht="14.25" customHeight="1">
      <c r="D393" s="3"/>
      <c r="E393" s="4"/>
      <c r="F393" s="4"/>
      <c r="G393" s="4"/>
      <c r="H393" s="4"/>
      <c r="I393" s="4"/>
      <c r="J393" s="4"/>
      <c r="K393" s="4"/>
      <c r="L393" s="4"/>
    </row>
    <row r="394" spans="4:12" ht="14.25" customHeight="1">
      <c r="D394" s="3"/>
      <c r="E394" s="4"/>
      <c r="F394" s="4"/>
      <c r="G394" s="4"/>
      <c r="H394" s="4"/>
      <c r="I394" s="4"/>
      <c r="J394" s="4"/>
      <c r="K394" s="4"/>
      <c r="L394" s="4"/>
    </row>
    <row r="395" spans="4:12" ht="14.25" customHeight="1">
      <c r="D395" s="3"/>
      <c r="E395" s="4"/>
      <c r="F395" s="4"/>
      <c r="G395" s="4"/>
      <c r="H395" s="4"/>
      <c r="I395" s="4"/>
      <c r="J395" s="4"/>
      <c r="K395" s="4"/>
      <c r="L395" s="4"/>
    </row>
    <row r="396" spans="4:12" ht="14.25" customHeight="1">
      <c r="D396" s="3"/>
      <c r="E396" s="4"/>
      <c r="F396" s="4"/>
      <c r="G396" s="4"/>
      <c r="H396" s="4"/>
      <c r="I396" s="4"/>
      <c r="J396" s="4"/>
      <c r="K396" s="4"/>
      <c r="L396" s="4"/>
    </row>
    <row r="397" spans="4:12" ht="14.25" customHeight="1">
      <c r="D397" s="3"/>
      <c r="E397" s="4"/>
      <c r="F397" s="4"/>
      <c r="G397" s="4"/>
      <c r="H397" s="4"/>
      <c r="I397" s="4"/>
      <c r="J397" s="4"/>
      <c r="K397" s="4"/>
      <c r="L397" s="4"/>
    </row>
    <row r="398" spans="4:12" ht="14.25" customHeight="1">
      <c r="D398" s="3"/>
      <c r="E398" s="4"/>
      <c r="F398" s="4"/>
      <c r="G398" s="4"/>
      <c r="H398" s="4"/>
      <c r="I398" s="4"/>
      <c r="J398" s="4"/>
      <c r="K398" s="4"/>
      <c r="L398" s="4"/>
    </row>
    <row r="399" spans="4:12" ht="14.25" customHeight="1">
      <c r="D399" s="3"/>
      <c r="E399" s="4"/>
      <c r="F399" s="4"/>
      <c r="G399" s="4"/>
      <c r="H399" s="4"/>
      <c r="I399" s="4"/>
      <c r="J399" s="4"/>
      <c r="K399" s="4"/>
      <c r="L399" s="4"/>
    </row>
    <row r="400" spans="4:12" ht="14.25" customHeight="1">
      <c r="D400" s="3"/>
      <c r="E400" s="4"/>
      <c r="F400" s="4"/>
      <c r="G400" s="4"/>
      <c r="H400" s="4"/>
      <c r="I400" s="4"/>
      <c r="J400" s="4"/>
      <c r="K400" s="4"/>
      <c r="L400" s="4"/>
    </row>
    <row r="401" spans="4:12" ht="14.25" customHeight="1">
      <c r="D401" s="3"/>
      <c r="E401" s="4"/>
      <c r="F401" s="4"/>
      <c r="G401" s="4"/>
      <c r="H401" s="4"/>
      <c r="I401" s="4"/>
      <c r="J401" s="4"/>
      <c r="K401" s="4"/>
      <c r="L401" s="4"/>
    </row>
    <row r="402" spans="4:12" ht="14.25" customHeight="1">
      <c r="D402" s="3"/>
      <c r="E402" s="4"/>
      <c r="F402" s="4"/>
      <c r="G402" s="4"/>
      <c r="H402" s="4"/>
      <c r="I402" s="4"/>
      <c r="J402" s="4"/>
      <c r="K402" s="4"/>
      <c r="L402" s="4"/>
    </row>
    <row r="403" spans="4:12" ht="14.25" customHeight="1">
      <c r="D403" s="3"/>
      <c r="E403" s="4"/>
      <c r="F403" s="4"/>
      <c r="G403" s="4"/>
      <c r="H403" s="4"/>
      <c r="I403" s="4"/>
      <c r="J403" s="4"/>
      <c r="K403" s="4"/>
      <c r="L403" s="4"/>
    </row>
    <row r="404" spans="4:12" ht="14.25" customHeight="1">
      <c r="D404" s="3"/>
      <c r="E404" s="4"/>
      <c r="F404" s="4"/>
      <c r="G404" s="4"/>
      <c r="H404" s="4"/>
      <c r="I404" s="4"/>
      <c r="J404" s="4"/>
      <c r="K404" s="4"/>
      <c r="L404" s="4"/>
    </row>
    <row r="405" spans="4:12" ht="14.25" customHeight="1">
      <c r="D405" s="3"/>
      <c r="E405" s="4"/>
      <c r="F405" s="4"/>
      <c r="G405" s="4"/>
      <c r="H405" s="4"/>
      <c r="I405" s="4"/>
      <c r="J405" s="4"/>
      <c r="K405" s="4"/>
      <c r="L405" s="4"/>
    </row>
    <row r="406" spans="4:12" ht="14.25" customHeight="1">
      <c r="D406" s="3"/>
      <c r="E406" s="4"/>
      <c r="F406" s="4"/>
      <c r="G406" s="4"/>
      <c r="H406" s="4"/>
      <c r="I406" s="4"/>
      <c r="J406" s="4"/>
      <c r="K406" s="4"/>
      <c r="L406" s="4"/>
    </row>
    <row r="407" spans="4:12" ht="14.25" customHeight="1">
      <c r="D407" s="3"/>
      <c r="E407" s="4"/>
      <c r="F407" s="4"/>
      <c r="G407" s="4"/>
      <c r="H407" s="4"/>
      <c r="I407" s="4"/>
      <c r="J407" s="4"/>
      <c r="K407" s="4"/>
      <c r="L407" s="4"/>
    </row>
    <row r="408" spans="4:12" ht="14.25" customHeight="1">
      <c r="D408" s="3"/>
      <c r="E408" s="4"/>
      <c r="F408" s="4"/>
      <c r="G408" s="4"/>
      <c r="H408" s="4"/>
      <c r="I408" s="4"/>
      <c r="J408" s="4"/>
      <c r="K408" s="4"/>
      <c r="L408" s="4"/>
    </row>
    <row r="409" spans="4:12" ht="14.25" customHeight="1">
      <c r="D409" s="3"/>
      <c r="E409" s="4"/>
      <c r="F409" s="4"/>
      <c r="G409" s="4"/>
      <c r="H409" s="4"/>
      <c r="I409" s="4"/>
      <c r="J409" s="4"/>
      <c r="K409" s="4"/>
      <c r="L409" s="4"/>
    </row>
    <row r="410" spans="4:12" ht="14.25" customHeight="1">
      <c r="D410" s="3"/>
      <c r="E410" s="4"/>
      <c r="F410" s="4"/>
      <c r="G410" s="4"/>
      <c r="H410" s="4"/>
      <c r="I410" s="4"/>
      <c r="J410" s="4"/>
      <c r="K410" s="4"/>
      <c r="L410" s="4"/>
    </row>
    <row r="411" spans="4:12" ht="14.25" customHeight="1">
      <c r="D411" s="3"/>
      <c r="E411" s="4"/>
      <c r="F411" s="4"/>
      <c r="G411" s="4"/>
      <c r="H411" s="4"/>
      <c r="I411" s="4"/>
      <c r="J411" s="4"/>
      <c r="K411" s="4"/>
      <c r="L411" s="4"/>
    </row>
    <row r="412" spans="4:12" ht="14.25" customHeight="1">
      <c r="D412" s="3"/>
      <c r="E412" s="4"/>
      <c r="F412" s="4"/>
      <c r="G412" s="4"/>
      <c r="H412" s="4"/>
      <c r="I412" s="4"/>
      <c r="J412" s="4"/>
      <c r="K412" s="4"/>
      <c r="L412" s="4"/>
    </row>
    <row r="413" spans="4:12" ht="14.25" customHeight="1">
      <c r="D413" s="3"/>
      <c r="E413" s="4"/>
      <c r="F413" s="4"/>
      <c r="G413" s="4"/>
      <c r="H413" s="4"/>
      <c r="I413" s="4"/>
      <c r="J413" s="4"/>
      <c r="K413" s="4"/>
      <c r="L413" s="4"/>
    </row>
    <row r="414" spans="4:12" ht="14.25" customHeight="1">
      <c r="D414" s="3"/>
      <c r="E414" s="4"/>
      <c r="F414" s="4"/>
      <c r="G414" s="4"/>
      <c r="H414" s="4"/>
      <c r="I414" s="4"/>
      <c r="J414" s="4"/>
      <c r="K414" s="4"/>
      <c r="L414" s="4"/>
    </row>
    <row r="415" spans="4:12" ht="14.25" customHeight="1">
      <c r="D415" s="3"/>
      <c r="E415" s="4"/>
      <c r="F415" s="4"/>
      <c r="G415" s="4"/>
      <c r="H415" s="4"/>
      <c r="I415" s="4"/>
      <c r="J415" s="4"/>
      <c r="K415" s="4"/>
      <c r="L415" s="4"/>
    </row>
    <row r="416" spans="4:12" ht="14.25" customHeight="1">
      <c r="D416" s="3"/>
      <c r="E416" s="4"/>
      <c r="F416" s="4"/>
      <c r="G416" s="4"/>
      <c r="H416" s="4"/>
      <c r="I416" s="4"/>
      <c r="J416" s="4"/>
      <c r="K416" s="4"/>
      <c r="L416" s="4"/>
    </row>
    <row r="417" spans="4:12" ht="14.25" customHeight="1">
      <c r="D417" s="3"/>
      <c r="E417" s="4"/>
      <c r="F417" s="4"/>
      <c r="G417" s="4"/>
      <c r="H417" s="4"/>
      <c r="I417" s="4"/>
      <c r="J417" s="4"/>
      <c r="K417" s="4"/>
      <c r="L417" s="4"/>
    </row>
    <row r="418" spans="4:12" ht="14.25" customHeight="1">
      <c r="D418" s="3"/>
      <c r="E418" s="4"/>
      <c r="F418" s="4"/>
      <c r="G418" s="4"/>
      <c r="H418" s="4"/>
      <c r="I418" s="4"/>
      <c r="J418" s="4"/>
      <c r="K418" s="4"/>
      <c r="L418" s="4"/>
    </row>
    <row r="419" spans="4:12" ht="14.25" customHeight="1">
      <c r="D419" s="3"/>
      <c r="E419" s="4"/>
      <c r="F419" s="4"/>
      <c r="G419" s="4"/>
      <c r="H419" s="4"/>
      <c r="I419" s="4"/>
      <c r="J419" s="4"/>
      <c r="K419" s="4"/>
      <c r="L419" s="4"/>
    </row>
    <row r="420" spans="4:12" ht="14.25" customHeight="1">
      <c r="D420" s="3"/>
      <c r="E420" s="4"/>
      <c r="F420" s="4"/>
      <c r="G420" s="4"/>
      <c r="H420" s="4"/>
      <c r="I420" s="4"/>
      <c r="J420" s="4"/>
      <c r="K420" s="4"/>
      <c r="L420" s="4"/>
    </row>
    <row r="421" spans="4:12" ht="14.25" customHeight="1">
      <c r="D421" s="3"/>
      <c r="E421" s="4"/>
      <c r="F421" s="4"/>
      <c r="G421" s="4"/>
      <c r="H421" s="4"/>
      <c r="I421" s="4"/>
      <c r="J421" s="4"/>
      <c r="K421" s="4"/>
      <c r="L421" s="4"/>
    </row>
    <row r="422" spans="4:12" ht="14.25" customHeight="1">
      <c r="D422" s="3"/>
      <c r="E422" s="4"/>
      <c r="F422" s="4"/>
      <c r="G422" s="4"/>
      <c r="H422" s="4"/>
      <c r="I422" s="4"/>
      <c r="J422" s="4"/>
      <c r="K422" s="4"/>
      <c r="L422" s="4"/>
    </row>
    <row r="423" spans="4:12" ht="14.25" customHeight="1">
      <c r="D423" s="3"/>
      <c r="E423" s="4"/>
      <c r="F423" s="4"/>
      <c r="G423" s="4"/>
      <c r="H423" s="4"/>
      <c r="I423" s="4"/>
      <c r="J423" s="4"/>
      <c r="K423" s="4"/>
      <c r="L423" s="4"/>
    </row>
    <row r="424" spans="4:12" ht="14.25" customHeight="1">
      <c r="D424" s="3"/>
      <c r="E424" s="4"/>
      <c r="F424" s="4"/>
      <c r="G424" s="4"/>
      <c r="H424" s="4"/>
      <c r="I424" s="4"/>
      <c r="J424" s="4"/>
      <c r="K424" s="4"/>
      <c r="L424" s="4"/>
    </row>
    <row r="425" spans="4:12" ht="14.25" customHeight="1">
      <c r="D425" s="3"/>
      <c r="E425" s="4"/>
      <c r="F425" s="4"/>
      <c r="G425" s="4"/>
      <c r="H425" s="4"/>
      <c r="I425" s="4"/>
      <c r="J425" s="4"/>
      <c r="K425" s="4"/>
      <c r="L425" s="4"/>
    </row>
    <row r="426" spans="4:12" ht="14.25" customHeight="1">
      <c r="D426" s="3"/>
      <c r="E426" s="4"/>
      <c r="F426" s="4"/>
      <c r="G426" s="4"/>
      <c r="H426" s="4"/>
      <c r="I426" s="4"/>
      <c r="J426" s="4"/>
      <c r="K426" s="4"/>
      <c r="L426" s="4"/>
    </row>
    <row r="427" spans="4:12" ht="14.25" customHeight="1">
      <c r="D427" s="3"/>
      <c r="E427" s="4"/>
      <c r="F427" s="4"/>
      <c r="G427" s="4"/>
      <c r="H427" s="4"/>
      <c r="I427" s="4"/>
      <c r="J427" s="4"/>
      <c r="K427" s="4"/>
      <c r="L427" s="4"/>
    </row>
    <row r="428" spans="4:12" ht="14.25" customHeight="1">
      <c r="D428" s="3"/>
      <c r="E428" s="4"/>
      <c r="F428" s="4"/>
      <c r="G428" s="4"/>
      <c r="H428" s="4"/>
      <c r="I428" s="4"/>
      <c r="J428" s="4"/>
      <c r="K428" s="4"/>
      <c r="L428" s="4"/>
    </row>
    <row r="429" spans="4:12" ht="14.25" customHeight="1">
      <c r="D429" s="3"/>
      <c r="E429" s="4"/>
      <c r="F429" s="4"/>
      <c r="G429" s="4"/>
      <c r="H429" s="4"/>
      <c r="I429" s="4"/>
      <c r="J429" s="4"/>
      <c r="K429" s="4"/>
      <c r="L429" s="4"/>
    </row>
    <row r="430" spans="4:12" ht="14.25" customHeight="1">
      <c r="D430" s="3"/>
      <c r="E430" s="4"/>
      <c r="F430" s="4"/>
      <c r="G430" s="4"/>
      <c r="H430" s="4"/>
      <c r="I430" s="4"/>
      <c r="J430" s="4"/>
      <c r="K430" s="4"/>
      <c r="L430" s="4"/>
    </row>
    <row r="431" spans="4:12" ht="14.25" customHeight="1">
      <c r="D431" s="3"/>
      <c r="E431" s="4"/>
      <c r="F431" s="4"/>
      <c r="G431" s="4"/>
      <c r="H431" s="4"/>
      <c r="I431" s="4"/>
      <c r="J431" s="4"/>
      <c r="K431" s="4"/>
      <c r="L431" s="4"/>
    </row>
    <row r="432" spans="4:12" ht="14.25" customHeight="1">
      <c r="D432" s="3"/>
      <c r="E432" s="4"/>
      <c r="F432" s="4"/>
      <c r="G432" s="4"/>
      <c r="H432" s="4"/>
      <c r="I432" s="4"/>
      <c r="J432" s="4"/>
      <c r="K432" s="4"/>
      <c r="L432" s="4"/>
    </row>
    <row r="433" spans="4:12" ht="14.25" customHeight="1">
      <c r="D433" s="3"/>
      <c r="E433" s="4"/>
      <c r="F433" s="4"/>
      <c r="G433" s="4"/>
      <c r="H433" s="4"/>
      <c r="I433" s="4"/>
      <c r="J433" s="4"/>
      <c r="K433" s="4"/>
      <c r="L433" s="4"/>
    </row>
    <row r="434" spans="4:12" ht="14.25" customHeight="1">
      <c r="D434" s="3"/>
      <c r="E434" s="4"/>
      <c r="F434" s="4"/>
      <c r="G434" s="4"/>
      <c r="H434" s="4"/>
      <c r="I434" s="4"/>
      <c r="J434" s="4"/>
      <c r="K434" s="4"/>
      <c r="L434" s="4"/>
    </row>
    <row r="435" spans="4:12" ht="14.25" customHeight="1">
      <c r="D435" s="3"/>
      <c r="E435" s="4"/>
      <c r="F435" s="4"/>
      <c r="G435" s="4"/>
      <c r="H435" s="4"/>
      <c r="I435" s="4"/>
      <c r="J435" s="4"/>
      <c r="K435" s="4"/>
      <c r="L435" s="4"/>
    </row>
    <row r="436" spans="4:12" ht="14.25" customHeight="1">
      <c r="D436" s="3"/>
      <c r="E436" s="4"/>
      <c r="F436" s="4"/>
      <c r="G436" s="4"/>
      <c r="H436" s="4"/>
      <c r="I436" s="4"/>
      <c r="J436" s="4"/>
      <c r="K436" s="4"/>
      <c r="L436" s="4"/>
    </row>
    <row r="437" spans="4:12" ht="14.25" customHeight="1">
      <c r="D437" s="3"/>
      <c r="E437" s="4"/>
      <c r="F437" s="4"/>
      <c r="G437" s="4"/>
      <c r="H437" s="4"/>
      <c r="I437" s="4"/>
      <c r="J437" s="4"/>
      <c r="K437" s="4"/>
      <c r="L437" s="4"/>
    </row>
    <row r="438" spans="4:12" ht="14.25" customHeight="1">
      <c r="D438" s="3"/>
      <c r="E438" s="4"/>
      <c r="F438" s="4"/>
      <c r="G438" s="4"/>
      <c r="H438" s="4"/>
      <c r="I438" s="4"/>
      <c r="J438" s="4"/>
      <c r="K438" s="4"/>
      <c r="L438" s="4"/>
    </row>
    <row r="439" spans="4:12" ht="14.25" customHeight="1">
      <c r="D439" s="3"/>
      <c r="E439" s="4"/>
      <c r="F439" s="4"/>
      <c r="G439" s="4"/>
      <c r="H439" s="4"/>
      <c r="I439" s="4"/>
      <c r="J439" s="4"/>
      <c r="K439" s="4"/>
      <c r="L439" s="4"/>
    </row>
    <row r="440" spans="4:12" ht="14.25" customHeight="1">
      <c r="D440" s="3"/>
      <c r="E440" s="4"/>
      <c r="F440" s="4"/>
      <c r="G440" s="4"/>
      <c r="H440" s="4"/>
      <c r="I440" s="4"/>
      <c r="J440" s="4"/>
      <c r="K440" s="4"/>
      <c r="L440" s="4"/>
    </row>
    <row r="441" spans="4:12" ht="14.25" customHeight="1">
      <c r="D441" s="3"/>
      <c r="E441" s="4"/>
      <c r="F441" s="4"/>
      <c r="G441" s="4"/>
      <c r="H441" s="4"/>
      <c r="I441" s="4"/>
      <c r="J441" s="4"/>
      <c r="K441" s="4"/>
      <c r="L441" s="4"/>
    </row>
    <row r="442" spans="4:12" ht="14.25" customHeight="1">
      <c r="D442" s="3"/>
      <c r="E442" s="4"/>
      <c r="F442" s="4"/>
      <c r="G442" s="4"/>
      <c r="H442" s="4"/>
      <c r="I442" s="4"/>
      <c r="J442" s="4"/>
      <c r="K442" s="4"/>
      <c r="L442" s="4"/>
    </row>
    <row r="443" spans="4:12" ht="14.25" customHeight="1">
      <c r="D443" s="3"/>
      <c r="E443" s="4"/>
      <c r="F443" s="4"/>
      <c r="G443" s="4"/>
      <c r="H443" s="4"/>
      <c r="I443" s="4"/>
      <c r="J443" s="4"/>
      <c r="K443" s="4"/>
      <c r="L443" s="4"/>
    </row>
    <row r="444" spans="4:12" ht="14.25" customHeight="1">
      <c r="D444" s="3"/>
      <c r="E444" s="4"/>
      <c r="F444" s="4"/>
      <c r="G444" s="4"/>
      <c r="H444" s="4"/>
      <c r="I444" s="4"/>
      <c r="J444" s="4"/>
      <c r="K444" s="4"/>
      <c r="L444" s="4"/>
    </row>
    <row r="445" spans="4:12" ht="14.25" customHeight="1">
      <c r="D445" s="3"/>
      <c r="E445" s="4"/>
      <c r="F445" s="4"/>
      <c r="G445" s="4"/>
      <c r="H445" s="4"/>
      <c r="I445" s="4"/>
      <c r="J445" s="4"/>
      <c r="K445" s="4"/>
      <c r="L445" s="4"/>
    </row>
    <row r="446" spans="4:12" ht="14.25" customHeight="1">
      <c r="D446" s="3"/>
      <c r="E446" s="4"/>
      <c r="F446" s="4"/>
      <c r="G446" s="4"/>
      <c r="H446" s="4"/>
      <c r="I446" s="4"/>
      <c r="J446" s="4"/>
      <c r="K446" s="4"/>
      <c r="L446" s="4"/>
    </row>
    <row r="447" spans="4:12" ht="14.25" customHeight="1">
      <c r="D447" s="3"/>
      <c r="E447" s="4"/>
      <c r="F447" s="4"/>
      <c r="G447" s="4"/>
      <c r="H447" s="4"/>
      <c r="I447" s="4"/>
      <c r="J447" s="4"/>
      <c r="K447" s="4"/>
      <c r="L447" s="4"/>
    </row>
    <row r="448" spans="4:12" ht="14.25" customHeight="1">
      <c r="D448" s="3"/>
      <c r="E448" s="4"/>
      <c r="F448" s="4"/>
      <c r="G448" s="4"/>
      <c r="H448" s="4"/>
      <c r="I448" s="4"/>
      <c r="J448" s="4"/>
      <c r="K448" s="4"/>
      <c r="L448" s="4"/>
    </row>
    <row r="449" spans="4:12" ht="14.25" customHeight="1">
      <c r="D449" s="3"/>
      <c r="E449" s="4"/>
      <c r="F449" s="4"/>
      <c r="G449" s="4"/>
      <c r="H449" s="4"/>
      <c r="I449" s="4"/>
      <c r="J449" s="4"/>
      <c r="K449" s="4"/>
      <c r="L449" s="4"/>
    </row>
    <row r="450" spans="4:12" ht="14.25" customHeight="1">
      <c r="D450" s="3"/>
      <c r="E450" s="4"/>
      <c r="F450" s="4"/>
      <c r="G450" s="4"/>
      <c r="H450" s="4"/>
      <c r="I450" s="4"/>
      <c r="J450" s="4"/>
      <c r="K450" s="4"/>
      <c r="L450" s="4"/>
    </row>
    <row r="451" spans="4:12" ht="14.25" customHeight="1">
      <c r="D451" s="3"/>
      <c r="E451" s="4"/>
      <c r="F451" s="4"/>
      <c r="G451" s="4"/>
      <c r="H451" s="4"/>
      <c r="I451" s="4"/>
      <c r="J451" s="4"/>
      <c r="K451" s="4"/>
      <c r="L451" s="4"/>
    </row>
    <row r="452" spans="4:12" ht="14.25" customHeight="1">
      <c r="D452" s="3"/>
      <c r="E452" s="4"/>
      <c r="F452" s="4"/>
      <c r="G452" s="4"/>
      <c r="H452" s="4"/>
      <c r="I452" s="4"/>
      <c r="J452" s="4"/>
      <c r="K452" s="4"/>
      <c r="L452" s="4"/>
    </row>
    <row r="453" spans="4:12" ht="14.25" customHeight="1">
      <c r="D453" s="3"/>
      <c r="E453" s="4"/>
      <c r="F453" s="4"/>
      <c r="G453" s="4"/>
      <c r="H453" s="4"/>
      <c r="I453" s="4"/>
      <c r="J453" s="4"/>
      <c r="K453" s="4"/>
      <c r="L453" s="4"/>
    </row>
    <row r="454" spans="4:12" ht="14.25" customHeight="1">
      <c r="D454" s="3"/>
      <c r="E454" s="4"/>
      <c r="F454" s="4"/>
      <c r="G454" s="4"/>
      <c r="H454" s="4"/>
      <c r="I454" s="4"/>
      <c r="J454" s="4"/>
      <c r="K454" s="4"/>
      <c r="L454" s="4"/>
    </row>
    <row r="455" spans="4:12" ht="14.25" customHeight="1">
      <c r="D455" s="3"/>
      <c r="E455" s="4"/>
      <c r="F455" s="4"/>
      <c r="G455" s="4"/>
      <c r="H455" s="4"/>
      <c r="I455" s="4"/>
      <c r="J455" s="4"/>
      <c r="K455" s="4"/>
      <c r="L455" s="4"/>
    </row>
    <row r="456" spans="4:12" ht="14.25" customHeight="1">
      <c r="D456" s="3"/>
      <c r="E456" s="4"/>
      <c r="F456" s="4"/>
      <c r="G456" s="4"/>
      <c r="H456" s="4"/>
      <c r="I456" s="4"/>
      <c r="J456" s="4"/>
      <c r="K456" s="4"/>
      <c r="L456" s="4"/>
    </row>
    <row r="457" spans="4:12" ht="14.25" customHeight="1">
      <c r="D457" s="3"/>
      <c r="E457" s="4"/>
      <c r="F457" s="4"/>
      <c r="G457" s="4"/>
      <c r="H457" s="4"/>
      <c r="I457" s="4"/>
      <c r="J457" s="4"/>
      <c r="K457" s="4"/>
      <c r="L457" s="4"/>
    </row>
    <row r="458" spans="4:12" ht="14.25" customHeight="1">
      <c r="D458" s="3"/>
      <c r="E458" s="4"/>
      <c r="F458" s="4"/>
      <c r="G458" s="4"/>
      <c r="H458" s="4"/>
      <c r="I458" s="4"/>
      <c r="J458" s="4"/>
      <c r="K458" s="4"/>
      <c r="L458" s="4"/>
    </row>
    <row r="459" spans="4:12" ht="14.25" customHeight="1">
      <c r="D459" s="3"/>
      <c r="E459" s="4"/>
      <c r="F459" s="4"/>
      <c r="G459" s="4"/>
      <c r="H459" s="4"/>
      <c r="I459" s="4"/>
      <c r="J459" s="4"/>
      <c r="K459" s="4"/>
      <c r="L459" s="4"/>
    </row>
    <row r="460" spans="4:12" ht="14.25" customHeight="1">
      <c r="D460" s="3"/>
      <c r="E460" s="4"/>
      <c r="F460" s="4"/>
      <c r="G460" s="4"/>
      <c r="H460" s="4"/>
      <c r="I460" s="4"/>
      <c r="J460" s="4"/>
      <c r="K460" s="4"/>
      <c r="L460" s="4"/>
    </row>
    <row r="461" spans="4:12" ht="14.25" customHeight="1">
      <c r="D461" s="3"/>
      <c r="E461" s="4"/>
      <c r="F461" s="4"/>
      <c r="G461" s="4"/>
      <c r="H461" s="4"/>
      <c r="I461" s="4"/>
      <c r="J461" s="4"/>
      <c r="K461" s="4"/>
      <c r="L461" s="4"/>
    </row>
    <row r="462" spans="4:12" ht="14.25" customHeight="1">
      <c r="D462" s="3"/>
      <c r="E462" s="4"/>
      <c r="F462" s="4"/>
      <c r="G462" s="4"/>
      <c r="H462" s="4"/>
      <c r="I462" s="4"/>
      <c r="J462" s="4"/>
      <c r="K462" s="4"/>
      <c r="L462" s="4"/>
    </row>
    <row r="463" spans="4:12" ht="14.25" customHeight="1">
      <c r="D463" s="3"/>
      <c r="E463" s="4"/>
      <c r="F463" s="4"/>
      <c r="G463" s="4"/>
      <c r="H463" s="4"/>
      <c r="I463" s="4"/>
      <c r="J463" s="4"/>
      <c r="K463" s="4"/>
      <c r="L463" s="4"/>
    </row>
    <row r="464" spans="4:12" ht="14.25" customHeight="1">
      <c r="D464" s="3"/>
      <c r="E464" s="4"/>
      <c r="F464" s="4"/>
      <c r="G464" s="4"/>
      <c r="H464" s="4"/>
      <c r="I464" s="4"/>
      <c r="J464" s="4"/>
      <c r="K464" s="4"/>
      <c r="L464" s="4"/>
    </row>
    <row r="465" spans="4:12" ht="14.25" customHeight="1">
      <c r="D465" s="3"/>
      <c r="E465" s="4"/>
      <c r="F465" s="4"/>
      <c r="G465" s="4"/>
      <c r="H465" s="4"/>
      <c r="I465" s="4"/>
      <c r="J465" s="4"/>
      <c r="K465" s="4"/>
      <c r="L465" s="4"/>
    </row>
    <row r="466" spans="4:12" ht="14.25" customHeight="1">
      <c r="D466" s="3"/>
      <c r="E466" s="4"/>
      <c r="F466" s="4"/>
      <c r="G466" s="4"/>
      <c r="H466" s="4"/>
      <c r="I466" s="4"/>
      <c r="J466" s="4"/>
      <c r="K466" s="4"/>
      <c r="L466" s="4"/>
    </row>
    <row r="467" spans="4:12" ht="14.25" customHeight="1">
      <c r="D467" s="3"/>
      <c r="E467" s="4"/>
      <c r="F467" s="4"/>
      <c r="G467" s="4"/>
      <c r="H467" s="4"/>
      <c r="I467" s="4"/>
      <c r="J467" s="4"/>
      <c r="K467" s="4"/>
      <c r="L467" s="4"/>
    </row>
    <row r="468" spans="4:12" ht="14.25" customHeight="1">
      <c r="D468" s="3"/>
      <c r="E468" s="4"/>
      <c r="F468" s="4"/>
      <c r="G468" s="4"/>
      <c r="H468" s="4"/>
      <c r="I468" s="4"/>
      <c r="J468" s="4"/>
      <c r="K468" s="4"/>
      <c r="L468" s="4"/>
    </row>
    <row r="469" spans="4:12" ht="14.25" customHeight="1">
      <c r="D469" s="3"/>
      <c r="E469" s="4"/>
      <c r="F469" s="4"/>
      <c r="G469" s="4"/>
      <c r="H469" s="4"/>
      <c r="I469" s="4"/>
      <c r="J469" s="4"/>
      <c r="K469" s="4"/>
      <c r="L469" s="4"/>
    </row>
    <row r="470" spans="4:12" ht="14.25" customHeight="1">
      <c r="D470" s="3"/>
      <c r="E470" s="4"/>
      <c r="F470" s="4"/>
      <c r="G470" s="4"/>
      <c r="H470" s="4"/>
      <c r="I470" s="4"/>
      <c r="J470" s="4"/>
      <c r="K470" s="4"/>
      <c r="L470" s="4"/>
    </row>
    <row r="471" spans="4:12" ht="14.25" customHeight="1">
      <c r="D471" s="3"/>
      <c r="E471" s="4"/>
      <c r="F471" s="4"/>
      <c r="G471" s="4"/>
      <c r="H471" s="4"/>
      <c r="I471" s="4"/>
      <c r="J471" s="4"/>
      <c r="K471" s="4"/>
      <c r="L471" s="4"/>
    </row>
    <row r="472" spans="4:12" ht="14.25" customHeight="1">
      <c r="D472" s="3"/>
      <c r="E472" s="4"/>
      <c r="F472" s="4"/>
      <c r="G472" s="4"/>
      <c r="H472" s="4"/>
      <c r="I472" s="4"/>
      <c r="J472" s="4"/>
      <c r="K472" s="4"/>
      <c r="L472" s="4"/>
    </row>
    <row r="473" spans="4:12" ht="14.25" customHeight="1">
      <c r="D473" s="3"/>
      <c r="E473" s="4"/>
      <c r="F473" s="4"/>
      <c r="G473" s="4"/>
      <c r="H473" s="4"/>
      <c r="I473" s="4"/>
      <c r="J473" s="4"/>
      <c r="K473" s="4"/>
      <c r="L473" s="4"/>
    </row>
    <row r="474" spans="4:12" ht="14.25" customHeight="1">
      <c r="D474" s="3"/>
      <c r="E474" s="4"/>
      <c r="F474" s="4"/>
      <c r="G474" s="4"/>
      <c r="H474" s="4"/>
      <c r="I474" s="4"/>
      <c r="J474" s="4"/>
      <c r="K474" s="4"/>
      <c r="L474" s="4"/>
    </row>
    <row r="475" spans="4:12" ht="14.25" customHeight="1">
      <c r="D475" s="3"/>
      <c r="E475" s="4"/>
      <c r="F475" s="4"/>
      <c r="G475" s="4"/>
      <c r="H475" s="4"/>
      <c r="I475" s="4"/>
      <c r="J475" s="4"/>
      <c r="K475" s="4"/>
      <c r="L475" s="4"/>
    </row>
    <row r="476" spans="4:12" ht="14.25" customHeight="1">
      <c r="D476" s="3"/>
      <c r="E476" s="4"/>
      <c r="F476" s="4"/>
      <c r="G476" s="4"/>
      <c r="H476" s="4"/>
      <c r="I476" s="4"/>
      <c r="J476" s="4"/>
      <c r="K476" s="4"/>
      <c r="L476" s="4"/>
    </row>
    <row r="477" spans="4:12" ht="14.25" customHeight="1">
      <c r="D477" s="3"/>
      <c r="E477" s="4"/>
      <c r="F477" s="4"/>
      <c r="G477" s="4"/>
      <c r="H477" s="4"/>
      <c r="I477" s="4"/>
      <c r="J477" s="4"/>
      <c r="K477" s="4"/>
      <c r="L477" s="4"/>
    </row>
    <row r="478" spans="4:12" ht="14.25" customHeight="1">
      <c r="D478" s="3"/>
      <c r="E478" s="4"/>
      <c r="F478" s="4"/>
      <c r="G478" s="4"/>
      <c r="H478" s="4"/>
      <c r="I478" s="4"/>
      <c r="J478" s="4"/>
      <c r="K478" s="4"/>
      <c r="L478" s="4"/>
    </row>
    <row r="479" spans="4:12" ht="14.25" customHeight="1">
      <c r="D479" s="3"/>
      <c r="E479" s="4"/>
      <c r="F479" s="4"/>
      <c r="G479" s="4"/>
      <c r="H479" s="4"/>
      <c r="I479" s="4"/>
      <c r="J479" s="4"/>
      <c r="K479" s="4"/>
      <c r="L479" s="4"/>
    </row>
    <row r="480" spans="4:12" ht="14.25" customHeight="1">
      <c r="D480" s="3"/>
      <c r="E480" s="4"/>
      <c r="F480" s="4"/>
      <c r="G480" s="4"/>
      <c r="H480" s="4"/>
      <c r="I480" s="4"/>
      <c r="J480" s="4"/>
      <c r="K480" s="4"/>
      <c r="L480" s="4"/>
    </row>
    <row r="481" spans="4:12" ht="14.25" customHeight="1">
      <c r="D481" s="3"/>
      <c r="E481" s="4"/>
      <c r="F481" s="4"/>
      <c r="G481" s="4"/>
      <c r="H481" s="4"/>
      <c r="I481" s="4"/>
      <c r="J481" s="4"/>
      <c r="K481" s="4"/>
      <c r="L481" s="4"/>
    </row>
    <row r="482" spans="4:12" ht="14.25" customHeight="1">
      <c r="D482" s="3"/>
      <c r="E482" s="4"/>
      <c r="F482" s="4"/>
      <c r="G482" s="4"/>
      <c r="H482" s="4"/>
      <c r="I482" s="4"/>
      <c r="J482" s="4"/>
      <c r="K482" s="4"/>
      <c r="L482" s="4"/>
    </row>
    <row r="483" spans="4:12" ht="14.25" customHeight="1">
      <c r="D483" s="3"/>
      <c r="E483" s="4"/>
      <c r="F483" s="4"/>
      <c r="G483" s="4"/>
      <c r="H483" s="4"/>
      <c r="I483" s="4"/>
      <c r="J483" s="4"/>
      <c r="K483" s="4"/>
      <c r="L483" s="4"/>
    </row>
    <row r="484" spans="4:12" ht="14.25" customHeight="1">
      <c r="D484" s="3"/>
      <c r="E484" s="4"/>
      <c r="F484" s="4"/>
      <c r="G484" s="4"/>
      <c r="H484" s="4"/>
      <c r="I484" s="4"/>
      <c r="J484" s="4"/>
      <c r="K484" s="4"/>
      <c r="L484" s="4"/>
    </row>
    <row r="485" spans="4:12" ht="14.25" customHeight="1">
      <c r="D485" s="3"/>
      <c r="E485" s="4"/>
      <c r="F485" s="4"/>
      <c r="G485" s="4"/>
      <c r="H485" s="4"/>
      <c r="I485" s="4"/>
      <c r="J485" s="4"/>
      <c r="K485" s="4"/>
      <c r="L485" s="4"/>
    </row>
    <row r="486" spans="4:12" ht="14.25" customHeight="1">
      <c r="D486" s="3"/>
      <c r="E486" s="4"/>
      <c r="F486" s="4"/>
      <c r="G486" s="4"/>
      <c r="H486" s="4"/>
      <c r="I486" s="4"/>
      <c r="J486" s="4"/>
      <c r="K486" s="4"/>
      <c r="L486" s="4"/>
    </row>
    <row r="487" spans="4:12" ht="14.25" customHeight="1">
      <c r="D487" s="3"/>
      <c r="E487" s="4"/>
      <c r="F487" s="4"/>
      <c r="G487" s="4"/>
      <c r="H487" s="4"/>
      <c r="I487" s="4"/>
      <c r="J487" s="4"/>
      <c r="K487" s="4"/>
      <c r="L487" s="4"/>
    </row>
    <row r="488" spans="4:12" ht="14.25" customHeight="1">
      <c r="D488" s="3"/>
      <c r="E488" s="4"/>
      <c r="F488" s="4"/>
      <c r="G488" s="4"/>
      <c r="H488" s="4"/>
      <c r="I488" s="4"/>
      <c r="J488" s="4"/>
      <c r="K488" s="4"/>
      <c r="L488" s="4"/>
    </row>
    <row r="489" spans="4:12" ht="14.25" customHeight="1">
      <c r="D489" s="3"/>
      <c r="E489" s="4"/>
      <c r="F489" s="4"/>
      <c r="G489" s="4"/>
      <c r="H489" s="4"/>
      <c r="I489" s="4"/>
      <c r="J489" s="4"/>
      <c r="K489" s="4"/>
      <c r="L489" s="4"/>
    </row>
    <row r="490" spans="4:12" ht="14.25" customHeight="1">
      <c r="D490" s="3"/>
      <c r="E490" s="4"/>
      <c r="F490" s="4"/>
      <c r="G490" s="4"/>
      <c r="H490" s="4"/>
      <c r="I490" s="4"/>
      <c r="J490" s="4"/>
      <c r="K490" s="4"/>
      <c r="L490" s="4"/>
    </row>
    <row r="491" spans="4:12" ht="14.25" customHeight="1">
      <c r="D491" s="3"/>
      <c r="E491" s="4"/>
      <c r="F491" s="4"/>
      <c r="G491" s="4"/>
      <c r="H491" s="4"/>
      <c r="I491" s="4"/>
      <c r="J491" s="4"/>
      <c r="K491" s="4"/>
      <c r="L491" s="4"/>
    </row>
    <row r="492" spans="4:12" ht="14.25" customHeight="1">
      <c r="D492" s="3"/>
      <c r="E492" s="4"/>
      <c r="F492" s="4"/>
      <c r="G492" s="4"/>
      <c r="H492" s="4"/>
      <c r="I492" s="4"/>
      <c r="J492" s="4"/>
      <c r="K492" s="4"/>
      <c r="L492" s="4"/>
    </row>
    <row r="493" spans="4:12" ht="14.25" customHeight="1">
      <c r="D493" s="3"/>
      <c r="E493" s="4"/>
      <c r="F493" s="4"/>
      <c r="G493" s="4"/>
      <c r="H493" s="4"/>
      <c r="I493" s="4"/>
      <c r="J493" s="4"/>
      <c r="K493" s="4"/>
      <c r="L493" s="4"/>
    </row>
    <row r="494" spans="4:12" ht="14.25" customHeight="1">
      <c r="D494" s="3"/>
      <c r="E494" s="4"/>
      <c r="F494" s="4"/>
      <c r="G494" s="4"/>
      <c r="H494" s="4"/>
      <c r="I494" s="4"/>
      <c r="J494" s="4"/>
      <c r="K494" s="4"/>
      <c r="L494" s="4"/>
    </row>
    <row r="495" spans="4:12" ht="14.25" customHeight="1">
      <c r="D495" s="3"/>
      <c r="E495" s="4"/>
      <c r="F495" s="4"/>
      <c r="G495" s="4"/>
      <c r="H495" s="4"/>
      <c r="I495" s="4"/>
      <c r="J495" s="4"/>
      <c r="K495" s="4"/>
      <c r="L495" s="4"/>
    </row>
    <row r="496" spans="4:12" ht="14.25" customHeight="1">
      <c r="D496" s="3"/>
      <c r="E496" s="4"/>
      <c r="F496" s="4"/>
      <c r="G496" s="4"/>
      <c r="H496" s="4"/>
      <c r="I496" s="4"/>
      <c r="J496" s="4"/>
      <c r="K496" s="4"/>
      <c r="L496" s="4"/>
    </row>
    <row r="497" spans="4:12" ht="14.25" customHeight="1">
      <c r="D497" s="3"/>
      <c r="E497" s="4"/>
      <c r="F497" s="4"/>
      <c r="G497" s="4"/>
      <c r="H497" s="4"/>
      <c r="I497" s="4"/>
      <c r="J497" s="4"/>
      <c r="K497" s="4"/>
      <c r="L497" s="4"/>
    </row>
    <row r="498" spans="4:12" ht="14.25" customHeight="1">
      <c r="D498" s="3"/>
      <c r="E498" s="4"/>
      <c r="F498" s="4"/>
      <c r="G498" s="4"/>
      <c r="H498" s="4"/>
      <c r="I498" s="4"/>
      <c r="J498" s="4"/>
      <c r="K498" s="4"/>
      <c r="L498" s="4"/>
    </row>
    <row r="499" spans="4:12" ht="14.25" customHeight="1">
      <c r="D499" s="3"/>
      <c r="E499" s="4"/>
      <c r="F499" s="4"/>
      <c r="G499" s="4"/>
      <c r="H499" s="4"/>
      <c r="I499" s="4"/>
      <c r="J499" s="4"/>
      <c r="K499" s="4"/>
      <c r="L499" s="4"/>
    </row>
    <row r="500" spans="4:12" ht="14.25" customHeight="1">
      <c r="D500" s="3"/>
      <c r="E500" s="4"/>
      <c r="F500" s="4"/>
      <c r="G500" s="4"/>
      <c r="H500" s="4"/>
      <c r="I500" s="4"/>
      <c r="J500" s="4"/>
      <c r="K500" s="4"/>
      <c r="L500" s="4"/>
    </row>
    <row r="501" spans="4:12" ht="14.25" customHeight="1">
      <c r="D501" s="3"/>
      <c r="E501" s="4"/>
      <c r="F501" s="4"/>
      <c r="G501" s="4"/>
      <c r="H501" s="4"/>
      <c r="I501" s="4"/>
      <c r="J501" s="4"/>
      <c r="K501" s="4"/>
      <c r="L501" s="4"/>
    </row>
    <row r="502" spans="4:12" ht="14.25" customHeight="1">
      <c r="D502" s="3"/>
      <c r="E502" s="4"/>
      <c r="F502" s="4"/>
      <c r="G502" s="4"/>
      <c r="H502" s="4"/>
      <c r="I502" s="4"/>
      <c r="J502" s="4"/>
      <c r="K502" s="4"/>
      <c r="L502" s="4"/>
    </row>
    <row r="503" spans="4:12" ht="14.25" customHeight="1">
      <c r="D503" s="3"/>
      <c r="E503" s="4"/>
      <c r="F503" s="4"/>
      <c r="G503" s="4"/>
      <c r="H503" s="4"/>
      <c r="I503" s="4"/>
      <c r="J503" s="4"/>
      <c r="K503" s="4"/>
      <c r="L503" s="4"/>
    </row>
    <row r="504" spans="4:12" ht="14.25" customHeight="1">
      <c r="D504" s="3"/>
      <c r="E504" s="4"/>
      <c r="F504" s="4"/>
      <c r="G504" s="4"/>
      <c r="H504" s="4"/>
      <c r="I504" s="4"/>
      <c r="J504" s="4"/>
      <c r="K504" s="4"/>
      <c r="L504" s="4"/>
    </row>
    <row r="505" spans="4:12" ht="14.25" customHeight="1">
      <c r="D505" s="3"/>
      <c r="E505" s="4"/>
      <c r="F505" s="4"/>
      <c r="G505" s="4"/>
      <c r="H505" s="4"/>
      <c r="I505" s="4"/>
      <c r="J505" s="4"/>
      <c r="K505" s="4"/>
      <c r="L505" s="4"/>
    </row>
    <row r="506" spans="4:12" ht="14.25" customHeight="1">
      <c r="D506" s="3"/>
      <c r="E506" s="4"/>
      <c r="F506" s="4"/>
      <c r="G506" s="4"/>
      <c r="H506" s="4"/>
      <c r="I506" s="4"/>
      <c r="J506" s="4"/>
      <c r="K506" s="4"/>
      <c r="L506" s="4"/>
    </row>
    <row r="507" spans="4:12" ht="14.25" customHeight="1">
      <c r="D507" s="3"/>
      <c r="E507" s="4"/>
      <c r="F507" s="4"/>
      <c r="G507" s="4"/>
      <c r="H507" s="4"/>
      <c r="I507" s="4"/>
      <c r="J507" s="4"/>
      <c r="K507" s="4"/>
      <c r="L507" s="4"/>
    </row>
    <row r="508" spans="4:12" ht="14.25" customHeight="1">
      <c r="D508" s="3"/>
      <c r="E508" s="4"/>
      <c r="F508" s="4"/>
      <c r="G508" s="4"/>
      <c r="H508" s="4"/>
      <c r="I508" s="4"/>
      <c r="J508" s="4"/>
      <c r="K508" s="4"/>
      <c r="L508" s="4"/>
    </row>
    <row r="509" spans="4:12" ht="14.25" customHeight="1">
      <c r="D509" s="3"/>
      <c r="E509" s="4"/>
      <c r="F509" s="4"/>
      <c r="G509" s="4"/>
      <c r="H509" s="4"/>
      <c r="I509" s="4"/>
      <c r="J509" s="4"/>
      <c r="K509" s="4"/>
      <c r="L509" s="4"/>
    </row>
    <row r="510" spans="4:12" ht="14.25" customHeight="1">
      <c r="D510" s="3"/>
      <c r="E510" s="4"/>
      <c r="F510" s="4"/>
      <c r="G510" s="4"/>
      <c r="H510" s="4"/>
      <c r="I510" s="4"/>
      <c r="J510" s="4"/>
      <c r="K510" s="4"/>
      <c r="L510" s="4"/>
    </row>
    <row r="511" spans="4:12" ht="14.25" customHeight="1">
      <c r="D511" s="3"/>
      <c r="E511" s="4"/>
      <c r="F511" s="4"/>
      <c r="G511" s="4"/>
      <c r="H511" s="4"/>
      <c r="I511" s="4"/>
      <c r="J511" s="4"/>
      <c r="K511" s="4"/>
      <c r="L511" s="4"/>
    </row>
    <row r="512" spans="4:12" ht="14.25" customHeight="1">
      <c r="D512" s="3"/>
      <c r="E512" s="4"/>
      <c r="F512" s="4"/>
      <c r="G512" s="4"/>
      <c r="H512" s="4"/>
      <c r="I512" s="4"/>
      <c r="J512" s="4"/>
      <c r="K512" s="4"/>
      <c r="L512" s="4"/>
    </row>
    <row r="513" spans="4:12" ht="14.25" customHeight="1">
      <c r="D513" s="3"/>
      <c r="E513" s="4"/>
      <c r="F513" s="4"/>
      <c r="G513" s="4"/>
      <c r="H513" s="4"/>
      <c r="I513" s="4"/>
      <c r="J513" s="4"/>
      <c r="K513" s="4"/>
      <c r="L513" s="4"/>
    </row>
    <row r="514" spans="4:12" ht="14.25" customHeight="1">
      <c r="D514" s="3"/>
      <c r="E514" s="4"/>
      <c r="F514" s="4"/>
      <c r="G514" s="4"/>
      <c r="H514" s="4"/>
      <c r="I514" s="4"/>
      <c r="J514" s="4"/>
      <c r="K514" s="4"/>
      <c r="L514" s="4"/>
    </row>
    <row r="515" spans="4:12" ht="14.25" customHeight="1">
      <c r="D515" s="3"/>
      <c r="E515" s="4"/>
      <c r="F515" s="4"/>
      <c r="G515" s="4"/>
      <c r="H515" s="4"/>
      <c r="I515" s="4"/>
      <c r="J515" s="4"/>
      <c r="K515" s="4"/>
      <c r="L515" s="4"/>
    </row>
    <row r="516" spans="4:12" ht="14.25" customHeight="1">
      <c r="D516" s="3"/>
      <c r="E516" s="4"/>
      <c r="F516" s="4"/>
      <c r="G516" s="4"/>
      <c r="H516" s="4"/>
      <c r="I516" s="4"/>
      <c r="J516" s="4"/>
      <c r="K516" s="4"/>
      <c r="L516" s="4"/>
    </row>
    <row r="517" spans="4:12" ht="14.25" customHeight="1">
      <c r="D517" s="3"/>
      <c r="E517" s="4"/>
      <c r="F517" s="4"/>
      <c r="G517" s="4"/>
      <c r="H517" s="4"/>
      <c r="I517" s="4"/>
      <c r="J517" s="4"/>
      <c r="K517" s="4"/>
      <c r="L517" s="4"/>
    </row>
    <row r="518" spans="4:12" ht="14.25" customHeight="1">
      <c r="D518" s="3"/>
      <c r="E518" s="4"/>
      <c r="F518" s="4"/>
      <c r="G518" s="4"/>
      <c r="H518" s="4"/>
      <c r="I518" s="4"/>
      <c r="J518" s="4"/>
      <c r="K518" s="4"/>
      <c r="L518" s="4"/>
    </row>
    <row r="519" spans="4:12" ht="14.25" customHeight="1">
      <c r="D519" s="3"/>
      <c r="E519" s="4"/>
      <c r="F519" s="4"/>
      <c r="G519" s="4"/>
      <c r="H519" s="4"/>
      <c r="I519" s="4"/>
      <c r="J519" s="4"/>
      <c r="K519" s="4"/>
      <c r="L519" s="4"/>
    </row>
    <row r="520" spans="4:12" ht="14.25" customHeight="1">
      <c r="D520" s="3"/>
      <c r="E520" s="4"/>
      <c r="F520" s="4"/>
      <c r="G520" s="4"/>
      <c r="H520" s="4"/>
      <c r="I520" s="4"/>
      <c r="J520" s="4"/>
      <c r="K520" s="4"/>
      <c r="L520" s="4"/>
    </row>
    <row r="521" spans="4:12" ht="14.25" customHeight="1">
      <c r="D521" s="3"/>
      <c r="E521" s="4"/>
      <c r="F521" s="4"/>
      <c r="G521" s="4"/>
      <c r="H521" s="4"/>
      <c r="I521" s="4"/>
      <c r="J521" s="4"/>
      <c r="K521" s="4"/>
      <c r="L521" s="4"/>
    </row>
    <row r="522" spans="4:12" ht="14.25" customHeight="1">
      <c r="D522" s="3"/>
      <c r="E522" s="4"/>
      <c r="F522" s="4"/>
      <c r="G522" s="4"/>
      <c r="H522" s="4"/>
      <c r="I522" s="4"/>
      <c r="J522" s="4"/>
      <c r="K522" s="4"/>
      <c r="L522" s="4"/>
    </row>
    <row r="523" spans="4:12" ht="14.25" customHeight="1">
      <c r="D523" s="3"/>
      <c r="E523" s="4"/>
      <c r="F523" s="4"/>
      <c r="G523" s="4"/>
      <c r="H523" s="4"/>
      <c r="I523" s="4"/>
      <c r="J523" s="4"/>
      <c r="K523" s="4"/>
      <c r="L523" s="4"/>
    </row>
    <row r="524" spans="4:12" ht="14.25" customHeight="1">
      <c r="D524" s="3"/>
      <c r="E524" s="4"/>
      <c r="F524" s="4"/>
      <c r="G524" s="4"/>
      <c r="H524" s="4"/>
      <c r="I524" s="4"/>
      <c r="J524" s="4"/>
      <c r="K524" s="4"/>
      <c r="L524" s="4"/>
    </row>
    <row r="525" spans="4:12" ht="14.25" customHeight="1">
      <c r="D525" s="3"/>
      <c r="E525" s="4"/>
      <c r="F525" s="4"/>
      <c r="G525" s="4"/>
      <c r="H525" s="4"/>
      <c r="I525" s="4"/>
      <c r="J525" s="4"/>
      <c r="K525" s="4"/>
      <c r="L525" s="4"/>
    </row>
    <row r="526" spans="4:12" ht="14.25" customHeight="1">
      <c r="D526" s="3"/>
      <c r="E526" s="4"/>
      <c r="F526" s="4"/>
      <c r="G526" s="4"/>
      <c r="H526" s="4"/>
      <c r="I526" s="4"/>
      <c r="J526" s="4"/>
      <c r="K526" s="4"/>
      <c r="L526" s="4"/>
    </row>
    <row r="527" spans="4:12" ht="14.25" customHeight="1">
      <c r="D527" s="3"/>
      <c r="E527" s="4"/>
      <c r="F527" s="4"/>
      <c r="G527" s="4"/>
      <c r="H527" s="4"/>
      <c r="I527" s="4"/>
      <c r="J527" s="4"/>
      <c r="K527" s="4"/>
      <c r="L527" s="4"/>
    </row>
    <row r="528" spans="4:12" ht="14.25" customHeight="1">
      <c r="D528" s="3"/>
      <c r="E528" s="4"/>
      <c r="F528" s="4"/>
      <c r="G528" s="4"/>
      <c r="H528" s="4"/>
      <c r="I528" s="4"/>
      <c r="J528" s="4"/>
      <c r="K528" s="4"/>
      <c r="L528" s="4"/>
    </row>
    <row r="529" spans="4:12" ht="14.25" customHeight="1">
      <c r="D529" s="3"/>
      <c r="E529" s="4"/>
      <c r="F529" s="4"/>
      <c r="G529" s="4"/>
      <c r="H529" s="4"/>
      <c r="I529" s="4"/>
      <c r="J529" s="4"/>
      <c r="K529" s="4"/>
      <c r="L529" s="4"/>
    </row>
    <row r="530" spans="4:12" ht="14.25" customHeight="1">
      <c r="D530" s="3"/>
      <c r="E530" s="4"/>
      <c r="F530" s="4"/>
      <c r="G530" s="4"/>
      <c r="H530" s="4"/>
      <c r="I530" s="4"/>
      <c r="J530" s="4"/>
      <c r="K530" s="4"/>
      <c r="L530" s="4"/>
    </row>
    <row r="531" spans="4:12" ht="14.25" customHeight="1">
      <c r="D531" s="3"/>
      <c r="E531" s="4"/>
      <c r="F531" s="4"/>
      <c r="G531" s="4"/>
      <c r="H531" s="4"/>
      <c r="I531" s="4"/>
      <c r="J531" s="4"/>
      <c r="K531" s="4"/>
      <c r="L531" s="4"/>
    </row>
    <row r="532" spans="4:12" ht="14.25" customHeight="1">
      <c r="D532" s="3"/>
      <c r="E532" s="4"/>
      <c r="F532" s="4"/>
      <c r="G532" s="4"/>
      <c r="H532" s="4"/>
      <c r="I532" s="4"/>
      <c r="J532" s="4"/>
      <c r="K532" s="4"/>
      <c r="L532" s="4"/>
    </row>
    <row r="533" spans="4:12" ht="14.25" customHeight="1">
      <c r="D533" s="3"/>
      <c r="E533" s="4"/>
      <c r="F533" s="4"/>
      <c r="G533" s="4"/>
      <c r="H533" s="4"/>
      <c r="I533" s="4"/>
      <c r="J533" s="4"/>
      <c r="K533" s="4"/>
      <c r="L533" s="4"/>
    </row>
    <row r="534" spans="4:12" ht="14.25" customHeight="1">
      <c r="D534" s="3"/>
      <c r="E534" s="4"/>
      <c r="F534" s="4"/>
      <c r="G534" s="4"/>
      <c r="H534" s="4"/>
      <c r="I534" s="4"/>
      <c r="J534" s="4"/>
      <c r="K534" s="4"/>
      <c r="L534" s="4"/>
    </row>
    <row r="535" spans="4:12" ht="14.25" customHeight="1">
      <c r="D535" s="3"/>
      <c r="E535" s="4"/>
      <c r="F535" s="4"/>
      <c r="G535" s="4"/>
      <c r="H535" s="4"/>
      <c r="I535" s="4"/>
      <c r="J535" s="4"/>
      <c r="K535" s="4"/>
      <c r="L535" s="4"/>
    </row>
    <row r="536" spans="4:12" ht="14.25" customHeight="1">
      <c r="D536" s="3"/>
      <c r="E536" s="4"/>
      <c r="F536" s="4"/>
      <c r="G536" s="4"/>
      <c r="H536" s="4"/>
      <c r="I536" s="4"/>
      <c r="J536" s="4"/>
      <c r="K536" s="4"/>
      <c r="L536" s="4"/>
    </row>
    <row r="537" spans="4:12" ht="14.25" customHeight="1">
      <c r="D537" s="3"/>
      <c r="E537" s="4"/>
      <c r="F537" s="4"/>
      <c r="G537" s="4"/>
      <c r="H537" s="4"/>
      <c r="I537" s="4"/>
      <c r="J537" s="4"/>
      <c r="K537" s="4"/>
      <c r="L537" s="4"/>
    </row>
    <row r="538" spans="4:12" ht="14.25" customHeight="1">
      <c r="D538" s="3"/>
      <c r="E538" s="4"/>
      <c r="F538" s="4"/>
      <c r="G538" s="4"/>
      <c r="H538" s="4"/>
      <c r="I538" s="4"/>
      <c r="J538" s="4"/>
      <c r="K538" s="4"/>
      <c r="L538" s="4"/>
    </row>
    <row r="539" spans="4:12" ht="14.25" customHeight="1">
      <c r="D539" s="3"/>
      <c r="E539" s="4"/>
      <c r="F539" s="4"/>
      <c r="G539" s="4"/>
      <c r="H539" s="4"/>
      <c r="I539" s="4"/>
      <c r="J539" s="4"/>
      <c r="K539" s="4"/>
      <c r="L539" s="4"/>
    </row>
    <row r="540" spans="4:12" ht="14.25" customHeight="1">
      <c r="D540" s="3"/>
      <c r="E540" s="4"/>
      <c r="F540" s="4"/>
      <c r="G540" s="4"/>
      <c r="H540" s="4"/>
      <c r="I540" s="4"/>
      <c r="J540" s="4"/>
      <c r="K540" s="4"/>
      <c r="L540" s="4"/>
    </row>
    <row r="541" spans="4:12" ht="14.25" customHeight="1">
      <c r="D541" s="3"/>
      <c r="E541" s="4"/>
      <c r="F541" s="4"/>
      <c r="G541" s="4"/>
      <c r="H541" s="4"/>
      <c r="I541" s="4"/>
      <c r="J541" s="4"/>
      <c r="K541" s="4"/>
      <c r="L541" s="4"/>
    </row>
    <row r="542" spans="4:12" ht="14.25" customHeight="1">
      <c r="D542" s="3"/>
      <c r="E542" s="4"/>
      <c r="F542" s="4"/>
      <c r="G542" s="4"/>
      <c r="H542" s="4"/>
      <c r="I542" s="4"/>
      <c r="J542" s="4"/>
      <c r="K542" s="4"/>
      <c r="L542" s="4"/>
    </row>
    <row r="543" spans="4:12" ht="14.25" customHeight="1">
      <c r="D543" s="3"/>
      <c r="E543" s="4"/>
      <c r="F543" s="4"/>
      <c r="G543" s="4"/>
      <c r="H543" s="4"/>
      <c r="I543" s="4"/>
      <c r="J543" s="4"/>
      <c r="K543" s="4"/>
      <c r="L543" s="4"/>
    </row>
    <row r="544" spans="4:12" ht="14.25" customHeight="1">
      <c r="D544" s="3"/>
      <c r="E544" s="4"/>
      <c r="F544" s="4"/>
      <c r="G544" s="4"/>
      <c r="H544" s="4"/>
      <c r="I544" s="4"/>
      <c r="J544" s="4"/>
      <c r="K544" s="4"/>
      <c r="L544" s="4"/>
    </row>
    <row r="545" spans="4:12" ht="14.25" customHeight="1">
      <c r="D545" s="3"/>
      <c r="E545" s="4"/>
      <c r="F545" s="4"/>
      <c r="G545" s="4"/>
      <c r="H545" s="4"/>
      <c r="I545" s="4"/>
      <c r="J545" s="4"/>
      <c r="K545" s="4"/>
      <c r="L545" s="4"/>
    </row>
    <row r="546" spans="4:12" ht="14.25" customHeight="1">
      <c r="D546" s="3"/>
      <c r="E546" s="4"/>
      <c r="F546" s="4"/>
      <c r="G546" s="4"/>
      <c r="H546" s="4"/>
      <c r="I546" s="4"/>
      <c r="J546" s="4"/>
      <c r="K546" s="4"/>
      <c r="L546" s="4"/>
    </row>
    <row r="547" spans="4:12" ht="14.25" customHeight="1">
      <c r="D547" s="3"/>
      <c r="E547" s="4"/>
      <c r="F547" s="4"/>
      <c r="G547" s="4"/>
      <c r="H547" s="4"/>
      <c r="I547" s="4"/>
      <c r="J547" s="4"/>
      <c r="K547" s="4"/>
      <c r="L547" s="4"/>
    </row>
    <row r="548" spans="4:12" ht="14.25" customHeight="1">
      <c r="D548" s="3"/>
      <c r="E548" s="4"/>
      <c r="F548" s="4"/>
      <c r="G548" s="4"/>
      <c r="H548" s="4"/>
      <c r="I548" s="4"/>
      <c r="J548" s="4"/>
      <c r="K548" s="4"/>
      <c r="L548" s="4"/>
    </row>
    <row r="549" spans="4:12" ht="14.25" customHeight="1">
      <c r="D549" s="3"/>
      <c r="E549" s="4"/>
      <c r="F549" s="4"/>
      <c r="G549" s="4"/>
      <c r="H549" s="4"/>
      <c r="I549" s="4"/>
      <c r="J549" s="4"/>
      <c r="K549" s="4"/>
      <c r="L549" s="4"/>
    </row>
    <row r="550" spans="4:12" ht="14.25" customHeight="1">
      <c r="D550" s="3"/>
      <c r="E550" s="4"/>
      <c r="F550" s="4"/>
      <c r="G550" s="4"/>
      <c r="H550" s="4"/>
      <c r="I550" s="4"/>
      <c r="J550" s="4"/>
      <c r="K550" s="4"/>
      <c r="L550" s="4"/>
    </row>
    <row r="551" spans="4:12" ht="14.25" customHeight="1">
      <c r="D551" s="3"/>
      <c r="E551" s="4"/>
      <c r="F551" s="4"/>
      <c r="G551" s="4"/>
      <c r="H551" s="4"/>
      <c r="I551" s="4"/>
      <c r="J551" s="4"/>
      <c r="K551" s="4"/>
      <c r="L551" s="4"/>
    </row>
    <row r="552" spans="4:12" ht="14.25" customHeight="1">
      <c r="D552" s="3"/>
      <c r="E552" s="4"/>
      <c r="F552" s="4"/>
      <c r="G552" s="4"/>
      <c r="H552" s="4"/>
      <c r="I552" s="4"/>
      <c r="J552" s="4"/>
      <c r="K552" s="4"/>
      <c r="L552" s="4"/>
    </row>
    <row r="553" spans="4:12" ht="14.25" customHeight="1">
      <c r="D553" s="3"/>
      <c r="E553" s="4"/>
      <c r="F553" s="4"/>
      <c r="G553" s="4"/>
      <c r="H553" s="4"/>
      <c r="I553" s="4"/>
      <c r="J553" s="4"/>
      <c r="K553" s="4"/>
      <c r="L553" s="4"/>
    </row>
    <row r="554" spans="4:12" ht="14.25" customHeight="1">
      <c r="D554" s="3"/>
      <c r="E554" s="4"/>
      <c r="F554" s="4"/>
      <c r="G554" s="4"/>
      <c r="H554" s="4"/>
      <c r="I554" s="4"/>
      <c r="J554" s="4"/>
      <c r="K554" s="4"/>
      <c r="L554" s="4"/>
    </row>
    <row r="555" spans="4:12" ht="14.25" customHeight="1">
      <c r="D555" s="3"/>
      <c r="E555" s="4"/>
      <c r="F555" s="4"/>
      <c r="G555" s="4"/>
      <c r="H555" s="4"/>
      <c r="I555" s="4"/>
      <c r="J555" s="4"/>
      <c r="K555" s="4"/>
      <c r="L555" s="4"/>
    </row>
    <row r="556" spans="4:12" ht="14.25" customHeight="1">
      <c r="D556" s="3"/>
      <c r="E556" s="4"/>
      <c r="F556" s="4"/>
      <c r="G556" s="4"/>
      <c r="H556" s="4"/>
      <c r="I556" s="4"/>
      <c r="J556" s="4"/>
      <c r="K556" s="4"/>
      <c r="L556" s="4"/>
    </row>
    <row r="557" spans="4:12" ht="14.25" customHeight="1">
      <c r="D557" s="3"/>
      <c r="E557" s="4"/>
      <c r="F557" s="4"/>
      <c r="G557" s="4"/>
      <c r="H557" s="4"/>
      <c r="I557" s="4"/>
      <c r="J557" s="4"/>
      <c r="K557" s="4"/>
      <c r="L557" s="4"/>
    </row>
    <row r="558" spans="4:12" ht="14.25" customHeight="1">
      <c r="D558" s="3"/>
      <c r="E558" s="4"/>
      <c r="F558" s="4"/>
      <c r="G558" s="4"/>
      <c r="H558" s="4"/>
      <c r="I558" s="4"/>
      <c r="J558" s="4"/>
      <c r="K558" s="4"/>
      <c r="L558" s="4"/>
    </row>
    <row r="559" spans="4:12" ht="14.25" customHeight="1">
      <c r="D559" s="3"/>
      <c r="E559" s="4"/>
      <c r="F559" s="4"/>
      <c r="G559" s="4"/>
      <c r="H559" s="4"/>
      <c r="I559" s="4"/>
      <c r="J559" s="4"/>
      <c r="K559" s="4"/>
      <c r="L559" s="4"/>
    </row>
    <row r="560" spans="4:12" ht="14.25" customHeight="1">
      <c r="D560" s="3"/>
      <c r="E560" s="4"/>
      <c r="F560" s="4"/>
      <c r="G560" s="4"/>
      <c r="H560" s="4"/>
      <c r="I560" s="4"/>
      <c r="J560" s="4"/>
      <c r="K560" s="4"/>
      <c r="L560" s="4"/>
    </row>
    <row r="561" spans="4:12" ht="14.25" customHeight="1">
      <c r="D561" s="3"/>
      <c r="E561" s="4"/>
      <c r="F561" s="4"/>
      <c r="G561" s="4"/>
      <c r="H561" s="4"/>
      <c r="I561" s="4"/>
      <c r="J561" s="4"/>
      <c r="K561" s="4"/>
      <c r="L561" s="4"/>
    </row>
    <row r="562" spans="4:12" ht="14.25" customHeight="1">
      <c r="D562" s="3"/>
      <c r="E562" s="4"/>
      <c r="F562" s="4"/>
      <c r="G562" s="4"/>
      <c r="H562" s="4"/>
      <c r="I562" s="4"/>
      <c r="J562" s="4"/>
      <c r="K562" s="4"/>
      <c r="L562" s="4"/>
    </row>
    <row r="563" spans="4:12" ht="14.25" customHeight="1">
      <c r="D563" s="3"/>
      <c r="E563" s="4"/>
      <c r="F563" s="4"/>
      <c r="G563" s="4"/>
      <c r="H563" s="4"/>
      <c r="I563" s="4"/>
      <c r="J563" s="4"/>
      <c r="K563" s="4"/>
      <c r="L563" s="4"/>
    </row>
    <row r="564" spans="4:12" ht="14.25" customHeight="1">
      <c r="D564" s="3"/>
      <c r="E564" s="4"/>
      <c r="F564" s="4"/>
      <c r="G564" s="4"/>
      <c r="H564" s="4"/>
      <c r="I564" s="4"/>
      <c r="J564" s="4"/>
      <c r="K564" s="4"/>
      <c r="L564" s="4"/>
    </row>
    <row r="565" spans="4:12" ht="14.25" customHeight="1">
      <c r="D565" s="3"/>
      <c r="E565" s="4"/>
      <c r="F565" s="4"/>
      <c r="G565" s="4"/>
      <c r="H565" s="4"/>
      <c r="I565" s="4"/>
      <c r="J565" s="4"/>
      <c r="K565" s="4"/>
      <c r="L565" s="4"/>
    </row>
    <row r="566" spans="4:12" ht="14.25" customHeight="1">
      <c r="D566" s="3"/>
      <c r="E566" s="4"/>
      <c r="F566" s="4"/>
      <c r="G566" s="4"/>
      <c r="H566" s="4"/>
      <c r="I566" s="4"/>
      <c r="J566" s="4"/>
      <c r="K566" s="4"/>
      <c r="L566" s="4"/>
    </row>
    <row r="567" spans="4:12" ht="14.25" customHeight="1">
      <c r="D567" s="3"/>
      <c r="E567" s="4"/>
      <c r="F567" s="4"/>
      <c r="G567" s="4"/>
      <c r="H567" s="4"/>
      <c r="I567" s="4"/>
      <c r="J567" s="4"/>
      <c r="K567" s="4"/>
      <c r="L567" s="4"/>
    </row>
    <row r="568" spans="4:12" ht="14.25" customHeight="1">
      <c r="D568" s="3"/>
      <c r="E568" s="4"/>
      <c r="F568" s="4"/>
      <c r="G568" s="4"/>
      <c r="H568" s="4"/>
      <c r="I568" s="4"/>
      <c r="J568" s="4"/>
      <c r="K568" s="4"/>
      <c r="L568" s="4"/>
    </row>
    <row r="569" spans="4:12" ht="14.25" customHeight="1">
      <c r="D569" s="3"/>
      <c r="E569" s="4"/>
      <c r="F569" s="4"/>
      <c r="G569" s="4"/>
      <c r="H569" s="4"/>
      <c r="I569" s="4"/>
      <c r="J569" s="4"/>
      <c r="K569" s="4"/>
      <c r="L569" s="4"/>
    </row>
    <row r="570" spans="4:12" ht="14.25" customHeight="1">
      <c r="D570" s="3"/>
      <c r="E570" s="4"/>
      <c r="F570" s="4"/>
      <c r="G570" s="4"/>
      <c r="H570" s="4"/>
      <c r="I570" s="4"/>
      <c r="J570" s="4"/>
      <c r="K570" s="4"/>
      <c r="L570" s="4"/>
    </row>
    <row r="571" spans="4:12" ht="14.25" customHeight="1">
      <c r="D571" s="3"/>
      <c r="E571" s="4"/>
      <c r="F571" s="4"/>
      <c r="G571" s="4"/>
      <c r="H571" s="4"/>
      <c r="I571" s="4"/>
      <c r="J571" s="4"/>
      <c r="K571" s="4"/>
      <c r="L571" s="4"/>
    </row>
    <row r="572" spans="4:12" ht="14.25" customHeight="1">
      <c r="D572" s="3"/>
      <c r="E572" s="4"/>
      <c r="F572" s="4"/>
      <c r="G572" s="4"/>
      <c r="H572" s="4"/>
      <c r="I572" s="4"/>
      <c r="J572" s="4"/>
      <c r="K572" s="4"/>
      <c r="L572" s="4"/>
    </row>
    <row r="573" spans="4:12" ht="14.25" customHeight="1">
      <c r="D573" s="3"/>
      <c r="E573" s="4"/>
      <c r="F573" s="4"/>
      <c r="G573" s="4"/>
      <c r="H573" s="4"/>
      <c r="I573" s="4"/>
      <c r="J573" s="4"/>
      <c r="K573" s="4"/>
      <c r="L573" s="4"/>
    </row>
    <row r="574" spans="4:12" ht="14.25" customHeight="1">
      <c r="D574" s="3"/>
      <c r="E574" s="4"/>
      <c r="F574" s="4"/>
      <c r="G574" s="4"/>
      <c r="H574" s="4"/>
      <c r="I574" s="4"/>
      <c r="J574" s="4"/>
      <c r="K574" s="4"/>
      <c r="L574" s="4"/>
    </row>
    <row r="575" spans="4:12" ht="14.25" customHeight="1">
      <c r="D575" s="3"/>
      <c r="E575" s="4"/>
      <c r="F575" s="4"/>
      <c r="G575" s="4"/>
      <c r="H575" s="4"/>
      <c r="I575" s="4"/>
      <c r="J575" s="4"/>
      <c r="K575" s="4"/>
      <c r="L575" s="4"/>
    </row>
    <row r="576" spans="4:12" ht="14.25" customHeight="1">
      <c r="D576" s="3"/>
      <c r="E576" s="4"/>
      <c r="F576" s="4"/>
      <c r="G576" s="4"/>
      <c r="H576" s="4"/>
      <c r="I576" s="4"/>
      <c r="J576" s="4"/>
      <c r="K576" s="4"/>
      <c r="L576" s="4"/>
    </row>
    <row r="577" spans="4:12" ht="14.25" customHeight="1">
      <c r="D577" s="3"/>
      <c r="E577" s="4"/>
      <c r="F577" s="4"/>
      <c r="G577" s="4"/>
      <c r="H577" s="4"/>
      <c r="I577" s="4"/>
      <c r="J577" s="4"/>
      <c r="K577" s="4"/>
      <c r="L577" s="4"/>
    </row>
    <row r="578" spans="4:12" ht="14.25" customHeight="1">
      <c r="D578" s="3"/>
      <c r="E578" s="4"/>
      <c r="F578" s="4"/>
      <c r="G578" s="4"/>
      <c r="H578" s="4"/>
      <c r="I578" s="4"/>
      <c r="J578" s="4"/>
      <c r="K578" s="4"/>
      <c r="L578" s="4"/>
    </row>
    <row r="579" spans="4:12" ht="14.25" customHeight="1">
      <c r="D579" s="3"/>
      <c r="E579" s="4"/>
      <c r="F579" s="4"/>
      <c r="G579" s="4"/>
      <c r="H579" s="4"/>
      <c r="I579" s="4"/>
      <c r="J579" s="4"/>
      <c r="K579" s="4"/>
      <c r="L579" s="4"/>
    </row>
    <row r="580" spans="4:12" ht="14.25" customHeight="1">
      <c r="D580" s="3"/>
      <c r="E580" s="4"/>
      <c r="F580" s="4"/>
      <c r="G580" s="4"/>
      <c r="H580" s="4"/>
      <c r="I580" s="4"/>
      <c r="J580" s="4"/>
      <c r="K580" s="4"/>
      <c r="L580" s="4"/>
    </row>
    <row r="581" spans="4:12" ht="14.25" customHeight="1">
      <c r="D581" s="3"/>
      <c r="E581" s="4"/>
      <c r="F581" s="4"/>
      <c r="G581" s="4"/>
      <c r="H581" s="4"/>
      <c r="I581" s="4"/>
      <c r="J581" s="4"/>
      <c r="K581" s="4"/>
      <c r="L581" s="4"/>
    </row>
    <row r="582" spans="4:12" ht="14.25" customHeight="1">
      <c r="D582" s="3"/>
      <c r="E582" s="4"/>
      <c r="F582" s="4"/>
      <c r="G582" s="4"/>
      <c r="H582" s="4"/>
      <c r="I582" s="4"/>
      <c r="J582" s="4"/>
      <c r="K582" s="4"/>
      <c r="L582" s="4"/>
    </row>
    <row r="583" spans="4:12" ht="14.25" customHeight="1">
      <c r="D583" s="3"/>
      <c r="E583" s="4"/>
      <c r="F583" s="4"/>
      <c r="G583" s="4"/>
      <c r="H583" s="4"/>
      <c r="I583" s="4"/>
      <c r="J583" s="4"/>
      <c r="K583" s="4"/>
      <c r="L583" s="4"/>
    </row>
    <row r="584" spans="4:12" ht="14.25" customHeight="1">
      <c r="D584" s="3"/>
      <c r="E584" s="4"/>
      <c r="F584" s="4"/>
      <c r="G584" s="4"/>
      <c r="H584" s="4"/>
      <c r="I584" s="4"/>
      <c r="J584" s="4"/>
      <c r="K584" s="4"/>
      <c r="L584" s="4"/>
    </row>
    <row r="585" spans="4:12" ht="14.25" customHeight="1">
      <c r="D585" s="3"/>
      <c r="E585" s="4"/>
      <c r="F585" s="4"/>
      <c r="G585" s="4"/>
      <c r="H585" s="4"/>
      <c r="I585" s="4"/>
      <c r="J585" s="4"/>
      <c r="K585" s="4"/>
      <c r="L585" s="4"/>
    </row>
    <row r="586" spans="4:12" ht="14.25" customHeight="1">
      <c r="D586" s="3"/>
      <c r="E586" s="4"/>
      <c r="F586" s="4"/>
      <c r="G586" s="4"/>
      <c r="H586" s="4"/>
      <c r="I586" s="4"/>
      <c r="J586" s="4"/>
      <c r="K586" s="4"/>
      <c r="L586" s="4"/>
    </row>
    <row r="587" spans="4:12" ht="14.25" customHeight="1">
      <c r="D587" s="3"/>
      <c r="E587" s="4"/>
      <c r="F587" s="4"/>
      <c r="G587" s="4"/>
      <c r="H587" s="4"/>
      <c r="I587" s="4"/>
      <c r="J587" s="4"/>
      <c r="K587" s="4"/>
      <c r="L587" s="4"/>
    </row>
    <row r="588" spans="4:12" ht="14.25" customHeight="1">
      <c r="D588" s="3"/>
      <c r="E588" s="4"/>
      <c r="F588" s="4"/>
      <c r="G588" s="4"/>
      <c r="H588" s="4"/>
      <c r="I588" s="4"/>
      <c r="J588" s="4"/>
      <c r="K588" s="4"/>
      <c r="L588" s="4"/>
    </row>
    <row r="589" spans="4:12" ht="14.25" customHeight="1">
      <c r="D589" s="3"/>
      <c r="E589" s="4"/>
      <c r="F589" s="4"/>
      <c r="G589" s="4"/>
      <c r="H589" s="4"/>
      <c r="I589" s="4"/>
      <c r="J589" s="4"/>
      <c r="K589" s="4"/>
      <c r="L589" s="4"/>
    </row>
    <row r="590" spans="4:12" ht="14.25" customHeight="1">
      <c r="D590" s="3"/>
      <c r="E590" s="4"/>
      <c r="F590" s="4"/>
      <c r="G590" s="4"/>
      <c r="H590" s="4"/>
      <c r="I590" s="4"/>
      <c r="J590" s="4"/>
      <c r="K590" s="4"/>
      <c r="L590" s="4"/>
    </row>
    <row r="591" spans="4:12" ht="14.25" customHeight="1">
      <c r="D591" s="3"/>
      <c r="E591" s="4"/>
      <c r="F591" s="4"/>
      <c r="G591" s="4"/>
      <c r="H591" s="4"/>
      <c r="I591" s="4"/>
      <c r="J591" s="4"/>
      <c r="K591" s="4"/>
      <c r="L591" s="4"/>
    </row>
    <row r="592" spans="4:12" ht="14.25" customHeight="1">
      <c r="D592" s="3"/>
      <c r="E592" s="4"/>
      <c r="F592" s="4"/>
      <c r="G592" s="4"/>
      <c r="H592" s="4"/>
      <c r="I592" s="4"/>
      <c r="J592" s="4"/>
      <c r="K592" s="4"/>
      <c r="L592" s="4"/>
    </row>
    <row r="593" spans="4:12" ht="14.25" customHeight="1">
      <c r="D593" s="3"/>
      <c r="E593" s="4"/>
      <c r="F593" s="4"/>
      <c r="G593" s="4"/>
      <c r="H593" s="4"/>
      <c r="I593" s="4"/>
      <c r="J593" s="4"/>
      <c r="K593" s="4"/>
      <c r="L593" s="4"/>
    </row>
    <row r="594" spans="4:12" ht="14.25" customHeight="1">
      <c r="D594" s="3"/>
      <c r="E594" s="4"/>
      <c r="F594" s="4"/>
      <c r="G594" s="4"/>
      <c r="H594" s="4"/>
      <c r="I594" s="4"/>
      <c r="J594" s="4"/>
      <c r="K594" s="4"/>
      <c r="L594" s="4"/>
    </row>
    <row r="595" spans="4:12" ht="14.25" customHeight="1">
      <c r="D595" s="3"/>
      <c r="E595" s="4"/>
      <c r="F595" s="4"/>
      <c r="G595" s="4"/>
      <c r="H595" s="4"/>
      <c r="I595" s="4"/>
      <c r="J595" s="4"/>
      <c r="K595" s="4"/>
      <c r="L595" s="4"/>
    </row>
    <row r="596" spans="4:12" ht="14.25" customHeight="1">
      <c r="D596" s="3"/>
      <c r="E596" s="4"/>
      <c r="F596" s="4"/>
      <c r="G596" s="4"/>
      <c r="H596" s="4"/>
      <c r="I596" s="4"/>
      <c r="J596" s="4"/>
      <c r="K596" s="4"/>
      <c r="L596" s="4"/>
    </row>
    <row r="597" spans="4:12" ht="14.25" customHeight="1">
      <c r="D597" s="3"/>
      <c r="E597" s="4"/>
      <c r="F597" s="4"/>
      <c r="G597" s="4"/>
      <c r="H597" s="4"/>
      <c r="I597" s="4"/>
      <c r="J597" s="4"/>
      <c r="K597" s="4"/>
      <c r="L597" s="4"/>
    </row>
    <row r="598" spans="4:12" ht="14.25" customHeight="1">
      <c r="D598" s="3"/>
      <c r="E598" s="4"/>
      <c r="F598" s="4"/>
      <c r="G598" s="4"/>
      <c r="H598" s="4"/>
      <c r="I598" s="4"/>
      <c r="J598" s="4"/>
      <c r="K598" s="4"/>
      <c r="L598" s="4"/>
    </row>
    <row r="599" spans="4:12" ht="14.25" customHeight="1">
      <c r="D599" s="3"/>
      <c r="E599" s="4"/>
      <c r="F599" s="4"/>
      <c r="G599" s="4"/>
      <c r="H599" s="4"/>
      <c r="I599" s="4"/>
      <c r="J599" s="4"/>
      <c r="K599" s="4"/>
      <c r="L599" s="4"/>
    </row>
    <row r="600" spans="4:12" ht="14.25" customHeight="1">
      <c r="D600" s="3"/>
      <c r="E600" s="4"/>
      <c r="F600" s="4"/>
      <c r="G600" s="4"/>
      <c r="H600" s="4"/>
      <c r="I600" s="4"/>
      <c r="J600" s="4"/>
      <c r="K600" s="4"/>
      <c r="L600" s="4"/>
    </row>
    <row r="601" spans="4:12" ht="14.25" customHeight="1">
      <c r="D601" s="3"/>
      <c r="E601" s="4"/>
      <c r="F601" s="4"/>
      <c r="G601" s="4"/>
      <c r="H601" s="4"/>
      <c r="I601" s="4"/>
      <c r="J601" s="4"/>
      <c r="K601" s="4"/>
      <c r="L601" s="4"/>
    </row>
    <row r="602" spans="4:12" ht="14.25" customHeight="1">
      <c r="D602" s="3"/>
      <c r="E602" s="4"/>
      <c r="F602" s="4"/>
      <c r="G602" s="4"/>
      <c r="H602" s="4"/>
      <c r="I602" s="4"/>
      <c r="J602" s="4"/>
      <c r="K602" s="4"/>
      <c r="L602" s="4"/>
    </row>
    <row r="603" spans="4:12" ht="14.25" customHeight="1">
      <c r="D603" s="3"/>
      <c r="E603" s="4"/>
      <c r="F603" s="4"/>
      <c r="G603" s="4"/>
      <c r="H603" s="4"/>
      <c r="I603" s="4"/>
      <c r="J603" s="4"/>
      <c r="K603" s="4"/>
      <c r="L603" s="4"/>
    </row>
    <row r="604" spans="4:12" ht="14.25" customHeight="1">
      <c r="D604" s="3"/>
      <c r="E604" s="4"/>
      <c r="F604" s="4"/>
      <c r="G604" s="4"/>
      <c r="H604" s="4"/>
      <c r="I604" s="4"/>
      <c r="J604" s="4"/>
      <c r="K604" s="4"/>
      <c r="L604" s="4"/>
    </row>
    <row r="605" spans="4:12" ht="14.25" customHeight="1">
      <c r="D605" s="3"/>
      <c r="E605" s="4"/>
      <c r="F605" s="4"/>
      <c r="G605" s="4"/>
      <c r="H605" s="4"/>
      <c r="I605" s="4"/>
      <c r="J605" s="4"/>
      <c r="K605" s="4"/>
      <c r="L605" s="4"/>
    </row>
    <row r="606" spans="4:12" ht="14.25" customHeight="1">
      <c r="D606" s="3"/>
      <c r="E606" s="4"/>
      <c r="F606" s="4"/>
      <c r="G606" s="4"/>
      <c r="H606" s="4"/>
      <c r="I606" s="4"/>
      <c r="J606" s="4"/>
      <c r="K606" s="4"/>
      <c r="L606" s="4"/>
    </row>
    <row r="607" spans="4:12" ht="14.25" customHeight="1">
      <c r="D607" s="3"/>
      <c r="E607" s="4"/>
      <c r="F607" s="4"/>
      <c r="G607" s="4"/>
      <c r="H607" s="4"/>
      <c r="I607" s="4"/>
      <c r="J607" s="4"/>
      <c r="K607" s="4"/>
      <c r="L607" s="4"/>
    </row>
    <row r="608" spans="4:12" ht="14.25" customHeight="1">
      <c r="D608" s="3"/>
      <c r="E608" s="4"/>
      <c r="F608" s="4"/>
      <c r="G608" s="4"/>
      <c r="H608" s="4"/>
      <c r="I608" s="4"/>
      <c r="J608" s="4"/>
      <c r="K608" s="4"/>
      <c r="L608" s="4"/>
    </row>
    <row r="609" spans="4:12" ht="14.25" customHeight="1">
      <c r="D609" s="3"/>
      <c r="E609" s="4"/>
      <c r="F609" s="4"/>
      <c r="G609" s="4"/>
      <c r="H609" s="4"/>
      <c r="I609" s="4"/>
      <c r="J609" s="4"/>
      <c r="K609" s="4"/>
      <c r="L609" s="4"/>
    </row>
    <row r="610" spans="4:12" ht="14.25" customHeight="1">
      <c r="D610" s="3"/>
      <c r="E610" s="4"/>
      <c r="F610" s="4"/>
      <c r="G610" s="4"/>
      <c r="H610" s="4"/>
      <c r="I610" s="4"/>
      <c r="J610" s="4"/>
      <c r="K610" s="4"/>
      <c r="L610" s="4"/>
    </row>
    <row r="611" spans="4:12" ht="14.25" customHeight="1">
      <c r="D611" s="3"/>
      <c r="E611" s="4"/>
      <c r="F611" s="4"/>
      <c r="G611" s="4"/>
      <c r="H611" s="4"/>
      <c r="I611" s="4"/>
      <c r="J611" s="4"/>
      <c r="K611" s="4"/>
      <c r="L611" s="4"/>
    </row>
    <row r="612" spans="4:12" ht="14.25" customHeight="1">
      <c r="D612" s="3"/>
      <c r="E612" s="4"/>
      <c r="F612" s="4"/>
      <c r="G612" s="4"/>
      <c r="H612" s="4"/>
      <c r="I612" s="4"/>
      <c r="J612" s="4"/>
      <c r="K612" s="4"/>
      <c r="L612" s="4"/>
    </row>
    <row r="613" spans="4:12" ht="14.25" customHeight="1">
      <c r="D613" s="3"/>
      <c r="E613" s="4"/>
      <c r="F613" s="4"/>
      <c r="G613" s="4"/>
      <c r="H613" s="4"/>
      <c r="I613" s="4"/>
      <c r="J613" s="4"/>
      <c r="K613" s="4"/>
      <c r="L613" s="4"/>
    </row>
    <row r="614" spans="4:12" ht="14.25" customHeight="1">
      <c r="D614" s="3"/>
      <c r="E614" s="4"/>
      <c r="F614" s="4"/>
      <c r="G614" s="4"/>
      <c r="H614" s="4"/>
      <c r="I614" s="4"/>
      <c r="J614" s="4"/>
      <c r="K614" s="4"/>
      <c r="L614" s="4"/>
    </row>
    <row r="615" spans="4:12" ht="14.25" customHeight="1">
      <c r="D615" s="3"/>
      <c r="E615" s="4"/>
      <c r="F615" s="4"/>
      <c r="G615" s="4"/>
      <c r="H615" s="4"/>
      <c r="I615" s="4"/>
      <c r="J615" s="4"/>
      <c r="K615" s="4"/>
      <c r="L615" s="4"/>
    </row>
    <row r="616" spans="4:12" ht="14.25" customHeight="1">
      <c r="D616" s="3"/>
      <c r="E616" s="4"/>
      <c r="F616" s="4"/>
      <c r="G616" s="4"/>
      <c r="H616" s="4"/>
      <c r="I616" s="4"/>
      <c r="J616" s="4"/>
      <c r="K616" s="4"/>
      <c r="L616" s="4"/>
    </row>
    <row r="617" spans="4:12" ht="14.25" customHeight="1">
      <c r="D617" s="3"/>
      <c r="E617" s="4"/>
      <c r="F617" s="4"/>
      <c r="G617" s="4"/>
      <c r="H617" s="4"/>
      <c r="I617" s="4"/>
      <c r="J617" s="4"/>
      <c r="K617" s="4"/>
      <c r="L617" s="4"/>
    </row>
    <row r="618" spans="4:12" ht="14.25" customHeight="1">
      <c r="D618" s="3"/>
      <c r="E618" s="4"/>
      <c r="F618" s="4"/>
      <c r="G618" s="4"/>
      <c r="H618" s="4"/>
      <c r="I618" s="4"/>
      <c r="J618" s="4"/>
      <c r="K618" s="4"/>
      <c r="L618" s="4"/>
    </row>
    <row r="619" spans="4:12" ht="14.25" customHeight="1">
      <c r="D619" s="3"/>
      <c r="E619" s="4"/>
      <c r="F619" s="4"/>
      <c r="G619" s="4"/>
      <c r="H619" s="4"/>
      <c r="I619" s="4"/>
      <c r="J619" s="4"/>
      <c r="K619" s="4"/>
      <c r="L619" s="4"/>
    </row>
    <row r="620" spans="4:12" ht="14.25" customHeight="1">
      <c r="D620" s="3"/>
      <c r="E620" s="4"/>
      <c r="F620" s="4"/>
      <c r="G620" s="4"/>
      <c r="H620" s="4"/>
      <c r="I620" s="4"/>
      <c r="J620" s="4"/>
      <c r="K620" s="4"/>
      <c r="L620" s="4"/>
    </row>
    <row r="621" spans="4:12" ht="14.25" customHeight="1">
      <c r="D621" s="3"/>
      <c r="E621" s="4"/>
      <c r="F621" s="4"/>
      <c r="G621" s="4"/>
      <c r="H621" s="4"/>
      <c r="I621" s="4"/>
      <c r="J621" s="4"/>
      <c r="K621" s="4"/>
      <c r="L621" s="4"/>
    </row>
    <row r="622" spans="4:12" ht="14.25" customHeight="1">
      <c r="D622" s="3"/>
      <c r="E622" s="4"/>
      <c r="F622" s="4"/>
      <c r="G622" s="4"/>
      <c r="H622" s="4"/>
      <c r="I622" s="4"/>
      <c r="J622" s="4"/>
      <c r="K622" s="4"/>
      <c r="L622" s="4"/>
    </row>
    <row r="623" spans="4:12" ht="14.25" customHeight="1">
      <c r="D623" s="3"/>
      <c r="E623" s="4"/>
      <c r="F623" s="4"/>
      <c r="G623" s="4"/>
      <c r="H623" s="4"/>
      <c r="I623" s="4"/>
      <c r="J623" s="4"/>
      <c r="K623" s="4"/>
      <c r="L623" s="4"/>
    </row>
    <row r="624" spans="4:12" ht="14.25" customHeight="1">
      <c r="D624" s="3"/>
      <c r="E624" s="4"/>
      <c r="F624" s="4"/>
      <c r="G624" s="4"/>
      <c r="H624" s="4"/>
      <c r="I624" s="4"/>
      <c r="J624" s="4"/>
      <c r="K624" s="4"/>
      <c r="L624" s="4"/>
    </row>
    <row r="625" spans="4:12" ht="14.25" customHeight="1">
      <c r="D625" s="3"/>
      <c r="E625" s="4"/>
      <c r="F625" s="4"/>
      <c r="G625" s="4"/>
      <c r="H625" s="4"/>
      <c r="I625" s="4"/>
      <c r="J625" s="4"/>
      <c r="K625" s="4"/>
      <c r="L625" s="4"/>
    </row>
    <row r="626" spans="4:12" ht="14.25" customHeight="1">
      <c r="D626" s="3"/>
      <c r="E626" s="4"/>
      <c r="F626" s="4"/>
      <c r="G626" s="4"/>
      <c r="H626" s="4"/>
      <c r="I626" s="4"/>
      <c r="J626" s="4"/>
      <c r="K626" s="4"/>
      <c r="L626" s="4"/>
    </row>
    <row r="627" spans="4:12" ht="14.25" customHeight="1">
      <c r="D627" s="3"/>
      <c r="E627" s="4"/>
      <c r="F627" s="4"/>
      <c r="G627" s="4"/>
      <c r="H627" s="4"/>
      <c r="I627" s="4"/>
      <c r="J627" s="4"/>
      <c r="K627" s="4"/>
      <c r="L627" s="4"/>
    </row>
    <row r="628" spans="4:12" ht="14.25" customHeight="1">
      <c r="D628" s="3"/>
      <c r="E628" s="4"/>
      <c r="F628" s="4"/>
      <c r="G628" s="4"/>
      <c r="H628" s="4"/>
      <c r="I628" s="4"/>
      <c r="J628" s="4"/>
      <c r="K628" s="4"/>
      <c r="L628" s="4"/>
    </row>
    <row r="629" spans="4:12" ht="14.25" customHeight="1">
      <c r="D629" s="3"/>
      <c r="E629" s="4"/>
      <c r="F629" s="4"/>
      <c r="G629" s="4"/>
      <c r="H629" s="4"/>
      <c r="I629" s="4"/>
      <c r="J629" s="4"/>
      <c r="K629" s="4"/>
      <c r="L629" s="4"/>
    </row>
    <row r="630" spans="4:12" ht="14.25" customHeight="1">
      <c r="D630" s="3"/>
      <c r="E630" s="4"/>
      <c r="F630" s="4"/>
      <c r="G630" s="4"/>
      <c r="H630" s="4"/>
      <c r="I630" s="4"/>
      <c r="J630" s="4"/>
      <c r="K630" s="4"/>
      <c r="L630" s="4"/>
    </row>
    <row r="631" spans="4:12" ht="14.25" customHeight="1">
      <c r="D631" s="3"/>
      <c r="E631" s="4"/>
      <c r="F631" s="4"/>
      <c r="G631" s="4"/>
      <c r="H631" s="4"/>
      <c r="I631" s="4"/>
      <c r="J631" s="4"/>
      <c r="K631" s="4"/>
      <c r="L631" s="4"/>
    </row>
    <row r="632" spans="4:12" ht="14.25" customHeight="1">
      <c r="D632" s="3"/>
      <c r="E632" s="4"/>
      <c r="F632" s="4"/>
      <c r="G632" s="4"/>
      <c r="H632" s="4"/>
      <c r="I632" s="4"/>
      <c r="J632" s="4"/>
      <c r="K632" s="4"/>
      <c r="L632" s="4"/>
    </row>
    <row r="633" spans="4:12" ht="14.25" customHeight="1">
      <c r="D633" s="3"/>
      <c r="E633" s="4"/>
      <c r="F633" s="4"/>
      <c r="G633" s="4"/>
      <c r="H633" s="4"/>
      <c r="I633" s="4"/>
      <c r="J633" s="4"/>
      <c r="K633" s="4"/>
      <c r="L633" s="4"/>
    </row>
    <row r="634" spans="4:12" ht="14.25" customHeight="1">
      <c r="D634" s="3"/>
      <c r="E634" s="4"/>
      <c r="F634" s="4"/>
      <c r="G634" s="4"/>
      <c r="H634" s="4"/>
      <c r="I634" s="4"/>
      <c r="J634" s="4"/>
      <c r="K634" s="4"/>
      <c r="L634" s="4"/>
    </row>
    <row r="635" spans="4:12" ht="14.25" customHeight="1">
      <c r="D635" s="3"/>
      <c r="E635" s="4"/>
      <c r="F635" s="4"/>
      <c r="G635" s="4"/>
      <c r="H635" s="4"/>
      <c r="I635" s="4"/>
      <c r="J635" s="4"/>
      <c r="K635" s="4"/>
      <c r="L635" s="4"/>
    </row>
    <row r="636" spans="4:12" ht="14.25" customHeight="1">
      <c r="D636" s="3"/>
      <c r="E636" s="4"/>
      <c r="F636" s="4"/>
      <c r="G636" s="4"/>
      <c r="H636" s="4"/>
      <c r="I636" s="4"/>
      <c r="J636" s="4"/>
      <c r="K636" s="4"/>
      <c r="L636" s="4"/>
    </row>
    <row r="637" spans="4:12" ht="14.25" customHeight="1">
      <c r="D637" s="3"/>
      <c r="E637" s="4"/>
      <c r="F637" s="4"/>
      <c r="G637" s="4"/>
      <c r="H637" s="4"/>
      <c r="I637" s="4"/>
      <c r="J637" s="4"/>
      <c r="K637" s="4"/>
      <c r="L637" s="4"/>
    </row>
    <row r="638" spans="4:12" ht="14.25" customHeight="1">
      <c r="D638" s="3"/>
      <c r="E638" s="4"/>
      <c r="F638" s="4"/>
      <c r="G638" s="4"/>
      <c r="H638" s="4"/>
      <c r="I638" s="4"/>
      <c r="J638" s="4"/>
      <c r="K638" s="4"/>
      <c r="L638" s="4"/>
    </row>
    <row r="639" spans="4:12" ht="14.25" customHeight="1">
      <c r="D639" s="3"/>
      <c r="E639" s="4"/>
      <c r="F639" s="4"/>
      <c r="G639" s="4"/>
      <c r="H639" s="4"/>
      <c r="I639" s="4"/>
      <c r="J639" s="4"/>
      <c r="K639" s="4"/>
      <c r="L639" s="4"/>
    </row>
    <row r="640" spans="4:12" ht="14.25" customHeight="1">
      <c r="D640" s="3"/>
      <c r="E640" s="4"/>
      <c r="F640" s="4"/>
      <c r="G640" s="4"/>
      <c r="H640" s="4"/>
      <c r="I640" s="4"/>
      <c r="J640" s="4"/>
      <c r="K640" s="4"/>
      <c r="L640" s="4"/>
    </row>
    <row r="641" spans="4:12" ht="14.25" customHeight="1">
      <c r="D641" s="3"/>
      <c r="E641" s="4"/>
      <c r="F641" s="4"/>
      <c r="G641" s="4"/>
      <c r="H641" s="4"/>
      <c r="I641" s="4"/>
      <c r="J641" s="4"/>
      <c r="K641" s="4"/>
      <c r="L641" s="4"/>
    </row>
    <row r="642" spans="4:12" ht="14.25" customHeight="1">
      <c r="D642" s="3"/>
      <c r="E642" s="4"/>
      <c r="F642" s="4"/>
      <c r="G642" s="4"/>
      <c r="H642" s="4"/>
      <c r="I642" s="4"/>
      <c r="J642" s="4"/>
      <c r="K642" s="4"/>
      <c r="L642" s="4"/>
    </row>
    <row r="643" spans="4:12" ht="14.25" customHeight="1">
      <c r="D643" s="3"/>
      <c r="E643" s="4"/>
      <c r="F643" s="4"/>
      <c r="G643" s="4"/>
      <c r="H643" s="4"/>
      <c r="I643" s="4"/>
      <c r="J643" s="4"/>
      <c r="K643" s="4"/>
      <c r="L643" s="4"/>
    </row>
    <row r="644" spans="4:12" ht="14.25" customHeight="1">
      <c r="D644" s="3"/>
      <c r="E644" s="4"/>
      <c r="F644" s="4"/>
      <c r="G644" s="4"/>
      <c r="H644" s="4"/>
      <c r="I644" s="4"/>
      <c r="J644" s="4"/>
      <c r="K644" s="4"/>
      <c r="L644" s="4"/>
    </row>
    <row r="645" spans="4:12" ht="14.25" customHeight="1">
      <c r="D645" s="3"/>
      <c r="E645" s="4"/>
      <c r="F645" s="4"/>
      <c r="G645" s="4"/>
      <c r="H645" s="4"/>
      <c r="I645" s="4"/>
      <c r="J645" s="4"/>
      <c r="K645" s="4"/>
      <c r="L645" s="4"/>
    </row>
    <row r="646" spans="4:12" ht="14.25" customHeight="1">
      <c r="D646" s="3"/>
      <c r="E646" s="4"/>
      <c r="F646" s="4"/>
      <c r="G646" s="4"/>
      <c r="H646" s="4"/>
      <c r="I646" s="4"/>
      <c r="J646" s="4"/>
      <c r="K646" s="4"/>
      <c r="L646" s="4"/>
    </row>
    <row r="647" spans="4:12" ht="14.25" customHeight="1">
      <c r="D647" s="3"/>
      <c r="E647" s="4"/>
      <c r="F647" s="4"/>
      <c r="G647" s="4"/>
      <c r="H647" s="4"/>
      <c r="I647" s="4"/>
      <c r="J647" s="4"/>
      <c r="K647" s="4"/>
      <c r="L647" s="4"/>
    </row>
    <row r="648" spans="4:12" ht="14.25" customHeight="1">
      <c r="D648" s="3"/>
      <c r="E648" s="4"/>
      <c r="F648" s="4"/>
      <c r="G648" s="4"/>
      <c r="H648" s="4"/>
      <c r="I648" s="4"/>
      <c r="J648" s="4"/>
      <c r="K648" s="4"/>
      <c r="L648" s="4"/>
    </row>
    <row r="649" spans="4:12" ht="14.25" customHeight="1">
      <c r="D649" s="3"/>
      <c r="E649" s="4"/>
      <c r="F649" s="4"/>
      <c r="G649" s="4"/>
      <c r="H649" s="4"/>
      <c r="I649" s="4"/>
      <c r="J649" s="4"/>
      <c r="K649" s="4"/>
      <c r="L649" s="4"/>
    </row>
    <row r="650" spans="4:12" ht="14.25" customHeight="1">
      <c r="D650" s="3"/>
      <c r="E650" s="4"/>
      <c r="F650" s="4"/>
      <c r="G650" s="4"/>
      <c r="H650" s="4"/>
      <c r="I650" s="4"/>
      <c r="J650" s="4"/>
      <c r="K650" s="4"/>
      <c r="L650" s="4"/>
    </row>
    <row r="651" spans="4:12" ht="14.25" customHeight="1">
      <c r="D651" s="3"/>
      <c r="E651" s="4"/>
      <c r="F651" s="4"/>
      <c r="G651" s="4"/>
      <c r="H651" s="4"/>
      <c r="I651" s="4"/>
      <c r="J651" s="4"/>
      <c r="K651" s="4"/>
      <c r="L651" s="4"/>
    </row>
    <row r="652" spans="4:12" ht="14.25" customHeight="1">
      <c r="D652" s="3"/>
      <c r="E652" s="4"/>
      <c r="F652" s="4"/>
      <c r="G652" s="4"/>
      <c r="H652" s="4"/>
      <c r="I652" s="4"/>
      <c r="J652" s="4"/>
      <c r="K652" s="4"/>
      <c r="L652" s="4"/>
    </row>
    <row r="653" spans="4:12" ht="14.25" customHeight="1">
      <c r="D653" s="3"/>
      <c r="E653" s="4"/>
      <c r="F653" s="4"/>
      <c r="G653" s="4"/>
      <c r="H653" s="4"/>
      <c r="I653" s="4"/>
      <c r="J653" s="4"/>
      <c r="K653" s="4"/>
      <c r="L653" s="4"/>
    </row>
    <row r="654" spans="4:12" ht="14.25" customHeight="1">
      <c r="D654" s="3"/>
      <c r="E654" s="4"/>
      <c r="F654" s="4"/>
      <c r="G654" s="4"/>
      <c r="H654" s="4"/>
      <c r="I654" s="4"/>
      <c r="J654" s="4"/>
      <c r="K654" s="4"/>
      <c r="L654" s="4"/>
    </row>
    <row r="655" spans="4:12" ht="14.25" customHeight="1">
      <c r="D655" s="3"/>
      <c r="E655" s="4"/>
      <c r="F655" s="4"/>
      <c r="G655" s="4"/>
      <c r="H655" s="4"/>
      <c r="I655" s="4"/>
      <c r="J655" s="4"/>
      <c r="K655" s="4"/>
      <c r="L655" s="4"/>
    </row>
    <row r="656" spans="4:12" ht="14.25" customHeight="1">
      <c r="D656" s="3"/>
      <c r="E656" s="4"/>
      <c r="F656" s="4"/>
      <c r="G656" s="4"/>
      <c r="H656" s="4"/>
      <c r="I656" s="4"/>
      <c r="J656" s="4"/>
      <c r="K656" s="4"/>
      <c r="L656" s="4"/>
    </row>
    <row r="657" spans="4:12" ht="14.25" customHeight="1">
      <c r="D657" s="3"/>
      <c r="E657" s="4"/>
      <c r="F657" s="4"/>
      <c r="G657" s="4"/>
      <c r="H657" s="4"/>
      <c r="I657" s="4"/>
      <c r="J657" s="4"/>
      <c r="K657" s="4"/>
      <c r="L657" s="4"/>
    </row>
    <row r="658" spans="4:12" ht="14.25" customHeight="1">
      <c r="D658" s="3"/>
      <c r="E658" s="4"/>
      <c r="F658" s="4"/>
      <c r="G658" s="4"/>
      <c r="H658" s="4"/>
      <c r="I658" s="4"/>
      <c r="J658" s="4"/>
      <c r="K658" s="4"/>
      <c r="L658" s="4"/>
    </row>
    <row r="659" spans="4:12" ht="14.25" customHeight="1">
      <c r="D659" s="3"/>
      <c r="E659" s="4"/>
      <c r="F659" s="4"/>
      <c r="G659" s="4"/>
      <c r="H659" s="4"/>
      <c r="I659" s="4"/>
      <c r="J659" s="4"/>
      <c r="K659" s="4"/>
      <c r="L659" s="4"/>
    </row>
    <row r="660" spans="4:12" ht="14.25" customHeight="1">
      <c r="D660" s="3"/>
      <c r="E660" s="4"/>
      <c r="F660" s="4"/>
      <c r="G660" s="4"/>
      <c r="H660" s="4"/>
      <c r="I660" s="4"/>
      <c r="J660" s="4"/>
      <c r="K660" s="4"/>
      <c r="L660" s="4"/>
    </row>
    <row r="661" spans="4:12" ht="14.25" customHeight="1">
      <c r="D661" s="3"/>
      <c r="E661" s="4"/>
      <c r="F661" s="4"/>
      <c r="G661" s="4"/>
      <c r="H661" s="4"/>
      <c r="I661" s="4"/>
      <c r="J661" s="4"/>
      <c r="K661" s="4"/>
      <c r="L661" s="4"/>
    </row>
    <row r="662" spans="4:12" ht="14.25" customHeight="1">
      <c r="D662" s="3"/>
      <c r="E662" s="4"/>
      <c r="F662" s="4"/>
      <c r="G662" s="4"/>
      <c r="H662" s="4"/>
      <c r="I662" s="4"/>
      <c r="J662" s="4"/>
      <c r="K662" s="4"/>
      <c r="L662" s="4"/>
    </row>
    <row r="663" spans="4:12" ht="14.25" customHeight="1">
      <c r="D663" s="3"/>
      <c r="E663" s="4"/>
      <c r="F663" s="4"/>
      <c r="G663" s="4"/>
      <c r="H663" s="4"/>
      <c r="I663" s="4"/>
      <c r="J663" s="4"/>
      <c r="K663" s="4"/>
      <c r="L663" s="4"/>
    </row>
    <row r="664" spans="4:12" ht="14.25" customHeight="1">
      <c r="D664" s="3"/>
      <c r="E664" s="4"/>
      <c r="F664" s="4"/>
      <c r="G664" s="4"/>
      <c r="H664" s="4"/>
      <c r="I664" s="4"/>
      <c r="J664" s="4"/>
      <c r="K664" s="4"/>
      <c r="L664" s="4"/>
    </row>
    <row r="665" spans="4:12" ht="14.25" customHeight="1">
      <c r="D665" s="3"/>
      <c r="E665" s="4"/>
      <c r="F665" s="4"/>
      <c r="G665" s="4"/>
      <c r="H665" s="4"/>
      <c r="I665" s="4"/>
      <c r="J665" s="4"/>
      <c r="K665" s="4"/>
      <c r="L665" s="4"/>
    </row>
    <row r="666" spans="4:12" ht="14.25" customHeight="1">
      <c r="D666" s="3"/>
      <c r="E666" s="4"/>
      <c r="F666" s="4"/>
      <c r="G666" s="4"/>
      <c r="H666" s="4"/>
      <c r="I666" s="4"/>
      <c r="J666" s="4"/>
      <c r="K666" s="4"/>
      <c r="L666" s="4"/>
    </row>
    <row r="667" spans="4:12" ht="14.25" customHeight="1">
      <c r="D667" s="3"/>
      <c r="E667" s="4"/>
      <c r="F667" s="4"/>
      <c r="G667" s="4"/>
      <c r="H667" s="4"/>
      <c r="I667" s="4"/>
      <c r="J667" s="4"/>
      <c r="K667" s="4"/>
      <c r="L667" s="4"/>
    </row>
    <row r="668" spans="4:12" ht="14.25" customHeight="1">
      <c r="D668" s="3"/>
      <c r="E668" s="4"/>
      <c r="F668" s="4"/>
      <c r="G668" s="4"/>
      <c r="H668" s="4"/>
      <c r="I668" s="4"/>
      <c r="J668" s="4"/>
      <c r="K668" s="4"/>
      <c r="L668" s="4"/>
    </row>
    <row r="669" spans="4:12" ht="14.25" customHeight="1">
      <c r="D669" s="3"/>
      <c r="E669" s="4"/>
      <c r="F669" s="4"/>
      <c r="G669" s="4"/>
      <c r="H669" s="4"/>
      <c r="I669" s="4"/>
      <c r="J669" s="4"/>
      <c r="K669" s="4"/>
      <c r="L669" s="4"/>
    </row>
    <row r="670" spans="4:12" ht="14.25" customHeight="1">
      <c r="D670" s="3"/>
      <c r="E670" s="4"/>
      <c r="F670" s="4"/>
      <c r="G670" s="4"/>
      <c r="H670" s="4"/>
      <c r="I670" s="4"/>
      <c r="J670" s="4"/>
      <c r="K670" s="4"/>
      <c r="L670" s="4"/>
    </row>
    <row r="671" spans="4:12" ht="14.25" customHeight="1">
      <c r="D671" s="3"/>
      <c r="E671" s="4"/>
      <c r="F671" s="4"/>
      <c r="G671" s="4"/>
      <c r="H671" s="4"/>
      <c r="I671" s="4"/>
      <c r="J671" s="4"/>
      <c r="K671" s="4"/>
      <c r="L671" s="4"/>
    </row>
    <row r="672" spans="4:12" ht="14.25" customHeight="1">
      <c r="D672" s="3"/>
      <c r="E672" s="4"/>
      <c r="F672" s="4"/>
      <c r="G672" s="4"/>
      <c r="H672" s="4"/>
      <c r="I672" s="4"/>
      <c r="J672" s="4"/>
      <c r="K672" s="4"/>
      <c r="L672" s="4"/>
    </row>
    <row r="673" spans="4:12" ht="14.25" customHeight="1">
      <c r="D673" s="3"/>
      <c r="E673" s="4"/>
      <c r="F673" s="4"/>
      <c r="G673" s="4"/>
      <c r="H673" s="4"/>
      <c r="I673" s="4"/>
      <c r="J673" s="4"/>
      <c r="K673" s="4"/>
      <c r="L673" s="4"/>
    </row>
    <row r="674" spans="4:12" ht="14.25" customHeight="1">
      <c r="D674" s="3"/>
      <c r="E674" s="4"/>
      <c r="F674" s="4"/>
      <c r="G674" s="4"/>
      <c r="H674" s="4"/>
      <c r="I674" s="4"/>
      <c r="J674" s="4"/>
      <c r="K674" s="4"/>
      <c r="L674" s="4"/>
    </row>
    <row r="675" spans="4:12" ht="14.25" customHeight="1">
      <c r="D675" s="3"/>
      <c r="E675" s="4"/>
      <c r="F675" s="4"/>
      <c r="G675" s="4"/>
      <c r="H675" s="4"/>
      <c r="I675" s="4"/>
      <c r="J675" s="4"/>
      <c r="K675" s="4"/>
      <c r="L675" s="4"/>
    </row>
    <row r="676" spans="4:12" ht="14.25" customHeight="1">
      <c r="D676" s="3"/>
      <c r="E676" s="4"/>
      <c r="F676" s="4"/>
      <c r="G676" s="4"/>
      <c r="H676" s="4"/>
      <c r="I676" s="4"/>
      <c r="J676" s="4"/>
      <c r="K676" s="4"/>
      <c r="L676" s="4"/>
    </row>
    <row r="677" spans="4:12" ht="14.25" customHeight="1">
      <c r="D677" s="3"/>
      <c r="E677" s="4"/>
      <c r="F677" s="4"/>
      <c r="G677" s="4"/>
      <c r="H677" s="4"/>
      <c r="I677" s="4"/>
      <c r="J677" s="4"/>
      <c r="K677" s="4"/>
      <c r="L677" s="4"/>
    </row>
    <row r="678" spans="4:12" ht="14.25" customHeight="1">
      <c r="D678" s="3"/>
      <c r="E678" s="4"/>
      <c r="F678" s="4"/>
      <c r="G678" s="4"/>
      <c r="H678" s="4"/>
      <c r="I678" s="4"/>
      <c r="J678" s="4"/>
      <c r="K678" s="4"/>
      <c r="L678" s="4"/>
    </row>
    <row r="679" spans="4:12" ht="14.25" customHeight="1">
      <c r="D679" s="3"/>
      <c r="E679" s="4"/>
      <c r="F679" s="4"/>
      <c r="G679" s="4"/>
      <c r="H679" s="4"/>
      <c r="I679" s="4"/>
      <c r="J679" s="4"/>
      <c r="K679" s="4"/>
      <c r="L679" s="4"/>
    </row>
    <row r="680" spans="4:12" ht="14.25" customHeight="1">
      <c r="D680" s="3"/>
      <c r="E680" s="4"/>
      <c r="F680" s="4"/>
      <c r="G680" s="4"/>
      <c r="H680" s="4"/>
      <c r="I680" s="4"/>
      <c r="J680" s="4"/>
      <c r="K680" s="4"/>
      <c r="L680" s="4"/>
    </row>
    <row r="681" spans="4:12" ht="14.25" customHeight="1">
      <c r="D681" s="3"/>
      <c r="E681" s="4"/>
      <c r="F681" s="4"/>
      <c r="G681" s="4"/>
      <c r="H681" s="4"/>
      <c r="I681" s="4"/>
      <c r="J681" s="4"/>
      <c r="K681" s="4"/>
      <c r="L681" s="4"/>
    </row>
    <row r="682" spans="4:12" ht="14.25" customHeight="1">
      <c r="D682" s="3"/>
      <c r="E682" s="4"/>
      <c r="F682" s="4"/>
      <c r="G682" s="4"/>
      <c r="H682" s="4"/>
      <c r="I682" s="4"/>
      <c r="J682" s="4"/>
      <c r="K682" s="4"/>
      <c r="L682" s="4"/>
    </row>
    <row r="683" spans="4:12" ht="14.25" customHeight="1">
      <c r="D683" s="3"/>
      <c r="E683" s="4"/>
      <c r="F683" s="4"/>
      <c r="G683" s="4"/>
      <c r="H683" s="4"/>
      <c r="I683" s="4"/>
      <c r="J683" s="4"/>
      <c r="K683" s="4"/>
      <c r="L683" s="4"/>
    </row>
    <row r="684" spans="4:12" ht="14.25" customHeight="1">
      <c r="D684" s="3"/>
      <c r="E684" s="4"/>
      <c r="F684" s="4"/>
      <c r="G684" s="4"/>
      <c r="H684" s="4"/>
      <c r="I684" s="4"/>
      <c r="J684" s="4"/>
      <c r="K684" s="4"/>
      <c r="L684" s="4"/>
    </row>
    <row r="685" spans="4:12" ht="14.25" customHeight="1">
      <c r="D685" s="3"/>
      <c r="E685" s="4"/>
      <c r="F685" s="4"/>
      <c r="G685" s="4"/>
      <c r="H685" s="4"/>
      <c r="I685" s="4"/>
      <c r="J685" s="4"/>
      <c r="K685" s="4"/>
      <c r="L685" s="4"/>
    </row>
    <row r="686" spans="4:12" ht="14.25" customHeight="1">
      <c r="D686" s="3"/>
      <c r="E686" s="4"/>
      <c r="F686" s="4"/>
      <c r="G686" s="4"/>
      <c r="H686" s="4"/>
      <c r="I686" s="4"/>
      <c r="J686" s="4"/>
      <c r="K686" s="4"/>
      <c r="L686" s="4"/>
    </row>
    <row r="687" spans="4:12" ht="14.25" customHeight="1">
      <c r="D687" s="3"/>
      <c r="E687" s="4"/>
      <c r="F687" s="4"/>
      <c r="G687" s="4"/>
      <c r="H687" s="4"/>
      <c r="I687" s="4"/>
      <c r="J687" s="4"/>
      <c r="K687" s="4"/>
      <c r="L687" s="4"/>
    </row>
    <row r="688" spans="4:12" ht="14.25" customHeight="1">
      <c r="D688" s="3"/>
      <c r="E688" s="4"/>
      <c r="F688" s="4"/>
      <c r="G688" s="4"/>
      <c r="H688" s="4"/>
      <c r="I688" s="4"/>
      <c r="J688" s="4"/>
      <c r="K688" s="4"/>
      <c r="L688" s="4"/>
    </row>
    <row r="689" spans="4:12" ht="14.25" customHeight="1">
      <c r="D689" s="3"/>
      <c r="E689" s="4"/>
      <c r="F689" s="4"/>
      <c r="G689" s="4"/>
      <c r="H689" s="4"/>
      <c r="I689" s="4"/>
      <c r="J689" s="4"/>
      <c r="K689" s="4"/>
      <c r="L689" s="4"/>
    </row>
    <row r="690" spans="4:12" ht="14.25" customHeight="1">
      <c r="D690" s="3"/>
      <c r="E690" s="4"/>
      <c r="F690" s="4"/>
      <c r="G690" s="4"/>
      <c r="H690" s="4"/>
      <c r="I690" s="4"/>
      <c r="J690" s="4"/>
      <c r="K690" s="4"/>
      <c r="L690" s="4"/>
    </row>
    <row r="691" spans="4:12" ht="14.25" customHeight="1">
      <c r="D691" s="3"/>
      <c r="E691" s="4"/>
      <c r="F691" s="4"/>
      <c r="G691" s="4"/>
      <c r="H691" s="4"/>
      <c r="I691" s="4"/>
      <c r="J691" s="4"/>
      <c r="K691" s="4"/>
      <c r="L691" s="4"/>
    </row>
    <row r="692" spans="4:12" ht="14.25" customHeight="1">
      <c r="D692" s="3"/>
      <c r="E692" s="4"/>
      <c r="F692" s="4"/>
      <c r="G692" s="4"/>
      <c r="H692" s="4"/>
      <c r="I692" s="4"/>
      <c r="J692" s="4"/>
      <c r="K692" s="4"/>
      <c r="L692" s="4"/>
    </row>
    <row r="693" spans="4:12" ht="14.25" customHeight="1">
      <c r="D693" s="3"/>
      <c r="E693" s="4"/>
      <c r="F693" s="4"/>
      <c r="G693" s="4"/>
      <c r="H693" s="4"/>
      <c r="I693" s="4"/>
      <c r="J693" s="4"/>
      <c r="K693" s="4"/>
      <c r="L693" s="4"/>
    </row>
    <row r="694" spans="4:12" ht="14.25" customHeight="1">
      <c r="D694" s="3"/>
      <c r="E694" s="4"/>
      <c r="F694" s="4"/>
      <c r="G694" s="4"/>
      <c r="H694" s="4"/>
      <c r="I694" s="4"/>
      <c r="J694" s="4"/>
      <c r="K694" s="4"/>
      <c r="L694" s="4"/>
    </row>
    <row r="695" spans="4:12" ht="14.25" customHeight="1">
      <c r="D695" s="3"/>
      <c r="E695" s="4"/>
      <c r="F695" s="4"/>
      <c r="G695" s="4"/>
      <c r="H695" s="4"/>
      <c r="I695" s="4"/>
      <c r="J695" s="4"/>
      <c r="K695" s="4"/>
      <c r="L695" s="4"/>
    </row>
    <row r="696" spans="4:12" ht="14.25" customHeight="1">
      <c r="D696" s="3"/>
      <c r="E696" s="4"/>
      <c r="F696" s="4"/>
      <c r="G696" s="4"/>
      <c r="H696" s="4"/>
      <c r="I696" s="4"/>
      <c r="J696" s="4"/>
      <c r="K696" s="4"/>
      <c r="L696" s="4"/>
    </row>
    <row r="697" spans="4:12" ht="14.25" customHeight="1">
      <c r="D697" s="3"/>
      <c r="E697" s="4"/>
      <c r="F697" s="4"/>
      <c r="G697" s="4"/>
      <c r="H697" s="4"/>
      <c r="I697" s="4"/>
      <c r="J697" s="4"/>
      <c r="K697" s="4"/>
      <c r="L697" s="4"/>
    </row>
    <row r="698" spans="4:12" ht="14.25" customHeight="1">
      <c r="D698" s="3"/>
      <c r="E698" s="4"/>
      <c r="F698" s="4"/>
      <c r="G698" s="4"/>
      <c r="H698" s="4"/>
      <c r="I698" s="4"/>
      <c r="J698" s="4"/>
      <c r="K698" s="4"/>
      <c r="L698" s="4"/>
    </row>
    <row r="699" spans="4:12" ht="14.25" customHeight="1">
      <c r="D699" s="3"/>
      <c r="E699" s="4"/>
      <c r="F699" s="4"/>
      <c r="G699" s="4"/>
      <c r="H699" s="4"/>
      <c r="I699" s="4"/>
      <c r="J699" s="4"/>
      <c r="K699" s="4"/>
      <c r="L699" s="4"/>
    </row>
    <row r="700" spans="4:12" ht="14.25" customHeight="1">
      <c r="D700" s="3"/>
      <c r="E700" s="4"/>
      <c r="F700" s="4"/>
      <c r="G700" s="4"/>
      <c r="H700" s="4"/>
      <c r="I700" s="4"/>
      <c r="J700" s="4"/>
      <c r="K700" s="4"/>
      <c r="L700" s="4"/>
    </row>
    <row r="701" spans="4:12" ht="14.25" customHeight="1">
      <c r="D701" s="3"/>
      <c r="E701" s="4"/>
      <c r="F701" s="4"/>
      <c r="G701" s="4"/>
      <c r="H701" s="4"/>
      <c r="I701" s="4"/>
      <c r="J701" s="4"/>
      <c r="K701" s="4"/>
      <c r="L701" s="4"/>
    </row>
    <row r="702" spans="4:12" ht="14.25" customHeight="1">
      <c r="D702" s="3"/>
      <c r="E702" s="4"/>
      <c r="F702" s="4"/>
      <c r="G702" s="4"/>
      <c r="H702" s="4"/>
      <c r="I702" s="4"/>
      <c r="J702" s="4"/>
      <c r="K702" s="4"/>
      <c r="L702" s="4"/>
    </row>
    <row r="703" spans="4:12" ht="14.25" customHeight="1">
      <c r="D703" s="3"/>
      <c r="E703" s="4"/>
      <c r="F703" s="4"/>
      <c r="G703" s="4"/>
      <c r="H703" s="4"/>
      <c r="I703" s="4"/>
      <c r="J703" s="4"/>
      <c r="K703" s="4"/>
      <c r="L703" s="4"/>
    </row>
    <row r="704" spans="4:12" ht="14.25" customHeight="1">
      <c r="D704" s="3"/>
      <c r="E704" s="4"/>
      <c r="F704" s="4"/>
      <c r="G704" s="4"/>
      <c r="H704" s="4"/>
      <c r="I704" s="4"/>
      <c r="J704" s="4"/>
      <c r="K704" s="4"/>
      <c r="L704" s="4"/>
    </row>
    <row r="705" spans="4:12" ht="14.25" customHeight="1">
      <c r="D705" s="3"/>
      <c r="E705" s="4"/>
      <c r="F705" s="4"/>
      <c r="G705" s="4"/>
      <c r="H705" s="4"/>
      <c r="I705" s="4"/>
      <c r="J705" s="4"/>
      <c r="K705" s="4"/>
      <c r="L705" s="4"/>
    </row>
    <row r="706" spans="4:12" ht="14.25" customHeight="1">
      <c r="D706" s="3"/>
      <c r="E706" s="4"/>
      <c r="F706" s="4"/>
      <c r="G706" s="4"/>
      <c r="H706" s="4"/>
      <c r="I706" s="4"/>
      <c r="J706" s="4"/>
      <c r="K706" s="4"/>
      <c r="L706" s="4"/>
    </row>
    <row r="707" spans="4:12" ht="14.25" customHeight="1">
      <c r="D707" s="3"/>
      <c r="E707" s="4"/>
      <c r="F707" s="4"/>
      <c r="G707" s="4"/>
      <c r="H707" s="4"/>
      <c r="I707" s="4"/>
      <c r="J707" s="4"/>
      <c r="K707" s="4"/>
      <c r="L707" s="4"/>
    </row>
    <row r="708" spans="4:12" ht="14.25" customHeight="1">
      <c r="D708" s="3"/>
      <c r="E708" s="4"/>
      <c r="F708" s="4"/>
      <c r="G708" s="4"/>
      <c r="H708" s="4"/>
      <c r="I708" s="4"/>
      <c r="J708" s="4"/>
      <c r="K708" s="4"/>
      <c r="L708" s="4"/>
    </row>
    <row r="709" spans="4:12" ht="14.25" customHeight="1">
      <c r="D709" s="3"/>
      <c r="E709" s="4"/>
      <c r="F709" s="4"/>
      <c r="G709" s="4"/>
      <c r="H709" s="4"/>
      <c r="I709" s="4"/>
      <c r="J709" s="4"/>
      <c r="K709" s="4"/>
      <c r="L709" s="4"/>
    </row>
    <row r="710" spans="4:12" ht="14.25" customHeight="1">
      <c r="D710" s="3"/>
      <c r="E710" s="4"/>
      <c r="F710" s="4"/>
      <c r="G710" s="4"/>
      <c r="H710" s="4"/>
      <c r="I710" s="4"/>
      <c r="J710" s="4"/>
      <c r="K710" s="4"/>
      <c r="L710" s="4"/>
    </row>
    <row r="711" spans="4:12" ht="14.25" customHeight="1">
      <c r="D711" s="3"/>
      <c r="E711" s="4"/>
      <c r="F711" s="4"/>
      <c r="G711" s="4"/>
      <c r="H711" s="4"/>
      <c r="I711" s="4"/>
      <c r="J711" s="4"/>
      <c r="K711" s="4"/>
      <c r="L711" s="4"/>
    </row>
    <row r="712" spans="4:12" ht="14.25" customHeight="1">
      <c r="D712" s="3"/>
      <c r="E712" s="4"/>
      <c r="F712" s="4"/>
      <c r="G712" s="4"/>
      <c r="H712" s="4"/>
      <c r="I712" s="4"/>
      <c r="J712" s="4"/>
      <c r="K712" s="4"/>
      <c r="L712" s="4"/>
    </row>
    <row r="713" spans="4:12" ht="14.25" customHeight="1">
      <c r="D713" s="3"/>
      <c r="E713" s="4"/>
      <c r="F713" s="4"/>
      <c r="G713" s="4"/>
      <c r="H713" s="4"/>
      <c r="I713" s="4"/>
      <c r="J713" s="4"/>
      <c r="K713" s="4"/>
      <c r="L713" s="4"/>
    </row>
    <row r="714" spans="4:12" ht="14.25" customHeight="1">
      <c r="D714" s="3"/>
      <c r="E714" s="4"/>
      <c r="F714" s="4"/>
      <c r="G714" s="4"/>
      <c r="H714" s="4"/>
      <c r="I714" s="4"/>
      <c r="J714" s="4"/>
      <c r="K714" s="4"/>
      <c r="L714" s="4"/>
    </row>
    <row r="715" spans="4:12" ht="14.25" customHeight="1">
      <c r="D715" s="3"/>
      <c r="E715" s="4"/>
      <c r="F715" s="4"/>
      <c r="G715" s="4"/>
      <c r="H715" s="4"/>
      <c r="I715" s="4"/>
      <c r="J715" s="4"/>
      <c r="K715" s="4"/>
      <c r="L715" s="4"/>
    </row>
    <row r="716" spans="4:12" ht="14.25" customHeight="1">
      <c r="D716" s="3"/>
      <c r="E716" s="4"/>
      <c r="F716" s="4"/>
      <c r="G716" s="4"/>
      <c r="H716" s="4"/>
      <c r="I716" s="4"/>
      <c r="J716" s="4"/>
      <c r="K716" s="4"/>
      <c r="L716" s="4"/>
    </row>
    <row r="717" spans="4:12" ht="14.25" customHeight="1">
      <c r="D717" s="3"/>
      <c r="E717" s="4"/>
      <c r="F717" s="4"/>
      <c r="G717" s="4"/>
      <c r="H717" s="4"/>
      <c r="I717" s="4"/>
      <c r="J717" s="4"/>
      <c r="K717" s="4"/>
      <c r="L717" s="4"/>
    </row>
    <row r="718" spans="4:12" ht="14.25" customHeight="1">
      <c r="D718" s="3"/>
      <c r="E718" s="4"/>
      <c r="F718" s="4"/>
      <c r="G718" s="4"/>
      <c r="H718" s="4"/>
      <c r="I718" s="4"/>
      <c r="J718" s="4"/>
      <c r="K718" s="4"/>
      <c r="L718" s="4"/>
    </row>
    <row r="719" spans="4:12" ht="14.25" customHeight="1">
      <c r="D719" s="3"/>
      <c r="E719" s="4"/>
      <c r="F719" s="4"/>
      <c r="G719" s="4"/>
      <c r="H719" s="4"/>
      <c r="I719" s="4"/>
      <c r="J719" s="4"/>
      <c r="K719" s="4"/>
      <c r="L719" s="4"/>
    </row>
    <row r="720" spans="4:12" ht="14.25" customHeight="1">
      <c r="D720" s="3"/>
      <c r="E720" s="4"/>
      <c r="F720" s="4"/>
      <c r="G720" s="4"/>
      <c r="H720" s="4"/>
      <c r="I720" s="4"/>
      <c r="J720" s="4"/>
      <c r="K720" s="4"/>
      <c r="L720" s="4"/>
    </row>
    <row r="721" spans="4:12" ht="14.25" customHeight="1">
      <c r="D721" s="3"/>
      <c r="E721" s="4"/>
      <c r="F721" s="4"/>
      <c r="G721" s="4"/>
      <c r="H721" s="4"/>
      <c r="I721" s="4"/>
      <c r="J721" s="4"/>
      <c r="K721" s="4"/>
      <c r="L721" s="4"/>
    </row>
    <row r="722" spans="4:12" ht="14.25" customHeight="1">
      <c r="D722" s="3"/>
      <c r="E722" s="4"/>
      <c r="F722" s="4"/>
      <c r="G722" s="4"/>
      <c r="H722" s="4"/>
      <c r="I722" s="4"/>
      <c r="J722" s="4"/>
      <c r="K722" s="4"/>
      <c r="L722" s="4"/>
    </row>
    <row r="723" spans="4:12" ht="14.25" customHeight="1">
      <c r="D723" s="3"/>
      <c r="E723" s="4"/>
      <c r="F723" s="4"/>
      <c r="G723" s="4"/>
      <c r="H723" s="4"/>
      <c r="I723" s="4"/>
      <c r="J723" s="4"/>
      <c r="K723" s="4"/>
      <c r="L723" s="4"/>
    </row>
    <row r="724" spans="4:12" ht="14.25" customHeight="1">
      <c r="D724" s="3"/>
      <c r="E724" s="4"/>
      <c r="F724" s="4"/>
      <c r="G724" s="4"/>
      <c r="H724" s="4"/>
      <c r="I724" s="4"/>
      <c r="J724" s="4"/>
      <c r="K724" s="4"/>
      <c r="L724" s="4"/>
    </row>
    <row r="725" spans="4:12" ht="14.25" customHeight="1">
      <c r="D725" s="3"/>
      <c r="E725" s="4"/>
      <c r="F725" s="4"/>
      <c r="G725" s="4"/>
      <c r="H725" s="4"/>
      <c r="I725" s="4"/>
      <c r="J725" s="4"/>
      <c r="K725" s="4"/>
      <c r="L725" s="4"/>
    </row>
    <row r="726" spans="4:12" ht="14.25" customHeight="1">
      <c r="D726" s="3"/>
      <c r="E726" s="4"/>
      <c r="F726" s="4"/>
      <c r="G726" s="4"/>
      <c r="H726" s="4"/>
      <c r="I726" s="4"/>
      <c r="J726" s="4"/>
      <c r="K726" s="4"/>
      <c r="L726" s="4"/>
    </row>
    <row r="727" spans="4:12" ht="14.25" customHeight="1">
      <c r="D727" s="3"/>
      <c r="E727" s="4"/>
      <c r="F727" s="4"/>
      <c r="G727" s="4"/>
      <c r="H727" s="4"/>
      <c r="I727" s="4"/>
      <c r="J727" s="4"/>
      <c r="K727" s="4"/>
      <c r="L727" s="4"/>
    </row>
    <row r="728" spans="4:12" ht="14.25" customHeight="1">
      <c r="D728" s="3"/>
      <c r="E728" s="4"/>
      <c r="F728" s="4"/>
      <c r="G728" s="4"/>
      <c r="H728" s="4"/>
      <c r="I728" s="4"/>
      <c r="J728" s="4"/>
      <c r="K728" s="4"/>
      <c r="L728" s="4"/>
    </row>
    <row r="729" spans="4:12" ht="14.25" customHeight="1">
      <c r="D729" s="3"/>
      <c r="E729" s="4"/>
      <c r="F729" s="4"/>
      <c r="G729" s="4"/>
      <c r="H729" s="4"/>
      <c r="I729" s="4"/>
      <c r="J729" s="4"/>
      <c r="K729" s="4"/>
      <c r="L729" s="4"/>
    </row>
    <row r="730" spans="4:12" ht="14.25" customHeight="1">
      <c r="D730" s="3"/>
      <c r="E730" s="4"/>
      <c r="F730" s="4"/>
      <c r="G730" s="4"/>
      <c r="H730" s="4"/>
      <c r="I730" s="4"/>
      <c r="J730" s="4"/>
      <c r="K730" s="4"/>
      <c r="L730" s="4"/>
    </row>
    <row r="731" spans="4:12" ht="14.25" customHeight="1">
      <c r="D731" s="3"/>
      <c r="E731" s="4"/>
      <c r="F731" s="4"/>
      <c r="G731" s="4"/>
      <c r="H731" s="4"/>
      <c r="I731" s="4"/>
      <c r="J731" s="4"/>
      <c r="K731" s="4"/>
      <c r="L731" s="4"/>
    </row>
    <row r="732" spans="4:12" ht="14.25" customHeight="1">
      <c r="D732" s="3"/>
      <c r="E732" s="4"/>
      <c r="F732" s="4"/>
      <c r="G732" s="4"/>
      <c r="H732" s="4"/>
      <c r="I732" s="4"/>
      <c r="J732" s="4"/>
      <c r="K732" s="4"/>
      <c r="L732" s="4"/>
    </row>
    <row r="733" spans="4:12" ht="14.25" customHeight="1">
      <c r="D733" s="3"/>
      <c r="E733" s="4"/>
      <c r="F733" s="4"/>
      <c r="G733" s="4"/>
      <c r="H733" s="4"/>
      <c r="I733" s="4"/>
      <c r="J733" s="4"/>
      <c r="K733" s="4"/>
      <c r="L733" s="4"/>
    </row>
    <row r="734" spans="4:12" ht="14.25" customHeight="1">
      <c r="D734" s="3"/>
      <c r="E734" s="4"/>
      <c r="F734" s="4"/>
      <c r="G734" s="4"/>
      <c r="H734" s="4"/>
      <c r="I734" s="4"/>
      <c r="J734" s="4"/>
      <c r="K734" s="4"/>
      <c r="L734" s="4"/>
    </row>
    <row r="735" spans="4:12" ht="14.25" customHeight="1">
      <c r="D735" s="3"/>
      <c r="E735" s="4"/>
      <c r="F735" s="4"/>
      <c r="G735" s="4"/>
      <c r="H735" s="4"/>
      <c r="I735" s="4"/>
      <c r="J735" s="4"/>
      <c r="K735" s="4"/>
      <c r="L735" s="4"/>
    </row>
    <row r="736" spans="4:12" ht="14.25" customHeight="1">
      <c r="D736" s="3"/>
      <c r="E736" s="4"/>
      <c r="F736" s="4"/>
      <c r="G736" s="4"/>
      <c r="H736" s="4"/>
      <c r="I736" s="4"/>
      <c r="J736" s="4"/>
      <c r="K736" s="4"/>
      <c r="L736" s="4"/>
    </row>
    <row r="737" spans="4:12" ht="14.25" customHeight="1">
      <c r="D737" s="3"/>
      <c r="E737" s="4"/>
      <c r="F737" s="4"/>
      <c r="G737" s="4"/>
      <c r="H737" s="4"/>
      <c r="I737" s="4"/>
      <c r="J737" s="4"/>
      <c r="K737" s="4"/>
      <c r="L737" s="4"/>
    </row>
    <row r="738" spans="4:12" ht="14.25" customHeight="1">
      <c r="D738" s="3"/>
      <c r="E738" s="4"/>
      <c r="F738" s="4"/>
      <c r="G738" s="4"/>
      <c r="H738" s="4"/>
      <c r="I738" s="4"/>
      <c r="J738" s="4"/>
      <c r="K738" s="4"/>
      <c r="L738" s="4"/>
    </row>
    <row r="739" spans="4:12" ht="14.25" customHeight="1">
      <c r="D739" s="3"/>
      <c r="E739" s="4"/>
      <c r="F739" s="4"/>
      <c r="G739" s="4"/>
      <c r="H739" s="4"/>
      <c r="I739" s="4"/>
      <c r="J739" s="4"/>
      <c r="K739" s="4"/>
      <c r="L739" s="4"/>
    </row>
    <row r="740" spans="4:12" ht="14.25" customHeight="1">
      <c r="D740" s="3"/>
      <c r="E740" s="4"/>
      <c r="F740" s="4"/>
      <c r="G740" s="4"/>
      <c r="H740" s="4"/>
      <c r="I740" s="4"/>
      <c r="J740" s="4"/>
      <c r="K740" s="4"/>
      <c r="L740" s="4"/>
    </row>
    <row r="741" spans="4:12" ht="14.25" customHeight="1">
      <c r="D741" s="3"/>
      <c r="E741" s="4"/>
      <c r="F741" s="4"/>
      <c r="G741" s="4"/>
      <c r="H741" s="4"/>
      <c r="I741" s="4"/>
      <c r="J741" s="4"/>
      <c r="K741" s="4"/>
      <c r="L741" s="4"/>
    </row>
    <row r="742" spans="4:12" ht="14.25" customHeight="1">
      <c r="D742" s="3"/>
      <c r="E742" s="4"/>
      <c r="F742" s="4"/>
      <c r="G742" s="4"/>
      <c r="H742" s="4"/>
      <c r="I742" s="4"/>
      <c r="J742" s="4"/>
      <c r="K742" s="4"/>
      <c r="L742" s="4"/>
    </row>
    <row r="743" spans="4:12" ht="14.25" customHeight="1">
      <c r="D743" s="3"/>
      <c r="E743" s="4"/>
      <c r="F743" s="4"/>
      <c r="G743" s="4"/>
      <c r="H743" s="4"/>
      <c r="I743" s="4"/>
      <c r="J743" s="4"/>
      <c r="K743" s="4"/>
      <c r="L743" s="4"/>
    </row>
    <row r="744" spans="4:12" ht="14.25" customHeight="1">
      <c r="D744" s="3"/>
      <c r="E744" s="4"/>
      <c r="F744" s="4"/>
      <c r="G744" s="4"/>
      <c r="H744" s="4"/>
      <c r="I744" s="4"/>
      <c r="J744" s="4"/>
      <c r="K744" s="4"/>
      <c r="L744" s="4"/>
    </row>
    <row r="745" spans="4:12" ht="14.25" customHeight="1">
      <c r="D745" s="3"/>
      <c r="E745" s="4"/>
      <c r="F745" s="4"/>
      <c r="G745" s="4"/>
      <c r="H745" s="4"/>
      <c r="I745" s="4"/>
      <c r="J745" s="4"/>
      <c r="K745" s="4"/>
      <c r="L745" s="4"/>
    </row>
    <row r="746" spans="4:12" ht="14.25" customHeight="1">
      <c r="D746" s="3"/>
      <c r="E746" s="4"/>
      <c r="F746" s="4"/>
      <c r="G746" s="4"/>
      <c r="H746" s="4"/>
      <c r="I746" s="4"/>
      <c r="J746" s="4"/>
      <c r="K746" s="4"/>
      <c r="L746" s="4"/>
    </row>
    <row r="747" spans="4:12" ht="14.25" customHeight="1">
      <c r="D747" s="3"/>
      <c r="E747" s="4"/>
      <c r="F747" s="4"/>
      <c r="G747" s="4"/>
      <c r="H747" s="4"/>
      <c r="I747" s="4"/>
      <c r="J747" s="4"/>
      <c r="K747" s="4"/>
      <c r="L747" s="4"/>
    </row>
    <row r="748" spans="4:12" ht="14.25" customHeight="1">
      <c r="D748" s="3"/>
      <c r="E748" s="4"/>
      <c r="F748" s="4"/>
      <c r="G748" s="4"/>
      <c r="H748" s="4"/>
      <c r="I748" s="4"/>
      <c r="J748" s="4"/>
      <c r="K748" s="4"/>
      <c r="L748" s="4"/>
    </row>
    <row r="749" spans="4:12" ht="14.25" customHeight="1">
      <c r="D749" s="3"/>
      <c r="E749" s="4"/>
      <c r="F749" s="4"/>
      <c r="G749" s="4"/>
      <c r="H749" s="4"/>
      <c r="I749" s="4"/>
      <c r="J749" s="4"/>
      <c r="K749" s="4"/>
      <c r="L749" s="4"/>
    </row>
    <row r="750" spans="4:12" ht="14.25" customHeight="1">
      <c r="D750" s="3"/>
      <c r="E750" s="4"/>
      <c r="F750" s="4"/>
      <c r="G750" s="4"/>
      <c r="H750" s="4"/>
      <c r="I750" s="4"/>
      <c r="J750" s="4"/>
      <c r="K750" s="4"/>
      <c r="L750" s="4"/>
    </row>
    <row r="751" spans="4:12" ht="14.25" customHeight="1">
      <c r="D751" s="3"/>
      <c r="E751" s="4"/>
      <c r="F751" s="4"/>
      <c r="G751" s="4"/>
      <c r="H751" s="4"/>
      <c r="I751" s="4"/>
      <c r="J751" s="4"/>
      <c r="K751" s="4"/>
      <c r="L751" s="4"/>
    </row>
    <row r="752" spans="4:12" ht="14.25" customHeight="1">
      <c r="D752" s="3"/>
      <c r="E752" s="4"/>
      <c r="F752" s="4"/>
      <c r="G752" s="4"/>
      <c r="H752" s="4"/>
      <c r="I752" s="4"/>
      <c r="J752" s="4"/>
      <c r="K752" s="4"/>
      <c r="L752" s="4"/>
    </row>
    <row r="753" spans="4:12" ht="14.25" customHeight="1">
      <c r="D753" s="3"/>
      <c r="E753" s="4"/>
      <c r="F753" s="4"/>
      <c r="G753" s="4"/>
      <c r="H753" s="4"/>
      <c r="I753" s="4"/>
      <c r="J753" s="4"/>
      <c r="K753" s="4"/>
      <c r="L753" s="4"/>
    </row>
    <row r="754" spans="4:12" ht="14.25" customHeight="1">
      <c r="D754" s="3"/>
      <c r="E754" s="4"/>
      <c r="F754" s="4"/>
      <c r="G754" s="4"/>
      <c r="H754" s="4"/>
      <c r="I754" s="4"/>
      <c r="J754" s="4"/>
      <c r="K754" s="4"/>
      <c r="L754" s="4"/>
    </row>
    <row r="755" spans="4:12" ht="14.25" customHeight="1">
      <c r="D755" s="3"/>
      <c r="E755" s="4"/>
      <c r="F755" s="4"/>
      <c r="G755" s="4"/>
      <c r="H755" s="4"/>
      <c r="I755" s="4"/>
      <c r="J755" s="4"/>
      <c r="K755" s="4"/>
      <c r="L755" s="4"/>
    </row>
    <row r="756" spans="4:12" ht="14.25" customHeight="1">
      <c r="D756" s="3"/>
      <c r="E756" s="4"/>
      <c r="F756" s="4"/>
      <c r="G756" s="4"/>
      <c r="H756" s="4"/>
      <c r="I756" s="4"/>
      <c r="J756" s="4"/>
      <c r="K756" s="4"/>
      <c r="L756" s="4"/>
    </row>
    <row r="757" spans="4:12" ht="14.25" customHeight="1">
      <c r="D757" s="3"/>
      <c r="E757" s="4"/>
      <c r="F757" s="4"/>
      <c r="G757" s="4"/>
      <c r="H757" s="4"/>
      <c r="I757" s="4"/>
      <c r="J757" s="4"/>
      <c r="K757" s="4"/>
      <c r="L757" s="4"/>
    </row>
    <row r="758" spans="4:12" ht="14.25" customHeight="1">
      <c r="D758" s="3"/>
      <c r="E758" s="4"/>
      <c r="F758" s="4"/>
      <c r="G758" s="4"/>
      <c r="H758" s="4"/>
      <c r="I758" s="4"/>
      <c r="J758" s="4"/>
      <c r="K758" s="4"/>
      <c r="L758" s="4"/>
    </row>
    <row r="759" spans="4:12" ht="14.25" customHeight="1">
      <c r="D759" s="3"/>
      <c r="E759" s="4"/>
      <c r="F759" s="4"/>
      <c r="G759" s="4"/>
      <c r="H759" s="4"/>
      <c r="I759" s="4"/>
      <c r="J759" s="4"/>
      <c r="K759" s="4"/>
      <c r="L759" s="4"/>
    </row>
    <row r="760" spans="4:12" ht="14.25" customHeight="1">
      <c r="D760" s="3"/>
      <c r="E760" s="4"/>
      <c r="F760" s="4"/>
      <c r="G760" s="4"/>
      <c r="H760" s="4"/>
      <c r="I760" s="4"/>
      <c r="J760" s="4"/>
      <c r="K760" s="4"/>
      <c r="L760" s="4"/>
    </row>
    <row r="761" spans="4:12" ht="14.25" customHeight="1">
      <c r="D761" s="3"/>
      <c r="E761" s="4"/>
      <c r="F761" s="4"/>
      <c r="G761" s="4"/>
      <c r="H761" s="4"/>
      <c r="I761" s="4"/>
      <c r="J761" s="4"/>
      <c r="K761" s="4"/>
      <c r="L761" s="4"/>
    </row>
    <row r="762" spans="4:12" ht="14.25" customHeight="1">
      <c r="D762" s="3"/>
      <c r="E762" s="4"/>
      <c r="F762" s="4"/>
      <c r="G762" s="4"/>
      <c r="H762" s="4"/>
      <c r="I762" s="4"/>
      <c r="J762" s="4"/>
      <c r="K762" s="4"/>
      <c r="L762" s="4"/>
    </row>
    <row r="763" spans="4:12" ht="14.25" customHeight="1">
      <c r="D763" s="3"/>
      <c r="E763" s="4"/>
      <c r="F763" s="4"/>
      <c r="G763" s="4"/>
      <c r="H763" s="4"/>
      <c r="I763" s="4"/>
      <c r="J763" s="4"/>
      <c r="K763" s="4"/>
      <c r="L763" s="4"/>
    </row>
    <row r="764" spans="4:12" ht="14.25" customHeight="1">
      <c r="D764" s="3"/>
      <c r="E764" s="4"/>
      <c r="F764" s="4"/>
      <c r="G764" s="4"/>
      <c r="H764" s="4"/>
      <c r="I764" s="4"/>
      <c r="J764" s="4"/>
      <c r="K764" s="4"/>
      <c r="L764" s="4"/>
    </row>
    <row r="765" spans="4:12" ht="14.25" customHeight="1">
      <c r="D765" s="3"/>
      <c r="E765" s="4"/>
      <c r="F765" s="4"/>
      <c r="G765" s="4"/>
      <c r="H765" s="4"/>
      <c r="I765" s="4"/>
      <c r="J765" s="4"/>
      <c r="K765" s="4"/>
      <c r="L765" s="4"/>
    </row>
    <row r="766" spans="4:12" ht="14.25" customHeight="1">
      <c r="D766" s="3"/>
      <c r="E766" s="4"/>
      <c r="F766" s="4"/>
      <c r="G766" s="4"/>
      <c r="H766" s="4"/>
      <c r="I766" s="4"/>
      <c r="J766" s="4"/>
      <c r="K766" s="4"/>
      <c r="L766" s="4"/>
    </row>
    <row r="767" spans="4:12" ht="14.25" customHeight="1">
      <c r="D767" s="3"/>
      <c r="E767" s="4"/>
      <c r="F767" s="4"/>
      <c r="G767" s="4"/>
      <c r="H767" s="4"/>
      <c r="I767" s="4"/>
      <c r="J767" s="4"/>
      <c r="K767" s="4"/>
      <c r="L767" s="4"/>
    </row>
    <row r="768" spans="4:12" ht="14.25" customHeight="1">
      <c r="D768" s="3"/>
      <c r="E768" s="4"/>
      <c r="F768" s="4"/>
      <c r="G768" s="4"/>
      <c r="H768" s="4"/>
      <c r="I768" s="4"/>
      <c r="J768" s="4"/>
      <c r="K768" s="4"/>
      <c r="L768" s="4"/>
    </row>
    <row r="769" spans="4:12" ht="14.25" customHeight="1">
      <c r="D769" s="3"/>
      <c r="E769" s="4"/>
      <c r="F769" s="4"/>
      <c r="G769" s="4"/>
      <c r="H769" s="4"/>
      <c r="I769" s="4"/>
      <c r="J769" s="4"/>
      <c r="K769" s="4"/>
      <c r="L769" s="4"/>
    </row>
    <row r="770" spans="4:12" ht="14.25" customHeight="1">
      <c r="D770" s="3"/>
      <c r="E770" s="4"/>
      <c r="F770" s="4"/>
      <c r="G770" s="4"/>
      <c r="H770" s="4"/>
      <c r="I770" s="4"/>
      <c r="J770" s="4"/>
      <c r="K770" s="4"/>
      <c r="L770" s="4"/>
    </row>
    <row r="771" spans="4:12" ht="14.25" customHeight="1">
      <c r="D771" s="3"/>
      <c r="E771" s="4"/>
      <c r="F771" s="4"/>
      <c r="G771" s="4"/>
      <c r="H771" s="4"/>
      <c r="I771" s="4"/>
      <c r="J771" s="4"/>
      <c r="K771" s="4"/>
      <c r="L771" s="4"/>
    </row>
    <row r="772" spans="4:12" ht="14.25" customHeight="1">
      <c r="D772" s="3"/>
      <c r="E772" s="4"/>
      <c r="F772" s="4"/>
      <c r="G772" s="4"/>
      <c r="H772" s="4"/>
      <c r="I772" s="4"/>
      <c r="J772" s="4"/>
      <c r="K772" s="4"/>
      <c r="L772" s="4"/>
    </row>
    <row r="773" spans="4:12" ht="14.25" customHeight="1">
      <c r="D773" s="3"/>
      <c r="E773" s="4"/>
      <c r="F773" s="4"/>
      <c r="G773" s="4"/>
      <c r="H773" s="4"/>
      <c r="I773" s="4"/>
      <c r="J773" s="4"/>
      <c r="K773" s="4"/>
      <c r="L773" s="4"/>
    </row>
    <row r="774" spans="4:12" ht="14.25" customHeight="1">
      <c r="D774" s="3"/>
      <c r="E774" s="4"/>
      <c r="F774" s="4"/>
      <c r="G774" s="4"/>
      <c r="H774" s="4"/>
      <c r="I774" s="4"/>
      <c r="J774" s="4"/>
      <c r="K774" s="4"/>
      <c r="L774" s="4"/>
    </row>
    <row r="775" spans="4:12" ht="14.25" customHeight="1">
      <c r="D775" s="3"/>
      <c r="E775" s="4"/>
      <c r="F775" s="4"/>
      <c r="G775" s="4"/>
      <c r="H775" s="4"/>
      <c r="I775" s="4"/>
      <c r="J775" s="4"/>
      <c r="K775" s="4"/>
      <c r="L775" s="4"/>
    </row>
    <row r="776" spans="4:12" ht="14.25" customHeight="1">
      <c r="D776" s="3"/>
      <c r="E776" s="4"/>
      <c r="F776" s="4"/>
      <c r="G776" s="4"/>
      <c r="H776" s="4"/>
      <c r="I776" s="4"/>
      <c r="J776" s="4"/>
      <c r="K776" s="4"/>
      <c r="L776" s="4"/>
    </row>
    <row r="777" spans="4:12" ht="14.25" customHeight="1">
      <c r="D777" s="3"/>
      <c r="E777" s="4"/>
      <c r="F777" s="4"/>
      <c r="G777" s="4"/>
      <c r="H777" s="4"/>
      <c r="I777" s="4"/>
      <c r="J777" s="4"/>
      <c r="K777" s="4"/>
      <c r="L777" s="4"/>
    </row>
    <row r="778" spans="4:12" ht="14.25" customHeight="1">
      <c r="D778" s="3"/>
      <c r="E778" s="4"/>
      <c r="F778" s="4"/>
      <c r="G778" s="4"/>
      <c r="H778" s="4"/>
      <c r="I778" s="4"/>
      <c r="J778" s="4"/>
      <c r="K778" s="4"/>
      <c r="L778" s="4"/>
    </row>
    <row r="779" spans="4:12" ht="14.25" customHeight="1">
      <c r="D779" s="3"/>
      <c r="E779" s="4"/>
      <c r="F779" s="4"/>
      <c r="G779" s="4"/>
      <c r="H779" s="4"/>
      <c r="I779" s="4"/>
      <c r="J779" s="4"/>
      <c r="K779" s="4"/>
      <c r="L779" s="4"/>
    </row>
    <row r="780" spans="4:12" ht="14.25" customHeight="1">
      <c r="D780" s="3"/>
      <c r="E780" s="4"/>
      <c r="F780" s="4"/>
      <c r="G780" s="4"/>
      <c r="H780" s="4"/>
      <c r="I780" s="4"/>
      <c r="J780" s="4"/>
      <c r="K780" s="4"/>
      <c r="L780" s="4"/>
    </row>
    <row r="781" spans="4:12" ht="14.25" customHeight="1">
      <c r="D781" s="3"/>
      <c r="E781" s="4"/>
      <c r="F781" s="4"/>
      <c r="G781" s="4"/>
      <c r="H781" s="4"/>
      <c r="I781" s="4"/>
      <c r="J781" s="4"/>
      <c r="K781" s="4"/>
      <c r="L781" s="4"/>
    </row>
    <row r="782" spans="4:12" ht="14.25" customHeight="1">
      <c r="D782" s="3"/>
      <c r="E782" s="4"/>
      <c r="F782" s="4"/>
      <c r="G782" s="4"/>
      <c r="H782" s="4"/>
      <c r="I782" s="4"/>
      <c r="J782" s="4"/>
      <c r="K782" s="4"/>
      <c r="L782" s="4"/>
    </row>
    <row r="783" spans="4:12" ht="14.25" customHeight="1">
      <c r="D783" s="3"/>
      <c r="E783" s="4"/>
      <c r="F783" s="4"/>
      <c r="G783" s="4"/>
      <c r="H783" s="4"/>
      <c r="I783" s="4"/>
      <c r="J783" s="4"/>
      <c r="K783" s="4"/>
      <c r="L783" s="4"/>
    </row>
    <row r="784" spans="4:12" ht="14.25" customHeight="1">
      <c r="D784" s="3"/>
      <c r="E784" s="4"/>
      <c r="F784" s="4"/>
      <c r="G784" s="4"/>
      <c r="H784" s="4"/>
      <c r="I784" s="4"/>
      <c r="J784" s="4"/>
      <c r="K784" s="4"/>
      <c r="L784" s="4"/>
    </row>
    <row r="785" spans="4:12" ht="14.25" customHeight="1">
      <c r="D785" s="3"/>
      <c r="E785" s="4"/>
      <c r="F785" s="4"/>
      <c r="G785" s="4"/>
      <c r="H785" s="4"/>
      <c r="I785" s="4"/>
      <c r="J785" s="4"/>
      <c r="K785" s="4"/>
      <c r="L785" s="4"/>
    </row>
    <row r="786" spans="4:12" ht="14.25" customHeight="1">
      <c r="D786" s="3"/>
      <c r="E786" s="4"/>
      <c r="F786" s="4"/>
      <c r="G786" s="4"/>
      <c r="H786" s="4"/>
      <c r="I786" s="4"/>
      <c r="J786" s="4"/>
      <c r="K786" s="4"/>
      <c r="L786" s="4"/>
    </row>
    <row r="787" spans="4:12" ht="14.25" customHeight="1">
      <c r="D787" s="3"/>
      <c r="E787" s="4"/>
      <c r="F787" s="4"/>
      <c r="G787" s="4"/>
      <c r="H787" s="4"/>
      <c r="I787" s="4"/>
      <c r="J787" s="4"/>
      <c r="K787" s="4"/>
      <c r="L787" s="4"/>
    </row>
    <row r="788" spans="4:12" ht="14.25" customHeight="1">
      <c r="D788" s="3"/>
      <c r="E788" s="4"/>
      <c r="F788" s="4"/>
      <c r="G788" s="4"/>
      <c r="H788" s="4"/>
      <c r="I788" s="4"/>
      <c r="J788" s="4"/>
      <c r="K788" s="4"/>
      <c r="L788" s="4"/>
    </row>
    <row r="789" spans="4:12" ht="14.25" customHeight="1">
      <c r="D789" s="3"/>
      <c r="E789" s="4"/>
      <c r="F789" s="4"/>
      <c r="G789" s="4"/>
      <c r="H789" s="4"/>
      <c r="I789" s="4"/>
      <c r="J789" s="4"/>
      <c r="K789" s="4"/>
      <c r="L789" s="4"/>
    </row>
    <row r="790" spans="4:12" ht="14.25" customHeight="1">
      <c r="D790" s="3"/>
      <c r="E790" s="4"/>
      <c r="F790" s="4"/>
      <c r="G790" s="4"/>
      <c r="H790" s="4"/>
      <c r="I790" s="4"/>
      <c r="J790" s="4"/>
      <c r="K790" s="4"/>
      <c r="L790" s="4"/>
    </row>
    <row r="791" spans="4:12" ht="14.25" customHeight="1">
      <c r="D791" s="3"/>
      <c r="E791" s="4"/>
      <c r="F791" s="4"/>
      <c r="G791" s="4"/>
      <c r="H791" s="4"/>
      <c r="I791" s="4"/>
      <c r="J791" s="4"/>
      <c r="K791" s="4"/>
      <c r="L791" s="4"/>
    </row>
    <row r="792" spans="4:12" ht="14.25" customHeight="1">
      <c r="D792" s="3"/>
      <c r="E792" s="4"/>
      <c r="F792" s="4"/>
      <c r="G792" s="4"/>
      <c r="H792" s="4"/>
      <c r="I792" s="4"/>
      <c r="J792" s="4"/>
      <c r="K792" s="4"/>
      <c r="L792" s="4"/>
    </row>
    <row r="793" spans="4:12" ht="14.25" customHeight="1">
      <c r="D793" s="3"/>
      <c r="E793" s="4"/>
      <c r="F793" s="4"/>
      <c r="G793" s="4"/>
      <c r="H793" s="4"/>
      <c r="I793" s="4"/>
      <c r="J793" s="4"/>
      <c r="K793" s="4"/>
      <c r="L793" s="4"/>
    </row>
    <row r="794" spans="4:12" ht="14.25" customHeight="1">
      <c r="D794" s="3"/>
      <c r="E794" s="4"/>
      <c r="F794" s="4"/>
      <c r="G794" s="4"/>
      <c r="H794" s="4"/>
      <c r="I794" s="4"/>
      <c r="J794" s="4"/>
      <c r="K794" s="4"/>
      <c r="L794" s="4"/>
    </row>
    <row r="795" spans="4:12" ht="14.25" customHeight="1">
      <c r="D795" s="3"/>
      <c r="E795" s="4"/>
      <c r="F795" s="4"/>
      <c r="G795" s="4"/>
      <c r="H795" s="4"/>
      <c r="I795" s="4"/>
      <c r="J795" s="4"/>
      <c r="K795" s="4"/>
      <c r="L795" s="4"/>
    </row>
    <row r="796" spans="4:12" ht="14.25" customHeight="1">
      <c r="D796" s="3"/>
      <c r="E796" s="4"/>
      <c r="F796" s="4"/>
      <c r="G796" s="4"/>
      <c r="H796" s="4"/>
      <c r="I796" s="4"/>
      <c r="J796" s="4"/>
      <c r="K796" s="4"/>
      <c r="L796" s="4"/>
    </row>
    <row r="797" spans="4:12" ht="14.25" customHeight="1">
      <c r="D797" s="3"/>
      <c r="E797" s="4"/>
      <c r="F797" s="4"/>
      <c r="G797" s="4"/>
      <c r="H797" s="4"/>
      <c r="I797" s="4"/>
      <c r="J797" s="4"/>
      <c r="K797" s="4"/>
      <c r="L797" s="4"/>
    </row>
    <row r="798" spans="4:12" ht="14.25" customHeight="1">
      <c r="D798" s="3"/>
      <c r="E798" s="4"/>
      <c r="F798" s="4"/>
      <c r="G798" s="4"/>
      <c r="H798" s="4"/>
      <c r="I798" s="4"/>
      <c r="J798" s="4"/>
      <c r="K798" s="4"/>
      <c r="L798" s="4"/>
    </row>
    <row r="799" spans="4:12" ht="14.25" customHeight="1">
      <c r="D799" s="3"/>
      <c r="E799" s="4"/>
      <c r="F799" s="4"/>
      <c r="G799" s="4"/>
      <c r="H799" s="4"/>
      <c r="I799" s="4"/>
      <c r="J799" s="4"/>
      <c r="K799" s="4"/>
      <c r="L799" s="4"/>
    </row>
    <row r="800" spans="4:12" ht="14.25" customHeight="1">
      <c r="D800" s="3"/>
      <c r="E800" s="4"/>
      <c r="F800" s="4"/>
      <c r="G800" s="4"/>
      <c r="H800" s="4"/>
      <c r="I800" s="4"/>
      <c r="J800" s="4"/>
      <c r="K800" s="4"/>
      <c r="L800" s="4"/>
    </row>
    <row r="801" spans="4:12" ht="14.25" customHeight="1">
      <c r="D801" s="3"/>
      <c r="E801" s="4"/>
      <c r="F801" s="4"/>
      <c r="G801" s="4"/>
      <c r="H801" s="4"/>
      <c r="I801" s="4"/>
      <c r="J801" s="4"/>
      <c r="K801" s="4"/>
      <c r="L801" s="4"/>
    </row>
    <row r="802" spans="4:12" ht="14.25" customHeight="1">
      <c r="D802" s="3"/>
      <c r="E802" s="4"/>
      <c r="F802" s="4"/>
      <c r="G802" s="4"/>
      <c r="H802" s="4"/>
      <c r="I802" s="4"/>
      <c r="J802" s="4"/>
      <c r="K802" s="4"/>
      <c r="L802" s="4"/>
    </row>
    <row r="803" spans="4:12" ht="14.25" customHeight="1">
      <c r="D803" s="3"/>
      <c r="E803" s="4"/>
      <c r="F803" s="4"/>
      <c r="G803" s="4"/>
      <c r="H803" s="4"/>
      <c r="I803" s="4"/>
      <c r="J803" s="4"/>
      <c r="K803" s="4"/>
      <c r="L803" s="4"/>
    </row>
    <row r="804" spans="4:12" ht="14.25" customHeight="1">
      <c r="D804" s="3"/>
      <c r="E804" s="4"/>
      <c r="F804" s="4"/>
      <c r="G804" s="4"/>
      <c r="H804" s="4"/>
      <c r="I804" s="4"/>
      <c r="J804" s="4"/>
      <c r="K804" s="4"/>
      <c r="L804" s="4"/>
    </row>
    <row r="805" spans="4:12" ht="14.25" customHeight="1">
      <c r="D805" s="3"/>
      <c r="E805" s="4"/>
      <c r="F805" s="4"/>
      <c r="G805" s="4"/>
      <c r="H805" s="4"/>
      <c r="I805" s="4"/>
      <c r="J805" s="4"/>
      <c r="K805" s="4"/>
      <c r="L805" s="4"/>
    </row>
    <row r="806" spans="4:12" ht="14.25" customHeight="1">
      <c r="D806" s="3"/>
      <c r="E806" s="4"/>
      <c r="F806" s="4"/>
      <c r="G806" s="4"/>
      <c r="H806" s="4"/>
      <c r="I806" s="4"/>
      <c r="J806" s="4"/>
      <c r="K806" s="4"/>
      <c r="L806" s="4"/>
    </row>
    <row r="807" spans="4:12" ht="14.25" customHeight="1">
      <c r="D807" s="3"/>
      <c r="E807" s="4"/>
      <c r="F807" s="4"/>
      <c r="G807" s="4"/>
      <c r="H807" s="4"/>
      <c r="I807" s="4"/>
      <c r="J807" s="4"/>
      <c r="K807" s="4"/>
      <c r="L807" s="4"/>
    </row>
    <row r="808" spans="4:12" ht="14.25" customHeight="1">
      <c r="D808" s="3"/>
      <c r="E808" s="4"/>
      <c r="F808" s="4"/>
      <c r="G808" s="4"/>
      <c r="H808" s="4"/>
      <c r="I808" s="4"/>
      <c r="J808" s="4"/>
      <c r="K808" s="4"/>
      <c r="L808" s="4"/>
    </row>
    <row r="809" spans="4:12" ht="14.25" customHeight="1">
      <c r="D809" s="3"/>
      <c r="E809" s="4"/>
      <c r="F809" s="4"/>
      <c r="G809" s="4"/>
      <c r="H809" s="4"/>
      <c r="I809" s="4"/>
      <c r="J809" s="4"/>
      <c r="K809" s="4"/>
      <c r="L809" s="4"/>
    </row>
    <row r="810" spans="4:12" ht="14.25" customHeight="1">
      <c r="D810" s="3"/>
      <c r="E810" s="4"/>
      <c r="F810" s="4"/>
      <c r="G810" s="4"/>
      <c r="H810" s="4"/>
      <c r="I810" s="4"/>
      <c r="J810" s="4"/>
      <c r="K810" s="4"/>
      <c r="L810" s="4"/>
    </row>
    <row r="811" spans="4:12" ht="14.25" customHeight="1">
      <c r="D811" s="3"/>
      <c r="E811" s="4"/>
      <c r="F811" s="4"/>
      <c r="G811" s="4"/>
      <c r="H811" s="4"/>
      <c r="I811" s="4"/>
      <c r="J811" s="4"/>
      <c r="K811" s="4"/>
      <c r="L811" s="4"/>
    </row>
    <row r="812" spans="4:12" ht="14.25" customHeight="1">
      <c r="D812" s="3"/>
      <c r="E812" s="4"/>
      <c r="F812" s="4"/>
      <c r="G812" s="4"/>
      <c r="H812" s="4"/>
      <c r="I812" s="4"/>
      <c r="J812" s="4"/>
      <c r="K812" s="4"/>
      <c r="L812" s="4"/>
    </row>
    <row r="813" spans="4:12" ht="14.25" customHeight="1">
      <c r="D813" s="3"/>
      <c r="E813" s="4"/>
      <c r="F813" s="4"/>
      <c r="G813" s="4"/>
      <c r="H813" s="4"/>
      <c r="I813" s="4"/>
      <c r="J813" s="4"/>
      <c r="K813" s="4"/>
      <c r="L813" s="4"/>
    </row>
    <row r="814" spans="4:12" ht="14.25" customHeight="1">
      <c r="D814" s="3"/>
      <c r="E814" s="4"/>
      <c r="F814" s="4"/>
      <c r="G814" s="4"/>
      <c r="H814" s="4"/>
      <c r="I814" s="4"/>
      <c r="J814" s="4"/>
      <c r="K814" s="4"/>
      <c r="L814" s="4"/>
    </row>
    <row r="815" spans="4:12" ht="14.25" customHeight="1">
      <c r="D815" s="3"/>
      <c r="E815" s="4"/>
      <c r="F815" s="4"/>
      <c r="G815" s="4"/>
      <c r="H815" s="4"/>
      <c r="I815" s="4"/>
      <c r="J815" s="4"/>
      <c r="K815" s="4"/>
      <c r="L815" s="4"/>
    </row>
    <row r="816" spans="4:12" ht="14.25" customHeight="1">
      <c r="D816" s="3"/>
      <c r="E816" s="4"/>
      <c r="F816" s="4"/>
      <c r="G816" s="4"/>
      <c r="H816" s="4"/>
      <c r="I816" s="4"/>
      <c r="J816" s="4"/>
      <c r="K816" s="4"/>
      <c r="L816" s="4"/>
    </row>
    <row r="817" spans="4:12" ht="14.25" customHeight="1">
      <c r="D817" s="3"/>
      <c r="E817" s="4"/>
      <c r="F817" s="4"/>
      <c r="G817" s="4"/>
      <c r="H817" s="4"/>
      <c r="I817" s="4"/>
      <c r="J817" s="4"/>
      <c r="K817" s="4"/>
      <c r="L817" s="4"/>
    </row>
    <row r="818" spans="4:12" ht="14.25" customHeight="1">
      <c r="D818" s="3"/>
      <c r="E818" s="4"/>
      <c r="F818" s="4"/>
      <c r="G818" s="4"/>
      <c r="H818" s="4"/>
      <c r="I818" s="4"/>
      <c r="J818" s="4"/>
      <c r="K818" s="4"/>
      <c r="L818" s="4"/>
    </row>
    <row r="819" spans="4:12" ht="14.25" customHeight="1">
      <c r="D819" s="3"/>
      <c r="E819" s="4"/>
      <c r="F819" s="4"/>
      <c r="G819" s="4"/>
      <c r="H819" s="4"/>
      <c r="I819" s="4"/>
      <c r="J819" s="4"/>
      <c r="K819" s="4"/>
      <c r="L819" s="4"/>
    </row>
    <row r="820" spans="4:12" ht="14.25" customHeight="1">
      <c r="D820" s="3"/>
      <c r="E820" s="4"/>
      <c r="F820" s="4"/>
      <c r="G820" s="4"/>
      <c r="H820" s="4"/>
      <c r="I820" s="4"/>
      <c r="J820" s="4"/>
      <c r="K820" s="4"/>
      <c r="L820" s="4"/>
    </row>
    <row r="821" spans="4:12" ht="14.25" customHeight="1">
      <c r="D821" s="3"/>
      <c r="E821" s="4"/>
      <c r="F821" s="4"/>
      <c r="G821" s="4"/>
      <c r="H821" s="4"/>
      <c r="I821" s="4"/>
      <c r="J821" s="4"/>
      <c r="K821" s="4"/>
      <c r="L821" s="4"/>
    </row>
    <row r="822" spans="4:12" ht="14.25" customHeight="1">
      <c r="D822" s="3"/>
      <c r="E822" s="4"/>
      <c r="F822" s="4"/>
      <c r="G822" s="4"/>
      <c r="H822" s="4"/>
      <c r="I822" s="4"/>
      <c r="J822" s="4"/>
      <c r="K822" s="4"/>
      <c r="L822" s="4"/>
    </row>
    <row r="823" spans="4:12" ht="14.25" customHeight="1">
      <c r="D823" s="3"/>
      <c r="E823" s="4"/>
      <c r="F823" s="4"/>
      <c r="G823" s="4"/>
      <c r="H823" s="4"/>
      <c r="I823" s="4"/>
      <c r="J823" s="4"/>
      <c r="K823" s="4"/>
      <c r="L823" s="4"/>
    </row>
    <row r="824" spans="4:12" ht="14.25" customHeight="1">
      <c r="D824" s="3"/>
      <c r="E824" s="4"/>
      <c r="F824" s="4"/>
      <c r="G824" s="4"/>
      <c r="H824" s="4"/>
      <c r="I824" s="4"/>
      <c r="J824" s="4"/>
      <c r="K824" s="4"/>
      <c r="L824" s="4"/>
    </row>
    <row r="825" spans="4:12" ht="14.25" customHeight="1">
      <c r="D825" s="3"/>
      <c r="E825" s="4"/>
      <c r="F825" s="4"/>
      <c r="G825" s="4"/>
      <c r="H825" s="4"/>
      <c r="I825" s="4"/>
      <c r="J825" s="4"/>
      <c r="K825" s="4"/>
      <c r="L825" s="4"/>
    </row>
    <row r="826" spans="4:12" ht="14.25" customHeight="1">
      <c r="D826" s="3"/>
      <c r="E826" s="4"/>
      <c r="F826" s="4"/>
      <c r="G826" s="4"/>
      <c r="H826" s="4"/>
      <c r="I826" s="4"/>
      <c r="J826" s="4"/>
      <c r="K826" s="4"/>
      <c r="L826" s="4"/>
    </row>
    <row r="827" spans="4:12" ht="14.25" customHeight="1">
      <c r="D827" s="3"/>
      <c r="E827" s="4"/>
      <c r="F827" s="4"/>
      <c r="G827" s="4"/>
      <c r="H827" s="4"/>
      <c r="I827" s="4"/>
      <c r="J827" s="4"/>
      <c r="K827" s="4"/>
      <c r="L827" s="4"/>
    </row>
    <row r="828" spans="4:12" ht="14.25" customHeight="1">
      <c r="D828" s="3"/>
      <c r="E828" s="4"/>
      <c r="F828" s="4"/>
      <c r="G828" s="4"/>
      <c r="H828" s="4"/>
      <c r="I828" s="4"/>
      <c r="J828" s="4"/>
      <c r="K828" s="4"/>
      <c r="L828" s="4"/>
    </row>
    <row r="829" spans="4:12" ht="14.25" customHeight="1">
      <c r="D829" s="3"/>
      <c r="E829" s="4"/>
      <c r="F829" s="4"/>
      <c r="G829" s="4"/>
      <c r="H829" s="4"/>
      <c r="I829" s="4"/>
      <c r="J829" s="4"/>
      <c r="K829" s="4"/>
      <c r="L829" s="4"/>
    </row>
    <row r="830" spans="4:12" ht="14.25" customHeight="1">
      <c r="D830" s="3"/>
      <c r="E830" s="4"/>
      <c r="F830" s="4"/>
      <c r="G830" s="4"/>
      <c r="H830" s="4"/>
      <c r="I830" s="4"/>
      <c r="J830" s="4"/>
      <c r="K830" s="4"/>
      <c r="L830" s="4"/>
    </row>
    <row r="831" spans="4:12" ht="14.25" customHeight="1">
      <c r="D831" s="3"/>
      <c r="E831" s="4"/>
      <c r="F831" s="4"/>
      <c r="G831" s="4"/>
      <c r="H831" s="4"/>
      <c r="I831" s="4"/>
      <c r="J831" s="4"/>
      <c r="K831" s="4"/>
      <c r="L831" s="4"/>
    </row>
    <row r="832" spans="4:12" ht="14.25" customHeight="1">
      <c r="D832" s="3"/>
      <c r="E832" s="4"/>
      <c r="F832" s="4"/>
      <c r="G832" s="4"/>
      <c r="H832" s="4"/>
      <c r="I832" s="4"/>
      <c r="J832" s="4"/>
      <c r="K832" s="4"/>
      <c r="L832" s="4"/>
    </row>
    <row r="833" spans="4:12" ht="14.25" customHeight="1">
      <c r="D833" s="3"/>
      <c r="E833" s="4"/>
      <c r="F833" s="4"/>
      <c r="G833" s="4"/>
      <c r="H833" s="4"/>
      <c r="I833" s="4"/>
      <c r="J833" s="4"/>
      <c r="K833" s="4"/>
      <c r="L833" s="4"/>
    </row>
    <row r="834" spans="4:12" ht="14.25" customHeight="1">
      <c r="D834" s="3"/>
      <c r="E834" s="4"/>
      <c r="F834" s="4"/>
      <c r="G834" s="4"/>
      <c r="H834" s="4"/>
      <c r="I834" s="4"/>
      <c r="J834" s="4"/>
      <c r="K834" s="4"/>
      <c r="L834" s="4"/>
    </row>
    <row r="835" spans="4:12" ht="14.25" customHeight="1">
      <c r="D835" s="3"/>
      <c r="E835" s="4"/>
      <c r="F835" s="4"/>
      <c r="G835" s="4"/>
      <c r="H835" s="4"/>
      <c r="I835" s="4"/>
      <c r="J835" s="4"/>
      <c r="K835" s="4"/>
      <c r="L835" s="4"/>
    </row>
    <row r="836" spans="4:12" ht="14.25" customHeight="1">
      <c r="D836" s="3"/>
      <c r="E836" s="4"/>
      <c r="F836" s="4"/>
      <c r="G836" s="4"/>
      <c r="H836" s="4"/>
      <c r="I836" s="4"/>
      <c r="J836" s="4"/>
      <c r="K836" s="4"/>
      <c r="L836" s="4"/>
    </row>
    <row r="837" spans="4:12" ht="14.25" customHeight="1">
      <c r="D837" s="3"/>
      <c r="E837" s="4"/>
      <c r="F837" s="4"/>
      <c r="G837" s="4"/>
      <c r="H837" s="4"/>
      <c r="I837" s="4"/>
      <c r="J837" s="4"/>
      <c r="K837" s="4"/>
      <c r="L837" s="4"/>
    </row>
    <row r="838" spans="4:12" ht="14.25" customHeight="1">
      <c r="D838" s="3"/>
      <c r="E838" s="4"/>
      <c r="F838" s="4"/>
      <c r="G838" s="4"/>
      <c r="H838" s="4"/>
      <c r="I838" s="4"/>
      <c r="J838" s="4"/>
      <c r="K838" s="4"/>
      <c r="L838" s="4"/>
    </row>
    <row r="839" spans="4:12" ht="14.25" customHeight="1">
      <c r="D839" s="3"/>
      <c r="E839" s="4"/>
      <c r="F839" s="4"/>
      <c r="G839" s="4"/>
      <c r="H839" s="4"/>
      <c r="I839" s="4"/>
      <c r="J839" s="4"/>
      <c r="K839" s="4"/>
      <c r="L839" s="4"/>
    </row>
    <row r="840" spans="4:12" ht="14.25" customHeight="1">
      <c r="D840" s="3"/>
      <c r="E840" s="4"/>
      <c r="F840" s="4"/>
      <c r="G840" s="4"/>
      <c r="H840" s="4"/>
      <c r="I840" s="4"/>
      <c r="J840" s="4"/>
      <c r="K840" s="4"/>
      <c r="L840" s="4"/>
    </row>
    <row r="841" spans="4:12" ht="14.25" customHeight="1">
      <c r="D841" s="3"/>
      <c r="E841" s="4"/>
      <c r="F841" s="4"/>
      <c r="G841" s="4"/>
      <c r="H841" s="4"/>
      <c r="I841" s="4"/>
      <c r="J841" s="4"/>
      <c r="K841" s="4"/>
      <c r="L841" s="4"/>
    </row>
    <row r="842" spans="4:12" ht="14.25" customHeight="1">
      <c r="D842" s="3"/>
      <c r="E842" s="4"/>
      <c r="F842" s="4"/>
      <c r="G842" s="4"/>
      <c r="H842" s="4"/>
      <c r="I842" s="4"/>
      <c r="J842" s="4"/>
      <c r="K842" s="4"/>
      <c r="L842" s="4"/>
    </row>
    <row r="843" spans="4:12" ht="14.25" customHeight="1">
      <c r="D843" s="3"/>
      <c r="E843" s="4"/>
      <c r="F843" s="4"/>
      <c r="G843" s="4"/>
      <c r="H843" s="4"/>
      <c r="I843" s="4"/>
      <c r="J843" s="4"/>
      <c r="K843" s="4"/>
      <c r="L843" s="4"/>
    </row>
    <row r="844" spans="4:12" ht="14.25" customHeight="1">
      <c r="D844" s="3"/>
      <c r="E844" s="4"/>
      <c r="F844" s="4"/>
      <c r="G844" s="4"/>
      <c r="H844" s="4"/>
      <c r="I844" s="4"/>
      <c r="J844" s="4"/>
      <c r="K844" s="4"/>
      <c r="L844" s="4"/>
    </row>
    <row r="845" spans="4:12" ht="14.25" customHeight="1">
      <c r="D845" s="3"/>
      <c r="E845" s="4"/>
      <c r="F845" s="4"/>
      <c r="G845" s="4"/>
      <c r="H845" s="4"/>
      <c r="I845" s="4"/>
      <c r="J845" s="4"/>
      <c r="K845" s="4"/>
      <c r="L845" s="4"/>
    </row>
    <row r="846" spans="4:12" ht="14.25" customHeight="1">
      <c r="D846" s="3"/>
      <c r="E846" s="4"/>
      <c r="F846" s="4"/>
      <c r="G846" s="4"/>
      <c r="H846" s="4"/>
      <c r="I846" s="4"/>
      <c r="J846" s="4"/>
      <c r="K846" s="4"/>
      <c r="L846" s="4"/>
    </row>
    <row r="847" spans="4:12" ht="14.25" customHeight="1">
      <c r="D847" s="3"/>
      <c r="E847" s="4"/>
      <c r="F847" s="4"/>
      <c r="G847" s="4"/>
      <c r="H847" s="4"/>
      <c r="I847" s="4"/>
      <c r="J847" s="4"/>
      <c r="K847" s="4"/>
      <c r="L847" s="4"/>
    </row>
    <row r="848" spans="4:12" ht="14.25" customHeight="1">
      <c r="D848" s="3"/>
      <c r="E848" s="4"/>
      <c r="F848" s="4"/>
      <c r="G848" s="4"/>
      <c r="H848" s="4"/>
      <c r="I848" s="4"/>
      <c r="J848" s="4"/>
      <c r="K848" s="4"/>
      <c r="L848" s="4"/>
    </row>
    <row r="849" spans="4:12" ht="14.25" customHeight="1">
      <c r="D849" s="3"/>
      <c r="E849" s="4"/>
      <c r="F849" s="4"/>
      <c r="G849" s="4"/>
      <c r="H849" s="4"/>
      <c r="I849" s="4"/>
      <c r="J849" s="4"/>
      <c r="K849" s="4"/>
      <c r="L849" s="4"/>
    </row>
    <row r="850" spans="4:12" ht="14.25" customHeight="1">
      <c r="D850" s="3"/>
      <c r="E850" s="4"/>
      <c r="F850" s="4"/>
      <c r="G850" s="4"/>
      <c r="H850" s="4"/>
      <c r="I850" s="4"/>
      <c r="J850" s="4"/>
      <c r="K850" s="4"/>
      <c r="L850" s="4"/>
    </row>
    <row r="851" spans="4:12" ht="14.25" customHeight="1">
      <c r="D851" s="3"/>
      <c r="E851" s="4"/>
      <c r="F851" s="4"/>
      <c r="G851" s="4"/>
      <c r="H851" s="4"/>
      <c r="I851" s="4"/>
      <c r="J851" s="4"/>
      <c r="K851" s="4"/>
      <c r="L851" s="4"/>
    </row>
    <row r="852" spans="4:12" ht="14.25" customHeight="1">
      <c r="D852" s="3"/>
      <c r="E852" s="4"/>
      <c r="F852" s="4"/>
      <c r="G852" s="4"/>
      <c r="H852" s="4"/>
      <c r="I852" s="4"/>
      <c r="J852" s="4"/>
      <c r="K852" s="4"/>
      <c r="L852" s="4"/>
    </row>
    <row r="853" spans="4:12" ht="14.25" customHeight="1">
      <c r="D853" s="3"/>
      <c r="E853" s="4"/>
      <c r="F853" s="4"/>
      <c r="G853" s="4"/>
      <c r="H853" s="4"/>
      <c r="I853" s="4"/>
      <c r="J853" s="4"/>
      <c r="K853" s="4"/>
      <c r="L853" s="4"/>
    </row>
    <row r="854" spans="4:12" ht="14.25" customHeight="1">
      <c r="D854" s="3"/>
      <c r="E854" s="4"/>
      <c r="F854" s="4"/>
      <c r="G854" s="4"/>
      <c r="H854" s="4"/>
      <c r="I854" s="4"/>
      <c r="J854" s="4"/>
      <c r="K854" s="4"/>
      <c r="L854" s="4"/>
    </row>
    <row r="855" spans="4:12" ht="14.25" customHeight="1">
      <c r="D855" s="3"/>
      <c r="E855" s="4"/>
      <c r="F855" s="4"/>
      <c r="G855" s="4"/>
      <c r="H855" s="4"/>
      <c r="I855" s="4"/>
      <c r="J855" s="4"/>
      <c r="K855" s="4"/>
      <c r="L855" s="4"/>
    </row>
    <row r="856" spans="4:12" ht="14.25" customHeight="1">
      <c r="D856" s="3"/>
      <c r="E856" s="4"/>
      <c r="F856" s="4"/>
      <c r="G856" s="4"/>
      <c r="H856" s="4"/>
      <c r="I856" s="4"/>
      <c r="J856" s="4"/>
      <c r="K856" s="4"/>
      <c r="L856" s="4"/>
    </row>
    <row r="857" spans="4:12" ht="14.25" customHeight="1">
      <c r="D857" s="3"/>
      <c r="E857" s="4"/>
      <c r="F857" s="4"/>
      <c r="G857" s="4"/>
      <c r="H857" s="4"/>
      <c r="I857" s="4"/>
      <c r="J857" s="4"/>
      <c r="K857" s="4"/>
      <c r="L857" s="4"/>
    </row>
    <row r="858" spans="4:12" ht="14.25" customHeight="1">
      <c r="D858" s="3"/>
      <c r="E858" s="4"/>
      <c r="F858" s="4"/>
      <c r="G858" s="4"/>
      <c r="H858" s="4"/>
      <c r="I858" s="4"/>
      <c r="J858" s="4"/>
      <c r="K858" s="4"/>
      <c r="L858" s="4"/>
    </row>
    <row r="859" spans="4:12" ht="14.25" customHeight="1">
      <c r="D859" s="3"/>
      <c r="E859" s="4"/>
      <c r="F859" s="4"/>
      <c r="G859" s="4"/>
      <c r="H859" s="4"/>
      <c r="I859" s="4"/>
      <c r="J859" s="4"/>
      <c r="K859" s="4"/>
      <c r="L859" s="4"/>
    </row>
    <row r="860" spans="4:12" ht="14.25" customHeight="1">
      <c r="D860" s="3"/>
      <c r="E860" s="4"/>
      <c r="F860" s="4"/>
      <c r="G860" s="4"/>
      <c r="H860" s="4"/>
      <c r="I860" s="4"/>
      <c r="J860" s="4"/>
      <c r="K860" s="4"/>
      <c r="L860" s="4"/>
    </row>
    <row r="861" spans="4:12" ht="14.25" customHeight="1">
      <c r="D861" s="3"/>
      <c r="E861" s="4"/>
      <c r="F861" s="4"/>
      <c r="G861" s="4"/>
      <c r="H861" s="4"/>
      <c r="I861" s="4"/>
      <c r="J861" s="4"/>
      <c r="K861" s="4"/>
      <c r="L861" s="4"/>
    </row>
    <row r="862" spans="4:12" ht="14.25" customHeight="1">
      <c r="D862" s="3"/>
      <c r="E862" s="4"/>
      <c r="F862" s="4"/>
      <c r="G862" s="4"/>
      <c r="H862" s="4"/>
      <c r="I862" s="4"/>
      <c r="J862" s="4"/>
      <c r="K862" s="4"/>
      <c r="L862" s="4"/>
    </row>
    <row r="863" spans="4:12" ht="14.25" customHeight="1">
      <c r="D863" s="3"/>
      <c r="E863" s="4"/>
      <c r="F863" s="4"/>
      <c r="G863" s="4"/>
      <c r="H863" s="4"/>
      <c r="I863" s="4"/>
      <c r="J863" s="4"/>
      <c r="K863" s="4"/>
      <c r="L863" s="4"/>
    </row>
    <row r="864" spans="4:12" ht="14.25" customHeight="1">
      <c r="D864" s="3"/>
      <c r="E864" s="4"/>
      <c r="F864" s="4"/>
      <c r="G864" s="4"/>
      <c r="H864" s="4"/>
      <c r="I864" s="4"/>
      <c r="J864" s="4"/>
      <c r="K864" s="4"/>
      <c r="L864" s="4"/>
    </row>
    <row r="865" spans="4:12" ht="14.25" customHeight="1">
      <c r="D865" s="3"/>
      <c r="E865" s="4"/>
      <c r="F865" s="4"/>
      <c r="G865" s="4"/>
      <c r="H865" s="4"/>
      <c r="I865" s="4"/>
      <c r="J865" s="4"/>
      <c r="K865" s="4"/>
      <c r="L865" s="4"/>
    </row>
    <row r="866" spans="4:12" ht="14.25" customHeight="1">
      <c r="D866" s="3"/>
      <c r="E866" s="4"/>
      <c r="F866" s="4"/>
      <c r="G866" s="4"/>
      <c r="H866" s="4"/>
      <c r="I866" s="4"/>
      <c r="J866" s="4"/>
      <c r="K866" s="4"/>
      <c r="L866" s="4"/>
    </row>
    <row r="867" spans="4:12" ht="14.25" customHeight="1">
      <c r="D867" s="3"/>
      <c r="E867" s="4"/>
      <c r="F867" s="4"/>
      <c r="G867" s="4"/>
      <c r="H867" s="4"/>
      <c r="I867" s="4"/>
      <c r="J867" s="4"/>
      <c r="K867" s="4"/>
      <c r="L867" s="4"/>
    </row>
    <row r="868" spans="4:12" ht="14.25" customHeight="1">
      <c r="D868" s="3"/>
      <c r="E868" s="4"/>
      <c r="F868" s="4"/>
      <c r="G868" s="4"/>
      <c r="H868" s="4"/>
      <c r="I868" s="4"/>
      <c r="J868" s="4"/>
      <c r="K868" s="4"/>
      <c r="L868" s="4"/>
    </row>
    <row r="869" spans="4:12" ht="14.25" customHeight="1">
      <c r="D869" s="3"/>
      <c r="E869" s="4"/>
      <c r="F869" s="4"/>
      <c r="G869" s="4"/>
      <c r="H869" s="4"/>
      <c r="I869" s="4"/>
      <c r="J869" s="4"/>
      <c r="K869" s="4"/>
      <c r="L869" s="4"/>
    </row>
    <row r="870" spans="4:12" ht="14.25" customHeight="1">
      <c r="D870" s="3"/>
      <c r="E870" s="4"/>
      <c r="F870" s="4"/>
      <c r="G870" s="4"/>
      <c r="H870" s="4"/>
      <c r="I870" s="4"/>
      <c r="J870" s="4"/>
      <c r="K870" s="4"/>
      <c r="L870" s="4"/>
    </row>
    <row r="871" spans="4:12" ht="14.25" customHeight="1">
      <c r="D871" s="3"/>
      <c r="E871" s="4"/>
      <c r="F871" s="4"/>
      <c r="G871" s="4"/>
      <c r="H871" s="4"/>
      <c r="I871" s="4"/>
      <c r="J871" s="4"/>
      <c r="K871" s="4"/>
      <c r="L871" s="4"/>
    </row>
    <row r="872" spans="4:12" ht="14.25" customHeight="1">
      <c r="D872" s="3"/>
      <c r="E872" s="4"/>
      <c r="F872" s="4"/>
      <c r="G872" s="4"/>
      <c r="H872" s="4"/>
      <c r="I872" s="4"/>
      <c r="J872" s="4"/>
      <c r="K872" s="4"/>
      <c r="L872" s="4"/>
    </row>
    <row r="873" spans="4:12" ht="14.25" customHeight="1">
      <c r="D873" s="3"/>
      <c r="E873" s="4"/>
      <c r="F873" s="4"/>
      <c r="G873" s="4"/>
      <c r="H873" s="4"/>
      <c r="I873" s="4"/>
      <c r="J873" s="4"/>
      <c r="K873" s="4"/>
      <c r="L873" s="4"/>
    </row>
    <row r="874" spans="4:12" ht="14.25" customHeight="1">
      <c r="D874" s="3"/>
      <c r="E874" s="4"/>
      <c r="F874" s="4"/>
      <c r="G874" s="4"/>
      <c r="H874" s="4"/>
      <c r="I874" s="4"/>
      <c r="J874" s="4"/>
      <c r="K874" s="4"/>
      <c r="L874" s="4"/>
    </row>
    <row r="875" spans="4:12" ht="14.25" customHeight="1">
      <c r="D875" s="3"/>
      <c r="E875" s="4"/>
      <c r="F875" s="4"/>
      <c r="G875" s="4"/>
      <c r="H875" s="4"/>
      <c r="I875" s="4"/>
      <c r="J875" s="4"/>
      <c r="K875" s="4"/>
      <c r="L875" s="4"/>
    </row>
    <row r="876" spans="4:12" ht="14.25" customHeight="1">
      <c r="D876" s="3"/>
      <c r="E876" s="4"/>
      <c r="F876" s="4"/>
      <c r="G876" s="4"/>
      <c r="H876" s="4"/>
      <c r="I876" s="4"/>
      <c r="J876" s="4"/>
      <c r="K876" s="4"/>
      <c r="L876" s="4"/>
    </row>
    <row r="877" spans="4:12" ht="14.25" customHeight="1">
      <c r="D877" s="3"/>
      <c r="E877" s="4"/>
      <c r="F877" s="4"/>
      <c r="G877" s="4"/>
      <c r="H877" s="4"/>
      <c r="I877" s="4"/>
      <c r="J877" s="4"/>
      <c r="K877" s="4"/>
      <c r="L877" s="4"/>
    </row>
    <row r="878" spans="4:12" ht="14.25" customHeight="1">
      <c r="D878" s="3"/>
      <c r="E878" s="4"/>
      <c r="F878" s="4"/>
      <c r="G878" s="4"/>
      <c r="H878" s="4"/>
      <c r="I878" s="4"/>
      <c r="J878" s="4"/>
      <c r="K878" s="4"/>
      <c r="L878" s="4"/>
    </row>
    <row r="879" spans="4:12" ht="14.25" customHeight="1">
      <c r="D879" s="3"/>
      <c r="E879" s="4"/>
      <c r="F879" s="4"/>
      <c r="G879" s="4"/>
      <c r="H879" s="4"/>
      <c r="I879" s="4"/>
      <c r="J879" s="4"/>
      <c r="K879" s="4"/>
      <c r="L879" s="4"/>
    </row>
    <row r="880" spans="4:12" ht="14.25" customHeight="1">
      <c r="D880" s="3"/>
      <c r="E880" s="4"/>
      <c r="F880" s="4"/>
      <c r="G880" s="4"/>
      <c r="H880" s="4"/>
      <c r="I880" s="4"/>
      <c r="J880" s="4"/>
      <c r="K880" s="4"/>
      <c r="L880" s="4"/>
    </row>
    <row r="881" spans="4:12" ht="14.25" customHeight="1">
      <c r="D881" s="3"/>
      <c r="E881" s="4"/>
      <c r="F881" s="4"/>
      <c r="G881" s="4"/>
      <c r="H881" s="4"/>
      <c r="I881" s="4"/>
      <c r="J881" s="4"/>
      <c r="K881" s="4"/>
      <c r="L881" s="4"/>
    </row>
    <row r="882" spans="4:12" ht="14.25" customHeight="1">
      <c r="D882" s="3"/>
      <c r="E882" s="4"/>
      <c r="F882" s="4"/>
      <c r="G882" s="4"/>
      <c r="H882" s="4"/>
      <c r="I882" s="4"/>
      <c r="J882" s="4"/>
      <c r="K882" s="4"/>
      <c r="L882" s="4"/>
    </row>
    <row r="883" spans="4:12" ht="14.25" customHeight="1">
      <c r="D883" s="3"/>
      <c r="E883" s="4"/>
      <c r="F883" s="4"/>
      <c r="G883" s="4"/>
      <c r="H883" s="4"/>
      <c r="I883" s="4"/>
      <c r="J883" s="4"/>
      <c r="K883" s="4"/>
      <c r="L883" s="4"/>
    </row>
    <row r="884" spans="4:12" ht="14.25" customHeight="1">
      <c r="D884" s="3"/>
      <c r="E884" s="4"/>
      <c r="F884" s="4"/>
      <c r="G884" s="4"/>
      <c r="H884" s="4"/>
      <c r="I884" s="4"/>
      <c r="J884" s="4"/>
      <c r="K884" s="4"/>
      <c r="L884" s="4"/>
    </row>
    <row r="885" spans="4:12" ht="14.25" customHeight="1">
      <c r="D885" s="3"/>
      <c r="E885" s="4"/>
      <c r="F885" s="4"/>
      <c r="G885" s="4"/>
      <c r="H885" s="4"/>
      <c r="I885" s="4"/>
      <c r="J885" s="4"/>
      <c r="K885" s="4"/>
      <c r="L885" s="4"/>
    </row>
    <row r="886" spans="4:12" ht="14.25" customHeight="1">
      <c r="D886" s="3"/>
      <c r="E886" s="4"/>
      <c r="F886" s="4"/>
      <c r="G886" s="4"/>
      <c r="H886" s="4"/>
      <c r="I886" s="4"/>
      <c r="J886" s="4"/>
      <c r="K886" s="4"/>
      <c r="L886" s="4"/>
    </row>
    <row r="887" spans="4:12" ht="14.25" customHeight="1">
      <c r="D887" s="3"/>
      <c r="E887" s="4"/>
      <c r="F887" s="4"/>
      <c r="G887" s="4"/>
      <c r="H887" s="4"/>
      <c r="I887" s="4"/>
      <c r="J887" s="4"/>
      <c r="K887" s="4"/>
      <c r="L887" s="4"/>
    </row>
    <row r="888" spans="4:12" ht="14.25" customHeight="1">
      <c r="D888" s="3"/>
      <c r="E888" s="4"/>
      <c r="F888" s="4"/>
      <c r="G888" s="4"/>
      <c r="H888" s="4"/>
      <c r="I888" s="4"/>
      <c r="J888" s="4"/>
      <c r="K888" s="4"/>
      <c r="L888" s="4"/>
    </row>
    <row r="889" spans="4:12" ht="14.25" customHeight="1">
      <c r="D889" s="3"/>
      <c r="E889" s="4"/>
      <c r="F889" s="4"/>
      <c r="G889" s="4"/>
      <c r="H889" s="4"/>
      <c r="I889" s="4"/>
      <c r="J889" s="4"/>
      <c r="K889" s="4"/>
      <c r="L889" s="4"/>
    </row>
    <row r="890" spans="4:12" ht="14.25" customHeight="1">
      <c r="D890" s="3"/>
      <c r="E890" s="4"/>
      <c r="F890" s="4"/>
      <c r="G890" s="4"/>
      <c r="H890" s="4"/>
      <c r="I890" s="4"/>
      <c r="J890" s="4"/>
      <c r="K890" s="4"/>
      <c r="L890" s="4"/>
    </row>
    <row r="891" spans="4:12" ht="14.25" customHeight="1">
      <c r="D891" s="3"/>
      <c r="E891" s="4"/>
      <c r="F891" s="4"/>
      <c r="G891" s="4"/>
      <c r="H891" s="4"/>
      <c r="I891" s="4"/>
      <c r="J891" s="4"/>
      <c r="K891" s="4"/>
      <c r="L891" s="4"/>
    </row>
    <row r="892" spans="4:12" ht="14.25" customHeight="1">
      <c r="D892" s="3"/>
      <c r="E892" s="4"/>
      <c r="F892" s="4"/>
      <c r="G892" s="4"/>
      <c r="H892" s="4"/>
      <c r="I892" s="4"/>
      <c r="J892" s="4"/>
      <c r="K892" s="4"/>
      <c r="L892" s="4"/>
    </row>
    <row r="893" spans="4:12" ht="14.25" customHeight="1">
      <c r="D893" s="3"/>
      <c r="E893" s="4"/>
      <c r="F893" s="4"/>
      <c r="G893" s="4"/>
      <c r="H893" s="4"/>
      <c r="I893" s="4"/>
      <c r="J893" s="4"/>
      <c r="K893" s="4"/>
      <c r="L893" s="4"/>
    </row>
    <row r="894" spans="4:12" ht="14.25" customHeight="1">
      <c r="D894" s="3"/>
      <c r="E894" s="4"/>
      <c r="F894" s="4"/>
      <c r="G894" s="4"/>
      <c r="H894" s="4"/>
      <c r="I894" s="4"/>
      <c r="J894" s="4"/>
      <c r="K894" s="4"/>
      <c r="L894" s="4"/>
    </row>
    <row r="895" spans="4:12" ht="14.25" customHeight="1">
      <c r="D895" s="3"/>
      <c r="E895" s="4"/>
      <c r="F895" s="4"/>
      <c r="G895" s="4"/>
      <c r="H895" s="4"/>
      <c r="I895" s="4"/>
      <c r="J895" s="4"/>
      <c r="K895" s="4"/>
      <c r="L895" s="4"/>
    </row>
    <row r="896" spans="4:12" ht="14.25" customHeight="1">
      <c r="D896" s="3"/>
      <c r="E896" s="4"/>
      <c r="F896" s="4"/>
      <c r="G896" s="4"/>
      <c r="H896" s="4"/>
      <c r="I896" s="4"/>
      <c r="J896" s="4"/>
      <c r="K896" s="4"/>
      <c r="L896" s="4"/>
    </row>
    <row r="897" spans="4:12" ht="14.25" customHeight="1">
      <c r="D897" s="3"/>
      <c r="E897" s="4"/>
      <c r="F897" s="4"/>
      <c r="G897" s="4"/>
      <c r="H897" s="4"/>
      <c r="I897" s="4"/>
      <c r="J897" s="4"/>
      <c r="K897" s="4"/>
      <c r="L897" s="4"/>
    </row>
    <row r="898" spans="4:12" ht="14.25" customHeight="1">
      <c r="D898" s="3"/>
      <c r="E898" s="4"/>
      <c r="F898" s="4"/>
      <c r="G898" s="4"/>
      <c r="H898" s="4"/>
      <c r="I898" s="4"/>
      <c r="J898" s="4"/>
      <c r="K898" s="4"/>
      <c r="L898" s="4"/>
    </row>
    <row r="899" spans="4:12" ht="14.25" customHeight="1">
      <c r="D899" s="3"/>
      <c r="E899" s="4"/>
      <c r="F899" s="4"/>
      <c r="G899" s="4"/>
      <c r="H899" s="4"/>
      <c r="I899" s="4"/>
      <c r="J899" s="4"/>
      <c r="K899" s="4"/>
      <c r="L899" s="4"/>
    </row>
    <row r="900" spans="4:12" ht="14.25" customHeight="1">
      <c r="D900" s="3"/>
      <c r="E900" s="4"/>
      <c r="F900" s="4"/>
      <c r="G900" s="4"/>
      <c r="H900" s="4"/>
      <c r="I900" s="4"/>
      <c r="J900" s="4"/>
      <c r="K900" s="4"/>
      <c r="L900" s="4"/>
    </row>
    <row r="901" spans="4:12" ht="14.25" customHeight="1">
      <c r="D901" s="3"/>
      <c r="E901" s="4"/>
      <c r="F901" s="4"/>
      <c r="G901" s="4"/>
      <c r="H901" s="4"/>
      <c r="I901" s="4"/>
      <c r="J901" s="4"/>
      <c r="K901" s="4"/>
      <c r="L901" s="4"/>
    </row>
    <row r="902" spans="4:12" ht="14.25" customHeight="1">
      <c r="D902" s="3"/>
      <c r="E902" s="4"/>
      <c r="F902" s="4"/>
      <c r="G902" s="4"/>
      <c r="H902" s="4"/>
      <c r="I902" s="4"/>
      <c r="J902" s="4"/>
      <c r="K902" s="4"/>
      <c r="L902" s="4"/>
    </row>
    <row r="903" spans="4:12" ht="14.25" customHeight="1">
      <c r="D903" s="3"/>
      <c r="E903" s="4"/>
      <c r="F903" s="4"/>
      <c r="G903" s="4"/>
      <c r="H903" s="4"/>
      <c r="I903" s="4"/>
      <c r="J903" s="4"/>
      <c r="K903" s="4"/>
      <c r="L903" s="4"/>
    </row>
    <row r="904" spans="4:12" ht="14.25" customHeight="1">
      <c r="D904" s="3"/>
      <c r="E904" s="4"/>
      <c r="F904" s="4"/>
      <c r="G904" s="4"/>
      <c r="H904" s="4"/>
      <c r="I904" s="4"/>
      <c r="J904" s="4"/>
      <c r="K904" s="4"/>
      <c r="L904" s="4"/>
    </row>
    <row r="905" spans="4:12" ht="14.25" customHeight="1">
      <c r="D905" s="3"/>
      <c r="E905" s="4"/>
      <c r="F905" s="4"/>
      <c r="G905" s="4"/>
      <c r="H905" s="4"/>
      <c r="I905" s="4"/>
      <c r="J905" s="4"/>
      <c r="K905" s="4"/>
      <c r="L905" s="4"/>
    </row>
    <row r="906" spans="4:12" ht="14.25" customHeight="1">
      <c r="D906" s="3"/>
      <c r="E906" s="4"/>
      <c r="F906" s="4"/>
      <c r="G906" s="4"/>
      <c r="H906" s="4"/>
      <c r="I906" s="4"/>
      <c r="J906" s="4"/>
      <c r="K906" s="4"/>
      <c r="L906" s="4"/>
    </row>
    <row r="907" spans="4:12" ht="14.25" customHeight="1">
      <c r="D907" s="3"/>
      <c r="E907" s="4"/>
      <c r="F907" s="4"/>
      <c r="G907" s="4"/>
      <c r="H907" s="4"/>
      <c r="I907" s="4"/>
      <c r="J907" s="4"/>
      <c r="K907" s="4"/>
      <c r="L907" s="4"/>
    </row>
    <row r="908" spans="4:12" ht="14.25" customHeight="1">
      <c r="D908" s="3"/>
      <c r="E908" s="4"/>
      <c r="F908" s="4"/>
      <c r="G908" s="4"/>
      <c r="H908" s="4"/>
      <c r="I908" s="4"/>
      <c r="J908" s="4"/>
      <c r="K908" s="4"/>
      <c r="L908" s="4"/>
    </row>
    <row r="909" spans="4:12" ht="14.25" customHeight="1">
      <c r="D909" s="3"/>
      <c r="E909" s="4"/>
      <c r="F909" s="4"/>
      <c r="G909" s="4"/>
      <c r="H909" s="4"/>
      <c r="I909" s="4"/>
      <c r="J909" s="4"/>
      <c r="K909" s="4"/>
      <c r="L909" s="4"/>
    </row>
    <row r="910" spans="4:12" ht="14.25" customHeight="1">
      <c r="D910" s="3"/>
      <c r="E910" s="4"/>
      <c r="F910" s="4"/>
      <c r="G910" s="4"/>
      <c r="H910" s="4"/>
      <c r="I910" s="4"/>
      <c r="J910" s="4"/>
      <c r="K910" s="4"/>
      <c r="L910" s="4"/>
    </row>
    <row r="911" spans="4:12" ht="14.25" customHeight="1">
      <c r="D911" s="3"/>
      <c r="E911" s="4"/>
      <c r="F911" s="4"/>
      <c r="G911" s="4"/>
      <c r="H911" s="4"/>
      <c r="I911" s="4"/>
      <c r="J911" s="4"/>
      <c r="K911" s="4"/>
      <c r="L911" s="4"/>
    </row>
    <row r="912" spans="4:12" ht="14.25" customHeight="1">
      <c r="D912" s="3"/>
      <c r="E912" s="4"/>
      <c r="F912" s="4"/>
      <c r="G912" s="4"/>
      <c r="H912" s="4"/>
      <c r="I912" s="4"/>
      <c r="J912" s="4"/>
      <c r="K912" s="4"/>
      <c r="L912" s="4"/>
    </row>
    <row r="913" spans="4:12" ht="14.25" customHeight="1">
      <c r="D913" s="3"/>
      <c r="E913" s="4"/>
      <c r="F913" s="4"/>
      <c r="G913" s="4"/>
      <c r="H913" s="4"/>
      <c r="I913" s="4"/>
      <c r="J913" s="4"/>
      <c r="K913" s="4"/>
      <c r="L913" s="4"/>
    </row>
    <row r="914" spans="4:12" ht="14.25" customHeight="1">
      <c r="D914" s="3"/>
      <c r="E914" s="4"/>
      <c r="F914" s="4"/>
      <c r="G914" s="4"/>
      <c r="H914" s="4"/>
      <c r="I914" s="4"/>
      <c r="J914" s="4"/>
      <c r="K914" s="4"/>
      <c r="L914" s="4"/>
    </row>
    <row r="915" spans="4:12" ht="14.25" customHeight="1">
      <c r="D915" s="3"/>
      <c r="E915" s="4"/>
      <c r="F915" s="4"/>
      <c r="G915" s="4"/>
      <c r="H915" s="4"/>
      <c r="I915" s="4"/>
      <c r="J915" s="4"/>
      <c r="K915" s="4"/>
      <c r="L915" s="4"/>
    </row>
    <row r="916" spans="4:12" ht="14.25" customHeight="1">
      <c r="D916" s="3"/>
      <c r="E916" s="4"/>
      <c r="F916" s="4"/>
      <c r="G916" s="4"/>
      <c r="H916" s="4"/>
      <c r="I916" s="4"/>
      <c r="J916" s="4"/>
      <c r="K916" s="4"/>
      <c r="L916" s="4"/>
    </row>
    <row r="917" spans="4:12" ht="14.25" customHeight="1">
      <c r="D917" s="3"/>
      <c r="E917" s="4"/>
      <c r="F917" s="4"/>
      <c r="G917" s="4"/>
      <c r="H917" s="4"/>
      <c r="I917" s="4"/>
      <c r="J917" s="4"/>
      <c r="K917" s="4"/>
      <c r="L917" s="4"/>
    </row>
    <row r="918" spans="4:12" ht="14.25" customHeight="1">
      <c r="D918" s="3"/>
      <c r="E918" s="4"/>
      <c r="F918" s="4"/>
      <c r="G918" s="4"/>
      <c r="H918" s="4"/>
      <c r="I918" s="4"/>
      <c r="J918" s="4"/>
      <c r="K918" s="4"/>
      <c r="L918" s="4"/>
    </row>
    <row r="919" spans="4:12" ht="14.25" customHeight="1">
      <c r="D919" s="3"/>
      <c r="E919" s="4"/>
      <c r="F919" s="4"/>
      <c r="G919" s="4"/>
      <c r="H919" s="4"/>
      <c r="I919" s="4"/>
      <c r="J919" s="4"/>
      <c r="K919" s="4"/>
      <c r="L919" s="4"/>
    </row>
    <row r="920" spans="4:12" ht="14.25" customHeight="1">
      <c r="D920" s="3"/>
      <c r="E920" s="4"/>
      <c r="F920" s="4"/>
      <c r="G920" s="4"/>
      <c r="H920" s="4"/>
      <c r="I920" s="4"/>
      <c r="J920" s="4"/>
      <c r="K920" s="4"/>
      <c r="L920" s="4"/>
    </row>
    <row r="921" spans="4:12" ht="14.25" customHeight="1">
      <c r="D921" s="3"/>
      <c r="E921" s="4"/>
      <c r="F921" s="4"/>
      <c r="G921" s="4"/>
      <c r="H921" s="4"/>
      <c r="I921" s="4"/>
      <c r="J921" s="4"/>
      <c r="K921" s="4"/>
      <c r="L921" s="4"/>
    </row>
    <row r="922" spans="4:12" ht="14.25" customHeight="1">
      <c r="D922" s="3"/>
      <c r="E922" s="4"/>
      <c r="F922" s="4"/>
      <c r="G922" s="4"/>
      <c r="H922" s="4"/>
      <c r="I922" s="4"/>
      <c r="J922" s="4"/>
      <c r="K922" s="4"/>
      <c r="L922" s="4"/>
    </row>
    <row r="923" spans="4:12" ht="14.25" customHeight="1">
      <c r="D923" s="3"/>
      <c r="E923" s="4"/>
      <c r="F923" s="4"/>
      <c r="G923" s="4"/>
      <c r="H923" s="4"/>
      <c r="I923" s="4"/>
      <c r="J923" s="4"/>
      <c r="K923" s="4"/>
      <c r="L923" s="4"/>
    </row>
    <row r="924" spans="4:12" ht="14.25" customHeight="1">
      <c r="D924" s="3"/>
      <c r="E924" s="4"/>
      <c r="F924" s="4"/>
      <c r="G924" s="4"/>
      <c r="H924" s="4"/>
      <c r="I924" s="4"/>
      <c r="J924" s="4"/>
      <c r="K924" s="4"/>
      <c r="L924" s="4"/>
    </row>
    <row r="925" spans="4:12" ht="14.25" customHeight="1">
      <c r="D925" s="3"/>
      <c r="E925" s="4"/>
      <c r="F925" s="4"/>
      <c r="G925" s="4"/>
      <c r="H925" s="4"/>
      <c r="I925" s="4"/>
      <c r="J925" s="4"/>
      <c r="K925" s="4"/>
      <c r="L925" s="4"/>
    </row>
    <row r="926" spans="4:12" ht="14.25" customHeight="1">
      <c r="D926" s="3"/>
      <c r="E926" s="4"/>
      <c r="F926" s="4"/>
      <c r="G926" s="4"/>
      <c r="H926" s="4"/>
      <c r="I926" s="4"/>
      <c r="J926" s="4"/>
      <c r="K926" s="4"/>
      <c r="L926" s="4"/>
    </row>
    <row r="927" spans="4:12" ht="14.25" customHeight="1">
      <c r="D927" s="3"/>
      <c r="E927" s="4"/>
      <c r="F927" s="4"/>
      <c r="G927" s="4"/>
      <c r="H927" s="4"/>
      <c r="I927" s="4"/>
      <c r="J927" s="4"/>
      <c r="K927" s="4"/>
      <c r="L927" s="4"/>
    </row>
    <row r="928" spans="4:12" ht="14.25" customHeight="1">
      <c r="D928" s="3"/>
      <c r="E928" s="4"/>
      <c r="F928" s="4"/>
      <c r="G928" s="4"/>
      <c r="H928" s="4"/>
      <c r="I928" s="4"/>
      <c r="J928" s="4"/>
      <c r="K928" s="4"/>
      <c r="L928" s="4"/>
    </row>
    <row r="929" spans="4:12" ht="14.25" customHeight="1">
      <c r="D929" s="3"/>
      <c r="E929" s="4"/>
      <c r="F929" s="4"/>
      <c r="G929" s="4"/>
      <c r="H929" s="4"/>
      <c r="I929" s="4"/>
      <c r="J929" s="4"/>
      <c r="K929" s="4"/>
      <c r="L929" s="4"/>
    </row>
    <row r="930" spans="4:12" ht="14.25" customHeight="1">
      <c r="D930" s="3"/>
      <c r="E930" s="4"/>
      <c r="F930" s="4"/>
      <c r="G930" s="4"/>
      <c r="H930" s="4"/>
      <c r="I930" s="4"/>
      <c r="J930" s="4"/>
      <c r="K930" s="4"/>
      <c r="L930" s="4"/>
    </row>
    <row r="931" spans="4:12" ht="14.25" customHeight="1">
      <c r="D931" s="3"/>
      <c r="E931" s="4"/>
      <c r="F931" s="4"/>
      <c r="G931" s="4"/>
      <c r="H931" s="4"/>
      <c r="I931" s="4"/>
      <c r="J931" s="4"/>
      <c r="K931" s="4"/>
      <c r="L931" s="4"/>
    </row>
    <row r="932" spans="4:12" ht="14.25" customHeight="1">
      <c r="D932" s="3"/>
      <c r="E932" s="4"/>
      <c r="F932" s="4"/>
      <c r="G932" s="4"/>
      <c r="H932" s="4"/>
      <c r="I932" s="4"/>
      <c r="J932" s="4"/>
      <c r="K932" s="4"/>
      <c r="L932" s="4"/>
    </row>
    <row r="933" spans="4:12" ht="14.25" customHeight="1">
      <c r="D933" s="3"/>
      <c r="E933" s="4"/>
      <c r="F933" s="4"/>
      <c r="G933" s="4"/>
      <c r="H933" s="4"/>
      <c r="I933" s="4"/>
      <c r="J933" s="4"/>
      <c r="K933" s="4"/>
      <c r="L933" s="4"/>
    </row>
    <row r="934" spans="4:12" ht="14.25" customHeight="1">
      <c r="D934" s="3"/>
      <c r="E934" s="4"/>
      <c r="F934" s="4"/>
      <c r="G934" s="4"/>
      <c r="H934" s="4"/>
      <c r="I934" s="4"/>
      <c r="J934" s="4"/>
      <c r="K934" s="4"/>
      <c r="L934" s="4"/>
    </row>
    <row r="935" spans="4:12" ht="14.25" customHeight="1">
      <c r="D935" s="3"/>
      <c r="E935" s="4"/>
      <c r="F935" s="4"/>
      <c r="G935" s="4"/>
      <c r="H935" s="4"/>
      <c r="I935" s="4"/>
      <c r="J935" s="4"/>
      <c r="K935" s="4"/>
      <c r="L935" s="4"/>
    </row>
    <row r="936" spans="4:12" ht="14.25" customHeight="1">
      <c r="D936" s="3"/>
      <c r="E936" s="4"/>
      <c r="F936" s="4"/>
      <c r="G936" s="4"/>
      <c r="H936" s="4"/>
      <c r="I936" s="4"/>
      <c r="J936" s="4"/>
      <c r="K936" s="4"/>
      <c r="L936" s="4"/>
    </row>
    <row r="937" spans="4:12" ht="14.25" customHeight="1">
      <c r="D937" s="3"/>
      <c r="E937" s="4"/>
      <c r="F937" s="4"/>
      <c r="G937" s="4"/>
      <c r="H937" s="4"/>
      <c r="I937" s="4"/>
      <c r="J937" s="4"/>
      <c r="K937" s="4"/>
      <c r="L937" s="4"/>
    </row>
    <row r="938" spans="4:12" ht="14.25" customHeight="1">
      <c r="D938" s="3"/>
      <c r="E938" s="4"/>
      <c r="F938" s="4"/>
      <c r="G938" s="4"/>
      <c r="H938" s="4"/>
      <c r="I938" s="4"/>
      <c r="J938" s="4"/>
      <c r="K938" s="4"/>
      <c r="L938" s="4"/>
    </row>
    <row r="939" spans="4:12" ht="14.25" customHeight="1">
      <c r="D939" s="3"/>
      <c r="E939" s="4"/>
      <c r="F939" s="4"/>
      <c r="G939" s="4"/>
      <c r="H939" s="4"/>
      <c r="I939" s="4"/>
      <c r="J939" s="4"/>
      <c r="K939" s="4"/>
      <c r="L939" s="4"/>
    </row>
    <row r="940" spans="4:12" ht="14.25" customHeight="1">
      <c r="D940" s="3"/>
      <c r="E940" s="4"/>
      <c r="F940" s="4"/>
      <c r="G940" s="4"/>
      <c r="H940" s="4"/>
      <c r="I940" s="4"/>
      <c r="J940" s="4"/>
      <c r="K940" s="4"/>
      <c r="L940" s="4"/>
    </row>
    <row r="941" spans="4:12" ht="14.25" customHeight="1">
      <c r="D941" s="3"/>
      <c r="E941" s="4"/>
      <c r="F941" s="4"/>
      <c r="G941" s="4"/>
      <c r="H941" s="4"/>
      <c r="I941" s="4"/>
      <c r="J941" s="4"/>
      <c r="K941" s="4"/>
      <c r="L941" s="4"/>
    </row>
    <row r="942" spans="4:12" ht="14.25" customHeight="1">
      <c r="D942" s="3"/>
      <c r="E942" s="4"/>
      <c r="F942" s="4"/>
      <c r="G942" s="4"/>
      <c r="H942" s="4"/>
      <c r="I942" s="4"/>
      <c r="J942" s="4"/>
      <c r="K942" s="4"/>
      <c r="L942" s="4"/>
    </row>
    <row r="943" spans="4:12" ht="14.25" customHeight="1">
      <c r="D943" s="3"/>
      <c r="E943" s="4"/>
      <c r="F943" s="4"/>
      <c r="G943" s="4"/>
      <c r="H943" s="4"/>
      <c r="I943" s="4"/>
      <c r="J943" s="4"/>
      <c r="K943" s="4"/>
      <c r="L943" s="4"/>
    </row>
    <row r="944" spans="4:12" ht="14.25" customHeight="1">
      <c r="D944" s="3"/>
      <c r="E944" s="4"/>
      <c r="F944" s="4"/>
      <c r="G944" s="4"/>
      <c r="H944" s="4"/>
      <c r="I944" s="4"/>
      <c r="J944" s="4"/>
      <c r="K944" s="4"/>
      <c r="L944" s="4"/>
    </row>
    <row r="945" spans="4:12" ht="14.25" customHeight="1">
      <c r="D945" s="3"/>
      <c r="E945" s="4"/>
      <c r="F945" s="4"/>
      <c r="G945" s="4"/>
      <c r="H945" s="4"/>
      <c r="I945" s="4"/>
      <c r="J945" s="4"/>
      <c r="K945" s="4"/>
      <c r="L945" s="4"/>
    </row>
    <row r="946" spans="4:12" ht="14.25" customHeight="1">
      <c r="D946" s="3"/>
      <c r="E946" s="4"/>
      <c r="F946" s="4"/>
      <c r="G946" s="4"/>
      <c r="H946" s="4"/>
      <c r="I946" s="4"/>
      <c r="J946" s="4"/>
      <c r="K946" s="4"/>
      <c r="L946" s="4"/>
    </row>
    <row r="947" spans="4:12" ht="14.25" customHeight="1">
      <c r="D947" s="3"/>
      <c r="E947" s="4"/>
      <c r="F947" s="4"/>
      <c r="G947" s="4"/>
      <c r="H947" s="4"/>
      <c r="I947" s="4"/>
      <c r="J947" s="4"/>
      <c r="K947" s="4"/>
      <c r="L947" s="4"/>
    </row>
    <row r="948" spans="4:12" ht="14.25" customHeight="1">
      <c r="D948" s="3"/>
      <c r="E948" s="4"/>
      <c r="F948" s="4"/>
      <c r="G948" s="4"/>
      <c r="H948" s="4"/>
      <c r="I948" s="4"/>
      <c r="J948" s="4"/>
      <c r="K948" s="4"/>
      <c r="L948" s="4"/>
    </row>
    <row r="949" spans="4:12" ht="14.25" customHeight="1">
      <c r="D949" s="3"/>
      <c r="E949" s="4"/>
      <c r="F949" s="4"/>
      <c r="G949" s="4"/>
      <c r="H949" s="4"/>
      <c r="I949" s="4"/>
      <c r="J949" s="4"/>
      <c r="K949" s="4"/>
      <c r="L949" s="4"/>
    </row>
    <row r="950" spans="4:12" ht="14.25" customHeight="1">
      <c r="D950" s="3"/>
      <c r="E950" s="4"/>
      <c r="F950" s="4"/>
      <c r="G950" s="4"/>
      <c r="H950" s="4"/>
      <c r="I950" s="4"/>
      <c r="J950" s="4"/>
      <c r="K950" s="4"/>
      <c r="L950" s="4"/>
    </row>
    <row r="951" spans="4:12" ht="14.25" customHeight="1">
      <c r="D951" s="3"/>
      <c r="E951" s="4"/>
      <c r="F951" s="4"/>
      <c r="G951" s="4"/>
      <c r="H951" s="4"/>
      <c r="I951" s="4"/>
      <c r="J951" s="4"/>
      <c r="K951" s="4"/>
      <c r="L951" s="4"/>
    </row>
    <row r="952" spans="4:12" ht="14.25" customHeight="1">
      <c r="D952" s="3"/>
      <c r="E952" s="4"/>
      <c r="F952" s="4"/>
      <c r="G952" s="4"/>
      <c r="H952" s="4"/>
      <c r="I952" s="4"/>
      <c r="J952" s="4"/>
      <c r="K952" s="4"/>
      <c r="L952" s="4"/>
    </row>
    <row r="953" spans="4:12" ht="14.25" customHeight="1">
      <c r="D953" s="3"/>
      <c r="E953" s="4"/>
      <c r="F953" s="4"/>
      <c r="G953" s="4"/>
      <c r="H953" s="4"/>
      <c r="I953" s="4"/>
      <c r="J953" s="4"/>
      <c r="K953" s="4"/>
      <c r="L953" s="4"/>
    </row>
    <row r="954" spans="4:12" ht="14.25" customHeight="1">
      <c r="D954" s="3"/>
      <c r="E954" s="4"/>
      <c r="F954" s="4"/>
      <c r="G954" s="4"/>
      <c r="H954" s="4"/>
      <c r="I954" s="4"/>
      <c r="J954" s="4"/>
      <c r="K954" s="4"/>
      <c r="L954" s="4"/>
    </row>
    <row r="955" spans="4:12" ht="14.25" customHeight="1">
      <c r="D955" s="3"/>
      <c r="E955" s="4"/>
      <c r="F955" s="4"/>
      <c r="G955" s="4"/>
      <c r="H955" s="4"/>
      <c r="I955" s="4"/>
      <c r="J955" s="4"/>
      <c r="K955" s="4"/>
      <c r="L955" s="4"/>
    </row>
    <row r="956" spans="4:12" ht="14.25" customHeight="1">
      <c r="D956" s="3"/>
      <c r="E956" s="4"/>
      <c r="F956" s="4"/>
      <c r="G956" s="4"/>
      <c r="H956" s="4"/>
      <c r="I956" s="4"/>
      <c r="J956" s="4"/>
      <c r="K956" s="4"/>
      <c r="L956" s="4"/>
    </row>
    <row r="957" spans="4:12" ht="14.25" customHeight="1">
      <c r="D957" s="3"/>
      <c r="E957" s="4"/>
      <c r="F957" s="4"/>
      <c r="G957" s="4"/>
      <c r="H957" s="4"/>
      <c r="I957" s="4"/>
      <c r="J957" s="4"/>
      <c r="K957" s="4"/>
      <c r="L957" s="4"/>
    </row>
    <row r="958" spans="4:12" ht="14.25" customHeight="1">
      <c r="D958" s="3"/>
      <c r="E958" s="4"/>
      <c r="F958" s="4"/>
      <c r="G958" s="4"/>
      <c r="H958" s="4"/>
      <c r="I958" s="4"/>
      <c r="J958" s="4"/>
      <c r="K958" s="4"/>
      <c r="L958" s="4"/>
    </row>
    <row r="959" spans="4:12" ht="14.25" customHeight="1">
      <c r="D959" s="3"/>
      <c r="E959" s="4"/>
      <c r="F959" s="4"/>
      <c r="G959" s="4"/>
      <c r="H959" s="4"/>
      <c r="I959" s="4"/>
      <c r="J959" s="4"/>
      <c r="K959" s="4"/>
      <c r="L959" s="4"/>
    </row>
    <row r="960" spans="4:12" ht="14.25" customHeight="1">
      <c r="D960" s="3"/>
      <c r="E960" s="4"/>
      <c r="F960" s="4"/>
      <c r="G960" s="4"/>
      <c r="H960" s="4"/>
      <c r="I960" s="4"/>
      <c r="J960" s="4"/>
      <c r="K960" s="4"/>
      <c r="L960" s="4"/>
    </row>
    <row r="961" spans="4:12" ht="14.25" customHeight="1">
      <c r="D961" s="3"/>
      <c r="E961" s="4"/>
      <c r="F961" s="4"/>
      <c r="G961" s="4"/>
      <c r="H961" s="4"/>
      <c r="I961" s="4"/>
      <c r="J961" s="4"/>
      <c r="K961" s="4"/>
      <c r="L961" s="4"/>
    </row>
    <row r="962" spans="4:12" ht="14.25" customHeight="1">
      <c r="D962" s="3"/>
      <c r="E962" s="4"/>
      <c r="F962" s="4"/>
      <c r="G962" s="4"/>
      <c r="H962" s="4"/>
      <c r="I962" s="4"/>
      <c r="J962" s="4"/>
      <c r="K962" s="4"/>
      <c r="L962" s="4"/>
    </row>
    <row r="963" spans="4:12" ht="14.25" customHeight="1">
      <c r="D963" s="3"/>
      <c r="E963" s="4"/>
      <c r="F963" s="4"/>
      <c r="G963" s="4"/>
      <c r="H963" s="4"/>
      <c r="I963" s="4"/>
      <c r="J963" s="4"/>
      <c r="K963" s="4"/>
      <c r="L963" s="4"/>
    </row>
    <row r="964" spans="4:12" ht="14.25" customHeight="1">
      <c r="D964" s="3"/>
      <c r="E964" s="4"/>
      <c r="F964" s="4"/>
      <c r="G964" s="4"/>
      <c r="H964" s="4"/>
      <c r="I964" s="4"/>
      <c r="J964" s="4"/>
      <c r="K964" s="4"/>
      <c r="L964" s="4"/>
    </row>
    <row r="965" spans="4:12" ht="14.25" customHeight="1">
      <c r="D965" s="3"/>
      <c r="E965" s="4"/>
      <c r="F965" s="4"/>
      <c r="G965" s="4"/>
      <c r="H965" s="4"/>
      <c r="I965" s="4"/>
      <c r="J965" s="4"/>
      <c r="K965" s="4"/>
      <c r="L965" s="4"/>
    </row>
    <row r="966" spans="4:12" ht="14.25" customHeight="1">
      <c r="D966" s="3"/>
      <c r="E966" s="4"/>
      <c r="F966" s="4"/>
      <c r="G966" s="4"/>
      <c r="H966" s="4"/>
      <c r="I966" s="4"/>
      <c r="J966" s="4"/>
      <c r="K966" s="4"/>
      <c r="L966" s="4"/>
    </row>
    <row r="967" spans="4:12" ht="14.25" customHeight="1">
      <c r="D967" s="3"/>
      <c r="E967" s="4"/>
      <c r="F967" s="4"/>
      <c r="G967" s="4"/>
      <c r="H967" s="4"/>
      <c r="I967" s="4"/>
      <c r="J967" s="4"/>
      <c r="K967" s="4"/>
      <c r="L967" s="4"/>
    </row>
    <row r="968" spans="4:12" ht="14.25" customHeight="1">
      <c r="D968" s="3"/>
      <c r="E968" s="4"/>
      <c r="F968" s="4"/>
      <c r="G968" s="4"/>
      <c r="H968" s="4"/>
      <c r="I968" s="4"/>
      <c r="J968" s="4"/>
      <c r="K968" s="4"/>
      <c r="L968" s="4"/>
    </row>
    <row r="969" spans="4:12" ht="14.25" customHeight="1">
      <c r="D969" s="3"/>
      <c r="E969" s="4"/>
      <c r="F969" s="4"/>
      <c r="G969" s="4"/>
      <c r="H969" s="4"/>
      <c r="I969" s="4"/>
      <c r="J969" s="4"/>
      <c r="K969" s="4"/>
      <c r="L969" s="4"/>
    </row>
    <row r="970" spans="4:12" ht="14.25" customHeight="1">
      <c r="D970" s="3"/>
      <c r="E970" s="4"/>
      <c r="F970" s="4"/>
      <c r="G970" s="4"/>
      <c r="H970" s="4"/>
      <c r="I970" s="4"/>
      <c r="J970" s="4"/>
      <c r="K970" s="4"/>
      <c r="L970" s="4"/>
    </row>
    <row r="971" spans="4:12" ht="14.25" customHeight="1">
      <c r="D971" s="3"/>
      <c r="E971" s="4"/>
      <c r="F971" s="4"/>
      <c r="G971" s="4"/>
      <c r="H971" s="4"/>
      <c r="I971" s="4"/>
      <c r="J971" s="4"/>
      <c r="K971" s="4"/>
      <c r="L971" s="4"/>
    </row>
    <row r="972" spans="4:12" ht="14.25" customHeight="1">
      <c r="D972" s="3"/>
      <c r="E972" s="4"/>
      <c r="F972" s="4"/>
      <c r="G972" s="4"/>
      <c r="H972" s="4"/>
      <c r="I972" s="4"/>
      <c r="J972" s="4"/>
      <c r="K972" s="4"/>
      <c r="L972" s="4"/>
    </row>
    <row r="973" spans="4:12" ht="14.25" customHeight="1">
      <c r="D973" s="3"/>
      <c r="E973" s="4"/>
      <c r="F973" s="4"/>
      <c r="G973" s="4"/>
      <c r="H973" s="4"/>
      <c r="I973" s="4"/>
      <c r="J973" s="4"/>
      <c r="K973" s="4"/>
      <c r="L973" s="4"/>
    </row>
    <row r="974" spans="4:12" ht="14.25" customHeight="1">
      <c r="D974" s="3"/>
      <c r="E974" s="4"/>
      <c r="F974" s="4"/>
      <c r="G974" s="4"/>
      <c r="H974" s="4"/>
      <c r="I974" s="4"/>
      <c r="J974" s="4"/>
      <c r="K974" s="4"/>
      <c r="L974" s="4"/>
    </row>
    <row r="975" spans="4:12" ht="14.25" customHeight="1">
      <c r="D975" s="3"/>
      <c r="E975" s="4"/>
      <c r="F975" s="4"/>
      <c r="G975" s="4"/>
      <c r="H975" s="4"/>
      <c r="I975" s="4"/>
      <c r="J975" s="4"/>
      <c r="K975" s="4"/>
      <c r="L975" s="4"/>
    </row>
    <row r="976" spans="4:12" ht="14.25" customHeight="1">
      <c r="D976" s="3"/>
      <c r="E976" s="4"/>
      <c r="F976" s="4"/>
      <c r="G976" s="4"/>
      <c r="H976" s="4"/>
      <c r="I976" s="4"/>
      <c r="J976" s="4"/>
      <c r="K976" s="4"/>
      <c r="L976" s="4"/>
    </row>
    <row r="977" spans="4:12" ht="14.25" customHeight="1">
      <c r="D977" s="3"/>
      <c r="E977" s="4"/>
      <c r="F977" s="4"/>
      <c r="G977" s="4"/>
      <c r="H977" s="4"/>
      <c r="I977" s="4"/>
      <c r="J977" s="4"/>
      <c r="K977" s="4"/>
      <c r="L977" s="4"/>
    </row>
    <row r="978" spans="4:12" ht="14.25" customHeight="1">
      <c r="D978" s="3"/>
      <c r="E978" s="4"/>
      <c r="F978" s="4"/>
      <c r="G978" s="4"/>
      <c r="H978" s="4"/>
      <c r="I978" s="4"/>
      <c r="J978" s="4"/>
      <c r="K978" s="4"/>
      <c r="L978" s="4"/>
    </row>
    <row r="979" spans="4:12" ht="14.25" customHeight="1">
      <c r="D979" s="3"/>
      <c r="E979" s="4"/>
      <c r="F979" s="4"/>
      <c r="G979" s="4"/>
      <c r="H979" s="4"/>
      <c r="I979" s="4"/>
      <c r="J979" s="4"/>
      <c r="K979" s="4"/>
      <c r="L979" s="4"/>
    </row>
    <row r="980" spans="4:12" ht="14.25" customHeight="1">
      <c r="D980" s="3"/>
      <c r="E980" s="4"/>
      <c r="F980" s="4"/>
      <c r="G980" s="4"/>
      <c r="H980" s="4"/>
      <c r="I980" s="4"/>
      <c r="J980" s="4"/>
      <c r="K980" s="4"/>
      <c r="L980" s="4"/>
    </row>
    <row r="981" spans="4:12" ht="14.25" customHeight="1">
      <c r="D981" s="3"/>
      <c r="E981" s="4"/>
      <c r="F981" s="4"/>
      <c r="G981" s="4"/>
      <c r="H981" s="4"/>
      <c r="I981" s="4"/>
      <c r="J981" s="4"/>
      <c r="K981" s="4"/>
      <c r="L981" s="4"/>
    </row>
    <row r="982" spans="4:12" ht="14.25" customHeight="1">
      <c r="D982" s="3"/>
      <c r="E982" s="4"/>
      <c r="F982" s="4"/>
      <c r="G982" s="4"/>
      <c r="H982" s="4"/>
      <c r="I982" s="4"/>
      <c r="J982" s="4"/>
      <c r="K982" s="4"/>
      <c r="L982" s="4"/>
    </row>
    <row r="983" spans="4:12" ht="14.25" customHeight="1">
      <c r="D983" s="3"/>
      <c r="E983" s="4"/>
      <c r="F983" s="4"/>
      <c r="G983" s="4"/>
      <c r="H983" s="4"/>
      <c r="I983" s="4"/>
      <c r="J983" s="4"/>
      <c r="K983" s="4"/>
      <c r="L983" s="4"/>
    </row>
    <row r="984" spans="4:12" ht="14.25" customHeight="1">
      <c r="D984" s="3"/>
      <c r="E984" s="4"/>
      <c r="F984" s="4"/>
      <c r="G984" s="4"/>
      <c r="H984" s="4"/>
      <c r="I984" s="4"/>
      <c r="J984" s="4"/>
      <c r="K984" s="4"/>
      <c r="L984" s="4"/>
    </row>
    <row r="985" spans="4:12" ht="14.25" customHeight="1">
      <c r="D985" s="3"/>
      <c r="E985" s="4"/>
      <c r="F985" s="4"/>
      <c r="G985" s="4"/>
      <c r="H985" s="4"/>
      <c r="I985" s="4"/>
      <c r="J985" s="4"/>
      <c r="K985" s="4"/>
      <c r="L985" s="4"/>
    </row>
    <row r="986" spans="4:12" ht="14.25" customHeight="1">
      <c r="D986" s="3"/>
      <c r="E986" s="4"/>
      <c r="F986" s="4"/>
      <c r="G986" s="4"/>
      <c r="H986" s="4"/>
      <c r="I986" s="4"/>
      <c r="J986" s="4"/>
      <c r="K986" s="4"/>
      <c r="L986" s="4"/>
    </row>
    <row r="987" spans="4:12" ht="14.25" customHeight="1">
      <c r="D987" s="3"/>
      <c r="E987" s="4"/>
      <c r="F987" s="4"/>
      <c r="G987" s="4"/>
      <c r="H987" s="4"/>
      <c r="I987" s="4"/>
      <c r="J987" s="4"/>
      <c r="K987" s="4"/>
      <c r="L987" s="4"/>
    </row>
    <row r="988" spans="4:12" ht="14.25" customHeight="1">
      <c r="D988" s="3"/>
      <c r="E988" s="4"/>
      <c r="F988" s="4"/>
      <c r="G988" s="4"/>
      <c r="H988" s="4"/>
      <c r="I988" s="4"/>
      <c r="J988" s="4"/>
      <c r="K988" s="4"/>
      <c r="L988" s="4"/>
    </row>
    <row r="989" spans="4:12" ht="14.25" customHeight="1">
      <c r="D989" s="3"/>
      <c r="E989" s="4"/>
      <c r="F989" s="4"/>
      <c r="G989" s="4"/>
      <c r="H989" s="4"/>
      <c r="I989" s="4"/>
      <c r="J989" s="4"/>
      <c r="K989" s="4"/>
      <c r="L989" s="4"/>
    </row>
    <row r="990" spans="4:12" ht="14.25" customHeight="1">
      <c r="D990" s="3"/>
      <c r="E990" s="4"/>
      <c r="F990" s="4"/>
      <c r="G990" s="4"/>
      <c r="H990" s="4"/>
      <c r="I990" s="4"/>
      <c r="J990" s="4"/>
      <c r="K990" s="4"/>
      <c r="L990" s="4"/>
    </row>
    <row r="991" spans="4:12" ht="14.25" customHeight="1">
      <c r="D991" s="3"/>
      <c r="E991" s="4"/>
      <c r="F991" s="4"/>
      <c r="G991" s="4"/>
      <c r="H991" s="4"/>
      <c r="I991" s="4"/>
      <c r="J991" s="4"/>
      <c r="K991" s="4"/>
      <c r="L991" s="4"/>
    </row>
    <row r="992" spans="4:12" ht="14.25" customHeight="1">
      <c r="D992" s="3"/>
      <c r="E992" s="4"/>
      <c r="F992" s="4"/>
      <c r="G992" s="4"/>
      <c r="H992" s="4"/>
      <c r="I992" s="4"/>
      <c r="J992" s="4"/>
      <c r="K992" s="4"/>
      <c r="L992" s="4"/>
    </row>
    <row r="993" spans="4:12" ht="14.25" customHeight="1">
      <c r="D993" s="3"/>
      <c r="E993" s="4"/>
      <c r="F993" s="4"/>
      <c r="G993" s="4"/>
      <c r="H993" s="4"/>
      <c r="I993" s="4"/>
      <c r="J993" s="4"/>
      <c r="K993" s="4"/>
      <c r="L993" s="4"/>
    </row>
    <row r="994" spans="4:12" ht="14.25" customHeight="1">
      <c r="D994" s="3"/>
      <c r="E994" s="4"/>
      <c r="F994" s="4"/>
      <c r="G994" s="4"/>
      <c r="H994" s="4"/>
      <c r="I994" s="4"/>
      <c r="J994" s="4"/>
      <c r="K994" s="4"/>
      <c r="L994" s="4"/>
    </row>
    <row r="995" spans="4:12" ht="14.25" customHeight="1">
      <c r="D995" s="3"/>
      <c r="E995" s="4"/>
      <c r="F995" s="4"/>
      <c r="G995" s="4"/>
      <c r="H995" s="4"/>
      <c r="I995" s="4"/>
      <c r="J995" s="4"/>
      <c r="K995" s="4"/>
      <c r="L995" s="4"/>
    </row>
    <row r="996" spans="4:12" ht="14.25" customHeight="1">
      <c r="D996" s="3"/>
      <c r="E996" s="4"/>
      <c r="F996" s="4"/>
      <c r="G996" s="4"/>
      <c r="H996" s="4"/>
      <c r="I996" s="4"/>
      <c r="J996" s="4"/>
      <c r="K996" s="4"/>
      <c r="L996" s="4"/>
    </row>
    <row r="997" spans="4:12" ht="14.25" customHeight="1">
      <c r="D997" s="3"/>
      <c r="E997" s="4"/>
      <c r="F997" s="4"/>
      <c r="G997" s="4"/>
      <c r="H997" s="4"/>
      <c r="I997" s="4"/>
      <c r="J997" s="4"/>
      <c r="K997" s="4"/>
      <c r="L997" s="4"/>
    </row>
    <row r="998" spans="4:12" ht="14.25" customHeight="1">
      <c r="D998" s="3"/>
      <c r="E998" s="4"/>
      <c r="F998" s="4"/>
      <c r="G998" s="4"/>
      <c r="H998" s="4"/>
      <c r="I998" s="4"/>
      <c r="J998" s="4"/>
      <c r="K998" s="4"/>
      <c r="L998" s="4"/>
    </row>
    <row r="999" spans="4:12" ht="14.25" customHeight="1">
      <c r="D999" s="3"/>
      <c r="E999" s="4"/>
      <c r="F999" s="4"/>
      <c r="G999" s="4"/>
      <c r="H999" s="4"/>
      <c r="I999" s="4"/>
      <c r="J999" s="4"/>
      <c r="K999" s="4"/>
      <c r="L999" s="4"/>
    </row>
    <row r="1000" spans="4:12" ht="14.25" customHeight="1">
      <c r="D1000" s="3"/>
      <c r="E1000" s="4"/>
      <c r="F1000" s="4"/>
      <c r="G1000" s="4"/>
      <c r="H1000" s="4"/>
      <c r="I1000" s="4"/>
      <c r="J1000" s="4"/>
      <c r="K1000" s="4"/>
      <c r="L1000" s="4"/>
    </row>
  </sheetData>
  <sheetProtection algorithmName="SHA-512" hashValue="7XGRocoE8u355EXNjcI+wh0/q6RzyugywE4VV+UpfH/v23hPIfrZmZuJfSpbHZgU/LbwCP7pv1ILWmOsAn65hQ==" saltValue="X2ZxBegIR3mPgYUOR6cTog==" spinCount="100000" sheet="1" objects="1" scenarios="1"/>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L1000"/>
  <sheetViews>
    <sheetView tabSelected="1" topLeftCell="A90" zoomScale="85" zoomScaleNormal="85" workbookViewId="0">
      <selection activeCell="D92" sqref="D92"/>
    </sheetView>
  </sheetViews>
  <sheetFormatPr defaultColWidth="14.42578125" defaultRowHeight="15" customHeight="1"/>
  <cols>
    <col min="1" max="1" width="11.42578125" customWidth="1"/>
    <col min="2" max="2" width="11.7109375" customWidth="1"/>
    <col min="3" max="3" width="93.7109375" customWidth="1"/>
    <col min="4" max="4" width="11.7109375" customWidth="1"/>
    <col min="5" max="5" width="13.5703125" customWidth="1"/>
    <col min="6" max="6" width="14" customWidth="1"/>
    <col min="7" max="7" width="20.5703125" bestFit="1" customWidth="1"/>
    <col min="8" max="8" width="11.42578125" customWidth="1"/>
    <col min="9" max="9" width="16.85546875" bestFit="1" customWidth="1"/>
    <col min="10" max="10" width="13.5703125" bestFit="1" customWidth="1"/>
    <col min="11" max="11" width="33.7109375" bestFit="1" customWidth="1"/>
    <col min="12" max="12" width="14.5703125" bestFit="1" customWidth="1"/>
    <col min="13" max="26" width="11.42578125" customWidth="1"/>
  </cols>
  <sheetData>
    <row r="1" spans="2:9" ht="14.25" customHeight="1">
      <c r="B1" s="16"/>
      <c r="C1" s="1"/>
      <c r="D1" s="16"/>
      <c r="E1" s="16"/>
    </row>
    <row r="2" spans="2:9" ht="33" customHeight="1">
      <c r="B2" s="744" t="s">
        <v>19</v>
      </c>
      <c r="C2" s="861"/>
      <c r="D2" s="861"/>
      <c r="E2" s="862"/>
      <c r="F2" s="438"/>
      <c r="G2" s="439"/>
      <c r="H2" s="17"/>
      <c r="I2" s="16"/>
    </row>
    <row r="3" spans="2:9" ht="33" customHeight="1">
      <c r="B3" s="745" t="s">
        <v>20</v>
      </c>
      <c r="C3" s="861"/>
      <c r="D3" s="861"/>
      <c r="E3" s="862"/>
      <c r="F3" s="18"/>
      <c r="G3" s="19"/>
      <c r="H3" s="17"/>
      <c r="I3" s="16"/>
    </row>
    <row r="4" spans="2:9" ht="9.75" customHeight="1">
      <c r="B4" s="20"/>
      <c r="C4" s="21"/>
      <c r="D4" s="22"/>
      <c r="E4" s="23"/>
      <c r="F4" s="23"/>
      <c r="G4" s="23"/>
      <c r="H4" s="17"/>
      <c r="I4" s="16"/>
    </row>
    <row r="5" spans="2:9" ht="14.25" customHeight="1">
      <c r="B5" s="440"/>
      <c r="C5" s="441" t="s">
        <v>21</v>
      </c>
      <c r="D5" s="442"/>
      <c r="E5" s="441"/>
      <c r="F5" s="443"/>
      <c r="G5" s="24"/>
    </row>
    <row r="6" spans="2:9" ht="14.25" customHeight="1">
      <c r="B6" s="16"/>
      <c r="C6" s="1"/>
      <c r="D6" s="16"/>
      <c r="E6" s="16"/>
    </row>
    <row r="7" spans="2:9" ht="14.25" customHeight="1">
      <c r="B7" s="25" t="s">
        <v>6</v>
      </c>
      <c r="C7" s="25" t="s">
        <v>7</v>
      </c>
      <c r="D7" s="25" t="s">
        <v>22</v>
      </c>
      <c r="E7" s="25" t="s">
        <v>23</v>
      </c>
      <c r="F7" s="25" t="s">
        <v>24</v>
      </c>
      <c r="G7" s="25" t="s">
        <v>8</v>
      </c>
    </row>
    <row r="8" spans="2:9" ht="14.25" customHeight="1">
      <c r="B8" s="444">
        <v>1</v>
      </c>
      <c r="C8" s="444" t="s">
        <v>25</v>
      </c>
      <c r="D8" s="444"/>
      <c r="E8" s="444"/>
      <c r="F8" s="444"/>
      <c r="G8" s="445">
        <f>SUM(G9)</f>
        <v>1260536.6856183468</v>
      </c>
    </row>
    <row r="9" spans="2:9" ht="38.25">
      <c r="B9" s="446">
        <f>+B8+0.01</f>
        <v>1.01</v>
      </c>
      <c r="C9" s="447" t="s">
        <v>26</v>
      </c>
      <c r="D9" s="448" t="s">
        <v>27</v>
      </c>
      <c r="E9" s="449">
        <f t="array" ref="E9">INDEX(MEMORIAS!I:I,MATCH(ACTIVIDADES!B9,MEMORIAS!B:B,0))</f>
        <v>92.899299999999997</v>
      </c>
      <c r="F9" s="450">
        <f>INDEX(APU!I:I,MATCH(B9,APU!J:J,0))</f>
        <v>13568.850202513333</v>
      </c>
      <c r="G9" s="450">
        <f>IFERROR(E9*F9,0)</f>
        <v>1260536.6856183468</v>
      </c>
    </row>
    <row r="10" spans="2:9" ht="15.75">
      <c r="B10" s="444">
        <v>2</v>
      </c>
      <c r="C10" s="451" t="s">
        <v>28</v>
      </c>
      <c r="D10" s="452"/>
      <c r="E10" s="453"/>
      <c r="F10" s="454"/>
      <c r="G10" s="445">
        <f>SUM(G11:G12)</f>
        <v>78449.173417111102</v>
      </c>
    </row>
    <row r="11" spans="2:9" ht="25.5">
      <c r="B11" s="446">
        <f t="shared" ref="B11:B12" si="0">+B10+0.01</f>
        <v>2.0099999999999998</v>
      </c>
      <c r="C11" s="447" t="s">
        <v>29</v>
      </c>
      <c r="D11" s="448" t="s">
        <v>30</v>
      </c>
      <c r="E11" s="449">
        <f t="array" ref="E11">INDEX(MEMORIAS!I:I,MATCH(ACTIVIDADES!B11,MEMORIAS!B:B,0))</f>
        <v>4</v>
      </c>
      <c r="F11" s="450">
        <f>INDEX(APU!I:I,MATCH(B11,APU!J:J,0))</f>
        <v>19612.293354277776</v>
      </c>
      <c r="G11" s="450">
        <f t="shared" ref="G11:G12" si="1">IFERROR(E11*F11,0)</f>
        <v>78449.173417111102</v>
      </c>
    </row>
    <row r="12" spans="2:9" ht="25.5">
      <c r="B12" s="446">
        <f t="shared" si="0"/>
        <v>2.0199999999999996</v>
      </c>
      <c r="C12" s="447" t="s">
        <v>31</v>
      </c>
      <c r="D12" s="448" t="s">
        <v>32</v>
      </c>
      <c r="E12" s="449">
        <f t="array" ref="E12">INDEX(MEMORIAS!I:I,MATCH(ACTIVIDADES!B12,MEMORIAS!B:B,0))</f>
        <v>0</v>
      </c>
      <c r="F12" s="450">
        <f>INDEX(APU!I:I,MATCH(B12,APU!J:J,0))</f>
        <v>5732.9504050266669</v>
      </c>
      <c r="G12" s="450">
        <f t="shared" si="1"/>
        <v>0</v>
      </c>
    </row>
    <row r="13" spans="2:9" ht="15.75">
      <c r="B13" s="444">
        <v>3</v>
      </c>
      <c r="C13" s="451" t="s">
        <v>33</v>
      </c>
      <c r="D13" s="452"/>
      <c r="E13" s="453"/>
      <c r="F13" s="454"/>
      <c r="G13" s="445">
        <f>SUM(G14:G34)</f>
        <v>1590515.5217890025</v>
      </c>
    </row>
    <row r="14" spans="2:9">
      <c r="B14" s="446">
        <f t="shared" ref="B14:B34" si="2">+B13+0.01</f>
        <v>3.01</v>
      </c>
      <c r="C14" s="447" t="s">
        <v>34</v>
      </c>
      <c r="D14" s="448" t="s">
        <v>35</v>
      </c>
      <c r="E14" s="449">
        <f t="array" ref="E14">INDEX(MEMORIAS!I:I,MATCH(ACTIVIDADES!B14,MEMORIAS!B:B,0))</f>
        <v>0</v>
      </c>
      <c r="F14" s="450">
        <f>INDEX(APU!I:I,MATCH(B14,APU!J:J,0))</f>
        <v>26039.925890648057</v>
      </c>
      <c r="G14" s="450">
        <f t="shared" ref="G14:G34" si="3">IFERROR(E14*F14,0)</f>
        <v>0</v>
      </c>
    </row>
    <row r="15" spans="2:9">
      <c r="B15" s="446">
        <f t="shared" si="2"/>
        <v>3.0199999999999996</v>
      </c>
      <c r="C15" s="447" t="s">
        <v>36</v>
      </c>
      <c r="D15" s="448" t="s">
        <v>35</v>
      </c>
      <c r="E15" s="449">
        <f t="array" ref="E15">INDEX(MEMORIAS!I:I,MATCH(ACTIVIDADES!B15,MEMORIAS!B:B,0))</f>
        <v>0</v>
      </c>
      <c r="F15" s="450">
        <f>INDEX(APU!I:I,MATCH(B15,APU!J:J,0))</f>
        <v>25382.778054229559</v>
      </c>
      <c r="G15" s="450">
        <f t="shared" si="3"/>
        <v>0</v>
      </c>
    </row>
    <row r="16" spans="2:9">
      <c r="B16" s="446">
        <f t="shared" si="2"/>
        <v>3.0299999999999994</v>
      </c>
      <c r="C16" s="447" t="s">
        <v>37</v>
      </c>
      <c r="D16" s="448" t="s">
        <v>35</v>
      </c>
      <c r="E16" s="449">
        <f t="array" ref="E16">INDEX(MEMORIAS!I:I,MATCH(ACTIVIDADES!B16,MEMORIAS!B:B,0))</f>
        <v>0</v>
      </c>
      <c r="F16" s="450">
        <f>INDEX(APU!I:I,MATCH(B16,APU!J:J,0))</f>
        <v>21513.848378524628</v>
      </c>
      <c r="G16" s="450">
        <f t="shared" si="3"/>
        <v>0</v>
      </c>
    </row>
    <row r="17" spans="2:7">
      <c r="B17" s="446">
        <f t="shared" si="2"/>
        <v>3.0399999999999991</v>
      </c>
      <c r="C17" s="447" t="s">
        <v>38</v>
      </c>
      <c r="D17" s="448" t="s">
        <v>27</v>
      </c>
      <c r="E17" s="449">
        <f t="array" ref="E17">INDEX(MEMORIAS!I:I,MATCH(ACTIVIDADES!B17,MEMORIAS!B:B,0))</f>
        <v>0</v>
      </c>
      <c r="F17" s="450">
        <f>INDEX(APU!I:I,MATCH(B17,APU!J:J,0))</f>
        <v>9135.9507788974352</v>
      </c>
      <c r="G17" s="450">
        <f t="shared" si="3"/>
        <v>0</v>
      </c>
    </row>
    <row r="18" spans="2:7">
      <c r="B18" s="446">
        <f t="shared" si="2"/>
        <v>3.0499999999999989</v>
      </c>
      <c r="C18" s="447" t="s">
        <v>39</v>
      </c>
      <c r="D18" s="448" t="s">
        <v>27</v>
      </c>
      <c r="E18" s="449">
        <f t="array" ref="E18">INDEX(MEMORIAS!I:I,MATCH(ACTIVIDADES!B18,MEMORIAS!B:B,0))</f>
        <v>0</v>
      </c>
      <c r="F18" s="450">
        <f>INDEX(APU!I:I,MATCH(B18,APU!J:J,0))</f>
        <v>4563.6504050266667</v>
      </c>
      <c r="G18" s="450">
        <f t="shared" si="3"/>
        <v>0</v>
      </c>
    </row>
    <row r="19" spans="2:7">
      <c r="B19" s="446">
        <f t="shared" si="2"/>
        <v>3.0599999999999987</v>
      </c>
      <c r="C19" s="447" t="s">
        <v>40</v>
      </c>
      <c r="D19" s="448" t="s">
        <v>41</v>
      </c>
      <c r="E19" s="449">
        <f t="array" ref="E19">INDEX(MEMORIAS!I:I,MATCH(ACTIVIDADES!B19,MEMORIAS!B:B,0))</f>
        <v>3</v>
      </c>
      <c r="F19" s="450">
        <f>INDEX(APU!I:I,MATCH(B19,APU!J:J,0))</f>
        <v>23928.260712518444</v>
      </c>
      <c r="G19" s="450">
        <f t="shared" si="3"/>
        <v>71784.782137555332</v>
      </c>
    </row>
    <row r="20" spans="2:7">
      <c r="B20" s="446">
        <f t="shared" si="2"/>
        <v>3.0699999999999985</v>
      </c>
      <c r="C20" s="447" t="s">
        <v>42</v>
      </c>
      <c r="D20" s="448" t="s">
        <v>41</v>
      </c>
      <c r="E20" s="449">
        <f t="array" ref="E20">INDEX(MEMORIAS!I:I,MATCH(ACTIVIDADES!B20,MEMORIAS!B:B,0))</f>
        <v>0</v>
      </c>
      <c r="F20" s="450">
        <f>INDEX(APU!I:I,MATCH(B20,APU!J:J,0))</f>
        <v>36468.488835972086</v>
      </c>
      <c r="G20" s="450">
        <f t="shared" si="3"/>
        <v>0</v>
      </c>
    </row>
    <row r="21" spans="2:7">
      <c r="B21" s="446">
        <f t="shared" si="2"/>
        <v>3.0799999999999983</v>
      </c>
      <c r="C21" s="447" t="s">
        <v>43</v>
      </c>
      <c r="D21" s="448" t="s">
        <v>41</v>
      </c>
      <c r="E21" s="449">
        <f t="array" ref="E21">INDEX(MEMORIAS!I:I,MATCH(ACTIVIDADES!B21,MEMORIAS!B:B,0))</f>
        <v>2</v>
      </c>
      <c r="F21" s="450">
        <f>INDEX(APU!I:I,MATCH(B21,APU!J:J,0))</f>
        <v>23650.75202513333</v>
      </c>
      <c r="G21" s="450">
        <f t="shared" si="3"/>
        <v>47301.50405026666</v>
      </c>
    </row>
    <row r="22" spans="2:7">
      <c r="B22" s="446">
        <f t="shared" si="2"/>
        <v>3.0899999999999981</v>
      </c>
      <c r="C22" s="447" t="s">
        <v>44</v>
      </c>
      <c r="D22" s="448" t="s">
        <v>41</v>
      </c>
      <c r="E22" s="449">
        <f t="array" ref="E22">INDEX(MEMORIAS!I:I,MATCH(ACTIVIDADES!B22,MEMORIAS!B:B,0))</f>
        <v>0</v>
      </c>
      <c r="F22" s="450">
        <f>INDEX(APU!I:I,MATCH(B22,APU!J:J,0))</f>
        <v>45565.50405026666</v>
      </c>
      <c r="G22" s="450">
        <f t="shared" si="3"/>
        <v>0</v>
      </c>
    </row>
    <row r="23" spans="2:7" ht="25.5">
      <c r="B23" s="446">
        <f t="shared" si="2"/>
        <v>3.0999999999999979</v>
      </c>
      <c r="C23" s="447" t="s">
        <v>45</v>
      </c>
      <c r="D23" s="448" t="s">
        <v>27</v>
      </c>
      <c r="E23" s="449">
        <f t="array" ref="E23">INDEX(MEMORIAS!I:I,MATCH(ACTIVIDADES!B23,MEMORIAS!B:B,0))</f>
        <v>2</v>
      </c>
      <c r="F23" s="450">
        <f>INDEX(APU!I:I,MATCH(B23,APU!J:J,0))</f>
        <v>17806.260712518444</v>
      </c>
      <c r="G23" s="450">
        <f t="shared" si="3"/>
        <v>35612.521425036888</v>
      </c>
    </row>
    <row r="24" spans="2:7" ht="38.25">
      <c r="B24" s="446">
        <f t="shared" si="2"/>
        <v>3.1099999999999977</v>
      </c>
      <c r="C24" s="447" t="s">
        <v>46</v>
      </c>
      <c r="D24" s="448" t="s">
        <v>27</v>
      </c>
      <c r="E24" s="449">
        <f t="array" ref="E24">INDEX(MEMORIAS!I:I,MATCH(ACTIVIDADES!B24,MEMORIAS!B:B,0))</f>
        <v>0</v>
      </c>
      <c r="F24" s="450">
        <f>INDEX(APU!I:I,MATCH(B24,APU!J:J,0))</f>
        <v>17581.260712518444</v>
      </c>
      <c r="G24" s="450">
        <f t="shared" si="3"/>
        <v>0</v>
      </c>
    </row>
    <row r="25" spans="2:7">
      <c r="B25" s="446">
        <f t="shared" si="2"/>
        <v>3.1199999999999974</v>
      </c>
      <c r="C25" s="447" t="s">
        <v>47</v>
      </c>
      <c r="D25" s="448" t="s">
        <v>32</v>
      </c>
      <c r="E25" s="449">
        <f t="array" ref="E25">INDEX(MEMORIAS!I:I,MATCH(ACTIVIDADES!B25,MEMORIAS!B:B,0))</f>
        <v>0</v>
      </c>
      <c r="F25" s="450">
        <f>INDEX(APU!I:I,MATCH(B25,APU!J:J,0))</f>
        <v>17223.064018849997</v>
      </c>
      <c r="G25" s="450">
        <f t="shared" si="3"/>
        <v>0</v>
      </c>
    </row>
    <row r="26" spans="2:7" ht="38.25">
      <c r="B26" s="446">
        <f t="shared" si="2"/>
        <v>3.1299999999999972</v>
      </c>
      <c r="C26" s="447" t="s">
        <v>48</v>
      </c>
      <c r="D26" s="448" t="s">
        <v>35</v>
      </c>
      <c r="E26" s="449">
        <f t="array" ref="E26">INDEX(MEMORIAS!I:I,MATCH(ACTIVIDADES!B26,MEMORIAS!B:B,0))</f>
        <v>0</v>
      </c>
      <c r="F26" s="450">
        <f>INDEX(APU!I:I,MATCH(B26,APU!J:J,0))</f>
        <v>23166.75202513333</v>
      </c>
      <c r="G26" s="450">
        <f t="shared" si="3"/>
        <v>0</v>
      </c>
    </row>
    <row r="27" spans="2:7" ht="25.5">
      <c r="B27" s="446">
        <f t="shared" si="2"/>
        <v>3.139999999999997</v>
      </c>
      <c r="C27" s="447" t="s">
        <v>49</v>
      </c>
      <c r="D27" s="448" t="s">
        <v>35</v>
      </c>
      <c r="E27" s="449">
        <f t="array" ref="E27">INDEX(MEMORIAS!I:I,MATCH(ACTIVIDADES!B27,MEMORIAS!B:B,0))</f>
        <v>115.97999999999999</v>
      </c>
      <c r="F27" s="450">
        <f>INDEX(APU!I:I,MATCH(B27,APU!J:J,0))</f>
        <v>10004.917341711111</v>
      </c>
      <c r="G27" s="450">
        <f t="shared" si="3"/>
        <v>1160370.3132916545</v>
      </c>
    </row>
    <row r="28" spans="2:7" ht="51">
      <c r="B28" s="446">
        <f t="shared" si="2"/>
        <v>3.1499999999999968</v>
      </c>
      <c r="C28" s="447" t="s">
        <v>50</v>
      </c>
      <c r="D28" s="448" t="s">
        <v>35</v>
      </c>
      <c r="E28" s="449">
        <f t="array" ref="E28">INDEX(MEMORIAS!I:I,MATCH(ACTIVIDADES!B28,MEMORIAS!B:B,0))</f>
        <v>0</v>
      </c>
      <c r="F28" s="450">
        <f>INDEX(APU!I:I,MATCH(B28,APU!J:J,0))</f>
        <v>41631.788607333336</v>
      </c>
      <c r="G28" s="450">
        <f t="shared" si="3"/>
        <v>0</v>
      </c>
    </row>
    <row r="29" spans="2:7">
      <c r="B29" s="446">
        <f t="shared" si="2"/>
        <v>3.1599999999999966</v>
      </c>
      <c r="C29" s="447" t="s">
        <v>51</v>
      </c>
      <c r="D29" s="448" t="s">
        <v>27</v>
      </c>
      <c r="E29" s="449">
        <f t="array" ref="E29">INDEX(MEMORIAS!I:I,MATCH(ACTIVIDADES!B29,MEMORIAS!B:B,0))</f>
        <v>4</v>
      </c>
      <c r="F29" s="450">
        <f>INDEX(APU!I:I,MATCH(B29,APU!J:J,0))</f>
        <v>16248.584683422221</v>
      </c>
      <c r="G29" s="450">
        <f t="shared" si="3"/>
        <v>64994.338733688885</v>
      </c>
    </row>
    <row r="30" spans="2:7">
      <c r="B30" s="446">
        <f t="shared" si="2"/>
        <v>3.1699999999999964</v>
      </c>
      <c r="C30" s="447" t="s">
        <v>52</v>
      </c>
      <c r="D30" s="448" t="s">
        <v>35</v>
      </c>
      <c r="E30" s="449">
        <f t="array" ref="E30">INDEX(MEMORIAS!I:I,MATCH(ACTIVIDADES!B30,MEMORIAS!B:B,0))</f>
        <v>0</v>
      </c>
      <c r="F30" s="450">
        <f>INDEX(APU!I:I,MATCH(B30,APU!J:J,0))</f>
        <v>16698.584683422221</v>
      </c>
      <c r="G30" s="450">
        <f t="shared" si="3"/>
        <v>0</v>
      </c>
    </row>
    <row r="31" spans="2:7" ht="25.5">
      <c r="B31" s="446">
        <f t="shared" si="2"/>
        <v>3.1799999999999962</v>
      </c>
      <c r="C31" s="447" t="s">
        <v>53</v>
      </c>
      <c r="D31" s="448" t="s">
        <v>35</v>
      </c>
      <c r="E31" s="449">
        <f t="array" ref="E31">INDEX(MEMORIAS!I:I,MATCH(ACTIVIDADES!B31,MEMORIAS!B:B,0))</f>
        <v>2</v>
      </c>
      <c r="F31" s="450">
        <f>INDEX(APU!I:I,MATCH(B31,APU!J:J,0))</f>
        <v>20005.984683422223</v>
      </c>
      <c r="G31" s="450">
        <f t="shared" si="3"/>
        <v>40011.969366844445</v>
      </c>
    </row>
    <row r="32" spans="2:7" ht="25.5">
      <c r="B32" s="446">
        <f t="shared" si="2"/>
        <v>3.1899999999999959</v>
      </c>
      <c r="C32" s="447" t="s">
        <v>54</v>
      </c>
      <c r="D32" s="448" t="s">
        <v>35</v>
      </c>
      <c r="E32" s="449">
        <f t="array" ref="E32">INDEX(MEMORIAS!I:I,MATCH(ACTIVIDADES!B32,MEMORIAS!B:B,0))</f>
        <v>0</v>
      </c>
      <c r="F32" s="450">
        <f>INDEX(APU!I:I,MATCH(B32,APU!J:J,0))</f>
        <v>20905.984683422223</v>
      </c>
      <c r="G32" s="450">
        <f t="shared" si="3"/>
        <v>0</v>
      </c>
    </row>
    <row r="33" spans="2:7">
      <c r="B33" s="446">
        <f t="shared" si="2"/>
        <v>3.1999999999999957</v>
      </c>
      <c r="C33" s="447" t="s">
        <v>55</v>
      </c>
      <c r="D33" s="448" t="s">
        <v>35</v>
      </c>
      <c r="E33" s="449">
        <f t="array" ref="E33">INDEX(MEMORIAS!I:I,MATCH(ACTIVIDADES!B33,MEMORIAS!B:B,0))</f>
        <v>0</v>
      </c>
      <c r="F33" s="450">
        <f>INDEX(APU!I:I,MATCH(B33,APU!J:J,0))</f>
        <v>22098.584683422221</v>
      </c>
      <c r="G33" s="450">
        <f t="shared" si="3"/>
        <v>0</v>
      </c>
    </row>
    <row r="34" spans="2:7">
      <c r="B34" s="446">
        <f t="shared" si="2"/>
        <v>3.2099999999999955</v>
      </c>
      <c r="C34" s="447" t="s">
        <v>56</v>
      </c>
      <c r="D34" s="448" t="s">
        <v>27</v>
      </c>
      <c r="E34" s="449">
        <f t="array" ref="E34">INDEX(MEMORIAS!I:I,MATCH(ACTIVIDADES!B34,MEMORIAS!B:B,0))</f>
        <v>7</v>
      </c>
      <c r="F34" s="450">
        <f>INDEX(APU!I:I,MATCH(B34,APU!J:J,0))</f>
        <v>24348.584683422221</v>
      </c>
      <c r="G34" s="450">
        <f t="shared" si="3"/>
        <v>170440.09278395554</v>
      </c>
    </row>
    <row r="35" spans="2:7" ht="15.75">
      <c r="B35" s="444">
        <v>4</v>
      </c>
      <c r="C35" s="451" t="s">
        <v>57</v>
      </c>
      <c r="D35" s="452"/>
      <c r="E35" s="453"/>
      <c r="F35" s="454"/>
      <c r="G35" s="445">
        <f>SUM(G36:G40)</f>
        <v>98423.603240213357</v>
      </c>
    </row>
    <row r="36" spans="2:7" ht="51">
      <c r="B36" s="446">
        <f t="shared" ref="B36:B40" si="4">+B35+0.01</f>
        <v>4.01</v>
      </c>
      <c r="C36" s="447" t="s">
        <v>58</v>
      </c>
      <c r="D36" s="448" t="s">
        <v>59</v>
      </c>
      <c r="E36" s="449">
        <f t="array" ref="E36">INDEX(MEMORIAS!I:I,MATCH(ACTIVIDADES!B36,MEMORIAS!B:B,0))</f>
        <v>1.2800000000000002</v>
      </c>
      <c r="F36" s="450">
        <f>INDEX(APU!I:I,MATCH(B36,APU!J:J,0))</f>
        <v>76893.440031416671</v>
      </c>
      <c r="G36" s="450">
        <f t="shared" ref="G36:G40" si="5">IFERROR(E36*F36,0)</f>
        <v>98423.603240213357</v>
      </c>
    </row>
    <row r="37" spans="2:7" ht="38.25">
      <c r="B37" s="446">
        <f t="shared" si="4"/>
        <v>4.0199999999999996</v>
      </c>
      <c r="C37" s="447" t="s">
        <v>60</v>
      </c>
      <c r="D37" s="448" t="s">
        <v>61</v>
      </c>
      <c r="E37" s="449">
        <f t="array" ref="E37">INDEX(MEMORIAS!I:I,MATCH(ACTIVIDADES!B37,MEMORIAS!B:B,0))</f>
        <v>0</v>
      </c>
      <c r="F37" s="450">
        <f>INDEX(APU!I:I,MATCH(B37,APU!J:J,0))</f>
        <v>13696.720015708332</v>
      </c>
      <c r="G37" s="450">
        <f t="shared" si="5"/>
        <v>0</v>
      </c>
    </row>
    <row r="38" spans="2:7" ht="38.25">
      <c r="B38" s="446">
        <f t="shared" si="4"/>
        <v>4.0299999999999994</v>
      </c>
      <c r="C38" s="447" t="s">
        <v>62</v>
      </c>
      <c r="D38" s="448" t="s">
        <v>61</v>
      </c>
      <c r="E38" s="449">
        <f t="array" ref="E38">INDEX(MEMORIAS!I:I,MATCH(ACTIVIDADES!B38,MEMORIAS!B:B,0))</f>
        <v>0</v>
      </c>
      <c r="F38" s="450">
        <f>INDEX(APU!I:I,MATCH(B38,APU!J:J,0))</f>
        <v>21191.151722416664</v>
      </c>
      <c r="G38" s="450">
        <f t="shared" si="5"/>
        <v>0</v>
      </c>
    </row>
    <row r="39" spans="2:7" ht="38.25">
      <c r="B39" s="446">
        <f t="shared" si="4"/>
        <v>4.0399999999999991</v>
      </c>
      <c r="C39" s="447" t="s">
        <v>63</v>
      </c>
      <c r="D39" s="448" t="s">
        <v>59</v>
      </c>
      <c r="E39" s="449">
        <f t="array" ref="E39">INDEX(MEMORIAS!I:I,MATCH(ACTIVIDADES!B39,MEMORIAS!B:B,0))</f>
        <v>0</v>
      </c>
      <c r="F39" s="450">
        <f>INDEX(APU!I:I,MATCH(B39,APU!J:J,0))</f>
        <v>107767.62601256667</v>
      </c>
      <c r="G39" s="450">
        <f t="shared" si="5"/>
        <v>0</v>
      </c>
    </row>
    <row r="40" spans="2:7" ht="38.25">
      <c r="B40" s="446">
        <f t="shared" si="4"/>
        <v>4.0499999999999989</v>
      </c>
      <c r="C40" s="447" t="s">
        <v>64</v>
      </c>
      <c r="D40" s="448" t="s">
        <v>35</v>
      </c>
      <c r="E40" s="449">
        <f t="array" ref="E40">INDEX(MEMORIAS!I:I,MATCH(ACTIVIDADES!B40,MEMORIAS!B:B,0))</f>
        <v>0</v>
      </c>
      <c r="F40" s="450">
        <f>INDEX(APU!I:I,MATCH(B40,APU!J:J,0))</f>
        <v>74815.989069270392</v>
      </c>
      <c r="G40" s="450">
        <f t="shared" si="5"/>
        <v>0</v>
      </c>
    </row>
    <row r="41" spans="2:7" ht="15.75">
      <c r="B41" s="444">
        <v>5</v>
      </c>
      <c r="C41" s="451" t="s">
        <v>65</v>
      </c>
      <c r="D41" s="452"/>
      <c r="E41" s="453"/>
      <c r="F41" s="454"/>
      <c r="G41" s="445">
        <f>SUM(G42:G53)</f>
        <v>948003.23085053195</v>
      </c>
    </row>
    <row r="42" spans="2:7" ht="38.25">
      <c r="B42" s="446">
        <f t="shared" ref="B42:B53" si="6">+B41+0.01</f>
        <v>5.01</v>
      </c>
      <c r="C42" s="447" t="s">
        <v>66</v>
      </c>
      <c r="D42" s="448" t="s">
        <v>35</v>
      </c>
      <c r="E42" s="449">
        <f t="array" ref="E42">INDEX(MEMORIAS!I:I,MATCH(ACTIVIDADES!B42,MEMORIAS!B:B,0))</f>
        <v>0</v>
      </c>
      <c r="F42" s="450">
        <f>INDEX(APU!I:I,MATCH(B42,APU!J:J,0))</f>
        <v>43540.660491474518</v>
      </c>
      <c r="G42" s="450">
        <f t="shared" ref="G42:G53" si="7">IFERROR(E42*F42,0)</f>
        <v>0</v>
      </c>
    </row>
    <row r="43" spans="2:7" ht="38.25">
      <c r="B43" s="446">
        <f t="shared" si="6"/>
        <v>5.0199999999999996</v>
      </c>
      <c r="C43" s="447" t="s">
        <v>67</v>
      </c>
      <c r="D43" s="448" t="s">
        <v>59</v>
      </c>
      <c r="E43" s="449">
        <f t="array" ref="E43">INDEX(MEMORIAS!I:I,MATCH(ACTIVIDADES!B43,MEMORIAS!B:B,0))</f>
        <v>0</v>
      </c>
      <c r="F43" s="450">
        <f>INDEX(APU!I:I,MATCH(B43,APU!J:J,0))</f>
        <v>168548.62718165264</v>
      </c>
      <c r="G43" s="450">
        <f t="shared" si="7"/>
        <v>0</v>
      </c>
    </row>
    <row r="44" spans="2:7" ht="38.25">
      <c r="B44" s="446">
        <f t="shared" si="6"/>
        <v>5.0299999999999994</v>
      </c>
      <c r="C44" s="447" t="s">
        <v>68</v>
      </c>
      <c r="D44" s="448" t="s">
        <v>27</v>
      </c>
      <c r="E44" s="449">
        <f t="array" ref="E44">INDEX(MEMORIAS!I:I,MATCH(ACTIVIDADES!B44,MEMORIAS!B:B,0))</f>
        <v>0</v>
      </c>
      <c r="F44" s="450">
        <f>INDEX(APU!I:I,MATCH(B44,APU!J:J,0))</f>
        <v>24163.279694474331</v>
      </c>
      <c r="G44" s="450">
        <f t="shared" si="7"/>
        <v>0</v>
      </c>
    </row>
    <row r="45" spans="2:7">
      <c r="B45" s="446">
        <f t="shared" si="6"/>
        <v>5.0399999999999991</v>
      </c>
      <c r="C45" s="447" t="s">
        <v>69</v>
      </c>
      <c r="D45" s="448" t="s">
        <v>59</v>
      </c>
      <c r="E45" s="449">
        <f t="array" ref="E45">INDEX(MEMORIAS!I:I,MATCH(ACTIVIDADES!B45,MEMORIAS!B:B,0))</f>
        <v>0</v>
      </c>
      <c r="F45" s="450">
        <f>INDEX(APU!I:I,MATCH(B45,APU!J:J,0))</f>
        <v>551775.46217574039</v>
      </c>
      <c r="G45" s="450">
        <f t="shared" si="7"/>
        <v>0</v>
      </c>
    </row>
    <row r="46" spans="2:7" ht="51">
      <c r="B46" s="446">
        <f t="shared" si="6"/>
        <v>5.0499999999999989</v>
      </c>
      <c r="C46" s="447" t="s">
        <v>70</v>
      </c>
      <c r="D46" s="448" t="s">
        <v>59</v>
      </c>
      <c r="E46" s="449">
        <f t="array" ref="E46">INDEX(MEMORIAS!I:I,MATCH(ACTIVIDADES!B46,MEMORIAS!B:B,0))</f>
        <v>0</v>
      </c>
      <c r="F46" s="450">
        <f>INDEX(APU!I:I,MATCH(B46,APU!J:J,0))</f>
        <v>847209.94639570836</v>
      </c>
      <c r="G46" s="450">
        <f t="shared" si="7"/>
        <v>0</v>
      </c>
    </row>
    <row r="47" spans="2:7" ht="51">
      <c r="B47" s="446">
        <f t="shared" si="6"/>
        <v>5.0599999999999987</v>
      </c>
      <c r="C47" s="447" t="s">
        <v>71</v>
      </c>
      <c r="D47" s="448" t="s">
        <v>59</v>
      </c>
      <c r="E47" s="449">
        <f t="array" ref="E47">INDEX(MEMORIAS!I:I,MATCH(ACTIVIDADES!B47,MEMORIAS!B:B,0))</f>
        <v>0</v>
      </c>
      <c r="F47" s="450">
        <f>INDEX(APU!I:I,MATCH(B47,APU!J:J,0))</f>
        <v>847306.65750681947</v>
      </c>
      <c r="G47" s="450">
        <f t="shared" si="7"/>
        <v>0</v>
      </c>
    </row>
    <row r="48" spans="2:7" ht="76.5">
      <c r="B48" s="446">
        <f t="shared" si="6"/>
        <v>5.0699999999999985</v>
      </c>
      <c r="C48" s="447" t="s">
        <v>72</v>
      </c>
      <c r="D48" s="448" t="s">
        <v>27</v>
      </c>
      <c r="E48" s="449">
        <f t="array" ref="E48">INDEX(MEMORIAS!I:I,MATCH(ACTIVIDADES!B48,MEMORIAS!B:B,0))</f>
        <v>0</v>
      </c>
      <c r="F48" s="450">
        <f>INDEX(APU!I:I,MATCH(B48,APU!J:J,0))</f>
        <v>311477.31040860561</v>
      </c>
      <c r="G48" s="450">
        <f t="shared" si="7"/>
        <v>0</v>
      </c>
    </row>
    <row r="49" spans="2:7" ht="38.25">
      <c r="B49" s="446">
        <f t="shared" si="6"/>
        <v>5.0799999999999983</v>
      </c>
      <c r="C49" s="447" t="s">
        <v>73</v>
      </c>
      <c r="D49" s="448" t="s">
        <v>27</v>
      </c>
      <c r="E49" s="449">
        <f t="array" ref="E49">INDEX(MEMORIAS!I:I,MATCH(ACTIVIDADES!B49,MEMORIAS!B:B,0))</f>
        <v>0</v>
      </c>
      <c r="F49" s="450">
        <f>INDEX(APU!I:I,MATCH(B49,APU!J:J,0))</f>
        <v>95757.260370952863</v>
      </c>
      <c r="G49" s="450">
        <f t="shared" si="7"/>
        <v>0</v>
      </c>
    </row>
    <row r="50" spans="2:7" ht="51">
      <c r="B50" s="446">
        <f t="shared" si="6"/>
        <v>5.0899999999999981</v>
      </c>
      <c r="C50" s="447" t="s">
        <v>74</v>
      </c>
      <c r="D50" s="448" t="s">
        <v>41</v>
      </c>
      <c r="E50" s="449">
        <f t="array" ref="E50">INDEX(MEMORIAS!I:I,MATCH(ACTIVIDADES!B50,MEMORIAS!B:B,0))</f>
        <v>2</v>
      </c>
      <c r="F50" s="450">
        <f>INDEX(APU!I:I,MATCH(B50,APU!J:J,0))</f>
        <v>474001.61542526598</v>
      </c>
      <c r="G50" s="450">
        <f t="shared" si="7"/>
        <v>948003.23085053195</v>
      </c>
    </row>
    <row r="51" spans="2:7">
      <c r="B51" s="446">
        <f t="shared" si="6"/>
        <v>5.0999999999999979</v>
      </c>
      <c r="C51" s="447" t="s">
        <v>75</v>
      </c>
      <c r="D51" s="448" t="s">
        <v>61</v>
      </c>
      <c r="E51" s="449">
        <f t="array" ref="E51">INDEX(MEMORIAS!I:I,MATCH(ACTIVIDADES!B51,MEMORIAS!B:B,0))</f>
        <v>0</v>
      </c>
      <c r="F51" s="450">
        <f>INDEX(APU!I:I,MATCH(B51,APU!J:J,0))</f>
        <v>179811.14813243278</v>
      </c>
      <c r="G51" s="450">
        <f t="shared" si="7"/>
        <v>0</v>
      </c>
    </row>
    <row r="52" spans="2:7" ht="25.5">
      <c r="B52" s="446">
        <f t="shared" si="6"/>
        <v>5.1099999999999977</v>
      </c>
      <c r="C52" s="447" t="s">
        <v>76</v>
      </c>
      <c r="D52" s="448" t="s">
        <v>32</v>
      </c>
      <c r="E52" s="449">
        <f t="array" ref="E52">INDEX(MEMORIAS!I:I,MATCH(ACTIVIDADES!B52,MEMORIAS!B:B,0))</f>
        <v>0</v>
      </c>
      <c r="F52" s="450">
        <f>INDEX(APU!I:I,MATCH(B52,APU!J:J,0))</f>
        <v>70501.725574364813</v>
      </c>
      <c r="G52" s="450">
        <f t="shared" si="7"/>
        <v>0</v>
      </c>
    </row>
    <row r="53" spans="2:7" ht="63.75">
      <c r="B53" s="446">
        <f t="shared" si="6"/>
        <v>5.1199999999999974</v>
      </c>
      <c r="C53" s="447" t="s">
        <v>77</v>
      </c>
      <c r="D53" s="448" t="s">
        <v>32</v>
      </c>
      <c r="E53" s="449">
        <f t="array" ref="E53">INDEX(MEMORIAS!I:I,MATCH(ACTIVIDADES!B53,MEMORIAS!B:B,0))</f>
        <v>0</v>
      </c>
      <c r="F53" s="450">
        <f>INDEX(APU!I:I,MATCH(B53,APU!J:J,0))</f>
        <v>679886.66180310142</v>
      </c>
      <c r="G53" s="450">
        <f t="shared" si="7"/>
        <v>0</v>
      </c>
    </row>
    <row r="54" spans="2:7" ht="15.75">
      <c r="B54" s="444">
        <v>6</v>
      </c>
      <c r="C54" s="451" t="s">
        <v>78</v>
      </c>
      <c r="D54" s="452"/>
      <c r="E54" s="453"/>
      <c r="F54" s="454"/>
      <c r="G54" s="445">
        <f>SUM(G55:G56)</f>
        <v>1805921.7006812932</v>
      </c>
    </row>
    <row r="55" spans="2:7" ht="38.25">
      <c r="B55" s="446">
        <f t="shared" ref="B55:B56" si="8">+B54+0.01</f>
        <v>6.01</v>
      </c>
      <c r="C55" s="447" t="s">
        <v>79</v>
      </c>
      <c r="D55" s="448" t="s">
        <v>80</v>
      </c>
      <c r="E55" s="449">
        <f t="array" ref="E55">INDEX(MEMORIAS!I:I,MATCH(ACTIVIDADES!B55,MEMORIAS!B:B,0))</f>
        <v>0</v>
      </c>
      <c r="F55" s="450">
        <f>INDEX(APU!I:I,MATCH(B55,APU!J:J,0))</f>
        <v>9881.6462673175993</v>
      </c>
      <c r="G55" s="450">
        <f t="shared" ref="G55:G56" si="9">IFERROR(E55*F55,0)</f>
        <v>0</v>
      </c>
    </row>
    <row r="56" spans="2:7" ht="25.5">
      <c r="B56" s="446">
        <f t="shared" si="8"/>
        <v>6.02</v>
      </c>
      <c r="C56" s="447" t="s">
        <v>81</v>
      </c>
      <c r="D56" s="448" t="s">
        <v>35</v>
      </c>
      <c r="E56" s="449">
        <f t="array" ref="E56">INDEX(MEMORIAS!I:I,MATCH(ACTIVIDADES!B56,MEMORIAS!B:B,0))</f>
        <v>131.26000000000002</v>
      </c>
      <c r="F56" s="450">
        <f>INDEX(APU!I:I,MATCH(B56,APU!J:J,0))</f>
        <v>13758.355178129612</v>
      </c>
      <c r="G56" s="450">
        <f t="shared" si="9"/>
        <v>1805921.7006812932</v>
      </c>
    </row>
    <row r="57" spans="2:7" ht="15.75">
      <c r="B57" s="444">
        <v>7</v>
      </c>
      <c r="C57" s="451" t="s">
        <v>82</v>
      </c>
      <c r="D57" s="452"/>
      <c r="E57" s="453"/>
      <c r="F57" s="454"/>
      <c r="G57" s="445">
        <f>SUM(G58:G60)</f>
        <v>946741.64492497919</v>
      </c>
    </row>
    <row r="58" spans="2:7" ht="25.5">
      <c r="B58" s="446">
        <f t="shared" ref="B58:B60" si="10">+B57+0.01</f>
        <v>7.01</v>
      </c>
      <c r="C58" s="447" t="s">
        <v>83</v>
      </c>
      <c r="D58" s="448" t="s">
        <v>27</v>
      </c>
      <c r="E58" s="449">
        <f t="array" ref="E58">INDEX(MEMORIAS!I:I,MATCH(ACTIVIDADES!B58,MEMORIAS!B:B,0))</f>
        <v>0</v>
      </c>
      <c r="F58" s="450">
        <f>INDEX(APU!I:I,MATCH(B58,APU!J:J,0))</f>
        <v>54817.902203672013</v>
      </c>
      <c r="G58" s="450">
        <f t="shared" ref="G58:G60" si="11">IFERROR(E58*F58,0)</f>
        <v>0</v>
      </c>
    </row>
    <row r="59" spans="2:7" ht="25.5">
      <c r="B59" s="446">
        <f t="shared" si="10"/>
        <v>7.02</v>
      </c>
      <c r="C59" s="447" t="s">
        <v>84</v>
      </c>
      <c r="D59" s="448" t="s">
        <v>35</v>
      </c>
      <c r="E59" s="449">
        <f t="array" ref="E59">INDEX(MEMORIAS!I:I,MATCH(ACTIVIDADES!B59,MEMORIAS!B:B,0))</f>
        <v>9.6</v>
      </c>
      <c r="F59" s="450">
        <f>INDEX(APU!I:I,MATCH(B59,APU!J:J,0))</f>
        <v>98618.921346351999</v>
      </c>
      <c r="G59" s="450">
        <f t="shared" si="11"/>
        <v>946741.64492497919</v>
      </c>
    </row>
    <row r="60" spans="2:7" ht="63.75">
      <c r="B60" s="446">
        <f t="shared" si="10"/>
        <v>7.0299999999999994</v>
      </c>
      <c r="C60" s="447" t="s">
        <v>85</v>
      </c>
      <c r="D60" s="448" t="s">
        <v>35</v>
      </c>
      <c r="E60" s="449">
        <f t="array" ref="E60">INDEX(MEMORIAS!I:I,MATCH(ACTIVIDADES!B60,MEMORIAS!B:B,0))</f>
        <v>0</v>
      </c>
      <c r="F60" s="450">
        <f>INDEX(APU!I:I,MATCH(B60,APU!J:J,0))</f>
        <v>75738.081782117326</v>
      </c>
      <c r="G60" s="450">
        <f t="shared" si="11"/>
        <v>0</v>
      </c>
    </row>
    <row r="61" spans="2:7" ht="15.75">
      <c r="B61" s="444">
        <v>8</v>
      </c>
      <c r="C61" s="451" t="s">
        <v>86</v>
      </c>
      <c r="D61" s="452"/>
      <c r="E61" s="453"/>
      <c r="F61" s="454"/>
      <c r="G61" s="445">
        <f>SUM(G62:G66)</f>
        <v>16234700.892220102</v>
      </c>
    </row>
    <row r="62" spans="2:7" ht="25.5">
      <c r="B62" s="446">
        <f t="shared" ref="B62:B66" si="12">+B61+0.01</f>
        <v>8.01</v>
      </c>
      <c r="C62" s="447" t="s">
        <v>87</v>
      </c>
      <c r="D62" s="448" t="s">
        <v>27</v>
      </c>
      <c r="E62" s="449">
        <f t="array" ref="E62">INDEX(MEMORIAS!I:I,MATCH(ACTIVIDADES!B62,MEMORIAS!B:B,0))</f>
        <v>0</v>
      </c>
      <c r="F62" s="450">
        <f>INDEX(APU!I:I,MATCH(B62,APU!J:J,0))</f>
        <v>241130.49482300691</v>
      </c>
      <c r="G62" s="450">
        <f t="shared" ref="G62:G66" si="13">IFERROR(E62*F62,0)</f>
        <v>0</v>
      </c>
    </row>
    <row r="63" spans="2:7" ht="25.5">
      <c r="B63" s="446">
        <f t="shared" si="12"/>
        <v>8.02</v>
      </c>
      <c r="C63" s="447" t="s">
        <v>88</v>
      </c>
      <c r="D63" s="448" t="s">
        <v>35</v>
      </c>
      <c r="E63" s="449">
        <f t="array" ref="E63">INDEX(MEMORIAS!I:I,MATCH(ACTIVIDADES!B63,MEMORIAS!B:B,0))</f>
        <v>131.26000000000002</v>
      </c>
      <c r="F63" s="450">
        <f>INDEX(APU!I:I,MATCH(B63,APU!J:J,0))</f>
        <v>123683.53567134008</v>
      </c>
      <c r="G63" s="450">
        <f t="shared" si="13"/>
        <v>16234700.892220102</v>
      </c>
    </row>
    <row r="64" spans="2:7" ht="63.75">
      <c r="B64" s="446">
        <f t="shared" si="12"/>
        <v>8.0299999999999994</v>
      </c>
      <c r="C64" s="447" t="s">
        <v>89</v>
      </c>
      <c r="D64" s="448" t="s">
        <v>27</v>
      </c>
      <c r="E64" s="449">
        <f t="array" ref="E64">INDEX(MEMORIAS!I:I,MATCH(ACTIVIDADES!B64,MEMORIAS!B:B,0))</f>
        <v>0</v>
      </c>
      <c r="F64" s="450">
        <f>INDEX(APU!I:I,MATCH(B64,APU!J:J,0))</f>
        <v>14338.006022484402</v>
      </c>
      <c r="G64" s="450">
        <f t="shared" si="13"/>
        <v>0</v>
      </c>
    </row>
    <row r="65" spans="2:7" ht="25.5">
      <c r="B65" s="446">
        <f t="shared" si="12"/>
        <v>8.0399999999999991</v>
      </c>
      <c r="C65" s="447" t="s">
        <v>90</v>
      </c>
      <c r="D65" s="448" t="s">
        <v>91</v>
      </c>
      <c r="E65" s="449">
        <f t="array" ref="E65">INDEX(MEMORIAS!I:I,MATCH(ACTIVIDADES!B65,MEMORIAS!B:B,0))</f>
        <v>0</v>
      </c>
      <c r="F65" s="450">
        <f>INDEX(APU!I:I,MATCH(B65,APU!J:J,0))</f>
        <v>142008.7660224844</v>
      </c>
      <c r="G65" s="450">
        <f t="shared" si="13"/>
        <v>0</v>
      </c>
    </row>
    <row r="66" spans="2:7" ht="63.75">
      <c r="B66" s="446">
        <f t="shared" si="12"/>
        <v>8.0499999999999989</v>
      </c>
      <c r="C66" s="447" t="s">
        <v>92</v>
      </c>
      <c r="D66" s="448" t="s">
        <v>27</v>
      </c>
      <c r="E66" s="449">
        <f t="array" ref="E66">INDEX(MEMORIAS!I:I,MATCH(ACTIVIDADES!B66,MEMORIAS!B:B,0))</f>
        <v>0</v>
      </c>
      <c r="F66" s="450">
        <f>INDEX(APU!I:I,MATCH(B66,APU!J:J,0))</f>
        <v>50182.115743176</v>
      </c>
      <c r="G66" s="450">
        <f t="shared" si="13"/>
        <v>0</v>
      </c>
    </row>
    <row r="67" spans="2:7" ht="15.75">
      <c r="B67" s="444">
        <v>9</v>
      </c>
      <c r="C67" s="451" t="s">
        <v>93</v>
      </c>
      <c r="D67" s="452"/>
      <c r="E67" s="453"/>
      <c r="F67" s="454"/>
      <c r="G67" s="445">
        <f>SUM(G68:G73)</f>
        <v>0</v>
      </c>
    </row>
    <row r="68" spans="2:7" ht="76.5">
      <c r="B68" s="446">
        <f t="shared" ref="B68:B73" si="14">+B67+0.01</f>
        <v>9.01</v>
      </c>
      <c r="C68" s="447" t="s">
        <v>94</v>
      </c>
      <c r="D68" s="448" t="s">
        <v>27</v>
      </c>
      <c r="E68" s="449">
        <f t="array" ref="E68">INDEX(MEMORIAS!I:I,MATCH(ACTIVIDADES!B68,MEMORIAS!B:B,0))</f>
        <v>0</v>
      </c>
      <c r="F68" s="450">
        <f>INDEX(APU!I:I,MATCH(B68,APU!J:J,0))</f>
        <v>132237.40045443954</v>
      </c>
      <c r="G68" s="450">
        <f t="shared" ref="G68:G73" si="15">IFERROR(E68*F68,0)</f>
        <v>0</v>
      </c>
    </row>
    <row r="69" spans="2:7" ht="25.5">
      <c r="B69" s="446">
        <f t="shared" si="14"/>
        <v>9.02</v>
      </c>
      <c r="C69" s="447" t="s">
        <v>95</v>
      </c>
      <c r="D69" s="448" t="s">
        <v>27</v>
      </c>
      <c r="E69" s="449">
        <f t="array" ref="E69">INDEX(MEMORIAS!I:I,MATCH(ACTIVIDADES!B69,MEMORIAS!B:B,0))</f>
        <v>0</v>
      </c>
      <c r="F69" s="450">
        <f>INDEX(APU!I:I,MATCH(B69,APU!J:J,0))</f>
        <v>67370.239794439563</v>
      </c>
      <c r="G69" s="450">
        <f t="shared" si="15"/>
        <v>0</v>
      </c>
    </row>
    <row r="70" spans="2:7" ht="76.5">
      <c r="B70" s="446">
        <f t="shared" si="14"/>
        <v>9.0299999999999994</v>
      </c>
      <c r="C70" s="447" t="s">
        <v>96</v>
      </c>
      <c r="D70" s="448" t="s">
        <v>35</v>
      </c>
      <c r="E70" s="449">
        <f t="array" ref="E70">INDEX(MEMORIAS!I:I,MATCH(ACTIVIDADES!B70,MEMORIAS!B:B,0))</f>
        <v>0</v>
      </c>
      <c r="F70" s="450">
        <f>INDEX(APU!I:I,MATCH(B70,APU!J:J,0))</f>
        <v>70627.216853108373</v>
      </c>
      <c r="G70" s="450">
        <f t="shared" si="15"/>
        <v>0</v>
      </c>
    </row>
    <row r="71" spans="2:7" ht="76.5">
      <c r="B71" s="446">
        <f t="shared" si="14"/>
        <v>9.0399999999999991</v>
      </c>
      <c r="C71" s="447" t="s">
        <v>97</v>
      </c>
      <c r="D71" s="448" t="s">
        <v>35</v>
      </c>
      <c r="E71" s="449">
        <f t="array" ref="E71">INDEX(MEMORIAS!I:I,MATCH(ACTIVIDADES!B71,MEMORIAS!B:B,0))</f>
        <v>0</v>
      </c>
      <c r="F71" s="450">
        <f>INDEX(APU!I:I,MATCH(B71,APU!J:J,0))</f>
        <v>96818.348793040757</v>
      </c>
      <c r="G71" s="450">
        <f t="shared" si="15"/>
        <v>0</v>
      </c>
    </row>
    <row r="72" spans="2:7" ht="25.5">
      <c r="B72" s="446">
        <f t="shared" si="14"/>
        <v>9.0499999999999989</v>
      </c>
      <c r="C72" s="447" t="s">
        <v>98</v>
      </c>
      <c r="D72" s="448" t="s">
        <v>27</v>
      </c>
      <c r="E72" s="449">
        <f t="array" ref="E72">INDEX(MEMORIAS!I:I,MATCH(ACTIVIDADES!B72,MEMORIAS!B:B,0))</f>
        <v>0</v>
      </c>
      <c r="F72" s="450">
        <f>INDEX(APU!I:I,MATCH(B72,APU!J:J,0))</f>
        <v>52342.008516095651</v>
      </c>
      <c r="G72" s="450">
        <f t="shared" si="15"/>
        <v>0</v>
      </c>
    </row>
    <row r="73" spans="2:7" ht="25.5">
      <c r="B73" s="446">
        <f t="shared" si="14"/>
        <v>9.0599999999999987</v>
      </c>
      <c r="C73" s="447" t="s">
        <v>99</v>
      </c>
      <c r="D73" s="448" t="s">
        <v>27</v>
      </c>
      <c r="E73" s="449">
        <f t="array" ref="E73">INDEX(MEMORIAS!I:I,MATCH(ACTIVIDADES!B73,MEMORIAS!B:B,0))</f>
        <v>0</v>
      </c>
      <c r="F73" s="450">
        <f>INDEX(APU!I:I,MATCH(B73,APU!J:J,0))</f>
        <v>67870.070698502677</v>
      </c>
      <c r="G73" s="450">
        <f t="shared" si="15"/>
        <v>0</v>
      </c>
    </row>
    <row r="74" spans="2:7" ht="15.75">
      <c r="B74" s="444">
        <v>10</v>
      </c>
      <c r="C74" s="451" t="s">
        <v>100</v>
      </c>
      <c r="D74" s="452"/>
      <c r="E74" s="453"/>
      <c r="F74" s="454"/>
      <c r="G74" s="445">
        <f>SUM(G75:G86)</f>
        <v>19595685.264645174</v>
      </c>
    </row>
    <row r="75" spans="2:7" ht="110.45" customHeight="1">
      <c r="B75" s="446">
        <f t="shared" ref="B75:B82" si="16">+B74+0.01</f>
        <v>10.01</v>
      </c>
      <c r="C75" s="447" t="s">
        <v>101</v>
      </c>
      <c r="D75" s="448" t="s">
        <v>80</v>
      </c>
      <c r="E75" s="449">
        <f t="array" ref="E75">INDEX(MEMORIAS!I:I,MATCH(ACTIVIDADES!B75,MEMORIAS!B:B,0))</f>
        <v>676.2</v>
      </c>
      <c r="F75" s="450">
        <f>INDEX(APU!I:I,MATCH(B75,APU!J:J,0))</f>
        <v>22588.969154031998</v>
      </c>
      <c r="G75" s="450">
        <f t="shared" ref="G75:G82" si="17">IFERROR(E75*F75,0)</f>
        <v>15274660.941956438</v>
      </c>
    </row>
    <row r="76" spans="2:7" ht="38.25">
      <c r="B76" s="446">
        <f t="shared" si="16"/>
        <v>10.02</v>
      </c>
      <c r="C76" s="447" t="s">
        <v>102</v>
      </c>
      <c r="D76" s="448" t="s">
        <v>35</v>
      </c>
      <c r="E76" s="449">
        <f t="array" ref="E76">INDEX(MEMORIAS!I:I,MATCH(ACTIVIDADES!B76,MEMORIAS!B:B,0))</f>
        <v>0</v>
      </c>
      <c r="F76" s="450">
        <f>INDEX(APU!I:I,MATCH(B76,APU!J:J,0))</f>
        <v>287490.61758667842</v>
      </c>
      <c r="G76" s="450">
        <f t="shared" si="17"/>
        <v>0</v>
      </c>
    </row>
    <row r="77" spans="2:7" ht="25.5">
      <c r="B77" s="446">
        <f t="shared" si="16"/>
        <v>10.029999999999999</v>
      </c>
      <c r="C77" s="447" t="s">
        <v>103</v>
      </c>
      <c r="D77" s="448" t="s">
        <v>35</v>
      </c>
      <c r="E77" s="449">
        <f t="array" ref="E77">INDEX(MEMORIAS!I:I,MATCH(ACTIVIDADES!B77,MEMORIAS!B:B,0))</f>
        <v>0</v>
      </c>
      <c r="F77" s="450">
        <f>INDEX(APU!I:I,MATCH(B77,APU!J:J,0))</f>
        <v>208393.27427718995</v>
      </c>
      <c r="G77" s="450">
        <f t="shared" si="17"/>
        <v>0</v>
      </c>
    </row>
    <row r="78" spans="2:7">
      <c r="B78" s="446">
        <f t="shared" si="16"/>
        <v>10.039999999999999</v>
      </c>
      <c r="C78" s="447" t="s">
        <v>104</v>
      </c>
      <c r="D78" s="448" t="s">
        <v>35</v>
      </c>
      <c r="E78" s="449">
        <f t="array" ref="E78">INDEX(MEMORIAS!I:I,MATCH(ACTIVIDADES!B78,MEMORIAS!B:B,0))</f>
        <v>0</v>
      </c>
      <c r="F78" s="450">
        <f>INDEX(APU!I:I,MATCH(B78,APU!J:J,0))</f>
        <v>77729.857664926414</v>
      </c>
      <c r="G78" s="450">
        <f t="shared" si="17"/>
        <v>0</v>
      </c>
    </row>
    <row r="79" spans="2:7">
      <c r="B79" s="446">
        <f t="shared" si="16"/>
        <v>10.049999999999999</v>
      </c>
      <c r="C79" s="447" t="s">
        <v>105</v>
      </c>
      <c r="D79" s="448" t="s">
        <v>35</v>
      </c>
      <c r="E79" s="449">
        <f t="array" ref="E79">INDEX(MEMORIAS!I:I,MATCH(ACTIVIDADES!B79,MEMORIAS!B:B,0))</f>
        <v>0</v>
      </c>
      <c r="F79" s="450">
        <f>INDEX(APU!I:I,MATCH(B79,APU!J:J,0))</f>
        <v>92548.553259063337</v>
      </c>
      <c r="G79" s="450">
        <f t="shared" si="17"/>
        <v>0</v>
      </c>
    </row>
    <row r="80" spans="2:7">
      <c r="B80" s="446">
        <f t="shared" si="16"/>
        <v>10.059999999999999</v>
      </c>
      <c r="C80" s="447" t="s">
        <v>106</v>
      </c>
      <c r="D80" s="448" t="s">
        <v>35</v>
      </c>
      <c r="E80" s="449">
        <f t="array" ref="E80">INDEX(MEMORIAS!I:I,MATCH(ACTIVIDADES!B80,MEMORIAS!B:B,0))</f>
        <v>33.81</v>
      </c>
      <c r="F80" s="450">
        <f>INDEX(APU!I:I,MATCH(B80,APU!J:J,0))</f>
        <v>86168.081782117326</v>
      </c>
      <c r="G80" s="450">
        <f t="shared" si="17"/>
        <v>2913342.8450533869</v>
      </c>
    </row>
    <row r="81" spans="2:7" ht="38.25">
      <c r="B81" s="446">
        <f t="shared" si="16"/>
        <v>10.069999999999999</v>
      </c>
      <c r="C81" s="447" t="s">
        <v>107</v>
      </c>
      <c r="D81" s="448" t="s">
        <v>27</v>
      </c>
      <c r="E81" s="449">
        <f t="array" ref="E81">INDEX(MEMORIAS!I:I,MATCH(ACTIVIDADES!B81,MEMORIAS!B:B,0))</f>
        <v>0</v>
      </c>
      <c r="F81" s="450">
        <f>INDEX(APU!I:I,MATCH(B81,APU!J:J,0))</f>
        <v>92386.681782117332</v>
      </c>
      <c r="G81" s="450">
        <f t="shared" si="17"/>
        <v>0</v>
      </c>
    </row>
    <row r="82" spans="2:7" ht="38.25">
      <c r="B82" s="446">
        <f t="shared" si="16"/>
        <v>10.079999999999998</v>
      </c>
      <c r="C82" s="447" t="s">
        <v>108</v>
      </c>
      <c r="D82" s="448" t="s">
        <v>35</v>
      </c>
      <c r="E82" s="449">
        <f t="array" ref="E82">INDEX(MEMORIAS!I:I,MATCH(ACTIVIDADES!B82,MEMORIAS!B:B,0))</f>
        <v>0</v>
      </c>
      <c r="F82" s="450">
        <f>INDEX(APU!I:I,MATCH(B82,APU!J:J,0))</f>
        <v>80448.833807250674</v>
      </c>
      <c r="G82" s="450">
        <f t="shared" si="17"/>
        <v>0</v>
      </c>
    </row>
    <row r="83" spans="2:7">
      <c r="B83" s="26"/>
      <c r="C83" s="27" t="s">
        <v>109</v>
      </c>
      <c r="D83" s="28"/>
      <c r="E83" s="29"/>
      <c r="F83" s="30"/>
      <c r="G83" s="30"/>
    </row>
    <row r="84" spans="2:7" ht="51">
      <c r="B84" s="446">
        <f>+B82+0.01</f>
        <v>10.089999999999998</v>
      </c>
      <c r="C84" s="447" t="s">
        <v>110</v>
      </c>
      <c r="D84" s="448" t="s">
        <v>27</v>
      </c>
      <c r="E84" s="449">
        <f t="array" ref="E84">INDEX(MEMORIAS!I:I,MATCH(ACTIVIDADES!B84,MEMORIAS!B:B,0))</f>
        <v>6.8</v>
      </c>
      <c r="F84" s="450">
        <f>INDEX(APU!I:I,MATCH(B84,APU!J:J,0))</f>
        <v>105194.98178211732</v>
      </c>
      <c r="G84" s="450">
        <f t="shared" ref="G84:G86" si="18">IFERROR(E84*F84,0)</f>
        <v>715325.87611839781</v>
      </c>
    </row>
    <row r="85" spans="2:7" ht="38.25">
      <c r="B85" s="446">
        <f t="shared" ref="B85:B86" si="19">+B84+0.01</f>
        <v>10.099999999999998</v>
      </c>
      <c r="C85" s="447" t="s">
        <v>111</v>
      </c>
      <c r="D85" s="448" t="s">
        <v>27</v>
      </c>
      <c r="E85" s="449">
        <f t="array" ref="E85">INDEX(MEMORIAS!I:I,MATCH(ACTIVIDADES!B85,MEMORIAS!B:B,0))</f>
        <v>6.9</v>
      </c>
      <c r="F85" s="450">
        <f>INDEX(APU!I:I,MATCH(B85,APU!J:J,0))</f>
        <v>100341.39152419601</v>
      </c>
      <c r="G85" s="450">
        <f t="shared" si="18"/>
        <v>692355.60151695251</v>
      </c>
    </row>
    <row r="86" spans="2:7" ht="25.5">
      <c r="B86" s="446">
        <f t="shared" si="19"/>
        <v>10.109999999999998</v>
      </c>
      <c r="C86" s="447" t="s">
        <v>112</v>
      </c>
      <c r="D86" s="448" t="s">
        <v>27</v>
      </c>
      <c r="E86" s="449">
        <f t="array" ref="E86">INDEX(MEMORIAS!I:I,MATCH(ACTIVIDADES!B86,MEMORIAS!B:B,0))</f>
        <v>0</v>
      </c>
      <c r="F86" s="450">
        <f>INDEX(APU!I:I,MATCH(B86,APU!J:J,0))</f>
        <v>17148.250891058666</v>
      </c>
      <c r="G86" s="450">
        <f t="shared" si="18"/>
        <v>0</v>
      </c>
    </row>
    <row r="87" spans="2:7" ht="15.75">
      <c r="B87" s="444">
        <v>11</v>
      </c>
      <c r="C87" s="451" t="s">
        <v>113</v>
      </c>
      <c r="D87" s="452"/>
      <c r="E87" s="453"/>
      <c r="F87" s="454"/>
      <c r="G87" s="445">
        <f>SUM(G89:G107)</f>
        <v>60237212.17929095</v>
      </c>
    </row>
    <row r="88" spans="2:7" ht="15.75">
      <c r="B88" s="444"/>
      <c r="C88" s="455" t="s">
        <v>114</v>
      </c>
      <c r="D88" s="452"/>
      <c r="E88" s="453"/>
      <c r="F88" s="454"/>
      <c r="G88" s="445"/>
    </row>
    <row r="89" spans="2:7" ht="38.25">
      <c r="B89" s="446">
        <f>+B87+0.01</f>
        <v>11.01</v>
      </c>
      <c r="C89" s="447" t="s">
        <v>115</v>
      </c>
      <c r="D89" s="448" t="s">
        <v>41</v>
      </c>
      <c r="E89" s="449">
        <f t="array" ref="E89">INDEX(MEMORIAS!I:I,MATCH(ACTIVIDADES!B89,MEMORIAS!B:B,0))</f>
        <v>0</v>
      </c>
      <c r="F89" s="450">
        <f>INDEX(APU!I:I,MATCH(B89,APU!J:J,0))</f>
        <v>326789.26803073083</v>
      </c>
      <c r="G89" s="450">
        <f t="shared" ref="G89:G95" si="20">IFERROR(E89*F89,0)</f>
        <v>0</v>
      </c>
    </row>
    <row r="90" spans="2:7" ht="63.75">
      <c r="B90" s="446">
        <f t="shared" ref="B90:B95" si="21">+B89+0.01</f>
        <v>11.02</v>
      </c>
      <c r="C90" s="447" t="s">
        <v>116</v>
      </c>
      <c r="D90" s="448" t="s">
        <v>41</v>
      </c>
      <c r="E90" s="449">
        <f t="array" ref="E90">INDEX(MEMORIAS!I:I,MATCH(ACTIVIDADES!B90,MEMORIAS!B:B,0))</f>
        <v>0</v>
      </c>
      <c r="F90" s="450">
        <f>INDEX(APU!I:I,MATCH(B90,APU!J:J,0))</f>
        <v>757298.87843621499</v>
      </c>
      <c r="G90" s="450">
        <f t="shared" si="20"/>
        <v>0</v>
      </c>
    </row>
    <row r="91" spans="2:7" ht="76.5">
      <c r="B91" s="446">
        <f t="shared" si="21"/>
        <v>11.03</v>
      </c>
      <c r="C91" s="447" t="s">
        <v>117</v>
      </c>
      <c r="D91" s="448" t="s">
        <v>41</v>
      </c>
      <c r="E91" s="449">
        <f t="array" ref="E91">INDEX(MEMORIAS!I:I,MATCH(ACTIVIDADES!B91,MEMORIAS!B:B,0))</f>
        <v>1</v>
      </c>
      <c r="F91" s="450">
        <f>INDEX(APU!I:I,MATCH(B91,APU!J:J,0))</f>
        <v>857298.87843621499</v>
      </c>
      <c r="G91" s="450">
        <f t="shared" si="20"/>
        <v>857298.87843621499</v>
      </c>
    </row>
    <row r="92" spans="2:7" ht="63.75">
      <c r="B92" s="446">
        <f t="shared" si="21"/>
        <v>11.04</v>
      </c>
      <c r="C92" s="447" t="s">
        <v>118</v>
      </c>
      <c r="D92" s="448" t="s">
        <v>35</v>
      </c>
      <c r="E92" s="449">
        <f t="array" ref="E92">INDEX(MEMORIAS!I:I,MATCH(ACTIVIDADES!B92,MEMORIAS!B:B,0))</f>
        <v>2.7</v>
      </c>
      <c r="F92" s="450">
        <f>INDEX(APU!I:I,MATCH(B92,APU!J:J,0))</f>
        <v>390981.94534635195</v>
      </c>
      <c r="G92" s="450">
        <f t="shared" si="20"/>
        <v>1055651.2524351503</v>
      </c>
    </row>
    <row r="93" spans="2:7" ht="38.25">
      <c r="B93" s="446">
        <f t="shared" si="21"/>
        <v>11.049999999999999</v>
      </c>
      <c r="C93" s="447" t="s">
        <v>119</v>
      </c>
      <c r="D93" s="448" t="s">
        <v>35</v>
      </c>
      <c r="E93" s="449">
        <f t="array" ref="E93">INDEX(MEMORIAS!I:I,MATCH(ACTIVIDADES!B93,MEMORIAS!B:B,0))</f>
        <v>0</v>
      </c>
      <c r="F93" s="450">
        <f>INDEX(APU!I:I,MATCH(B93,APU!J:J,0))</f>
        <v>787818.24342871329</v>
      </c>
      <c r="G93" s="450">
        <f t="shared" si="20"/>
        <v>0</v>
      </c>
    </row>
    <row r="94" spans="2:7" ht="38.25">
      <c r="B94" s="446">
        <f t="shared" si="21"/>
        <v>11.059999999999999</v>
      </c>
      <c r="C94" s="447" t="s">
        <v>120</v>
      </c>
      <c r="D94" s="448" t="s">
        <v>35</v>
      </c>
      <c r="E94" s="449">
        <f t="array" ref="E94">INDEX(MEMORIAS!I:I,MATCH(ACTIVIDADES!B94,MEMORIAS!B:B,0))</f>
        <v>0</v>
      </c>
      <c r="F94" s="450">
        <f>INDEX(APU!I:I,MATCH(B94,APU!J:J,0))</f>
        <v>475242.62045529339</v>
      </c>
      <c r="G94" s="450">
        <f t="shared" si="20"/>
        <v>0</v>
      </c>
    </row>
    <row r="95" spans="2:7" ht="25.5">
      <c r="B95" s="446">
        <f t="shared" si="21"/>
        <v>11.069999999999999</v>
      </c>
      <c r="C95" s="447" t="s">
        <v>121</v>
      </c>
      <c r="D95" s="448" t="s">
        <v>35</v>
      </c>
      <c r="E95" s="449">
        <f t="array" ref="E95">INDEX(MEMORIAS!I:I,MATCH(ACTIVIDADES!B95,MEMORIAS!B:B,0))</f>
        <v>0</v>
      </c>
      <c r="F95" s="450">
        <f>INDEX(APU!I:I,MATCH(B95,APU!J:J,0))</f>
        <v>294019.19234087993</v>
      </c>
      <c r="G95" s="450">
        <f t="shared" si="20"/>
        <v>0</v>
      </c>
    </row>
    <row r="96" spans="2:7" ht="15.75">
      <c r="B96" s="444"/>
      <c r="C96" s="455" t="s">
        <v>122</v>
      </c>
      <c r="D96" s="452"/>
      <c r="E96" s="453"/>
      <c r="F96" s="454"/>
      <c r="G96" s="445"/>
    </row>
    <row r="97" spans="2:7" ht="89.25">
      <c r="B97" s="446">
        <f>+B95+0.01</f>
        <v>11.079999999999998</v>
      </c>
      <c r="C97" s="447" t="s">
        <v>123</v>
      </c>
      <c r="D97" s="448" t="s">
        <v>35</v>
      </c>
      <c r="E97" s="449">
        <f t="array" ref="E97">INDEX(MEMORIAS!I:I,MATCH(ACTIVIDADES!B97,MEMORIAS!B:B,0))</f>
        <v>6.2256</v>
      </c>
      <c r="F97" s="450">
        <f>INDEX(APU!I:I,MATCH(B97,APU!J:J,0))</f>
        <v>379047.34084147</v>
      </c>
      <c r="G97" s="450">
        <f t="shared" ref="G97:G102" si="22">IFERROR(E97*F97,0)</f>
        <v>2359797.1251426558</v>
      </c>
    </row>
    <row r="98" spans="2:7" ht="89.25">
      <c r="B98" s="446">
        <f t="shared" ref="B98:B102" si="23">+B97+0.01</f>
        <v>11.089999999999998</v>
      </c>
      <c r="C98" s="447" t="s">
        <v>124</v>
      </c>
      <c r="D98" s="448" t="s">
        <v>91</v>
      </c>
      <c r="E98" s="449">
        <f t="array" ref="E98">INDEX(MEMORIAS!I:I,MATCH(ACTIVIDADES!B98,MEMORIAS!B:B,0))</f>
        <v>11.4</v>
      </c>
      <c r="F98" s="450">
        <f>INDEX(APU!I:I,MATCH(B98,APU!J:J,0))</f>
        <v>488159.34084147</v>
      </c>
      <c r="G98" s="450">
        <f t="shared" si="22"/>
        <v>5565016.4855927583</v>
      </c>
    </row>
    <row r="99" spans="2:7">
      <c r="B99" s="446">
        <f t="shared" si="23"/>
        <v>11.099999999999998</v>
      </c>
      <c r="C99" s="447" t="s">
        <v>125</v>
      </c>
      <c r="D99" s="448" t="s">
        <v>91</v>
      </c>
      <c r="E99" s="449">
        <f t="array" ref="E99">INDEX(MEMORIAS!I:I,MATCH(ACTIVIDADES!B99,MEMORIAS!B:B,0))</f>
        <v>0</v>
      </c>
      <c r="F99" s="450">
        <f>INDEX(APU!I:I,MATCH(B99,APU!J:J,0))</f>
        <v>127151.4282287315</v>
      </c>
      <c r="G99" s="450">
        <f t="shared" si="22"/>
        <v>0</v>
      </c>
    </row>
    <row r="100" spans="2:7" ht="63.75">
      <c r="B100" s="446">
        <f t="shared" si="23"/>
        <v>11.109999999999998</v>
      </c>
      <c r="C100" s="447" t="s">
        <v>126</v>
      </c>
      <c r="D100" s="448" t="s">
        <v>91</v>
      </c>
      <c r="E100" s="449">
        <f t="array" ref="E100">INDEX(MEMORIAS!I:I,MATCH(ACTIVIDADES!B100,MEMORIAS!B:B,0))</f>
        <v>0</v>
      </c>
      <c r="F100" s="450">
        <f>INDEX(APU!I:I,MATCH(B100,APU!J:J,0))</f>
        <v>320451.96336587996</v>
      </c>
      <c r="G100" s="450">
        <f t="shared" si="22"/>
        <v>0</v>
      </c>
    </row>
    <row r="101" spans="2:7" ht="38.25">
      <c r="B101" s="446">
        <f t="shared" si="23"/>
        <v>11.119999999999997</v>
      </c>
      <c r="C101" s="447" t="s">
        <v>127</v>
      </c>
      <c r="D101" s="448" t="s">
        <v>91</v>
      </c>
      <c r="E101" s="449">
        <f t="array" ref="E101">INDEX(MEMORIAS!I:I,MATCH(ACTIVIDADES!B101,MEMORIAS!B:B,0))</f>
        <v>11.64</v>
      </c>
      <c r="F101" s="450">
        <f>INDEX(APU!I:I,MATCH(B101,APU!J:J,0))</f>
        <v>75230.064440406233</v>
      </c>
      <c r="G101" s="450">
        <f t="shared" si="22"/>
        <v>875677.95008632855</v>
      </c>
    </row>
    <row r="102" spans="2:7">
      <c r="B102" s="446">
        <f t="shared" si="23"/>
        <v>11.129999999999997</v>
      </c>
      <c r="C102" s="447" t="s">
        <v>128</v>
      </c>
      <c r="D102" s="448" t="s">
        <v>91</v>
      </c>
      <c r="E102" s="449">
        <f t="array" ref="E102">INDEX(MEMORIAS!I:I,MATCH(ACTIVIDADES!B102,MEMORIAS!B:B,0))</f>
        <v>0</v>
      </c>
      <c r="F102" s="450">
        <f>INDEX(APU!I:I,MATCH(B102,APU!J:J,0))</f>
        <v>69135.015056210992</v>
      </c>
      <c r="G102" s="450">
        <f t="shared" si="22"/>
        <v>0</v>
      </c>
    </row>
    <row r="103" spans="2:7" ht="15.75">
      <c r="B103" s="444"/>
      <c r="C103" s="455" t="s">
        <v>129</v>
      </c>
      <c r="D103" s="452"/>
      <c r="E103" s="453"/>
      <c r="F103" s="454"/>
      <c r="G103" s="445"/>
    </row>
    <row r="104" spans="2:7" ht="51">
      <c r="B104" s="446">
        <f>+B102+0.01</f>
        <v>11.139999999999997</v>
      </c>
      <c r="C104" s="31" t="s">
        <v>130</v>
      </c>
      <c r="D104" s="32" t="s">
        <v>27</v>
      </c>
      <c r="E104" s="449">
        <f t="array" ref="E104">INDEX(MEMORIAS!I:I,MATCH(ACTIVIDADES!B104,MEMORIAS!B:B,0))</f>
        <v>7.5</v>
      </c>
      <c r="F104" s="450">
        <f>INDEX(APU!I:I,MATCH(B104,APU!J:J,0))</f>
        <v>2345592.7750562108</v>
      </c>
      <c r="G104" s="450">
        <f t="shared" ref="G104:G107" si="24">IFERROR(E104*F104,0)</f>
        <v>17591945.81292158</v>
      </c>
    </row>
    <row r="105" spans="2:7" ht="51">
      <c r="B105" s="446">
        <f t="shared" ref="B105:B107" si="25">+B104+0.01</f>
        <v>11.149999999999997</v>
      </c>
      <c r="C105" s="447" t="s">
        <v>131</v>
      </c>
      <c r="D105" s="448" t="s">
        <v>27</v>
      </c>
      <c r="E105" s="449">
        <f t="array" ref="E105">INDEX(MEMORIAS!I:I,MATCH(ACTIVIDADES!B105,MEMORIAS!B:B,0))</f>
        <v>7.5</v>
      </c>
      <c r="F105" s="450">
        <f>INDEX(APU!I:I,MATCH(B105,APU!J:J,0))</f>
        <v>1871636.4299689501</v>
      </c>
      <c r="G105" s="450">
        <f t="shared" si="24"/>
        <v>14037273.224767126</v>
      </c>
    </row>
    <row r="106" spans="2:7" ht="76.5">
      <c r="B106" s="446">
        <f t="shared" si="25"/>
        <v>11.159999999999997</v>
      </c>
      <c r="C106" s="447" t="s">
        <v>132</v>
      </c>
      <c r="D106" s="448" t="s">
        <v>27</v>
      </c>
      <c r="E106" s="449">
        <f t="array" ref="E106">INDEX(MEMORIAS!I:I,MATCH(ACTIVIDADES!B106,MEMORIAS!B:B,0))</f>
        <v>7.5</v>
      </c>
      <c r="F106" s="450">
        <f>INDEX(APU!I:I,MATCH(B106,APU!J:J,0))</f>
        <v>2385940.1933212187</v>
      </c>
      <c r="G106" s="450">
        <f t="shared" si="24"/>
        <v>17894551.449909139</v>
      </c>
    </row>
    <row r="107" spans="2:7" ht="38.25">
      <c r="B107" s="446">
        <f t="shared" si="25"/>
        <v>11.169999999999996</v>
      </c>
      <c r="C107" s="31" t="s">
        <v>133</v>
      </c>
      <c r="D107" s="448" t="s">
        <v>41</v>
      </c>
      <c r="E107" s="449">
        <f t="array" ref="E107">INDEX(MEMORIAS!I:I,MATCH(ACTIVIDADES!B107,MEMORIAS!B:B,0))</f>
        <v>0</v>
      </c>
      <c r="F107" s="450">
        <f>INDEX(APU!I:I,MATCH(B107,APU!J:J,0))</f>
        <v>1739850.4833030466</v>
      </c>
      <c r="G107" s="450">
        <f t="shared" si="24"/>
        <v>0</v>
      </c>
    </row>
    <row r="108" spans="2:7" ht="15.75">
      <c r="B108" s="444">
        <v>12</v>
      </c>
      <c r="C108" s="451" t="s">
        <v>134</v>
      </c>
      <c r="D108" s="452"/>
      <c r="E108" s="453"/>
      <c r="F108" s="454"/>
      <c r="G108" s="445">
        <f>SUM(G110:G132)</f>
        <v>2128783.5669596023</v>
      </c>
    </row>
    <row r="109" spans="2:7" ht="15.75">
      <c r="B109" s="444"/>
      <c r="C109" s="455" t="s">
        <v>135</v>
      </c>
      <c r="D109" s="452"/>
      <c r="E109" s="453"/>
      <c r="F109" s="454"/>
      <c r="G109" s="445"/>
    </row>
    <row r="110" spans="2:7">
      <c r="B110" s="446">
        <f>+B108+0.01</f>
        <v>12.01</v>
      </c>
      <c r="C110" s="447" t="s">
        <v>136</v>
      </c>
      <c r="D110" s="448" t="s">
        <v>41</v>
      </c>
      <c r="E110" s="449">
        <f t="array" ref="E110">INDEX(MEMORIAS!I:I,MATCH(ACTIVIDADES!B110,MEMORIAS!B:B,0))</f>
        <v>3</v>
      </c>
      <c r="F110" s="450">
        <f>INDEX(APU!I:I,MATCH(B110,APU!J:J,0))</f>
        <v>259727.79011242199</v>
      </c>
      <c r="G110" s="450">
        <f t="shared" ref="G110:G118" si="26">IFERROR(E110*F110,0)</f>
        <v>779183.37033726601</v>
      </c>
    </row>
    <row r="111" spans="2:7">
      <c r="B111" s="446">
        <f t="shared" ref="B111:B118" si="27">+B110+0.01</f>
        <v>12.02</v>
      </c>
      <c r="C111" s="447" t="s">
        <v>137</v>
      </c>
      <c r="D111" s="448" t="s">
        <v>41</v>
      </c>
      <c r="E111" s="449">
        <f t="array" ref="E111">INDEX(MEMORIAS!I:I,MATCH(ACTIVIDADES!B111,MEMORIAS!B:B,0))</f>
        <v>3</v>
      </c>
      <c r="F111" s="450">
        <f>INDEX(APU!I:I,MATCH(B111,APU!J:J,0))</f>
        <v>29423.343370807335</v>
      </c>
      <c r="G111" s="450">
        <f t="shared" si="26"/>
        <v>88270.030112422013</v>
      </c>
    </row>
    <row r="112" spans="2:7" ht="51">
      <c r="B112" s="446">
        <f t="shared" si="27"/>
        <v>12.03</v>
      </c>
      <c r="C112" s="447" t="s">
        <v>138</v>
      </c>
      <c r="D112" s="448" t="s">
        <v>27</v>
      </c>
      <c r="E112" s="449">
        <f t="array" ref="E112">INDEX(MEMORIAS!I:I,MATCH(ACTIVIDADES!B112,MEMORIAS!B:B,0))</f>
        <v>0</v>
      </c>
      <c r="F112" s="450">
        <f>INDEX(APU!I:I,MATCH(B112,APU!J:J,0))</f>
        <v>66425.683446436233</v>
      </c>
      <c r="G112" s="450">
        <f t="shared" si="26"/>
        <v>0</v>
      </c>
    </row>
    <row r="113" spans="2:7" ht="25.5">
      <c r="B113" s="446">
        <f t="shared" si="27"/>
        <v>12.04</v>
      </c>
      <c r="C113" s="447" t="s">
        <v>139</v>
      </c>
      <c r="D113" s="448" t="s">
        <v>140</v>
      </c>
      <c r="E113" s="449">
        <f t="array" ref="E113">INDEX(MEMORIAS!I:I,MATCH(ACTIVIDADES!B113,MEMORIAS!B:B,0))</f>
        <v>1</v>
      </c>
      <c r="F113" s="450">
        <f>INDEX(APU!I:I,MATCH(B113,APU!J:J,0))</f>
        <v>36256.719227646659</v>
      </c>
      <c r="G113" s="450">
        <f t="shared" si="26"/>
        <v>36256.719227646659</v>
      </c>
    </row>
    <row r="114" spans="2:7" ht="25.5">
      <c r="B114" s="446">
        <f t="shared" si="27"/>
        <v>12.049999999999999</v>
      </c>
      <c r="C114" s="447" t="s">
        <v>141</v>
      </c>
      <c r="D114" s="448" t="s">
        <v>27</v>
      </c>
      <c r="E114" s="449">
        <f t="array" ref="E114">INDEX(MEMORIAS!I:I,MATCH(ACTIVIDADES!B114,MEMORIAS!B:B,0))</f>
        <v>0</v>
      </c>
      <c r="F114" s="450">
        <f>INDEX(APU!I:I,MATCH(B114,APU!J:J,0))</f>
        <v>34249.467227646659</v>
      </c>
      <c r="G114" s="450">
        <f t="shared" si="26"/>
        <v>0</v>
      </c>
    </row>
    <row r="115" spans="2:7" ht="25.5">
      <c r="B115" s="446">
        <f t="shared" si="27"/>
        <v>12.059999999999999</v>
      </c>
      <c r="C115" s="447" t="s">
        <v>142</v>
      </c>
      <c r="D115" s="448" t="s">
        <v>27</v>
      </c>
      <c r="E115" s="449">
        <f t="array" ref="E115">INDEX(MEMORIAS!I:I,MATCH(ACTIVIDADES!B115,MEMORIAS!B:B,0))</f>
        <v>0</v>
      </c>
      <c r="F115" s="450">
        <f>INDEX(APU!I:I,MATCH(B115,APU!J:J,0))</f>
        <v>31820.824227646659</v>
      </c>
      <c r="G115" s="450">
        <f t="shared" si="26"/>
        <v>0</v>
      </c>
    </row>
    <row r="116" spans="2:7" ht="25.5">
      <c r="B116" s="446">
        <f t="shared" si="27"/>
        <v>12.069999999999999</v>
      </c>
      <c r="C116" s="447" t="s">
        <v>143</v>
      </c>
      <c r="D116" s="448" t="s">
        <v>41</v>
      </c>
      <c r="E116" s="449">
        <f t="array" ref="E116">INDEX(MEMORIAS!I:I,MATCH(ACTIVIDADES!B116,MEMORIAS!B:B,0))</f>
        <v>0</v>
      </c>
      <c r="F116" s="450">
        <f>INDEX(APU!I:I,MATCH(B116,APU!J:J,0))</f>
        <v>43689.391782117324</v>
      </c>
      <c r="G116" s="450">
        <f t="shared" si="26"/>
        <v>0</v>
      </c>
    </row>
    <row r="117" spans="2:7" ht="25.5">
      <c r="B117" s="446">
        <f t="shared" si="27"/>
        <v>12.079999999999998</v>
      </c>
      <c r="C117" s="447" t="s">
        <v>144</v>
      </c>
      <c r="D117" s="448" t="s">
        <v>41</v>
      </c>
      <c r="E117" s="449">
        <f t="array" ref="E117">INDEX(MEMORIAS!I:I,MATCH(ACTIVIDADES!B117,MEMORIAS!B:B,0))</f>
        <v>0</v>
      </c>
      <c r="F117" s="450">
        <f>INDEX(APU!I:I,MATCH(B117,APU!J:J,0))</f>
        <v>1269174.72673176</v>
      </c>
      <c r="G117" s="450">
        <f t="shared" si="26"/>
        <v>0</v>
      </c>
    </row>
    <row r="118" spans="2:7">
      <c r="B118" s="446">
        <f t="shared" si="27"/>
        <v>12.089999999999998</v>
      </c>
      <c r="C118" s="447" t="s">
        <v>145</v>
      </c>
      <c r="D118" s="448" t="s">
        <v>41</v>
      </c>
      <c r="E118" s="449">
        <f t="array" ref="E118">INDEX(MEMORIAS!I:I,MATCH(ACTIVIDADES!B118,MEMORIAS!B:B,0))</f>
        <v>0</v>
      </c>
      <c r="F118" s="450">
        <f>INDEX(APU!I:I,MATCH(B118,APU!J:J,0))</f>
        <v>6814.3440031416667</v>
      </c>
      <c r="G118" s="450">
        <f t="shared" si="26"/>
        <v>0</v>
      </c>
    </row>
    <row r="119" spans="2:7" ht="15.75">
      <c r="B119" s="444"/>
      <c r="C119" s="455" t="s">
        <v>146</v>
      </c>
      <c r="D119" s="452"/>
      <c r="E119" s="453"/>
      <c r="F119" s="454"/>
      <c r="G119" s="445"/>
    </row>
    <row r="120" spans="2:7" ht="25.5">
      <c r="B120" s="446">
        <f>+B118+0.01</f>
        <v>12.099999999999998</v>
      </c>
      <c r="C120" s="447" t="s">
        <v>147</v>
      </c>
      <c r="D120" s="448" t="s">
        <v>41</v>
      </c>
      <c r="E120" s="449">
        <f t="array" ref="E120">INDEX(MEMORIAS!I:I,MATCH(ACTIVIDADES!B120,MEMORIAS!B:B,0))</f>
        <v>10</v>
      </c>
      <c r="F120" s="450">
        <f>INDEX(APU!I:I,MATCH(B120,APU!J:J,0))</f>
        <v>43131.686833583997</v>
      </c>
      <c r="G120" s="450">
        <f t="shared" ref="G120:G127" si="28">IFERROR(E120*F120,0)</f>
        <v>431316.86833583994</v>
      </c>
    </row>
    <row r="121" spans="2:7" ht="25.5">
      <c r="B121" s="446">
        <f t="shared" ref="B121:B127" si="29">+B120+0.01</f>
        <v>12.109999999999998</v>
      </c>
      <c r="C121" s="447" t="s">
        <v>148</v>
      </c>
      <c r="D121" s="448" t="s">
        <v>41</v>
      </c>
      <c r="E121" s="449">
        <f t="array" ref="E121">INDEX(MEMORIAS!I:I,MATCH(ACTIVIDADES!B121,MEMORIAS!B:B,0))</f>
        <v>3</v>
      </c>
      <c r="F121" s="450">
        <f>INDEX(APU!I:I,MATCH(B121,APU!J:J,0))</f>
        <v>65800.998717945185</v>
      </c>
      <c r="G121" s="450">
        <f t="shared" si="28"/>
        <v>197402.99615383556</v>
      </c>
    </row>
    <row r="122" spans="2:7" ht="25.5">
      <c r="B122" s="446">
        <f t="shared" si="29"/>
        <v>12.119999999999997</v>
      </c>
      <c r="C122" s="447" t="s">
        <v>149</v>
      </c>
      <c r="D122" s="448" t="s">
        <v>27</v>
      </c>
      <c r="E122" s="449">
        <f t="array" ref="E122">INDEX(MEMORIAS!I:I,MATCH(ACTIVIDADES!B122,MEMORIAS!B:B,0))</f>
        <v>0</v>
      </c>
      <c r="F122" s="450">
        <f>INDEX(APU!I:I,MATCH(B122,APU!J:J,0))</f>
        <v>87602.959485116589</v>
      </c>
      <c r="G122" s="450">
        <f t="shared" si="28"/>
        <v>0</v>
      </c>
    </row>
    <row r="123" spans="2:7" ht="25.5">
      <c r="B123" s="446">
        <f t="shared" si="29"/>
        <v>12.129999999999997</v>
      </c>
      <c r="C123" s="447" t="s">
        <v>150</v>
      </c>
      <c r="D123" s="448" t="s">
        <v>41</v>
      </c>
      <c r="E123" s="449">
        <f t="array" ref="E123">INDEX(MEMORIAS!I:I,MATCH(ACTIVIDADES!B123,MEMORIAS!B:B,0))</f>
        <v>0</v>
      </c>
      <c r="F123" s="450">
        <f>INDEX(APU!I:I,MATCH(B123,APU!J:J,0))</f>
        <v>97718.130477620405</v>
      </c>
      <c r="G123" s="450">
        <f t="shared" si="28"/>
        <v>0</v>
      </c>
    </row>
    <row r="124" spans="2:7" ht="25.5">
      <c r="B124" s="446">
        <f t="shared" si="29"/>
        <v>12.139999999999997</v>
      </c>
      <c r="C124" s="447" t="s">
        <v>151</v>
      </c>
      <c r="D124" s="448" t="s">
        <v>27</v>
      </c>
      <c r="E124" s="449">
        <f t="array" ref="E124">INDEX(MEMORIAS!I:I,MATCH(ACTIVIDADES!B124,MEMORIAS!B:B,0))</f>
        <v>0</v>
      </c>
      <c r="F124" s="450">
        <f>INDEX(APU!I:I,MATCH(B124,APU!J:J,0))</f>
        <v>39943.711791853333</v>
      </c>
      <c r="G124" s="450">
        <f t="shared" si="28"/>
        <v>0</v>
      </c>
    </row>
    <row r="125" spans="2:7" ht="25.5">
      <c r="B125" s="446">
        <f t="shared" si="29"/>
        <v>12.149999999999997</v>
      </c>
      <c r="C125" s="447" t="s">
        <v>152</v>
      </c>
      <c r="D125" s="448" t="s">
        <v>41</v>
      </c>
      <c r="E125" s="449">
        <f t="array" ref="E125">INDEX(MEMORIAS!I:I,MATCH(ACTIVIDADES!B125,MEMORIAS!B:B,0))</f>
        <v>0</v>
      </c>
      <c r="F125" s="450">
        <f>INDEX(APU!I:I,MATCH(B125,APU!J:J,0))</f>
        <v>978927.47267317609</v>
      </c>
      <c r="G125" s="450">
        <f t="shared" si="28"/>
        <v>0</v>
      </c>
    </row>
    <row r="126" spans="2:7" ht="63.75">
      <c r="B126" s="446">
        <f t="shared" si="29"/>
        <v>12.159999999999997</v>
      </c>
      <c r="C126" s="447" t="s">
        <v>153</v>
      </c>
      <c r="D126" s="448" t="s">
        <v>41</v>
      </c>
      <c r="E126" s="449">
        <f t="array" ref="E126">INDEX(MEMORIAS!I:I,MATCH(ACTIVIDADES!B126,MEMORIAS!B:B,0))</f>
        <v>0</v>
      </c>
      <c r="F126" s="450">
        <f>INDEX(APU!I:I,MATCH(B126,APU!J:J,0))</f>
        <v>418140.4109922073</v>
      </c>
      <c r="G126" s="450">
        <f t="shared" si="28"/>
        <v>0</v>
      </c>
    </row>
    <row r="127" spans="2:7" ht="51">
      <c r="B127" s="446">
        <f t="shared" si="29"/>
        <v>12.169999999999996</v>
      </c>
      <c r="C127" s="447" t="s">
        <v>154</v>
      </c>
      <c r="D127" s="448" t="s">
        <v>41</v>
      </c>
      <c r="E127" s="449">
        <f t="array" ref="E127">INDEX(MEMORIAS!I:I,MATCH(ACTIVIDADES!B127,MEMORIAS!B:B,0))</f>
        <v>0</v>
      </c>
      <c r="F127" s="450">
        <f>INDEX(APU!I:I,MATCH(B127,APU!J:J,0))</f>
        <v>545358.78113357665</v>
      </c>
      <c r="G127" s="450">
        <f t="shared" si="28"/>
        <v>0</v>
      </c>
    </row>
    <row r="128" spans="2:7" ht="15.75">
      <c r="B128" s="444"/>
      <c r="C128" s="455" t="s">
        <v>155</v>
      </c>
      <c r="D128" s="452"/>
      <c r="E128" s="453"/>
      <c r="F128" s="454"/>
      <c r="G128" s="445"/>
    </row>
    <row r="129" spans="2:7" ht="25.5">
      <c r="B129" s="446">
        <f>+B127+0.01</f>
        <v>12.179999999999996</v>
      </c>
      <c r="C129" s="447" t="s">
        <v>156</v>
      </c>
      <c r="D129" s="448" t="s">
        <v>27</v>
      </c>
      <c r="E129" s="449">
        <f t="array" ref="E129">INDEX(MEMORIAS!I:I,MATCH(ACTIVIDADES!B129,MEMORIAS!B:B,0))</f>
        <v>0</v>
      </c>
      <c r="F129" s="450">
        <f>INDEX(APU!I:I,MATCH(B129,APU!J:J,0))</f>
        <v>48086.268673176004</v>
      </c>
      <c r="G129" s="450">
        <f>IFERROR(E129*F129,0)</f>
        <v>0</v>
      </c>
    </row>
    <row r="130" spans="2:7" ht="15.75">
      <c r="B130" s="444"/>
      <c r="C130" s="455" t="s">
        <v>157</v>
      </c>
      <c r="D130" s="452"/>
      <c r="E130" s="453"/>
      <c r="F130" s="454"/>
      <c r="G130" s="445"/>
    </row>
    <row r="131" spans="2:7" ht="51">
      <c r="B131" s="446">
        <f>+B129+0.01</f>
        <v>12.189999999999996</v>
      </c>
      <c r="C131" s="447" t="s">
        <v>158</v>
      </c>
      <c r="D131" s="448" t="s">
        <v>27</v>
      </c>
      <c r="E131" s="449">
        <f t="array" ref="E131">INDEX(MEMORIAS!I:I,MATCH(ACTIVIDADES!B131,MEMORIAS!B:B,0))</f>
        <v>8.74</v>
      </c>
      <c r="F131" s="450">
        <f>INDEX(APU!I:I,MATCH(B131,APU!J:J,0))</f>
        <v>68232.675376726736</v>
      </c>
      <c r="G131" s="450">
        <f t="shared" ref="G131:G132" si="30">IFERROR(E131*F131,0)</f>
        <v>596353.58279259165</v>
      </c>
    </row>
    <row r="132" spans="2:7" ht="76.5">
      <c r="B132" s="446">
        <f>+B131+0.01</f>
        <v>12.199999999999996</v>
      </c>
      <c r="C132" s="447" t="s">
        <v>159</v>
      </c>
      <c r="D132" s="448" t="s">
        <v>41</v>
      </c>
      <c r="E132" s="449">
        <f t="array" ref="E132">INDEX(MEMORIAS!I:I,MATCH(ACTIVIDADES!B132,MEMORIAS!B:B,0))</f>
        <v>0</v>
      </c>
      <c r="F132" s="450">
        <f>INDEX(APU!I:I,MATCH(B132,APU!J:J,0))</f>
        <v>94809.206846150671</v>
      </c>
      <c r="G132" s="450">
        <f t="shared" si="30"/>
        <v>0</v>
      </c>
    </row>
    <row r="133" spans="2:7" ht="15.75">
      <c r="B133" s="444"/>
      <c r="C133" s="455" t="s">
        <v>160</v>
      </c>
      <c r="D133" s="452"/>
      <c r="E133" s="453"/>
      <c r="F133" s="454"/>
      <c r="G133" s="445"/>
    </row>
    <row r="134" spans="2:7" ht="25.5">
      <c r="B134" s="33">
        <f>+B132+0.01</f>
        <v>12.209999999999996</v>
      </c>
      <c r="C134" s="34" t="s">
        <v>161</v>
      </c>
      <c r="D134" s="448" t="s">
        <v>41</v>
      </c>
      <c r="E134" s="449">
        <f t="array" ref="E134">INDEX(MEMORIAS!I:I,MATCH(ACTIVIDADES!B134,MEMORIAS!B:B,0))</f>
        <v>0</v>
      </c>
      <c r="F134" s="450">
        <f>INDEX(APU!I:I,MATCH(B134,APU!J:J,0))</f>
        <v>233012.45445529331</v>
      </c>
      <c r="G134" s="450">
        <f t="shared" ref="G134:G136" si="31">IFERROR(E134*F134,0)</f>
        <v>0</v>
      </c>
    </row>
    <row r="135" spans="2:7" ht="38.25">
      <c r="B135" s="33">
        <f t="shared" ref="B135:B136" si="32">+B134+0.01</f>
        <v>12.219999999999995</v>
      </c>
      <c r="C135" s="34" t="s">
        <v>162</v>
      </c>
      <c r="D135" s="448" t="s">
        <v>41</v>
      </c>
      <c r="E135" s="449">
        <f t="array" ref="E135">INDEX(MEMORIAS!I:I,MATCH(ACTIVIDADES!B135,MEMORIAS!B:B,0))</f>
        <v>0</v>
      </c>
      <c r="F135" s="450">
        <f>INDEX(APU!I:I,MATCH(B135,APU!J:J,0))</f>
        <v>867367.06891058665</v>
      </c>
      <c r="G135" s="450">
        <f t="shared" si="31"/>
        <v>0</v>
      </c>
    </row>
    <row r="136" spans="2:7" ht="51">
      <c r="B136" s="33">
        <f t="shared" si="32"/>
        <v>12.229999999999995</v>
      </c>
      <c r="C136" s="34" t="s">
        <v>163</v>
      </c>
      <c r="D136" s="448" t="s">
        <v>41</v>
      </c>
      <c r="E136" s="449">
        <f t="array" ref="E136">INDEX(MEMORIAS!I:I,MATCH(ACTIVIDADES!B136,MEMORIAS!B:B,0))</f>
        <v>0</v>
      </c>
      <c r="F136" s="450">
        <f>INDEX(APU!I:I,MATCH(B136,APU!J:J,0))</f>
        <v>218143.445346352</v>
      </c>
      <c r="G136" s="450">
        <f t="shared" si="31"/>
        <v>0</v>
      </c>
    </row>
    <row r="137" spans="2:7" ht="15.75">
      <c r="B137" s="444">
        <v>13</v>
      </c>
      <c r="C137" s="451" t="s">
        <v>164</v>
      </c>
      <c r="D137" s="452"/>
      <c r="E137" s="453"/>
      <c r="F137" s="454"/>
      <c r="G137" s="445">
        <f>SUM(G138:G158)</f>
        <v>8193173.9796151752</v>
      </c>
    </row>
    <row r="138" spans="2:7" ht="15.75">
      <c r="B138" s="444"/>
      <c r="C138" s="455" t="s">
        <v>165</v>
      </c>
      <c r="D138" s="452"/>
      <c r="E138" s="453"/>
      <c r="F138" s="454"/>
      <c r="G138" s="445"/>
    </row>
    <row r="139" spans="2:7" ht="25.5">
      <c r="B139" s="446">
        <f>+B137+0.01</f>
        <v>13.01</v>
      </c>
      <c r="C139" s="447" t="s">
        <v>166</v>
      </c>
      <c r="D139" s="448" t="s">
        <v>27</v>
      </c>
      <c r="E139" s="449">
        <f t="array" ref="E139">INDEX(MEMORIAS!I:I,MATCH(ACTIVIDADES!B139,MEMORIAS!B:B,0))</f>
        <v>0</v>
      </c>
      <c r="F139" s="450">
        <f>INDEX(APU!I:I,MATCH(B139,APU!J:J,0))</f>
        <v>45676.91323076711</v>
      </c>
      <c r="G139" s="450">
        <f t="shared" ref="G139:G140" si="33">IFERROR(E139*F139,0)</f>
        <v>0</v>
      </c>
    </row>
    <row r="140" spans="2:7">
      <c r="B140" s="446">
        <f>+B139+0.01</f>
        <v>13.02</v>
      </c>
      <c r="C140" s="447" t="s">
        <v>167</v>
      </c>
      <c r="D140" s="448" t="s">
        <v>27</v>
      </c>
      <c r="E140" s="449">
        <f t="array" ref="E140">INDEX(MEMORIAS!I:I,MATCH(ACTIVIDADES!B140,MEMORIAS!B:B,0))</f>
        <v>0</v>
      </c>
      <c r="F140" s="450">
        <f>INDEX(APU!I:I,MATCH(B140,APU!J:J,0))</f>
        <v>31285.198684615068</v>
      </c>
      <c r="G140" s="450">
        <f t="shared" si="33"/>
        <v>0</v>
      </c>
    </row>
    <row r="141" spans="2:7" ht="15.75">
      <c r="B141" s="444"/>
      <c r="C141" s="455" t="s">
        <v>168</v>
      </c>
      <c r="D141" s="452"/>
      <c r="E141" s="453"/>
      <c r="F141" s="454"/>
      <c r="G141" s="445"/>
    </row>
    <row r="142" spans="2:7" ht="38.25">
      <c r="B142" s="446">
        <f>+B140+0.01</f>
        <v>13.03</v>
      </c>
      <c r="C142" s="447" t="s">
        <v>169</v>
      </c>
      <c r="D142" s="448" t="s">
        <v>41</v>
      </c>
      <c r="E142" s="449">
        <f t="array" ref="E142">INDEX(MEMORIAS!I:I,MATCH(ACTIVIDADES!B142,MEMORIAS!B:B,0))</f>
        <v>8</v>
      </c>
      <c r="F142" s="450">
        <f>INDEX(APU!I:I,MATCH(B142,APU!J:J,0))</f>
        <v>165596.08692307238</v>
      </c>
      <c r="G142" s="450">
        <f t="shared" ref="G142:G147" si="34">IFERROR(E142*F142,0)</f>
        <v>1324768.695384579</v>
      </c>
    </row>
    <row r="143" spans="2:7" ht="51">
      <c r="B143" s="446">
        <f t="shared" ref="B143:B147" si="35">+B142+0.01</f>
        <v>13.04</v>
      </c>
      <c r="C143" s="447" t="s">
        <v>170</v>
      </c>
      <c r="D143" s="448" t="s">
        <v>41</v>
      </c>
      <c r="E143" s="449">
        <f t="array" ref="E143">INDEX(MEMORIAS!I:I,MATCH(ACTIVIDADES!B143,MEMORIAS!B:B,0))</f>
        <v>16</v>
      </c>
      <c r="F143" s="450">
        <f>INDEX(APU!I:I,MATCH(B143,APU!J:J,0))</f>
        <v>144227.58692307238</v>
      </c>
      <c r="G143" s="450">
        <f t="shared" si="34"/>
        <v>2307641.390769158</v>
      </c>
    </row>
    <row r="144" spans="2:7" ht="38.25">
      <c r="B144" s="446">
        <f t="shared" si="35"/>
        <v>13.049999999999999</v>
      </c>
      <c r="C144" s="447" t="s">
        <v>171</v>
      </c>
      <c r="D144" s="448" t="s">
        <v>41</v>
      </c>
      <c r="E144" s="449">
        <f t="array" ref="E144">INDEX(MEMORIAS!I:I,MATCH(ACTIVIDADES!B144,MEMORIAS!B:B,0))</f>
        <v>7</v>
      </c>
      <c r="F144" s="450">
        <f>INDEX(APU!I:I,MATCH(B144,APU!J:J,0))</f>
        <v>127845.38692307238</v>
      </c>
      <c r="G144" s="450">
        <f t="shared" si="34"/>
        <v>894917.70846150664</v>
      </c>
    </row>
    <row r="145" spans="2:7" ht="38.25">
      <c r="B145" s="446">
        <f t="shared" si="35"/>
        <v>13.059999999999999</v>
      </c>
      <c r="C145" s="447" t="s">
        <v>172</v>
      </c>
      <c r="D145" s="448" t="s">
        <v>41</v>
      </c>
      <c r="E145" s="449">
        <f t="array" ref="E145">INDEX(MEMORIAS!I:I,MATCH(ACTIVIDADES!B145,MEMORIAS!B:B,0))</f>
        <v>0</v>
      </c>
      <c r="F145" s="450">
        <f>INDEX(APU!I:I,MATCH(B145,APU!J:J,0))</f>
        <v>121467.98692307237</v>
      </c>
      <c r="G145" s="450">
        <f t="shared" si="34"/>
        <v>0</v>
      </c>
    </row>
    <row r="146" spans="2:7" ht="25.5">
      <c r="B146" s="446">
        <f t="shared" si="35"/>
        <v>13.069999999999999</v>
      </c>
      <c r="C146" s="447" t="s">
        <v>173</v>
      </c>
      <c r="D146" s="448" t="s">
        <v>41</v>
      </c>
      <c r="E146" s="449">
        <f t="array" ref="E146">INDEX(MEMORIAS!I:I,MATCH(ACTIVIDADES!B146,MEMORIAS!B:B,0))</f>
        <v>0</v>
      </c>
      <c r="F146" s="450">
        <f>INDEX(APU!I:I,MATCH(B146,APU!J:J,0))</f>
        <v>82372.146923072374</v>
      </c>
      <c r="G146" s="450">
        <f t="shared" si="34"/>
        <v>0</v>
      </c>
    </row>
    <row r="147" spans="2:7" ht="38.25">
      <c r="B147" s="446">
        <f t="shared" si="35"/>
        <v>13.079999999999998</v>
      </c>
      <c r="C147" s="447" t="s">
        <v>174</v>
      </c>
      <c r="D147" s="448" t="s">
        <v>41</v>
      </c>
      <c r="E147" s="449">
        <f t="array" ref="E147">INDEX(MEMORIAS!I:I,MATCH(ACTIVIDADES!B147,MEMORIAS!B:B,0))</f>
        <v>0</v>
      </c>
      <c r="F147" s="450">
        <f>INDEX(APU!I:I,MATCH(B147,APU!J:J,0))</f>
        <v>137137.58692307238</v>
      </c>
      <c r="G147" s="450">
        <f t="shared" si="34"/>
        <v>0</v>
      </c>
    </row>
    <row r="148" spans="2:7">
      <c r="B148" s="35"/>
      <c r="C148" s="27" t="s">
        <v>175</v>
      </c>
      <c r="D148" s="28"/>
      <c r="E148" s="29"/>
      <c r="F148" s="30"/>
      <c r="G148" s="30"/>
    </row>
    <row r="149" spans="2:7" ht="25.5">
      <c r="B149" s="446">
        <f>+B147+0.01</f>
        <v>13.089999999999998</v>
      </c>
      <c r="C149" s="447" t="s">
        <v>176</v>
      </c>
      <c r="D149" s="448" t="s">
        <v>27</v>
      </c>
      <c r="E149" s="449">
        <f t="array" ref="E149">INDEX(MEMORIAS!I:I,MATCH(ACTIVIDADES!B149,MEMORIAS!B:B,0))</f>
        <v>0</v>
      </c>
      <c r="F149" s="450">
        <f>INDEX(APU!I:I,MATCH(B149,APU!J:J,0))</f>
        <v>41024.886711537663</v>
      </c>
      <c r="G149" s="450">
        <f t="shared" ref="G149:G151" si="36">IFERROR(E149*F149,0)</f>
        <v>0</v>
      </c>
    </row>
    <row r="150" spans="2:7" ht="25.5">
      <c r="B150" s="446">
        <f t="shared" ref="B150:B151" si="37">+B149+0.01</f>
        <v>13.099999999999998</v>
      </c>
      <c r="C150" s="447" t="s">
        <v>177</v>
      </c>
      <c r="D150" s="448" t="s">
        <v>41</v>
      </c>
      <c r="E150" s="449">
        <f t="array" ref="E150">INDEX(MEMORIAS!I:I,MATCH(ACTIVIDADES!B150,MEMORIAS!B:B,0))</f>
        <v>0</v>
      </c>
      <c r="F150" s="450">
        <f>INDEX(APU!I:I,MATCH(B150,APU!J:J,0))</f>
        <v>949209.86846150667</v>
      </c>
      <c r="G150" s="450">
        <f t="shared" si="36"/>
        <v>0</v>
      </c>
    </row>
    <row r="151" spans="2:7">
      <c r="B151" s="446">
        <f t="shared" si="37"/>
        <v>13.109999999999998</v>
      </c>
      <c r="C151" s="447" t="s">
        <v>178</v>
      </c>
      <c r="D151" s="448" t="s">
        <v>27</v>
      </c>
      <c r="E151" s="449">
        <f t="array" ref="E151">INDEX(MEMORIAS!I:I,MATCH(ACTIVIDADES!B151,MEMORIAS!B:B,0))</f>
        <v>0</v>
      </c>
      <c r="F151" s="450">
        <f>INDEX(APU!I:I,MATCH(B151,APU!J:J,0))</f>
        <v>47186.493423075335</v>
      </c>
      <c r="G151" s="450">
        <f t="shared" si="36"/>
        <v>0</v>
      </c>
    </row>
    <row r="152" spans="2:7">
      <c r="B152" s="35"/>
      <c r="C152" s="27" t="s">
        <v>179</v>
      </c>
      <c r="D152" s="28"/>
      <c r="E152" s="29"/>
      <c r="F152" s="30"/>
      <c r="G152" s="30"/>
    </row>
    <row r="153" spans="2:7" ht="25.5">
      <c r="B153" s="446">
        <f>+B151+0.01</f>
        <v>13.119999999999997</v>
      </c>
      <c r="C153" s="447" t="s">
        <v>180</v>
      </c>
      <c r="D153" s="448" t="s">
        <v>41</v>
      </c>
      <c r="E153" s="449">
        <f t="array" ref="E153">INDEX(MEMORIAS!I:I,MATCH(ACTIVIDADES!B153,MEMORIAS!B:B,0))</f>
        <v>0</v>
      </c>
      <c r="F153" s="450">
        <f>INDEX(APU!I:I,MATCH(B153,APU!J:J,0))</f>
        <v>214825.69807691779</v>
      </c>
      <c r="G153" s="450">
        <f t="shared" ref="G153:G156" si="38">IFERROR(E153*F153,0)</f>
        <v>0</v>
      </c>
    </row>
    <row r="154" spans="2:7" ht="25.5">
      <c r="B154" s="446">
        <f t="shared" ref="B154:B156" si="39">+B153+0.01</f>
        <v>13.129999999999997</v>
      </c>
      <c r="C154" s="447" t="s">
        <v>181</v>
      </c>
      <c r="D154" s="448" t="s">
        <v>41</v>
      </c>
      <c r="E154" s="449">
        <f t="array" ref="E154">INDEX(MEMORIAS!I:I,MATCH(ACTIVIDADES!B154,MEMORIAS!B:B,0))</f>
        <v>0</v>
      </c>
      <c r="F154" s="450">
        <f>INDEX(APU!I:I,MATCH(B154,APU!J:J,0))</f>
        <v>135712.17807691777</v>
      </c>
      <c r="G154" s="450">
        <f t="shared" si="38"/>
        <v>0</v>
      </c>
    </row>
    <row r="155" spans="2:7" ht="25.5">
      <c r="B155" s="446">
        <f t="shared" si="39"/>
        <v>13.139999999999997</v>
      </c>
      <c r="C155" s="447" t="s">
        <v>182</v>
      </c>
      <c r="D155" s="448" t="s">
        <v>41</v>
      </c>
      <c r="E155" s="449">
        <f t="array" ref="E155">INDEX(MEMORIAS!I:I,MATCH(ACTIVIDADES!B155,MEMORIAS!B:B,0))</f>
        <v>0</v>
      </c>
      <c r="F155" s="450">
        <f>INDEX(APU!I:I,MATCH(B155,APU!J:J,0))</f>
        <v>67605.389038458889</v>
      </c>
      <c r="G155" s="450">
        <f t="shared" si="38"/>
        <v>0</v>
      </c>
    </row>
    <row r="156" spans="2:7" ht="38.25">
      <c r="B156" s="446">
        <f t="shared" si="39"/>
        <v>13.149999999999997</v>
      </c>
      <c r="C156" s="447" t="s">
        <v>183</v>
      </c>
      <c r="D156" s="448" t="s">
        <v>41</v>
      </c>
      <c r="E156" s="449">
        <f t="array" ref="E156">INDEX(MEMORIAS!I:I,MATCH(ACTIVIDADES!B156,MEMORIAS!B:B,0))</f>
        <v>13</v>
      </c>
      <c r="F156" s="450">
        <f>INDEX(APU!I:I,MATCH(B156,APU!J:J,0))</f>
        <v>281988.16807691782</v>
      </c>
      <c r="G156" s="450">
        <f t="shared" si="38"/>
        <v>3665846.1849999316</v>
      </c>
    </row>
    <row r="157" spans="2:7">
      <c r="B157" s="35"/>
      <c r="C157" s="27" t="s">
        <v>184</v>
      </c>
      <c r="D157" s="28"/>
      <c r="E157" s="29"/>
      <c r="F157" s="30"/>
      <c r="G157" s="30"/>
    </row>
    <row r="158" spans="2:7">
      <c r="B158" s="446">
        <f>+B156+0.01</f>
        <v>13.159999999999997</v>
      </c>
      <c r="C158" s="447" t="s">
        <v>185</v>
      </c>
      <c r="D158" s="448" t="s">
        <v>41</v>
      </c>
      <c r="E158" s="449">
        <f t="array" ref="E158">INDEX(MEMORIAS!I:I,MATCH(ACTIVIDADES!B158,MEMORIAS!B:B,0))</f>
        <v>0</v>
      </c>
      <c r="F158" s="450">
        <f>INDEX(APU!I:I,MATCH(B158,APU!J:J,0))</f>
        <v>511186.93423075334</v>
      </c>
      <c r="G158" s="450">
        <f>IFERROR(E158*F158,0)</f>
        <v>0</v>
      </c>
    </row>
    <row r="159" spans="2:7" ht="15.75">
      <c r="B159" s="444">
        <v>14</v>
      </c>
      <c r="C159" s="451" t="s">
        <v>186</v>
      </c>
      <c r="D159" s="452"/>
      <c r="E159" s="453"/>
      <c r="F159" s="454"/>
      <c r="G159" s="445">
        <f>SUM(G160:G166)</f>
        <v>0</v>
      </c>
    </row>
    <row r="160" spans="2:7" ht="38.25">
      <c r="B160" s="446">
        <f t="shared" ref="B160:B166" si="40">+B159+0.01</f>
        <v>14.01</v>
      </c>
      <c r="C160" s="447" t="s">
        <v>187</v>
      </c>
      <c r="D160" s="448" t="s">
        <v>27</v>
      </c>
      <c r="E160" s="449">
        <f t="array" ref="E160">INDEX(MEMORIAS!I:I,MATCH(ACTIVIDADES!B160,MEMORIAS!B:B,0))</f>
        <v>0</v>
      </c>
      <c r="F160" s="450">
        <f>INDEX(APU!I:I,MATCH(B160,APU!J:J,0))</f>
        <v>62654.733557688334</v>
      </c>
      <c r="G160" s="450">
        <f t="shared" ref="G160:G166" si="41">IFERROR(E160*F160,0)</f>
        <v>0</v>
      </c>
    </row>
    <row r="161" spans="2:7" ht="25.5">
      <c r="B161" s="446">
        <f t="shared" si="40"/>
        <v>14.02</v>
      </c>
      <c r="C161" s="447" t="s">
        <v>188</v>
      </c>
      <c r="D161" s="448" t="s">
        <v>41</v>
      </c>
      <c r="E161" s="449">
        <f t="array" ref="E161">INDEX(MEMORIAS!I:I,MATCH(ACTIVIDADES!B161,MEMORIAS!B:B,0))</f>
        <v>0</v>
      </c>
      <c r="F161" s="450">
        <f>INDEX(APU!I:I,MATCH(B161,APU!J:J,0))</f>
        <v>44623.593423075334</v>
      </c>
      <c r="G161" s="450">
        <f t="shared" si="41"/>
        <v>0</v>
      </c>
    </row>
    <row r="162" spans="2:7" ht="38.25">
      <c r="B162" s="446">
        <f t="shared" si="40"/>
        <v>14.03</v>
      </c>
      <c r="C162" s="447" t="s">
        <v>189</v>
      </c>
      <c r="D162" s="448" t="s">
        <v>41</v>
      </c>
      <c r="E162" s="449">
        <f t="array" ref="E162">INDEX(MEMORIAS!I:I,MATCH(ACTIVIDADES!B162,MEMORIAS!B:B,0))</f>
        <v>0</v>
      </c>
      <c r="F162" s="450">
        <f>INDEX(APU!I:I,MATCH(B162,APU!J:J,0))</f>
        <v>16236.546711537667</v>
      </c>
      <c r="G162" s="450">
        <f t="shared" si="41"/>
        <v>0</v>
      </c>
    </row>
    <row r="163" spans="2:7" ht="25.5">
      <c r="B163" s="446">
        <f t="shared" si="40"/>
        <v>14.04</v>
      </c>
      <c r="C163" s="447" t="s">
        <v>190</v>
      </c>
      <c r="D163" s="448" t="s">
        <v>41</v>
      </c>
      <c r="E163" s="449">
        <f t="array" ref="E163">INDEX(MEMORIAS!I:I,MATCH(ACTIVIDADES!B163,MEMORIAS!B:B,0))</f>
        <v>0</v>
      </c>
      <c r="F163" s="450">
        <f>INDEX(APU!I:I,MATCH(B163,APU!J:J,0))</f>
        <v>220705.09342307533</v>
      </c>
      <c r="G163" s="450">
        <f t="shared" si="41"/>
        <v>0</v>
      </c>
    </row>
    <row r="164" spans="2:7" ht="25.5">
      <c r="B164" s="446">
        <f t="shared" si="40"/>
        <v>14.049999999999999</v>
      </c>
      <c r="C164" s="447" t="s">
        <v>191</v>
      </c>
      <c r="D164" s="448" t="s">
        <v>41</v>
      </c>
      <c r="E164" s="449">
        <f t="array" ref="E164">INDEX(MEMORIAS!I:I,MATCH(ACTIVIDADES!B164,MEMORIAS!B:B,0))</f>
        <v>0</v>
      </c>
      <c r="F164" s="450">
        <f>INDEX(APU!I:I,MATCH(B164,APU!J:J,0))</f>
        <v>77805.093423075334</v>
      </c>
      <c r="G164" s="450">
        <f t="shared" si="41"/>
        <v>0</v>
      </c>
    </row>
    <row r="165" spans="2:7" ht="38.25">
      <c r="B165" s="446">
        <f t="shared" si="40"/>
        <v>14.059999999999999</v>
      </c>
      <c r="C165" s="447" t="s">
        <v>192</v>
      </c>
      <c r="D165" s="448" t="s">
        <v>41</v>
      </c>
      <c r="E165" s="449">
        <f t="array" ref="E165">INDEX(MEMORIAS!I:I,MATCH(ACTIVIDADES!B165,MEMORIAS!B:B,0))</f>
        <v>0</v>
      </c>
      <c r="F165" s="450">
        <f>INDEX(APU!I:I,MATCH(B165,APU!J:J,0))</f>
        <v>296190.18684615067</v>
      </c>
      <c r="G165" s="450">
        <f t="shared" si="41"/>
        <v>0</v>
      </c>
    </row>
    <row r="166" spans="2:7" ht="25.5">
      <c r="B166" s="446">
        <f t="shared" si="40"/>
        <v>14.069999999999999</v>
      </c>
      <c r="C166" s="447" t="s">
        <v>193</v>
      </c>
      <c r="D166" s="448" t="s">
        <v>41</v>
      </c>
      <c r="E166" s="449">
        <f t="array" ref="E166">INDEX(MEMORIAS!I:I,MATCH(ACTIVIDADES!B166,MEMORIAS!B:B,0))</f>
        <v>0</v>
      </c>
      <c r="F166" s="450">
        <f>INDEX(APU!I:I,MATCH(B166,APU!J:J,0))</f>
        <v>15165.404003141666</v>
      </c>
      <c r="G166" s="450">
        <f t="shared" si="41"/>
        <v>0</v>
      </c>
    </row>
    <row r="167" spans="2:7" ht="15.75">
      <c r="B167" s="444">
        <v>15</v>
      </c>
      <c r="C167" s="451" t="s">
        <v>194</v>
      </c>
      <c r="D167" s="452"/>
      <c r="E167" s="453"/>
      <c r="F167" s="454"/>
      <c r="G167" s="445">
        <f>SUM(G168:G174)</f>
        <v>4994084.2316588145</v>
      </c>
    </row>
    <row r="168" spans="2:7" ht="15.75">
      <c r="B168" s="444"/>
      <c r="C168" s="455" t="s">
        <v>195</v>
      </c>
      <c r="D168" s="452"/>
      <c r="E168" s="453"/>
      <c r="F168" s="454"/>
      <c r="G168" s="445"/>
    </row>
    <row r="169" spans="2:7" ht="38.25">
      <c r="B169" s="446">
        <f>+B167+0.01</f>
        <v>15.01</v>
      </c>
      <c r="C169" s="447" t="s">
        <v>196</v>
      </c>
      <c r="D169" s="448" t="s">
        <v>35</v>
      </c>
      <c r="E169" s="449">
        <f t="array" ref="E169">INDEX(MEMORIAS!I:I,MATCH(ACTIVIDADES!B169,MEMORIAS!B:B,0))</f>
        <v>27.481999999999999</v>
      </c>
      <c r="F169" s="450">
        <f>INDEX(APU!I:I,MATCH(B169,APU!J:J,0))</f>
        <v>36920.442330214843</v>
      </c>
      <c r="G169" s="450">
        <f t="shared" ref="G169:G171" si="42">IFERROR(E169*F169,0)</f>
        <v>1014647.5961189643</v>
      </c>
    </row>
    <row r="170" spans="2:7" ht="38.25">
      <c r="B170" s="446">
        <f t="shared" ref="B170:B171" si="43">+B169+0.01</f>
        <v>15.02</v>
      </c>
      <c r="C170" s="447" t="s">
        <v>197</v>
      </c>
      <c r="D170" s="448" t="s">
        <v>35</v>
      </c>
      <c r="E170" s="449">
        <f t="array" ref="E170">INDEX(MEMORIAS!I:I,MATCH(ACTIVIDADES!B170,MEMORIAS!B:B,0))</f>
        <v>5</v>
      </c>
      <c r="F170" s="450">
        <f>INDEX(APU!I:I,MATCH(B170,APU!J:J,0))</f>
        <v>37137.692330214843</v>
      </c>
      <c r="G170" s="450">
        <f t="shared" si="42"/>
        <v>185688.46165107421</v>
      </c>
    </row>
    <row r="171" spans="2:7" ht="38.25">
      <c r="B171" s="446">
        <f t="shared" si="43"/>
        <v>15.03</v>
      </c>
      <c r="C171" s="447" t="s">
        <v>198</v>
      </c>
      <c r="D171" s="448" t="s">
        <v>27</v>
      </c>
      <c r="E171" s="449">
        <f t="array" ref="E171">INDEX(MEMORIAS!I:I,MATCH(ACTIVIDADES!B171,MEMORIAS!B:B,0))</f>
        <v>0</v>
      </c>
      <c r="F171" s="450">
        <f>INDEX(APU!I:I,MATCH(B171,APU!J:J,0))</f>
        <v>26329.376919080132</v>
      </c>
      <c r="G171" s="450">
        <f t="shared" si="42"/>
        <v>0</v>
      </c>
    </row>
    <row r="172" spans="2:7">
      <c r="B172" s="26"/>
      <c r="C172" s="27" t="s">
        <v>199</v>
      </c>
      <c r="D172" s="28"/>
      <c r="E172" s="29"/>
      <c r="F172" s="30"/>
      <c r="G172" s="30"/>
    </row>
    <row r="173" spans="2:7" ht="25.5">
      <c r="B173" s="446">
        <f>+B171+0.01</f>
        <v>15.04</v>
      </c>
      <c r="C173" s="447" t="s">
        <v>200</v>
      </c>
      <c r="D173" s="448" t="s">
        <v>35</v>
      </c>
      <c r="E173" s="449">
        <f t="array" ref="E173">INDEX(MEMORIAS!I:I,MATCH(ACTIVIDADES!B173,MEMORIAS!B:B,0))</f>
        <v>5</v>
      </c>
      <c r="F173" s="450">
        <f>INDEX(APU!I:I,MATCH(B173,APU!J:J,0))</f>
        <v>99298.701246498866</v>
      </c>
      <c r="G173" s="450">
        <f t="shared" ref="G173:G174" si="44">IFERROR(E173*F173,0)</f>
        <v>496493.50623249431</v>
      </c>
    </row>
    <row r="174" spans="2:7" ht="25.5">
      <c r="B174" s="446">
        <f>+B173+0.01</f>
        <v>15.049999999999999</v>
      </c>
      <c r="C174" s="447" t="s">
        <v>201</v>
      </c>
      <c r="D174" s="448" t="s">
        <v>35</v>
      </c>
      <c r="E174" s="449">
        <f t="array" ref="E174">INDEX(MEMORIAS!I:I,MATCH(ACTIVIDADES!B174,MEMORIAS!B:B,0))</f>
        <v>27.481999999999999</v>
      </c>
      <c r="F174" s="450">
        <f>INDEX(APU!I:I,MATCH(B174,APU!J:J,0))</f>
        <v>119978.70124649887</v>
      </c>
      <c r="G174" s="450">
        <f t="shared" si="44"/>
        <v>3297254.667656282</v>
      </c>
    </row>
    <row r="175" spans="2:7" ht="15.75">
      <c r="B175" s="444">
        <v>16</v>
      </c>
      <c r="C175" s="451" t="s">
        <v>202</v>
      </c>
      <c r="D175" s="452"/>
      <c r="E175" s="453"/>
      <c r="F175" s="454"/>
      <c r="G175" s="445">
        <f>SUM(G176:G186)</f>
        <v>34033810.819798447</v>
      </c>
    </row>
    <row r="176" spans="2:7" ht="15.75">
      <c r="B176" s="444"/>
      <c r="C176" s="455" t="s">
        <v>203</v>
      </c>
      <c r="D176" s="452"/>
      <c r="E176" s="453"/>
      <c r="F176" s="454"/>
      <c r="G176" s="445"/>
    </row>
    <row r="177" spans="2:7" ht="25.5">
      <c r="B177" s="446">
        <f>+B175+0.01</f>
        <v>16.010000000000002</v>
      </c>
      <c r="C177" s="447" t="s">
        <v>204</v>
      </c>
      <c r="D177" s="448" t="s">
        <v>35</v>
      </c>
      <c r="E177" s="449">
        <f t="array" ref="E177">INDEX(MEMORIAS!I:I,MATCH(ACTIVIDADES!B177,MEMORIAS!B:B,0))</f>
        <v>40.92</v>
      </c>
      <c r="F177" s="450">
        <f>INDEX(APU!I:I,MATCH(B177,APU!J:J,0))</f>
        <v>63006.323357990033</v>
      </c>
      <c r="G177" s="450">
        <f>IFERROR(E177*F177,0)</f>
        <v>2578218.7518089521</v>
      </c>
    </row>
    <row r="178" spans="2:7" ht="15.75">
      <c r="B178" s="444"/>
      <c r="C178" s="455" t="s">
        <v>205</v>
      </c>
      <c r="D178" s="452"/>
      <c r="E178" s="453"/>
      <c r="F178" s="454"/>
      <c r="G178" s="445"/>
    </row>
    <row r="179" spans="2:7" ht="25.5">
      <c r="B179" s="446">
        <f>+B177+0.01</f>
        <v>16.020000000000003</v>
      </c>
      <c r="C179" s="447" t="s">
        <v>206</v>
      </c>
      <c r="D179" s="448" t="s">
        <v>35</v>
      </c>
      <c r="E179" s="449">
        <f t="array" ref="E179">INDEX(MEMORIAS!I:I,MATCH(ACTIVIDADES!B179,MEMORIAS!B:B,0))</f>
        <v>176.15</v>
      </c>
      <c r="F179" s="450">
        <f>INDEX(APU!I:I,MATCH(B179,APU!J:J,0))</f>
        <v>145868.96295799487</v>
      </c>
      <c r="G179" s="450">
        <f t="shared" ref="G179:G181" si="45">IFERROR(E179*F179,0)</f>
        <v>25694817.825050797</v>
      </c>
    </row>
    <row r="180" spans="2:7" ht="25.5">
      <c r="B180" s="446">
        <f t="shared" ref="B180:B181" si="46">+B179+0.01</f>
        <v>16.030000000000005</v>
      </c>
      <c r="C180" s="447" t="s">
        <v>207</v>
      </c>
      <c r="D180" s="448" t="s">
        <v>35</v>
      </c>
      <c r="E180" s="449">
        <f t="array" ref="E180">INDEX(MEMORIAS!I:I,MATCH(ACTIVIDADES!B180,MEMORIAS!B:B,0))</f>
        <v>0</v>
      </c>
      <c r="F180" s="450">
        <f>INDEX(APU!I:I,MATCH(B180,APU!J:J,0))</f>
        <v>124594.45285879247</v>
      </c>
      <c r="G180" s="450">
        <f t="shared" si="45"/>
        <v>0</v>
      </c>
    </row>
    <row r="181" spans="2:7" ht="63.75">
      <c r="B181" s="446">
        <f t="shared" si="46"/>
        <v>16.040000000000006</v>
      </c>
      <c r="C181" s="447" t="s">
        <v>208</v>
      </c>
      <c r="D181" s="448" t="s">
        <v>35</v>
      </c>
      <c r="E181" s="449">
        <f t="array" ref="E181">INDEX(MEMORIAS!I:I,MATCH(ACTIVIDADES!B181,MEMORIAS!B:B,0))</f>
        <v>0</v>
      </c>
      <c r="F181" s="450">
        <f>INDEX(APU!I:I,MATCH(B181,APU!J:J,0))</f>
        <v>263780.92388027604</v>
      </c>
      <c r="G181" s="450">
        <f t="shared" si="45"/>
        <v>0</v>
      </c>
    </row>
    <row r="182" spans="2:7" ht="15.75">
      <c r="B182" s="444"/>
      <c r="C182" s="455" t="s">
        <v>209</v>
      </c>
      <c r="D182" s="452"/>
      <c r="E182" s="453"/>
      <c r="F182" s="454"/>
      <c r="G182" s="445"/>
    </row>
    <row r="183" spans="2:7" ht="63.75">
      <c r="B183" s="446">
        <f>+B181+0.01</f>
        <v>16.050000000000008</v>
      </c>
      <c r="C183" s="447" t="s">
        <v>210</v>
      </c>
      <c r="D183" s="448" t="s">
        <v>27</v>
      </c>
      <c r="E183" s="449">
        <f t="array" ref="E183">INDEX(MEMORIAS!I:I,MATCH(ACTIVIDADES!B183,MEMORIAS!B:B,0))</f>
        <v>61.730000000000004</v>
      </c>
      <c r="F183" s="450">
        <f>INDEX(APU!I:I,MATCH(B183,APU!J:J,0))</f>
        <v>93322.116360581538</v>
      </c>
      <c r="G183" s="450">
        <f t="shared" ref="G183:G186" si="47">IFERROR(E183*F183,0)</f>
        <v>5760774.2429386983</v>
      </c>
    </row>
    <row r="184" spans="2:7" ht="25.5">
      <c r="B184" s="446">
        <f t="shared" ref="B184:B186" si="48">+B183+0.01</f>
        <v>16.060000000000009</v>
      </c>
      <c r="C184" s="447" t="s">
        <v>211</v>
      </c>
      <c r="D184" s="448" t="s">
        <v>27</v>
      </c>
      <c r="E184" s="449">
        <f t="array" ref="E184">INDEX(MEMORIAS!I:I,MATCH(ACTIVIDADES!B184,MEMORIAS!B:B,0))</f>
        <v>0</v>
      </c>
      <c r="F184" s="450">
        <f>INDEX(APU!I:I,MATCH(B184,APU!J:J,0))</f>
        <v>66047.10402463263</v>
      </c>
      <c r="G184" s="450">
        <f t="shared" si="47"/>
        <v>0</v>
      </c>
    </row>
    <row r="185" spans="2:7" ht="38.25">
      <c r="B185" s="446">
        <f t="shared" si="48"/>
        <v>16.070000000000011</v>
      </c>
      <c r="C185" s="447" t="s">
        <v>212</v>
      </c>
      <c r="D185" s="448" t="s">
        <v>27</v>
      </c>
      <c r="E185" s="449">
        <f t="array" ref="E185">INDEX(MEMORIAS!I:I,MATCH(ACTIVIDADES!B185,MEMORIAS!B:B,0))</f>
        <v>0</v>
      </c>
      <c r="F185" s="450">
        <f>INDEX(APU!I:I,MATCH(B185,APU!J:J,0))</f>
        <v>92664.945346352004</v>
      </c>
      <c r="G185" s="450">
        <f t="shared" si="47"/>
        <v>0</v>
      </c>
    </row>
    <row r="186" spans="2:7" ht="38.25">
      <c r="B186" s="446">
        <f t="shared" si="48"/>
        <v>16.080000000000013</v>
      </c>
      <c r="C186" s="447" t="s">
        <v>213</v>
      </c>
      <c r="D186" s="448" t="s">
        <v>27</v>
      </c>
      <c r="E186" s="449">
        <f t="array" ref="E186">INDEX(MEMORIAS!I:I,MATCH(ACTIVIDADES!B186,MEMORIAS!B:B,0))</f>
        <v>0</v>
      </c>
      <c r="F186" s="450">
        <f>INDEX(APU!I:I,MATCH(B186,APU!J:J,0))</f>
        <v>42318.571507354267</v>
      </c>
      <c r="G186" s="450">
        <f t="shared" si="47"/>
        <v>0</v>
      </c>
    </row>
    <row r="187" spans="2:7" ht="15.75">
      <c r="B187" s="444">
        <v>17</v>
      </c>
      <c r="C187" s="451" t="s">
        <v>214</v>
      </c>
      <c r="D187" s="452"/>
      <c r="E187" s="453"/>
      <c r="F187" s="454"/>
      <c r="G187" s="445">
        <f>SUM(G188:G199)</f>
        <v>11526964.940655386</v>
      </c>
    </row>
    <row r="188" spans="2:7" ht="15.75">
      <c r="B188" s="444"/>
      <c r="C188" s="455" t="s">
        <v>215</v>
      </c>
      <c r="D188" s="452"/>
      <c r="E188" s="453"/>
      <c r="F188" s="454"/>
      <c r="G188" s="445"/>
    </row>
    <row r="189" spans="2:7" ht="38.25">
      <c r="B189" s="446">
        <f>+B187+0.01</f>
        <v>17.010000000000002</v>
      </c>
      <c r="C189" s="447" t="s">
        <v>216</v>
      </c>
      <c r="D189" s="448" t="s">
        <v>35</v>
      </c>
      <c r="E189" s="449">
        <f t="array" ref="E189">INDEX(MEMORIAS!I:I,MATCH(ACTIVIDADES!B189,MEMORIAS!B:B,0))</f>
        <v>0</v>
      </c>
      <c r="F189" s="450">
        <f>INDEX(APU!I:I,MATCH(B189,APU!J:J,0))</f>
        <v>9061.0386642437297</v>
      </c>
      <c r="G189" s="450">
        <f t="shared" ref="G189:G190" si="49">IFERROR(E189*F189,0)</f>
        <v>0</v>
      </c>
    </row>
    <row r="190" spans="2:7" ht="38.25">
      <c r="B190" s="446">
        <f>+B189+0.01</f>
        <v>17.020000000000003</v>
      </c>
      <c r="C190" s="447" t="s">
        <v>217</v>
      </c>
      <c r="D190" s="448" t="s">
        <v>35</v>
      </c>
      <c r="E190" s="449">
        <f t="array" ref="E190">INDEX(MEMORIAS!I:I,MATCH(ACTIVIDADES!B190,MEMORIAS!B:B,0))</f>
        <v>0</v>
      </c>
      <c r="F190" s="450">
        <f>INDEX(APU!I:I,MATCH(B190,APU!J:J,0))</f>
        <v>9848.0386642437297</v>
      </c>
      <c r="G190" s="450">
        <f t="shared" si="49"/>
        <v>0</v>
      </c>
    </row>
    <row r="191" spans="2:7" ht="15.75">
      <c r="B191" s="444"/>
      <c r="C191" s="455" t="s">
        <v>218</v>
      </c>
      <c r="D191" s="452"/>
      <c r="E191" s="453"/>
      <c r="F191" s="454"/>
      <c r="G191" s="445"/>
    </row>
    <row r="192" spans="2:7" ht="63.75">
      <c r="B192" s="446">
        <f>+B190+0.01</f>
        <v>17.030000000000005</v>
      </c>
      <c r="C192" s="447" t="s">
        <v>219</v>
      </c>
      <c r="D192" s="448" t="s">
        <v>35</v>
      </c>
      <c r="E192" s="449">
        <f t="array" ref="E192">INDEX(MEMORIAS!I:I,MATCH(ACTIVIDADES!B192,MEMORIAS!B:B,0))</f>
        <v>233.852</v>
      </c>
      <c r="F192" s="450">
        <f>INDEX(APU!I:I,MATCH(B192,APU!J:J,0))</f>
        <v>21422.989069270396</v>
      </c>
      <c r="G192" s="450">
        <f t="shared" ref="G192:G196" si="50">IFERROR(E192*F192,0)</f>
        <v>5009808.8398270207</v>
      </c>
    </row>
    <row r="193" spans="2:12" ht="63.75">
      <c r="B193" s="446">
        <f t="shared" ref="B193:B196" si="51">+B192+0.01</f>
        <v>17.040000000000006</v>
      </c>
      <c r="C193" s="447" t="s">
        <v>220</v>
      </c>
      <c r="D193" s="448" t="s">
        <v>35</v>
      </c>
      <c r="E193" s="449">
        <f t="array" ref="E193">INDEX(MEMORIAS!I:I,MATCH(ACTIVIDADES!B193,MEMORIAS!B:B,0))</f>
        <v>126.56</v>
      </c>
      <c r="F193" s="450">
        <f>INDEX(APU!I:I,MATCH(B193,APU!J:J,0))</f>
        <v>33745.981782117327</v>
      </c>
      <c r="G193" s="450">
        <f t="shared" si="50"/>
        <v>4270891.454344769</v>
      </c>
    </row>
    <row r="194" spans="2:12" ht="51">
      <c r="B194" s="446">
        <f t="shared" si="51"/>
        <v>17.050000000000008</v>
      </c>
      <c r="C194" s="447" t="s">
        <v>221</v>
      </c>
      <c r="D194" s="448" t="s">
        <v>35</v>
      </c>
      <c r="E194" s="449">
        <f t="array" ref="E194">INDEX(MEMORIAS!I:I,MATCH(ACTIVIDADES!B194,MEMORIAS!B:B,0))</f>
        <v>0</v>
      </c>
      <c r="F194" s="450">
        <f>INDEX(APU!I:I,MATCH(B194,APU!J:J,0))</f>
        <v>27769.981782117327</v>
      </c>
      <c r="G194" s="450">
        <f t="shared" si="50"/>
        <v>0</v>
      </c>
    </row>
    <row r="195" spans="2:12" ht="25.5">
      <c r="B195" s="446">
        <f t="shared" si="51"/>
        <v>17.060000000000009</v>
      </c>
      <c r="C195" s="447" t="s">
        <v>222</v>
      </c>
      <c r="D195" s="448" t="s">
        <v>35</v>
      </c>
      <c r="E195" s="449">
        <f t="array" ref="E195">INDEX(MEMORIAS!I:I,MATCH(ACTIVIDADES!B195,MEMORIAS!B:B,0))</f>
        <v>43.596000000000004</v>
      </c>
      <c r="F195" s="450">
        <f>INDEX(APU!I:I,MATCH(B195,APU!J:J,0))</f>
        <v>27923.481782117327</v>
      </c>
      <c r="G195" s="450">
        <f t="shared" si="50"/>
        <v>1217352.1117731871</v>
      </c>
    </row>
    <row r="196" spans="2:12" ht="25.5">
      <c r="B196" s="446">
        <f t="shared" si="51"/>
        <v>17.070000000000011</v>
      </c>
      <c r="C196" s="447" t="s">
        <v>223</v>
      </c>
      <c r="D196" s="448" t="s">
        <v>32</v>
      </c>
      <c r="E196" s="449">
        <f t="array" ref="E196">INDEX(MEMORIAS!I:I,MATCH(ACTIVIDADES!B196,MEMORIAS!B:B,0))</f>
        <v>0</v>
      </c>
      <c r="F196" s="450">
        <f>INDEX(APU!I:I,MATCH(B196,APU!J:J,0))</f>
        <v>32352.406782117327</v>
      </c>
      <c r="G196" s="450">
        <f t="shared" si="50"/>
        <v>0</v>
      </c>
    </row>
    <row r="197" spans="2:12">
      <c r="B197" s="35"/>
      <c r="C197" s="27" t="s">
        <v>224</v>
      </c>
      <c r="D197" s="28"/>
      <c r="E197" s="29"/>
      <c r="F197" s="30"/>
      <c r="G197" s="30"/>
    </row>
    <row r="198" spans="2:12">
      <c r="B198" s="446">
        <f>+B196+0.01</f>
        <v>17.080000000000013</v>
      </c>
      <c r="C198" s="447" t="s">
        <v>225</v>
      </c>
      <c r="D198" s="448" t="s">
        <v>35</v>
      </c>
      <c r="E198" s="449">
        <f t="array" ref="E198">INDEX(MEMORIAS!I:I,MATCH(ACTIVIDADES!B198,MEMORIAS!B:B,0))</f>
        <v>0</v>
      </c>
      <c r="F198" s="450">
        <f>INDEX(APU!I:I,MATCH(B198,APU!J:J,0))</f>
        <v>13250.440141058663</v>
      </c>
      <c r="G198" s="450">
        <f t="shared" ref="G198:G199" si="52">IFERROR(E198*F198,0)</f>
        <v>0</v>
      </c>
    </row>
    <row r="199" spans="2:12" ht="25.5">
      <c r="B199" s="446">
        <f>+B198+0.01</f>
        <v>17.090000000000014</v>
      </c>
      <c r="C199" s="447" t="s">
        <v>226</v>
      </c>
      <c r="D199" s="448" t="s">
        <v>35</v>
      </c>
      <c r="E199" s="449">
        <f t="array" ref="E199">INDEX(MEMORIAS!I:I,MATCH(ACTIVIDADES!B199,MEMORIAS!B:B,0))</f>
        <v>103.66029999999999</v>
      </c>
      <c r="F199" s="450">
        <f>INDEX(APU!I:I,MATCH(B199,APU!J:J,0))</f>
        <v>9925.8108910586634</v>
      </c>
      <c r="G199" s="450">
        <f t="shared" si="52"/>
        <v>1028912.5347104083</v>
      </c>
    </row>
    <row r="200" spans="2:12" ht="15.75">
      <c r="B200" s="444">
        <v>18</v>
      </c>
      <c r="C200" s="451" t="s">
        <v>227</v>
      </c>
      <c r="D200" s="452"/>
      <c r="E200" s="453"/>
      <c r="F200" s="454"/>
      <c r="G200" s="445">
        <f>SUM(G201:G202)</f>
        <v>0</v>
      </c>
    </row>
    <row r="201" spans="2:12" ht="25.5">
      <c r="B201" s="446">
        <f t="shared" ref="B201:B202" si="53">+B200+0.01</f>
        <v>18.010000000000002</v>
      </c>
      <c r="C201" s="447" t="s">
        <v>228</v>
      </c>
      <c r="D201" s="448" t="s">
        <v>35</v>
      </c>
      <c r="E201" s="449">
        <f t="array" ref="E201">INDEX(MEMORIAS!I:I,MATCH(ACTIVIDADES!B201,MEMORIAS!B:B,0))</f>
        <v>0</v>
      </c>
      <c r="F201" s="450">
        <f>INDEX(APU!I:I,MATCH(B201,APU!J:J,0))</f>
        <v>133475.10473220202</v>
      </c>
      <c r="G201" s="450">
        <f t="shared" ref="G201:G202" si="54">IFERROR(E201*F201,0)</f>
        <v>0</v>
      </c>
    </row>
    <row r="202" spans="2:12">
      <c r="B202" s="446">
        <f t="shared" si="53"/>
        <v>18.020000000000003</v>
      </c>
      <c r="C202" s="447" t="s">
        <v>229</v>
      </c>
      <c r="D202" s="448" t="s">
        <v>35</v>
      </c>
      <c r="E202" s="449">
        <f t="array" ref="E202">INDEX(MEMORIAS!I:I,MATCH(ACTIVIDADES!B202,MEMORIAS!B:B,0))</f>
        <v>0</v>
      </c>
      <c r="F202" s="450">
        <f>INDEX(APU!I:I,MATCH(B202,APU!J:J,0))</f>
        <v>160112.22430589082</v>
      </c>
      <c r="G202" s="450">
        <f t="shared" si="54"/>
        <v>0</v>
      </c>
    </row>
    <row r="203" spans="2:12" ht="15.75">
      <c r="B203" s="444">
        <v>19</v>
      </c>
      <c r="C203" s="451" t="s">
        <v>4</v>
      </c>
      <c r="D203" s="452"/>
      <c r="E203" s="453"/>
      <c r="F203" s="454"/>
      <c r="G203" s="445">
        <f>SUM(G204)</f>
        <v>47169.5</v>
      </c>
    </row>
    <row r="204" spans="2:12">
      <c r="B204" s="446">
        <f>+B203+0.01</f>
        <v>19.010000000000002</v>
      </c>
      <c r="C204" s="447" t="s">
        <v>230</v>
      </c>
      <c r="D204" s="448" t="s">
        <v>231</v>
      </c>
      <c r="E204" s="36">
        <f>13477*0.35*10</f>
        <v>47169.5</v>
      </c>
      <c r="F204" s="450"/>
      <c r="G204" s="450">
        <f>+E204</f>
        <v>47169.5</v>
      </c>
    </row>
    <row r="205" spans="2:12" ht="14.25" customHeight="1" thickBot="1">
      <c r="B205" s="16"/>
      <c r="C205" s="1"/>
      <c r="D205" s="16"/>
      <c r="E205" s="16"/>
    </row>
    <row r="206" spans="2:12" ht="14.25" customHeight="1" thickBot="1">
      <c r="B206" s="16"/>
      <c r="C206" s="1"/>
      <c r="D206" s="746" t="s">
        <v>232</v>
      </c>
      <c r="E206" s="861"/>
      <c r="F206" s="862"/>
      <c r="G206" s="37">
        <f>SUM(G8:G204)/2</f>
        <v>163720176.93536511</v>
      </c>
      <c r="I206" s="743"/>
      <c r="J206" s="425"/>
    </row>
    <row r="207" spans="2:12" ht="14.25" customHeight="1" thickBot="1">
      <c r="B207" s="16"/>
      <c r="C207" s="1"/>
      <c r="D207" s="38"/>
      <c r="E207" s="16"/>
    </row>
    <row r="208" spans="2:12" ht="14.25" customHeight="1" thickBot="1">
      <c r="B208" s="16"/>
      <c r="C208" s="1"/>
      <c r="D208" s="39" t="s">
        <v>10</v>
      </c>
      <c r="E208" s="456"/>
      <c r="F208" s="40">
        <f ca="1">+'FORM-AU'!H46</f>
        <v>0.30220127983648698</v>
      </c>
      <c r="G208" s="41">
        <f ca="1">+'FORM-AU'!I46</f>
        <v>49476447.004923292</v>
      </c>
      <c r="I208" s="747" t="s">
        <v>233</v>
      </c>
      <c r="J208" s="520">
        <v>0.7</v>
      </c>
      <c r="K208" s="521" t="s">
        <v>234</v>
      </c>
      <c r="L208" s="563">
        <v>165000000</v>
      </c>
    </row>
    <row r="209" spans="2:12" ht="14.25" customHeight="1" thickBot="1">
      <c r="B209" s="16"/>
      <c r="C209" s="1"/>
      <c r="D209" s="457" t="s">
        <v>11</v>
      </c>
      <c r="E209" s="458"/>
      <c r="F209" s="40">
        <f>+'FORM-AU'!H47</f>
        <v>0.05</v>
      </c>
      <c r="G209" s="41">
        <f>+'FORM-AU'!$I$47</f>
        <v>8186008.8467682563</v>
      </c>
      <c r="I209" s="748"/>
      <c r="J209" s="522">
        <v>0.3</v>
      </c>
      <c r="K209" s="521" t="s">
        <v>235</v>
      </c>
      <c r="L209" s="563">
        <f>(100%*L208)/70%-L208</f>
        <v>70714285.714285731</v>
      </c>
    </row>
    <row r="210" spans="2:12" ht="14.25" customHeight="1" thickBot="1">
      <c r="B210" s="16"/>
      <c r="C210" s="1"/>
      <c r="D210" s="459" t="s">
        <v>236</v>
      </c>
      <c r="E210" s="460"/>
      <c r="F210" s="42"/>
      <c r="G210" s="43">
        <f ca="1">+G209+G208+G206</f>
        <v>221382632.78705665</v>
      </c>
    </row>
    <row r="211" spans="2:12" ht="14.25" customHeight="1" thickBot="1">
      <c r="B211" s="16"/>
      <c r="C211" s="1"/>
      <c r="D211" s="38"/>
      <c r="E211" s="16"/>
      <c r="I211" s="523" t="s">
        <v>237</v>
      </c>
      <c r="J211" s="524" t="s">
        <v>238</v>
      </c>
    </row>
    <row r="212" spans="2:12" ht="14.25" customHeight="1" thickBot="1">
      <c r="B212" s="16"/>
      <c r="C212" s="1"/>
      <c r="D212" s="459" t="s">
        <v>239</v>
      </c>
      <c r="E212" s="460"/>
      <c r="F212" s="42"/>
      <c r="G212" s="37">
        <f ca="1">+G213+G214</f>
        <v>3142271</v>
      </c>
      <c r="I212" s="548">
        <f ca="1">IF(G226=0,0,IF(G226&lt;(L208+L209),(G226-I215)*J208,L208-I215))</f>
        <v>157167432.65093976</v>
      </c>
      <c r="J212" s="525">
        <f ca="1">+I212/G226-J215</f>
        <v>0.7</v>
      </c>
      <c r="K212" s="526" t="s">
        <v>240</v>
      </c>
    </row>
    <row r="213" spans="2:12" ht="14.25" customHeight="1" thickBot="1">
      <c r="B213" s="16"/>
      <c r="C213" s="1"/>
      <c r="D213" s="44" t="s">
        <v>241</v>
      </c>
      <c r="E213" s="45"/>
      <c r="F213" s="46"/>
      <c r="G213" s="41">
        <f ca="1">+POLIZAS!$G$14</f>
        <v>1698044</v>
      </c>
      <c r="I213" s="549">
        <f ca="1">+G226-I212-I216-I215</f>
        <v>67357471.136117041</v>
      </c>
      <c r="J213" s="525">
        <f ca="1">+SUM(J208:J209)-J212-J216-J215</f>
        <v>0.30000000000000004</v>
      </c>
      <c r="K213" s="526" t="s">
        <v>242</v>
      </c>
    </row>
    <row r="214" spans="2:12" ht="14.25" customHeight="1" thickBot="1">
      <c r="B214" s="16"/>
      <c r="C214" s="1"/>
      <c r="D214" s="39" t="s">
        <v>13</v>
      </c>
      <c r="E214" s="456"/>
      <c r="F214" s="47"/>
      <c r="G214" s="41">
        <f>+PGIO!$G$53</f>
        <v>1444227</v>
      </c>
      <c r="I214" s="527"/>
      <c r="J214" s="528"/>
      <c r="K214" s="529"/>
    </row>
    <row r="215" spans="2:12" ht="14.25" customHeight="1" thickBot="1">
      <c r="B215" s="16"/>
      <c r="C215" s="1"/>
      <c r="D215" s="48"/>
      <c r="E215" s="49"/>
      <c r="F215" s="49"/>
      <c r="I215" s="527">
        <f ca="1">IF(G216=0,0,J208*G216)</f>
        <v>0</v>
      </c>
      <c r="J215" s="525">
        <f ca="1">IFERROR(I215/($G$226-G216),0)</f>
        <v>0</v>
      </c>
      <c r="K215" s="526" t="s">
        <v>243</v>
      </c>
    </row>
    <row r="216" spans="2:12" ht="14.25" customHeight="1" thickBot="1">
      <c r="B216" s="16"/>
      <c r="C216" s="1"/>
      <c r="D216" s="39" t="s">
        <v>244</v>
      </c>
      <c r="E216" s="456"/>
      <c r="F216" s="49"/>
      <c r="G216" s="41">
        <f ca="1">+'FORM-INTER'!$G$36</f>
        <v>0</v>
      </c>
      <c r="I216" s="527">
        <f ca="1">IF(G216=0,0,J209*G216)</f>
        <v>0</v>
      </c>
      <c r="J216" s="525">
        <f ca="1">IFERROR(I216/$G$226,0)</f>
        <v>0</v>
      </c>
      <c r="K216" s="526" t="s">
        <v>245</v>
      </c>
    </row>
    <row r="217" spans="2:12" ht="14.25" customHeight="1">
      <c r="B217" s="16"/>
      <c r="C217" s="1"/>
      <c r="D217" s="50"/>
      <c r="E217" s="51"/>
      <c r="F217" s="46"/>
      <c r="I217" s="536"/>
      <c r="J217" s="537"/>
      <c r="K217" s="538"/>
      <c r="L217" s="538"/>
    </row>
    <row r="218" spans="2:12" ht="14.25" customHeight="1">
      <c r="B218" s="16"/>
      <c r="C218" s="1"/>
      <c r="D218" s="50"/>
      <c r="E218" s="51"/>
      <c r="F218" s="46"/>
      <c r="I218" s="538"/>
      <c r="J218" s="538"/>
      <c r="K218" s="538"/>
      <c r="L218" s="538"/>
    </row>
    <row r="219" spans="2:12" ht="14.25" customHeight="1" thickBot="1">
      <c r="B219" s="16"/>
      <c r="C219" s="1"/>
      <c r="D219" s="48"/>
      <c r="E219" s="49"/>
      <c r="F219" s="49"/>
      <c r="I219" s="536"/>
      <c r="J219" s="539">
        <f ca="1">SUM(J212:J216)-J220</f>
        <v>1</v>
      </c>
      <c r="K219" s="540" t="s">
        <v>246</v>
      </c>
      <c r="L219" s="538"/>
    </row>
    <row r="220" spans="2:12" ht="14.25" customHeight="1" thickBot="1">
      <c r="B220" s="16"/>
      <c r="C220" s="1"/>
      <c r="D220" s="39" t="s">
        <v>16</v>
      </c>
      <c r="E220" s="456"/>
      <c r="F220" s="49"/>
      <c r="G220" s="41">
        <f>SUM(G221:G222)</f>
        <v>0</v>
      </c>
      <c r="I220" s="538"/>
      <c r="J220" s="541">
        <f ca="1">G216/(G226-G216)</f>
        <v>0</v>
      </c>
      <c r="K220" s="540" t="s">
        <v>247</v>
      </c>
      <c r="L220" s="538"/>
    </row>
    <row r="221" spans="2:12" ht="14.25" customHeight="1">
      <c r="B221" s="16"/>
      <c r="C221" s="1"/>
      <c r="D221" s="50"/>
      <c r="E221" s="51"/>
      <c r="F221" s="46"/>
      <c r="I221" s="538"/>
      <c r="J221" s="542">
        <f ca="1">+G226-G216</f>
        <v>224524903.7870568</v>
      </c>
      <c r="K221" s="540" t="s">
        <v>248</v>
      </c>
      <c r="L221" s="538"/>
    </row>
    <row r="222" spans="2:12" ht="14.25" customHeight="1">
      <c r="B222" s="16"/>
      <c r="C222" s="1"/>
      <c r="D222" s="48"/>
      <c r="E222" s="49"/>
      <c r="F222" s="49"/>
      <c r="I222" s="538"/>
      <c r="J222" s="542">
        <f ca="1">SUM(I215:I217)</f>
        <v>0</v>
      </c>
      <c r="K222" s="540" t="s">
        <v>249</v>
      </c>
      <c r="L222" s="538"/>
    </row>
    <row r="223" spans="2:12" ht="14.25" customHeight="1" thickBot="1">
      <c r="B223" s="16"/>
      <c r="C223" s="1"/>
      <c r="D223" s="48"/>
      <c r="E223" s="49"/>
      <c r="F223" s="49"/>
      <c r="I223" s="538"/>
      <c r="J223" s="536"/>
      <c r="K223" s="538"/>
      <c r="L223" s="538"/>
    </row>
    <row r="224" spans="2:12" ht="14.25" customHeight="1" thickBot="1">
      <c r="B224" s="16"/>
      <c r="C224" s="1"/>
      <c r="D224" s="459" t="s">
        <v>250</v>
      </c>
      <c r="E224" s="460"/>
      <c r="F224" s="42"/>
      <c r="G224" s="43">
        <f ca="1">SUM(G212,G216,G220)</f>
        <v>3142271</v>
      </c>
      <c r="I224" s="538"/>
      <c r="J224" s="543">
        <f ca="1">SUM(J221:J222)</f>
        <v>224524903.7870568</v>
      </c>
      <c r="K224" s="544" t="s">
        <v>251</v>
      </c>
      <c r="L224" s="538"/>
    </row>
    <row r="225" spans="2:11" ht="14.25" customHeight="1" thickBot="1">
      <c r="B225" s="16"/>
      <c r="C225" s="1"/>
      <c r="D225" s="48"/>
      <c r="E225" s="49"/>
      <c r="F225" s="49"/>
    </row>
    <row r="226" spans="2:11" ht="14.25" customHeight="1">
      <c r="B226" s="16"/>
      <c r="C226" s="1"/>
      <c r="D226" s="459" t="s">
        <v>252</v>
      </c>
      <c r="E226" s="460"/>
      <c r="F226" s="42"/>
      <c r="G226" s="43">
        <f ca="1">+G210+G224</f>
        <v>224524903.78705665</v>
      </c>
    </row>
    <row r="227" spans="2:11" ht="14.25" customHeight="1" thickBot="1">
      <c r="B227" s="16"/>
      <c r="C227" s="1"/>
      <c r="D227" s="16"/>
      <c r="E227" s="16"/>
    </row>
    <row r="228" spans="2:11" ht="24" thickBot="1">
      <c r="B228" s="16"/>
      <c r="C228" s="1"/>
      <c r="D228" s="550" t="s">
        <v>253</v>
      </c>
      <c r="E228" s="551"/>
      <c r="F228" s="551"/>
      <c r="G228" s="552"/>
      <c r="J228" s="545"/>
    </row>
    <row r="229" spans="2:11" ht="14.25" customHeight="1">
      <c r="B229" s="16"/>
      <c r="C229" s="1"/>
      <c r="D229" s="553" t="s">
        <v>234</v>
      </c>
      <c r="E229" s="554"/>
      <c r="F229" s="555">
        <f ca="1">+J212+J215</f>
        <v>0.7</v>
      </c>
      <c r="G229" s="556">
        <f ca="1">+I212+I215</f>
        <v>157167432.65093976</v>
      </c>
      <c r="J229" s="545"/>
    </row>
    <row r="230" spans="2:11" ht="14.25" customHeight="1">
      <c r="B230" s="16"/>
      <c r="C230" s="1"/>
      <c r="D230" s="557" t="s">
        <v>235</v>
      </c>
      <c r="E230" s="558"/>
      <c r="F230" s="559">
        <f ca="1">+J213+J216</f>
        <v>0.30000000000000004</v>
      </c>
      <c r="G230" s="560">
        <f ca="1">+I213+I216</f>
        <v>67357471.136117041</v>
      </c>
    </row>
    <row r="231" spans="2:11" ht="14.25" customHeight="1">
      <c r="B231" s="16"/>
      <c r="C231" s="1"/>
      <c r="D231" s="561"/>
      <c r="E231" s="561"/>
      <c r="J231" s="547">
        <f ca="1">+J212*'FORM-AU'!I43</f>
        <v>294725.77694262989</v>
      </c>
      <c r="K231" t="s">
        <v>254</v>
      </c>
    </row>
    <row r="232" spans="2:11" ht="14.25" customHeight="1">
      <c r="B232" s="16"/>
      <c r="C232" s="1"/>
      <c r="D232" s="561"/>
      <c r="E232" s="561"/>
      <c r="G232" s="562">
        <v>226459054.9671962</v>
      </c>
      <c r="J232" s="547">
        <f ca="1">+J213*'FORM-AU'!I43</f>
        <v>126311.04726112711</v>
      </c>
      <c r="K232" t="s">
        <v>255</v>
      </c>
    </row>
    <row r="233" spans="2:11" ht="14.25" customHeight="1">
      <c r="B233" s="16"/>
      <c r="C233" s="1"/>
      <c r="D233" s="561"/>
      <c r="E233" s="561"/>
    </row>
    <row r="234" spans="2:11" ht="14.25" customHeight="1">
      <c r="B234" s="16"/>
      <c r="C234" s="1"/>
      <c r="D234" s="561"/>
      <c r="E234" s="561"/>
      <c r="G234" s="545">
        <f ca="1">+G226-G232</f>
        <v>-1934151.1801395416</v>
      </c>
    </row>
    <row r="235" spans="2:11" ht="14.25" customHeight="1">
      <c r="B235" s="16"/>
      <c r="C235" s="1"/>
      <c r="D235" s="16"/>
      <c r="E235" s="16"/>
    </row>
    <row r="236" spans="2:11" ht="14.25" customHeight="1">
      <c r="B236" s="16"/>
      <c r="C236" s="1"/>
      <c r="D236" s="16"/>
      <c r="E236" s="16"/>
    </row>
    <row r="237" spans="2:11" ht="14.25" customHeight="1">
      <c r="B237" s="16"/>
      <c r="C237" s="1"/>
      <c r="D237" s="16"/>
      <c r="E237" s="16"/>
    </row>
    <row r="238" spans="2:11" ht="14.25" customHeight="1">
      <c r="B238" s="16"/>
      <c r="C238" s="1"/>
      <c r="D238" s="16"/>
      <c r="E238" s="16"/>
    </row>
    <row r="239" spans="2:11" ht="14.25" customHeight="1">
      <c r="B239" s="16"/>
      <c r="C239" s="1"/>
      <c r="D239" s="16"/>
      <c r="E239" s="16"/>
    </row>
    <row r="240" spans="2:11" ht="14.25" customHeight="1">
      <c r="B240" s="16"/>
      <c r="C240" s="1"/>
      <c r="D240" s="16"/>
      <c r="E240" s="16"/>
    </row>
    <row r="241" spans="2:5" ht="14.25" customHeight="1">
      <c r="B241" s="16"/>
      <c r="C241" s="1"/>
      <c r="D241" s="16"/>
      <c r="E241" s="16"/>
    </row>
    <row r="242" spans="2:5" ht="14.25" customHeight="1">
      <c r="B242" s="16"/>
      <c r="C242" s="1"/>
      <c r="D242" s="16"/>
      <c r="E242" s="16"/>
    </row>
    <row r="243" spans="2:5" ht="14.25" customHeight="1">
      <c r="B243" s="16"/>
      <c r="C243" s="1"/>
      <c r="D243" s="16"/>
      <c r="E243" s="16"/>
    </row>
    <row r="244" spans="2:5" ht="14.25" customHeight="1">
      <c r="B244" s="16"/>
      <c r="C244" s="1"/>
      <c r="D244" s="16"/>
      <c r="E244" s="16"/>
    </row>
    <row r="245" spans="2:5" ht="14.25" customHeight="1">
      <c r="B245" s="16"/>
      <c r="C245" s="1"/>
      <c r="D245" s="16"/>
      <c r="E245" s="16"/>
    </row>
    <row r="246" spans="2:5" ht="14.25" customHeight="1">
      <c r="B246" s="16"/>
      <c r="C246" s="1"/>
      <c r="D246" s="16"/>
      <c r="E246" s="16"/>
    </row>
    <row r="247" spans="2:5" ht="14.25" customHeight="1">
      <c r="B247" s="16"/>
      <c r="C247" s="1"/>
      <c r="D247" s="16"/>
      <c r="E247" s="16"/>
    </row>
    <row r="248" spans="2:5" ht="14.25" customHeight="1">
      <c r="B248" s="16"/>
      <c r="C248" s="1"/>
      <c r="D248" s="16"/>
      <c r="E248" s="16"/>
    </row>
    <row r="249" spans="2:5" ht="14.25" customHeight="1">
      <c r="B249" s="16"/>
      <c r="C249" s="1"/>
      <c r="D249" s="16"/>
      <c r="E249" s="16"/>
    </row>
    <row r="250" spans="2:5" ht="14.25" customHeight="1">
      <c r="B250" s="16"/>
      <c r="C250" s="1"/>
      <c r="D250" s="16"/>
      <c r="E250" s="16"/>
    </row>
    <row r="251" spans="2:5" ht="14.25" customHeight="1">
      <c r="B251" s="16"/>
      <c r="C251" s="1"/>
      <c r="D251" s="16"/>
      <c r="E251" s="16"/>
    </row>
    <row r="252" spans="2:5" ht="14.25" customHeight="1">
      <c r="B252" s="16"/>
      <c r="C252" s="1"/>
      <c r="D252" s="16"/>
      <c r="E252" s="16"/>
    </row>
    <row r="253" spans="2:5" ht="14.25" customHeight="1">
      <c r="B253" s="16"/>
      <c r="C253" s="1"/>
      <c r="D253" s="16"/>
      <c r="E253" s="16"/>
    </row>
    <row r="254" spans="2:5" ht="14.25" customHeight="1">
      <c r="B254" s="16"/>
      <c r="C254" s="1"/>
      <c r="D254" s="16"/>
      <c r="E254" s="16"/>
    </row>
    <row r="255" spans="2:5" ht="14.25" customHeight="1">
      <c r="B255" s="16"/>
      <c r="C255" s="1"/>
      <c r="D255" s="16"/>
      <c r="E255" s="16"/>
    </row>
    <row r="256" spans="2:5" ht="14.25" customHeight="1">
      <c r="B256" s="16"/>
      <c r="C256" s="1"/>
      <c r="D256" s="16"/>
      <c r="E256" s="16"/>
    </row>
    <row r="257" spans="2:5" ht="14.25" customHeight="1">
      <c r="B257" s="16"/>
      <c r="C257" s="1"/>
      <c r="D257" s="16"/>
      <c r="E257" s="16"/>
    </row>
    <row r="258" spans="2:5" ht="14.25" customHeight="1">
      <c r="B258" s="16"/>
      <c r="C258" s="1"/>
      <c r="D258" s="16"/>
      <c r="E258" s="16"/>
    </row>
    <row r="259" spans="2:5" ht="14.25" customHeight="1">
      <c r="B259" s="16"/>
      <c r="C259" s="1"/>
      <c r="D259" s="16"/>
      <c r="E259" s="16"/>
    </row>
    <row r="260" spans="2:5" ht="14.25" customHeight="1">
      <c r="B260" s="16"/>
      <c r="C260" s="1"/>
      <c r="D260" s="16"/>
      <c r="E260" s="16"/>
    </row>
    <row r="261" spans="2:5" ht="14.25" customHeight="1">
      <c r="B261" s="16"/>
      <c r="C261" s="1"/>
      <c r="D261" s="16"/>
      <c r="E261" s="16"/>
    </row>
    <row r="262" spans="2:5" ht="14.25" customHeight="1">
      <c r="B262" s="16"/>
      <c r="C262" s="1"/>
      <c r="D262" s="16"/>
      <c r="E262" s="16"/>
    </row>
    <row r="263" spans="2:5" ht="14.25" customHeight="1">
      <c r="B263" s="16"/>
      <c r="C263" s="1"/>
      <c r="D263" s="16"/>
      <c r="E263" s="16"/>
    </row>
    <row r="264" spans="2:5" ht="14.25" customHeight="1">
      <c r="B264" s="16"/>
      <c r="C264" s="1"/>
      <c r="D264" s="16"/>
      <c r="E264" s="16"/>
    </row>
    <row r="265" spans="2:5" ht="14.25" customHeight="1">
      <c r="B265" s="16"/>
      <c r="C265" s="1"/>
      <c r="D265" s="16"/>
      <c r="E265" s="16"/>
    </row>
    <row r="266" spans="2:5" ht="14.25" customHeight="1">
      <c r="B266" s="16"/>
      <c r="C266" s="1"/>
      <c r="D266" s="16"/>
      <c r="E266" s="16"/>
    </row>
    <row r="267" spans="2:5" ht="14.25" customHeight="1">
      <c r="B267" s="16"/>
      <c r="C267" s="1"/>
      <c r="D267" s="16"/>
      <c r="E267" s="16"/>
    </row>
    <row r="268" spans="2:5" ht="14.25" customHeight="1">
      <c r="B268" s="16"/>
      <c r="C268" s="1"/>
      <c r="D268" s="16"/>
      <c r="E268" s="16"/>
    </row>
    <row r="269" spans="2:5" ht="14.25" customHeight="1">
      <c r="B269" s="16"/>
      <c r="C269" s="1"/>
      <c r="D269" s="16"/>
      <c r="E269" s="16"/>
    </row>
    <row r="270" spans="2:5" ht="14.25" customHeight="1">
      <c r="B270" s="16"/>
      <c r="C270" s="1"/>
      <c r="D270" s="16"/>
      <c r="E270" s="16"/>
    </row>
    <row r="271" spans="2:5" ht="14.25" customHeight="1">
      <c r="B271" s="16"/>
      <c r="C271" s="1"/>
      <c r="D271" s="16"/>
      <c r="E271" s="16"/>
    </row>
    <row r="272" spans="2:5" ht="14.25" customHeight="1">
      <c r="B272" s="16"/>
      <c r="C272" s="1"/>
      <c r="D272" s="16"/>
      <c r="E272" s="16"/>
    </row>
    <row r="273" spans="2:5" ht="14.25" customHeight="1">
      <c r="B273" s="16"/>
      <c r="C273" s="1"/>
      <c r="D273" s="16"/>
      <c r="E273" s="16"/>
    </row>
    <row r="274" spans="2:5" ht="14.25" customHeight="1">
      <c r="B274" s="16"/>
      <c r="C274" s="1"/>
      <c r="D274" s="16"/>
      <c r="E274" s="16"/>
    </row>
    <row r="275" spans="2:5" ht="14.25" customHeight="1">
      <c r="B275" s="16"/>
      <c r="C275" s="1"/>
      <c r="D275" s="16"/>
      <c r="E275" s="16"/>
    </row>
    <row r="276" spans="2:5" ht="14.25" customHeight="1">
      <c r="B276" s="16"/>
      <c r="C276" s="1"/>
      <c r="D276" s="16"/>
      <c r="E276" s="16"/>
    </row>
    <row r="277" spans="2:5" ht="14.25" customHeight="1">
      <c r="B277" s="16"/>
      <c r="C277" s="1"/>
      <c r="D277" s="16"/>
      <c r="E277" s="16"/>
    </row>
    <row r="278" spans="2:5" ht="14.25" customHeight="1">
      <c r="B278" s="16"/>
      <c r="C278" s="1"/>
      <c r="D278" s="16"/>
      <c r="E278" s="16"/>
    </row>
    <row r="279" spans="2:5" ht="14.25" customHeight="1">
      <c r="B279" s="16"/>
      <c r="C279" s="1"/>
      <c r="D279" s="16"/>
      <c r="E279" s="16"/>
    </row>
    <row r="280" spans="2:5" ht="14.25" customHeight="1">
      <c r="B280" s="16"/>
      <c r="C280" s="1"/>
      <c r="D280" s="16"/>
      <c r="E280" s="16"/>
    </row>
    <row r="281" spans="2:5" ht="14.25" customHeight="1">
      <c r="B281" s="16"/>
      <c r="C281" s="1"/>
      <c r="D281" s="16"/>
      <c r="E281" s="16"/>
    </row>
    <row r="282" spans="2:5" ht="14.25" customHeight="1">
      <c r="B282" s="16"/>
      <c r="C282" s="1"/>
      <c r="D282" s="16"/>
      <c r="E282" s="16"/>
    </row>
    <row r="283" spans="2:5" ht="14.25" customHeight="1">
      <c r="B283" s="16"/>
      <c r="C283" s="1"/>
      <c r="D283" s="16"/>
      <c r="E283" s="16"/>
    </row>
    <row r="284" spans="2:5" ht="14.25" customHeight="1">
      <c r="B284" s="16"/>
      <c r="C284" s="1"/>
      <c r="D284" s="16"/>
      <c r="E284" s="16"/>
    </row>
    <row r="285" spans="2:5" ht="14.25" customHeight="1">
      <c r="B285" s="16"/>
      <c r="C285" s="1"/>
      <c r="D285" s="16"/>
      <c r="E285" s="16"/>
    </row>
    <row r="286" spans="2:5" ht="14.25" customHeight="1">
      <c r="B286" s="16"/>
      <c r="C286" s="1"/>
      <c r="D286" s="16"/>
      <c r="E286" s="16"/>
    </row>
    <row r="287" spans="2:5" ht="14.25" customHeight="1">
      <c r="B287" s="16"/>
      <c r="C287" s="1"/>
      <c r="D287" s="16"/>
      <c r="E287" s="16"/>
    </row>
    <row r="288" spans="2:5" ht="14.25" customHeight="1">
      <c r="B288" s="16"/>
      <c r="C288" s="1"/>
      <c r="D288" s="16"/>
      <c r="E288" s="16"/>
    </row>
    <row r="289" spans="2:5" ht="14.25" customHeight="1">
      <c r="B289" s="16"/>
      <c r="C289" s="1"/>
      <c r="D289" s="16"/>
      <c r="E289" s="16"/>
    </row>
    <row r="290" spans="2:5" ht="14.25" customHeight="1">
      <c r="B290" s="16"/>
      <c r="C290" s="1"/>
      <c r="D290" s="16"/>
      <c r="E290" s="16"/>
    </row>
    <row r="291" spans="2:5" ht="14.25" customHeight="1">
      <c r="B291" s="16"/>
      <c r="C291" s="1"/>
      <c r="D291" s="16"/>
      <c r="E291" s="16"/>
    </row>
    <row r="292" spans="2:5" ht="14.25" customHeight="1">
      <c r="B292" s="16"/>
      <c r="C292" s="1"/>
      <c r="D292" s="16"/>
      <c r="E292" s="16"/>
    </row>
    <row r="293" spans="2:5" ht="14.25" customHeight="1">
      <c r="B293" s="16"/>
      <c r="C293" s="1"/>
      <c r="D293" s="16"/>
      <c r="E293" s="16"/>
    </row>
    <row r="294" spans="2:5" ht="14.25" customHeight="1">
      <c r="B294" s="16"/>
      <c r="C294" s="1"/>
      <c r="D294" s="16"/>
      <c r="E294" s="16"/>
    </row>
    <row r="295" spans="2:5" ht="14.25" customHeight="1">
      <c r="B295" s="16"/>
      <c r="C295" s="1"/>
      <c r="D295" s="16"/>
      <c r="E295" s="16"/>
    </row>
    <row r="296" spans="2:5" ht="14.25" customHeight="1">
      <c r="B296" s="16"/>
      <c r="C296" s="1"/>
      <c r="D296" s="16"/>
      <c r="E296" s="16"/>
    </row>
    <row r="297" spans="2:5" ht="14.25" customHeight="1">
      <c r="B297" s="16"/>
      <c r="C297" s="1"/>
      <c r="D297" s="16"/>
      <c r="E297" s="16"/>
    </row>
    <row r="298" spans="2:5" ht="14.25" customHeight="1">
      <c r="B298" s="16"/>
      <c r="C298" s="1"/>
      <c r="D298" s="16"/>
      <c r="E298" s="16"/>
    </row>
    <row r="299" spans="2:5" ht="14.25" customHeight="1">
      <c r="B299" s="16"/>
      <c r="C299" s="1"/>
      <c r="D299" s="16"/>
      <c r="E299" s="16"/>
    </row>
    <row r="300" spans="2:5" ht="14.25" customHeight="1">
      <c r="B300" s="16"/>
      <c r="C300" s="1"/>
      <c r="D300" s="16"/>
      <c r="E300" s="16"/>
    </row>
    <row r="301" spans="2:5" ht="14.25" customHeight="1">
      <c r="B301" s="16"/>
      <c r="C301" s="1"/>
      <c r="D301" s="16"/>
      <c r="E301" s="16"/>
    </row>
    <row r="302" spans="2:5" ht="14.25" customHeight="1">
      <c r="B302" s="16"/>
      <c r="C302" s="1"/>
      <c r="D302" s="16"/>
      <c r="E302" s="16"/>
    </row>
    <row r="303" spans="2:5" ht="14.25" customHeight="1">
      <c r="B303" s="16"/>
      <c r="C303" s="1"/>
      <c r="D303" s="16"/>
      <c r="E303" s="16"/>
    </row>
    <row r="304" spans="2:5" ht="14.25" customHeight="1">
      <c r="B304" s="16"/>
      <c r="C304" s="1"/>
      <c r="D304" s="16"/>
      <c r="E304" s="16"/>
    </row>
    <row r="305" spans="2:5" ht="14.25" customHeight="1">
      <c r="B305" s="16"/>
      <c r="C305" s="1"/>
      <c r="D305" s="16"/>
      <c r="E305" s="16"/>
    </row>
    <row r="306" spans="2:5" ht="14.25" customHeight="1">
      <c r="B306" s="16"/>
      <c r="C306" s="1"/>
      <c r="D306" s="16"/>
      <c r="E306" s="16"/>
    </row>
    <row r="307" spans="2:5" ht="14.25" customHeight="1">
      <c r="B307" s="16"/>
      <c r="C307" s="1"/>
      <c r="D307" s="16"/>
      <c r="E307" s="16"/>
    </row>
    <row r="308" spans="2:5" ht="14.25" customHeight="1">
      <c r="B308" s="16"/>
      <c r="C308" s="1"/>
      <c r="D308" s="16"/>
      <c r="E308" s="16"/>
    </row>
    <row r="309" spans="2:5" ht="14.25" customHeight="1">
      <c r="B309" s="16"/>
      <c r="C309" s="1"/>
      <c r="D309" s="16"/>
      <c r="E309" s="16"/>
    </row>
    <row r="310" spans="2:5" ht="14.25" customHeight="1">
      <c r="B310" s="16"/>
      <c r="C310" s="1"/>
      <c r="D310" s="16"/>
      <c r="E310" s="16"/>
    </row>
    <row r="311" spans="2:5" ht="14.25" customHeight="1">
      <c r="B311" s="16"/>
      <c r="C311" s="1"/>
      <c r="D311" s="16"/>
      <c r="E311" s="16"/>
    </row>
    <row r="312" spans="2:5" ht="14.25" customHeight="1">
      <c r="B312" s="16"/>
      <c r="C312" s="1"/>
      <c r="D312" s="16"/>
      <c r="E312" s="16"/>
    </row>
    <row r="313" spans="2:5" ht="14.25" customHeight="1">
      <c r="B313" s="16"/>
      <c r="C313" s="1"/>
      <c r="D313" s="16"/>
      <c r="E313" s="16"/>
    </row>
    <row r="314" spans="2:5" ht="14.25" customHeight="1">
      <c r="B314" s="16"/>
      <c r="C314" s="1"/>
      <c r="D314" s="16"/>
      <c r="E314" s="16"/>
    </row>
    <row r="315" spans="2:5" ht="14.25" customHeight="1">
      <c r="B315" s="16"/>
      <c r="C315" s="1"/>
      <c r="D315" s="16"/>
      <c r="E315" s="16"/>
    </row>
    <row r="316" spans="2:5" ht="14.25" customHeight="1">
      <c r="B316" s="16"/>
      <c r="C316" s="1"/>
      <c r="D316" s="16"/>
      <c r="E316" s="16"/>
    </row>
    <row r="317" spans="2:5" ht="14.25" customHeight="1">
      <c r="B317" s="16"/>
      <c r="C317" s="1"/>
      <c r="D317" s="16"/>
      <c r="E317" s="16"/>
    </row>
    <row r="318" spans="2:5" ht="14.25" customHeight="1">
      <c r="B318" s="16"/>
      <c r="C318" s="1"/>
      <c r="D318" s="16"/>
      <c r="E318" s="16"/>
    </row>
    <row r="319" spans="2:5" ht="14.25" customHeight="1">
      <c r="B319" s="16"/>
      <c r="C319" s="1"/>
      <c r="D319" s="16"/>
      <c r="E319" s="16"/>
    </row>
    <row r="320" spans="2:5" ht="14.25" customHeight="1">
      <c r="B320" s="16"/>
      <c r="C320" s="1"/>
      <c r="D320" s="16"/>
      <c r="E320" s="16"/>
    </row>
    <row r="321" spans="2:5" ht="14.25" customHeight="1">
      <c r="B321" s="16"/>
      <c r="C321" s="1"/>
      <c r="D321" s="16"/>
      <c r="E321" s="16"/>
    </row>
    <row r="322" spans="2:5" ht="14.25" customHeight="1">
      <c r="B322" s="16"/>
      <c r="C322" s="1"/>
      <c r="D322" s="16"/>
      <c r="E322" s="16"/>
    </row>
    <row r="323" spans="2:5" ht="14.25" customHeight="1">
      <c r="B323" s="16"/>
      <c r="C323" s="1"/>
      <c r="D323" s="16"/>
      <c r="E323" s="16"/>
    </row>
    <row r="324" spans="2:5" ht="14.25" customHeight="1">
      <c r="B324" s="16"/>
      <c r="C324" s="1"/>
      <c r="D324" s="16"/>
      <c r="E324" s="16"/>
    </row>
    <row r="325" spans="2:5" ht="14.25" customHeight="1">
      <c r="B325" s="16"/>
      <c r="C325" s="1"/>
      <c r="D325" s="16"/>
      <c r="E325" s="16"/>
    </row>
    <row r="326" spans="2:5" ht="14.25" customHeight="1">
      <c r="B326" s="16"/>
      <c r="C326" s="1"/>
      <c r="D326" s="16"/>
      <c r="E326" s="16"/>
    </row>
    <row r="327" spans="2:5" ht="14.25" customHeight="1">
      <c r="B327" s="16"/>
      <c r="C327" s="1"/>
      <c r="D327" s="16"/>
      <c r="E327" s="16"/>
    </row>
    <row r="328" spans="2:5" ht="14.25" customHeight="1">
      <c r="B328" s="16"/>
      <c r="C328" s="1"/>
      <c r="D328" s="16"/>
      <c r="E328" s="16"/>
    </row>
    <row r="329" spans="2:5" ht="14.25" customHeight="1">
      <c r="B329" s="16"/>
      <c r="C329" s="1"/>
      <c r="D329" s="16"/>
      <c r="E329" s="16"/>
    </row>
    <row r="330" spans="2:5" ht="14.25" customHeight="1">
      <c r="B330" s="16"/>
      <c r="C330" s="1"/>
      <c r="D330" s="16"/>
      <c r="E330" s="16"/>
    </row>
    <row r="331" spans="2:5" ht="14.25" customHeight="1">
      <c r="B331" s="16"/>
      <c r="C331" s="1"/>
      <c r="D331" s="16"/>
      <c r="E331" s="16"/>
    </row>
    <row r="332" spans="2:5" ht="14.25" customHeight="1">
      <c r="B332" s="16"/>
      <c r="C332" s="1"/>
      <c r="D332" s="16"/>
      <c r="E332" s="16"/>
    </row>
    <row r="333" spans="2:5" ht="14.25" customHeight="1">
      <c r="B333" s="16"/>
      <c r="C333" s="1"/>
      <c r="D333" s="16"/>
      <c r="E333" s="16"/>
    </row>
    <row r="334" spans="2:5" ht="14.25" customHeight="1">
      <c r="B334" s="16"/>
      <c r="C334" s="1"/>
      <c r="D334" s="16"/>
      <c r="E334" s="16"/>
    </row>
    <row r="335" spans="2:5" ht="14.25" customHeight="1">
      <c r="B335" s="16"/>
      <c r="C335" s="1"/>
      <c r="D335" s="16"/>
      <c r="E335" s="16"/>
    </row>
    <row r="336" spans="2:5" ht="14.25" customHeight="1">
      <c r="B336" s="16"/>
      <c r="C336" s="1"/>
      <c r="D336" s="16"/>
      <c r="E336" s="16"/>
    </row>
    <row r="337" spans="2:5" ht="14.25" customHeight="1">
      <c r="B337" s="16"/>
      <c r="C337" s="1"/>
      <c r="D337" s="16"/>
      <c r="E337" s="16"/>
    </row>
    <row r="338" spans="2:5" ht="14.25" customHeight="1">
      <c r="B338" s="16"/>
      <c r="C338" s="1"/>
      <c r="D338" s="16"/>
      <c r="E338" s="16"/>
    </row>
    <row r="339" spans="2:5" ht="14.25" customHeight="1">
      <c r="B339" s="16"/>
      <c r="C339" s="1"/>
      <c r="D339" s="16"/>
      <c r="E339" s="16"/>
    </row>
    <row r="340" spans="2:5" ht="14.25" customHeight="1">
      <c r="B340" s="16"/>
      <c r="C340" s="1"/>
      <c r="D340" s="16"/>
      <c r="E340" s="16"/>
    </row>
    <row r="341" spans="2:5" ht="14.25" customHeight="1">
      <c r="B341" s="16"/>
      <c r="C341" s="1"/>
      <c r="D341" s="16"/>
      <c r="E341" s="16"/>
    </row>
    <row r="342" spans="2:5" ht="14.25" customHeight="1">
      <c r="B342" s="16"/>
      <c r="C342" s="1"/>
      <c r="D342" s="16"/>
      <c r="E342" s="16"/>
    </row>
    <row r="343" spans="2:5" ht="14.25" customHeight="1">
      <c r="B343" s="16"/>
      <c r="C343" s="1"/>
      <c r="D343" s="16"/>
      <c r="E343" s="16"/>
    </row>
    <row r="344" spans="2:5" ht="14.25" customHeight="1">
      <c r="B344" s="16"/>
      <c r="C344" s="1"/>
      <c r="D344" s="16"/>
      <c r="E344" s="16"/>
    </row>
    <row r="345" spans="2:5" ht="14.25" customHeight="1">
      <c r="B345" s="16"/>
      <c r="C345" s="1"/>
      <c r="D345" s="16"/>
      <c r="E345" s="16"/>
    </row>
    <row r="346" spans="2:5" ht="14.25" customHeight="1">
      <c r="B346" s="16"/>
      <c r="C346" s="1"/>
      <c r="D346" s="16"/>
      <c r="E346" s="16"/>
    </row>
    <row r="347" spans="2:5" ht="14.25" customHeight="1">
      <c r="B347" s="16"/>
      <c r="C347" s="1"/>
      <c r="D347" s="16"/>
      <c r="E347" s="16"/>
    </row>
    <row r="348" spans="2:5" ht="14.25" customHeight="1">
      <c r="B348" s="16"/>
      <c r="C348" s="1"/>
      <c r="D348" s="16"/>
      <c r="E348" s="16"/>
    </row>
    <row r="349" spans="2:5" ht="14.25" customHeight="1">
      <c r="B349" s="16"/>
      <c r="C349" s="1"/>
      <c r="D349" s="16"/>
      <c r="E349" s="16"/>
    </row>
    <row r="350" spans="2:5" ht="14.25" customHeight="1">
      <c r="B350" s="16"/>
      <c r="C350" s="1"/>
      <c r="D350" s="16"/>
      <c r="E350" s="16"/>
    </row>
    <row r="351" spans="2:5" ht="14.25" customHeight="1">
      <c r="B351" s="16"/>
      <c r="C351" s="1"/>
      <c r="D351" s="16"/>
      <c r="E351" s="16"/>
    </row>
    <row r="352" spans="2:5" ht="14.25" customHeight="1">
      <c r="B352" s="16"/>
      <c r="C352" s="1"/>
      <c r="D352" s="16"/>
      <c r="E352" s="16"/>
    </row>
    <row r="353" spans="2:5" ht="14.25" customHeight="1">
      <c r="B353" s="16"/>
      <c r="C353" s="1"/>
      <c r="D353" s="16"/>
      <c r="E353" s="16"/>
    </row>
    <row r="354" spans="2:5" ht="14.25" customHeight="1">
      <c r="B354" s="16"/>
      <c r="C354" s="1"/>
      <c r="D354" s="16"/>
      <c r="E354" s="16"/>
    </row>
    <row r="355" spans="2:5" ht="14.25" customHeight="1">
      <c r="B355" s="16"/>
      <c r="C355" s="1"/>
      <c r="D355" s="16"/>
      <c r="E355" s="16"/>
    </row>
    <row r="356" spans="2:5" ht="14.25" customHeight="1">
      <c r="B356" s="16"/>
      <c r="C356" s="1"/>
      <c r="D356" s="16"/>
      <c r="E356" s="16"/>
    </row>
    <row r="357" spans="2:5" ht="14.25" customHeight="1">
      <c r="B357" s="16"/>
      <c r="C357" s="1"/>
      <c r="D357" s="16"/>
      <c r="E357" s="16"/>
    </row>
    <row r="358" spans="2:5" ht="14.25" customHeight="1">
      <c r="B358" s="16"/>
      <c r="C358" s="1"/>
      <c r="D358" s="16"/>
      <c r="E358" s="16"/>
    </row>
    <row r="359" spans="2:5" ht="14.25" customHeight="1">
      <c r="B359" s="16"/>
      <c r="C359" s="1"/>
      <c r="D359" s="16"/>
      <c r="E359" s="16"/>
    </row>
    <row r="360" spans="2:5" ht="14.25" customHeight="1">
      <c r="B360" s="16"/>
      <c r="C360" s="1"/>
      <c r="D360" s="16"/>
      <c r="E360" s="16"/>
    </row>
    <row r="361" spans="2:5" ht="14.25" customHeight="1">
      <c r="B361" s="16"/>
      <c r="C361" s="1"/>
      <c r="D361" s="16"/>
      <c r="E361" s="16"/>
    </row>
    <row r="362" spans="2:5" ht="14.25" customHeight="1">
      <c r="B362" s="16"/>
      <c r="C362" s="1"/>
      <c r="D362" s="16"/>
      <c r="E362" s="16"/>
    </row>
    <row r="363" spans="2:5" ht="14.25" customHeight="1">
      <c r="B363" s="16"/>
      <c r="C363" s="1"/>
      <c r="D363" s="16"/>
      <c r="E363" s="16"/>
    </row>
    <row r="364" spans="2:5" ht="14.25" customHeight="1">
      <c r="B364" s="16"/>
      <c r="C364" s="1"/>
      <c r="D364" s="16"/>
      <c r="E364" s="16"/>
    </row>
    <row r="365" spans="2:5" ht="14.25" customHeight="1">
      <c r="B365" s="16"/>
      <c r="C365" s="1"/>
      <c r="D365" s="16"/>
      <c r="E365" s="16"/>
    </row>
    <row r="366" spans="2:5" ht="14.25" customHeight="1">
      <c r="B366" s="16"/>
      <c r="C366" s="1"/>
      <c r="D366" s="16"/>
      <c r="E366" s="16"/>
    </row>
    <row r="367" spans="2:5" ht="14.25" customHeight="1">
      <c r="B367" s="16"/>
      <c r="C367" s="1"/>
      <c r="D367" s="16"/>
      <c r="E367" s="16"/>
    </row>
    <row r="368" spans="2:5" ht="14.25" customHeight="1">
      <c r="B368" s="16"/>
      <c r="C368" s="1"/>
      <c r="D368" s="16"/>
      <c r="E368" s="16"/>
    </row>
    <row r="369" spans="2:5" ht="14.25" customHeight="1">
      <c r="B369" s="16"/>
      <c r="C369" s="1"/>
      <c r="D369" s="16"/>
      <c r="E369" s="16"/>
    </row>
    <row r="370" spans="2:5" ht="14.25" customHeight="1">
      <c r="B370" s="16"/>
      <c r="C370" s="1"/>
      <c r="D370" s="16"/>
      <c r="E370" s="16"/>
    </row>
    <row r="371" spans="2:5" ht="14.25" customHeight="1">
      <c r="B371" s="16"/>
      <c r="C371" s="1"/>
      <c r="D371" s="16"/>
      <c r="E371" s="16"/>
    </row>
    <row r="372" spans="2:5" ht="14.25" customHeight="1">
      <c r="B372" s="16"/>
      <c r="C372" s="1"/>
      <c r="D372" s="16"/>
      <c r="E372" s="16"/>
    </row>
    <row r="373" spans="2:5" ht="14.25" customHeight="1">
      <c r="B373" s="16"/>
      <c r="C373" s="1"/>
      <c r="D373" s="16"/>
      <c r="E373" s="16"/>
    </row>
    <row r="374" spans="2:5" ht="14.25" customHeight="1">
      <c r="B374" s="16"/>
      <c r="C374" s="1"/>
      <c r="D374" s="16"/>
      <c r="E374" s="16"/>
    </row>
    <row r="375" spans="2:5" ht="14.25" customHeight="1">
      <c r="B375" s="16"/>
      <c r="C375" s="1"/>
      <c r="D375" s="16"/>
      <c r="E375" s="16"/>
    </row>
    <row r="376" spans="2:5" ht="14.25" customHeight="1">
      <c r="B376" s="16"/>
      <c r="C376" s="1"/>
      <c r="D376" s="16"/>
      <c r="E376" s="16"/>
    </row>
    <row r="377" spans="2:5" ht="14.25" customHeight="1">
      <c r="B377" s="16"/>
      <c r="C377" s="1"/>
      <c r="D377" s="16"/>
      <c r="E377" s="16"/>
    </row>
    <row r="378" spans="2:5" ht="14.25" customHeight="1">
      <c r="B378" s="16"/>
      <c r="C378" s="1"/>
      <c r="D378" s="16"/>
      <c r="E378" s="16"/>
    </row>
    <row r="379" spans="2:5" ht="14.25" customHeight="1">
      <c r="B379" s="16"/>
      <c r="C379" s="1"/>
      <c r="D379" s="16"/>
      <c r="E379" s="16"/>
    </row>
    <row r="380" spans="2:5" ht="14.25" customHeight="1">
      <c r="B380" s="16"/>
      <c r="C380" s="1"/>
      <c r="D380" s="16"/>
      <c r="E380" s="16"/>
    </row>
    <row r="381" spans="2:5" ht="14.25" customHeight="1">
      <c r="B381" s="16"/>
      <c r="C381" s="1"/>
      <c r="D381" s="16"/>
      <c r="E381" s="16"/>
    </row>
    <row r="382" spans="2:5" ht="14.25" customHeight="1">
      <c r="B382" s="16"/>
      <c r="C382" s="1"/>
      <c r="D382" s="16"/>
      <c r="E382" s="16"/>
    </row>
    <row r="383" spans="2:5" ht="14.25" customHeight="1">
      <c r="B383" s="16"/>
      <c r="C383" s="1"/>
      <c r="D383" s="16"/>
      <c r="E383" s="16"/>
    </row>
    <row r="384" spans="2:5" ht="14.25" customHeight="1">
      <c r="B384" s="16"/>
      <c r="C384" s="1"/>
      <c r="D384" s="16"/>
      <c r="E384" s="16"/>
    </row>
    <row r="385" spans="2:5" ht="14.25" customHeight="1">
      <c r="B385" s="16"/>
      <c r="C385" s="1"/>
      <c r="D385" s="16"/>
      <c r="E385" s="16"/>
    </row>
    <row r="386" spans="2:5" ht="14.25" customHeight="1">
      <c r="B386" s="16"/>
      <c r="C386" s="1"/>
      <c r="D386" s="16"/>
      <c r="E386" s="16"/>
    </row>
    <row r="387" spans="2:5" ht="14.25" customHeight="1">
      <c r="B387" s="16"/>
      <c r="C387" s="1"/>
      <c r="D387" s="16"/>
      <c r="E387" s="16"/>
    </row>
    <row r="388" spans="2:5" ht="14.25" customHeight="1">
      <c r="B388" s="16"/>
      <c r="C388" s="1"/>
      <c r="D388" s="16"/>
      <c r="E388" s="16"/>
    </row>
    <row r="389" spans="2:5" ht="14.25" customHeight="1">
      <c r="B389" s="16"/>
      <c r="C389" s="1"/>
      <c r="D389" s="16"/>
      <c r="E389" s="16"/>
    </row>
    <row r="390" spans="2:5" ht="14.25" customHeight="1">
      <c r="B390" s="16"/>
      <c r="C390" s="1"/>
      <c r="D390" s="16"/>
      <c r="E390" s="16"/>
    </row>
    <row r="391" spans="2:5" ht="14.25" customHeight="1">
      <c r="B391" s="16"/>
      <c r="C391" s="1"/>
      <c r="D391" s="16"/>
      <c r="E391" s="16"/>
    </row>
    <row r="392" spans="2:5" ht="14.25" customHeight="1">
      <c r="B392" s="16"/>
      <c r="C392" s="1"/>
      <c r="D392" s="16"/>
      <c r="E392" s="16"/>
    </row>
    <row r="393" spans="2:5" ht="14.25" customHeight="1">
      <c r="B393" s="16"/>
      <c r="C393" s="1"/>
      <c r="D393" s="16"/>
      <c r="E393" s="16"/>
    </row>
    <row r="394" spans="2:5" ht="14.25" customHeight="1">
      <c r="B394" s="16"/>
      <c r="C394" s="1"/>
      <c r="D394" s="16"/>
      <c r="E394" s="16"/>
    </row>
    <row r="395" spans="2:5" ht="14.25" customHeight="1">
      <c r="B395" s="16"/>
      <c r="C395" s="1"/>
      <c r="D395" s="16"/>
      <c r="E395" s="16"/>
    </row>
    <row r="396" spans="2:5" ht="14.25" customHeight="1">
      <c r="B396" s="16"/>
      <c r="C396" s="1"/>
      <c r="D396" s="16"/>
      <c r="E396" s="16"/>
    </row>
    <row r="397" spans="2:5" ht="14.25" customHeight="1">
      <c r="B397" s="16"/>
      <c r="C397" s="1"/>
      <c r="D397" s="16"/>
      <c r="E397" s="16"/>
    </row>
    <row r="398" spans="2:5" ht="14.25" customHeight="1">
      <c r="B398" s="16"/>
      <c r="C398" s="1"/>
      <c r="D398" s="16"/>
      <c r="E398" s="16"/>
    </row>
    <row r="399" spans="2:5" ht="14.25" customHeight="1">
      <c r="B399" s="16"/>
      <c r="C399" s="1"/>
      <c r="D399" s="16"/>
      <c r="E399" s="16"/>
    </row>
    <row r="400" spans="2:5" ht="14.25" customHeight="1">
      <c r="B400" s="16"/>
      <c r="C400" s="1"/>
      <c r="D400" s="16"/>
      <c r="E400" s="16"/>
    </row>
    <row r="401" spans="2:5" ht="14.25" customHeight="1">
      <c r="B401" s="16"/>
      <c r="C401" s="1"/>
      <c r="D401" s="16"/>
      <c r="E401" s="16"/>
    </row>
    <row r="402" spans="2:5" ht="14.25" customHeight="1">
      <c r="B402" s="16"/>
      <c r="C402" s="1"/>
      <c r="D402" s="16"/>
      <c r="E402" s="16"/>
    </row>
    <row r="403" spans="2:5" ht="14.25" customHeight="1">
      <c r="B403" s="16"/>
      <c r="C403" s="1"/>
      <c r="D403" s="16"/>
      <c r="E403" s="16"/>
    </row>
    <row r="404" spans="2:5" ht="14.25" customHeight="1">
      <c r="B404" s="16"/>
      <c r="C404" s="1"/>
      <c r="D404" s="16"/>
      <c r="E404" s="16"/>
    </row>
    <row r="405" spans="2:5" ht="14.25" customHeight="1">
      <c r="B405" s="16"/>
      <c r="C405" s="1"/>
      <c r="D405" s="16"/>
      <c r="E405" s="16"/>
    </row>
    <row r="406" spans="2:5" ht="14.25" customHeight="1">
      <c r="B406" s="16"/>
      <c r="C406" s="1"/>
      <c r="D406" s="16"/>
      <c r="E406" s="16"/>
    </row>
    <row r="407" spans="2:5" ht="14.25" customHeight="1">
      <c r="B407" s="16"/>
      <c r="C407" s="1"/>
      <c r="D407" s="16"/>
      <c r="E407" s="16"/>
    </row>
    <row r="408" spans="2:5" ht="14.25" customHeight="1">
      <c r="B408" s="16"/>
      <c r="C408" s="1"/>
      <c r="D408" s="16"/>
      <c r="E408" s="16"/>
    </row>
    <row r="409" spans="2:5" ht="14.25" customHeight="1">
      <c r="B409" s="16"/>
      <c r="C409" s="1"/>
      <c r="D409" s="16"/>
      <c r="E409" s="16"/>
    </row>
    <row r="410" spans="2:5" ht="14.25" customHeight="1">
      <c r="B410" s="16"/>
      <c r="C410" s="1"/>
      <c r="D410" s="16"/>
      <c r="E410" s="16"/>
    </row>
    <row r="411" spans="2:5" ht="14.25" customHeight="1">
      <c r="B411" s="16"/>
      <c r="C411" s="1"/>
      <c r="D411" s="16"/>
      <c r="E411" s="16"/>
    </row>
    <row r="412" spans="2:5" ht="14.25" customHeight="1">
      <c r="B412" s="16"/>
      <c r="C412" s="1"/>
      <c r="D412" s="16"/>
      <c r="E412" s="16"/>
    </row>
    <row r="413" spans="2:5" ht="14.25" customHeight="1">
      <c r="B413" s="16"/>
      <c r="C413" s="1"/>
      <c r="D413" s="16"/>
      <c r="E413" s="16"/>
    </row>
    <row r="414" spans="2:5" ht="14.25" customHeight="1">
      <c r="B414" s="16"/>
      <c r="C414" s="1"/>
      <c r="D414" s="16"/>
      <c r="E414" s="16"/>
    </row>
    <row r="415" spans="2:5" ht="14.25" customHeight="1">
      <c r="B415" s="16"/>
      <c r="C415" s="1"/>
      <c r="D415" s="16"/>
      <c r="E415" s="16"/>
    </row>
    <row r="416" spans="2:5" ht="14.25" customHeight="1">
      <c r="B416" s="16"/>
      <c r="C416" s="1"/>
      <c r="D416" s="16"/>
      <c r="E416" s="16"/>
    </row>
    <row r="417" spans="2:5" ht="14.25" customHeight="1">
      <c r="B417" s="16"/>
      <c r="C417" s="1"/>
      <c r="D417" s="16"/>
      <c r="E417" s="16"/>
    </row>
    <row r="418" spans="2:5" ht="14.25" customHeight="1">
      <c r="B418" s="16"/>
      <c r="C418" s="1"/>
      <c r="D418" s="16"/>
      <c r="E418" s="16"/>
    </row>
    <row r="419" spans="2:5" ht="14.25" customHeight="1">
      <c r="B419" s="16"/>
      <c r="C419" s="1"/>
      <c r="D419" s="16"/>
      <c r="E419" s="16"/>
    </row>
    <row r="420" spans="2:5" ht="14.25" customHeight="1">
      <c r="B420" s="16"/>
      <c r="C420" s="1"/>
      <c r="D420" s="16"/>
      <c r="E420" s="16"/>
    </row>
    <row r="421" spans="2:5" ht="14.25" customHeight="1">
      <c r="B421" s="16"/>
      <c r="C421" s="1"/>
      <c r="D421" s="16"/>
      <c r="E421" s="16"/>
    </row>
    <row r="422" spans="2:5" ht="14.25" customHeight="1">
      <c r="B422" s="16"/>
      <c r="C422" s="1"/>
      <c r="D422" s="16"/>
      <c r="E422" s="16"/>
    </row>
    <row r="423" spans="2:5" ht="14.25" customHeight="1">
      <c r="B423" s="16"/>
      <c r="C423" s="1"/>
      <c r="D423" s="16"/>
      <c r="E423" s="16"/>
    </row>
    <row r="424" spans="2:5" ht="14.25" customHeight="1">
      <c r="B424" s="16"/>
      <c r="C424" s="1"/>
      <c r="D424" s="16"/>
      <c r="E424" s="16"/>
    </row>
    <row r="425" spans="2:5" ht="14.25" customHeight="1">
      <c r="B425" s="16"/>
      <c r="C425" s="1"/>
      <c r="D425" s="16"/>
      <c r="E425" s="16"/>
    </row>
    <row r="426" spans="2:5" ht="14.25" customHeight="1">
      <c r="B426" s="16"/>
      <c r="C426" s="1"/>
      <c r="D426" s="16"/>
      <c r="E426" s="16"/>
    </row>
    <row r="427" spans="2:5" ht="14.25" customHeight="1">
      <c r="B427" s="16"/>
      <c r="C427" s="1"/>
      <c r="D427" s="16"/>
      <c r="E427" s="16"/>
    </row>
    <row r="428" spans="2:5" ht="14.25" customHeight="1">
      <c r="B428" s="16"/>
      <c r="C428" s="1"/>
      <c r="D428" s="16"/>
      <c r="E428" s="16"/>
    </row>
    <row r="429" spans="2:5" ht="14.25" customHeight="1">
      <c r="B429" s="16"/>
      <c r="C429" s="1"/>
      <c r="D429" s="16"/>
      <c r="E429" s="16"/>
    </row>
    <row r="430" spans="2:5" ht="14.25" customHeight="1">
      <c r="B430" s="16"/>
      <c r="C430" s="1"/>
      <c r="D430" s="16"/>
      <c r="E430" s="16"/>
    </row>
    <row r="431" spans="2:5" ht="14.25" customHeight="1">
      <c r="B431" s="16"/>
      <c r="C431" s="1"/>
      <c r="D431" s="16"/>
      <c r="E431" s="16"/>
    </row>
    <row r="432" spans="2:5" ht="14.25" customHeight="1">
      <c r="B432" s="16"/>
      <c r="C432" s="1"/>
      <c r="D432" s="16"/>
      <c r="E432" s="16"/>
    </row>
    <row r="433" spans="2:5" ht="14.25" customHeight="1">
      <c r="B433" s="16"/>
      <c r="C433" s="1"/>
      <c r="D433" s="16"/>
      <c r="E433" s="16"/>
    </row>
    <row r="434" spans="2:5" ht="14.25" customHeight="1">
      <c r="B434" s="16"/>
      <c r="C434" s="1"/>
      <c r="D434" s="16"/>
      <c r="E434" s="16"/>
    </row>
    <row r="435" spans="2:5" ht="14.25" customHeight="1">
      <c r="B435" s="16"/>
      <c r="C435" s="1"/>
      <c r="D435" s="16"/>
      <c r="E435" s="16"/>
    </row>
    <row r="436" spans="2:5" ht="14.25" customHeight="1">
      <c r="B436" s="16"/>
      <c r="C436" s="1"/>
      <c r="D436" s="16"/>
      <c r="E436" s="16"/>
    </row>
    <row r="437" spans="2:5" ht="14.25" customHeight="1">
      <c r="B437" s="16"/>
      <c r="C437" s="1"/>
      <c r="D437" s="16"/>
      <c r="E437" s="16"/>
    </row>
    <row r="438" spans="2:5" ht="14.25" customHeight="1">
      <c r="B438" s="16"/>
      <c r="C438" s="1"/>
      <c r="D438" s="16"/>
      <c r="E438" s="16"/>
    </row>
    <row r="439" spans="2:5" ht="14.25" customHeight="1">
      <c r="B439" s="16"/>
      <c r="C439" s="1"/>
      <c r="D439" s="16"/>
      <c r="E439" s="16"/>
    </row>
    <row r="440" spans="2:5" ht="14.25" customHeight="1">
      <c r="B440" s="16"/>
      <c r="C440" s="1"/>
      <c r="D440" s="16"/>
      <c r="E440" s="16"/>
    </row>
    <row r="441" spans="2:5" ht="14.25" customHeight="1">
      <c r="B441" s="16"/>
      <c r="C441" s="1"/>
      <c r="D441" s="16"/>
      <c r="E441" s="16"/>
    </row>
    <row r="442" spans="2:5" ht="14.25" customHeight="1">
      <c r="B442" s="16"/>
      <c r="C442" s="1"/>
      <c r="D442" s="16"/>
      <c r="E442" s="16"/>
    </row>
    <row r="443" spans="2:5" ht="14.25" customHeight="1">
      <c r="B443" s="16"/>
      <c r="C443" s="1"/>
      <c r="D443" s="16"/>
      <c r="E443" s="16"/>
    </row>
    <row r="444" spans="2:5" ht="14.25" customHeight="1">
      <c r="B444" s="16"/>
      <c r="C444" s="1"/>
      <c r="D444" s="16"/>
      <c r="E444" s="16"/>
    </row>
    <row r="445" spans="2:5" ht="14.25" customHeight="1">
      <c r="B445" s="16"/>
      <c r="C445" s="1"/>
      <c r="D445" s="16"/>
      <c r="E445" s="16"/>
    </row>
    <row r="446" spans="2:5" ht="14.25" customHeight="1">
      <c r="B446" s="16"/>
      <c r="C446" s="1"/>
      <c r="D446" s="16"/>
      <c r="E446" s="16"/>
    </row>
    <row r="447" spans="2:5" ht="14.25" customHeight="1">
      <c r="B447" s="16"/>
      <c r="C447" s="1"/>
      <c r="D447" s="16"/>
      <c r="E447" s="16"/>
    </row>
    <row r="448" spans="2:5" ht="14.25" customHeight="1">
      <c r="B448" s="16"/>
      <c r="C448" s="1"/>
      <c r="D448" s="16"/>
      <c r="E448" s="16"/>
    </row>
    <row r="449" spans="2:5" ht="14.25" customHeight="1">
      <c r="B449" s="16"/>
      <c r="C449" s="1"/>
      <c r="D449" s="16"/>
      <c r="E449" s="16"/>
    </row>
    <row r="450" spans="2:5" ht="14.25" customHeight="1">
      <c r="B450" s="16"/>
      <c r="C450" s="1"/>
      <c r="D450" s="16"/>
      <c r="E450" s="16"/>
    </row>
    <row r="451" spans="2:5" ht="14.25" customHeight="1">
      <c r="B451" s="16"/>
      <c r="C451" s="1"/>
      <c r="D451" s="16"/>
      <c r="E451" s="16"/>
    </row>
    <row r="452" spans="2:5" ht="14.25" customHeight="1">
      <c r="B452" s="16"/>
      <c r="C452" s="1"/>
      <c r="D452" s="16"/>
      <c r="E452" s="16"/>
    </row>
    <row r="453" spans="2:5" ht="14.25" customHeight="1">
      <c r="B453" s="16"/>
      <c r="C453" s="1"/>
      <c r="D453" s="16"/>
      <c r="E453" s="16"/>
    </row>
    <row r="454" spans="2:5" ht="14.25" customHeight="1">
      <c r="B454" s="16"/>
      <c r="C454" s="1"/>
      <c r="D454" s="16"/>
      <c r="E454" s="16"/>
    </row>
    <row r="455" spans="2:5" ht="14.25" customHeight="1">
      <c r="B455" s="16"/>
      <c r="C455" s="1"/>
      <c r="D455" s="16"/>
      <c r="E455" s="16"/>
    </row>
    <row r="456" spans="2:5" ht="14.25" customHeight="1">
      <c r="B456" s="16"/>
      <c r="C456" s="1"/>
      <c r="D456" s="16"/>
      <c r="E456" s="16"/>
    </row>
    <row r="457" spans="2:5" ht="14.25" customHeight="1">
      <c r="B457" s="16"/>
      <c r="C457" s="1"/>
      <c r="D457" s="16"/>
      <c r="E457" s="16"/>
    </row>
    <row r="458" spans="2:5" ht="14.25" customHeight="1">
      <c r="B458" s="16"/>
      <c r="C458" s="1"/>
      <c r="D458" s="16"/>
      <c r="E458" s="16"/>
    </row>
    <row r="459" spans="2:5" ht="14.25" customHeight="1">
      <c r="B459" s="16"/>
      <c r="C459" s="1"/>
      <c r="D459" s="16"/>
      <c r="E459" s="16"/>
    </row>
    <row r="460" spans="2:5" ht="14.25" customHeight="1">
      <c r="B460" s="16"/>
      <c r="C460" s="1"/>
      <c r="D460" s="16"/>
      <c r="E460" s="16"/>
    </row>
    <row r="461" spans="2:5" ht="14.25" customHeight="1">
      <c r="B461" s="16"/>
      <c r="C461" s="1"/>
      <c r="D461" s="16"/>
      <c r="E461" s="16"/>
    </row>
    <row r="462" spans="2:5" ht="14.25" customHeight="1">
      <c r="B462" s="16"/>
      <c r="C462" s="1"/>
      <c r="D462" s="16"/>
      <c r="E462" s="16"/>
    </row>
    <row r="463" spans="2:5" ht="14.25" customHeight="1">
      <c r="B463" s="16"/>
      <c r="C463" s="1"/>
      <c r="D463" s="16"/>
      <c r="E463" s="16"/>
    </row>
    <row r="464" spans="2:5" ht="14.25" customHeight="1">
      <c r="B464" s="16"/>
      <c r="C464" s="1"/>
      <c r="D464" s="16"/>
      <c r="E464" s="16"/>
    </row>
    <row r="465" spans="2:5" ht="14.25" customHeight="1">
      <c r="B465" s="16"/>
      <c r="C465" s="1"/>
      <c r="D465" s="16"/>
      <c r="E465" s="16"/>
    </row>
    <row r="466" spans="2:5" ht="14.25" customHeight="1">
      <c r="B466" s="16"/>
      <c r="C466" s="1"/>
      <c r="D466" s="16"/>
      <c r="E466" s="16"/>
    </row>
    <row r="467" spans="2:5" ht="14.25" customHeight="1">
      <c r="B467" s="16"/>
      <c r="C467" s="1"/>
      <c r="D467" s="16"/>
      <c r="E467" s="16"/>
    </row>
    <row r="468" spans="2:5" ht="14.25" customHeight="1">
      <c r="B468" s="16"/>
      <c r="C468" s="1"/>
      <c r="D468" s="16"/>
      <c r="E468" s="16"/>
    </row>
    <row r="469" spans="2:5" ht="14.25" customHeight="1">
      <c r="B469" s="16"/>
      <c r="C469" s="1"/>
      <c r="D469" s="16"/>
      <c r="E469" s="16"/>
    </row>
    <row r="470" spans="2:5" ht="14.25" customHeight="1">
      <c r="B470" s="16"/>
      <c r="C470" s="1"/>
      <c r="D470" s="16"/>
      <c r="E470" s="16"/>
    </row>
    <row r="471" spans="2:5" ht="14.25" customHeight="1">
      <c r="B471" s="16"/>
      <c r="C471" s="1"/>
      <c r="D471" s="16"/>
      <c r="E471" s="16"/>
    </row>
    <row r="472" spans="2:5" ht="14.25" customHeight="1">
      <c r="B472" s="16"/>
      <c r="C472" s="1"/>
      <c r="D472" s="16"/>
      <c r="E472" s="16"/>
    </row>
    <row r="473" spans="2:5" ht="14.25" customHeight="1">
      <c r="B473" s="16"/>
      <c r="C473" s="1"/>
      <c r="D473" s="16"/>
      <c r="E473" s="16"/>
    </row>
    <row r="474" spans="2:5" ht="14.25" customHeight="1">
      <c r="B474" s="16"/>
      <c r="C474" s="1"/>
      <c r="D474" s="16"/>
      <c r="E474" s="16"/>
    </row>
    <row r="475" spans="2:5" ht="14.25" customHeight="1">
      <c r="B475" s="16"/>
      <c r="C475" s="1"/>
      <c r="D475" s="16"/>
      <c r="E475" s="16"/>
    </row>
    <row r="476" spans="2:5" ht="14.25" customHeight="1">
      <c r="B476" s="16"/>
      <c r="C476" s="1"/>
      <c r="D476" s="16"/>
      <c r="E476" s="16"/>
    </row>
    <row r="477" spans="2:5" ht="14.25" customHeight="1">
      <c r="B477" s="16"/>
      <c r="C477" s="1"/>
      <c r="D477" s="16"/>
      <c r="E477" s="16"/>
    </row>
    <row r="478" spans="2:5" ht="14.25" customHeight="1">
      <c r="B478" s="16"/>
      <c r="C478" s="1"/>
      <c r="D478" s="16"/>
      <c r="E478" s="16"/>
    </row>
    <row r="479" spans="2:5" ht="14.25" customHeight="1">
      <c r="B479" s="16"/>
      <c r="C479" s="1"/>
      <c r="D479" s="16"/>
      <c r="E479" s="16"/>
    </row>
    <row r="480" spans="2:5" ht="14.25" customHeight="1">
      <c r="B480" s="16"/>
      <c r="C480" s="1"/>
      <c r="D480" s="16"/>
      <c r="E480" s="16"/>
    </row>
    <row r="481" spans="2:5" ht="14.25" customHeight="1">
      <c r="B481" s="16"/>
      <c r="C481" s="1"/>
      <c r="D481" s="16"/>
      <c r="E481" s="16"/>
    </row>
    <row r="482" spans="2:5" ht="14.25" customHeight="1">
      <c r="B482" s="16"/>
      <c r="C482" s="1"/>
      <c r="D482" s="16"/>
      <c r="E482" s="16"/>
    </row>
    <row r="483" spans="2:5" ht="14.25" customHeight="1">
      <c r="B483" s="16"/>
      <c r="C483" s="1"/>
      <c r="D483" s="16"/>
      <c r="E483" s="16"/>
    </row>
    <row r="484" spans="2:5" ht="14.25" customHeight="1">
      <c r="B484" s="16"/>
      <c r="C484" s="1"/>
      <c r="D484" s="16"/>
      <c r="E484" s="16"/>
    </row>
    <row r="485" spans="2:5" ht="14.25" customHeight="1">
      <c r="B485" s="16"/>
      <c r="C485" s="1"/>
      <c r="D485" s="16"/>
      <c r="E485" s="16"/>
    </row>
    <row r="486" spans="2:5" ht="14.25" customHeight="1">
      <c r="B486" s="16"/>
      <c r="C486" s="1"/>
      <c r="D486" s="16"/>
      <c r="E486" s="16"/>
    </row>
    <row r="487" spans="2:5" ht="14.25" customHeight="1">
      <c r="B487" s="16"/>
      <c r="C487" s="1"/>
      <c r="D487" s="16"/>
      <c r="E487" s="16"/>
    </row>
    <row r="488" spans="2:5" ht="14.25" customHeight="1">
      <c r="B488" s="16"/>
      <c r="C488" s="1"/>
      <c r="D488" s="16"/>
      <c r="E488" s="16"/>
    </row>
    <row r="489" spans="2:5" ht="14.25" customHeight="1">
      <c r="B489" s="16"/>
      <c r="C489" s="1"/>
      <c r="D489" s="16"/>
      <c r="E489" s="16"/>
    </row>
    <row r="490" spans="2:5" ht="14.25" customHeight="1">
      <c r="B490" s="16"/>
      <c r="C490" s="1"/>
      <c r="D490" s="16"/>
      <c r="E490" s="16"/>
    </row>
    <row r="491" spans="2:5" ht="14.25" customHeight="1">
      <c r="B491" s="16"/>
      <c r="C491" s="1"/>
      <c r="D491" s="16"/>
      <c r="E491" s="16"/>
    </row>
    <row r="492" spans="2:5" ht="14.25" customHeight="1">
      <c r="B492" s="16"/>
      <c r="C492" s="1"/>
      <c r="D492" s="16"/>
      <c r="E492" s="16"/>
    </row>
    <row r="493" spans="2:5" ht="14.25" customHeight="1">
      <c r="B493" s="16"/>
      <c r="C493" s="1"/>
      <c r="D493" s="16"/>
      <c r="E493" s="16"/>
    </row>
    <row r="494" spans="2:5" ht="14.25" customHeight="1">
      <c r="B494" s="16"/>
      <c r="C494" s="1"/>
      <c r="D494" s="16"/>
      <c r="E494" s="16"/>
    </row>
    <row r="495" spans="2:5" ht="14.25" customHeight="1">
      <c r="B495" s="16"/>
      <c r="C495" s="1"/>
      <c r="D495" s="16"/>
      <c r="E495" s="16"/>
    </row>
    <row r="496" spans="2:5" ht="14.25" customHeight="1">
      <c r="B496" s="16"/>
      <c r="C496" s="1"/>
      <c r="D496" s="16"/>
      <c r="E496" s="16"/>
    </row>
    <row r="497" spans="2:5" ht="14.25" customHeight="1">
      <c r="B497" s="16"/>
      <c r="C497" s="1"/>
      <c r="D497" s="16"/>
      <c r="E497" s="16"/>
    </row>
    <row r="498" spans="2:5" ht="14.25" customHeight="1">
      <c r="B498" s="16"/>
      <c r="C498" s="1"/>
      <c r="D498" s="16"/>
      <c r="E498" s="16"/>
    </row>
    <row r="499" spans="2:5" ht="14.25" customHeight="1">
      <c r="B499" s="16"/>
      <c r="C499" s="1"/>
      <c r="D499" s="16"/>
      <c r="E499" s="16"/>
    </row>
    <row r="500" spans="2:5" ht="14.25" customHeight="1">
      <c r="B500" s="16"/>
      <c r="C500" s="1"/>
      <c r="D500" s="16"/>
      <c r="E500" s="16"/>
    </row>
    <row r="501" spans="2:5" ht="14.25" customHeight="1">
      <c r="B501" s="16"/>
      <c r="C501" s="1"/>
      <c r="D501" s="16"/>
      <c r="E501" s="16"/>
    </row>
    <row r="502" spans="2:5" ht="14.25" customHeight="1">
      <c r="B502" s="16"/>
      <c r="C502" s="1"/>
      <c r="D502" s="16"/>
      <c r="E502" s="16"/>
    </row>
    <row r="503" spans="2:5" ht="14.25" customHeight="1">
      <c r="B503" s="16"/>
      <c r="C503" s="1"/>
      <c r="D503" s="16"/>
      <c r="E503" s="16"/>
    </row>
    <row r="504" spans="2:5" ht="14.25" customHeight="1">
      <c r="B504" s="16"/>
      <c r="C504" s="1"/>
      <c r="D504" s="16"/>
      <c r="E504" s="16"/>
    </row>
    <row r="505" spans="2:5" ht="14.25" customHeight="1">
      <c r="B505" s="16"/>
      <c r="C505" s="1"/>
      <c r="D505" s="16"/>
      <c r="E505" s="16"/>
    </row>
    <row r="506" spans="2:5" ht="14.25" customHeight="1">
      <c r="B506" s="16"/>
      <c r="C506" s="1"/>
      <c r="D506" s="16"/>
      <c r="E506" s="16"/>
    </row>
    <row r="507" spans="2:5" ht="14.25" customHeight="1">
      <c r="B507" s="16"/>
      <c r="C507" s="1"/>
      <c r="D507" s="16"/>
      <c r="E507" s="16"/>
    </row>
    <row r="508" spans="2:5" ht="14.25" customHeight="1">
      <c r="B508" s="16"/>
      <c r="C508" s="1"/>
      <c r="D508" s="16"/>
      <c r="E508" s="16"/>
    </row>
    <row r="509" spans="2:5" ht="14.25" customHeight="1">
      <c r="B509" s="16"/>
      <c r="C509" s="1"/>
      <c r="D509" s="16"/>
      <c r="E509" s="16"/>
    </row>
    <row r="510" spans="2:5" ht="14.25" customHeight="1">
      <c r="B510" s="16"/>
      <c r="C510" s="1"/>
      <c r="D510" s="16"/>
      <c r="E510" s="16"/>
    </row>
    <row r="511" spans="2:5" ht="14.25" customHeight="1">
      <c r="B511" s="16"/>
      <c r="C511" s="1"/>
      <c r="D511" s="16"/>
      <c r="E511" s="16"/>
    </row>
    <row r="512" spans="2:5" ht="14.25" customHeight="1">
      <c r="B512" s="16"/>
      <c r="C512" s="1"/>
      <c r="D512" s="16"/>
      <c r="E512" s="16"/>
    </row>
    <row r="513" spans="2:5" ht="14.25" customHeight="1">
      <c r="B513" s="16"/>
      <c r="C513" s="1"/>
      <c r="D513" s="16"/>
      <c r="E513" s="16"/>
    </row>
    <row r="514" spans="2:5" ht="14.25" customHeight="1">
      <c r="B514" s="16"/>
      <c r="C514" s="1"/>
      <c r="D514" s="16"/>
      <c r="E514" s="16"/>
    </row>
    <row r="515" spans="2:5" ht="14.25" customHeight="1">
      <c r="B515" s="16"/>
      <c r="C515" s="1"/>
      <c r="D515" s="16"/>
      <c r="E515" s="16"/>
    </row>
    <row r="516" spans="2:5" ht="14.25" customHeight="1">
      <c r="B516" s="16"/>
      <c r="C516" s="1"/>
      <c r="D516" s="16"/>
      <c r="E516" s="16"/>
    </row>
    <row r="517" spans="2:5" ht="14.25" customHeight="1">
      <c r="B517" s="16"/>
      <c r="C517" s="1"/>
      <c r="D517" s="16"/>
      <c r="E517" s="16"/>
    </row>
    <row r="518" spans="2:5" ht="14.25" customHeight="1">
      <c r="B518" s="16"/>
      <c r="C518" s="1"/>
      <c r="D518" s="16"/>
      <c r="E518" s="16"/>
    </row>
    <row r="519" spans="2:5" ht="14.25" customHeight="1">
      <c r="B519" s="16"/>
      <c r="C519" s="1"/>
      <c r="D519" s="16"/>
      <c r="E519" s="16"/>
    </row>
    <row r="520" spans="2:5" ht="14.25" customHeight="1">
      <c r="B520" s="16"/>
      <c r="C520" s="1"/>
      <c r="D520" s="16"/>
      <c r="E520" s="16"/>
    </row>
    <row r="521" spans="2:5" ht="14.25" customHeight="1">
      <c r="B521" s="16"/>
      <c r="C521" s="1"/>
      <c r="D521" s="16"/>
      <c r="E521" s="16"/>
    </row>
    <row r="522" spans="2:5" ht="14.25" customHeight="1">
      <c r="B522" s="16"/>
      <c r="C522" s="1"/>
      <c r="D522" s="16"/>
      <c r="E522" s="16"/>
    </row>
    <row r="523" spans="2:5" ht="14.25" customHeight="1">
      <c r="B523" s="16"/>
      <c r="C523" s="1"/>
      <c r="D523" s="16"/>
      <c r="E523" s="16"/>
    </row>
    <row r="524" spans="2:5" ht="14.25" customHeight="1">
      <c r="B524" s="16"/>
      <c r="C524" s="1"/>
      <c r="D524" s="16"/>
      <c r="E524" s="16"/>
    </row>
    <row r="525" spans="2:5" ht="14.25" customHeight="1">
      <c r="B525" s="16"/>
      <c r="C525" s="1"/>
      <c r="D525" s="16"/>
      <c r="E525" s="16"/>
    </row>
    <row r="526" spans="2:5" ht="14.25" customHeight="1">
      <c r="B526" s="16"/>
      <c r="C526" s="1"/>
      <c r="D526" s="16"/>
      <c r="E526" s="16"/>
    </row>
    <row r="527" spans="2:5" ht="14.25" customHeight="1">
      <c r="B527" s="16"/>
      <c r="C527" s="1"/>
      <c r="D527" s="16"/>
      <c r="E527" s="16"/>
    </row>
    <row r="528" spans="2:5" ht="14.25" customHeight="1">
      <c r="B528" s="16"/>
      <c r="C528" s="1"/>
      <c r="D528" s="16"/>
      <c r="E528" s="16"/>
    </row>
    <row r="529" spans="2:5" ht="14.25" customHeight="1">
      <c r="B529" s="16"/>
      <c r="C529" s="1"/>
      <c r="D529" s="16"/>
      <c r="E529" s="16"/>
    </row>
    <row r="530" spans="2:5" ht="14.25" customHeight="1">
      <c r="B530" s="16"/>
      <c r="C530" s="1"/>
      <c r="D530" s="16"/>
      <c r="E530" s="16"/>
    </row>
    <row r="531" spans="2:5" ht="14.25" customHeight="1">
      <c r="B531" s="16"/>
      <c r="C531" s="1"/>
      <c r="D531" s="16"/>
      <c r="E531" s="16"/>
    </row>
    <row r="532" spans="2:5" ht="14.25" customHeight="1">
      <c r="B532" s="16"/>
      <c r="C532" s="1"/>
      <c r="D532" s="16"/>
      <c r="E532" s="16"/>
    </row>
    <row r="533" spans="2:5" ht="14.25" customHeight="1">
      <c r="B533" s="16"/>
      <c r="C533" s="1"/>
      <c r="D533" s="16"/>
      <c r="E533" s="16"/>
    </row>
    <row r="534" spans="2:5" ht="14.25" customHeight="1">
      <c r="B534" s="16"/>
      <c r="C534" s="1"/>
      <c r="D534" s="16"/>
      <c r="E534" s="16"/>
    </row>
    <row r="535" spans="2:5" ht="14.25" customHeight="1">
      <c r="B535" s="16"/>
      <c r="C535" s="1"/>
      <c r="D535" s="16"/>
      <c r="E535" s="16"/>
    </row>
    <row r="536" spans="2:5" ht="14.25" customHeight="1">
      <c r="B536" s="16"/>
      <c r="C536" s="1"/>
      <c r="D536" s="16"/>
      <c r="E536" s="16"/>
    </row>
    <row r="537" spans="2:5" ht="14.25" customHeight="1">
      <c r="B537" s="16"/>
      <c r="C537" s="1"/>
      <c r="D537" s="16"/>
      <c r="E537" s="16"/>
    </row>
    <row r="538" spans="2:5" ht="14.25" customHeight="1">
      <c r="B538" s="16"/>
      <c r="C538" s="1"/>
      <c r="D538" s="16"/>
      <c r="E538" s="16"/>
    </row>
    <row r="539" spans="2:5" ht="14.25" customHeight="1">
      <c r="B539" s="16"/>
      <c r="C539" s="1"/>
      <c r="D539" s="16"/>
      <c r="E539" s="16"/>
    </row>
    <row r="540" spans="2:5" ht="14.25" customHeight="1">
      <c r="B540" s="16"/>
      <c r="C540" s="1"/>
      <c r="D540" s="16"/>
      <c r="E540" s="16"/>
    </row>
    <row r="541" spans="2:5" ht="14.25" customHeight="1">
      <c r="B541" s="16"/>
      <c r="C541" s="1"/>
      <c r="D541" s="16"/>
      <c r="E541" s="16"/>
    </row>
    <row r="542" spans="2:5" ht="14.25" customHeight="1">
      <c r="B542" s="16"/>
      <c r="C542" s="1"/>
      <c r="D542" s="16"/>
      <c r="E542" s="16"/>
    </row>
    <row r="543" spans="2:5" ht="14.25" customHeight="1">
      <c r="B543" s="16"/>
      <c r="C543" s="1"/>
      <c r="D543" s="16"/>
      <c r="E543" s="16"/>
    </row>
    <row r="544" spans="2:5" ht="14.25" customHeight="1">
      <c r="B544" s="16"/>
      <c r="C544" s="1"/>
      <c r="D544" s="16"/>
      <c r="E544" s="16"/>
    </row>
    <row r="545" spans="2:5" ht="14.25" customHeight="1">
      <c r="B545" s="16"/>
      <c r="C545" s="1"/>
      <c r="D545" s="16"/>
      <c r="E545" s="16"/>
    </row>
    <row r="546" spans="2:5" ht="14.25" customHeight="1">
      <c r="B546" s="16"/>
      <c r="C546" s="1"/>
      <c r="D546" s="16"/>
      <c r="E546" s="16"/>
    </row>
    <row r="547" spans="2:5" ht="14.25" customHeight="1">
      <c r="B547" s="16"/>
      <c r="C547" s="1"/>
      <c r="D547" s="16"/>
      <c r="E547" s="16"/>
    </row>
    <row r="548" spans="2:5" ht="14.25" customHeight="1">
      <c r="B548" s="16"/>
      <c r="C548" s="1"/>
      <c r="D548" s="16"/>
      <c r="E548" s="16"/>
    </row>
    <row r="549" spans="2:5" ht="14.25" customHeight="1">
      <c r="B549" s="16"/>
      <c r="C549" s="1"/>
      <c r="D549" s="16"/>
      <c r="E549" s="16"/>
    </row>
    <row r="550" spans="2:5" ht="14.25" customHeight="1">
      <c r="B550" s="16"/>
      <c r="C550" s="1"/>
      <c r="D550" s="16"/>
      <c r="E550" s="16"/>
    </row>
    <row r="551" spans="2:5" ht="14.25" customHeight="1">
      <c r="B551" s="16"/>
      <c r="C551" s="1"/>
      <c r="D551" s="16"/>
      <c r="E551" s="16"/>
    </row>
    <row r="552" spans="2:5" ht="14.25" customHeight="1">
      <c r="B552" s="16"/>
      <c r="C552" s="1"/>
      <c r="D552" s="16"/>
      <c r="E552" s="16"/>
    </row>
    <row r="553" spans="2:5" ht="14.25" customHeight="1">
      <c r="B553" s="16"/>
      <c r="C553" s="1"/>
      <c r="D553" s="16"/>
      <c r="E553" s="16"/>
    </row>
    <row r="554" spans="2:5" ht="14.25" customHeight="1">
      <c r="B554" s="16"/>
      <c r="C554" s="1"/>
      <c r="D554" s="16"/>
      <c r="E554" s="16"/>
    </row>
    <row r="555" spans="2:5" ht="14.25" customHeight="1">
      <c r="B555" s="16"/>
      <c r="C555" s="1"/>
      <c r="D555" s="16"/>
      <c r="E555" s="16"/>
    </row>
    <row r="556" spans="2:5" ht="14.25" customHeight="1">
      <c r="B556" s="16"/>
      <c r="C556" s="1"/>
      <c r="D556" s="16"/>
      <c r="E556" s="16"/>
    </row>
    <row r="557" spans="2:5" ht="14.25" customHeight="1">
      <c r="B557" s="16"/>
      <c r="C557" s="1"/>
      <c r="D557" s="16"/>
      <c r="E557" s="16"/>
    </row>
    <row r="558" spans="2:5" ht="14.25" customHeight="1">
      <c r="B558" s="16"/>
      <c r="C558" s="1"/>
      <c r="D558" s="16"/>
      <c r="E558" s="16"/>
    </row>
    <row r="559" spans="2:5" ht="14.25" customHeight="1">
      <c r="B559" s="16"/>
      <c r="C559" s="1"/>
      <c r="D559" s="16"/>
      <c r="E559" s="16"/>
    </row>
    <row r="560" spans="2:5" ht="14.25" customHeight="1">
      <c r="B560" s="16"/>
      <c r="C560" s="1"/>
      <c r="D560" s="16"/>
      <c r="E560" s="16"/>
    </row>
    <row r="561" spans="2:5" ht="14.25" customHeight="1">
      <c r="B561" s="16"/>
      <c r="C561" s="1"/>
      <c r="D561" s="16"/>
      <c r="E561" s="16"/>
    </row>
    <row r="562" spans="2:5" ht="14.25" customHeight="1">
      <c r="B562" s="16"/>
      <c r="C562" s="1"/>
      <c r="D562" s="16"/>
      <c r="E562" s="16"/>
    </row>
    <row r="563" spans="2:5" ht="14.25" customHeight="1">
      <c r="B563" s="16"/>
      <c r="C563" s="1"/>
      <c r="D563" s="16"/>
      <c r="E563" s="16"/>
    </row>
    <row r="564" spans="2:5" ht="14.25" customHeight="1">
      <c r="B564" s="16"/>
      <c r="C564" s="1"/>
      <c r="D564" s="16"/>
      <c r="E564" s="16"/>
    </row>
    <row r="565" spans="2:5" ht="14.25" customHeight="1">
      <c r="B565" s="16"/>
      <c r="C565" s="1"/>
      <c r="D565" s="16"/>
      <c r="E565" s="16"/>
    </row>
    <row r="566" spans="2:5" ht="14.25" customHeight="1">
      <c r="B566" s="16"/>
      <c r="C566" s="1"/>
      <c r="D566" s="16"/>
      <c r="E566" s="16"/>
    </row>
    <row r="567" spans="2:5" ht="14.25" customHeight="1">
      <c r="B567" s="16"/>
      <c r="C567" s="1"/>
      <c r="D567" s="16"/>
      <c r="E567" s="16"/>
    </row>
    <row r="568" spans="2:5" ht="14.25" customHeight="1">
      <c r="B568" s="16"/>
      <c r="C568" s="1"/>
      <c r="D568" s="16"/>
      <c r="E568" s="16"/>
    </row>
    <row r="569" spans="2:5" ht="14.25" customHeight="1">
      <c r="B569" s="16"/>
      <c r="C569" s="1"/>
      <c r="D569" s="16"/>
      <c r="E569" s="16"/>
    </row>
    <row r="570" spans="2:5" ht="14.25" customHeight="1">
      <c r="B570" s="16"/>
      <c r="C570" s="1"/>
      <c r="D570" s="16"/>
      <c r="E570" s="16"/>
    </row>
    <row r="571" spans="2:5" ht="14.25" customHeight="1">
      <c r="B571" s="16"/>
      <c r="C571" s="1"/>
      <c r="D571" s="16"/>
      <c r="E571" s="16"/>
    </row>
    <row r="572" spans="2:5" ht="14.25" customHeight="1">
      <c r="B572" s="16"/>
      <c r="C572" s="1"/>
      <c r="D572" s="16"/>
      <c r="E572" s="16"/>
    </row>
    <row r="573" spans="2:5" ht="14.25" customHeight="1">
      <c r="B573" s="16"/>
      <c r="C573" s="1"/>
      <c r="D573" s="16"/>
      <c r="E573" s="16"/>
    </row>
    <row r="574" spans="2:5" ht="14.25" customHeight="1">
      <c r="B574" s="16"/>
      <c r="C574" s="1"/>
      <c r="D574" s="16"/>
      <c r="E574" s="16"/>
    </row>
    <row r="575" spans="2:5" ht="14.25" customHeight="1">
      <c r="B575" s="16"/>
      <c r="C575" s="1"/>
      <c r="D575" s="16"/>
      <c r="E575" s="16"/>
    </row>
    <row r="576" spans="2:5" ht="14.25" customHeight="1">
      <c r="B576" s="16"/>
      <c r="C576" s="1"/>
      <c r="D576" s="16"/>
      <c r="E576" s="16"/>
    </row>
    <row r="577" spans="2:5" ht="14.25" customHeight="1">
      <c r="B577" s="16"/>
      <c r="C577" s="1"/>
      <c r="D577" s="16"/>
      <c r="E577" s="16"/>
    </row>
    <row r="578" spans="2:5" ht="14.25" customHeight="1">
      <c r="B578" s="16"/>
      <c r="C578" s="1"/>
      <c r="D578" s="16"/>
      <c r="E578" s="16"/>
    </row>
    <row r="579" spans="2:5" ht="14.25" customHeight="1">
      <c r="B579" s="16"/>
      <c r="C579" s="1"/>
      <c r="D579" s="16"/>
      <c r="E579" s="16"/>
    </row>
    <row r="580" spans="2:5" ht="14.25" customHeight="1">
      <c r="B580" s="16"/>
      <c r="C580" s="1"/>
      <c r="D580" s="16"/>
      <c r="E580" s="16"/>
    </row>
    <row r="581" spans="2:5" ht="14.25" customHeight="1">
      <c r="B581" s="16"/>
      <c r="C581" s="1"/>
      <c r="D581" s="16"/>
      <c r="E581" s="16"/>
    </row>
    <row r="582" spans="2:5" ht="14.25" customHeight="1">
      <c r="B582" s="16"/>
      <c r="C582" s="1"/>
      <c r="D582" s="16"/>
      <c r="E582" s="16"/>
    </row>
    <row r="583" spans="2:5" ht="14.25" customHeight="1">
      <c r="B583" s="16"/>
      <c r="C583" s="1"/>
      <c r="D583" s="16"/>
      <c r="E583" s="16"/>
    </row>
    <row r="584" spans="2:5" ht="14.25" customHeight="1">
      <c r="B584" s="16"/>
      <c r="C584" s="1"/>
      <c r="D584" s="16"/>
      <c r="E584" s="16"/>
    </row>
    <row r="585" spans="2:5" ht="14.25" customHeight="1">
      <c r="B585" s="16"/>
      <c r="C585" s="1"/>
      <c r="D585" s="16"/>
      <c r="E585" s="16"/>
    </row>
    <row r="586" spans="2:5" ht="14.25" customHeight="1">
      <c r="B586" s="16"/>
      <c r="C586" s="1"/>
      <c r="D586" s="16"/>
      <c r="E586" s="16"/>
    </row>
    <row r="587" spans="2:5" ht="14.25" customHeight="1">
      <c r="B587" s="16"/>
      <c r="C587" s="1"/>
      <c r="D587" s="16"/>
      <c r="E587" s="16"/>
    </row>
    <row r="588" spans="2:5" ht="14.25" customHeight="1">
      <c r="B588" s="16"/>
      <c r="C588" s="1"/>
      <c r="D588" s="16"/>
      <c r="E588" s="16"/>
    </row>
    <row r="589" spans="2:5" ht="14.25" customHeight="1">
      <c r="B589" s="16"/>
      <c r="C589" s="1"/>
      <c r="D589" s="16"/>
      <c r="E589" s="16"/>
    </row>
    <row r="590" spans="2:5" ht="14.25" customHeight="1">
      <c r="B590" s="16"/>
      <c r="C590" s="1"/>
      <c r="D590" s="16"/>
      <c r="E590" s="16"/>
    </row>
    <row r="591" spans="2:5" ht="14.25" customHeight="1">
      <c r="B591" s="16"/>
      <c r="C591" s="1"/>
      <c r="D591" s="16"/>
      <c r="E591" s="16"/>
    </row>
    <row r="592" spans="2:5" ht="14.25" customHeight="1">
      <c r="B592" s="16"/>
      <c r="C592" s="1"/>
      <c r="D592" s="16"/>
      <c r="E592" s="16"/>
    </row>
    <row r="593" spans="2:5" ht="14.25" customHeight="1">
      <c r="B593" s="16"/>
      <c r="C593" s="1"/>
      <c r="D593" s="16"/>
      <c r="E593" s="16"/>
    </row>
    <row r="594" spans="2:5" ht="14.25" customHeight="1">
      <c r="B594" s="16"/>
      <c r="C594" s="1"/>
      <c r="D594" s="16"/>
      <c r="E594" s="16"/>
    </row>
    <row r="595" spans="2:5" ht="14.25" customHeight="1">
      <c r="B595" s="16"/>
      <c r="C595" s="1"/>
      <c r="D595" s="16"/>
      <c r="E595" s="16"/>
    </row>
    <row r="596" spans="2:5" ht="14.25" customHeight="1">
      <c r="B596" s="16"/>
      <c r="C596" s="1"/>
      <c r="D596" s="16"/>
      <c r="E596" s="16"/>
    </row>
    <row r="597" spans="2:5" ht="14.25" customHeight="1">
      <c r="B597" s="16"/>
      <c r="C597" s="1"/>
      <c r="D597" s="16"/>
      <c r="E597" s="16"/>
    </row>
    <row r="598" spans="2:5" ht="14.25" customHeight="1">
      <c r="B598" s="16"/>
      <c r="C598" s="1"/>
      <c r="D598" s="16"/>
      <c r="E598" s="16"/>
    </row>
    <row r="599" spans="2:5" ht="14.25" customHeight="1">
      <c r="B599" s="16"/>
      <c r="C599" s="1"/>
      <c r="D599" s="16"/>
      <c r="E599" s="16"/>
    </row>
    <row r="600" spans="2:5" ht="14.25" customHeight="1">
      <c r="B600" s="16"/>
      <c r="C600" s="1"/>
      <c r="D600" s="16"/>
      <c r="E600" s="16"/>
    </row>
    <row r="601" spans="2:5" ht="14.25" customHeight="1">
      <c r="B601" s="16"/>
      <c r="C601" s="1"/>
      <c r="D601" s="16"/>
      <c r="E601" s="16"/>
    </row>
    <row r="602" spans="2:5" ht="14.25" customHeight="1">
      <c r="B602" s="16"/>
      <c r="C602" s="1"/>
      <c r="D602" s="16"/>
      <c r="E602" s="16"/>
    </row>
    <row r="603" spans="2:5" ht="14.25" customHeight="1">
      <c r="B603" s="16"/>
      <c r="C603" s="1"/>
      <c r="D603" s="16"/>
      <c r="E603" s="16"/>
    </row>
    <row r="604" spans="2:5" ht="14.25" customHeight="1">
      <c r="B604" s="16"/>
      <c r="C604" s="1"/>
      <c r="D604" s="16"/>
      <c r="E604" s="16"/>
    </row>
    <row r="605" spans="2:5" ht="14.25" customHeight="1">
      <c r="B605" s="16"/>
      <c r="C605" s="1"/>
      <c r="D605" s="16"/>
      <c r="E605" s="16"/>
    </row>
    <row r="606" spans="2:5" ht="14.25" customHeight="1">
      <c r="B606" s="16"/>
      <c r="C606" s="1"/>
      <c r="D606" s="16"/>
      <c r="E606" s="16"/>
    </row>
    <row r="607" spans="2:5" ht="14.25" customHeight="1">
      <c r="B607" s="16"/>
      <c r="C607" s="1"/>
      <c r="D607" s="16"/>
      <c r="E607" s="16"/>
    </row>
    <row r="608" spans="2:5" ht="14.25" customHeight="1">
      <c r="B608" s="16"/>
      <c r="C608" s="1"/>
      <c r="D608" s="16"/>
      <c r="E608" s="16"/>
    </row>
    <row r="609" spans="2:5" ht="14.25" customHeight="1">
      <c r="B609" s="16"/>
      <c r="C609" s="1"/>
      <c r="D609" s="16"/>
      <c r="E609" s="16"/>
    </row>
    <row r="610" spans="2:5" ht="14.25" customHeight="1">
      <c r="B610" s="16"/>
      <c r="C610" s="1"/>
      <c r="D610" s="16"/>
      <c r="E610" s="16"/>
    </row>
    <row r="611" spans="2:5" ht="14.25" customHeight="1">
      <c r="B611" s="16"/>
      <c r="C611" s="1"/>
      <c r="D611" s="16"/>
      <c r="E611" s="16"/>
    </row>
    <row r="612" spans="2:5" ht="14.25" customHeight="1">
      <c r="B612" s="16"/>
      <c r="C612" s="1"/>
      <c r="D612" s="16"/>
      <c r="E612" s="16"/>
    </row>
    <row r="613" spans="2:5" ht="14.25" customHeight="1">
      <c r="B613" s="16"/>
      <c r="C613" s="1"/>
      <c r="D613" s="16"/>
      <c r="E613" s="16"/>
    </row>
    <row r="614" spans="2:5" ht="14.25" customHeight="1">
      <c r="B614" s="16"/>
      <c r="C614" s="1"/>
      <c r="D614" s="16"/>
      <c r="E614" s="16"/>
    </row>
    <row r="615" spans="2:5" ht="14.25" customHeight="1">
      <c r="B615" s="16"/>
      <c r="C615" s="1"/>
      <c r="D615" s="16"/>
      <c r="E615" s="16"/>
    </row>
    <row r="616" spans="2:5" ht="14.25" customHeight="1">
      <c r="B616" s="16"/>
      <c r="C616" s="1"/>
      <c r="D616" s="16"/>
      <c r="E616" s="16"/>
    </row>
    <row r="617" spans="2:5" ht="14.25" customHeight="1">
      <c r="B617" s="16"/>
      <c r="C617" s="1"/>
      <c r="D617" s="16"/>
      <c r="E617" s="16"/>
    </row>
    <row r="618" spans="2:5" ht="14.25" customHeight="1">
      <c r="B618" s="16"/>
      <c r="C618" s="1"/>
      <c r="D618" s="16"/>
      <c r="E618" s="16"/>
    </row>
    <row r="619" spans="2:5" ht="14.25" customHeight="1">
      <c r="B619" s="16"/>
      <c r="C619" s="1"/>
      <c r="D619" s="16"/>
      <c r="E619" s="16"/>
    </row>
    <row r="620" spans="2:5" ht="14.25" customHeight="1">
      <c r="B620" s="16"/>
      <c r="C620" s="1"/>
      <c r="D620" s="16"/>
      <c r="E620" s="16"/>
    </row>
    <row r="621" spans="2:5" ht="14.25" customHeight="1">
      <c r="B621" s="16"/>
      <c r="C621" s="1"/>
      <c r="D621" s="16"/>
      <c r="E621" s="16"/>
    </row>
    <row r="622" spans="2:5" ht="14.25" customHeight="1">
      <c r="B622" s="16"/>
      <c r="C622" s="1"/>
      <c r="D622" s="16"/>
      <c r="E622" s="16"/>
    </row>
    <row r="623" spans="2:5" ht="14.25" customHeight="1">
      <c r="B623" s="16"/>
      <c r="C623" s="1"/>
      <c r="D623" s="16"/>
      <c r="E623" s="16"/>
    </row>
    <row r="624" spans="2:5" ht="14.25" customHeight="1">
      <c r="B624" s="16"/>
      <c r="C624" s="1"/>
      <c r="D624" s="16"/>
      <c r="E624" s="16"/>
    </row>
    <row r="625" spans="2:5" ht="14.25" customHeight="1">
      <c r="B625" s="16"/>
      <c r="C625" s="1"/>
      <c r="D625" s="16"/>
      <c r="E625" s="16"/>
    </row>
    <row r="626" spans="2:5" ht="14.25" customHeight="1">
      <c r="B626" s="16"/>
      <c r="C626" s="1"/>
      <c r="D626" s="16"/>
      <c r="E626" s="16"/>
    </row>
    <row r="627" spans="2:5" ht="14.25" customHeight="1">
      <c r="B627" s="16"/>
      <c r="C627" s="1"/>
      <c r="D627" s="16"/>
      <c r="E627" s="16"/>
    </row>
    <row r="628" spans="2:5" ht="14.25" customHeight="1">
      <c r="B628" s="16"/>
      <c r="C628" s="1"/>
      <c r="D628" s="16"/>
      <c r="E628" s="16"/>
    </row>
    <row r="629" spans="2:5" ht="14.25" customHeight="1">
      <c r="B629" s="16"/>
      <c r="C629" s="1"/>
      <c r="D629" s="16"/>
      <c r="E629" s="16"/>
    </row>
    <row r="630" spans="2:5" ht="14.25" customHeight="1">
      <c r="B630" s="16"/>
      <c r="C630" s="1"/>
      <c r="D630" s="16"/>
      <c r="E630" s="16"/>
    </row>
    <row r="631" spans="2:5" ht="14.25" customHeight="1">
      <c r="B631" s="16"/>
      <c r="C631" s="1"/>
      <c r="D631" s="16"/>
      <c r="E631" s="16"/>
    </row>
    <row r="632" spans="2:5" ht="14.25" customHeight="1">
      <c r="B632" s="16"/>
      <c r="C632" s="1"/>
      <c r="D632" s="16"/>
      <c r="E632" s="16"/>
    </row>
    <row r="633" spans="2:5" ht="14.25" customHeight="1">
      <c r="B633" s="16"/>
      <c r="C633" s="1"/>
      <c r="D633" s="16"/>
      <c r="E633" s="16"/>
    </row>
    <row r="634" spans="2:5" ht="14.25" customHeight="1">
      <c r="B634" s="16"/>
      <c r="C634" s="1"/>
      <c r="D634" s="16"/>
      <c r="E634" s="16"/>
    </row>
    <row r="635" spans="2:5" ht="14.25" customHeight="1">
      <c r="B635" s="16"/>
      <c r="C635" s="1"/>
      <c r="D635" s="16"/>
      <c r="E635" s="16"/>
    </row>
    <row r="636" spans="2:5" ht="14.25" customHeight="1">
      <c r="B636" s="16"/>
      <c r="C636" s="1"/>
      <c r="D636" s="16"/>
      <c r="E636" s="16"/>
    </row>
    <row r="637" spans="2:5" ht="14.25" customHeight="1">
      <c r="B637" s="16"/>
      <c r="C637" s="1"/>
      <c r="D637" s="16"/>
      <c r="E637" s="16"/>
    </row>
    <row r="638" spans="2:5" ht="14.25" customHeight="1">
      <c r="B638" s="16"/>
      <c r="C638" s="1"/>
      <c r="D638" s="16"/>
      <c r="E638" s="16"/>
    </row>
    <row r="639" spans="2:5" ht="14.25" customHeight="1">
      <c r="B639" s="16"/>
      <c r="C639" s="1"/>
      <c r="D639" s="16"/>
      <c r="E639" s="16"/>
    </row>
    <row r="640" spans="2:5" ht="14.25" customHeight="1">
      <c r="B640" s="16"/>
      <c r="C640" s="1"/>
      <c r="D640" s="16"/>
      <c r="E640" s="16"/>
    </row>
    <row r="641" spans="2:5" ht="14.25" customHeight="1">
      <c r="B641" s="16"/>
      <c r="C641" s="1"/>
      <c r="D641" s="16"/>
      <c r="E641" s="16"/>
    </row>
    <row r="642" spans="2:5" ht="14.25" customHeight="1">
      <c r="B642" s="16"/>
      <c r="C642" s="1"/>
      <c r="D642" s="16"/>
      <c r="E642" s="16"/>
    </row>
    <row r="643" spans="2:5" ht="14.25" customHeight="1">
      <c r="B643" s="16"/>
      <c r="C643" s="1"/>
      <c r="D643" s="16"/>
      <c r="E643" s="16"/>
    </row>
    <row r="644" spans="2:5" ht="14.25" customHeight="1">
      <c r="B644" s="16"/>
      <c r="C644" s="1"/>
      <c r="D644" s="16"/>
      <c r="E644" s="16"/>
    </row>
    <row r="645" spans="2:5" ht="14.25" customHeight="1">
      <c r="B645" s="16"/>
      <c r="C645" s="1"/>
      <c r="D645" s="16"/>
      <c r="E645" s="16"/>
    </row>
    <row r="646" spans="2:5" ht="14.25" customHeight="1">
      <c r="B646" s="16"/>
      <c r="C646" s="1"/>
      <c r="D646" s="16"/>
      <c r="E646" s="16"/>
    </row>
    <row r="647" spans="2:5" ht="14.25" customHeight="1">
      <c r="B647" s="16"/>
      <c r="C647" s="1"/>
      <c r="D647" s="16"/>
      <c r="E647" s="16"/>
    </row>
    <row r="648" spans="2:5" ht="14.25" customHeight="1">
      <c r="B648" s="16"/>
      <c r="C648" s="1"/>
      <c r="D648" s="16"/>
      <c r="E648" s="16"/>
    </row>
    <row r="649" spans="2:5" ht="14.25" customHeight="1">
      <c r="B649" s="16"/>
      <c r="C649" s="1"/>
      <c r="D649" s="16"/>
      <c r="E649" s="16"/>
    </row>
    <row r="650" spans="2:5" ht="14.25" customHeight="1">
      <c r="B650" s="16"/>
      <c r="C650" s="1"/>
      <c r="D650" s="16"/>
      <c r="E650" s="16"/>
    </row>
    <row r="651" spans="2:5" ht="14.25" customHeight="1">
      <c r="B651" s="16"/>
      <c r="C651" s="1"/>
      <c r="D651" s="16"/>
      <c r="E651" s="16"/>
    </row>
    <row r="652" spans="2:5" ht="14.25" customHeight="1">
      <c r="B652" s="16"/>
      <c r="C652" s="1"/>
      <c r="D652" s="16"/>
      <c r="E652" s="16"/>
    </row>
    <row r="653" spans="2:5" ht="14.25" customHeight="1">
      <c r="B653" s="16"/>
      <c r="C653" s="1"/>
      <c r="D653" s="16"/>
      <c r="E653" s="16"/>
    </row>
    <row r="654" spans="2:5" ht="14.25" customHeight="1">
      <c r="B654" s="16"/>
      <c r="C654" s="1"/>
      <c r="D654" s="16"/>
      <c r="E654" s="16"/>
    </row>
    <row r="655" spans="2:5" ht="14.25" customHeight="1">
      <c r="B655" s="16"/>
      <c r="C655" s="1"/>
      <c r="D655" s="16"/>
      <c r="E655" s="16"/>
    </row>
    <row r="656" spans="2:5" ht="14.25" customHeight="1">
      <c r="B656" s="16"/>
      <c r="C656" s="1"/>
      <c r="D656" s="16"/>
      <c r="E656" s="16"/>
    </row>
    <row r="657" spans="2:5" ht="14.25" customHeight="1">
      <c r="B657" s="16"/>
      <c r="C657" s="1"/>
      <c r="D657" s="16"/>
      <c r="E657" s="16"/>
    </row>
    <row r="658" spans="2:5" ht="14.25" customHeight="1">
      <c r="B658" s="16"/>
      <c r="C658" s="1"/>
      <c r="D658" s="16"/>
      <c r="E658" s="16"/>
    </row>
    <row r="659" spans="2:5" ht="14.25" customHeight="1">
      <c r="B659" s="16"/>
      <c r="C659" s="1"/>
      <c r="D659" s="16"/>
      <c r="E659" s="16"/>
    </row>
    <row r="660" spans="2:5" ht="14.25" customHeight="1">
      <c r="B660" s="16"/>
      <c r="C660" s="1"/>
      <c r="D660" s="16"/>
      <c r="E660" s="16"/>
    </row>
    <row r="661" spans="2:5" ht="14.25" customHeight="1">
      <c r="B661" s="16"/>
      <c r="C661" s="1"/>
      <c r="D661" s="16"/>
      <c r="E661" s="16"/>
    </row>
    <row r="662" spans="2:5" ht="14.25" customHeight="1">
      <c r="B662" s="16"/>
      <c r="C662" s="1"/>
      <c r="D662" s="16"/>
      <c r="E662" s="16"/>
    </row>
    <row r="663" spans="2:5" ht="14.25" customHeight="1">
      <c r="B663" s="16"/>
      <c r="C663" s="1"/>
      <c r="D663" s="16"/>
      <c r="E663" s="16"/>
    </row>
    <row r="664" spans="2:5" ht="14.25" customHeight="1">
      <c r="B664" s="16"/>
      <c r="C664" s="1"/>
      <c r="D664" s="16"/>
      <c r="E664" s="16"/>
    </row>
    <row r="665" spans="2:5" ht="14.25" customHeight="1">
      <c r="B665" s="16"/>
      <c r="C665" s="1"/>
      <c r="D665" s="16"/>
      <c r="E665" s="16"/>
    </row>
    <row r="666" spans="2:5" ht="14.25" customHeight="1">
      <c r="B666" s="16"/>
      <c r="C666" s="1"/>
      <c r="D666" s="16"/>
      <c r="E666" s="16"/>
    </row>
    <row r="667" spans="2:5" ht="14.25" customHeight="1">
      <c r="B667" s="16"/>
      <c r="C667" s="1"/>
      <c r="D667" s="16"/>
      <c r="E667" s="16"/>
    </row>
    <row r="668" spans="2:5" ht="14.25" customHeight="1">
      <c r="B668" s="16"/>
      <c r="C668" s="1"/>
      <c r="D668" s="16"/>
      <c r="E668" s="16"/>
    </row>
    <row r="669" spans="2:5" ht="14.25" customHeight="1">
      <c r="B669" s="16"/>
      <c r="C669" s="1"/>
      <c r="D669" s="16"/>
      <c r="E669" s="16"/>
    </row>
    <row r="670" spans="2:5" ht="14.25" customHeight="1">
      <c r="B670" s="16"/>
      <c r="C670" s="1"/>
      <c r="D670" s="16"/>
      <c r="E670" s="16"/>
    </row>
    <row r="671" spans="2:5" ht="14.25" customHeight="1">
      <c r="B671" s="16"/>
      <c r="C671" s="1"/>
      <c r="D671" s="16"/>
      <c r="E671" s="16"/>
    </row>
    <row r="672" spans="2:5" ht="14.25" customHeight="1">
      <c r="B672" s="16"/>
      <c r="C672" s="1"/>
      <c r="D672" s="16"/>
      <c r="E672" s="16"/>
    </row>
    <row r="673" spans="2:5" ht="14.25" customHeight="1">
      <c r="B673" s="16"/>
      <c r="C673" s="1"/>
      <c r="D673" s="16"/>
      <c r="E673" s="16"/>
    </row>
    <row r="674" spans="2:5" ht="14.25" customHeight="1">
      <c r="B674" s="16"/>
      <c r="C674" s="1"/>
      <c r="D674" s="16"/>
      <c r="E674" s="16"/>
    </row>
    <row r="675" spans="2:5" ht="14.25" customHeight="1">
      <c r="B675" s="16"/>
      <c r="C675" s="1"/>
      <c r="D675" s="16"/>
      <c r="E675" s="16"/>
    </row>
    <row r="676" spans="2:5" ht="14.25" customHeight="1">
      <c r="B676" s="16"/>
      <c r="C676" s="1"/>
      <c r="D676" s="16"/>
      <c r="E676" s="16"/>
    </row>
    <row r="677" spans="2:5" ht="14.25" customHeight="1">
      <c r="B677" s="16"/>
      <c r="C677" s="1"/>
      <c r="D677" s="16"/>
      <c r="E677" s="16"/>
    </row>
    <row r="678" spans="2:5" ht="14.25" customHeight="1">
      <c r="B678" s="16"/>
      <c r="C678" s="1"/>
      <c r="D678" s="16"/>
      <c r="E678" s="16"/>
    </row>
    <row r="679" spans="2:5" ht="14.25" customHeight="1">
      <c r="B679" s="16"/>
      <c r="C679" s="1"/>
      <c r="D679" s="16"/>
      <c r="E679" s="16"/>
    </row>
    <row r="680" spans="2:5" ht="14.25" customHeight="1">
      <c r="B680" s="16"/>
      <c r="C680" s="1"/>
      <c r="D680" s="16"/>
      <c r="E680" s="16"/>
    </row>
    <row r="681" spans="2:5" ht="14.25" customHeight="1">
      <c r="B681" s="16"/>
      <c r="C681" s="1"/>
      <c r="D681" s="16"/>
      <c r="E681" s="16"/>
    </row>
    <row r="682" spans="2:5" ht="14.25" customHeight="1">
      <c r="B682" s="16"/>
      <c r="C682" s="1"/>
      <c r="D682" s="16"/>
      <c r="E682" s="16"/>
    </row>
    <row r="683" spans="2:5" ht="14.25" customHeight="1">
      <c r="B683" s="16"/>
      <c r="C683" s="1"/>
      <c r="D683" s="16"/>
      <c r="E683" s="16"/>
    </row>
    <row r="684" spans="2:5" ht="14.25" customHeight="1">
      <c r="B684" s="16"/>
      <c r="C684" s="1"/>
      <c r="D684" s="16"/>
      <c r="E684" s="16"/>
    </row>
    <row r="685" spans="2:5" ht="14.25" customHeight="1">
      <c r="B685" s="16"/>
      <c r="C685" s="1"/>
      <c r="D685" s="16"/>
      <c r="E685" s="16"/>
    </row>
    <row r="686" spans="2:5" ht="14.25" customHeight="1">
      <c r="B686" s="16"/>
      <c r="C686" s="1"/>
      <c r="D686" s="16"/>
      <c r="E686" s="16"/>
    </row>
    <row r="687" spans="2:5" ht="14.25" customHeight="1">
      <c r="B687" s="16"/>
      <c r="C687" s="1"/>
      <c r="D687" s="16"/>
      <c r="E687" s="16"/>
    </row>
    <row r="688" spans="2:5" ht="14.25" customHeight="1">
      <c r="B688" s="16"/>
      <c r="C688" s="1"/>
      <c r="D688" s="16"/>
      <c r="E688" s="16"/>
    </row>
    <row r="689" spans="2:5" ht="14.25" customHeight="1">
      <c r="B689" s="16"/>
      <c r="C689" s="1"/>
      <c r="D689" s="16"/>
      <c r="E689" s="16"/>
    </row>
    <row r="690" spans="2:5" ht="14.25" customHeight="1">
      <c r="B690" s="16"/>
      <c r="C690" s="1"/>
      <c r="D690" s="16"/>
      <c r="E690" s="16"/>
    </row>
    <row r="691" spans="2:5" ht="14.25" customHeight="1">
      <c r="B691" s="16"/>
      <c r="C691" s="1"/>
      <c r="D691" s="16"/>
      <c r="E691" s="16"/>
    </row>
    <row r="692" spans="2:5" ht="14.25" customHeight="1">
      <c r="B692" s="16"/>
      <c r="C692" s="1"/>
      <c r="D692" s="16"/>
      <c r="E692" s="16"/>
    </row>
    <row r="693" spans="2:5" ht="14.25" customHeight="1">
      <c r="B693" s="16"/>
      <c r="C693" s="1"/>
      <c r="D693" s="16"/>
      <c r="E693" s="16"/>
    </row>
    <row r="694" spans="2:5" ht="14.25" customHeight="1">
      <c r="B694" s="16"/>
      <c r="C694" s="1"/>
      <c r="D694" s="16"/>
      <c r="E694" s="16"/>
    </row>
    <row r="695" spans="2:5" ht="14.25" customHeight="1">
      <c r="B695" s="16"/>
      <c r="C695" s="1"/>
      <c r="D695" s="16"/>
      <c r="E695" s="16"/>
    </row>
    <row r="696" spans="2:5" ht="14.25" customHeight="1">
      <c r="B696" s="16"/>
      <c r="C696" s="1"/>
      <c r="D696" s="16"/>
      <c r="E696" s="16"/>
    </row>
    <row r="697" spans="2:5" ht="14.25" customHeight="1">
      <c r="B697" s="16"/>
      <c r="C697" s="1"/>
      <c r="D697" s="16"/>
      <c r="E697" s="16"/>
    </row>
    <row r="698" spans="2:5" ht="14.25" customHeight="1">
      <c r="B698" s="16"/>
      <c r="C698" s="1"/>
      <c r="D698" s="16"/>
      <c r="E698" s="16"/>
    </row>
    <row r="699" spans="2:5" ht="14.25" customHeight="1">
      <c r="B699" s="16"/>
      <c r="C699" s="1"/>
      <c r="D699" s="16"/>
      <c r="E699" s="16"/>
    </row>
    <row r="700" spans="2:5" ht="14.25" customHeight="1">
      <c r="B700" s="16"/>
      <c r="C700" s="1"/>
      <c r="D700" s="16"/>
      <c r="E700" s="16"/>
    </row>
    <row r="701" spans="2:5" ht="14.25" customHeight="1">
      <c r="B701" s="16"/>
      <c r="C701" s="1"/>
      <c r="D701" s="16"/>
      <c r="E701" s="16"/>
    </row>
    <row r="702" spans="2:5" ht="14.25" customHeight="1">
      <c r="B702" s="16"/>
      <c r="C702" s="1"/>
      <c r="D702" s="16"/>
      <c r="E702" s="16"/>
    </row>
    <row r="703" spans="2:5" ht="14.25" customHeight="1">
      <c r="B703" s="16"/>
      <c r="C703" s="1"/>
      <c r="D703" s="16"/>
      <c r="E703" s="16"/>
    </row>
    <row r="704" spans="2:5" ht="14.25" customHeight="1">
      <c r="B704" s="16"/>
      <c r="C704" s="1"/>
      <c r="D704" s="16"/>
      <c r="E704" s="16"/>
    </row>
    <row r="705" spans="2:5" ht="14.25" customHeight="1">
      <c r="B705" s="16"/>
      <c r="C705" s="1"/>
      <c r="D705" s="16"/>
      <c r="E705" s="16"/>
    </row>
    <row r="706" spans="2:5" ht="14.25" customHeight="1">
      <c r="B706" s="16"/>
      <c r="C706" s="1"/>
      <c r="D706" s="16"/>
      <c r="E706" s="16"/>
    </row>
    <row r="707" spans="2:5" ht="14.25" customHeight="1">
      <c r="B707" s="16"/>
      <c r="C707" s="1"/>
      <c r="D707" s="16"/>
      <c r="E707" s="16"/>
    </row>
    <row r="708" spans="2:5" ht="14.25" customHeight="1">
      <c r="B708" s="16"/>
      <c r="C708" s="1"/>
      <c r="D708" s="16"/>
      <c r="E708" s="16"/>
    </row>
    <row r="709" spans="2:5" ht="14.25" customHeight="1">
      <c r="B709" s="16"/>
      <c r="C709" s="1"/>
      <c r="D709" s="16"/>
      <c r="E709" s="16"/>
    </row>
    <row r="710" spans="2:5" ht="14.25" customHeight="1">
      <c r="B710" s="16"/>
      <c r="C710" s="1"/>
      <c r="D710" s="16"/>
      <c r="E710" s="16"/>
    </row>
    <row r="711" spans="2:5" ht="14.25" customHeight="1">
      <c r="B711" s="16"/>
      <c r="C711" s="1"/>
      <c r="D711" s="16"/>
      <c r="E711" s="16"/>
    </row>
    <row r="712" spans="2:5" ht="14.25" customHeight="1">
      <c r="B712" s="16"/>
      <c r="C712" s="1"/>
      <c r="D712" s="16"/>
      <c r="E712" s="16"/>
    </row>
    <row r="713" spans="2:5" ht="14.25" customHeight="1">
      <c r="B713" s="16"/>
      <c r="C713" s="1"/>
      <c r="D713" s="16"/>
      <c r="E713" s="16"/>
    </row>
    <row r="714" spans="2:5" ht="14.25" customHeight="1">
      <c r="B714" s="16"/>
      <c r="C714" s="1"/>
      <c r="D714" s="16"/>
      <c r="E714" s="16"/>
    </row>
    <row r="715" spans="2:5" ht="14.25" customHeight="1">
      <c r="B715" s="16"/>
      <c r="C715" s="1"/>
      <c r="D715" s="16"/>
      <c r="E715" s="16"/>
    </row>
    <row r="716" spans="2:5" ht="14.25" customHeight="1">
      <c r="B716" s="16"/>
      <c r="C716" s="1"/>
      <c r="D716" s="16"/>
      <c r="E716" s="16"/>
    </row>
    <row r="717" spans="2:5" ht="14.25" customHeight="1">
      <c r="B717" s="16"/>
      <c r="C717" s="1"/>
      <c r="D717" s="16"/>
      <c r="E717" s="16"/>
    </row>
    <row r="718" spans="2:5" ht="14.25" customHeight="1">
      <c r="B718" s="16"/>
      <c r="C718" s="1"/>
      <c r="D718" s="16"/>
      <c r="E718" s="16"/>
    </row>
    <row r="719" spans="2:5" ht="14.25" customHeight="1">
      <c r="B719" s="16"/>
      <c r="C719" s="1"/>
      <c r="D719" s="16"/>
      <c r="E719" s="16"/>
    </row>
    <row r="720" spans="2:5" ht="14.25" customHeight="1">
      <c r="B720" s="16"/>
      <c r="C720" s="1"/>
      <c r="D720" s="16"/>
      <c r="E720" s="16"/>
    </row>
    <row r="721" spans="2:5" ht="14.25" customHeight="1">
      <c r="B721" s="16"/>
      <c r="C721" s="1"/>
      <c r="D721" s="16"/>
      <c r="E721" s="16"/>
    </row>
    <row r="722" spans="2:5" ht="14.25" customHeight="1">
      <c r="B722" s="16"/>
      <c r="C722" s="1"/>
      <c r="D722" s="16"/>
      <c r="E722" s="16"/>
    </row>
    <row r="723" spans="2:5" ht="14.25" customHeight="1">
      <c r="B723" s="16"/>
      <c r="C723" s="1"/>
      <c r="D723" s="16"/>
      <c r="E723" s="16"/>
    </row>
    <row r="724" spans="2:5" ht="14.25" customHeight="1">
      <c r="B724" s="16"/>
      <c r="C724" s="1"/>
      <c r="D724" s="16"/>
      <c r="E724" s="16"/>
    </row>
    <row r="725" spans="2:5" ht="14.25" customHeight="1">
      <c r="B725" s="16"/>
      <c r="C725" s="1"/>
      <c r="D725" s="16"/>
      <c r="E725" s="16"/>
    </row>
    <row r="726" spans="2:5" ht="14.25" customHeight="1">
      <c r="B726" s="16"/>
      <c r="C726" s="1"/>
      <c r="D726" s="16"/>
      <c r="E726" s="16"/>
    </row>
    <row r="727" spans="2:5" ht="14.25" customHeight="1">
      <c r="B727" s="16"/>
      <c r="C727" s="1"/>
      <c r="D727" s="16"/>
      <c r="E727" s="16"/>
    </row>
    <row r="728" spans="2:5" ht="14.25" customHeight="1">
      <c r="B728" s="16"/>
      <c r="C728" s="1"/>
      <c r="D728" s="16"/>
      <c r="E728" s="16"/>
    </row>
    <row r="729" spans="2:5" ht="14.25" customHeight="1">
      <c r="B729" s="16"/>
      <c r="C729" s="1"/>
      <c r="D729" s="16"/>
      <c r="E729" s="16"/>
    </row>
    <row r="730" spans="2:5" ht="14.25" customHeight="1">
      <c r="B730" s="16"/>
      <c r="C730" s="1"/>
      <c r="D730" s="16"/>
      <c r="E730" s="16"/>
    </row>
    <row r="731" spans="2:5" ht="14.25" customHeight="1">
      <c r="B731" s="16"/>
      <c r="C731" s="1"/>
      <c r="D731" s="16"/>
      <c r="E731" s="16"/>
    </row>
    <row r="732" spans="2:5" ht="14.25" customHeight="1">
      <c r="B732" s="16"/>
      <c r="C732" s="1"/>
      <c r="D732" s="16"/>
      <c r="E732" s="16"/>
    </row>
    <row r="733" spans="2:5" ht="14.25" customHeight="1">
      <c r="B733" s="16"/>
      <c r="C733" s="1"/>
      <c r="D733" s="16"/>
      <c r="E733" s="16"/>
    </row>
    <row r="734" spans="2:5" ht="14.25" customHeight="1">
      <c r="B734" s="16"/>
      <c r="C734" s="1"/>
      <c r="D734" s="16"/>
      <c r="E734" s="16"/>
    </row>
    <row r="735" spans="2:5" ht="14.25" customHeight="1">
      <c r="B735" s="16"/>
      <c r="C735" s="1"/>
      <c r="D735" s="16"/>
      <c r="E735" s="16"/>
    </row>
    <row r="736" spans="2:5" ht="14.25" customHeight="1">
      <c r="B736" s="16"/>
      <c r="C736" s="1"/>
      <c r="D736" s="16"/>
      <c r="E736" s="16"/>
    </row>
    <row r="737" spans="2:5" ht="14.25" customHeight="1">
      <c r="B737" s="16"/>
      <c r="C737" s="1"/>
      <c r="D737" s="16"/>
      <c r="E737" s="16"/>
    </row>
    <row r="738" spans="2:5" ht="14.25" customHeight="1">
      <c r="B738" s="16"/>
      <c r="C738" s="1"/>
      <c r="D738" s="16"/>
      <c r="E738" s="16"/>
    </row>
    <row r="739" spans="2:5" ht="14.25" customHeight="1">
      <c r="B739" s="16"/>
      <c r="C739" s="1"/>
      <c r="D739" s="16"/>
      <c r="E739" s="16"/>
    </row>
    <row r="740" spans="2:5" ht="14.25" customHeight="1">
      <c r="B740" s="16"/>
      <c r="C740" s="1"/>
      <c r="D740" s="16"/>
      <c r="E740" s="16"/>
    </row>
    <row r="741" spans="2:5" ht="14.25" customHeight="1">
      <c r="B741" s="16"/>
      <c r="C741" s="1"/>
      <c r="D741" s="16"/>
      <c r="E741" s="16"/>
    </row>
    <row r="742" spans="2:5" ht="14.25" customHeight="1">
      <c r="B742" s="16"/>
      <c r="C742" s="1"/>
      <c r="D742" s="16"/>
      <c r="E742" s="16"/>
    </row>
    <row r="743" spans="2:5" ht="14.25" customHeight="1">
      <c r="B743" s="16"/>
      <c r="C743" s="1"/>
      <c r="D743" s="16"/>
      <c r="E743" s="16"/>
    </row>
    <row r="744" spans="2:5" ht="14.25" customHeight="1">
      <c r="B744" s="16"/>
      <c r="C744" s="1"/>
      <c r="D744" s="16"/>
      <c r="E744" s="16"/>
    </row>
    <row r="745" spans="2:5" ht="14.25" customHeight="1">
      <c r="B745" s="16"/>
      <c r="C745" s="1"/>
      <c r="D745" s="16"/>
      <c r="E745" s="16"/>
    </row>
    <row r="746" spans="2:5" ht="14.25" customHeight="1">
      <c r="B746" s="16"/>
      <c r="C746" s="1"/>
      <c r="D746" s="16"/>
      <c r="E746" s="16"/>
    </row>
    <row r="747" spans="2:5" ht="14.25" customHeight="1">
      <c r="B747" s="16"/>
      <c r="C747" s="1"/>
      <c r="D747" s="16"/>
      <c r="E747" s="16"/>
    </row>
    <row r="748" spans="2:5" ht="14.25" customHeight="1">
      <c r="B748" s="16"/>
      <c r="C748" s="1"/>
      <c r="D748" s="16"/>
      <c r="E748" s="16"/>
    </row>
    <row r="749" spans="2:5" ht="14.25" customHeight="1">
      <c r="B749" s="16"/>
      <c r="C749" s="1"/>
      <c r="D749" s="16"/>
      <c r="E749" s="16"/>
    </row>
    <row r="750" spans="2:5" ht="14.25" customHeight="1">
      <c r="B750" s="16"/>
      <c r="C750" s="1"/>
      <c r="D750" s="16"/>
      <c r="E750" s="16"/>
    </row>
    <row r="751" spans="2:5" ht="14.25" customHeight="1">
      <c r="B751" s="16"/>
      <c r="C751" s="1"/>
      <c r="D751" s="16"/>
      <c r="E751" s="16"/>
    </row>
    <row r="752" spans="2:5" ht="14.25" customHeight="1">
      <c r="B752" s="16"/>
      <c r="C752" s="1"/>
      <c r="D752" s="16"/>
      <c r="E752" s="16"/>
    </row>
    <row r="753" spans="2:5" ht="14.25" customHeight="1">
      <c r="B753" s="16"/>
      <c r="C753" s="1"/>
      <c r="D753" s="16"/>
      <c r="E753" s="16"/>
    </row>
    <row r="754" spans="2:5" ht="14.25" customHeight="1">
      <c r="B754" s="16"/>
      <c r="C754" s="1"/>
      <c r="D754" s="16"/>
      <c r="E754" s="16"/>
    </row>
    <row r="755" spans="2:5" ht="14.25" customHeight="1">
      <c r="B755" s="16"/>
      <c r="C755" s="1"/>
      <c r="D755" s="16"/>
      <c r="E755" s="16"/>
    </row>
    <row r="756" spans="2:5" ht="14.25" customHeight="1">
      <c r="B756" s="16"/>
      <c r="C756" s="1"/>
      <c r="D756" s="16"/>
      <c r="E756" s="16"/>
    </row>
    <row r="757" spans="2:5" ht="14.25" customHeight="1">
      <c r="B757" s="16"/>
      <c r="C757" s="1"/>
      <c r="D757" s="16"/>
      <c r="E757" s="16"/>
    </row>
    <row r="758" spans="2:5" ht="14.25" customHeight="1">
      <c r="B758" s="16"/>
      <c r="C758" s="1"/>
      <c r="D758" s="16"/>
      <c r="E758" s="16"/>
    </row>
    <row r="759" spans="2:5" ht="14.25" customHeight="1">
      <c r="B759" s="16"/>
      <c r="C759" s="1"/>
      <c r="D759" s="16"/>
      <c r="E759" s="16"/>
    </row>
    <row r="760" spans="2:5" ht="14.25" customHeight="1">
      <c r="B760" s="16"/>
      <c r="C760" s="1"/>
      <c r="D760" s="16"/>
      <c r="E760" s="16"/>
    </row>
    <row r="761" spans="2:5" ht="14.25" customHeight="1">
      <c r="B761" s="16"/>
      <c r="C761" s="1"/>
      <c r="D761" s="16"/>
      <c r="E761" s="16"/>
    </row>
    <row r="762" spans="2:5" ht="14.25" customHeight="1">
      <c r="B762" s="16"/>
      <c r="C762" s="1"/>
      <c r="D762" s="16"/>
      <c r="E762" s="16"/>
    </row>
    <row r="763" spans="2:5" ht="14.25" customHeight="1">
      <c r="B763" s="16"/>
      <c r="C763" s="1"/>
      <c r="D763" s="16"/>
      <c r="E763" s="16"/>
    </row>
    <row r="764" spans="2:5" ht="14.25" customHeight="1">
      <c r="B764" s="16"/>
      <c r="C764" s="1"/>
      <c r="D764" s="16"/>
      <c r="E764" s="16"/>
    </row>
    <row r="765" spans="2:5" ht="14.25" customHeight="1">
      <c r="B765" s="16"/>
      <c r="C765" s="1"/>
      <c r="D765" s="16"/>
      <c r="E765" s="16"/>
    </row>
    <row r="766" spans="2:5" ht="14.25" customHeight="1">
      <c r="B766" s="16"/>
      <c r="C766" s="1"/>
      <c r="D766" s="16"/>
      <c r="E766" s="16"/>
    </row>
    <row r="767" spans="2:5" ht="14.25" customHeight="1">
      <c r="B767" s="16"/>
      <c r="C767" s="1"/>
      <c r="D767" s="16"/>
      <c r="E767" s="16"/>
    </row>
    <row r="768" spans="2:5" ht="14.25" customHeight="1">
      <c r="B768" s="16"/>
      <c r="C768" s="1"/>
      <c r="D768" s="16"/>
      <c r="E768" s="16"/>
    </row>
    <row r="769" spans="2:5" ht="14.25" customHeight="1">
      <c r="B769" s="16"/>
      <c r="C769" s="1"/>
      <c r="D769" s="16"/>
      <c r="E769" s="16"/>
    </row>
    <row r="770" spans="2:5" ht="14.25" customHeight="1">
      <c r="B770" s="16"/>
      <c r="C770" s="1"/>
      <c r="D770" s="16"/>
      <c r="E770" s="16"/>
    </row>
    <row r="771" spans="2:5" ht="14.25" customHeight="1">
      <c r="B771" s="16"/>
      <c r="C771" s="1"/>
      <c r="D771" s="16"/>
      <c r="E771" s="16"/>
    </row>
    <row r="772" spans="2:5" ht="14.25" customHeight="1">
      <c r="B772" s="16"/>
      <c r="C772" s="1"/>
      <c r="D772" s="16"/>
      <c r="E772" s="16"/>
    </row>
    <row r="773" spans="2:5" ht="14.25" customHeight="1">
      <c r="B773" s="16"/>
      <c r="C773" s="1"/>
      <c r="D773" s="16"/>
      <c r="E773" s="16"/>
    </row>
    <row r="774" spans="2:5" ht="14.25" customHeight="1">
      <c r="B774" s="16"/>
      <c r="C774" s="1"/>
      <c r="D774" s="16"/>
      <c r="E774" s="16"/>
    </row>
    <row r="775" spans="2:5" ht="14.25" customHeight="1">
      <c r="B775" s="16"/>
      <c r="C775" s="1"/>
      <c r="D775" s="16"/>
      <c r="E775" s="16"/>
    </row>
    <row r="776" spans="2:5" ht="14.25" customHeight="1">
      <c r="B776" s="16"/>
      <c r="C776" s="1"/>
      <c r="D776" s="16"/>
      <c r="E776" s="16"/>
    </row>
    <row r="777" spans="2:5" ht="14.25" customHeight="1">
      <c r="B777" s="16"/>
      <c r="C777" s="1"/>
      <c r="D777" s="16"/>
      <c r="E777" s="16"/>
    </row>
    <row r="778" spans="2:5" ht="14.25" customHeight="1">
      <c r="B778" s="16"/>
      <c r="C778" s="1"/>
      <c r="D778" s="16"/>
      <c r="E778" s="16"/>
    </row>
    <row r="779" spans="2:5" ht="14.25" customHeight="1">
      <c r="B779" s="16"/>
      <c r="C779" s="1"/>
      <c r="D779" s="16"/>
      <c r="E779" s="16"/>
    </row>
    <row r="780" spans="2:5" ht="14.25" customHeight="1">
      <c r="B780" s="16"/>
      <c r="C780" s="1"/>
      <c r="D780" s="16"/>
      <c r="E780" s="16"/>
    </row>
    <row r="781" spans="2:5" ht="14.25" customHeight="1">
      <c r="B781" s="16"/>
      <c r="C781" s="1"/>
      <c r="D781" s="16"/>
      <c r="E781" s="16"/>
    </row>
    <row r="782" spans="2:5" ht="14.25" customHeight="1">
      <c r="B782" s="16"/>
      <c r="C782" s="1"/>
      <c r="D782" s="16"/>
      <c r="E782" s="16"/>
    </row>
    <row r="783" spans="2:5" ht="14.25" customHeight="1">
      <c r="B783" s="16"/>
      <c r="C783" s="1"/>
      <c r="D783" s="16"/>
      <c r="E783" s="16"/>
    </row>
    <row r="784" spans="2:5" ht="14.25" customHeight="1">
      <c r="B784" s="16"/>
      <c r="C784" s="1"/>
      <c r="D784" s="16"/>
      <c r="E784" s="16"/>
    </row>
    <row r="785" spans="2:5" ht="14.25" customHeight="1">
      <c r="B785" s="16"/>
      <c r="C785" s="1"/>
      <c r="D785" s="16"/>
      <c r="E785" s="16"/>
    </row>
    <row r="786" spans="2:5" ht="14.25" customHeight="1">
      <c r="B786" s="16"/>
      <c r="C786" s="1"/>
      <c r="D786" s="16"/>
      <c r="E786" s="16"/>
    </row>
    <row r="787" spans="2:5" ht="14.25" customHeight="1">
      <c r="B787" s="16"/>
      <c r="C787" s="1"/>
      <c r="D787" s="16"/>
      <c r="E787" s="16"/>
    </row>
    <row r="788" spans="2:5" ht="14.25" customHeight="1">
      <c r="B788" s="16"/>
      <c r="C788" s="1"/>
      <c r="D788" s="16"/>
      <c r="E788" s="16"/>
    </row>
    <row r="789" spans="2:5" ht="14.25" customHeight="1">
      <c r="B789" s="16"/>
      <c r="C789" s="1"/>
      <c r="D789" s="16"/>
      <c r="E789" s="16"/>
    </row>
    <row r="790" spans="2:5" ht="14.25" customHeight="1">
      <c r="B790" s="16"/>
      <c r="C790" s="1"/>
      <c r="D790" s="16"/>
      <c r="E790" s="16"/>
    </row>
    <row r="791" spans="2:5" ht="14.25" customHeight="1">
      <c r="B791" s="16"/>
      <c r="C791" s="1"/>
      <c r="D791" s="16"/>
      <c r="E791" s="16"/>
    </row>
    <row r="792" spans="2:5" ht="14.25" customHeight="1">
      <c r="B792" s="16"/>
      <c r="C792" s="1"/>
      <c r="D792" s="16"/>
      <c r="E792" s="16"/>
    </row>
    <row r="793" spans="2:5" ht="14.25" customHeight="1">
      <c r="B793" s="16"/>
      <c r="C793" s="1"/>
      <c r="D793" s="16"/>
      <c r="E793" s="16"/>
    </row>
    <row r="794" spans="2:5" ht="14.25" customHeight="1">
      <c r="B794" s="16"/>
      <c r="C794" s="1"/>
      <c r="D794" s="16"/>
      <c r="E794" s="16"/>
    </row>
    <row r="795" spans="2:5" ht="14.25" customHeight="1">
      <c r="B795" s="16"/>
      <c r="C795" s="1"/>
      <c r="D795" s="16"/>
      <c r="E795" s="16"/>
    </row>
    <row r="796" spans="2:5" ht="14.25" customHeight="1">
      <c r="B796" s="16"/>
      <c r="C796" s="1"/>
      <c r="D796" s="16"/>
      <c r="E796" s="16"/>
    </row>
    <row r="797" spans="2:5" ht="14.25" customHeight="1">
      <c r="B797" s="16"/>
      <c r="C797" s="1"/>
      <c r="D797" s="16"/>
      <c r="E797" s="16"/>
    </row>
    <row r="798" spans="2:5" ht="14.25" customHeight="1">
      <c r="B798" s="16"/>
      <c r="C798" s="1"/>
      <c r="D798" s="16"/>
      <c r="E798" s="16"/>
    </row>
    <row r="799" spans="2:5" ht="14.25" customHeight="1">
      <c r="B799" s="16"/>
      <c r="C799" s="1"/>
      <c r="D799" s="16"/>
      <c r="E799" s="16"/>
    </row>
    <row r="800" spans="2:5" ht="14.25" customHeight="1">
      <c r="B800" s="16"/>
      <c r="C800" s="1"/>
      <c r="D800" s="16"/>
      <c r="E800" s="16"/>
    </row>
    <row r="801" spans="2:5" ht="14.25" customHeight="1">
      <c r="B801" s="16"/>
      <c r="C801" s="1"/>
      <c r="D801" s="16"/>
      <c r="E801" s="16"/>
    </row>
    <row r="802" spans="2:5" ht="14.25" customHeight="1">
      <c r="B802" s="16"/>
      <c r="C802" s="1"/>
      <c r="D802" s="16"/>
      <c r="E802" s="16"/>
    </row>
    <row r="803" spans="2:5" ht="14.25" customHeight="1">
      <c r="B803" s="16"/>
      <c r="C803" s="1"/>
      <c r="D803" s="16"/>
      <c r="E803" s="16"/>
    </row>
    <row r="804" spans="2:5" ht="14.25" customHeight="1">
      <c r="B804" s="16"/>
      <c r="C804" s="1"/>
      <c r="D804" s="16"/>
      <c r="E804" s="16"/>
    </row>
    <row r="805" spans="2:5" ht="14.25" customHeight="1">
      <c r="B805" s="16"/>
      <c r="C805" s="1"/>
      <c r="D805" s="16"/>
      <c r="E805" s="16"/>
    </row>
    <row r="806" spans="2:5" ht="14.25" customHeight="1">
      <c r="B806" s="16"/>
      <c r="C806" s="1"/>
      <c r="D806" s="16"/>
      <c r="E806" s="16"/>
    </row>
    <row r="807" spans="2:5" ht="14.25" customHeight="1">
      <c r="B807" s="16"/>
      <c r="C807" s="1"/>
      <c r="D807" s="16"/>
      <c r="E807" s="16"/>
    </row>
    <row r="808" spans="2:5" ht="14.25" customHeight="1">
      <c r="B808" s="16"/>
      <c r="C808" s="1"/>
      <c r="D808" s="16"/>
      <c r="E808" s="16"/>
    </row>
    <row r="809" spans="2:5" ht="14.25" customHeight="1">
      <c r="B809" s="16"/>
      <c r="C809" s="1"/>
      <c r="D809" s="16"/>
      <c r="E809" s="16"/>
    </row>
    <row r="810" spans="2:5" ht="14.25" customHeight="1">
      <c r="B810" s="16"/>
      <c r="C810" s="1"/>
      <c r="D810" s="16"/>
      <c r="E810" s="16"/>
    </row>
    <row r="811" spans="2:5" ht="14.25" customHeight="1">
      <c r="B811" s="16"/>
      <c r="C811" s="1"/>
      <c r="D811" s="16"/>
      <c r="E811" s="16"/>
    </row>
    <row r="812" spans="2:5" ht="14.25" customHeight="1">
      <c r="B812" s="16"/>
      <c r="C812" s="1"/>
      <c r="D812" s="16"/>
      <c r="E812" s="16"/>
    </row>
    <row r="813" spans="2:5" ht="14.25" customHeight="1">
      <c r="B813" s="16"/>
      <c r="C813" s="1"/>
      <c r="D813" s="16"/>
      <c r="E813" s="16"/>
    </row>
    <row r="814" spans="2:5" ht="14.25" customHeight="1">
      <c r="B814" s="16"/>
      <c r="C814" s="1"/>
      <c r="D814" s="16"/>
      <c r="E814" s="16"/>
    </row>
    <row r="815" spans="2:5" ht="14.25" customHeight="1">
      <c r="B815" s="16"/>
      <c r="C815" s="1"/>
      <c r="D815" s="16"/>
      <c r="E815" s="16"/>
    </row>
    <row r="816" spans="2:5" ht="14.25" customHeight="1">
      <c r="B816" s="16"/>
      <c r="C816" s="1"/>
      <c r="D816" s="16"/>
      <c r="E816" s="16"/>
    </row>
    <row r="817" spans="2:5" ht="14.25" customHeight="1">
      <c r="B817" s="16"/>
      <c r="C817" s="1"/>
      <c r="D817" s="16"/>
      <c r="E817" s="16"/>
    </row>
    <row r="818" spans="2:5" ht="14.25" customHeight="1">
      <c r="B818" s="16"/>
      <c r="C818" s="1"/>
      <c r="D818" s="16"/>
      <c r="E818" s="16"/>
    </row>
    <row r="819" spans="2:5" ht="14.25" customHeight="1">
      <c r="B819" s="16"/>
      <c r="C819" s="1"/>
      <c r="D819" s="16"/>
      <c r="E819" s="16"/>
    </row>
    <row r="820" spans="2:5" ht="14.25" customHeight="1">
      <c r="B820" s="16"/>
      <c r="C820" s="1"/>
      <c r="D820" s="16"/>
      <c r="E820" s="16"/>
    </row>
    <row r="821" spans="2:5" ht="14.25" customHeight="1">
      <c r="B821" s="16"/>
      <c r="C821" s="1"/>
      <c r="D821" s="16"/>
      <c r="E821" s="16"/>
    </row>
    <row r="822" spans="2:5" ht="14.25" customHeight="1">
      <c r="B822" s="16"/>
      <c r="C822" s="1"/>
      <c r="D822" s="16"/>
      <c r="E822" s="16"/>
    </row>
    <row r="823" spans="2:5" ht="14.25" customHeight="1">
      <c r="B823" s="16"/>
      <c r="C823" s="1"/>
      <c r="D823" s="16"/>
      <c r="E823" s="16"/>
    </row>
    <row r="824" spans="2:5" ht="14.25" customHeight="1">
      <c r="B824" s="16"/>
      <c r="C824" s="1"/>
      <c r="D824" s="16"/>
      <c r="E824" s="16"/>
    </row>
    <row r="825" spans="2:5" ht="14.25" customHeight="1">
      <c r="B825" s="16"/>
      <c r="C825" s="1"/>
      <c r="D825" s="16"/>
      <c r="E825" s="16"/>
    </row>
    <row r="826" spans="2:5" ht="14.25" customHeight="1">
      <c r="B826" s="16"/>
      <c r="C826" s="1"/>
      <c r="D826" s="16"/>
      <c r="E826" s="16"/>
    </row>
    <row r="827" spans="2:5" ht="14.25" customHeight="1">
      <c r="B827" s="16"/>
      <c r="C827" s="1"/>
      <c r="D827" s="16"/>
      <c r="E827" s="16"/>
    </row>
    <row r="828" spans="2:5" ht="14.25" customHeight="1">
      <c r="B828" s="16"/>
      <c r="C828" s="1"/>
      <c r="D828" s="16"/>
      <c r="E828" s="16"/>
    </row>
    <row r="829" spans="2:5" ht="14.25" customHeight="1">
      <c r="B829" s="16"/>
      <c r="C829" s="1"/>
      <c r="D829" s="16"/>
      <c r="E829" s="16"/>
    </row>
    <row r="830" spans="2:5" ht="14.25" customHeight="1">
      <c r="B830" s="16"/>
      <c r="C830" s="1"/>
      <c r="D830" s="16"/>
      <c r="E830" s="16"/>
    </row>
    <row r="831" spans="2:5" ht="14.25" customHeight="1">
      <c r="B831" s="16"/>
      <c r="C831" s="1"/>
      <c r="D831" s="16"/>
      <c r="E831" s="16"/>
    </row>
    <row r="832" spans="2:5" ht="14.25" customHeight="1">
      <c r="B832" s="16"/>
      <c r="C832" s="1"/>
      <c r="D832" s="16"/>
      <c r="E832" s="16"/>
    </row>
    <row r="833" spans="2:5" ht="14.25" customHeight="1">
      <c r="B833" s="16"/>
      <c r="C833" s="1"/>
      <c r="D833" s="16"/>
      <c r="E833" s="16"/>
    </row>
    <row r="834" spans="2:5" ht="14.25" customHeight="1">
      <c r="B834" s="16"/>
      <c r="C834" s="1"/>
      <c r="D834" s="16"/>
      <c r="E834" s="16"/>
    </row>
    <row r="835" spans="2:5" ht="14.25" customHeight="1">
      <c r="B835" s="16"/>
      <c r="C835" s="1"/>
      <c r="D835" s="16"/>
      <c r="E835" s="16"/>
    </row>
    <row r="836" spans="2:5" ht="14.25" customHeight="1">
      <c r="B836" s="16"/>
      <c r="C836" s="1"/>
      <c r="D836" s="16"/>
      <c r="E836" s="16"/>
    </row>
    <row r="837" spans="2:5" ht="14.25" customHeight="1">
      <c r="B837" s="16"/>
      <c r="C837" s="1"/>
      <c r="D837" s="16"/>
      <c r="E837" s="16"/>
    </row>
    <row r="838" spans="2:5" ht="14.25" customHeight="1">
      <c r="B838" s="16"/>
      <c r="C838" s="1"/>
      <c r="D838" s="16"/>
      <c r="E838" s="16"/>
    </row>
    <row r="839" spans="2:5" ht="14.25" customHeight="1">
      <c r="B839" s="16"/>
      <c r="C839" s="1"/>
      <c r="D839" s="16"/>
      <c r="E839" s="16"/>
    </row>
    <row r="840" spans="2:5" ht="14.25" customHeight="1">
      <c r="B840" s="16"/>
      <c r="C840" s="1"/>
      <c r="D840" s="16"/>
      <c r="E840" s="16"/>
    </row>
    <row r="841" spans="2:5" ht="14.25" customHeight="1">
      <c r="B841" s="16"/>
      <c r="C841" s="1"/>
      <c r="D841" s="16"/>
      <c r="E841" s="16"/>
    </row>
    <row r="842" spans="2:5" ht="14.25" customHeight="1">
      <c r="B842" s="16"/>
      <c r="C842" s="1"/>
      <c r="D842" s="16"/>
      <c r="E842" s="16"/>
    </row>
    <row r="843" spans="2:5" ht="14.25" customHeight="1">
      <c r="B843" s="16"/>
      <c r="C843" s="1"/>
      <c r="D843" s="16"/>
      <c r="E843" s="16"/>
    </row>
    <row r="844" spans="2:5" ht="14.25" customHeight="1">
      <c r="B844" s="16"/>
      <c r="C844" s="1"/>
      <c r="D844" s="16"/>
      <c r="E844" s="16"/>
    </row>
    <row r="845" spans="2:5" ht="14.25" customHeight="1">
      <c r="B845" s="16"/>
      <c r="C845" s="1"/>
      <c r="D845" s="16"/>
      <c r="E845" s="16"/>
    </row>
    <row r="846" spans="2:5" ht="14.25" customHeight="1">
      <c r="B846" s="16"/>
      <c r="C846" s="1"/>
      <c r="D846" s="16"/>
      <c r="E846" s="16"/>
    </row>
    <row r="847" spans="2:5" ht="14.25" customHeight="1">
      <c r="B847" s="16"/>
      <c r="C847" s="1"/>
      <c r="D847" s="16"/>
      <c r="E847" s="16"/>
    </row>
    <row r="848" spans="2:5" ht="14.25" customHeight="1">
      <c r="B848" s="16"/>
      <c r="C848" s="1"/>
      <c r="D848" s="16"/>
      <c r="E848" s="16"/>
    </row>
    <row r="849" spans="2:5" ht="14.25" customHeight="1">
      <c r="B849" s="16"/>
      <c r="C849" s="1"/>
      <c r="D849" s="16"/>
      <c r="E849" s="16"/>
    </row>
    <row r="850" spans="2:5" ht="14.25" customHeight="1">
      <c r="B850" s="16"/>
      <c r="C850" s="1"/>
      <c r="D850" s="16"/>
      <c r="E850" s="16"/>
    </row>
    <row r="851" spans="2:5" ht="14.25" customHeight="1">
      <c r="B851" s="16"/>
      <c r="C851" s="1"/>
      <c r="D851" s="16"/>
      <c r="E851" s="16"/>
    </row>
    <row r="852" spans="2:5" ht="14.25" customHeight="1">
      <c r="B852" s="16"/>
      <c r="C852" s="1"/>
      <c r="D852" s="16"/>
      <c r="E852" s="16"/>
    </row>
    <row r="853" spans="2:5" ht="14.25" customHeight="1">
      <c r="B853" s="16"/>
      <c r="C853" s="1"/>
      <c r="D853" s="16"/>
      <c r="E853" s="16"/>
    </row>
    <row r="854" spans="2:5" ht="14.25" customHeight="1">
      <c r="B854" s="16"/>
      <c r="C854" s="1"/>
      <c r="D854" s="16"/>
      <c r="E854" s="16"/>
    </row>
    <row r="855" spans="2:5" ht="14.25" customHeight="1">
      <c r="B855" s="16"/>
      <c r="C855" s="1"/>
      <c r="D855" s="16"/>
      <c r="E855" s="16"/>
    </row>
    <row r="856" spans="2:5" ht="14.25" customHeight="1">
      <c r="B856" s="16"/>
      <c r="C856" s="1"/>
      <c r="D856" s="16"/>
      <c r="E856" s="16"/>
    </row>
    <row r="857" spans="2:5" ht="14.25" customHeight="1">
      <c r="B857" s="16"/>
      <c r="C857" s="1"/>
      <c r="D857" s="16"/>
      <c r="E857" s="16"/>
    </row>
    <row r="858" spans="2:5" ht="14.25" customHeight="1">
      <c r="B858" s="16"/>
      <c r="C858" s="1"/>
      <c r="D858" s="16"/>
      <c r="E858" s="16"/>
    </row>
    <row r="859" spans="2:5" ht="14.25" customHeight="1">
      <c r="B859" s="16"/>
      <c r="C859" s="1"/>
      <c r="D859" s="16"/>
      <c r="E859" s="16"/>
    </row>
    <row r="860" spans="2:5" ht="14.25" customHeight="1">
      <c r="B860" s="16"/>
      <c r="C860" s="1"/>
      <c r="D860" s="16"/>
      <c r="E860" s="16"/>
    </row>
    <row r="861" spans="2:5" ht="14.25" customHeight="1">
      <c r="B861" s="16"/>
      <c r="C861" s="1"/>
      <c r="D861" s="16"/>
      <c r="E861" s="16"/>
    </row>
    <row r="862" spans="2:5" ht="14.25" customHeight="1">
      <c r="B862" s="16"/>
      <c r="C862" s="1"/>
      <c r="D862" s="16"/>
      <c r="E862" s="16"/>
    </row>
    <row r="863" spans="2:5" ht="14.25" customHeight="1">
      <c r="B863" s="16"/>
      <c r="C863" s="1"/>
      <c r="D863" s="16"/>
      <c r="E863" s="16"/>
    </row>
    <row r="864" spans="2:5" ht="14.25" customHeight="1">
      <c r="B864" s="16"/>
      <c r="C864" s="1"/>
      <c r="D864" s="16"/>
      <c r="E864" s="16"/>
    </row>
    <row r="865" spans="2:5" ht="14.25" customHeight="1">
      <c r="B865" s="16"/>
      <c r="C865" s="1"/>
      <c r="D865" s="16"/>
      <c r="E865" s="16"/>
    </row>
    <row r="866" spans="2:5" ht="14.25" customHeight="1">
      <c r="B866" s="16"/>
      <c r="C866" s="1"/>
      <c r="D866" s="16"/>
      <c r="E866" s="16"/>
    </row>
    <row r="867" spans="2:5" ht="14.25" customHeight="1">
      <c r="B867" s="16"/>
      <c r="C867" s="1"/>
      <c r="D867" s="16"/>
      <c r="E867" s="16"/>
    </row>
    <row r="868" spans="2:5" ht="14.25" customHeight="1">
      <c r="B868" s="16"/>
      <c r="C868" s="1"/>
      <c r="D868" s="16"/>
      <c r="E868" s="16"/>
    </row>
    <row r="869" spans="2:5" ht="14.25" customHeight="1">
      <c r="B869" s="16"/>
      <c r="C869" s="1"/>
      <c r="D869" s="16"/>
      <c r="E869" s="16"/>
    </row>
    <row r="870" spans="2:5" ht="14.25" customHeight="1">
      <c r="B870" s="16"/>
      <c r="C870" s="1"/>
      <c r="D870" s="16"/>
      <c r="E870" s="16"/>
    </row>
    <row r="871" spans="2:5" ht="14.25" customHeight="1">
      <c r="B871" s="16"/>
      <c r="C871" s="1"/>
      <c r="D871" s="16"/>
      <c r="E871" s="16"/>
    </row>
    <row r="872" spans="2:5" ht="14.25" customHeight="1">
      <c r="B872" s="16"/>
      <c r="C872" s="1"/>
      <c r="D872" s="16"/>
      <c r="E872" s="16"/>
    </row>
    <row r="873" spans="2:5" ht="14.25" customHeight="1">
      <c r="B873" s="16"/>
      <c r="C873" s="1"/>
      <c r="D873" s="16"/>
      <c r="E873" s="16"/>
    </row>
    <row r="874" spans="2:5" ht="14.25" customHeight="1">
      <c r="B874" s="16"/>
      <c r="C874" s="1"/>
      <c r="D874" s="16"/>
      <c r="E874" s="16"/>
    </row>
    <row r="875" spans="2:5" ht="14.25" customHeight="1">
      <c r="B875" s="16"/>
      <c r="C875" s="1"/>
      <c r="D875" s="16"/>
      <c r="E875" s="16"/>
    </row>
    <row r="876" spans="2:5" ht="14.25" customHeight="1">
      <c r="B876" s="16"/>
      <c r="C876" s="1"/>
      <c r="D876" s="16"/>
      <c r="E876" s="16"/>
    </row>
    <row r="877" spans="2:5" ht="14.25" customHeight="1">
      <c r="B877" s="16"/>
      <c r="C877" s="1"/>
      <c r="D877" s="16"/>
      <c r="E877" s="16"/>
    </row>
    <row r="878" spans="2:5" ht="14.25" customHeight="1">
      <c r="B878" s="16"/>
      <c r="C878" s="1"/>
      <c r="D878" s="16"/>
      <c r="E878" s="16"/>
    </row>
    <row r="879" spans="2:5" ht="14.25" customHeight="1">
      <c r="B879" s="16"/>
      <c r="C879" s="1"/>
      <c r="D879" s="16"/>
      <c r="E879" s="16"/>
    </row>
    <row r="880" spans="2:5" ht="14.25" customHeight="1">
      <c r="B880" s="16"/>
      <c r="C880" s="1"/>
      <c r="D880" s="16"/>
      <c r="E880" s="16"/>
    </row>
    <row r="881" spans="2:5" ht="14.25" customHeight="1">
      <c r="B881" s="16"/>
      <c r="C881" s="1"/>
      <c r="D881" s="16"/>
      <c r="E881" s="16"/>
    </row>
    <row r="882" spans="2:5" ht="14.25" customHeight="1">
      <c r="B882" s="16"/>
      <c r="C882" s="1"/>
      <c r="D882" s="16"/>
      <c r="E882" s="16"/>
    </row>
    <row r="883" spans="2:5" ht="14.25" customHeight="1">
      <c r="B883" s="16"/>
      <c r="C883" s="1"/>
      <c r="D883" s="16"/>
      <c r="E883" s="16"/>
    </row>
    <row r="884" spans="2:5" ht="14.25" customHeight="1">
      <c r="B884" s="16"/>
      <c r="C884" s="1"/>
      <c r="D884" s="16"/>
      <c r="E884" s="16"/>
    </row>
    <row r="885" spans="2:5" ht="14.25" customHeight="1">
      <c r="B885" s="16"/>
      <c r="C885" s="1"/>
      <c r="D885" s="16"/>
      <c r="E885" s="16"/>
    </row>
    <row r="886" spans="2:5" ht="14.25" customHeight="1">
      <c r="B886" s="16"/>
      <c r="C886" s="1"/>
      <c r="D886" s="16"/>
      <c r="E886" s="16"/>
    </row>
    <row r="887" spans="2:5" ht="14.25" customHeight="1">
      <c r="B887" s="16"/>
      <c r="C887" s="1"/>
      <c r="D887" s="16"/>
      <c r="E887" s="16"/>
    </row>
    <row r="888" spans="2:5" ht="14.25" customHeight="1">
      <c r="B888" s="16"/>
      <c r="C888" s="1"/>
      <c r="D888" s="16"/>
      <c r="E888" s="16"/>
    </row>
    <row r="889" spans="2:5" ht="14.25" customHeight="1">
      <c r="B889" s="16"/>
      <c r="C889" s="1"/>
      <c r="D889" s="16"/>
      <c r="E889" s="16"/>
    </row>
    <row r="890" spans="2:5" ht="14.25" customHeight="1">
      <c r="B890" s="16"/>
      <c r="C890" s="1"/>
      <c r="D890" s="16"/>
      <c r="E890" s="16"/>
    </row>
    <row r="891" spans="2:5" ht="14.25" customHeight="1">
      <c r="B891" s="16"/>
      <c r="C891" s="1"/>
      <c r="D891" s="16"/>
      <c r="E891" s="16"/>
    </row>
    <row r="892" spans="2:5" ht="14.25" customHeight="1">
      <c r="B892" s="16"/>
      <c r="C892" s="1"/>
      <c r="D892" s="16"/>
      <c r="E892" s="16"/>
    </row>
    <row r="893" spans="2:5" ht="14.25" customHeight="1">
      <c r="B893" s="16"/>
      <c r="C893" s="1"/>
      <c r="D893" s="16"/>
      <c r="E893" s="16"/>
    </row>
    <row r="894" spans="2:5" ht="14.25" customHeight="1">
      <c r="B894" s="16"/>
      <c r="C894" s="1"/>
      <c r="D894" s="16"/>
      <c r="E894" s="16"/>
    </row>
    <row r="895" spans="2:5" ht="14.25" customHeight="1">
      <c r="B895" s="16"/>
      <c r="C895" s="1"/>
      <c r="D895" s="16"/>
      <c r="E895" s="16"/>
    </row>
    <row r="896" spans="2:5" ht="14.25" customHeight="1">
      <c r="B896" s="16"/>
      <c r="C896" s="1"/>
      <c r="D896" s="16"/>
      <c r="E896" s="16"/>
    </row>
    <row r="897" spans="2:5" ht="14.25" customHeight="1">
      <c r="B897" s="16"/>
      <c r="C897" s="1"/>
      <c r="D897" s="16"/>
      <c r="E897" s="16"/>
    </row>
    <row r="898" spans="2:5" ht="14.25" customHeight="1">
      <c r="B898" s="16"/>
      <c r="C898" s="1"/>
      <c r="D898" s="16"/>
      <c r="E898" s="16"/>
    </row>
    <row r="899" spans="2:5" ht="14.25" customHeight="1">
      <c r="B899" s="16"/>
      <c r="C899" s="1"/>
      <c r="D899" s="16"/>
      <c r="E899" s="16"/>
    </row>
    <row r="900" spans="2:5" ht="14.25" customHeight="1">
      <c r="B900" s="16"/>
      <c r="C900" s="1"/>
      <c r="D900" s="16"/>
      <c r="E900" s="16"/>
    </row>
    <row r="901" spans="2:5" ht="14.25" customHeight="1">
      <c r="B901" s="16"/>
      <c r="C901" s="1"/>
      <c r="D901" s="16"/>
      <c r="E901" s="16"/>
    </row>
    <row r="902" spans="2:5" ht="14.25" customHeight="1">
      <c r="B902" s="16"/>
      <c r="C902" s="1"/>
      <c r="D902" s="16"/>
      <c r="E902" s="16"/>
    </row>
    <row r="903" spans="2:5" ht="14.25" customHeight="1">
      <c r="B903" s="16"/>
      <c r="C903" s="1"/>
      <c r="D903" s="16"/>
      <c r="E903" s="16"/>
    </row>
    <row r="904" spans="2:5" ht="14.25" customHeight="1">
      <c r="B904" s="16"/>
      <c r="C904" s="1"/>
      <c r="D904" s="16"/>
      <c r="E904" s="16"/>
    </row>
    <row r="905" spans="2:5" ht="14.25" customHeight="1">
      <c r="B905" s="16"/>
      <c r="C905" s="1"/>
      <c r="D905" s="16"/>
      <c r="E905" s="16"/>
    </row>
    <row r="906" spans="2:5" ht="14.25" customHeight="1">
      <c r="B906" s="16"/>
      <c r="C906" s="1"/>
      <c r="D906" s="16"/>
      <c r="E906" s="16"/>
    </row>
    <row r="907" spans="2:5" ht="14.25" customHeight="1">
      <c r="B907" s="16"/>
      <c r="C907" s="1"/>
      <c r="D907" s="16"/>
      <c r="E907" s="16"/>
    </row>
    <row r="908" spans="2:5" ht="14.25" customHeight="1">
      <c r="B908" s="16"/>
      <c r="C908" s="1"/>
      <c r="D908" s="16"/>
      <c r="E908" s="16"/>
    </row>
    <row r="909" spans="2:5" ht="14.25" customHeight="1">
      <c r="B909" s="16"/>
      <c r="C909" s="1"/>
      <c r="D909" s="16"/>
      <c r="E909" s="16"/>
    </row>
    <row r="910" spans="2:5" ht="14.25" customHeight="1">
      <c r="B910" s="16"/>
      <c r="C910" s="1"/>
      <c r="D910" s="16"/>
      <c r="E910" s="16"/>
    </row>
    <row r="911" spans="2:5" ht="14.25" customHeight="1">
      <c r="B911" s="16"/>
      <c r="C911" s="1"/>
      <c r="D911" s="16"/>
      <c r="E911" s="16"/>
    </row>
    <row r="912" spans="2:5" ht="14.25" customHeight="1">
      <c r="B912" s="16"/>
      <c r="C912" s="1"/>
      <c r="D912" s="16"/>
      <c r="E912" s="16"/>
    </row>
    <row r="913" spans="2:5" ht="14.25" customHeight="1">
      <c r="B913" s="16"/>
      <c r="C913" s="1"/>
      <c r="D913" s="16"/>
      <c r="E913" s="16"/>
    </row>
    <row r="914" spans="2:5" ht="14.25" customHeight="1">
      <c r="B914" s="16"/>
      <c r="C914" s="1"/>
      <c r="D914" s="16"/>
      <c r="E914" s="16"/>
    </row>
    <row r="915" spans="2:5" ht="14.25" customHeight="1">
      <c r="B915" s="16"/>
      <c r="C915" s="1"/>
      <c r="D915" s="16"/>
      <c r="E915" s="16"/>
    </row>
    <row r="916" spans="2:5" ht="14.25" customHeight="1">
      <c r="B916" s="16"/>
      <c r="C916" s="1"/>
      <c r="D916" s="16"/>
      <c r="E916" s="16"/>
    </row>
    <row r="917" spans="2:5" ht="14.25" customHeight="1">
      <c r="B917" s="16"/>
      <c r="C917" s="1"/>
      <c r="D917" s="16"/>
      <c r="E917" s="16"/>
    </row>
    <row r="918" spans="2:5" ht="14.25" customHeight="1">
      <c r="B918" s="16"/>
      <c r="C918" s="1"/>
      <c r="D918" s="16"/>
      <c r="E918" s="16"/>
    </row>
    <row r="919" spans="2:5" ht="14.25" customHeight="1">
      <c r="B919" s="16"/>
      <c r="C919" s="1"/>
      <c r="D919" s="16"/>
      <c r="E919" s="16"/>
    </row>
    <row r="920" spans="2:5" ht="14.25" customHeight="1">
      <c r="B920" s="16"/>
      <c r="C920" s="1"/>
      <c r="D920" s="16"/>
      <c r="E920" s="16"/>
    </row>
    <row r="921" spans="2:5" ht="14.25" customHeight="1">
      <c r="B921" s="16"/>
      <c r="C921" s="1"/>
      <c r="D921" s="16"/>
      <c r="E921" s="16"/>
    </row>
    <row r="922" spans="2:5" ht="14.25" customHeight="1">
      <c r="B922" s="16"/>
      <c r="C922" s="1"/>
      <c r="D922" s="16"/>
      <c r="E922" s="16"/>
    </row>
    <row r="923" spans="2:5" ht="14.25" customHeight="1">
      <c r="B923" s="16"/>
      <c r="C923" s="1"/>
      <c r="D923" s="16"/>
      <c r="E923" s="16"/>
    </row>
    <row r="924" spans="2:5" ht="14.25" customHeight="1">
      <c r="B924" s="16"/>
      <c r="C924" s="1"/>
      <c r="D924" s="16"/>
      <c r="E924" s="16"/>
    </row>
    <row r="925" spans="2:5" ht="14.25" customHeight="1">
      <c r="B925" s="16"/>
      <c r="C925" s="1"/>
      <c r="D925" s="16"/>
      <c r="E925" s="16"/>
    </row>
    <row r="926" spans="2:5" ht="14.25" customHeight="1">
      <c r="B926" s="16"/>
      <c r="C926" s="1"/>
      <c r="D926" s="16"/>
      <c r="E926" s="16"/>
    </row>
    <row r="927" spans="2:5" ht="14.25" customHeight="1">
      <c r="B927" s="16"/>
      <c r="C927" s="1"/>
      <c r="D927" s="16"/>
      <c r="E927" s="16"/>
    </row>
    <row r="928" spans="2:5" ht="14.25" customHeight="1">
      <c r="B928" s="16"/>
      <c r="C928" s="1"/>
      <c r="D928" s="16"/>
      <c r="E928" s="16"/>
    </row>
    <row r="929" spans="2:5" ht="14.25" customHeight="1">
      <c r="B929" s="16"/>
      <c r="C929" s="1"/>
      <c r="D929" s="16"/>
      <c r="E929" s="16"/>
    </row>
    <row r="930" spans="2:5" ht="14.25" customHeight="1">
      <c r="B930" s="16"/>
      <c r="C930" s="1"/>
      <c r="D930" s="16"/>
      <c r="E930" s="16"/>
    </row>
    <row r="931" spans="2:5" ht="14.25" customHeight="1">
      <c r="B931" s="16"/>
      <c r="C931" s="1"/>
      <c r="D931" s="16"/>
      <c r="E931" s="16"/>
    </row>
    <row r="932" spans="2:5" ht="14.25" customHeight="1">
      <c r="B932" s="16"/>
      <c r="C932" s="1"/>
      <c r="D932" s="16"/>
      <c r="E932" s="16"/>
    </row>
    <row r="933" spans="2:5" ht="14.25" customHeight="1">
      <c r="B933" s="16"/>
      <c r="C933" s="1"/>
      <c r="D933" s="16"/>
      <c r="E933" s="16"/>
    </row>
    <row r="934" spans="2:5" ht="14.25" customHeight="1">
      <c r="B934" s="16"/>
      <c r="C934" s="1"/>
      <c r="D934" s="16"/>
      <c r="E934" s="16"/>
    </row>
    <row r="935" spans="2:5" ht="14.25" customHeight="1">
      <c r="B935" s="16"/>
      <c r="C935" s="1"/>
      <c r="D935" s="16"/>
      <c r="E935" s="16"/>
    </row>
    <row r="936" spans="2:5" ht="14.25" customHeight="1">
      <c r="B936" s="16"/>
      <c r="C936" s="1"/>
      <c r="D936" s="16"/>
      <c r="E936" s="16"/>
    </row>
    <row r="937" spans="2:5" ht="14.25" customHeight="1">
      <c r="B937" s="16"/>
      <c r="C937" s="1"/>
      <c r="D937" s="16"/>
      <c r="E937" s="16"/>
    </row>
    <row r="938" spans="2:5" ht="14.25" customHeight="1">
      <c r="B938" s="16"/>
      <c r="C938" s="1"/>
      <c r="D938" s="16"/>
      <c r="E938" s="16"/>
    </row>
    <row r="939" spans="2:5" ht="14.25" customHeight="1">
      <c r="B939" s="16"/>
      <c r="C939" s="1"/>
      <c r="D939" s="16"/>
      <c r="E939" s="16"/>
    </row>
    <row r="940" spans="2:5" ht="14.25" customHeight="1">
      <c r="B940" s="16"/>
      <c r="C940" s="1"/>
      <c r="D940" s="16"/>
      <c r="E940" s="16"/>
    </row>
    <row r="941" spans="2:5" ht="14.25" customHeight="1">
      <c r="B941" s="16"/>
      <c r="C941" s="1"/>
      <c r="D941" s="16"/>
      <c r="E941" s="16"/>
    </row>
    <row r="942" spans="2:5" ht="14.25" customHeight="1">
      <c r="B942" s="16"/>
      <c r="C942" s="1"/>
      <c r="D942" s="16"/>
      <c r="E942" s="16"/>
    </row>
    <row r="943" spans="2:5" ht="14.25" customHeight="1">
      <c r="B943" s="16"/>
      <c r="C943" s="1"/>
      <c r="D943" s="16"/>
      <c r="E943" s="16"/>
    </row>
    <row r="944" spans="2:5" ht="14.25" customHeight="1">
      <c r="B944" s="16"/>
      <c r="C944" s="1"/>
      <c r="D944" s="16"/>
      <c r="E944" s="16"/>
    </row>
    <row r="945" spans="2:5" ht="14.25" customHeight="1">
      <c r="B945" s="16"/>
      <c r="C945" s="1"/>
      <c r="D945" s="16"/>
      <c r="E945" s="16"/>
    </row>
    <row r="946" spans="2:5" ht="14.25" customHeight="1">
      <c r="B946" s="16"/>
      <c r="C946" s="1"/>
      <c r="D946" s="16"/>
      <c r="E946" s="16"/>
    </row>
    <row r="947" spans="2:5" ht="14.25" customHeight="1">
      <c r="B947" s="16"/>
      <c r="C947" s="1"/>
      <c r="D947" s="16"/>
      <c r="E947" s="16"/>
    </row>
    <row r="948" spans="2:5" ht="14.25" customHeight="1">
      <c r="B948" s="16"/>
      <c r="C948" s="1"/>
      <c r="D948" s="16"/>
      <c r="E948" s="16"/>
    </row>
    <row r="949" spans="2:5" ht="14.25" customHeight="1">
      <c r="B949" s="16"/>
      <c r="C949" s="1"/>
      <c r="D949" s="16"/>
      <c r="E949" s="16"/>
    </row>
    <row r="950" spans="2:5" ht="14.25" customHeight="1">
      <c r="B950" s="16"/>
      <c r="C950" s="1"/>
      <c r="D950" s="16"/>
      <c r="E950" s="16"/>
    </row>
    <row r="951" spans="2:5" ht="14.25" customHeight="1">
      <c r="B951" s="16"/>
      <c r="C951" s="1"/>
      <c r="D951" s="16"/>
      <c r="E951" s="16"/>
    </row>
    <row r="952" spans="2:5" ht="14.25" customHeight="1">
      <c r="B952" s="16"/>
      <c r="C952" s="1"/>
      <c r="D952" s="16"/>
      <c r="E952" s="16"/>
    </row>
    <row r="953" spans="2:5" ht="14.25" customHeight="1">
      <c r="B953" s="16"/>
      <c r="C953" s="1"/>
      <c r="D953" s="16"/>
      <c r="E953" s="16"/>
    </row>
    <row r="954" spans="2:5" ht="14.25" customHeight="1">
      <c r="B954" s="16"/>
      <c r="C954" s="1"/>
      <c r="D954" s="16"/>
      <c r="E954" s="16"/>
    </row>
    <row r="955" spans="2:5" ht="14.25" customHeight="1">
      <c r="B955" s="16"/>
      <c r="C955" s="1"/>
      <c r="D955" s="16"/>
      <c r="E955" s="16"/>
    </row>
    <row r="956" spans="2:5" ht="14.25" customHeight="1">
      <c r="B956" s="16"/>
      <c r="C956" s="1"/>
      <c r="D956" s="16"/>
      <c r="E956" s="16"/>
    </row>
    <row r="957" spans="2:5" ht="14.25" customHeight="1">
      <c r="B957" s="16"/>
      <c r="C957" s="1"/>
      <c r="D957" s="16"/>
      <c r="E957" s="16"/>
    </row>
    <row r="958" spans="2:5" ht="14.25" customHeight="1">
      <c r="B958" s="16"/>
      <c r="C958" s="1"/>
      <c r="D958" s="16"/>
      <c r="E958" s="16"/>
    </row>
    <row r="959" spans="2:5" ht="14.25" customHeight="1">
      <c r="B959" s="16"/>
      <c r="C959" s="1"/>
      <c r="D959" s="16"/>
      <c r="E959" s="16"/>
    </row>
    <row r="960" spans="2:5" ht="14.25" customHeight="1">
      <c r="B960" s="16"/>
      <c r="C960" s="1"/>
      <c r="D960" s="16"/>
      <c r="E960" s="16"/>
    </row>
    <row r="961" spans="2:5" ht="14.25" customHeight="1">
      <c r="B961" s="16"/>
      <c r="C961" s="1"/>
      <c r="D961" s="16"/>
      <c r="E961" s="16"/>
    </row>
    <row r="962" spans="2:5" ht="14.25" customHeight="1">
      <c r="B962" s="16"/>
      <c r="C962" s="1"/>
      <c r="D962" s="16"/>
      <c r="E962" s="16"/>
    </row>
    <row r="963" spans="2:5" ht="14.25" customHeight="1">
      <c r="B963" s="16"/>
      <c r="C963" s="1"/>
      <c r="D963" s="16"/>
      <c r="E963" s="16"/>
    </row>
    <row r="964" spans="2:5" ht="14.25" customHeight="1">
      <c r="B964" s="16"/>
      <c r="C964" s="1"/>
      <c r="D964" s="16"/>
      <c r="E964" s="16"/>
    </row>
    <row r="965" spans="2:5" ht="14.25" customHeight="1">
      <c r="B965" s="16"/>
      <c r="C965" s="1"/>
      <c r="D965" s="16"/>
      <c r="E965" s="16"/>
    </row>
    <row r="966" spans="2:5" ht="14.25" customHeight="1">
      <c r="B966" s="16"/>
      <c r="C966" s="1"/>
      <c r="D966" s="16"/>
      <c r="E966" s="16"/>
    </row>
    <row r="967" spans="2:5" ht="14.25" customHeight="1">
      <c r="B967" s="16"/>
      <c r="C967" s="1"/>
      <c r="D967" s="16"/>
      <c r="E967" s="16"/>
    </row>
    <row r="968" spans="2:5" ht="14.25" customHeight="1">
      <c r="B968" s="16"/>
      <c r="C968" s="1"/>
      <c r="D968" s="16"/>
      <c r="E968" s="16"/>
    </row>
    <row r="969" spans="2:5" ht="14.25" customHeight="1">
      <c r="B969" s="16"/>
      <c r="C969" s="1"/>
      <c r="D969" s="16"/>
      <c r="E969" s="16"/>
    </row>
    <row r="970" spans="2:5" ht="14.25" customHeight="1">
      <c r="B970" s="16"/>
      <c r="C970" s="1"/>
      <c r="D970" s="16"/>
      <c r="E970" s="16"/>
    </row>
    <row r="971" spans="2:5" ht="14.25" customHeight="1">
      <c r="B971" s="16"/>
      <c r="C971" s="1"/>
      <c r="D971" s="16"/>
      <c r="E971" s="16"/>
    </row>
    <row r="972" spans="2:5" ht="14.25" customHeight="1">
      <c r="B972" s="16"/>
      <c r="C972" s="1"/>
      <c r="D972" s="16"/>
      <c r="E972" s="16"/>
    </row>
    <row r="973" spans="2:5" ht="14.25" customHeight="1">
      <c r="B973" s="16"/>
      <c r="C973" s="1"/>
      <c r="D973" s="16"/>
      <c r="E973" s="16"/>
    </row>
    <row r="974" spans="2:5" ht="14.25" customHeight="1">
      <c r="B974" s="16"/>
      <c r="C974" s="1"/>
      <c r="D974" s="16"/>
      <c r="E974" s="16"/>
    </row>
    <row r="975" spans="2:5" ht="14.25" customHeight="1">
      <c r="B975" s="16"/>
      <c r="C975" s="1"/>
      <c r="D975" s="16"/>
      <c r="E975" s="16"/>
    </row>
    <row r="976" spans="2:5" ht="14.25" customHeight="1">
      <c r="B976" s="16"/>
      <c r="C976" s="1"/>
      <c r="D976" s="16"/>
      <c r="E976" s="16"/>
    </row>
    <row r="977" spans="2:5" ht="14.25" customHeight="1">
      <c r="B977" s="16"/>
      <c r="C977" s="1"/>
      <c r="D977" s="16"/>
      <c r="E977" s="16"/>
    </row>
    <row r="978" spans="2:5" ht="14.25" customHeight="1">
      <c r="B978" s="16"/>
      <c r="C978" s="1"/>
      <c r="D978" s="16"/>
      <c r="E978" s="16"/>
    </row>
    <row r="979" spans="2:5" ht="14.25" customHeight="1">
      <c r="B979" s="16"/>
      <c r="C979" s="1"/>
      <c r="D979" s="16"/>
      <c r="E979" s="16"/>
    </row>
    <row r="980" spans="2:5" ht="14.25" customHeight="1">
      <c r="B980" s="16"/>
      <c r="C980" s="1"/>
      <c r="D980" s="16"/>
      <c r="E980" s="16"/>
    </row>
    <row r="981" spans="2:5" ht="14.25" customHeight="1">
      <c r="B981" s="16"/>
      <c r="C981" s="1"/>
      <c r="D981" s="16"/>
      <c r="E981" s="16"/>
    </row>
    <row r="982" spans="2:5" ht="14.25" customHeight="1">
      <c r="B982" s="16"/>
      <c r="C982" s="1"/>
      <c r="D982" s="16"/>
      <c r="E982" s="16"/>
    </row>
    <row r="983" spans="2:5" ht="14.25" customHeight="1">
      <c r="B983" s="16"/>
      <c r="C983" s="1"/>
      <c r="D983" s="16"/>
      <c r="E983" s="16"/>
    </row>
    <row r="984" spans="2:5" ht="14.25" customHeight="1">
      <c r="B984" s="16"/>
      <c r="C984" s="1"/>
      <c r="D984" s="16"/>
      <c r="E984" s="16"/>
    </row>
    <row r="985" spans="2:5" ht="14.25" customHeight="1">
      <c r="B985" s="16"/>
      <c r="C985" s="1"/>
      <c r="D985" s="16"/>
      <c r="E985" s="16"/>
    </row>
    <row r="986" spans="2:5" ht="14.25" customHeight="1">
      <c r="B986" s="16"/>
      <c r="C986" s="1"/>
      <c r="D986" s="16"/>
      <c r="E986" s="16"/>
    </row>
    <row r="987" spans="2:5" ht="14.25" customHeight="1">
      <c r="B987" s="16"/>
      <c r="C987" s="1"/>
      <c r="D987" s="16"/>
      <c r="E987" s="16"/>
    </row>
    <row r="988" spans="2:5" ht="14.25" customHeight="1">
      <c r="B988" s="16"/>
      <c r="C988" s="1"/>
      <c r="D988" s="16"/>
      <c r="E988" s="16"/>
    </row>
    <row r="989" spans="2:5" ht="14.25" customHeight="1">
      <c r="B989" s="16"/>
      <c r="C989" s="1"/>
      <c r="D989" s="16"/>
      <c r="E989" s="16"/>
    </row>
    <row r="990" spans="2:5" ht="14.25" customHeight="1">
      <c r="B990" s="16"/>
      <c r="C990" s="1"/>
      <c r="D990" s="16"/>
      <c r="E990" s="16"/>
    </row>
    <row r="991" spans="2:5" ht="14.25" customHeight="1">
      <c r="B991" s="16"/>
      <c r="C991" s="1"/>
      <c r="D991" s="16"/>
      <c r="E991" s="16"/>
    </row>
    <row r="992" spans="2:5" ht="14.25" customHeight="1">
      <c r="B992" s="16"/>
      <c r="C992" s="1"/>
      <c r="D992" s="16"/>
      <c r="E992" s="16"/>
    </row>
    <row r="993" spans="2:5" ht="14.25" customHeight="1">
      <c r="B993" s="16"/>
      <c r="C993" s="1"/>
      <c r="D993" s="16"/>
      <c r="E993" s="16"/>
    </row>
    <row r="994" spans="2:5" ht="14.25" customHeight="1">
      <c r="B994" s="16"/>
      <c r="C994" s="1"/>
      <c r="D994" s="16"/>
      <c r="E994" s="16"/>
    </row>
    <row r="995" spans="2:5" ht="14.25" customHeight="1">
      <c r="B995" s="16"/>
      <c r="C995" s="1"/>
      <c r="D995" s="16"/>
      <c r="E995" s="16"/>
    </row>
    <row r="996" spans="2:5" ht="14.25" customHeight="1">
      <c r="B996" s="16"/>
      <c r="C996" s="1"/>
      <c r="D996" s="16"/>
      <c r="E996" s="16"/>
    </row>
    <row r="997" spans="2:5" ht="14.25" customHeight="1">
      <c r="B997" s="16"/>
      <c r="C997" s="1"/>
      <c r="D997" s="16"/>
      <c r="E997" s="16"/>
    </row>
    <row r="998" spans="2:5" ht="14.25" customHeight="1">
      <c r="B998" s="16"/>
      <c r="C998" s="1"/>
      <c r="D998" s="16"/>
      <c r="E998" s="16"/>
    </row>
    <row r="999" spans="2:5" ht="14.25" customHeight="1">
      <c r="B999" s="16"/>
      <c r="C999" s="1"/>
      <c r="D999" s="16"/>
      <c r="E999" s="16"/>
    </row>
    <row r="1000" spans="2:5" ht="14.25" customHeight="1">
      <c r="B1000" s="16"/>
      <c r="C1000" s="1"/>
      <c r="D1000" s="16"/>
      <c r="E1000" s="16"/>
    </row>
  </sheetData>
  <sheetProtection algorithmName="SHA-512" hashValue="O7yQZntf4xHodkoOrFa2DYtlRRjujXTq4tEfvRTP7jH+LoLnY1anuZINDZP4xXMtz17czMLqq0X9aPzgByMjUw==" saltValue="fMwtWBHdJNyn0Pp6jglVkQ==" spinCount="100000" sheet="1" objects="1" scenarios="1"/>
  <mergeCells count="4">
    <mergeCell ref="B2:E2"/>
    <mergeCell ref="B3:E3"/>
    <mergeCell ref="D206:F206"/>
    <mergeCell ref="I208:I209"/>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4048"/>
  <sheetViews>
    <sheetView showGridLines="0" topLeftCell="A3976" zoomScale="85" zoomScaleNormal="85" workbookViewId="0">
      <selection activeCell="K3988" sqref="K3988"/>
    </sheetView>
  </sheetViews>
  <sheetFormatPr defaultColWidth="14.42578125" defaultRowHeight="15" customHeight="1"/>
  <cols>
    <col min="1" max="1" width="5.85546875" customWidth="1"/>
    <col min="2" max="4" width="10.7109375" style="427" customWidth="1"/>
    <col min="5" max="5" width="12.42578125" customWidth="1"/>
    <col min="6" max="8" width="10.7109375" customWidth="1"/>
    <col min="9" max="9" width="20.7109375" customWidth="1"/>
    <col min="10" max="10" width="6" customWidth="1"/>
    <col min="11" max="11" width="16.42578125" bestFit="1" customWidth="1"/>
    <col min="13" max="13" width="24.28515625" bestFit="1" customWidth="1"/>
    <col min="14" max="15" width="15.5703125" bestFit="1" customWidth="1"/>
  </cols>
  <sheetData>
    <row r="1" spans="2:15" ht="14.25" customHeight="1"/>
    <row r="2" spans="2:15" ht="18" customHeight="1">
      <c r="B2" s="755" t="s">
        <v>256</v>
      </c>
      <c r="C2" s="861"/>
      <c r="D2" s="861"/>
      <c r="E2" s="861"/>
      <c r="F2" s="861"/>
      <c r="G2" s="862"/>
      <c r="H2" s="461"/>
      <c r="I2" s="462"/>
      <c r="M2" s="763" t="s">
        <v>1</v>
      </c>
      <c r="N2" s="763" t="s">
        <v>2</v>
      </c>
      <c r="O2" s="750" t="s">
        <v>3</v>
      </c>
    </row>
    <row r="3" spans="2:15" ht="18" customHeight="1">
      <c r="B3" s="756" t="s">
        <v>257</v>
      </c>
      <c r="C3" s="861"/>
      <c r="D3" s="861"/>
      <c r="E3" s="861"/>
      <c r="F3" s="861"/>
      <c r="G3" s="862"/>
      <c r="H3" s="52"/>
      <c r="I3" s="53"/>
      <c r="M3" s="751"/>
      <c r="N3" s="751"/>
      <c r="O3" s="751"/>
    </row>
    <row r="4" spans="2:15" ht="33" customHeight="1">
      <c r="B4" s="757" t="str">
        <f>+ACTIVIDADES!$B$2</f>
        <v>MANTENIMIENTO RESTAURANTES ESCOLARES</v>
      </c>
      <c r="C4" s="863"/>
      <c r="D4" s="863"/>
      <c r="E4" s="863"/>
      <c r="F4" s="863"/>
      <c r="G4" s="864"/>
      <c r="H4" s="54"/>
      <c r="I4" s="55"/>
      <c r="M4" s="752"/>
      <c r="N4" s="752"/>
      <c r="O4" s="752"/>
    </row>
    <row r="5" spans="2:15" ht="21" customHeight="1">
      <c r="B5" s="463" t="s">
        <v>6</v>
      </c>
      <c r="C5" s="758" t="s">
        <v>7</v>
      </c>
      <c r="D5" s="861"/>
      <c r="E5" s="861"/>
      <c r="F5" s="861"/>
      <c r="G5" s="861"/>
      <c r="H5" s="464" t="s">
        <v>22</v>
      </c>
      <c r="I5" s="56" t="s">
        <v>23</v>
      </c>
      <c r="M5" s="739">
        <f>SUMIF(B:B,"*PRIMARIA*",K:K)</f>
        <v>54128747.285949007</v>
      </c>
      <c r="N5" s="739">
        <f>SUMIF(B:B,"*SECUNDARIA*",K:K)</f>
        <v>63893352.196632028</v>
      </c>
      <c r="O5" s="739">
        <f>SUMIF(B:B,"*ANGELES*",K:K)</f>
        <v>45698077.452784054</v>
      </c>
    </row>
    <row r="6" spans="2:15" ht="95.25" customHeight="1">
      <c r="B6" s="428">
        <f>+ACTIVIDADES!B9</f>
        <v>1.01</v>
      </c>
      <c r="C6" s="759" t="str">
        <f t="array" ref="C6">INDEX(ACTIVIDADES!$C:$C,MATCH(B6,ACTIVIDADES!$B:$B,0))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6" s="865"/>
      <c r="E6" s="865"/>
      <c r="F6" s="865"/>
      <c r="G6" s="866"/>
      <c r="H6" s="465" t="str">
        <f t="array" ref="H6">INDEX(ACTIVIDADES!$D:$D,MATCH(B6,ACTIVIDADES!$B:$B,0))</f>
        <v>m</v>
      </c>
      <c r="I6" s="57">
        <f>I13</f>
        <v>92.899299999999997</v>
      </c>
      <c r="K6" s="739">
        <f>INDEX(ACTIVIDADES!$F$9:$F$204,MATCH(MEMORIAS!B6,ACTIVIDADES!$B$9:$B$204,0))</f>
        <v>13568.850202513333</v>
      </c>
    </row>
    <row r="7" spans="2:15" ht="30" customHeight="1">
      <c r="B7" s="760" t="s">
        <v>258</v>
      </c>
      <c r="C7" s="761"/>
      <c r="D7" s="762"/>
      <c r="E7" s="58" t="s">
        <v>259</v>
      </c>
      <c r="F7" s="58" t="s">
        <v>260</v>
      </c>
      <c r="G7" s="58" t="s">
        <v>261</v>
      </c>
      <c r="H7" s="58" t="s">
        <v>262</v>
      </c>
      <c r="I7" s="59" t="s">
        <v>251</v>
      </c>
    </row>
    <row r="8" spans="2:15" ht="15" customHeight="1">
      <c r="B8" s="763" t="s">
        <v>1</v>
      </c>
      <c r="C8" s="751"/>
      <c r="D8" s="752"/>
      <c r="E8" s="60">
        <v>15</v>
      </c>
      <c r="F8" s="60"/>
      <c r="G8" s="61"/>
      <c r="H8" s="61">
        <v>1</v>
      </c>
      <c r="I8" s="62">
        <f t="shared" ref="I8:I12" si="0">IF(E8="",1,E8)*IF(F8="",1,F8)*IF(G8="",1,G8)*H8</f>
        <v>15</v>
      </c>
      <c r="K8" s="740">
        <f>+I8*K6</f>
        <v>203532.75303769999</v>
      </c>
    </row>
    <row r="9" spans="2:15" ht="15" customHeight="1">
      <c r="B9" s="763" t="s">
        <v>2</v>
      </c>
      <c r="C9" s="751"/>
      <c r="D9" s="752"/>
      <c r="E9" s="60">
        <v>30</v>
      </c>
      <c r="F9" s="60"/>
      <c r="G9" s="61"/>
      <c r="H9" s="61">
        <v>1</v>
      </c>
      <c r="I9" s="62">
        <f t="shared" si="0"/>
        <v>30</v>
      </c>
      <c r="K9" s="740">
        <f>+I9*K6</f>
        <v>407065.50607539999</v>
      </c>
    </row>
    <row r="10" spans="2:15" ht="15.75" customHeight="1">
      <c r="B10" s="750" t="s">
        <v>3</v>
      </c>
      <c r="C10" s="751"/>
      <c r="D10" s="752"/>
      <c r="E10" s="60">
        <v>23.949649999999998</v>
      </c>
      <c r="F10" s="60"/>
      <c r="G10" s="61"/>
      <c r="H10" s="61">
        <v>2</v>
      </c>
      <c r="I10" s="62">
        <f t="shared" si="0"/>
        <v>47.899299999999997</v>
      </c>
      <c r="K10" s="740">
        <f>+I10*K6</f>
        <v>649938.4265052469</v>
      </c>
    </row>
    <row r="11" spans="2:15" ht="15" customHeight="1">
      <c r="B11" s="750"/>
      <c r="C11" s="751"/>
      <c r="D11" s="752"/>
      <c r="E11" s="60"/>
      <c r="F11" s="60"/>
      <c r="G11" s="61"/>
      <c r="H11" s="61"/>
      <c r="I11" s="62">
        <f t="shared" si="0"/>
        <v>0</v>
      </c>
      <c r="K11" s="740">
        <f>+I11*K6</f>
        <v>0</v>
      </c>
    </row>
    <row r="12" spans="2:15" ht="15" customHeight="1">
      <c r="B12" s="750"/>
      <c r="C12" s="751"/>
      <c r="D12" s="752"/>
      <c r="E12" s="60"/>
      <c r="F12" s="60"/>
      <c r="G12" s="61"/>
      <c r="H12" s="61"/>
      <c r="I12" s="62">
        <f t="shared" si="0"/>
        <v>0</v>
      </c>
      <c r="K12" s="740">
        <f>+I12*K6</f>
        <v>0</v>
      </c>
    </row>
    <row r="13" spans="2:15" ht="15" customHeight="1">
      <c r="B13" s="753" t="s">
        <v>263</v>
      </c>
      <c r="C13" s="867"/>
      <c r="D13" s="867"/>
      <c r="E13" s="867"/>
      <c r="F13" s="867"/>
      <c r="G13" s="867"/>
      <c r="H13" s="868"/>
      <c r="I13" s="63">
        <f>SUM(I8:I12)</f>
        <v>92.899299999999997</v>
      </c>
    </row>
    <row r="14" spans="2:15" ht="19.5" customHeight="1">
      <c r="B14" s="754" t="s">
        <v>264</v>
      </c>
      <c r="C14" s="869"/>
      <c r="D14" s="869"/>
      <c r="E14" s="869"/>
      <c r="F14" s="869"/>
      <c r="G14" s="869"/>
      <c r="H14" s="869"/>
      <c r="I14" s="870"/>
    </row>
    <row r="15" spans="2:15" ht="19.5" customHeight="1">
      <c r="B15" s="871"/>
      <c r="C15" s="860"/>
      <c r="D15" s="860"/>
      <c r="E15" s="860"/>
      <c r="F15" s="860"/>
      <c r="G15" s="860"/>
      <c r="H15" s="860"/>
      <c r="I15" s="872"/>
    </row>
    <row r="16" spans="2:15" ht="19.5" customHeight="1">
      <c r="B16" s="871"/>
      <c r="C16" s="860"/>
      <c r="D16" s="860"/>
      <c r="E16" s="860"/>
      <c r="F16" s="860"/>
      <c r="G16" s="860"/>
      <c r="H16" s="860"/>
      <c r="I16" s="872"/>
    </row>
    <row r="17" spans="2:11" ht="117" customHeight="1">
      <c r="B17" s="871"/>
      <c r="C17" s="860"/>
      <c r="D17" s="860"/>
      <c r="E17" s="860"/>
      <c r="F17" s="860"/>
      <c r="G17" s="860"/>
      <c r="H17" s="860"/>
      <c r="I17" s="872"/>
    </row>
    <row r="18" spans="2:11" ht="19.5" customHeight="1">
      <c r="B18" s="871"/>
      <c r="C18" s="860"/>
      <c r="D18" s="860"/>
      <c r="E18" s="860"/>
      <c r="F18" s="860"/>
      <c r="G18" s="860"/>
      <c r="H18" s="860"/>
      <c r="I18" s="872"/>
    </row>
    <row r="19" spans="2:11" ht="19.5" customHeight="1">
      <c r="B19" s="871"/>
      <c r="C19" s="860"/>
      <c r="D19" s="860"/>
      <c r="E19" s="860"/>
      <c r="F19" s="860"/>
      <c r="G19" s="860"/>
      <c r="H19" s="860"/>
      <c r="I19" s="872"/>
    </row>
    <row r="20" spans="2:11" ht="19.5" customHeight="1">
      <c r="B20" s="871"/>
      <c r="C20" s="860"/>
      <c r="D20" s="860"/>
      <c r="E20" s="860"/>
      <c r="F20" s="860"/>
      <c r="G20" s="860"/>
      <c r="H20" s="860"/>
      <c r="I20" s="872"/>
    </row>
    <row r="21" spans="2:11" ht="19.5" customHeight="1">
      <c r="B21" s="871"/>
      <c r="C21" s="860"/>
      <c r="D21" s="860"/>
      <c r="E21" s="860"/>
      <c r="F21" s="860"/>
      <c r="G21" s="860"/>
      <c r="H21" s="860"/>
      <c r="I21" s="872"/>
    </row>
    <row r="22" spans="2:11" ht="19.5" customHeight="1">
      <c r="B22" s="871"/>
      <c r="C22" s="860"/>
      <c r="D22" s="860"/>
      <c r="E22" s="860"/>
      <c r="F22" s="860"/>
      <c r="G22" s="860"/>
      <c r="H22" s="860"/>
      <c r="I22" s="872"/>
    </row>
    <row r="23" spans="2:11" ht="354.75" customHeight="1">
      <c r="B23" s="871"/>
      <c r="C23" s="860"/>
      <c r="D23" s="860"/>
      <c r="E23" s="860"/>
      <c r="F23" s="860"/>
      <c r="G23" s="860"/>
      <c r="H23" s="860"/>
      <c r="I23" s="872"/>
    </row>
    <row r="24" spans="2:11" ht="182.25" customHeight="1">
      <c r="B24" s="873"/>
      <c r="C24" s="865"/>
      <c r="D24" s="865"/>
      <c r="E24" s="865"/>
      <c r="F24" s="865"/>
      <c r="G24" s="865"/>
      <c r="H24" s="865"/>
      <c r="I24" s="866"/>
    </row>
    <row r="25" spans="2:11" ht="14.25" customHeight="1"/>
    <row r="26" spans="2:11" ht="18" customHeight="1">
      <c r="B26" s="755" t="s">
        <v>256</v>
      </c>
      <c r="C26" s="861"/>
      <c r="D26" s="861"/>
      <c r="E26" s="861"/>
      <c r="F26" s="861"/>
      <c r="G26" s="862"/>
      <c r="H26" s="461"/>
      <c r="I26" s="462"/>
    </row>
    <row r="27" spans="2:11" ht="18" customHeight="1">
      <c r="B27" s="756" t="s">
        <v>257</v>
      </c>
      <c r="C27" s="861"/>
      <c r="D27" s="861"/>
      <c r="E27" s="861"/>
      <c r="F27" s="861"/>
      <c r="G27" s="862"/>
      <c r="H27" s="52"/>
      <c r="I27" s="53"/>
    </row>
    <row r="28" spans="2:11" ht="33" customHeight="1">
      <c r="B28" s="757" t="str">
        <f>+ACTIVIDADES!$B$2</f>
        <v>MANTENIMIENTO RESTAURANTES ESCOLARES</v>
      </c>
      <c r="C28" s="863"/>
      <c r="D28" s="863"/>
      <c r="E28" s="863"/>
      <c r="F28" s="863"/>
      <c r="G28" s="864"/>
      <c r="H28" s="54"/>
      <c r="I28" s="55"/>
    </row>
    <row r="29" spans="2:11" ht="21" customHeight="1">
      <c r="B29" s="463" t="s">
        <v>6</v>
      </c>
      <c r="C29" s="758" t="s">
        <v>7</v>
      </c>
      <c r="D29" s="861"/>
      <c r="E29" s="861"/>
      <c r="F29" s="861"/>
      <c r="G29" s="861"/>
      <c r="H29" s="464" t="s">
        <v>22</v>
      </c>
      <c r="I29" s="56" t="s">
        <v>23</v>
      </c>
    </row>
    <row r="30" spans="2:11" ht="95.25" customHeight="1">
      <c r="B30" s="428">
        <f>+ACTIVIDADES!B11</f>
        <v>2.0099999999999998</v>
      </c>
      <c r="C30" s="759" t="str">
        <f t="array" ref="C30">INDEX(ACTIVIDADES!$C:$C,MATCH(B30,ACTIVIDADES!$B:$B,0))</f>
        <v xml:space="preserve">Limpieza de cajas y/o sumideros manualmente. Incluye acarreo interno, cargue, transporte botada de material producto de la actividad y todo lo necesario para correcta ejecución de la actividad.  </v>
      </c>
      <c r="D30" s="865"/>
      <c r="E30" s="865"/>
      <c r="F30" s="865"/>
      <c r="G30" s="866"/>
      <c r="H30" s="465" t="str">
        <f t="array" ref="H30">INDEX(ACTIVIDADES!$D:$D,MATCH(B30,ACTIVIDADES!$B:$B,0))</f>
        <v xml:space="preserve">un </v>
      </c>
      <c r="I30" s="57">
        <f>I37</f>
        <v>4</v>
      </c>
      <c r="K30" s="739">
        <f>INDEX(ACTIVIDADES!$F$9:$F$204,MATCH(MEMORIAS!B30,ACTIVIDADES!$B$9:$B$204,0))</f>
        <v>19612.293354277776</v>
      </c>
    </row>
    <row r="31" spans="2:11" ht="45" customHeight="1">
      <c r="B31" s="760" t="s">
        <v>258</v>
      </c>
      <c r="C31" s="761"/>
      <c r="D31" s="762"/>
      <c r="E31" s="58" t="s">
        <v>259</v>
      </c>
      <c r="F31" s="58" t="s">
        <v>260</v>
      </c>
      <c r="G31" s="58" t="s">
        <v>261</v>
      </c>
      <c r="H31" s="58" t="s">
        <v>262</v>
      </c>
      <c r="I31" s="59" t="s">
        <v>251</v>
      </c>
    </row>
    <row r="32" spans="2:11" ht="15" customHeight="1">
      <c r="B32" s="763" t="s">
        <v>2</v>
      </c>
      <c r="C32" s="751"/>
      <c r="D32" s="752"/>
      <c r="E32" s="61"/>
      <c r="F32" s="61"/>
      <c r="G32" s="61"/>
      <c r="H32" s="60">
        <v>2</v>
      </c>
      <c r="I32" s="62">
        <f t="shared" ref="I32:I36" si="1">IF(E32="",1,E32)*IF(F32="",1,F32)*IF(G32="",1,G32)*H32</f>
        <v>2</v>
      </c>
      <c r="K32" s="740">
        <f>+I32*K30</f>
        <v>39224.586708555551</v>
      </c>
    </row>
    <row r="33" spans="2:11" ht="15" customHeight="1">
      <c r="B33" s="750" t="s">
        <v>3</v>
      </c>
      <c r="C33" s="751"/>
      <c r="D33" s="752"/>
      <c r="E33" s="61"/>
      <c r="F33" s="61"/>
      <c r="G33" s="61"/>
      <c r="H33" s="60">
        <v>1</v>
      </c>
      <c r="I33" s="62">
        <f t="shared" si="1"/>
        <v>1</v>
      </c>
      <c r="K33" s="740">
        <f>+I33*K30</f>
        <v>19612.293354277776</v>
      </c>
    </row>
    <row r="34" spans="2:11" ht="15.75" customHeight="1">
      <c r="B34" s="750" t="s">
        <v>3</v>
      </c>
      <c r="C34" s="751"/>
      <c r="D34" s="752"/>
      <c r="E34" s="61"/>
      <c r="F34" s="61"/>
      <c r="G34" s="61"/>
      <c r="H34" s="60">
        <v>1</v>
      </c>
      <c r="I34" s="62">
        <f t="shared" si="1"/>
        <v>1</v>
      </c>
      <c r="K34" s="740">
        <f>+I34*K30</f>
        <v>19612.293354277776</v>
      </c>
    </row>
    <row r="35" spans="2:11" ht="15" customHeight="1">
      <c r="B35" s="750"/>
      <c r="C35" s="751"/>
      <c r="D35" s="752"/>
      <c r="E35" s="60"/>
      <c r="F35" s="60"/>
      <c r="G35" s="61"/>
      <c r="H35" s="61"/>
      <c r="I35" s="62">
        <f t="shared" si="1"/>
        <v>0</v>
      </c>
      <c r="K35" s="740">
        <f>+I35*K30</f>
        <v>0</v>
      </c>
    </row>
    <row r="36" spans="2:11" ht="15" customHeight="1">
      <c r="B36" s="750"/>
      <c r="C36" s="751"/>
      <c r="D36" s="752"/>
      <c r="E36" s="60"/>
      <c r="F36" s="60"/>
      <c r="G36" s="61"/>
      <c r="H36" s="61"/>
      <c r="I36" s="62">
        <f t="shared" si="1"/>
        <v>0</v>
      </c>
      <c r="K36" s="740">
        <f>+I36*K30</f>
        <v>0</v>
      </c>
    </row>
    <row r="37" spans="2:11" ht="15" customHeight="1">
      <c r="B37" s="753" t="s">
        <v>263</v>
      </c>
      <c r="C37" s="867"/>
      <c r="D37" s="867"/>
      <c r="E37" s="867"/>
      <c r="F37" s="867"/>
      <c r="G37" s="867"/>
      <c r="H37" s="868"/>
      <c r="I37" s="63">
        <f>SUM(I32:I36)</f>
        <v>4</v>
      </c>
    </row>
    <row r="38" spans="2:11" ht="164.25" customHeight="1">
      <c r="B38" s="754"/>
      <c r="C38" s="869"/>
      <c r="D38" s="869"/>
      <c r="E38" s="869"/>
      <c r="F38" s="869"/>
      <c r="G38" s="869"/>
      <c r="H38" s="869"/>
      <c r="I38" s="870"/>
    </row>
    <row r="39" spans="2:11" ht="19.5" customHeight="1">
      <c r="B39" s="871"/>
      <c r="C39" s="860"/>
      <c r="D39" s="860"/>
      <c r="E39" s="860"/>
      <c r="F39" s="860"/>
      <c r="G39" s="860"/>
      <c r="H39" s="860"/>
      <c r="I39" s="872"/>
    </row>
    <row r="40" spans="2:11" ht="19.5" customHeight="1">
      <c r="B40" s="871"/>
      <c r="C40" s="860"/>
      <c r="D40" s="860"/>
      <c r="E40" s="860"/>
      <c r="F40" s="860"/>
      <c r="G40" s="860"/>
      <c r="H40" s="860"/>
      <c r="I40" s="872"/>
    </row>
    <row r="41" spans="2:11" ht="19.5" customHeight="1">
      <c r="B41" s="871"/>
      <c r="C41" s="860"/>
      <c r="D41" s="860"/>
      <c r="E41" s="860"/>
      <c r="F41" s="860"/>
      <c r="G41" s="860"/>
      <c r="H41" s="860"/>
      <c r="I41" s="872"/>
    </row>
    <row r="42" spans="2:11" ht="19.5" customHeight="1">
      <c r="B42" s="871"/>
      <c r="C42" s="860"/>
      <c r="D42" s="860"/>
      <c r="E42" s="860"/>
      <c r="F42" s="860"/>
      <c r="G42" s="860"/>
      <c r="H42" s="860"/>
      <c r="I42" s="872"/>
    </row>
    <row r="43" spans="2:11" ht="19.5" customHeight="1">
      <c r="B43" s="871"/>
      <c r="C43" s="860"/>
      <c r="D43" s="860"/>
      <c r="E43" s="860"/>
      <c r="F43" s="860"/>
      <c r="G43" s="860"/>
      <c r="H43" s="860"/>
      <c r="I43" s="872"/>
    </row>
    <row r="44" spans="2:11" ht="19.5" customHeight="1">
      <c r="B44" s="871"/>
      <c r="C44" s="860"/>
      <c r="D44" s="860"/>
      <c r="E44" s="860"/>
      <c r="F44" s="860"/>
      <c r="G44" s="860"/>
      <c r="H44" s="860"/>
      <c r="I44" s="872"/>
    </row>
    <row r="45" spans="2:11" ht="19.5" customHeight="1">
      <c r="B45" s="871"/>
      <c r="C45" s="860"/>
      <c r="D45" s="860"/>
      <c r="E45" s="860"/>
      <c r="F45" s="860"/>
      <c r="G45" s="860"/>
      <c r="H45" s="860"/>
      <c r="I45" s="872"/>
    </row>
    <row r="46" spans="2:11" ht="19.5" customHeight="1">
      <c r="B46" s="871"/>
      <c r="C46" s="860"/>
      <c r="D46" s="860"/>
      <c r="E46" s="860"/>
      <c r="F46" s="860"/>
      <c r="G46" s="860"/>
      <c r="H46" s="860"/>
      <c r="I46" s="872"/>
    </row>
    <row r="47" spans="2:11" ht="27" customHeight="1">
      <c r="B47" s="871"/>
      <c r="C47" s="860"/>
      <c r="D47" s="860"/>
      <c r="E47" s="860"/>
      <c r="F47" s="860"/>
      <c r="G47" s="860"/>
      <c r="H47" s="860"/>
      <c r="I47" s="872"/>
    </row>
    <row r="48" spans="2:11" ht="19.5" customHeight="1">
      <c r="B48" s="873"/>
      <c r="C48" s="865"/>
      <c r="D48" s="865"/>
      <c r="E48" s="865"/>
      <c r="F48" s="865"/>
      <c r="G48" s="865"/>
      <c r="H48" s="865"/>
      <c r="I48" s="866"/>
    </row>
    <row r="49" spans="2:9" ht="14.25" customHeight="1"/>
    <row r="50" spans="2:9" ht="18" customHeight="1">
      <c r="B50" s="755" t="s">
        <v>256</v>
      </c>
      <c r="C50" s="861"/>
      <c r="D50" s="861"/>
      <c r="E50" s="861"/>
      <c r="F50" s="861"/>
      <c r="G50" s="862"/>
      <c r="H50" s="461"/>
      <c r="I50" s="462"/>
    </row>
    <row r="51" spans="2:9" ht="18" customHeight="1">
      <c r="B51" s="756" t="s">
        <v>257</v>
      </c>
      <c r="C51" s="861"/>
      <c r="D51" s="861"/>
      <c r="E51" s="861"/>
      <c r="F51" s="861"/>
      <c r="G51" s="862"/>
      <c r="H51" s="52"/>
      <c r="I51" s="53"/>
    </row>
    <row r="52" spans="2:9" ht="33" customHeight="1">
      <c r="B52" s="757" t="str">
        <f>+ACTIVIDADES!$B$2</f>
        <v>MANTENIMIENTO RESTAURANTES ESCOLARES</v>
      </c>
      <c r="C52" s="863"/>
      <c r="D52" s="863"/>
      <c r="E52" s="863"/>
      <c r="F52" s="863"/>
      <c r="G52" s="864"/>
      <c r="H52" s="54"/>
      <c r="I52" s="55"/>
    </row>
    <row r="53" spans="2:9" ht="21" customHeight="1">
      <c r="B53" s="463" t="s">
        <v>6</v>
      </c>
      <c r="C53" s="758" t="s">
        <v>7</v>
      </c>
      <c r="D53" s="861"/>
      <c r="E53" s="861"/>
      <c r="F53" s="861"/>
      <c r="G53" s="861"/>
      <c r="H53" s="464" t="s">
        <v>22</v>
      </c>
      <c r="I53" s="56" t="s">
        <v>23</v>
      </c>
    </row>
    <row r="54" spans="2:9" ht="95.25" customHeight="1">
      <c r="B54" s="428">
        <f>+ACTIVIDADES!B12</f>
        <v>2.0199999999999996</v>
      </c>
      <c r="C54" s="759" t="str">
        <f t="array" ref="C54">INDEX(ACTIVIDADES!$C:$C,MATCH(B54,ACTIVIDADES!$B:$B,0))</f>
        <v xml:space="preserve">Limpieza de cunetas, incluye: Acarreo interno, cargue, transporte y botada de escombros y material producto de la actividad y todo lo necesario para la correcta ejecución de la actividad.  </v>
      </c>
      <c r="D54" s="865"/>
      <c r="E54" s="865"/>
      <c r="F54" s="865"/>
      <c r="G54" s="866"/>
      <c r="H54" s="465" t="str">
        <f t="array" ref="H54">INDEX(ACTIVIDADES!$D:$D,MATCH(B54,ACTIVIDADES!$B:$B,0))</f>
        <v>ml</v>
      </c>
      <c r="I54" s="57">
        <f>I61</f>
        <v>0</v>
      </c>
    </row>
    <row r="55" spans="2:9" ht="21" customHeight="1">
      <c r="B55" s="760" t="s">
        <v>258</v>
      </c>
      <c r="C55" s="761"/>
      <c r="D55" s="762"/>
      <c r="E55" s="58" t="s">
        <v>259</v>
      </c>
      <c r="F55" s="58" t="s">
        <v>260</v>
      </c>
      <c r="G55" s="58" t="s">
        <v>261</v>
      </c>
      <c r="H55" s="58" t="s">
        <v>262</v>
      </c>
      <c r="I55" s="59" t="s">
        <v>251</v>
      </c>
    </row>
    <row r="56" spans="2:9" ht="15" customHeight="1">
      <c r="B56" s="763"/>
      <c r="C56" s="751"/>
      <c r="D56" s="752"/>
      <c r="E56" s="60"/>
      <c r="F56" s="60"/>
      <c r="G56" s="61"/>
      <c r="H56" s="61"/>
      <c r="I56" s="62">
        <f t="shared" ref="I56:I60" si="2">IF(E56="",1,E56)*IF(F56="",1,F56)*IF(G56="",1,G56)*H56</f>
        <v>0</v>
      </c>
    </row>
    <row r="57" spans="2:9" ht="15" customHeight="1">
      <c r="B57" s="763"/>
      <c r="C57" s="751"/>
      <c r="D57" s="752"/>
      <c r="E57" s="60"/>
      <c r="F57" s="60"/>
      <c r="G57" s="61"/>
      <c r="H57" s="61"/>
      <c r="I57" s="62">
        <f t="shared" si="2"/>
        <v>0</v>
      </c>
    </row>
    <row r="58" spans="2:9" ht="15.75" customHeight="1">
      <c r="B58" s="750"/>
      <c r="C58" s="751"/>
      <c r="D58" s="752"/>
      <c r="E58" s="60"/>
      <c r="F58" s="60"/>
      <c r="G58" s="61"/>
      <c r="H58" s="61"/>
      <c r="I58" s="62">
        <f t="shared" si="2"/>
        <v>0</v>
      </c>
    </row>
    <row r="59" spans="2:9" ht="15" customHeight="1">
      <c r="B59" s="750"/>
      <c r="C59" s="751"/>
      <c r="D59" s="752"/>
      <c r="E59" s="60"/>
      <c r="F59" s="60"/>
      <c r="G59" s="61"/>
      <c r="H59" s="61"/>
      <c r="I59" s="62">
        <f t="shared" si="2"/>
        <v>0</v>
      </c>
    </row>
    <row r="60" spans="2:9" ht="15" customHeight="1">
      <c r="B60" s="750"/>
      <c r="C60" s="751"/>
      <c r="D60" s="752"/>
      <c r="E60" s="60"/>
      <c r="F60" s="60"/>
      <c r="G60" s="61"/>
      <c r="H60" s="61"/>
      <c r="I60" s="62">
        <f t="shared" si="2"/>
        <v>0</v>
      </c>
    </row>
    <row r="61" spans="2:9" ht="15" customHeight="1">
      <c r="B61" s="753" t="s">
        <v>263</v>
      </c>
      <c r="C61" s="867"/>
      <c r="D61" s="867"/>
      <c r="E61" s="867"/>
      <c r="F61" s="867"/>
      <c r="G61" s="867"/>
      <c r="H61" s="868"/>
      <c r="I61" s="63">
        <f>SUM(I56:I60)</f>
        <v>0</v>
      </c>
    </row>
    <row r="62" spans="2:9" ht="19.5" customHeight="1">
      <c r="B62" s="754" t="s">
        <v>264</v>
      </c>
      <c r="C62" s="869"/>
      <c r="D62" s="869"/>
      <c r="E62" s="869"/>
      <c r="F62" s="869"/>
      <c r="G62" s="869"/>
      <c r="H62" s="869"/>
      <c r="I62" s="870"/>
    </row>
    <row r="63" spans="2:9" ht="19.5" customHeight="1">
      <c r="B63" s="871"/>
      <c r="C63" s="860"/>
      <c r="D63" s="860"/>
      <c r="E63" s="860"/>
      <c r="F63" s="860"/>
      <c r="G63" s="860"/>
      <c r="H63" s="860"/>
      <c r="I63" s="872"/>
    </row>
    <row r="64" spans="2:9" ht="19.5" customHeight="1">
      <c r="B64" s="871"/>
      <c r="C64" s="860"/>
      <c r="D64" s="860"/>
      <c r="E64" s="860"/>
      <c r="F64" s="860"/>
      <c r="G64" s="860"/>
      <c r="H64" s="860"/>
      <c r="I64" s="872"/>
    </row>
    <row r="65" spans="2:9" ht="19.5" customHeight="1">
      <c r="B65" s="871"/>
      <c r="C65" s="860"/>
      <c r="D65" s="860"/>
      <c r="E65" s="860"/>
      <c r="F65" s="860"/>
      <c r="G65" s="860"/>
      <c r="H65" s="860"/>
      <c r="I65" s="872"/>
    </row>
    <row r="66" spans="2:9" ht="19.5" customHeight="1">
      <c r="B66" s="871"/>
      <c r="C66" s="860"/>
      <c r="D66" s="860"/>
      <c r="E66" s="860"/>
      <c r="F66" s="860"/>
      <c r="G66" s="860"/>
      <c r="H66" s="860"/>
      <c r="I66" s="872"/>
    </row>
    <row r="67" spans="2:9" ht="19.5" customHeight="1">
      <c r="B67" s="871"/>
      <c r="C67" s="860"/>
      <c r="D67" s="860"/>
      <c r="E67" s="860"/>
      <c r="F67" s="860"/>
      <c r="G67" s="860"/>
      <c r="H67" s="860"/>
      <c r="I67" s="872"/>
    </row>
    <row r="68" spans="2:9" ht="19.5" customHeight="1">
      <c r="B68" s="871"/>
      <c r="C68" s="860"/>
      <c r="D68" s="860"/>
      <c r="E68" s="860"/>
      <c r="F68" s="860"/>
      <c r="G68" s="860"/>
      <c r="H68" s="860"/>
      <c r="I68" s="872"/>
    </row>
    <row r="69" spans="2:9" ht="19.5" customHeight="1">
      <c r="B69" s="871"/>
      <c r="C69" s="860"/>
      <c r="D69" s="860"/>
      <c r="E69" s="860"/>
      <c r="F69" s="860"/>
      <c r="G69" s="860"/>
      <c r="H69" s="860"/>
      <c r="I69" s="872"/>
    </row>
    <row r="70" spans="2:9" ht="19.5" customHeight="1">
      <c r="B70" s="871"/>
      <c r="C70" s="860"/>
      <c r="D70" s="860"/>
      <c r="E70" s="860"/>
      <c r="F70" s="860"/>
      <c r="G70" s="860"/>
      <c r="H70" s="860"/>
      <c r="I70" s="872"/>
    </row>
    <row r="71" spans="2:9" ht="19.5" customHeight="1">
      <c r="B71" s="871"/>
      <c r="C71" s="860"/>
      <c r="D71" s="860"/>
      <c r="E71" s="860"/>
      <c r="F71" s="860"/>
      <c r="G71" s="860"/>
      <c r="H71" s="860"/>
      <c r="I71" s="872"/>
    </row>
    <row r="72" spans="2:9" ht="19.5" customHeight="1">
      <c r="B72" s="873"/>
      <c r="C72" s="865"/>
      <c r="D72" s="865"/>
      <c r="E72" s="865"/>
      <c r="F72" s="865"/>
      <c r="G72" s="865"/>
      <c r="H72" s="865"/>
      <c r="I72" s="866"/>
    </row>
    <row r="73" spans="2:9" ht="14.25" customHeight="1"/>
    <row r="74" spans="2:9" ht="18" customHeight="1">
      <c r="B74" s="755" t="s">
        <v>256</v>
      </c>
      <c r="C74" s="861"/>
      <c r="D74" s="861"/>
      <c r="E74" s="861"/>
      <c r="F74" s="861"/>
      <c r="G74" s="862"/>
      <c r="H74" s="461"/>
      <c r="I74" s="462"/>
    </row>
    <row r="75" spans="2:9" ht="18" customHeight="1">
      <c r="B75" s="756" t="s">
        <v>257</v>
      </c>
      <c r="C75" s="861"/>
      <c r="D75" s="861"/>
      <c r="E75" s="861"/>
      <c r="F75" s="861"/>
      <c r="G75" s="862"/>
      <c r="H75" s="52"/>
      <c r="I75" s="53"/>
    </row>
    <row r="76" spans="2:9" ht="33" customHeight="1">
      <c r="B76" s="757" t="str">
        <f>+ACTIVIDADES!$B$2</f>
        <v>MANTENIMIENTO RESTAURANTES ESCOLARES</v>
      </c>
      <c r="C76" s="863"/>
      <c r="D76" s="863"/>
      <c r="E76" s="863"/>
      <c r="F76" s="863"/>
      <c r="G76" s="864"/>
      <c r="H76" s="54"/>
      <c r="I76" s="55"/>
    </row>
    <row r="77" spans="2:9" ht="21" customHeight="1">
      <c r="B77" s="463" t="s">
        <v>6</v>
      </c>
      <c r="C77" s="758" t="s">
        <v>7</v>
      </c>
      <c r="D77" s="861"/>
      <c r="E77" s="861"/>
      <c r="F77" s="861"/>
      <c r="G77" s="861"/>
      <c r="H77" s="464" t="s">
        <v>22</v>
      </c>
      <c r="I77" s="56" t="s">
        <v>23</v>
      </c>
    </row>
    <row r="78" spans="2:9" ht="95.25" customHeight="1">
      <c r="B78" s="428">
        <f>+ACTIVIDADES!B14</f>
        <v>3.01</v>
      </c>
      <c r="C78" s="759" t="str">
        <f t="array" ref="C78">INDEX(ACTIVIDADES!$C:$C,MATCH(B78,ACTIVIDADES!$B:$B,0))</f>
        <v>RETIRO Y BOTADA DE CUBIERTA DE TEJA DE BARRO.</v>
      </c>
      <c r="D78" s="865"/>
      <c r="E78" s="865"/>
      <c r="F78" s="865"/>
      <c r="G78" s="866"/>
      <c r="H78" s="465" t="str">
        <f t="array" ref="H78">INDEX(ACTIVIDADES!$D:$D,MATCH(B78,ACTIVIDADES!$B:$B,0))</f>
        <v>m²</v>
      </c>
      <c r="I78" s="57">
        <f>I85</f>
        <v>0</v>
      </c>
    </row>
    <row r="79" spans="2:9" ht="21" customHeight="1">
      <c r="B79" s="760" t="s">
        <v>258</v>
      </c>
      <c r="C79" s="761"/>
      <c r="D79" s="762"/>
      <c r="E79" s="58" t="s">
        <v>259</v>
      </c>
      <c r="F79" s="58" t="s">
        <v>260</v>
      </c>
      <c r="G79" s="58" t="s">
        <v>261</v>
      </c>
      <c r="H79" s="58" t="s">
        <v>262</v>
      </c>
      <c r="I79" s="59" t="s">
        <v>251</v>
      </c>
    </row>
    <row r="80" spans="2:9" ht="15" customHeight="1">
      <c r="B80" s="763"/>
      <c r="C80" s="751"/>
      <c r="D80" s="752"/>
      <c r="E80" s="60"/>
      <c r="F80" s="60"/>
      <c r="G80" s="61"/>
      <c r="H80" s="61"/>
      <c r="I80" s="62">
        <f t="shared" ref="I80:I84" si="3">IF(E80="",1,E80)*IF(F80="",1,F80)*IF(G80="",1,G80)*H80</f>
        <v>0</v>
      </c>
    </row>
    <row r="81" spans="2:9" ht="15" customHeight="1">
      <c r="B81" s="763"/>
      <c r="C81" s="751"/>
      <c r="D81" s="752"/>
      <c r="E81" s="60"/>
      <c r="F81" s="60"/>
      <c r="G81" s="61"/>
      <c r="H81" s="61"/>
      <c r="I81" s="62">
        <f t="shared" si="3"/>
        <v>0</v>
      </c>
    </row>
    <row r="82" spans="2:9" ht="15.75" customHeight="1">
      <c r="B82" s="750"/>
      <c r="C82" s="751"/>
      <c r="D82" s="752"/>
      <c r="E82" s="60"/>
      <c r="F82" s="60"/>
      <c r="G82" s="61"/>
      <c r="H82" s="61"/>
      <c r="I82" s="62">
        <f t="shared" si="3"/>
        <v>0</v>
      </c>
    </row>
    <row r="83" spans="2:9" ht="15" customHeight="1">
      <c r="B83" s="750"/>
      <c r="C83" s="751"/>
      <c r="D83" s="752"/>
      <c r="E83" s="60"/>
      <c r="F83" s="60"/>
      <c r="G83" s="61"/>
      <c r="H83" s="61"/>
      <c r="I83" s="62">
        <f t="shared" si="3"/>
        <v>0</v>
      </c>
    </row>
    <row r="84" spans="2:9" ht="15" customHeight="1">
      <c r="B84" s="750"/>
      <c r="C84" s="751"/>
      <c r="D84" s="752"/>
      <c r="E84" s="60"/>
      <c r="F84" s="60"/>
      <c r="G84" s="61"/>
      <c r="H84" s="61"/>
      <c r="I84" s="62">
        <f t="shared" si="3"/>
        <v>0</v>
      </c>
    </row>
    <row r="85" spans="2:9" ht="15" customHeight="1">
      <c r="B85" s="753" t="s">
        <v>263</v>
      </c>
      <c r="C85" s="867"/>
      <c r="D85" s="867"/>
      <c r="E85" s="867"/>
      <c r="F85" s="867"/>
      <c r="G85" s="867"/>
      <c r="H85" s="868"/>
      <c r="I85" s="63">
        <f>SUM(I80:I84)</f>
        <v>0</v>
      </c>
    </row>
    <row r="86" spans="2:9" ht="19.5" customHeight="1">
      <c r="B86" s="754" t="s">
        <v>264</v>
      </c>
      <c r="C86" s="869"/>
      <c r="D86" s="869"/>
      <c r="E86" s="869"/>
      <c r="F86" s="869"/>
      <c r="G86" s="869"/>
      <c r="H86" s="869"/>
      <c r="I86" s="870"/>
    </row>
    <row r="87" spans="2:9" ht="19.5" customHeight="1">
      <c r="B87" s="871"/>
      <c r="C87" s="860"/>
      <c r="D87" s="860"/>
      <c r="E87" s="860"/>
      <c r="F87" s="860"/>
      <c r="G87" s="860"/>
      <c r="H87" s="860"/>
      <c r="I87" s="872"/>
    </row>
    <row r="88" spans="2:9" ht="19.5" customHeight="1">
      <c r="B88" s="871"/>
      <c r="C88" s="860"/>
      <c r="D88" s="860"/>
      <c r="E88" s="860"/>
      <c r="F88" s="860"/>
      <c r="G88" s="860"/>
      <c r="H88" s="860"/>
      <c r="I88" s="872"/>
    </row>
    <row r="89" spans="2:9" ht="19.5" customHeight="1">
      <c r="B89" s="871"/>
      <c r="C89" s="860"/>
      <c r="D89" s="860"/>
      <c r="E89" s="860"/>
      <c r="F89" s="860"/>
      <c r="G89" s="860"/>
      <c r="H89" s="860"/>
      <c r="I89" s="872"/>
    </row>
    <row r="90" spans="2:9" ht="19.5" customHeight="1">
      <c r="B90" s="871"/>
      <c r="C90" s="860"/>
      <c r="D90" s="860"/>
      <c r="E90" s="860"/>
      <c r="F90" s="860"/>
      <c r="G90" s="860"/>
      <c r="H90" s="860"/>
      <c r="I90" s="872"/>
    </row>
    <row r="91" spans="2:9" ht="19.5" customHeight="1">
      <c r="B91" s="871"/>
      <c r="C91" s="860"/>
      <c r="D91" s="860"/>
      <c r="E91" s="860"/>
      <c r="F91" s="860"/>
      <c r="G91" s="860"/>
      <c r="H91" s="860"/>
      <c r="I91" s="872"/>
    </row>
    <row r="92" spans="2:9" ht="19.5" customHeight="1">
      <c r="B92" s="871"/>
      <c r="C92" s="860"/>
      <c r="D92" s="860"/>
      <c r="E92" s="860"/>
      <c r="F92" s="860"/>
      <c r="G92" s="860"/>
      <c r="H92" s="860"/>
      <c r="I92" s="872"/>
    </row>
    <row r="93" spans="2:9" ht="19.5" customHeight="1">
      <c r="B93" s="871"/>
      <c r="C93" s="860"/>
      <c r="D93" s="860"/>
      <c r="E93" s="860"/>
      <c r="F93" s="860"/>
      <c r="G93" s="860"/>
      <c r="H93" s="860"/>
      <c r="I93" s="872"/>
    </row>
    <row r="94" spans="2:9" ht="19.5" customHeight="1">
      <c r="B94" s="871"/>
      <c r="C94" s="860"/>
      <c r="D94" s="860"/>
      <c r="E94" s="860"/>
      <c r="F94" s="860"/>
      <c r="G94" s="860"/>
      <c r="H94" s="860"/>
      <c r="I94" s="872"/>
    </row>
    <row r="95" spans="2:9" ht="19.5" customHeight="1">
      <c r="B95" s="871"/>
      <c r="C95" s="860"/>
      <c r="D95" s="860"/>
      <c r="E95" s="860"/>
      <c r="F95" s="860"/>
      <c r="G95" s="860"/>
      <c r="H95" s="860"/>
      <c r="I95" s="872"/>
    </row>
    <row r="96" spans="2:9" ht="19.5" customHeight="1">
      <c r="B96" s="873"/>
      <c r="C96" s="865"/>
      <c r="D96" s="865"/>
      <c r="E96" s="865"/>
      <c r="F96" s="865"/>
      <c r="G96" s="865"/>
      <c r="H96" s="865"/>
      <c r="I96" s="866"/>
    </row>
    <row r="97" spans="2:9" ht="14.25" customHeight="1"/>
    <row r="98" spans="2:9" ht="18" customHeight="1">
      <c r="B98" s="755" t="s">
        <v>256</v>
      </c>
      <c r="C98" s="861"/>
      <c r="D98" s="861"/>
      <c r="E98" s="861"/>
      <c r="F98" s="861"/>
      <c r="G98" s="862"/>
      <c r="H98" s="461"/>
      <c r="I98" s="462"/>
    </row>
    <row r="99" spans="2:9" ht="18" customHeight="1">
      <c r="B99" s="756" t="s">
        <v>257</v>
      </c>
      <c r="C99" s="861"/>
      <c r="D99" s="861"/>
      <c r="E99" s="861"/>
      <c r="F99" s="861"/>
      <c r="G99" s="862"/>
      <c r="H99" s="52"/>
      <c r="I99" s="53"/>
    </row>
    <row r="100" spans="2:9" ht="33" customHeight="1">
      <c r="B100" s="757" t="str">
        <f>+ACTIVIDADES!$B$2</f>
        <v>MANTENIMIENTO RESTAURANTES ESCOLARES</v>
      </c>
      <c r="C100" s="863"/>
      <c r="D100" s="863"/>
      <c r="E100" s="863"/>
      <c r="F100" s="863"/>
      <c r="G100" s="864"/>
      <c r="H100" s="54"/>
      <c r="I100" s="55"/>
    </row>
    <row r="101" spans="2:9" ht="21" customHeight="1">
      <c r="B101" s="463" t="s">
        <v>6</v>
      </c>
      <c r="C101" s="758" t="s">
        <v>7</v>
      </c>
      <c r="D101" s="861"/>
      <c r="E101" s="861"/>
      <c r="F101" s="861"/>
      <c r="G101" s="861"/>
      <c r="H101" s="464" t="s">
        <v>22</v>
      </c>
      <c r="I101" s="56" t="s">
        <v>23</v>
      </c>
    </row>
    <row r="102" spans="2:9" ht="95.25" customHeight="1">
      <c r="B102" s="428">
        <f>+B78+0.01</f>
        <v>3.0199999999999996</v>
      </c>
      <c r="C102" s="759" t="str">
        <f t="array" ref="C102">INDEX(ACTIVIDADES!$C:$C,MATCH(B102,ACTIVIDADES!$B:$B,0))</f>
        <v>RETIRO Y BOTADA  DE CUBIERTA EN FIBROCEMENTO O ASBESTO CEMENTO en mal estado.</v>
      </c>
      <c r="D102" s="865"/>
      <c r="E102" s="865"/>
      <c r="F102" s="865"/>
      <c r="G102" s="866"/>
      <c r="H102" s="465" t="str">
        <f t="array" ref="H102">INDEX(ACTIVIDADES!$D:$D,MATCH(B102,ACTIVIDADES!$B:$B,0))</f>
        <v>m²</v>
      </c>
      <c r="I102" s="57">
        <f>I109</f>
        <v>0</v>
      </c>
    </row>
    <row r="103" spans="2:9" ht="21" customHeight="1">
      <c r="B103" s="760" t="s">
        <v>258</v>
      </c>
      <c r="C103" s="761"/>
      <c r="D103" s="762"/>
      <c r="E103" s="58" t="s">
        <v>259</v>
      </c>
      <c r="F103" s="58" t="s">
        <v>260</v>
      </c>
      <c r="G103" s="58" t="s">
        <v>261</v>
      </c>
      <c r="H103" s="58" t="s">
        <v>262</v>
      </c>
      <c r="I103" s="59" t="s">
        <v>251</v>
      </c>
    </row>
    <row r="104" spans="2:9" ht="15" customHeight="1">
      <c r="B104" s="763"/>
      <c r="C104" s="751"/>
      <c r="D104" s="752"/>
      <c r="E104" s="60"/>
      <c r="F104" s="60"/>
      <c r="G104" s="61"/>
      <c r="H104" s="61"/>
      <c r="I104" s="62">
        <f t="shared" ref="I104:I108" si="4">IF(E104="",1,E104)*IF(F104="",1,F104)*IF(G104="",1,G104)*H104</f>
        <v>0</v>
      </c>
    </row>
    <row r="105" spans="2:9" ht="15" customHeight="1">
      <c r="B105" s="763"/>
      <c r="C105" s="751"/>
      <c r="D105" s="752"/>
      <c r="E105" s="60"/>
      <c r="F105" s="60"/>
      <c r="G105" s="61"/>
      <c r="H105" s="61"/>
      <c r="I105" s="62">
        <f t="shared" si="4"/>
        <v>0</v>
      </c>
    </row>
    <row r="106" spans="2:9" ht="15.75" customHeight="1">
      <c r="B106" s="750"/>
      <c r="C106" s="751"/>
      <c r="D106" s="752"/>
      <c r="E106" s="60"/>
      <c r="F106" s="60"/>
      <c r="G106" s="61"/>
      <c r="H106" s="61"/>
      <c r="I106" s="62">
        <f t="shared" si="4"/>
        <v>0</v>
      </c>
    </row>
    <row r="107" spans="2:9" ht="15" customHeight="1">
      <c r="B107" s="750"/>
      <c r="C107" s="751"/>
      <c r="D107" s="752"/>
      <c r="E107" s="60"/>
      <c r="F107" s="60"/>
      <c r="G107" s="61"/>
      <c r="H107" s="61"/>
      <c r="I107" s="62">
        <f t="shared" si="4"/>
        <v>0</v>
      </c>
    </row>
    <row r="108" spans="2:9" ht="15" customHeight="1">
      <c r="B108" s="750"/>
      <c r="C108" s="751"/>
      <c r="D108" s="752"/>
      <c r="E108" s="60"/>
      <c r="F108" s="60"/>
      <c r="G108" s="61"/>
      <c r="H108" s="61"/>
      <c r="I108" s="62">
        <f t="shared" si="4"/>
        <v>0</v>
      </c>
    </row>
    <row r="109" spans="2:9" ht="15" customHeight="1">
      <c r="B109" s="753" t="s">
        <v>263</v>
      </c>
      <c r="C109" s="867"/>
      <c r="D109" s="867"/>
      <c r="E109" s="867"/>
      <c r="F109" s="867"/>
      <c r="G109" s="867"/>
      <c r="H109" s="868"/>
      <c r="I109" s="63">
        <f>SUM(I104:I108)</f>
        <v>0</v>
      </c>
    </row>
    <row r="110" spans="2:9" ht="19.5" customHeight="1">
      <c r="B110" s="754" t="s">
        <v>264</v>
      </c>
      <c r="C110" s="869"/>
      <c r="D110" s="869"/>
      <c r="E110" s="869"/>
      <c r="F110" s="869"/>
      <c r="G110" s="869"/>
      <c r="H110" s="869"/>
      <c r="I110" s="870"/>
    </row>
    <row r="111" spans="2:9" ht="19.5" customHeight="1">
      <c r="B111" s="871"/>
      <c r="C111" s="860"/>
      <c r="D111" s="860"/>
      <c r="E111" s="860"/>
      <c r="F111" s="860"/>
      <c r="G111" s="860"/>
      <c r="H111" s="860"/>
      <c r="I111" s="872"/>
    </row>
    <row r="112" spans="2:9" ht="19.5" customHeight="1">
      <c r="B112" s="871"/>
      <c r="C112" s="860"/>
      <c r="D112" s="860"/>
      <c r="E112" s="860"/>
      <c r="F112" s="860"/>
      <c r="G112" s="860"/>
      <c r="H112" s="860"/>
      <c r="I112" s="872"/>
    </row>
    <row r="113" spans="2:9" ht="19.5" customHeight="1">
      <c r="B113" s="871"/>
      <c r="C113" s="860"/>
      <c r="D113" s="860"/>
      <c r="E113" s="860"/>
      <c r="F113" s="860"/>
      <c r="G113" s="860"/>
      <c r="H113" s="860"/>
      <c r="I113" s="872"/>
    </row>
    <row r="114" spans="2:9" ht="19.5" customHeight="1">
      <c r="B114" s="871"/>
      <c r="C114" s="860"/>
      <c r="D114" s="860"/>
      <c r="E114" s="860"/>
      <c r="F114" s="860"/>
      <c r="G114" s="860"/>
      <c r="H114" s="860"/>
      <c r="I114" s="872"/>
    </row>
    <row r="115" spans="2:9" ht="19.5" customHeight="1">
      <c r="B115" s="871"/>
      <c r="C115" s="860"/>
      <c r="D115" s="860"/>
      <c r="E115" s="860"/>
      <c r="F115" s="860"/>
      <c r="G115" s="860"/>
      <c r="H115" s="860"/>
      <c r="I115" s="872"/>
    </row>
    <row r="116" spans="2:9" ht="19.5" customHeight="1">
      <c r="B116" s="871"/>
      <c r="C116" s="860"/>
      <c r="D116" s="860"/>
      <c r="E116" s="860"/>
      <c r="F116" s="860"/>
      <c r="G116" s="860"/>
      <c r="H116" s="860"/>
      <c r="I116" s="872"/>
    </row>
    <row r="117" spans="2:9" ht="19.5" customHeight="1">
      <c r="B117" s="871"/>
      <c r="C117" s="860"/>
      <c r="D117" s="860"/>
      <c r="E117" s="860"/>
      <c r="F117" s="860"/>
      <c r="G117" s="860"/>
      <c r="H117" s="860"/>
      <c r="I117" s="872"/>
    </row>
    <row r="118" spans="2:9" ht="19.5" customHeight="1">
      <c r="B118" s="871"/>
      <c r="C118" s="860"/>
      <c r="D118" s="860"/>
      <c r="E118" s="860"/>
      <c r="F118" s="860"/>
      <c r="G118" s="860"/>
      <c r="H118" s="860"/>
      <c r="I118" s="872"/>
    </row>
    <row r="119" spans="2:9" ht="19.5" customHeight="1">
      <c r="B119" s="871"/>
      <c r="C119" s="860"/>
      <c r="D119" s="860"/>
      <c r="E119" s="860"/>
      <c r="F119" s="860"/>
      <c r="G119" s="860"/>
      <c r="H119" s="860"/>
      <c r="I119" s="872"/>
    </row>
    <row r="120" spans="2:9" ht="19.5" customHeight="1">
      <c r="B120" s="873"/>
      <c r="C120" s="865"/>
      <c r="D120" s="865"/>
      <c r="E120" s="865"/>
      <c r="F120" s="865"/>
      <c r="G120" s="865"/>
      <c r="H120" s="865"/>
      <c r="I120" s="866"/>
    </row>
    <row r="121" spans="2:9" ht="14.25" customHeight="1"/>
    <row r="122" spans="2:9" ht="18" customHeight="1">
      <c r="B122" s="755" t="s">
        <v>256</v>
      </c>
      <c r="C122" s="861"/>
      <c r="D122" s="861"/>
      <c r="E122" s="861"/>
      <c r="F122" s="861"/>
      <c r="G122" s="862"/>
      <c r="H122" s="461"/>
      <c r="I122" s="462"/>
    </row>
    <row r="123" spans="2:9" ht="18" customHeight="1">
      <c r="B123" s="756" t="s">
        <v>257</v>
      </c>
      <c r="C123" s="861"/>
      <c r="D123" s="861"/>
      <c r="E123" s="861"/>
      <c r="F123" s="861"/>
      <c r="G123" s="862"/>
      <c r="H123" s="52"/>
      <c r="I123" s="53"/>
    </row>
    <row r="124" spans="2:9" ht="33" customHeight="1">
      <c r="B124" s="757" t="str">
        <f>+ACTIVIDADES!$B$2</f>
        <v>MANTENIMIENTO RESTAURANTES ESCOLARES</v>
      </c>
      <c r="C124" s="863"/>
      <c r="D124" s="863"/>
      <c r="E124" s="863"/>
      <c r="F124" s="863"/>
      <c r="G124" s="864"/>
      <c r="H124" s="54"/>
      <c r="I124" s="55"/>
    </row>
    <row r="125" spans="2:9" ht="21" customHeight="1">
      <c r="B125" s="463" t="s">
        <v>6</v>
      </c>
      <c r="C125" s="758" t="s">
        <v>7</v>
      </c>
      <c r="D125" s="861"/>
      <c r="E125" s="861"/>
      <c r="F125" s="861"/>
      <c r="G125" s="861"/>
      <c r="H125" s="464" t="s">
        <v>22</v>
      </c>
      <c r="I125" s="56" t="s">
        <v>23</v>
      </c>
    </row>
    <row r="126" spans="2:9" ht="95.25" customHeight="1">
      <c r="B126" s="428">
        <f>+B102+0.01</f>
        <v>3.0299999999999994</v>
      </c>
      <c r="C126" s="759" t="str">
        <f t="array" ref="C126">INDEX(ACTIVIDADES!$C:$C,MATCH(B126,ACTIVIDADES!$B:$B,0))</f>
        <v>RETIRO Y BOTADA  DE CUBIERTA EN ZINC O EN OTROS MATERIALES NO CONVENCIONALES</v>
      </c>
      <c r="D126" s="865"/>
      <c r="E126" s="865"/>
      <c r="F126" s="865"/>
      <c r="G126" s="866"/>
      <c r="H126" s="465" t="str">
        <f t="array" ref="H126">INDEX(ACTIVIDADES!$D:$D,MATCH(B126,ACTIVIDADES!$B:$B,0))</f>
        <v>m²</v>
      </c>
      <c r="I126" s="57">
        <f>I133</f>
        <v>0</v>
      </c>
    </row>
    <row r="127" spans="2:9" ht="21" customHeight="1">
      <c r="B127" s="760" t="s">
        <v>258</v>
      </c>
      <c r="C127" s="761"/>
      <c r="D127" s="762"/>
      <c r="E127" s="58" t="s">
        <v>259</v>
      </c>
      <c r="F127" s="58" t="s">
        <v>260</v>
      </c>
      <c r="G127" s="58" t="s">
        <v>261</v>
      </c>
      <c r="H127" s="58" t="s">
        <v>262</v>
      </c>
      <c r="I127" s="59" t="s">
        <v>251</v>
      </c>
    </row>
    <row r="128" spans="2:9" ht="15" customHeight="1">
      <c r="B128" s="763"/>
      <c r="C128" s="751"/>
      <c r="D128" s="752"/>
      <c r="E128" s="60"/>
      <c r="F128" s="60"/>
      <c r="G128" s="61"/>
      <c r="H128" s="61"/>
      <c r="I128" s="62">
        <f t="shared" ref="I128:I132" si="5">IF(E128="",1,E128)*IF(F128="",1,F128)*IF(G128="",1,G128)*H128</f>
        <v>0</v>
      </c>
    </row>
    <row r="129" spans="2:9" ht="15" customHeight="1">
      <c r="B129" s="763"/>
      <c r="C129" s="751"/>
      <c r="D129" s="752"/>
      <c r="E129" s="60"/>
      <c r="F129" s="60"/>
      <c r="G129" s="61"/>
      <c r="H129" s="61"/>
      <c r="I129" s="62">
        <f t="shared" si="5"/>
        <v>0</v>
      </c>
    </row>
    <row r="130" spans="2:9" ht="15.75" customHeight="1">
      <c r="B130" s="750"/>
      <c r="C130" s="751"/>
      <c r="D130" s="752"/>
      <c r="E130" s="60"/>
      <c r="F130" s="60"/>
      <c r="G130" s="61"/>
      <c r="H130" s="61"/>
      <c r="I130" s="62">
        <f t="shared" si="5"/>
        <v>0</v>
      </c>
    </row>
    <row r="131" spans="2:9" ht="15" customHeight="1">
      <c r="B131" s="750"/>
      <c r="C131" s="751"/>
      <c r="D131" s="752"/>
      <c r="E131" s="60"/>
      <c r="F131" s="60"/>
      <c r="G131" s="61"/>
      <c r="H131" s="61"/>
      <c r="I131" s="62">
        <f t="shared" si="5"/>
        <v>0</v>
      </c>
    </row>
    <row r="132" spans="2:9" ht="15" customHeight="1">
      <c r="B132" s="750"/>
      <c r="C132" s="751"/>
      <c r="D132" s="752"/>
      <c r="E132" s="60"/>
      <c r="F132" s="60"/>
      <c r="G132" s="61"/>
      <c r="H132" s="61"/>
      <c r="I132" s="62">
        <f t="shared" si="5"/>
        <v>0</v>
      </c>
    </row>
    <row r="133" spans="2:9" ht="15" customHeight="1">
      <c r="B133" s="753" t="s">
        <v>263</v>
      </c>
      <c r="C133" s="867"/>
      <c r="D133" s="867"/>
      <c r="E133" s="867"/>
      <c r="F133" s="867"/>
      <c r="G133" s="867"/>
      <c r="H133" s="868"/>
      <c r="I133" s="63">
        <f>SUM(I128:I132)</f>
        <v>0</v>
      </c>
    </row>
    <row r="134" spans="2:9" ht="19.5" customHeight="1">
      <c r="B134" s="754" t="s">
        <v>264</v>
      </c>
      <c r="C134" s="869"/>
      <c r="D134" s="869"/>
      <c r="E134" s="869"/>
      <c r="F134" s="869"/>
      <c r="G134" s="869"/>
      <c r="H134" s="869"/>
      <c r="I134" s="870"/>
    </row>
    <row r="135" spans="2:9" ht="19.5" customHeight="1">
      <c r="B135" s="871"/>
      <c r="C135" s="860"/>
      <c r="D135" s="860"/>
      <c r="E135" s="860"/>
      <c r="F135" s="860"/>
      <c r="G135" s="860"/>
      <c r="H135" s="860"/>
      <c r="I135" s="872"/>
    </row>
    <row r="136" spans="2:9" ht="19.5" customHeight="1">
      <c r="B136" s="871"/>
      <c r="C136" s="860"/>
      <c r="D136" s="860"/>
      <c r="E136" s="860"/>
      <c r="F136" s="860"/>
      <c r="G136" s="860"/>
      <c r="H136" s="860"/>
      <c r="I136" s="872"/>
    </row>
    <row r="137" spans="2:9" ht="19.5" customHeight="1">
      <c r="B137" s="871"/>
      <c r="C137" s="860"/>
      <c r="D137" s="860"/>
      <c r="E137" s="860"/>
      <c r="F137" s="860"/>
      <c r="G137" s="860"/>
      <c r="H137" s="860"/>
      <c r="I137" s="872"/>
    </row>
    <row r="138" spans="2:9" ht="19.5" customHeight="1">
      <c r="B138" s="871"/>
      <c r="C138" s="860"/>
      <c r="D138" s="860"/>
      <c r="E138" s="860"/>
      <c r="F138" s="860"/>
      <c r="G138" s="860"/>
      <c r="H138" s="860"/>
      <c r="I138" s="872"/>
    </row>
    <row r="139" spans="2:9" ht="19.5" customHeight="1">
      <c r="B139" s="871"/>
      <c r="C139" s="860"/>
      <c r="D139" s="860"/>
      <c r="E139" s="860"/>
      <c r="F139" s="860"/>
      <c r="G139" s="860"/>
      <c r="H139" s="860"/>
      <c r="I139" s="872"/>
    </row>
    <row r="140" spans="2:9" ht="19.5" customHeight="1">
      <c r="B140" s="871"/>
      <c r="C140" s="860"/>
      <c r="D140" s="860"/>
      <c r="E140" s="860"/>
      <c r="F140" s="860"/>
      <c r="G140" s="860"/>
      <c r="H140" s="860"/>
      <c r="I140" s="872"/>
    </row>
    <row r="141" spans="2:9" ht="19.5" customHeight="1">
      <c r="B141" s="871"/>
      <c r="C141" s="860"/>
      <c r="D141" s="860"/>
      <c r="E141" s="860"/>
      <c r="F141" s="860"/>
      <c r="G141" s="860"/>
      <c r="H141" s="860"/>
      <c r="I141" s="872"/>
    </row>
    <row r="142" spans="2:9" ht="19.5" customHeight="1">
      <c r="B142" s="871"/>
      <c r="C142" s="860"/>
      <c r="D142" s="860"/>
      <c r="E142" s="860"/>
      <c r="F142" s="860"/>
      <c r="G142" s="860"/>
      <c r="H142" s="860"/>
      <c r="I142" s="872"/>
    </row>
    <row r="143" spans="2:9" ht="19.5" customHeight="1">
      <c r="B143" s="871"/>
      <c r="C143" s="860"/>
      <c r="D143" s="860"/>
      <c r="E143" s="860"/>
      <c r="F143" s="860"/>
      <c r="G143" s="860"/>
      <c r="H143" s="860"/>
      <c r="I143" s="872"/>
    </row>
    <row r="144" spans="2:9" ht="19.5" customHeight="1">
      <c r="B144" s="873"/>
      <c r="C144" s="865"/>
      <c r="D144" s="865"/>
      <c r="E144" s="865"/>
      <c r="F144" s="865"/>
      <c r="G144" s="865"/>
      <c r="H144" s="865"/>
      <c r="I144" s="866"/>
    </row>
    <row r="145" spans="2:9" ht="14.25" customHeight="1"/>
    <row r="146" spans="2:9" ht="18" customHeight="1">
      <c r="B146" s="755" t="s">
        <v>256</v>
      </c>
      <c r="C146" s="861"/>
      <c r="D146" s="861"/>
      <c r="E146" s="861"/>
      <c r="F146" s="861"/>
      <c r="G146" s="862"/>
      <c r="H146" s="461"/>
      <c r="I146" s="462"/>
    </row>
    <row r="147" spans="2:9" ht="18" customHeight="1">
      <c r="B147" s="756" t="s">
        <v>257</v>
      </c>
      <c r="C147" s="861"/>
      <c r="D147" s="861"/>
      <c r="E147" s="861"/>
      <c r="F147" s="861"/>
      <c r="G147" s="862"/>
      <c r="H147" s="52"/>
      <c r="I147" s="53"/>
    </row>
    <row r="148" spans="2:9" ht="33" customHeight="1">
      <c r="B148" s="757" t="str">
        <f>+ACTIVIDADES!$B$2</f>
        <v>MANTENIMIENTO RESTAURANTES ESCOLARES</v>
      </c>
      <c r="C148" s="863"/>
      <c r="D148" s="863"/>
      <c r="E148" s="863"/>
      <c r="F148" s="863"/>
      <c r="G148" s="864"/>
      <c r="H148" s="54"/>
      <c r="I148" s="55"/>
    </row>
    <row r="149" spans="2:9" ht="21" customHeight="1">
      <c r="B149" s="463" t="s">
        <v>6</v>
      </c>
      <c r="C149" s="758" t="s">
        <v>7</v>
      </c>
      <c r="D149" s="861"/>
      <c r="E149" s="861"/>
      <c r="F149" s="861"/>
      <c r="G149" s="861"/>
      <c r="H149" s="464" t="s">
        <v>22</v>
      </c>
      <c r="I149" s="56" t="s">
        <v>23</v>
      </c>
    </row>
    <row r="150" spans="2:9" ht="95.25" customHeight="1">
      <c r="B150" s="428">
        <f>+B126+0.01</f>
        <v>3.0399999999999991</v>
      </c>
      <c r="C150" s="759" t="str">
        <f t="array" ref="C150">INDEX(ACTIVIDADES!$C:$C,MATCH(B150,ACTIVIDADES!$B:$B,0))</f>
        <v>RETIRO Y BOTADA  DE CANOAS y  RUANAS.</v>
      </c>
      <c r="D150" s="865"/>
      <c r="E150" s="865"/>
      <c r="F150" s="865"/>
      <c r="G150" s="866"/>
      <c r="H150" s="465" t="str">
        <f t="array" ref="H150">INDEX(ACTIVIDADES!$D:$D,MATCH(B150,ACTIVIDADES!$B:$B,0))</f>
        <v>m</v>
      </c>
      <c r="I150" s="57">
        <f>I157</f>
        <v>0</v>
      </c>
    </row>
    <row r="151" spans="2:9" ht="21" customHeight="1">
      <c r="B151" s="760" t="s">
        <v>258</v>
      </c>
      <c r="C151" s="761"/>
      <c r="D151" s="762"/>
      <c r="E151" s="58" t="s">
        <v>259</v>
      </c>
      <c r="F151" s="58" t="s">
        <v>260</v>
      </c>
      <c r="G151" s="58" t="s">
        <v>261</v>
      </c>
      <c r="H151" s="58" t="s">
        <v>262</v>
      </c>
      <c r="I151" s="59" t="s">
        <v>251</v>
      </c>
    </row>
    <row r="152" spans="2:9" ht="15" customHeight="1">
      <c r="B152" s="763"/>
      <c r="C152" s="751"/>
      <c r="D152" s="752"/>
      <c r="E152" s="60"/>
      <c r="F152" s="60"/>
      <c r="G152" s="61"/>
      <c r="H152" s="61"/>
      <c r="I152" s="62">
        <f t="shared" ref="I152:I156" si="6">IF(E152="",1,E152)*IF(F152="",1,F152)*IF(G152="",1,G152)*H152</f>
        <v>0</v>
      </c>
    </row>
    <row r="153" spans="2:9" ht="15" customHeight="1">
      <c r="B153" s="763"/>
      <c r="C153" s="751"/>
      <c r="D153" s="752"/>
      <c r="E153" s="60"/>
      <c r="F153" s="60"/>
      <c r="G153" s="61"/>
      <c r="H153" s="61"/>
      <c r="I153" s="62">
        <f t="shared" si="6"/>
        <v>0</v>
      </c>
    </row>
    <row r="154" spans="2:9" ht="15.75" customHeight="1">
      <c r="B154" s="750"/>
      <c r="C154" s="751"/>
      <c r="D154" s="752"/>
      <c r="E154" s="60"/>
      <c r="F154" s="60"/>
      <c r="G154" s="61"/>
      <c r="H154" s="61"/>
      <c r="I154" s="62">
        <f t="shared" si="6"/>
        <v>0</v>
      </c>
    </row>
    <row r="155" spans="2:9" ht="15" customHeight="1">
      <c r="B155" s="750"/>
      <c r="C155" s="751"/>
      <c r="D155" s="752"/>
      <c r="E155" s="60"/>
      <c r="F155" s="60"/>
      <c r="G155" s="61"/>
      <c r="H155" s="61"/>
      <c r="I155" s="62">
        <f t="shared" si="6"/>
        <v>0</v>
      </c>
    </row>
    <row r="156" spans="2:9" ht="15" customHeight="1">
      <c r="B156" s="750"/>
      <c r="C156" s="751"/>
      <c r="D156" s="752"/>
      <c r="E156" s="60"/>
      <c r="F156" s="60"/>
      <c r="G156" s="61"/>
      <c r="H156" s="61"/>
      <c r="I156" s="62">
        <f t="shared" si="6"/>
        <v>0</v>
      </c>
    </row>
    <row r="157" spans="2:9" ht="15" customHeight="1">
      <c r="B157" s="753" t="s">
        <v>263</v>
      </c>
      <c r="C157" s="867"/>
      <c r="D157" s="867"/>
      <c r="E157" s="867"/>
      <c r="F157" s="867"/>
      <c r="G157" s="867"/>
      <c r="H157" s="868"/>
      <c r="I157" s="63">
        <f>SUM(I152:I156)</f>
        <v>0</v>
      </c>
    </row>
    <row r="158" spans="2:9" ht="19.5" customHeight="1">
      <c r="B158" s="754" t="s">
        <v>264</v>
      </c>
      <c r="C158" s="869"/>
      <c r="D158" s="869"/>
      <c r="E158" s="869"/>
      <c r="F158" s="869"/>
      <c r="G158" s="869"/>
      <c r="H158" s="869"/>
      <c r="I158" s="870"/>
    </row>
    <row r="159" spans="2:9" ht="19.5" customHeight="1">
      <c r="B159" s="871"/>
      <c r="C159" s="860"/>
      <c r="D159" s="860"/>
      <c r="E159" s="860"/>
      <c r="F159" s="860"/>
      <c r="G159" s="860"/>
      <c r="H159" s="860"/>
      <c r="I159" s="872"/>
    </row>
    <row r="160" spans="2:9" ht="19.5" customHeight="1">
      <c r="B160" s="871"/>
      <c r="C160" s="860"/>
      <c r="D160" s="860"/>
      <c r="E160" s="860"/>
      <c r="F160" s="860"/>
      <c r="G160" s="860"/>
      <c r="H160" s="860"/>
      <c r="I160" s="872"/>
    </row>
    <row r="161" spans="2:9" ht="19.5" customHeight="1">
      <c r="B161" s="871"/>
      <c r="C161" s="860"/>
      <c r="D161" s="860"/>
      <c r="E161" s="860"/>
      <c r="F161" s="860"/>
      <c r="G161" s="860"/>
      <c r="H161" s="860"/>
      <c r="I161" s="872"/>
    </row>
    <row r="162" spans="2:9" ht="19.5" customHeight="1">
      <c r="B162" s="871"/>
      <c r="C162" s="860"/>
      <c r="D162" s="860"/>
      <c r="E162" s="860"/>
      <c r="F162" s="860"/>
      <c r="G162" s="860"/>
      <c r="H162" s="860"/>
      <c r="I162" s="872"/>
    </row>
    <row r="163" spans="2:9" ht="19.5" customHeight="1">
      <c r="B163" s="871"/>
      <c r="C163" s="860"/>
      <c r="D163" s="860"/>
      <c r="E163" s="860"/>
      <c r="F163" s="860"/>
      <c r="G163" s="860"/>
      <c r="H163" s="860"/>
      <c r="I163" s="872"/>
    </row>
    <row r="164" spans="2:9" ht="19.5" customHeight="1">
      <c r="B164" s="871"/>
      <c r="C164" s="860"/>
      <c r="D164" s="860"/>
      <c r="E164" s="860"/>
      <c r="F164" s="860"/>
      <c r="G164" s="860"/>
      <c r="H164" s="860"/>
      <c r="I164" s="872"/>
    </row>
    <row r="165" spans="2:9" ht="19.5" customHeight="1">
      <c r="B165" s="871"/>
      <c r="C165" s="860"/>
      <c r="D165" s="860"/>
      <c r="E165" s="860"/>
      <c r="F165" s="860"/>
      <c r="G165" s="860"/>
      <c r="H165" s="860"/>
      <c r="I165" s="872"/>
    </row>
    <row r="166" spans="2:9" ht="19.5" customHeight="1">
      <c r="B166" s="871"/>
      <c r="C166" s="860"/>
      <c r="D166" s="860"/>
      <c r="E166" s="860"/>
      <c r="F166" s="860"/>
      <c r="G166" s="860"/>
      <c r="H166" s="860"/>
      <c r="I166" s="872"/>
    </row>
    <row r="167" spans="2:9" ht="19.5" customHeight="1">
      <c r="B167" s="871"/>
      <c r="C167" s="860"/>
      <c r="D167" s="860"/>
      <c r="E167" s="860"/>
      <c r="F167" s="860"/>
      <c r="G167" s="860"/>
      <c r="H167" s="860"/>
      <c r="I167" s="872"/>
    </row>
    <row r="168" spans="2:9" ht="19.5" customHeight="1">
      <c r="B168" s="873"/>
      <c r="C168" s="865"/>
      <c r="D168" s="865"/>
      <c r="E168" s="865"/>
      <c r="F168" s="865"/>
      <c r="G168" s="865"/>
      <c r="H168" s="865"/>
      <c r="I168" s="866"/>
    </row>
    <row r="169" spans="2:9" ht="14.25" customHeight="1"/>
    <row r="170" spans="2:9" ht="18" customHeight="1">
      <c r="B170" s="755" t="s">
        <v>256</v>
      </c>
      <c r="C170" s="861"/>
      <c r="D170" s="861"/>
      <c r="E170" s="861"/>
      <c r="F170" s="861"/>
      <c r="G170" s="862"/>
      <c r="H170" s="461"/>
      <c r="I170" s="462"/>
    </row>
    <row r="171" spans="2:9" ht="18" customHeight="1">
      <c r="B171" s="756" t="s">
        <v>257</v>
      </c>
      <c r="C171" s="861"/>
      <c r="D171" s="861"/>
      <c r="E171" s="861"/>
      <c r="F171" s="861"/>
      <c r="G171" s="862"/>
      <c r="H171" s="52"/>
      <c r="I171" s="53"/>
    </row>
    <row r="172" spans="2:9" ht="33" customHeight="1">
      <c r="B172" s="757" t="str">
        <f>+ACTIVIDADES!$B$2</f>
        <v>MANTENIMIENTO RESTAURANTES ESCOLARES</v>
      </c>
      <c r="C172" s="863"/>
      <c r="D172" s="863"/>
      <c r="E172" s="863"/>
      <c r="F172" s="863"/>
      <c r="G172" s="864"/>
      <c r="H172" s="54"/>
      <c r="I172" s="55"/>
    </row>
    <row r="173" spans="2:9" ht="21" customHeight="1">
      <c r="B173" s="463" t="s">
        <v>6</v>
      </c>
      <c r="C173" s="758" t="s">
        <v>7</v>
      </c>
      <c r="D173" s="861"/>
      <c r="E173" s="861"/>
      <c r="F173" s="861"/>
      <c r="G173" s="861"/>
      <c r="H173" s="464" t="s">
        <v>22</v>
      </c>
      <c r="I173" s="56" t="s">
        <v>23</v>
      </c>
    </row>
    <row r="174" spans="2:9" ht="95.25" customHeight="1">
      <c r="B174" s="428">
        <f>+B150+0.01</f>
        <v>3.0499999999999989</v>
      </c>
      <c r="C174" s="759" t="str">
        <f t="array" ref="C174">INDEX(ACTIVIDADES!$C:$C,MATCH(B174,ACTIVIDADES!$B:$B,0))</f>
        <v xml:space="preserve">RETIRO Y BOTADA  DE BAJANTES Y/O TUBERÍA EXPUESTA en mal estado. </v>
      </c>
      <c r="D174" s="865"/>
      <c r="E174" s="865"/>
      <c r="F174" s="865"/>
      <c r="G174" s="866"/>
      <c r="H174" s="465" t="str">
        <f t="array" ref="H174">INDEX(ACTIVIDADES!$D:$D,MATCH(B174,ACTIVIDADES!$B:$B,0))</f>
        <v>m</v>
      </c>
      <c r="I174" s="57">
        <f>I181</f>
        <v>0</v>
      </c>
    </row>
    <row r="175" spans="2:9" ht="21" customHeight="1">
      <c r="B175" s="760" t="s">
        <v>258</v>
      </c>
      <c r="C175" s="761"/>
      <c r="D175" s="762"/>
      <c r="E175" s="58" t="s">
        <v>259</v>
      </c>
      <c r="F175" s="58" t="s">
        <v>260</v>
      </c>
      <c r="G175" s="58" t="s">
        <v>261</v>
      </c>
      <c r="H175" s="58" t="s">
        <v>262</v>
      </c>
      <c r="I175" s="59" t="s">
        <v>251</v>
      </c>
    </row>
    <row r="176" spans="2:9" ht="15" customHeight="1">
      <c r="B176" s="763"/>
      <c r="C176" s="751"/>
      <c r="D176" s="752"/>
      <c r="E176" s="60"/>
      <c r="F176" s="60"/>
      <c r="G176" s="61"/>
      <c r="H176" s="61"/>
      <c r="I176" s="62">
        <f t="shared" ref="I176:I180" si="7">IF(E176="",1,E176)*IF(F176="",1,F176)*IF(G176="",1,G176)*H176</f>
        <v>0</v>
      </c>
    </row>
    <row r="177" spans="2:9" ht="15" customHeight="1">
      <c r="B177" s="763"/>
      <c r="C177" s="751"/>
      <c r="D177" s="752"/>
      <c r="E177" s="60"/>
      <c r="F177" s="60"/>
      <c r="G177" s="61"/>
      <c r="H177" s="61"/>
      <c r="I177" s="62">
        <f t="shared" si="7"/>
        <v>0</v>
      </c>
    </row>
    <row r="178" spans="2:9" ht="15.75" customHeight="1">
      <c r="B178" s="750"/>
      <c r="C178" s="751"/>
      <c r="D178" s="752"/>
      <c r="E178" s="60"/>
      <c r="F178" s="60"/>
      <c r="G178" s="61"/>
      <c r="H178" s="61"/>
      <c r="I178" s="62">
        <f t="shared" si="7"/>
        <v>0</v>
      </c>
    </row>
    <row r="179" spans="2:9" ht="15" customHeight="1">
      <c r="B179" s="750"/>
      <c r="C179" s="751"/>
      <c r="D179" s="752"/>
      <c r="E179" s="60"/>
      <c r="F179" s="60"/>
      <c r="G179" s="61"/>
      <c r="H179" s="61"/>
      <c r="I179" s="62">
        <f t="shared" si="7"/>
        <v>0</v>
      </c>
    </row>
    <row r="180" spans="2:9" ht="15" customHeight="1">
      <c r="B180" s="750"/>
      <c r="C180" s="751"/>
      <c r="D180" s="752"/>
      <c r="E180" s="60"/>
      <c r="F180" s="60"/>
      <c r="G180" s="61"/>
      <c r="H180" s="61"/>
      <c r="I180" s="62">
        <f t="shared" si="7"/>
        <v>0</v>
      </c>
    </row>
    <row r="181" spans="2:9" ht="15" customHeight="1">
      <c r="B181" s="753" t="s">
        <v>263</v>
      </c>
      <c r="C181" s="867"/>
      <c r="D181" s="867"/>
      <c r="E181" s="867"/>
      <c r="F181" s="867"/>
      <c r="G181" s="867"/>
      <c r="H181" s="868"/>
      <c r="I181" s="63">
        <f>SUM(I176:I180)</f>
        <v>0</v>
      </c>
    </row>
    <row r="182" spans="2:9" ht="19.5" customHeight="1">
      <c r="B182" s="754" t="s">
        <v>264</v>
      </c>
      <c r="C182" s="869"/>
      <c r="D182" s="869"/>
      <c r="E182" s="869"/>
      <c r="F182" s="869"/>
      <c r="G182" s="869"/>
      <c r="H182" s="869"/>
      <c r="I182" s="870"/>
    </row>
    <row r="183" spans="2:9" ht="19.5" customHeight="1">
      <c r="B183" s="871"/>
      <c r="C183" s="860"/>
      <c r="D183" s="860"/>
      <c r="E183" s="860"/>
      <c r="F183" s="860"/>
      <c r="G183" s="860"/>
      <c r="H183" s="860"/>
      <c r="I183" s="872"/>
    </row>
    <row r="184" spans="2:9" ht="19.5" customHeight="1">
      <c r="B184" s="871"/>
      <c r="C184" s="860"/>
      <c r="D184" s="860"/>
      <c r="E184" s="860"/>
      <c r="F184" s="860"/>
      <c r="G184" s="860"/>
      <c r="H184" s="860"/>
      <c r="I184" s="872"/>
    </row>
    <row r="185" spans="2:9" ht="19.5" customHeight="1">
      <c r="B185" s="871"/>
      <c r="C185" s="860"/>
      <c r="D185" s="860"/>
      <c r="E185" s="860"/>
      <c r="F185" s="860"/>
      <c r="G185" s="860"/>
      <c r="H185" s="860"/>
      <c r="I185" s="872"/>
    </row>
    <row r="186" spans="2:9" ht="19.5" customHeight="1">
      <c r="B186" s="871"/>
      <c r="C186" s="860"/>
      <c r="D186" s="860"/>
      <c r="E186" s="860"/>
      <c r="F186" s="860"/>
      <c r="G186" s="860"/>
      <c r="H186" s="860"/>
      <c r="I186" s="872"/>
    </row>
    <row r="187" spans="2:9" ht="19.5" customHeight="1">
      <c r="B187" s="871"/>
      <c r="C187" s="860"/>
      <c r="D187" s="860"/>
      <c r="E187" s="860"/>
      <c r="F187" s="860"/>
      <c r="G187" s="860"/>
      <c r="H187" s="860"/>
      <c r="I187" s="872"/>
    </row>
    <row r="188" spans="2:9" ht="19.5" customHeight="1">
      <c r="B188" s="871"/>
      <c r="C188" s="860"/>
      <c r="D188" s="860"/>
      <c r="E188" s="860"/>
      <c r="F188" s="860"/>
      <c r="G188" s="860"/>
      <c r="H188" s="860"/>
      <c r="I188" s="872"/>
    </row>
    <row r="189" spans="2:9" ht="19.5" customHeight="1">
      <c r="B189" s="871"/>
      <c r="C189" s="860"/>
      <c r="D189" s="860"/>
      <c r="E189" s="860"/>
      <c r="F189" s="860"/>
      <c r="G189" s="860"/>
      <c r="H189" s="860"/>
      <c r="I189" s="872"/>
    </row>
    <row r="190" spans="2:9" ht="19.5" customHeight="1">
      <c r="B190" s="871"/>
      <c r="C190" s="860"/>
      <c r="D190" s="860"/>
      <c r="E190" s="860"/>
      <c r="F190" s="860"/>
      <c r="G190" s="860"/>
      <c r="H190" s="860"/>
      <c r="I190" s="872"/>
    </row>
    <row r="191" spans="2:9" ht="19.5" customHeight="1">
      <c r="B191" s="871"/>
      <c r="C191" s="860"/>
      <c r="D191" s="860"/>
      <c r="E191" s="860"/>
      <c r="F191" s="860"/>
      <c r="G191" s="860"/>
      <c r="H191" s="860"/>
      <c r="I191" s="872"/>
    </row>
    <row r="192" spans="2:9" ht="19.5" customHeight="1">
      <c r="B192" s="873"/>
      <c r="C192" s="865"/>
      <c r="D192" s="865"/>
      <c r="E192" s="865"/>
      <c r="F192" s="865"/>
      <c r="G192" s="865"/>
      <c r="H192" s="865"/>
      <c r="I192" s="866"/>
    </row>
    <row r="193" spans="2:11" ht="14.25" customHeight="1"/>
    <row r="194" spans="2:11" ht="18" customHeight="1">
      <c r="B194" s="755" t="s">
        <v>256</v>
      </c>
      <c r="C194" s="861"/>
      <c r="D194" s="861"/>
      <c r="E194" s="861"/>
      <c r="F194" s="861"/>
      <c r="G194" s="862"/>
      <c r="H194" s="461"/>
      <c r="I194" s="462"/>
    </row>
    <row r="195" spans="2:11" ht="18" customHeight="1">
      <c r="B195" s="756" t="s">
        <v>257</v>
      </c>
      <c r="C195" s="861"/>
      <c r="D195" s="861"/>
      <c r="E195" s="861"/>
      <c r="F195" s="861"/>
      <c r="G195" s="862"/>
      <c r="H195" s="52"/>
      <c r="I195" s="53"/>
    </row>
    <row r="196" spans="2:11" ht="33" customHeight="1">
      <c r="B196" s="757" t="str">
        <f>+ACTIVIDADES!$B$2</f>
        <v>MANTENIMIENTO RESTAURANTES ESCOLARES</v>
      </c>
      <c r="C196" s="863"/>
      <c r="D196" s="863"/>
      <c r="E196" s="863"/>
      <c r="F196" s="863"/>
      <c r="G196" s="864"/>
      <c r="H196" s="54"/>
      <c r="I196" s="55"/>
    </row>
    <row r="197" spans="2:11" ht="21" customHeight="1">
      <c r="B197" s="463" t="s">
        <v>6</v>
      </c>
      <c r="C197" s="758" t="s">
        <v>7</v>
      </c>
      <c r="D197" s="861"/>
      <c r="E197" s="861"/>
      <c r="F197" s="861"/>
      <c r="G197" s="861"/>
      <c r="H197" s="464" t="s">
        <v>22</v>
      </c>
      <c r="I197" s="56" t="s">
        <v>23</v>
      </c>
    </row>
    <row r="198" spans="2:11" ht="95.25" customHeight="1">
      <c r="B198" s="428">
        <f>+B174+0.01</f>
        <v>3.0599999999999987</v>
      </c>
      <c r="C198" s="759" t="str">
        <f t="array" ref="C198">INDEX(ACTIVIDADES!$C:$C,MATCH(B198,ACTIVIDADES!$B:$B,0))</f>
        <v xml:space="preserve">RETIRO Y BOTADA DE VENTANAS (marco y alas). </v>
      </c>
      <c r="D198" s="865"/>
      <c r="E198" s="865"/>
      <c r="F198" s="865"/>
      <c r="G198" s="866"/>
      <c r="H198" s="465" t="str">
        <f t="array" ref="H198">INDEX(ACTIVIDADES!$D:$D,MATCH(B198,ACTIVIDADES!$B:$B,0))</f>
        <v>un</v>
      </c>
      <c r="I198" s="57">
        <f>I205</f>
        <v>3</v>
      </c>
      <c r="K198" s="739">
        <f>INDEX(ACTIVIDADES!$F$9:$F$204,MATCH(MEMORIAS!B198,ACTIVIDADES!$B$9:$B$204,0))</f>
        <v>23928.260712518444</v>
      </c>
    </row>
    <row r="199" spans="2:11" ht="21" customHeight="1">
      <c r="B199" s="760" t="s">
        <v>258</v>
      </c>
      <c r="C199" s="761"/>
      <c r="D199" s="762"/>
      <c r="E199" s="58" t="s">
        <v>259</v>
      </c>
      <c r="F199" s="58" t="s">
        <v>260</v>
      </c>
      <c r="G199" s="58" t="s">
        <v>261</v>
      </c>
      <c r="H199" s="58" t="s">
        <v>262</v>
      </c>
      <c r="I199" s="59" t="s">
        <v>251</v>
      </c>
    </row>
    <row r="200" spans="2:11" ht="15" customHeight="1">
      <c r="B200" s="763" t="s">
        <v>2</v>
      </c>
      <c r="C200" s="751"/>
      <c r="D200" s="752"/>
      <c r="E200" s="60"/>
      <c r="F200" s="60"/>
      <c r="G200" s="61"/>
      <c r="H200" s="61">
        <v>3</v>
      </c>
      <c r="I200" s="62">
        <f t="shared" ref="I200:I204" si="8">IF(E200="",1,E200)*IF(F200="",1,F200)*IF(G200="",1,G200)*H200</f>
        <v>3</v>
      </c>
      <c r="J200" s="466" t="s">
        <v>265</v>
      </c>
      <c r="K200" s="740">
        <f>+I200*K198</f>
        <v>71784.782137555332</v>
      </c>
    </row>
    <row r="201" spans="2:11" ht="15" customHeight="1">
      <c r="B201" s="763"/>
      <c r="C201" s="751"/>
      <c r="D201" s="752"/>
      <c r="E201" s="60"/>
      <c r="F201" s="60"/>
      <c r="G201" s="61"/>
      <c r="H201" s="61"/>
      <c r="I201" s="62">
        <f t="shared" si="8"/>
        <v>0</v>
      </c>
      <c r="K201" s="740">
        <f>+I201*K198</f>
        <v>0</v>
      </c>
    </row>
    <row r="202" spans="2:11" ht="15.75" customHeight="1">
      <c r="B202" s="750"/>
      <c r="C202" s="751"/>
      <c r="D202" s="752"/>
      <c r="E202" s="60"/>
      <c r="F202" s="60"/>
      <c r="G202" s="61"/>
      <c r="H202" s="61"/>
      <c r="I202" s="62">
        <f t="shared" si="8"/>
        <v>0</v>
      </c>
      <c r="K202" s="740">
        <f>+I202*K198</f>
        <v>0</v>
      </c>
    </row>
    <row r="203" spans="2:11" ht="15" customHeight="1">
      <c r="B203" s="750"/>
      <c r="C203" s="751"/>
      <c r="D203" s="752"/>
      <c r="E203" s="60"/>
      <c r="F203" s="60"/>
      <c r="G203" s="61"/>
      <c r="H203" s="61"/>
      <c r="I203" s="62">
        <f t="shared" si="8"/>
        <v>0</v>
      </c>
      <c r="K203" s="740">
        <f>+I203*K198</f>
        <v>0</v>
      </c>
    </row>
    <row r="204" spans="2:11" ht="15" customHeight="1">
      <c r="B204" s="750"/>
      <c r="C204" s="751"/>
      <c r="D204" s="752"/>
      <c r="E204" s="60"/>
      <c r="F204" s="60"/>
      <c r="G204" s="61"/>
      <c r="H204" s="61"/>
      <c r="I204" s="62">
        <f t="shared" si="8"/>
        <v>0</v>
      </c>
      <c r="K204" s="740">
        <f>+I204*K198</f>
        <v>0</v>
      </c>
    </row>
    <row r="205" spans="2:11" ht="15" customHeight="1">
      <c r="B205" s="753" t="s">
        <v>263</v>
      </c>
      <c r="C205" s="867"/>
      <c r="D205" s="867"/>
      <c r="E205" s="867"/>
      <c r="F205" s="867"/>
      <c r="G205" s="867"/>
      <c r="H205" s="868"/>
      <c r="I205" s="63">
        <f>SUM(I200:I204)</f>
        <v>3</v>
      </c>
    </row>
    <row r="206" spans="2:11" ht="19.5" customHeight="1">
      <c r="B206" s="754" t="s">
        <v>264</v>
      </c>
      <c r="C206" s="869"/>
      <c r="D206" s="869"/>
      <c r="E206" s="869"/>
      <c r="F206" s="869"/>
      <c r="G206" s="869"/>
      <c r="H206" s="869"/>
      <c r="I206" s="870"/>
    </row>
    <row r="207" spans="2:11" ht="19.5" customHeight="1">
      <c r="B207" s="871"/>
      <c r="C207" s="860"/>
      <c r="D207" s="860"/>
      <c r="E207" s="860"/>
      <c r="F207" s="860"/>
      <c r="G207" s="860"/>
      <c r="H207" s="860"/>
      <c r="I207" s="872"/>
    </row>
    <row r="208" spans="2:11" ht="19.5" customHeight="1">
      <c r="B208" s="871"/>
      <c r="C208" s="860"/>
      <c r="D208" s="860"/>
      <c r="E208" s="860"/>
      <c r="F208" s="860"/>
      <c r="G208" s="860"/>
      <c r="H208" s="860"/>
      <c r="I208" s="872"/>
    </row>
    <row r="209" spans="2:9" ht="19.5" customHeight="1">
      <c r="B209" s="871"/>
      <c r="C209" s="860"/>
      <c r="D209" s="860"/>
      <c r="E209" s="860"/>
      <c r="F209" s="860"/>
      <c r="G209" s="860"/>
      <c r="H209" s="860"/>
      <c r="I209" s="872"/>
    </row>
    <row r="210" spans="2:9" ht="19.5" customHeight="1">
      <c r="B210" s="871"/>
      <c r="C210" s="860"/>
      <c r="D210" s="860"/>
      <c r="E210" s="860"/>
      <c r="F210" s="860"/>
      <c r="G210" s="860"/>
      <c r="H210" s="860"/>
      <c r="I210" s="872"/>
    </row>
    <row r="211" spans="2:9" ht="19.5" customHeight="1">
      <c r="B211" s="871"/>
      <c r="C211" s="860"/>
      <c r="D211" s="860"/>
      <c r="E211" s="860"/>
      <c r="F211" s="860"/>
      <c r="G211" s="860"/>
      <c r="H211" s="860"/>
      <c r="I211" s="872"/>
    </row>
    <row r="212" spans="2:9" ht="19.5" customHeight="1">
      <c r="B212" s="871"/>
      <c r="C212" s="860"/>
      <c r="D212" s="860"/>
      <c r="E212" s="860"/>
      <c r="F212" s="860"/>
      <c r="G212" s="860"/>
      <c r="H212" s="860"/>
      <c r="I212" s="872"/>
    </row>
    <row r="213" spans="2:9" ht="19.5" customHeight="1">
      <c r="B213" s="871"/>
      <c r="C213" s="860"/>
      <c r="D213" s="860"/>
      <c r="E213" s="860"/>
      <c r="F213" s="860"/>
      <c r="G213" s="860"/>
      <c r="H213" s="860"/>
      <c r="I213" s="872"/>
    </row>
    <row r="214" spans="2:9" ht="19.5" customHeight="1">
      <c r="B214" s="871"/>
      <c r="C214" s="860"/>
      <c r="D214" s="860"/>
      <c r="E214" s="860"/>
      <c r="F214" s="860"/>
      <c r="G214" s="860"/>
      <c r="H214" s="860"/>
      <c r="I214" s="872"/>
    </row>
    <row r="215" spans="2:9" ht="118.5" customHeight="1">
      <c r="B215" s="871"/>
      <c r="C215" s="860"/>
      <c r="D215" s="860"/>
      <c r="E215" s="860"/>
      <c r="F215" s="860"/>
      <c r="G215" s="860"/>
      <c r="H215" s="860"/>
      <c r="I215" s="872"/>
    </row>
    <row r="216" spans="2:9" ht="19.5" customHeight="1">
      <c r="B216" s="873"/>
      <c r="C216" s="865"/>
      <c r="D216" s="865"/>
      <c r="E216" s="865"/>
      <c r="F216" s="865"/>
      <c r="G216" s="865"/>
      <c r="H216" s="865"/>
      <c r="I216" s="866"/>
    </row>
    <row r="217" spans="2:9" ht="14.25" customHeight="1"/>
    <row r="218" spans="2:9" ht="18" customHeight="1">
      <c r="B218" s="755" t="s">
        <v>256</v>
      </c>
      <c r="C218" s="861"/>
      <c r="D218" s="861"/>
      <c r="E218" s="861"/>
      <c r="F218" s="861"/>
      <c r="G218" s="862"/>
      <c r="H218" s="461"/>
      <c r="I218" s="462"/>
    </row>
    <row r="219" spans="2:9" ht="18" customHeight="1">
      <c r="B219" s="756" t="s">
        <v>257</v>
      </c>
      <c r="C219" s="861"/>
      <c r="D219" s="861"/>
      <c r="E219" s="861"/>
      <c r="F219" s="861"/>
      <c r="G219" s="862"/>
      <c r="H219" s="52"/>
      <c r="I219" s="53"/>
    </row>
    <row r="220" spans="2:9" ht="33" customHeight="1">
      <c r="B220" s="757" t="str">
        <f>+ACTIVIDADES!$B$2</f>
        <v>MANTENIMIENTO RESTAURANTES ESCOLARES</v>
      </c>
      <c r="C220" s="863"/>
      <c r="D220" s="863"/>
      <c r="E220" s="863"/>
      <c r="F220" s="863"/>
      <c r="G220" s="864"/>
      <c r="H220" s="54"/>
      <c r="I220" s="55"/>
    </row>
    <row r="221" spans="2:9" ht="21" customHeight="1">
      <c r="B221" s="463" t="s">
        <v>6</v>
      </c>
      <c r="C221" s="758" t="s">
        <v>7</v>
      </c>
      <c r="D221" s="861"/>
      <c r="E221" s="861"/>
      <c r="F221" s="861"/>
      <c r="G221" s="861"/>
      <c r="H221" s="464" t="s">
        <v>22</v>
      </c>
      <c r="I221" s="56" t="s">
        <v>23</v>
      </c>
    </row>
    <row r="222" spans="2:9" ht="95.25" customHeight="1">
      <c r="B222" s="428">
        <f>+B198+0.01</f>
        <v>3.0699999999999985</v>
      </c>
      <c r="C222" s="759" t="str">
        <f t="array" ref="C222">INDEX(ACTIVIDADES!$C:$C,MATCH(B222,ACTIVIDADES!$B:$B,0))</f>
        <v xml:space="preserve">RETIRO Y DE PUERTAS (marco y ala). </v>
      </c>
      <c r="D222" s="865"/>
      <c r="E222" s="865"/>
      <c r="F222" s="865"/>
      <c r="G222" s="866"/>
      <c r="H222" s="465" t="str">
        <f t="array" ref="H222">INDEX(ACTIVIDADES!$D:$D,MATCH(B222,ACTIVIDADES!$B:$B,0))</f>
        <v>un</v>
      </c>
      <c r="I222" s="57">
        <f>I229</f>
        <v>0</v>
      </c>
    </row>
    <row r="223" spans="2:9" ht="21" customHeight="1">
      <c r="B223" s="760" t="s">
        <v>258</v>
      </c>
      <c r="C223" s="761"/>
      <c r="D223" s="762"/>
      <c r="E223" s="58" t="s">
        <v>259</v>
      </c>
      <c r="F223" s="58" t="s">
        <v>260</v>
      </c>
      <c r="G223" s="58" t="s">
        <v>261</v>
      </c>
      <c r="H223" s="58" t="s">
        <v>262</v>
      </c>
      <c r="I223" s="59" t="s">
        <v>251</v>
      </c>
    </row>
    <row r="224" spans="2:9" ht="15" customHeight="1">
      <c r="B224" s="763"/>
      <c r="C224" s="751"/>
      <c r="D224" s="752"/>
      <c r="E224" s="60"/>
      <c r="F224" s="60"/>
      <c r="G224" s="61"/>
      <c r="H224" s="61"/>
      <c r="I224" s="62">
        <f t="shared" ref="I224:I228" si="9">IF(E224="",1,E224)*IF(F224="",1,F224)*IF(G224="",1,G224)*H224</f>
        <v>0</v>
      </c>
    </row>
    <row r="225" spans="2:9" ht="15" customHeight="1">
      <c r="B225" s="763"/>
      <c r="C225" s="751"/>
      <c r="D225" s="752"/>
      <c r="E225" s="60"/>
      <c r="F225" s="60"/>
      <c r="G225" s="61"/>
      <c r="H225" s="61"/>
      <c r="I225" s="62">
        <f t="shared" si="9"/>
        <v>0</v>
      </c>
    </row>
    <row r="226" spans="2:9" ht="15.75" customHeight="1">
      <c r="B226" s="750"/>
      <c r="C226" s="751"/>
      <c r="D226" s="752"/>
      <c r="E226" s="60"/>
      <c r="F226" s="60"/>
      <c r="G226" s="61"/>
      <c r="H226" s="61"/>
      <c r="I226" s="62">
        <f t="shared" si="9"/>
        <v>0</v>
      </c>
    </row>
    <row r="227" spans="2:9" ht="15" customHeight="1">
      <c r="B227" s="750"/>
      <c r="C227" s="751"/>
      <c r="D227" s="752"/>
      <c r="E227" s="60"/>
      <c r="F227" s="60"/>
      <c r="G227" s="61"/>
      <c r="H227" s="61"/>
      <c r="I227" s="62">
        <f t="shared" si="9"/>
        <v>0</v>
      </c>
    </row>
    <row r="228" spans="2:9" ht="15" customHeight="1">
      <c r="B228" s="750"/>
      <c r="C228" s="751"/>
      <c r="D228" s="752"/>
      <c r="E228" s="60"/>
      <c r="F228" s="60"/>
      <c r="G228" s="61"/>
      <c r="H228" s="61"/>
      <c r="I228" s="62">
        <f t="shared" si="9"/>
        <v>0</v>
      </c>
    </row>
    <row r="229" spans="2:9" ht="15" customHeight="1">
      <c r="B229" s="753" t="s">
        <v>263</v>
      </c>
      <c r="C229" s="867"/>
      <c r="D229" s="867"/>
      <c r="E229" s="867"/>
      <c r="F229" s="867"/>
      <c r="G229" s="867"/>
      <c r="H229" s="868"/>
      <c r="I229" s="63">
        <f>SUM(I224:I228)</f>
        <v>0</v>
      </c>
    </row>
    <row r="230" spans="2:9" ht="19.5" customHeight="1">
      <c r="B230" s="754" t="s">
        <v>264</v>
      </c>
      <c r="C230" s="869"/>
      <c r="D230" s="869"/>
      <c r="E230" s="869"/>
      <c r="F230" s="869"/>
      <c r="G230" s="869"/>
      <c r="H230" s="869"/>
      <c r="I230" s="870"/>
    </row>
    <row r="231" spans="2:9" ht="19.5" customHeight="1">
      <c r="B231" s="871"/>
      <c r="C231" s="860"/>
      <c r="D231" s="860"/>
      <c r="E231" s="860"/>
      <c r="F231" s="860"/>
      <c r="G231" s="860"/>
      <c r="H231" s="860"/>
      <c r="I231" s="872"/>
    </row>
    <row r="232" spans="2:9" ht="19.5" customHeight="1">
      <c r="B232" s="871"/>
      <c r="C232" s="860"/>
      <c r="D232" s="860"/>
      <c r="E232" s="860"/>
      <c r="F232" s="860"/>
      <c r="G232" s="860"/>
      <c r="H232" s="860"/>
      <c r="I232" s="872"/>
    </row>
    <row r="233" spans="2:9" ht="19.5" customHeight="1">
      <c r="B233" s="871"/>
      <c r="C233" s="860"/>
      <c r="D233" s="860"/>
      <c r="E233" s="860"/>
      <c r="F233" s="860"/>
      <c r="G233" s="860"/>
      <c r="H233" s="860"/>
      <c r="I233" s="872"/>
    </row>
    <row r="234" spans="2:9" ht="19.5" customHeight="1">
      <c r="B234" s="871"/>
      <c r="C234" s="860"/>
      <c r="D234" s="860"/>
      <c r="E234" s="860"/>
      <c r="F234" s="860"/>
      <c r="G234" s="860"/>
      <c r="H234" s="860"/>
      <c r="I234" s="872"/>
    </row>
    <row r="235" spans="2:9" ht="19.5" customHeight="1">
      <c r="B235" s="871"/>
      <c r="C235" s="860"/>
      <c r="D235" s="860"/>
      <c r="E235" s="860"/>
      <c r="F235" s="860"/>
      <c r="G235" s="860"/>
      <c r="H235" s="860"/>
      <c r="I235" s="872"/>
    </row>
    <row r="236" spans="2:9" ht="19.5" customHeight="1">
      <c r="B236" s="871"/>
      <c r="C236" s="860"/>
      <c r="D236" s="860"/>
      <c r="E236" s="860"/>
      <c r="F236" s="860"/>
      <c r="G236" s="860"/>
      <c r="H236" s="860"/>
      <c r="I236" s="872"/>
    </row>
    <row r="237" spans="2:9" ht="19.5" customHeight="1">
      <c r="B237" s="871"/>
      <c r="C237" s="860"/>
      <c r="D237" s="860"/>
      <c r="E237" s="860"/>
      <c r="F237" s="860"/>
      <c r="G237" s="860"/>
      <c r="H237" s="860"/>
      <c r="I237" s="872"/>
    </row>
    <row r="238" spans="2:9" ht="19.5" customHeight="1">
      <c r="B238" s="871"/>
      <c r="C238" s="860"/>
      <c r="D238" s="860"/>
      <c r="E238" s="860"/>
      <c r="F238" s="860"/>
      <c r="G238" s="860"/>
      <c r="H238" s="860"/>
      <c r="I238" s="872"/>
    </row>
    <row r="239" spans="2:9" ht="19.5" customHeight="1">
      <c r="B239" s="871"/>
      <c r="C239" s="860"/>
      <c r="D239" s="860"/>
      <c r="E239" s="860"/>
      <c r="F239" s="860"/>
      <c r="G239" s="860"/>
      <c r="H239" s="860"/>
      <c r="I239" s="872"/>
    </row>
    <row r="240" spans="2:9" ht="19.5" customHeight="1">
      <c r="B240" s="873"/>
      <c r="C240" s="865"/>
      <c r="D240" s="865"/>
      <c r="E240" s="865"/>
      <c r="F240" s="865"/>
      <c r="G240" s="865"/>
      <c r="H240" s="865"/>
      <c r="I240" s="866"/>
    </row>
    <row r="241" spans="2:11" ht="14.25" customHeight="1"/>
    <row r="242" spans="2:11" ht="18" customHeight="1">
      <c r="B242" s="755" t="s">
        <v>256</v>
      </c>
      <c r="C242" s="861"/>
      <c r="D242" s="861"/>
      <c r="E242" s="861"/>
      <c r="F242" s="861"/>
      <c r="G242" s="862"/>
      <c r="H242" s="461"/>
      <c r="I242" s="462"/>
    </row>
    <row r="243" spans="2:11" ht="18" customHeight="1">
      <c r="B243" s="756" t="s">
        <v>257</v>
      </c>
      <c r="C243" s="861"/>
      <c r="D243" s="861"/>
      <c r="E243" s="861"/>
      <c r="F243" s="861"/>
      <c r="G243" s="862"/>
      <c r="H243" s="52"/>
      <c r="I243" s="53"/>
    </row>
    <row r="244" spans="2:11" ht="33" customHeight="1">
      <c r="B244" s="757" t="str">
        <f>+ACTIVIDADES!$B$2</f>
        <v>MANTENIMIENTO RESTAURANTES ESCOLARES</v>
      </c>
      <c r="C244" s="863"/>
      <c r="D244" s="863"/>
      <c r="E244" s="863"/>
      <c r="F244" s="863"/>
      <c r="G244" s="864"/>
      <c r="H244" s="54"/>
      <c r="I244" s="55"/>
    </row>
    <row r="245" spans="2:11" ht="21" customHeight="1">
      <c r="B245" s="463" t="s">
        <v>6</v>
      </c>
      <c r="C245" s="758" t="s">
        <v>7</v>
      </c>
      <c r="D245" s="861"/>
      <c r="E245" s="861"/>
      <c r="F245" s="861"/>
      <c r="G245" s="861"/>
      <c r="H245" s="464" t="s">
        <v>22</v>
      </c>
      <c r="I245" s="56" t="s">
        <v>23</v>
      </c>
    </row>
    <row r="246" spans="2:11" ht="95.25" customHeight="1">
      <c r="B246" s="428">
        <f>+B222+0.01</f>
        <v>3.0799999999999983</v>
      </c>
      <c r="C246" s="759" t="str">
        <f t="array" ref="C246">INDEX(ACTIVIDADES!$C:$C,MATCH(B246,ACTIVIDADES!$B:$B,0))</f>
        <v>RETIRO Y DE LAVAMANOS en mal estado.</v>
      </c>
      <c r="D246" s="865"/>
      <c r="E246" s="865"/>
      <c r="F246" s="865"/>
      <c r="G246" s="866"/>
      <c r="H246" s="465" t="str">
        <f t="array" ref="H246">INDEX(ACTIVIDADES!$D:$D,MATCH(B246,ACTIVIDADES!$B:$B,0))</f>
        <v>un</v>
      </c>
      <c r="I246" s="57">
        <f>I253</f>
        <v>2</v>
      </c>
      <c r="K246" s="739">
        <f>INDEX(ACTIVIDADES!$F$9:$F$204,MATCH(MEMORIAS!B246,ACTIVIDADES!$B$9:$B$204,0))</f>
        <v>23650.75202513333</v>
      </c>
    </row>
    <row r="247" spans="2:11" ht="21" customHeight="1">
      <c r="B247" s="760" t="s">
        <v>258</v>
      </c>
      <c r="C247" s="761"/>
      <c r="D247" s="762"/>
      <c r="E247" s="58" t="s">
        <v>259</v>
      </c>
      <c r="F247" s="58" t="s">
        <v>260</v>
      </c>
      <c r="G247" s="58" t="s">
        <v>261</v>
      </c>
      <c r="H247" s="58" t="s">
        <v>262</v>
      </c>
      <c r="I247" s="59" t="s">
        <v>251</v>
      </c>
    </row>
    <row r="248" spans="2:11" ht="15" customHeight="1">
      <c r="B248" s="763" t="s">
        <v>2</v>
      </c>
      <c r="C248" s="751"/>
      <c r="D248" s="752"/>
      <c r="E248" s="60"/>
      <c r="F248" s="60"/>
      <c r="G248" s="61"/>
      <c r="H248" s="61">
        <v>2</v>
      </c>
      <c r="I248" s="62">
        <f t="shared" ref="I248:I252" si="10">IF(E248="",1,E248)*IF(F248="",1,F248)*IF(G248="",1,G248)*H248</f>
        <v>2</v>
      </c>
      <c r="K248" s="740">
        <f>+I248*K246</f>
        <v>47301.50405026666</v>
      </c>
    </row>
    <row r="249" spans="2:11" ht="15" customHeight="1">
      <c r="B249" s="763"/>
      <c r="C249" s="751"/>
      <c r="D249" s="752"/>
      <c r="E249" s="60"/>
      <c r="F249" s="60"/>
      <c r="G249" s="61"/>
      <c r="H249" s="61"/>
      <c r="I249" s="62">
        <f t="shared" si="10"/>
        <v>0</v>
      </c>
      <c r="K249" s="740">
        <f>+I249*K246</f>
        <v>0</v>
      </c>
    </row>
    <row r="250" spans="2:11" ht="15.75" customHeight="1">
      <c r="B250" s="750"/>
      <c r="C250" s="751"/>
      <c r="D250" s="752"/>
      <c r="E250" s="60"/>
      <c r="F250" s="60"/>
      <c r="G250" s="61"/>
      <c r="H250" s="61"/>
      <c r="I250" s="62">
        <f t="shared" si="10"/>
        <v>0</v>
      </c>
      <c r="K250" s="740">
        <f>+I250*K246</f>
        <v>0</v>
      </c>
    </row>
    <row r="251" spans="2:11" ht="15" customHeight="1">
      <c r="B251" s="750"/>
      <c r="C251" s="751"/>
      <c r="D251" s="752"/>
      <c r="E251" s="60"/>
      <c r="F251" s="60"/>
      <c r="G251" s="61"/>
      <c r="H251" s="61"/>
      <c r="I251" s="62">
        <f t="shared" si="10"/>
        <v>0</v>
      </c>
      <c r="K251" s="740">
        <f>+I251*K246</f>
        <v>0</v>
      </c>
    </row>
    <row r="252" spans="2:11" ht="15" customHeight="1">
      <c r="B252" s="750"/>
      <c r="C252" s="751"/>
      <c r="D252" s="752"/>
      <c r="E252" s="60"/>
      <c r="F252" s="60"/>
      <c r="G252" s="61"/>
      <c r="H252" s="61"/>
      <c r="I252" s="62">
        <f t="shared" si="10"/>
        <v>0</v>
      </c>
      <c r="K252" s="740">
        <f>+I252*K246</f>
        <v>0</v>
      </c>
    </row>
    <row r="253" spans="2:11" ht="15" customHeight="1">
      <c r="B253" s="753" t="s">
        <v>263</v>
      </c>
      <c r="C253" s="867"/>
      <c r="D253" s="867"/>
      <c r="E253" s="867"/>
      <c r="F253" s="867"/>
      <c r="G253" s="867"/>
      <c r="H253" s="868"/>
      <c r="I253" s="63">
        <f>SUM(I248:I252)</f>
        <v>2</v>
      </c>
    </row>
    <row r="254" spans="2:11" ht="19.5" customHeight="1">
      <c r="B254" s="754" t="s">
        <v>264</v>
      </c>
      <c r="C254" s="869"/>
      <c r="D254" s="869"/>
      <c r="E254" s="869"/>
      <c r="F254" s="869"/>
      <c r="G254" s="869"/>
      <c r="H254" s="869"/>
      <c r="I254" s="870"/>
    </row>
    <row r="255" spans="2:11" ht="19.5" customHeight="1">
      <c r="B255" s="871"/>
      <c r="C255" s="860"/>
      <c r="D255" s="860"/>
      <c r="E255" s="860"/>
      <c r="F255" s="860"/>
      <c r="G255" s="860"/>
      <c r="H255" s="860"/>
      <c r="I255" s="872"/>
    </row>
    <row r="256" spans="2:11" ht="19.5" customHeight="1">
      <c r="B256" s="871"/>
      <c r="C256" s="860"/>
      <c r="D256" s="860"/>
      <c r="E256" s="860"/>
      <c r="F256" s="860"/>
      <c r="G256" s="860"/>
      <c r="H256" s="860"/>
      <c r="I256" s="872"/>
    </row>
    <row r="257" spans="2:9" ht="19.5" customHeight="1">
      <c r="B257" s="871"/>
      <c r="C257" s="860"/>
      <c r="D257" s="860"/>
      <c r="E257" s="860"/>
      <c r="F257" s="860"/>
      <c r="G257" s="860"/>
      <c r="H257" s="860"/>
      <c r="I257" s="872"/>
    </row>
    <row r="258" spans="2:9" ht="19.5" customHeight="1">
      <c r="B258" s="871"/>
      <c r="C258" s="860"/>
      <c r="D258" s="860"/>
      <c r="E258" s="860"/>
      <c r="F258" s="860"/>
      <c r="G258" s="860"/>
      <c r="H258" s="860"/>
      <c r="I258" s="872"/>
    </row>
    <row r="259" spans="2:9" ht="19.5" customHeight="1">
      <c r="B259" s="871"/>
      <c r="C259" s="860"/>
      <c r="D259" s="860"/>
      <c r="E259" s="860"/>
      <c r="F259" s="860"/>
      <c r="G259" s="860"/>
      <c r="H259" s="860"/>
      <c r="I259" s="872"/>
    </row>
    <row r="260" spans="2:9" ht="19.5" customHeight="1">
      <c r="B260" s="871"/>
      <c r="C260" s="860"/>
      <c r="D260" s="860"/>
      <c r="E260" s="860"/>
      <c r="F260" s="860"/>
      <c r="G260" s="860"/>
      <c r="H260" s="860"/>
      <c r="I260" s="872"/>
    </row>
    <row r="261" spans="2:9" ht="19.5" customHeight="1">
      <c r="B261" s="871"/>
      <c r="C261" s="860"/>
      <c r="D261" s="860"/>
      <c r="E261" s="860"/>
      <c r="F261" s="860"/>
      <c r="G261" s="860"/>
      <c r="H261" s="860"/>
      <c r="I261" s="872"/>
    </row>
    <row r="262" spans="2:9" ht="19.5" customHeight="1">
      <c r="B262" s="871"/>
      <c r="C262" s="860"/>
      <c r="D262" s="860"/>
      <c r="E262" s="860"/>
      <c r="F262" s="860"/>
      <c r="G262" s="860"/>
      <c r="H262" s="860"/>
      <c r="I262" s="872"/>
    </row>
    <row r="263" spans="2:9" ht="19.5" customHeight="1">
      <c r="B263" s="871"/>
      <c r="C263" s="860"/>
      <c r="D263" s="860"/>
      <c r="E263" s="860"/>
      <c r="F263" s="860"/>
      <c r="G263" s="860"/>
      <c r="H263" s="860"/>
      <c r="I263" s="872"/>
    </row>
    <row r="264" spans="2:9" ht="127.5" customHeight="1">
      <c r="B264" s="873"/>
      <c r="C264" s="865"/>
      <c r="D264" s="865"/>
      <c r="E264" s="865"/>
      <c r="F264" s="865"/>
      <c r="G264" s="865"/>
      <c r="H264" s="865"/>
      <c r="I264" s="866"/>
    </row>
    <row r="265" spans="2:9" ht="14.25" customHeight="1"/>
    <row r="266" spans="2:9" ht="18" customHeight="1">
      <c r="B266" s="755" t="s">
        <v>256</v>
      </c>
      <c r="C266" s="861"/>
      <c r="D266" s="861"/>
      <c r="E266" s="861"/>
      <c r="F266" s="861"/>
      <c r="G266" s="862"/>
      <c r="H266" s="461"/>
      <c r="I266" s="462"/>
    </row>
    <row r="267" spans="2:9" ht="18" customHeight="1">
      <c r="B267" s="756" t="s">
        <v>257</v>
      </c>
      <c r="C267" s="861"/>
      <c r="D267" s="861"/>
      <c r="E267" s="861"/>
      <c r="F267" s="861"/>
      <c r="G267" s="862"/>
      <c r="H267" s="52"/>
      <c r="I267" s="53"/>
    </row>
    <row r="268" spans="2:9" ht="33" customHeight="1">
      <c r="B268" s="757" t="str">
        <f>+ACTIVIDADES!$B$2</f>
        <v>MANTENIMIENTO RESTAURANTES ESCOLARES</v>
      </c>
      <c r="C268" s="863"/>
      <c r="D268" s="863"/>
      <c r="E268" s="863"/>
      <c r="F268" s="863"/>
      <c r="G268" s="864"/>
      <c r="H268" s="54"/>
      <c r="I268" s="55"/>
    </row>
    <row r="269" spans="2:9" ht="21" customHeight="1">
      <c r="B269" s="463" t="s">
        <v>6</v>
      </c>
      <c r="C269" s="758" t="s">
        <v>7</v>
      </c>
      <c r="D269" s="861"/>
      <c r="E269" s="861"/>
      <c r="F269" s="861"/>
      <c r="G269" s="861"/>
      <c r="H269" s="464" t="s">
        <v>22</v>
      </c>
      <c r="I269" s="56" t="s">
        <v>23</v>
      </c>
    </row>
    <row r="270" spans="2:9" ht="95.25" customHeight="1">
      <c r="B270" s="428">
        <f>+B246+0.01</f>
        <v>3.0899999999999981</v>
      </c>
      <c r="C270" s="759" t="str">
        <f t="array" ref="C270">INDEX(ACTIVIDADES!$C:$C,MATCH(B270,ACTIVIDADES!$B:$B,0))</f>
        <v>RETIRO Y DE SANITARIO en mal estado.</v>
      </c>
      <c r="D270" s="865"/>
      <c r="E270" s="865"/>
      <c r="F270" s="865"/>
      <c r="G270" s="866"/>
      <c r="H270" s="465" t="str">
        <f t="array" ref="H270">INDEX(ACTIVIDADES!$D:$D,MATCH(B270,ACTIVIDADES!$B:$B,0))</f>
        <v>un</v>
      </c>
      <c r="I270" s="57">
        <f>I277</f>
        <v>0</v>
      </c>
    </row>
    <row r="271" spans="2:9" ht="21" customHeight="1">
      <c r="B271" s="760" t="s">
        <v>258</v>
      </c>
      <c r="C271" s="761"/>
      <c r="D271" s="762"/>
      <c r="E271" s="58" t="s">
        <v>259</v>
      </c>
      <c r="F271" s="58" t="s">
        <v>260</v>
      </c>
      <c r="G271" s="58" t="s">
        <v>261</v>
      </c>
      <c r="H271" s="58" t="s">
        <v>262</v>
      </c>
      <c r="I271" s="59" t="s">
        <v>251</v>
      </c>
    </row>
    <row r="272" spans="2:9" ht="15" customHeight="1">
      <c r="B272" s="763"/>
      <c r="C272" s="751"/>
      <c r="D272" s="752"/>
      <c r="E272" s="60"/>
      <c r="F272" s="60"/>
      <c r="G272" s="61"/>
      <c r="H272" s="61"/>
      <c r="I272" s="62">
        <f t="shared" ref="I272:I276" si="11">IF(E272="",1,E272)*IF(F272="",1,F272)*IF(G272="",1,G272)*H272</f>
        <v>0</v>
      </c>
    </row>
    <row r="273" spans="2:9" ht="15" customHeight="1">
      <c r="B273" s="763"/>
      <c r="C273" s="751"/>
      <c r="D273" s="752"/>
      <c r="E273" s="60"/>
      <c r="F273" s="60"/>
      <c r="G273" s="61"/>
      <c r="H273" s="61"/>
      <c r="I273" s="62">
        <f t="shared" si="11"/>
        <v>0</v>
      </c>
    </row>
    <row r="274" spans="2:9" ht="15.75" customHeight="1">
      <c r="B274" s="750"/>
      <c r="C274" s="751"/>
      <c r="D274" s="752"/>
      <c r="E274" s="60"/>
      <c r="F274" s="60"/>
      <c r="G274" s="61"/>
      <c r="H274" s="61"/>
      <c r="I274" s="62">
        <f t="shared" si="11"/>
        <v>0</v>
      </c>
    </row>
    <row r="275" spans="2:9" ht="15" customHeight="1">
      <c r="B275" s="750"/>
      <c r="C275" s="751"/>
      <c r="D275" s="752"/>
      <c r="E275" s="60"/>
      <c r="F275" s="60"/>
      <c r="G275" s="61"/>
      <c r="H275" s="61"/>
      <c r="I275" s="62">
        <f t="shared" si="11"/>
        <v>0</v>
      </c>
    </row>
    <row r="276" spans="2:9" ht="15" customHeight="1">
      <c r="B276" s="750"/>
      <c r="C276" s="751"/>
      <c r="D276" s="752"/>
      <c r="E276" s="60"/>
      <c r="F276" s="60"/>
      <c r="G276" s="61"/>
      <c r="H276" s="61"/>
      <c r="I276" s="62">
        <f t="shared" si="11"/>
        <v>0</v>
      </c>
    </row>
    <row r="277" spans="2:9" ht="15" customHeight="1">
      <c r="B277" s="753" t="s">
        <v>263</v>
      </c>
      <c r="C277" s="867"/>
      <c r="D277" s="867"/>
      <c r="E277" s="867"/>
      <c r="F277" s="867"/>
      <c r="G277" s="867"/>
      <c r="H277" s="868"/>
      <c r="I277" s="63">
        <f>SUM(I272:I276)</f>
        <v>0</v>
      </c>
    </row>
    <row r="278" spans="2:9" ht="19.5" customHeight="1">
      <c r="B278" s="754" t="s">
        <v>264</v>
      </c>
      <c r="C278" s="869"/>
      <c r="D278" s="869"/>
      <c r="E278" s="869"/>
      <c r="F278" s="869"/>
      <c r="G278" s="869"/>
      <c r="H278" s="869"/>
      <c r="I278" s="870"/>
    </row>
    <row r="279" spans="2:9" ht="19.5" customHeight="1">
      <c r="B279" s="871"/>
      <c r="C279" s="860"/>
      <c r="D279" s="860"/>
      <c r="E279" s="860"/>
      <c r="F279" s="860"/>
      <c r="G279" s="860"/>
      <c r="H279" s="860"/>
      <c r="I279" s="872"/>
    </row>
    <row r="280" spans="2:9" ht="19.5" customHeight="1">
      <c r="B280" s="871"/>
      <c r="C280" s="860"/>
      <c r="D280" s="860"/>
      <c r="E280" s="860"/>
      <c r="F280" s="860"/>
      <c r="G280" s="860"/>
      <c r="H280" s="860"/>
      <c r="I280" s="872"/>
    </row>
    <row r="281" spans="2:9" ht="19.5" customHeight="1">
      <c r="B281" s="871"/>
      <c r="C281" s="860"/>
      <c r="D281" s="860"/>
      <c r="E281" s="860"/>
      <c r="F281" s="860"/>
      <c r="G281" s="860"/>
      <c r="H281" s="860"/>
      <c r="I281" s="872"/>
    </row>
    <row r="282" spans="2:9" ht="19.5" customHeight="1">
      <c r="B282" s="871"/>
      <c r="C282" s="860"/>
      <c r="D282" s="860"/>
      <c r="E282" s="860"/>
      <c r="F282" s="860"/>
      <c r="G282" s="860"/>
      <c r="H282" s="860"/>
      <c r="I282" s="872"/>
    </row>
    <row r="283" spans="2:9" ht="19.5" customHeight="1">
      <c r="B283" s="871"/>
      <c r="C283" s="860"/>
      <c r="D283" s="860"/>
      <c r="E283" s="860"/>
      <c r="F283" s="860"/>
      <c r="G283" s="860"/>
      <c r="H283" s="860"/>
      <c r="I283" s="872"/>
    </row>
    <row r="284" spans="2:9" ht="19.5" customHeight="1">
      <c r="B284" s="871"/>
      <c r="C284" s="860"/>
      <c r="D284" s="860"/>
      <c r="E284" s="860"/>
      <c r="F284" s="860"/>
      <c r="G284" s="860"/>
      <c r="H284" s="860"/>
      <c r="I284" s="872"/>
    </row>
    <row r="285" spans="2:9" ht="19.5" customHeight="1">
      <c r="B285" s="871"/>
      <c r="C285" s="860"/>
      <c r="D285" s="860"/>
      <c r="E285" s="860"/>
      <c r="F285" s="860"/>
      <c r="G285" s="860"/>
      <c r="H285" s="860"/>
      <c r="I285" s="872"/>
    </row>
    <row r="286" spans="2:9" ht="19.5" customHeight="1">
      <c r="B286" s="871"/>
      <c r="C286" s="860"/>
      <c r="D286" s="860"/>
      <c r="E286" s="860"/>
      <c r="F286" s="860"/>
      <c r="G286" s="860"/>
      <c r="H286" s="860"/>
      <c r="I286" s="872"/>
    </row>
    <row r="287" spans="2:9" ht="19.5" customHeight="1">
      <c r="B287" s="871"/>
      <c r="C287" s="860"/>
      <c r="D287" s="860"/>
      <c r="E287" s="860"/>
      <c r="F287" s="860"/>
      <c r="G287" s="860"/>
      <c r="H287" s="860"/>
      <c r="I287" s="872"/>
    </row>
    <row r="288" spans="2:9" ht="19.5" customHeight="1">
      <c r="B288" s="873"/>
      <c r="C288" s="865"/>
      <c r="D288" s="865"/>
      <c r="E288" s="865"/>
      <c r="F288" s="865"/>
      <c r="G288" s="865"/>
      <c r="H288" s="865"/>
      <c r="I288" s="866"/>
    </row>
    <row r="289" spans="2:11" ht="14.25" customHeight="1"/>
    <row r="290" spans="2:11" ht="18" customHeight="1">
      <c r="B290" s="755" t="s">
        <v>256</v>
      </c>
      <c r="C290" s="861"/>
      <c r="D290" s="861"/>
      <c r="E290" s="861"/>
      <c r="F290" s="861"/>
      <c r="G290" s="862"/>
      <c r="H290" s="461"/>
      <c r="I290" s="462"/>
    </row>
    <row r="291" spans="2:11" ht="18" customHeight="1">
      <c r="B291" s="756" t="s">
        <v>257</v>
      </c>
      <c r="C291" s="861"/>
      <c r="D291" s="861"/>
      <c r="E291" s="861"/>
      <c r="F291" s="861"/>
      <c r="G291" s="862"/>
      <c r="H291" s="52"/>
      <c r="I291" s="53"/>
    </row>
    <row r="292" spans="2:11" ht="33" customHeight="1">
      <c r="B292" s="757" t="str">
        <f>+ACTIVIDADES!$B$2</f>
        <v>MANTENIMIENTO RESTAURANTES ESCOLARES</v>
      </c>
      <c r="C292" s="863"/>
      <c r="D292" s="863"/>
      <c r="E292" s="863"/>
      <c r="F292" s="863"/>
      <c r="G292" s="864"/>
      <c r="H292" s="54"/>
      <c r="I292" s="55"/>
    </row>
    <row r="293" spans="2:11" ht="21" customHeight="1">
      <c r="B293" s="463" t="s">
        <v>6</v>
      </c>
      <c r="C293" s="758" t="s">
        <v>7</v>
      </c>
      <c r="D293" s="861"/>
      <c r="E293" s="861"/>
      <c r="F293" s="861"/>
      <c r="G293" s="861"/>
      <c r="H293" s="464" t="s">
        <v>22</v>
      </c>
      <c r="I293" s="56" t="s">
        <v>23</v>
      </c>
    </row>
    <row r="294" spans="2:11" ht="95.25" customHeight="1">
      <c r="B294" s="428">
        <f>+B270+0.01</f>
        <v>3.0999999999999979</v>
      </c>
      <c r="C294" s="759" t="str">
        <f t="array" ref="C294">INDEX(ACTIVIDADES!$C:$C,MATCH(B294,ACTIVIDADES!$B:$B,0))</f>
        <v>RETIRO Y BOTADA  DE RED HIDROSANITARIA EN GENERAL en mal estado. Incluye cancha de piso y/o muro, retiro de cualquier de cualquier tipo de accesorio. Hasta diámetro 1 1/2""</v>
      </c>
      <c r="D294" s="865"/>
      <c r="E294" s="865"/>
      <c r="F294" s="865"/>
      <c r="G294" s="866"/>
      <c r="H294" s="465" t="str">
        <f t="array" ref="H294">INDEX(ACTIVIDADES!$D:$D,MATCH(B294,ACTIVIDADES!$B:$B,0))</f>
        <v>m</v>
      </c>
      <c r="I294" s="57">
        <f>I301</f>
        <v>2</v>
      </c>
      <c r="K294" s="739">
        <f>INDEX(ACTIVIDADES!$F$9:$F$204,MATCH(MEMORIAS!B294,ACTIVIDADES!$B$9:$B$204,0))</f>
        <v>17806.260712518444</v>
      </c>
    </row>
    <row r="295" spans="2:11" ht="21" customHeight="1">
      <c r="B295" s="760" t="s">
        <v>258</v>
      </c>
      <c r="C295" s="761"/>
      <c r="D295" s="762"/>
      <c r="E295" s="58" t="s">
        <v>259</v>
      </c>
      <c r="F295" s="58" t="s">
        <v>260</v>
      </c>
      <c r="G295" s="58" t="s">
        <v>261</v>
      </c>
      <c r="H295" s="58" t="s">
        <v>262</v>
      </c>
      <c r="I295" s="59" t="s">
        <v>251</v>
      </c>
    </row>
    <row r="296" spans="2:11" ht="15" customHeight="1">
      <c r="B296" s="763" t="s">
        <v>266</v>
      </c>
      <c r="C296" s="751"/>
      <c r="D296" s="752">
        <v>1</v>
      </c>
      <c r="E296" s="61">
        <v>1</v>
      </c>
      <c r="F296" s="61">
        <v>2</v>
      </c>
      <c r="G296" s="61">
        <v>1</v>
      </c>
      <c r="H296" s="61">
        <v>1</v>
      </c>
      <c r="I296" s="62">
        <f>+D296*E296*F296*G296</f>
        <v>2</v>
      </c>
      <c r="K296" s="740">
        <f>+I296*K294</f>
        <v>35612.521425036888</v>
      </c>
    </row>
    <row r="297" spans="2:11" ht="15" customHeight="1">
      <c r="B297" s="763"/>
      <c r="C297" s="751"/>
      <c r="D297" s="752"/>
      <c r="E297" s="61"/>
      <c r="F297" s="61"/>
      <c r="G297" s="61"/>
      <c r="H297" s="61"/>
      <c r="I297" s="62"/>
      <c r="K297" s="740">
        <f>+I297*K294</f>
        <v>0</v>
      </c>
    </row>
    <row r="298" spans="2:11" ht="15.75" customHeight="1">
      <c r="B298" s="763"/>
      <c r="C298" s="751"/>
      <c r="D298" s="752"/>
      <c r="E298" s="61"/>
      <c r="F298" s="61"/>
      <c r="G298" s="61"/>
      <c r="H298" s="61"/>
      <c r="I298" s="62"/>
      <c r="K298" s="740">
        <f>+I298*K294</f>
        <v>0</v>
      </c>
    </row>
    <row r="299" spans="2:11" ht="15" customHeight="1">
      <c r="B299" s="750"/>
      <c r="C299" s="751"/>
      <c r="D299" s="752"/>
      <c r="E299" s="60"/>
      <c r="F299" s="60"/>
      <c r="G299" s="61"/>
      <c r="H299" s="61"/>
      <c r="I299" s="62"/>
      <c r="K299" s="740">
        <f>+I299*K294</f>
        <v>0</v>
      </c>
    </row>
    <row r="300" spans="2:11" ht="15" customHeight="1">
      <c r="B300" s="750"/>
      <c r="C300" s="751"/>
      <c r="D300" s="752"/>
      <c r="E300" s="60"/>
      <c r="F300" s="60"/>
      <c r="G300" s="61"/>
      <c r="H300" s="61"/>
      <c r="I300" s="62"/>
      <c r="K300" s="740">
        <f>+I300*K294</f>
        <v>0</v>
      </c>
    </row>
    <row r="301" spans="2:11" ht="15" customHeight="1">
      <c r="B301" s="753" t="s">
        <v>263</v>
      </c>
      <c r="C301" s="867"/>
      <c r="D301" s="867"/>
      <c r="E301" s="867"/>
      <c r="F301" s="867"/>
      <c r="G301" s="867"/>
      <c r="H301" s="868"/>
      <c r="I301" s="63">
        <f>SUM(I296:I300)</f>
        <v>2</v>
      </c>
    </row>
    <row r="302" spans="2:11" ht="19.5" customHeight="1">
      <c r="B302" s="754" t="s">
        <v>264</v>
      </c>
      <c r="C302" s="869"/>
      <c r="D302" s="869"/>
      <c r="E302" s="869"/>
      <c r="F302" s="869"/>
      <c r="G302" s="869"/>
      <c r="H302" s="869"/>
      <c r="I302" s="870"/>
    </row>
    <row r="303" spans="2:11" ht="19.5" customHeight="1">
      <c r="B303" s="871"/>
      <c r="C303" s="860"/>
      <c r="D303" s="860"/>
      <c r="E303" s="860"/>
      <c r="F303" s="860"/>
      <c r="G303" s="860"/>
      <c r="H303" s="860"/>
      <c r="I303" s="872"/>
    </row>
    <row r="304" spans="2:11" ht="19.5" customHeight="1">
      <c r="B304" s="871"/>
      <c r="C304" s="860"/>
      <c r="D304" s="860"/>
      <c r="E304" s="860"/>
      <c r="F304" s="860"/>
      <c r="G304" s="860"/>
      <c r="H304" s="860"/>
      <c r="I304" s="872"/>
    </row>
    <row r="305" spans="2:9" ht="19.5" customHeight="1">
      <c r="B305" s="871"/>
      <c r="C305" s="860"/>
      <c r="D305" s="860"/>
      <c r="E305" s="860"/>
      <c r="F305" s="860"/>
      <c r="G305" s="860"/>
      <c r="H305" s="860"/>
      <c r="I305" s="872"/>
    </row>
    <row r="306" spans="2:9" ht="19.5" customHeight="1">
      <c r="B306" s="871"/>
      <c r="C306" s="860"/>
      <c r="D306" s="860"/>
      <c r="E306" s="860"/>
      <c r="F306" s="860"/>
      <c r="G306" s="860"/>
      <c r="H306" s="860"/>
      <c r="I306" s="872"/>
    </row>
    <row r="307" spans="2:9" ht="19.5" customHeight="1">
      <c r="B307" s="871"/>
      <c r="C307" s="860"/>
      <c r="D307" s="860"/>
      <c r="E307" s="860"/>
      <c r="F307" s="860"/>
      <c r="G307" s="860"/>
      <c r="H307" s="860"/>
      <c r="I307" s="872"/>
    </row>
    <row r="308" spans="2:9" ht="19.5" customHeight="1">
      <c r="B308" s="871"/>
      <c r="C308" s="860"/>
      <c r="D308" s="860"/>
      <c r="E308" s="860"/>
      <c r="F308" s="860"/>
      <c r="G308" s="860"/>
      <c r="H308" s="860"/>
      <c r="I308" s="872"/>
    </row>
    <row r="309" spans="2:9" ht="19.5" customHeight="1">
      <c r="B309" s="871"/>
      <c r="C309" s="860"/>
      <c r="D309" s="860"/>
      <c r="E309" s="860"/>
      <c r="F309" s="860"/>
      <c r="G309" s="860"/>
      <c r="H309" s="860"/>
      <c r="I309" s="872"/>
    </row>
    <row r="310" spans="2:9" ht="19.5" customHeight="1">
      <c r="B310" s="871"/>
      <c r="C310" s="860"/>
      <c r="D310" s="860"/>
      <c r="E310" s="860"/>
      <c r="F310" s="860"/>
      <c r="G310" s="860"/>
      <c r="H310" s="860"/>
      <c r="I310" s="872"/>
    </row>
    <row r="311" spans="2:9" ht="19.5" customHeight="1">
      <c r="B311" s="871"/>
      <c r="C311" s="860"/>
      <c r="D311" s="860"/>
      <c r="E311" s="860"/>
      <c r="F311" s="860"/>
      <c r="G311" s="860"/>
      <c r="H311" s="860"/>
      <c r="I311" s="872"/>
    </row>
    <row r="312" spans="2:9" ht="19.5" customHeight="1">
      <c r="B312" s="873"/>
      <c r="C312" s="865"/>
      <c r="D312" s="865"/>
      <c r="E312" s="865"/>
      <c r="F312" s="865"/>
      <c r="G312" s="865"/>
      <c r="H312" s="865"/>
      <c r="I312" s="866"/>
    </row>
    <row r="313" spans="2:9" ht="14.25" customHeight="1"/>
    <row r="314" spans="2:9" ht="18" customHeight="1">
      <c r="B314" s="755" t="s">
        <v>256</v>
      </c>
      <c r="C314" s="861"/>
      <c r="D314" s="861"/>
      <c r="E314" s="861"/>
      <c r="F314" s="861"/>
      <c r="G314" s="862"/>
      <c r="H314" s="461"/>
      <c r="I314" s="462"/>
    </row>
    <row r="315" spans="2:9" ht="18" customHeight="1">
      <c r="B315" s="756" t="s">
        <v>257</v>
      </c>
      <c r="C315" s="861"/>
      <c r="D315" s="861"/>
      <c r="E315" s="861"/>
      <c r="F315" s="861"/>
      <c r="G315" s="862"/>
      <c r="H315" s="52"/>
      <c r="I315" s="53"/>
    </row>
    <row r="316" spans="2:9" ht="33" customHeight="1">
      <c r="B316" s="757" t="str">
        <f>+ACTIVIDADES!$B$2</f>
        <v>MANTENIMIENTO RESTAURANTES ESCOLARES</v>
      </c>
      <c r="C316" s="863"/>
      <c r="D316" s="863"/>
      <c r="E316" s="863"/>
      <c r="F316" s="863"/>
      <c r="G316" s="864"/>
      <c r="H316" s="54"/>
      <c r="I316" s="55"/>
    </row>
    <row r="317" spans="2:9" ht="21" customHeight="1">
      <c r="B317" s="463" t="s">
        <v>6</v>
      </c>
      <c r="C317" s="758" t="s">
        <v>7</v>
      </c>
      <c r="D317" s="861"/>
      <c r="E317" s="861"/>
      <c r="F317" s="861"/>
      <c r="G317" s="861"/>
      <c r="H317" s="464" t="s">
        <v>22</v>
      </c>
      <c r="I317" s="56" t="s">
        <v>23</v>
      </c>
    </row>
    <row r="318" spans="2:9" ht="95.25" customHeight="1">
      <c r="B318" s="428">
        <f>+B294+0.01</f>
        <v>3.1099999999999977</v>
      </c>
      <c r="C318" s="759" t="str">
        <f t="array" ref="C318">INDEX(ACTIVIDADES!$C:$C,MATCH(B318,ACTIVIDADES!$B:$B,0))</f>
        <v>RETIRO DE TUBERÍA ELECTRICA PVC Y/O TUBERÍA EMT, incluye cableado, grapas, cajas, aparatos (suiches, tomas, datos, luminarias, tableros, accesorios y demas elementos que lo componen), disposición final de tubería retirada, cableado y demas elementos</v>
      </c>
      <c r="D318" s="865"/>
      <c r="E318" s="865"/>
      <c r="F318" s="865"/>
      <c r="G318" s="866"/>
      <c r="H318" s="465" t="str">
        <f t="array" ref="H318">INDEX(ACTIVIDADES!$D:$D,MATCH(B318,ACTIVIDADES!$B:$B,0))</f>
        <v>m</v>
      </c>
      <c r="I318" s="57">
        <f>I325</f>
        <v>0</v>
      </c>
    </row>
    <row r="319" spans="2:9" ht="14.25" customHeight="1">
      <c r="B319" s="760" t="s">
        <v>258</v>
      </c>
      <c r="C319" s="761"/>
      <c r="D319" s="762"/>
      <c r="E319" s="58" t="s">
        <v>259</v>
      </c>
      <c r="F319" s="58" t="s">
        <v>260</v>
      </c>
      <c r="G319" s="58" t="s">
        <v>261</v>
      </c>
      <c r="H319" s="58" t="s">
        <v>262</v>
      </c>
      <c r="I319" s="59" t="s">
        <v>251</v>
      </c>
    </row>
    <row r="320" spans="2:9" ht="15" customHeight="1">
      <c r="B320" s="763"/>
      <c r="C320" s="751"/>
      <c r="D320" s="752"/>
      <c r="E320" s="61"/>
      <c r="F320" s="61"/>
      <c r="G320" s="61"/>
      <c r="H320" s="61"/>
      <c r="I320" s="62">
        <f t="shared" ref="I320:I324" si="12">IF(E320="",1,E320)*IF(F320="",1,F320)*IF(G320="",1,G320)*H320</f>
        <v>0</v>
      </c>
    </row>
    <row r="321" spans="2:9" ht="15" customHeight="1">
      <c r="B321" s="763"/>
      <c r="C321" s="751"/>
      <c r="D321" s="752"/>
      <c r="E321" s="61"/>
      <c r="F321" s="61"/>
      <c r="G321" s="61"/>
      <c r="H321" s="61"/>
      <c r="I321" s="62">
        <f t="shared" si="12"/>
        <v>0</v>
      </c>
    </row>
    <row r="322" spans="2:9" ht="15.75" customHeight="1">
      <c r="B322" s="763"/>
      <c r="C322" s="751"/>
      <c r="D322" s="752"/>
      <c r="E322" s="61"/>
      <c r="F322" s="61"/>
      <c r="G322" s="61"/>
      <c r="H322" s="61"/>
      <c r="I322" s="62">
        <f t="shared" si="12"/>
        <v>0</v>
      </c>
    </row>
    <row r="323" spans="2:9" ht="15" customHeight="1">
      <c r="B323" s="750"/>
      <c r="C323" s="751"/>
      <c r="D323" s="752"/>
      <c r="E323" s="60"/>
      <c r="F323" s="60"/>
      <c r="G323" s="61"/>
      <c r="H323" s="61"/>
      <c r="I323" s="62">
        <f t="shared" si="12"/>
        <v>0</v>
      </c>
    </row>
    <row r="324" spans="2:9" ht="15" customHeight="1">
      <c r="B324" s="750"/>
      <c r="C324" s="751"/>
      <c r="D324" s="752"/>
      <c r="E324" s="60"/>
      <c r="F324" s="60"/>
      <c r="G324" s="61"/>
      <c r="H324" s="61"/>
      <c r="I324" s="62">
        <f t="shared" si="12"/>
        <v>0</v>
      </c>
    </row>
    <row r="325" spans="2:9" ht="15" customHeight="1">
      <c r="B325" s="753" t="s">
        <v>263</v>
      </c>
      <c r="C325" s="867"/>
      <c r="D325" s="867"/>
      <c r="E325" s="867"/>
      <c r="F325" s="867"/>
      <c r="G325" s="867"/>
      <c r="H325" s="868"/>
      <c r="I325" s="63">
        <f>SUM(I320:I324)</f>
        <v>0</v>
      </c>
    </row>
    <row r="326" spans="2:9" ht="19.5" customHeight="1">
      <c r="B326" s="754"/>
      <c r="C326" s="869"/>
      <c r="D326" s="869"/>
      <c r="E326" s="869"/>
      <c r="F326" s="869"/>
      <c r="G326" s="869"/>
      <c r="H326" s="869"/>
      <c r="I326" s="870"/>
    </row>
    <row r="327" spans="2:9" ht="19.5" customHeight="1">
      <c r="B327" s="871"/>
      <c r="C327" s="860"/>
      <c r="D327" s="860"/>
      <c r="E327" s="860"/>
      <c r="F327" s="860"/>
      <c r="G327" s="860"/>
      <c r="H327" s="860"/>
      <c r="I327" s="872"/>
    </row>
    <row r="328" spans="2:9" ht="19.5" customHeight="1">
      <c r="B328" s="871"/>
      <c r="C328" s="860"/>
      <c r="D328" s="860"/>
      <c r="E328" s="860"/>
      <c r="F328" s="860"/>
      <c r="G328" s="860"/>
      <c r="H328" s="860"/>
      <c r="I328" s="872"/>
    </row>
    <row r="329" spans="2:9" ht="19.5" customHeight="1">
      <c r="B329" s="871"/>
      <c r="C329" s="860"/>
      <c r="D329" s="860"/>
      <c r="E329" s="860"/>
      <c r="F329" s="860"/>
      <c r="G329" s="860"/>
      <c r="H329" s="860"/>
      <c r="I329" s="872"/>
    </row>
    <row r="330" spans="2:9" ht="19.5" customHeight="1">
      <c r="B330" s="871"/>
      <c r="C330" s="860"/>
      <c r="D330" s="860"/>
      <c r="E330" s="860"/>
      <c r="F330" s="860"/>
      <c r="G330" s="860"/>
      <c r="H330" s="860"/>
      <c r="I330" s="872"/>
    </row>
    <row r="331" spans="2:9" ht="19.5" customHeight="1">
      <c r="B331" s="871"/>
      <c r="C331" s="860"/>
      <c r="D331" s="860"/>
      <c r="E331" s="860"/>
      <c r="F331" s="860"/>
      <c r="G331" s="860"/>
      <c r="H331" s="860"/>
      <c r="I331" s="872"/>
    </row>
    <row r="332" spans="2:9" ht="19.5" customHeight="1">
      <c r="B332" s="871"/>
      <c r="C332" s="860"/>
      <c r="D332" s="860"/>
      <c r="E332" s="860"/>
      <c r="F332" s="860"/>
      <c r="G332" s="860"/>
      <c r="H332" s="860"/>
      <c r="I332" s="872"/>
    </row>
    <row r="333" spans="2:9" ht="19.5" customHeight="1">
      <c r="B333" s="871"/>
      <c r="C333" s="860"/>
      <c r="D333" s="860"/>
      <c r="E333" s="860"/>
      <c r="F333" s="860"/>
      <c r="G333" s="860"/>
      <c r="H333" s="860"/>
      <c r="I333" s="872"/>
    </row>
    <row r="334" spans="2:9" ht="19.5" customHeight="1">
      <c r="B334" s="871"/>
      <c r="C334" s="860"/>
      <c r="D334" s="860"/>
      <c r="E334" s="860"/>
      <c r="F334" s="860"/>
      <c r="G334" s="860"/>
      <c r="H334" s="860"/>
      <c r="I334" s="872"/>
    </row>
    <row r="335" spans="2:9" ht="19.5" customHeight="1">
      <c r="B335" s="871"/>
      <c r="C335" s="860"/>
      <c r="D335" s="860"/>
      <c r="E335" s="860"/>
      <c r="F335" s="860"/>
      <c r="G335" s="860"/>
      <c r="H335" s="860"/>
      <c r="I335" s="872"/>
    </row>
    <row r="336" spans="2:9" ht="19.5" customHeight="1">
      <c r="B336" s="871"/>
      <c r="C336" s="860"/>
      <c r="D336" s="860"/>
      <c r="E336" s="860"/>
      <c r="F336" s="860"/>
      <c r="G336" s="860"/>
      <c r="H336" s="860"/>
      <c r="I336" s="872"/>
    </row>
    <row r="337" spans="2:9" ht="19.5" customHeight="1">
      <c r="B337" s="871"/>
      <c r="C337" s="860"/>
      <c r="D337" s="860"/>
      <c r="E337" s="860"/>
      <c r="F337" s="860"/>
      <c r="G337" s="860"/>
      <c r="H337" s="860"/>
      <c r="I337" s="872"/>
    </row>
    <row r="338" spans="2:9" ht="19.5" customHeight="1">
      <c r="B338" s="871"/>
      <c r="C338" s="860"/>
      <c r="D338" s="860"/>
      <c r="E338" s="860"/>
      <c r="F338" s="860"/>
      <c r="G338" s="860"/>
      <c r="H338" s="860"/>
      <c r="I338" s="872"/>
    </row>
    <row r="339" spans="2:9" ht="19.5" customHeight="1">
      <c r="B339" s="873"/>
      <c r="C339" s="865"/>
      <c r="D339" s="865"/>
      <c r="E339" s="865"/>
      <c r="F339" s="865"/>
      <c r="G339" s="865"/>
      <c r="H339" s="865"/>
      <c r="I339" s="866"/>
    </row>
    <row r="340" spans="2:9" ht="14.25" customHeight="1"/>
    <row r="341" spans="2:9" ht="18" customHeight="1">
      <c r="B341" s="755" t="s">
        <v>256</v>
      </c>
      <c r="C341" s="861"/>
      <c r="D341" s="861"/>
      <c r="E341" s="861"/>
      <c r="F341" s="861"/>
      <c r="G341" s="862"/>
      <c r="H341" s="461"/>
      <c r="I341" s="462"/>
    </row>
    <row r="342" spans="2:9" ht="18" customHeight="1">
      <c r="B342" s="756" t="s">
        <v>257</v>
      </c>
      <c r="C342" s="861"/>
      <c r="D342" s="861"/>
      <c r="E342" s="861"/>
      <c r="F342" s="861"/>
      <c r="G342" s="862"/>
      <c r="H342" s="52"/>
      <c r="I342" s="53"/>
    </row>
    <row r="343" spans="2:9" ht="33" customHeight="1">
      <c r="B343" s="757" t="str">
        <f>+ACTIVIDADES!$B$2</f>
        <v>MANTENIMIENTO RESTAURANTES ESCOLARES</v>
      </c>
      <c r="C343" s="863"/>
      <c r="D343" s="863"/>
      <c r="E343" s="863"/>
      <c r="F343" s="863"/>
      <c r="G343" s="864"/>
      <c r="H343" s="54"/>
      <c r="I343" s="55"/>
    </row>
    <row r="344" spans="2:9" ht="21" customHeight="1">
      <c r="B344" s="463" t="s">
        <v>6</v>
      </c>
      <c r="C344" s="758" t="s">
        <v>7</v>
      </c>
      <c r="D344" s="861"/>
      <c r="E344" s="861"/>
      <c r="F344" s="861"/>
      <c r="G344" s="861"/>
      <c r="H344" s="464" t="s">
        <v>22</v>
      </c>
      <c r="I344" s="56" t="s">
        <v>23</v>
      </c>
    </row>
    <row r="345" spans="2:9" ht="95.25" customHeight="1">
      <c r="B345" s="428">
        <f>+B318+0.01</f>
        <v>3.1199999999999974</v>
      </c>
      <c r="C345" s="759" t="str">
        <f t="array" ref="C345">INDEX(ACTIVIDADES!$C:$C,MATCH(B345,ACTIVIDADES!$B:$B,0))</f>
        <v>RETIRO ESTRUCTURA METALICA HASTA 6 MTS DE LONGITUD Y 12KG/ML</v>
      </c>
      <c r="D345" s="865"/>
      <c r="E345" s="865"/>
      <c r="F345" s="865"/>
      <c r="G345" s="866"/>
      <c r="H345" s="465" t="str">
        <f t="array" ref="H345">INDEX(ACTIVIDADES!$D:$D,MATCH(B345,ACTIVIDADES!$B:$B,0))</f>
        <v>ml</v>
      </c>
      <c r="I345" s="57">
        <f>I352</f>
        <v>0</v>
      </c>
    </row>
    <row r="346" spans="2:9" ht="21" customHeight="1">
      <c r="B346" s="760" t="s">
        <v>258</v>
      </c>
      <c r="C346" s="761"/>
      <c r="D346" s="762"/>
      <c r="E346" s="58" t="s">
        <v>259</v>
      </c>
      <c r="F346" s="58" t="s">
        <v>260</v>
      </c>
      <c r="G346" s="58" t="s">
        <v>261</v>
      </c>
      <c r="H346" s="58" t="s">
        <v>262</v>
      </c>
      <c r="I346" s="59" t="s">
        <v>251</v>
      </c>
    </row>
    <row r="347" spans="2:9" ht="15" customHeight="1">
      <c r="B347" s="763"/>
      <c r="C347" s="751"/>
      <c r="D347" s="752"/>
      <c r="E347" s="60"/>
      <c r="F347" s="60"/>
      <c r="G347" s="61"/>
      <c r="H347" s="61"/>
      <c r="I347" s="62">
        <f t="shared" ref="I347:I351" si="13">IF(E347="",1,E347)*IF(F347="",1,F347)*IF(G347="",1,G347)*H347</f>
        <v>0</v>
      </c>
    </row>
    <row r="348" spans="2:9" ht="15" customHeight="1">
      <c r="B348" s="763"/>
      <c r="C348" s="751"/>
      <c r="D348" s="752"/>
      <c r="E348" s="60"/>
      <c r="F348" s="60"/>
      <c r="G348" s="61"/>
      <c r="H348" s="61"/>
      <c r="I348" s="62">
        <f t="shared" si="13"/>
        <v>0</v>
      </c>
    </row>
    <row r="349" spans="2:9" ht="15.75" customHeight="1">
      <c r="B349" s="750"/>
      <c r="C349" s="751"/>
      <c r="D349" s="752"/>
      <c r="E349" s="60"/>
      <c r="F349" s="60"/>
      <c r="G349" s="61"/>
      <c r="H349" s="61"/>
      <c r="I349" s="62">
        <f t="shared" si="13"/>
        <v>0</v>
      </c>
    </row>
    <row r="350" spans="2:9" ht="15" customHeight="1">
      <c r="B350" s="750"/>
      <c r="C350" s="751"/>
      <c r="D350" s="752"/>
      <c r="E350" s="60"/>
      <c r="F350" s="60"/>
      <c r="G350" s="61"/>
      <c r="H350" s="61"/>
      <c r="I350" s="62">
        <f t="shared" si="13"/>
        <v>0</v>
      </c>
    </row>
    <row r="351" spans="2:9" ht="15" customHeight="1">
      <c r="B351" s="750"/>
      <c r="C351" s="751"/>
      <c r="D351" s="752"/>
      <c r="E351" s="60"/>
      <c r="F351" s="60"/>
      <c r="G351" s="61"/>
      <c r="H351" s="61"/>
      <c r="I351" s="62">
        <f t="shared" si="13"/>
        <v>0</v>
      </c>
    </row>
    <row r="352" spans="2:9" ht="15" customHeight="1">
      <c r="B352" s="753" t="s">
        <v>263</v>
      </c>
      <c r="C352" s="867"/>
      <c r="D352" s="867"/>
      <c r="E352" s="867"/>
      <c r="F352" s="867"/>
      <c r="G352" s="867"/>
      <c r="H352" s="868"/>
      <c r="I352" s="63">
        <f>SUM(I347:I351)</f>
        <v>0</v>
      </c>
    </row>
    <row r="353" spans="2:9" ht="19.5" customHeight="1">
      <c r="B353" s="754" t="s">
        <v>264</v>
      </c>
      <c r="C353" s="869"/>
      <c r="D353" s="869"/>
      <c r="E353" s="869"/>
      <c r="F353" s="869"/>
      <c r="G353" s="869"/>
      <c r="H353" s="869"/>
      <c r="I353" s="870"/>
    </row>
    <row r="354" spans="2:9" ht="19.5" customHeight="1">
      <c r="B354" s="871"/>
      <c r="C354" s="860"/>
      <c r="D354" s="860"/>
      <c r="E354" s="860"/>
      <c r="F354" s="860"/>
      <c r="G354" s="860"/>
      <c r="H354" s="860"/>
      <c r="I354" s="872"/>
    </row>
    <row r="355" spans="2:9" ht="19.5" customHeight="1">
      <c r="B355" s="871"/>
      <c r="C355" s="860"/>
      <c r="D355" s="860"/>
      <c r="E355" s="860"/>
      <c r="F355" s="860"/>
      <c r="G355" s="860"/>
      <c r="H355" s="860"/>
      <c r="I355" s="872"/>
    </row>
    <row r="356" spans="2:9" ht="19.5" customHeight="1">
      <c r="B356" s="871"/>
      <c r="C356" s="860"/>
      <c r="D356" s="860"/>
      <c r="E356" s="860"/>
      <c r="F356" s="860"/>
      <c r="G356" s="860"/>
      <c r="H356" s="860"/>
      <c r="I356" s="872"/>
    </row>
    <row r="357" spans="2:9" ht="19.5" customHeight="1">
      <c r="B357" s="871"/>
      <c r="C357" s="860"/>
      <c r="D357" s="860"/>
      <c r="E357" s="860"/>
      <c r="F357" s="860"/>
      <c r="G357" s="860"/>
      <c r="H357" s="860"/>
      <c r="I357" s="872"/>
    </row>
    <row r="358" spans="2:9" ht="19.5" customHeight="1">
      <c r="B358" s="871"/>
      <c r="C358" s="860"/>
      <c r="D358" s="860"/>
      <c r="E358" s="860"/>
      <c r="F358" s="860"/>
      <c r="G358" s="860"/>
      <c r="H358" s="860"/>
      <c r="I358" s="872"/>
    </row>
    <row r="359" spans="2:9" ht="19.5" customHeight="1">
      <c r="B359" s="871"/>
      <c r="C359" s="860"/>
      <c r="D359" s="860"/>
      <c r="E359" s="860"/>
      <c r="F359" s="860"/>
      <c r="G359" s="860"/>
      <c r="H359" s="860"/>
      <c r="I359" s="872"/>
    </row>
    <row r="360" spans="2:9" ht="19.5" customHeight="1">
      <c r="B360" s="871"/>
      <c r="C360" s="860"/>
      <c r="D360" s="860"/>
      <c r="E360" s="860"/>
      <c r="F360" s="860"/>
      <c r="G360" s="860"/>
      <c r="H360" s="860"/>
      <c r="I360" s="872"/>
    </row>
    <row r="361" spans="2:9" ht="19.5" customHeight="1">
      <c r="B361" s="871"/>
      <c r="C361" s="860"/>
      <c r="D361" s="860"/>
      <c r="E361" s="860"/>
      <c r="F361" s="860"/>
      <c r="G361" s="860"/>
      <c r="H361" s="860"/>
      <c r="I361" s="872"/>
    </row>
    <row r="362" spans="2:9" ht="19.5" customHeight="1">
      <c r="B362" s="871"/>
      <c r="C362" s="860"/>
      <c r="D362" s="860"/>
      <c r="E362" s="860"/>
      <c r="F362" s="860"/>
      <c r="G362" s="860"/>
      <c r="H362" s="860"/>
      <c r="I362" s="872"/>
    </row>
    <row r="363" spans="2:9" ht="19.5" customHeight="1">
      <c r="B363" s="873"/>
      <c r="C363" s="865"/>
      <c r="D363" s="865"/>
      <c r="E363" s="865"/>
      <c r="F363" s="865"/>
      <c r="G363" s="865"/>
      <c r="H363" s="865"/>
      <c r="I363" s="866"/>
    </row>
    <row r="364" spans="2:9" ht="14.25" customHeight="1"/>
    <row r="365" spans="2:9" ht="18" customHeight="1">
      <c r="B365" s="755" t="s">
        <v>256</v>
      </c>
      <c r="C365" s="861"/>
      <c r="D365" s="861"/>
      <c r="E365" s="861"/>
      <c r="F365" s="861"/>
      <c r="G365" s="862"/>
      <c r="H365" s="461"/>
      <c r="I365" s="462"/>
    </row>
    <row r="366" spans="2:9" ht="18" customHeight="1">
      <c r="B366" s="756" t="s">
        <v>257</v>
      </c>
      <c r="C366" s="861"/>
      <c r="D366" s="861"/>
      <c r="E366" s="861"/>
      <c r="F366" s="861"/>
      <c r="G366" s="862"/>
      <c r="H366" s="52"/>
      <c r="I366" s="53"/>
    </row>
    <row r="367" spans="2:9" ht="33" customHeight="1">
      <c r="B367" s="757" t="str">
        <f>+ACTIVIDADES!$B$2</f>
        <v>MANTENIMIENTO RESTAURANTES ESCOLARES</v>
      </c>
      <c r="C367" s="863"/>
      <c r="D367" s="863"/>
      <c r="E367" s="863"/>
      <c r="F367" s="863"/>
      <c r="G367" s="864"/>
      <c r="H367" s="54"/>
      <c r="I367" s="55"/>
    </row>
    <row r="368" spans="2:9" ht="21" customHeight="1">
      <c r="B368" s="463" t="s">
        <v>6</v>
      </c>
      <c r="C368" s="758" t="s">
        <v>7</v>
      </c>
      <c r="D368" s="861"/>
      <c r="E368" s="861"/>
      <c r="F368" s="861"/>
      <c r="G368" s="861"/>
      <c r="H368" s="464" t="s">
        <v>22</v>
      </c>
      <c r="I368" s="56" t="s">
        <v>23</v>
      </c>
    </row>
    <row r="369" spans="2:10" ht="95.25" customHeight="1">
      <c r="B369" s="428">
        <f>+B345+0.01</f>
        <v>3.1299999999999972</v>
      </c>
      <c r="C369" s="759" t="str">
        <f t="array" ref="C369">INDEX(ACTIVIDADES!$C:$C,MATCH(B369,ACTIVIDADES!$B:$B,0))</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D369" s="865"/>
      <c r="E369" s="865"/>
      <c r="F369" s="865"/>
      <c r="G369" s="866"/>
      <c r="H369" s="465" t="str">
        <f t="array" ref="H369">INDEX(ACTIVIDADES!$D:$D,MATCH(B369,ACTIVIDADES!$B:$B,0))</f>
        <v>m²</v>
      </c>
      <c r="I369" s="57">
        <f>I376</f>
        <v>0</v>
      </c>
    </row>
    <row r="370" spans="2:10" ht="21" customHeight="1">
      <c r="B370" s="760" t="s">
        <v>258</v>
      </c>
      <c r="C370" s="761"/>
      <c r="D370" s="762"/>
      <c r="E370" s="58" t="s">
        <v>259</v>
      </c>
      <c r="F370" s="58" t="s">
        <v>260</v>
      </c>
      <c r="G370" s="58" t="s">
        <v>261</v>
      </c>
      <c r="H370" s="58" t="s">
        <v>262</v>
      </c>
      <c r="I370" s="59" t="s">
        <v>251</v>
      </c>
    </row>
    <row r="371" spans="2:10" ht="15" customHeight="1">
      <c r="B371" s="763"/>
      <c r="C371" s="751"/>
      <c r="D371" s="752"/>
      <c r="E371" s="60"/>
      <c r="F371" s="60"/>
      <c r="G371" s="61"/>
      <c r="H371" s="61"/>
      <c r="I371" s="62"/>
      <c r="J371" s="467"/>
    </row>
    <row r="372" spans="2:10" ht="15" customHeight="1">
      <c r="B372" s="763"/>
      <c r="C372" s="751"/>
      <c r="D372" s="752"/>
      <c r="E372" s="60"/>
      <c r="F372" s="60"/>
      <c r="G372" s="61"/>
      <c r="H372" s="61"/>
      <c r="I372" s="62"/>
    </row>
    <row r="373" spans="2:10" ht="15.75" customHeight="1">
      <c r="B373" s="750"/>
      <c r="C373" s="751"/>
      <c r="D373" s="752"/>
      <c r="E373" s="60"/>
      <c r="F373" s="60"/>
      <c r="G373" s="61"/>
      <c r="H373" s="61"/>
      <c r="I373" s="62"/>
    </row>
    <row r="374" spans="2:10" ht="15" customHeight="1">
      <c r="B374" s="750"/>
      <c r="C374" s="751"/>
      <c r="D374" s="752"/>
      <c r="E374" s="60"/>
      <c r="F374" s="60"/>
      <c r="G374" s="61"/>
      <c r="H374" s="61"/>
      <c r="I374" s="62"/>
    </row>
    <row r="375" spans="2:10" ht="15" customHeight="1">
      <c r="B375" s="750"/>
      <c r="C375" s="751"/>
      <c r="D375" s="752"/>
      <c r="E375" s="60"/>
      <c r="F375" s="60"/>
      <c r="G375" s="61"/>
      <c r="H375" s="61"/>
      <c r="I375" s="62"/>
    </row>
    <row r="376" spans="2:10" ht="15" customHeight="1">
      <c r="B376" s="753" t="s">
        <v>263</v>
      </c>
      <c r="C376" s="867"/>
      <c r="D376" s="867"/>
      <c r="E376" s="867"/>
      <c r="F376" s="867"/>
      <c r="G376" s="867"/>
      <c r="H376" s="868"/>
      <c r="I376" s="63">
        <f>SUM(I371:I375)</f>
        <v>0</v>
      </c>
    </row>
    <row r="377" spans="2:10" ht="19.5" customHeight="1">
      <c r="B377" s="754" t="s">
        <v>264</v>
      </c>
      <c r="C377" s="869"/>
      <c r="D377" s="869"/>
      <c r="E377" s="869"/>
      <c r="F377" s="869"/>
      <c r="G377" s="869"/>
      <c r="H377" s="869"/>
      <c r="I377" s="870"/>
    </row>
    <row r="378" spans="2:10" ht="19.5" customHeight="1">
      <c r="B378" s="871"/>
      <c r="C378" s="860"/>
      <c r="D378" s="860"/>
      <c r="E378" s="860"/>
      <c r="F378" s="860"/>
      <c r="G378" s="860"/>
      <c r="H378" s="860"/>
      <c r="I378" s="872"/>
    </row>
    <row r="379" spans="2:10" ht="19.5" customHeight="1">
      <c r="B379" s="871"/>
      <c r="C379" s="860"/>
      <c r="D379" s="860"/>
      <c r="E379" s="860"/>
      <c r="F379" s="860"/>
      <c r="G379" s="860"/>
      <c r="H379" s="860"/>
      <c r="I379" s="872"/>
    </row>
    <row r="380" spans="2:10" ht="19.5" customHeight="1">
      <c r="B380" s="871"/>
      <c r="C380" s="860"/>
      <c r="D380" s="860"/>
      <c r="E380" s="860"/>
      <c r="F380" s="860"/>
      <c r="G380" s="860"/>
      <c r="H380" s="860"/>
      <c r="I380" s="872"/>
    </row>
    <row r="381" spans="2:10" ht="19.5" customHeight="1">
      <c r="B381" s="871"/>
      <c r="C381" s="860"/>
      <c r="D381" s="860"/>
      <c r="E381" s="860"/>
      <c r="F381" s="860"/>
      <c r="G381" s="860"/>
      <c r="H381" s="860"/>
      <c r="I381" s="872"/>
    </row>
    <row r="382" spans="2:10" ht="19.5" customHeight="1">
      <c r="B382" s="871"/>
      <c r="C382" s="860"/>
      <c r="D382" s="860"/>
      <c r="E382" s="860"/>
      <c r="F382" s="860"/>
      <c r="G382" s="860"/>
      <c r="H382" s="860"/>
      <c r="I382" s="872"/>
    </row>
    <row r="383" spans="2:10" ht="19.5" customHeight="1">
      <c r="B383" s="871"/>
      <c r="C383" s="860"/>
      <c r="D383" s="860"/>
      <c r="E383" s="860"/>
      <c r="F383" s="860"/>
      <c r="G383" s="860"/>
      <c r="H383" s="860"/>
      <c r="I383" s="872"/>
    </row>
    <row r="384" spans="2:10" ht="19.5" customHeight="1">
      <c r="B384" s="871"/>
      <c r="C384" s="860"/>
      <c r="D384" s="860"/>
      <c r="E384" s="860"/>
      <c r="F384" s="860"/>
      <c r="G384" s="860"/>
      <c r="H384" s="860"/>
      <c r="I384" s="872"/>
    </row>
    <row r="385" spans="2:11" ht="19.5" customHeight="1">
      <c r="B385" s="871"/>
      <c r="C385" s="860"/>
      <c r="D385" s="860"/>
      <c r="E385" s="860"/>
      <c r="F385" s="860"/>
      <c r="G385" s="860"/>
      <c r="H385" s="860"/>
      <c r="I385" s="872"/>
    </row>
    <row r="386" spans="2:11" ht="19.5" customHeight="1">
      <c r="B386" s="871"/>
      <c r="C386" s="860"/>
      <c r="D386" s="860"/>
      <c r="E386" s="860"/>
      <c r="F386" s="860"/>
      <c r="G386" s="860"/>
      <c r="H386" s="860"/>
      <c r="I386" s="872"/>
    </row>
    <row r="387" spans="2:11" ht="19.5" customHeight="1">
      <c r="B387" s="873"/>
      <c r="C387" s="865"/>
      <c r="D387" s="865"/>
      <c r="E387" s="865"/>
      <c r="F387" s="865"/>
      <c r="G387" s="865"/>
      <c r="H387" s="865"/>
      <c r="I387" s="866"/>
    </row>
    <row r="388" spans="2:11" ht="14.25" customHeight="1"/>
    <row r="389" spans="2:11" ht="18" customHeight="1">
      <c r="B389" s="755" t="s">
        <v>256</v>
      </c>
      <c r="C389" s="861"/>
      <c r="D389" s="861"/>
      <c r="E389" s="861"/>
      <c r="F389" s="861"/>
      <c r="G389" s="862"/>
      <c r="H389" s="461"/>
      <c r="I389" s="462"/>
    </row>
    <row r="390" spans="2:11" ht="18" customHeight="1">
      <c r="B390" s="756" t="s">
        <v>257</v>
      </c>
      <c r="C390" s="861"/>
      <c r="D390" s="861"/>
      <c r="E390" s="861"/>
      <c r="F390" s="861"/>
      <c r="G390" s="862"/>
      <c r="H390" s="52"/>
      <c r="I390" s="53"/>
    </row>
    <row r="391" spans="2:11" ht="33" customHeight="1">
      <c r="B391" s="757" t="str">
        <f>+ACTIVIDADES!$B$2</f>
        <v>MANTENIMIENTO RESTAURANTES ESCOLARES</v>
      </c>
      <c r="C391" s="863"/>
      <c r="D391" s="863"/>
      <c r="E391" s="863"/>
      <c r="F391" s="863"/>
      <c r="G391" s="864"/>
      <c r="H391" s="54"/>
      <c r="I391" s="55"/>
    </row>
    <row r="392" spans="2:11" ht="21" customHeight="1">
      <c r="B392" s="463" t="s">
        <v>6</v>
      </c>
      <c r="C392" s="758" t="s">
        <v>7</v>
      </c>
      <c r="D392" s="861"/>
      <c r="E392" s="861"/>
      <c r="F392" s="861"/>
      <c r="G392" s="861"/>
      <c r="H392" s="464" t="s">
        <v>22</v>
      </c>
      <c r="I392" s="56" t="s">
        <v>23</v>
      </c>
    </row>
    <row r="393" spans="2:11" ht="95.25" customHeight="1">
      <c r="B393" s="428">
        <f>+B369+0.01</f>
        <v>3.139999999999997</v>
      </c>
      <c r="C393" s="759" t="str">
        <f t="array" ref="C393">INDEX(ACTIVIDADES!$C:$C,MATCH(B393,ACTIVIDADES!$B:$B,0))</f>
        <v>DEMOLICIÓN PISO EN BALDOSA DE GRANO de cualquier espesor. Incluye demolición de guardaescobas existente,de mortero de pega, retiro recebo y entresuelo. INCLUYE BOTADA DE ESCOMBROS</v>
      </c>
      <c r="D393" s="865"/>
      <c r="E393" s="865"/>
      <c r="F393" s="865"/>
      <c r="G393" s="866"/>
      <c r="H393" s="465" t="str">
        <f t="array" ref="H393">INDEX(ACTIVIDADES!$D:$D,MATCH(B393,ACTIVIDADES!$B:$B,0))</f>
        <v>m²</v>
      </c>
      <c r="I393" s="57">
        <f>I400</f>
        <v>115.97999999999999</v>
      </c>
      <c r="K393" s="739">
        <f>INDEX(ACTIVIDADES!$F$9:$F$204,MATCH(MEMORIAS!B393,ACTIVIDADES!$B$9:$B$204,0))</f>
        <v>10004.917341711111</v>
      </c>
    </row>
    <row r="394" spans="2:11" ht="21" customHeight="1">
      <c r="B394" s="760" t="s">
        <v>258</v>
      </c>
      <c r="C394" s="761"/>
      <c r="D394" s="762"/>
      <c r="E394" s="58" t="s">
        <v>259</v>
      </c>
      <c r="F394" s="58" t="s">
        <v>260</v>
      </c>
      <c r="G394" s="58" t="s">
        <v>261</v>
      </c>
      <c r="H394" s="58" t="s">
        <v>262</v>
      </c>
      <c r="I394" s="59" t="s">
        <v>251</v>
      </c>
    </row>
    <row r="395" spans="2:11" ht="15" customHeight="1">
      <c r="B395" s="763" t="s">
        <v>266</v>
      </c>
      <c r="C395" s="751"/>
      <c r="D395" s="752"/>
      <c r="E395" s="60">
        <v>2.2000000000000002</v>
      </c>
      <c r="F395" s="60"/>
      <c r="G395" s="61">
        <v>1.2</v>
      </c>
      <c r="H395" s="61">
        <v>1</v>
      </c>
      <c r="I395" s="62">
        <f t="shared" ref="I395:I399" si="14">IF(E395="",1,E395)*IF(F395="",1,F395)*IF(G395="",1,G395)*H395</f>
        <v>2.64</v>
      </c>
      <c r="K395" s="740">
        <f>+I395*K393</f>
        <v>26412.981782117335</v>
      </c>
    </row>
    <row r="396" spans="2:11" ht="15" customHeight="1">
      <c r="B396" s="763" t="s">
        <v>266</v>
      </c>
      <c r="C396" s="751"/>
      <c r="D396" s="752"/>
      <c r="E396" s="60">
        <v>14</v>
      </c>
      <c r="F396" s="60"/>
      <c r="G396" s="61">
        <v>6</v>
      </c>
      <c r="H396" s="61">
        <v>1</v>
      </c>
      <c r="I396" s="62">
        <f t="shared" si="14"/>
        <v>84</v>
      </c>
      <c r="K396" s="740">
        <f>+I396*K393</f>
        <v>840413.05670373328</v>
      </c>
    </row>
    <row r="397" spans="2:11" ht="15.75" customHeight="1">
      <c r="B397" s="750" t="s">
        <v>2</v>
      </c>
      <c r="C397" s="751"/>
      <c r="D397" s="752"/>
      <c r="E397" s="60">
        <v>4.7</v>
      </c>
      <c r="F397" s="60"/>
      <c r="G397" s="61">
        <v>3.7</v>
      </c>
      <c r="H397" s="61">
        <v>1</v>
      </c>
      <c r="I397" s="62">
        <f t="shared" si="14"/>
        <v>17.39</v>
      </c>
      <c r="K397" s="740">
        <f>+I397*K393</f>
        <v>173985.51257235621</v>
      </c>
    </row>
    <row r="398" spans="2:11" ht="15" customHeight="1">
      <c r="B398" s="750" t="s">
        <v>2</v>
      </c>
      <c r="C398" s="751"/>
      <c r="D398" s="752"/>
      <c r="E398" s="60">
        <v>3</v>
      </c>
      <c r="F398" s="60"/>
      <c r="G398" s="61">
        <v>3.7</v>
      </c>
      <c r="H398" s="61">
        <v>1</v>
      </c>
      <c r="I398" s="62">
        <f t="shared" si="14"/>
        <v>11.100000000000001</v>
      </c>
      <c r="K398" s="740">
        <f>+I398*K393</f>
        <v>111054.58249299334</v>
      </c>
    </row>
    <row r="399" spans="2:11" ht="15" customHeight="1">
      <c r="B399" s="750" t="s">
        <v>2</v>
      </c>
      <c r="C399" s="751"/>
      <c r="D399" s="752"/>
      <c r="E399" s="60">
        <v>1</v>
      </c>
      <c r="F399" s="60"/>
      <c r="G399" s="61">
        <v>0.85</v>
      </c>
      <c r="H399" s="61">
        <v>1</v>
      </c>
      <c r="I399" s="62">
        <f t="shared" si="14"/>
        <v>0.85</v>
      </c>
      <c r="K399" s="740">
        <f>+I399*K393</f>
        <v>8504.1797404544432</v>
      </c>
    </row>
    <row r="400" spans="2:11" ht="15" customHeight="1">
      <c r="B400" s="753" t="s">
        <v>263</v>
      </c>
      <c r="C400" s="867"/>
      <c r="D400" s="867"/>
      <c r="E400" s="867"/>
      <c r="F400" s="867"/>
      <c r="G400" s="867"/>
      <c r="H400" s="868"/>
      <c r="I400" s="63">
        <f>SUM(I395:I399)</f>
        <v>115.97999999999999</v>
      </c>
    </row>
    <row r="401" spans="2:9" ht="19.5" customHeight="1">
      <c r="B401" s="754"/>
      <c r="C401" s="869"/>
      <c r="D401" s="869"/>
      <c r="E401" s="869"/>
      <c r="F401" s="869"/>
      <c r="G401" s="869"/>
      <c r="H401" s="869"/>
      <c r="I401" s="870"/>
    </row>
    <row r="402" spans="2:9" ht="19.5" customHeight="1">
      <c r="B402" s="871"/>
      <c r="C402" s="860"/>
      <c r="D402" s="860"/>
      <c r="E402" s="860"/>
      <c r="F402" s="860"/>
      <c r="G402" s="860"/>
      <c r="H402" s="860"/>
      <c r="I402" s="872"/>
    </row>
    <row r="403" spans="2:9" ht="19.5" customHeight="1">
      <c r="B403" s="871"/>
      <c r="C403" s="860"/>
      <c r="D403" s="860"/>
      <c r="E403" s="860"/>
      <c r="F403" s="860"/>
      <c r="G403" s="860"/>
      <c r="H403" s="860"/>
      <c r="I403" s="872"/>
    </row>
    <row r="404" spans="2:9" ht="19.5" customHeight="1">
      <c r="B404" s="871"/>
      <c r="C404" s="860"/>
      <c r="D404" s="860"/>
      <c r="E404" s="860"/>
      <c r="F404" s="860"/>
      <c r="G404" s="860"/>
      <c r="H404" s="860"/>
      <c r="I404" s="872"/>
    </row>
    <row r="405" spans="2:9" ht="19.5" customHeight="1">
      <c r="B405" s="871"/>
      <c r="C405" s="860"/>
      <c r="D405" s="860"/>
      <c r="E405" s="860"/>
      <c r="F405" s="860"/>
      <c r="G405" s="860"/>
      <c r="H405" s="860"/>
      <c r="I405" s="872"/>
    </row>
    <row r="406" spans="2:9" ht="19.5" customHeight="1">
      <c r="B406" s="871"/>
      <c r="C406" s="860"/>
      <c r="D406" s="860"/>
      <c r="E406" s="860"/>
      <c r="F406" s="860"/>
      <c r="G406" s="860"/>
      <c r="H406" s="860"/>
      <c r="I406" s="872"/>
    </row>
    <row r="407" spans="2:9" ht="19.5" customHeight="1">
      <c r="B407" s="871"/>
      <c r="C407" s="860"/>
      <c r="D407" s="860"/>
      <c r="E407" s="860"/>
      <c r="F407" s="860"/>
      <c r="G407" s="860"/>
      <c r="H407" s="860"/>
      <c r="I407" s="872"/>
    </row>
    <row r="408" spans="2:9" ht="19.5" customHeight="1">
      <c r="B408" s="871"/>
      <c r="C408" s="860"/>
      <c r="D408" s="860"/>
      <c r="E408" s="860"/>
      <c r="F408" s="860"/>
      <c r="G408" s="860"/>
      <c r="H408" s="860"/>
      <c r="I408" s="872"/>
    </row>
    <row r="409" spans="2:9" ht="19.5" customHeight="1">
      <c r="B409" s="871"/>
      <c r="C409" s="860"/>
      <c r="D409" s="860"/>
      <c r="E409" s="860"/>
      <c r="F409" s="860"/>
      <c r="G409" s="860"/>
      <c r="H409" s="860"/>
      <c r="I409" s="872"/>
    </row>
    <row r="410" spans="2:9" ht="19.5" customHeight="1">
      <c r="B410" s="871"/>
      <c r="C410" s="860"/>
      <c r="D410" s="860"/>
      <c r="E410" s="860"/>
      <c r="F410" s="860"/>
      <c r="G410" s="860"/>
      <c r="H410" s="860"/>
      <c r="I410" s="872"/>
    </row>
    <row r="411" spans="2:9" ht="19.5" customHeight="1">
      <c r="B411" s="871"/>
      <c r="C411" s="860"/>
      <c r="D411" s="860"/>
      <c r="E411" s="860"/>
      <c r="F411" s="860"/>
      <c r="G411" s="860"/>
      <c r="H411" s="860"/>
      <c r="I411" s="872"/>
    </row>
    <row r="412" spans="2:9" ht="19.5" customHeight="1">
      <c r="B412" s="871"/>
      <c r="C412" s="860"/>
      <c r="D412" s="860"/>
      <c r="E412" s="860"/>
      <c r="F412" s="860"/>
      <c r="G412" s="860"/>
      <c r="H412" s="860"/>
      <c r="I412" s="872"/>
    </row>
    <row r="413" spans="2:9" ht="19.5" customHeight="1">
      <c r="B413" s="871"/>
      <c r="C413" s="860"/>
      <c r="D413" s="860"/>
      <c r="E413" s="860"/>
      <c r="F413" s="860"/>
      <c r="G413" s="860"/>
      <c r="H413" s="860"/>
      <c r="I413" s="872"/>
    </row>
    <row r="414" spans="2:9" ht="19.5" customHeight="1">
      <c r="B414" s="871"/>
      <c r="C414" s="860"/>
      <c r="D414" s="860"/>
      <c r="E414" s="860"/>
      <c r="F414" s="860"/>
      <c r="G414" s="860"/>
      <c r="H414" s="860"/>
      <c r="I414" s="872"/>
    </row>
    <row r="415" spans="2:9" ht="19.5" customHeight="1">
      <c r="B415" s="871"/>
      <c r="C415" s="860"/>
      <c r="D415" s="860"/>
      <c r="E415" s="860"/>
      <c r="F415" s="860"/>
      <c r="G415" s="860"/>
      <c r="H415" s="860"/>
      <c r="I415" s="872"/>
    </row>
    <row r="416" spans="2:9" ht="19.5" customHeight="1">
      <c r="B416" s="871"/>
      <c r="C416" s="860"/>
      <c r="D416" s="860"/>
      <c r="E416" s="860"/>
      <c r="F416" s="860"/>
      <c r="G416" s="860"/>
      <c r="H416" s="860"/>
      <c r="I416" s="872"/>
    </row>
    <row r="417" spans="2:9" ht="19.5" customHeight="1">
      <c r="B417" s="871"/>
      <c r="C417" s="860"/>
      <c r="D417" s="860"/>
      <c r="E417" s="860"/>
      <c r="F417" s="860"/>
      <c r="G417" s="860"/>
      <c r="H417" s="860"/>
      <c r="I417" s="872"/>
    </row>
    <row r="418" spans="2:9" ht="19.149999999999999" customHeight="1">
      <c r="B418" s="873"/>
      <c r="C418" s="865"/>
      <c r="D418" s="865"/>
      <c r="E418" s="865"/>
      <c r="F418" s="865"/>
      <c r="G418" s="865"/>
      <c r="H418" s="865"/>
      <c r="I418" s="866"/>
    </row>
    <row r="419" spans="2:9" ht="14.25" customHeight="1"/>
    <row r="420" spans="2:9" ht="18" customHeight="1">
      <c r="B420" s="755" t="s">
        <v>256</v>
      </c>
      <c r="C420" s="861"/>
      <c r="D420" s="861"/>
      <c r="E420" s="861"/>
      <c r="F420" s="861"/>
      <c r="G420" s="862"/>
      <c r="H420" s="461"/>
      <c r="I420" s="462"/>
    </row>
    <row r="421" spans="2:9" ht="18" customHeight="1">
      <c r="B421" s="756" t="s">
        <v>257</v>
      </c>
      <c r="C421" s="861"/>
      <c r="D421" s="861"/>
      <c r="E421" s="861"/>
      <c r="F421" s="861"/>
      <c r="G421" s="862"/>
      <c r="H421" s="52"/>
      <c r="I421" s="53"/>
    </row>
    <row r="422" spans="2:9" ht="33" customHeight="1">
      <c r="B422" s="757" t="str">
        <f>+ACTIVIDADES!$B$2</f>
        <v>MANTENIMIENTO RESTAURANTES ESCOLARES</v>
      </c>
      <c r="C422" s="863"/>
      <c r="D422" s="863"/>
      <c r="E422" s="863"/>
      <c r="F422" s="863"/>
      <c r="G422" s="864"/>
      <c r="H422" s="54"/>
      <c r="I422" s="55"/>
    </row>
    <row r="423" spans="2:9" ht="21" customHeight="1">
      <c r="B423" s="463" t="s">
        <v>6</v>
      </c>
      <c r="C423" s="758" t="s">
        <v>7</v>
      </c>
      <c r="D423" s="861"/>
      <c r="E423" s="861"/>
      <c r="F423" s="861"/>
      <c r="G423" s="861"/>
      <c r="H423" s="464" t="s">
        <v>22</v>
      </c>
      <c r="I423" s="56" t="s">
        <v>23</v>
      </c>
    </row>
    <row r="424" spans="2:9" ht="94.5" customHeight="1">
      <c r="B424" s="428">
        <f>+B393+0.01</f>
        <v>3.1499999999999968</v>
      </c>
      <c r="C424" s="759" t="str">
        <f t="array" ref="C424">INDEX(ACTIVIDADES!$C:$C,MATCH(B424,ACTIVIDADES!$B:$B,0))</f>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v>
      </c>
      <c r="D424" s="865"/>
      <c r="E424" s="865"/>
      <c r="F424" s="865"/>
      <c r="G424" s="866"/>
      <c r="H424" s="465" t="str">
        <f t="array" ref="H424">INDEX(ACTIVIDADES!$D:$D,MATCH(B424,ACTIVIDADES!$B:$B,0))</f>
        <v>m²</v>
      </c>
      <c r="I424" s="57">
        <f>I431</f>
        <v>0</v>
      </c>
    </row>
    <row r="425" spans="2:9" ht="21" customHeight="1">
      <c r="B425" s="760" t="s">
        <v>258</v>
      </c>
      <c r="C425" s="761"/>
      <c r="D425" s="762"/>
      <c r="E425" s="58" t="s">
        <v>259</v>
      </c>
      <c r="F425" s="58" t="s">
        <v>260</v>
      </c>
      <c r="G425" s="58" t="s">
        <v>261</v>
      </c>
      <c r="H425" s="58" t="s">
        <v>262</v>
      </c>
      <c r="I425" s="59" t="s">
        <v>251</v>
      </c>
    </row>
    <row r="426" spans="2:9" ht="15" customHeight="1">
      <c r="B426" s="763"/>
      <c r="C426" s="751"/>
      <c r="D426" s="752"/>
      <c r="E426" s="60"/>
      <c r="F426" s="60"/>
      <c r="G426" s="61"/>
      <c r="H426" s="61"/>
      <c r="I426" s="62">
        <f t="shared" ref="I426:I430" si="15">IF(E426="",1,E426)*IF(F426="",1,F426)*IF(G426="",1,G426)*H426</f>
        <v>0</v>
      </c>
    </row>
    <row r="427" spans="2:9" ht="15" customHeight="1">
      <c r="B427" s="763"/>
      <c r="C427" s="751"/>
      <c r="D427" s="752"/>
      <c r="E427" s="60"/>
      <c r="F427" s="60"/>
      <c r="G427" s="61"/>
      <c r="H427" s="61"/>
      <c r="I427" s="62">
        <f t="shared" si="15"/>
        <v>0</v>
      </c>
    </row>
    <row r="428" spans="2:9" ht="15.75" customHeight="1">
      <c r="B428" s="750"/>
      <c r="C428" s="751"/>
      <c r="D428" s="752"/>
      <c r="E428" s="60"/>
      <c r="F428" s="60"/>
      <c r="G428" s="61"/>
      <c r="H428" s="61"/>
      <c r="I428" s="62">
        <f t="shared" si="15"/>
        <v>0</v>
      </c>
    </row>
    <row r="429" spans="2:9" ht="15" customHeight="1">
      <c r="B429" s="750"/>
      <c r="C429" s="751"/>
      <c r="D429" s="752"/>
      <c r="E429" s="60"/>
      <c r="F429" s="60"/>
      <c r="G429" s="61"/>
      <c r="H429" s="61"/>
      <c r="I429" s="62">
        <f t="shared" si="15"/>
        <v>0</v>
      </c>
    </row>
    <row r="430" spans="2:9" ht="15" customHeight="1">
      <c r="B430" s="750"/>
      <c r="C430" s="751"/>
      <c r="D430" s="752"/>
      <c r="E430" s="60"/>
      <c r="F430" s="60"/>
      <c r="G430" s="61"/>
      <c r="H430" s="61"/>
      <c r="I430" s="62">
        <f t="shared" si="15"/>
        <v>0</v>
      </c>
    </row>
    <row r="431" spans="2:9" ht="15" customHeight="1">
      <c r="B431" s="753" t="s">
        <v>263</v>
      </c>
      <c r="C431" s="867"/>
      <c r="D431" s="867"/>
      <c r="E431" s="867"/>
      <c r="F431" s="867"/>
      <c r="G431" s="867"/>
      <c r="H431" s="868"/>
      <c r="I431" s="63">
        <f>SUM(I426:I430)</f>
        <v>0</v>
      </c>
    </row>
    <row r="432" spans="2:9" ht="19.5" customHeight="1">
      <c r="B432" s="754" t="s">
        <v>264</v>
      </c>
      <c r="C432" s="869"/>
      <c r="D432" s="869"/>
      <c r="E432" s="869"/>
      <c r="F432" s="869"/>
      <c r="G432" s="869"/>
      <c r="H432" s="869"/>
      <c r="I432" s="870"/>
    </row>
    <row r="433" spans="2:11" ht="19.5" customHeight="1">
      <c r="B433" s="871"/>
      <c r="C433" s="860"/>
      <c r="D433" s="860"/>
      <c r="E433" s="860"/>
      <c r="F433" s="860"/>
      <c r="G433" s="860"/>
      <c r="H433" s="860"/>
      <c r="I433" s="872"/>
    </row>
    <row r="434" spans="2:11" ht="19.5" customHeight="1">
      <c r="B434" s="871"/>
      <c r="C434" s="860"/>
      <c r="D434" s="860"/>
      <c r="E434" s="860"/>
      <c r="F434" s="860"/>
      <c r="G434" s="860"/>
      <c r="H434" s="860"/>
      <c r="I434" s="872"/>
    </row>
    <row r="435" spans="2:11" ht="19.5" customHeight="1">
      <c r="B435" s="871"/>
      <c r="C435" s="860"/>
      <c r="D435" s="860"/>
      <c r="E435" s="860"/>
      <c r="F435" s="860"/>
      <c r="G435" s="860"/>
      <c r="H435" s="860"/>
      <c r="I435" s="872"/>
    </row>
    <row r="436" spans="2:11" ht="19.5" customHeight="1">
      <c r="B436" s="871"/>
      <c r="C436" s="860"/>
      <c r="D436" s="860"/>
      <c r="E436" s="860"/>
      <c r="F436" s="860"/>
      <c r="G436" s="860"/>
      <c r="H436" s="860"/>
      <c r="I436" s="872"/>
    </row>
    <row r="437" spans="2:11" ht="19.5" customHeight="1">
      <c r="B437" s="871"/>
      <c r="C437" s="860"/>
      <c r="D437" s="860"/>
      <c r="E437" s="860"/>
      <c r="F437" s="860"/>
      <c r="G437" s="860"/>
      <c r="H437" s="860"/>
      <c r="I437" s="872"/>
    </row>
    <row r="438" spans="2:11" ht="19.5" customHeight="1">
      <c r="B438" s="871"/>
      <c r="C438" s="860"/>
      <c r="D438" s="860"/>
      <c r="E438" s="860"/>
      <c r="F438" s="860"/>
      <c r="G438" s="860"/>
      <c r="H438" s="860"/>
      <c r="I438" s="872"/>
    </row>
    <row r="439" spans="2:11" ht="19.5" customHeight="1">
      <c r="B439" s="871"/>
      <c r="C439" s="860"/>
      <c r="D439" s="860"/>
      <c r="E439" s="860"/>
      <c r="F439" s="860"/>
      <c r="G439" s="860"/>
      <c r="H439" s="860"/>
      <c r="I439" s="872"/>
    </row>
    <row r="440" spans="2:11" ht="19.5" customHeight="1">
      <c r="B440" s="871"/>
      <c r="C440" s="860"/>
      <c r="D440" s="860"/>
      <c r="E440" s="860"/>
      <c r="F440" s="860"/>
      <c r="G440" s="860"/>
      <c r="H440" s="860"/>
      <c r="I440" s="872"/>
    </row>
    <row r="441" spans="2:11" ht="19.5" customHeight="1">
      <c r="B441" s="871"/>
      <c r="C441" s="860"/>
      <c r="D441" s="860"/>
      <c r="E441" s="860"/>
      <c r="F441" s="860"/>
      <c r="G441" s="860"/>
      <c r="H441" s="860"/>
      <c r="I441" s="872"/>
    </row>
    <row r="442" spans="2:11" ht="19.5" customHeight="1">
      <c r="B442" s="873"/>
      <c r="C442" s="865"/>
      <c r="D442" s="865"/>
      <c r="E442" s="865"/>
      <c r="F442" s="865"/>
      <c r="G442" s="865"/>
      <c r="H442" s="865"/>
      <c r="I442" s="866"/>
    </row>
    <row r="443" spans="2:11" ht="14.25" customHeight="1"/>
    <row r="444" spans="2:11" ht="18" customHeight="1">
      <c r="B444" s="755" t="s">
        <v>256</v>
      </c>
      <c r="C444" s="861"/>
      <c r="D444" s="861"/>
      <c r="E444" s="861"/>
      <c r="F444" s="861"/>
      <c r="G444" s="862"/>
      <c r="H444" s="461"/>
      <c r="I444" s="462"/>
    </row>
    <row r="445" spans="2:11" ht="18" customHeight="1">
      <c r="B445" s="756" t="s">
        <v>257</v>
      </c>
      <c r="C445" s="861"/>
      <c r="D445" s="861"/>
      <c r="E445" s="861"/>
      <c r="F445" s="861"/>
      <c r="G445" s="862"/>
      <c r="H445" s="52"/>
      <c r="I445" s="53"/>
    </row>
    <row r="446" spans="2:11" ht="33" customHeight="1">
      <c r="B446" s="757" t="str">
        <f>+ACTIVIDADES!$B$2</f>
        <v>MANTENIMIENTO RESTAURANTES ESCOLARES</v>
      </c>
      <c r="C446" s="863"/>
      <c r="D446" s="863"/>
      <c r="E446" s="863"/>
      <c r="F446" s="863"/>
      <c r="G446" s="864"/>
      <c r="H446" s="54"/>
      <c r="I446" s="55"/>
    </row>
    <row r="447" spans="2:11" ht="21" customHeight="1">
      <c r="B447" s="463" t="s">
        <v>6</v>
      </c>
      <c r="C447" s="758" t="s">
        <v>7</v>
      </c>
      <c r="D447" s="861"/>
      <c r="E447" s="861"/>
      <c r="F447" s="861"/>
      <c r="G447" s="861"/>
      <c r="H447" s="464" t="s">
        <v>22</v>
      </c>
      <c r="I447" s="56" t="s">
        <v>23</v>
      </c>
    </row>
    <row r="448" spans="2:11" ht="95.25" customHeight="1">
      <c r="B448" s="428">
        <f>+B424+0.01</f>
        <v>3.1599999999999966</v>
      </c>
      <c r="C448" s="759" t="str">
        <f t="array" ref="C448">INDEX(ACTIVIDADES!$C:$C,MATCH(B448,ACTIVIDADES!$B:$B,0))</f>
        <v>DEMOLICIÓN PISO O ENCHAPE EN CERÁMICA. INCLUYE BOTADA DE ESCOMBROS</v>
      </c>
      <c r="D448" s="865"/>
      <c r="E448" s="865"/>
      <c r="F448" s="865"/>
      <c r="G448" s="866"/>
      <c r="H448" s="465" t="str">
        <f t="array" ref="H448">INDEX(ACTIVIDADES!$D:$D,MATCH(B448,ACTIVIDADES!$B:$B,0))</f>
        <v>m</v>
      </c>
      <c r="I448" s="57">
        <f>I455</f>
        <v>4</v>
      </c>
      <c r="K448" s="739">
        <f>INDEX(ACTIVIDADES!$F$9:$F$204,MATCH(MEMORIAS!B448,ACTIVIDADES!$B$9:$B$204,0))</f>
        <v>16248.584683422221</v>
      </c>
    </row>
    <row r="449" spans="2:11" ht="21" customHeight="1">
      <c r="B449" s="760" t="s">
        <v>258</v>
      </c>
      <c r="C449" s="761"/>
      <c r="D449" s="762"/>
      <c r="E449" s="58" t="s">
        <v>259</v>
      </c>
      <c r="F449" s="58" t="s">
        <v>260</v>
      </c>
      <c r="G449" s="58" t="s">
        <v>261</v>
      </c>
      <c r="H449" s="58" t="s">
        <v>262</v>
      </c>
      <c r="I449" s="59" t="s">
        <v>251</v>
      </c>
    </row>
    <row r="450" spans="2:11" ht="15" customHeight="1">
      <c r="B450" s="763" t="s">
        <v>2</v>
      </c>
      <c r="C450" s="751"/>
      <c r="D450" s="752"/>
      <c r="E450" s="60">
        <v>4</v>
      </c>
      <c r="F450" s="60">
        <v>1</v>
      </c>
      <c r="G450" s="61"/>
      <c r="H450" s="61">
        <v>1</v>
      </c>
      <c r="I450" s="62">
        <f t="shared" ref="I450:I454" si="16">IF(E450="",1,E450)*IF(F450="",1,F450)*IF(G450="",1,G450)*H450</f>
        <v>4</v>
      </c>
      <c r="K450" s="740">
        <f>+I450*K448</f>
        <v>64994.338733688885</v>
      </c>
    </row>
    <row r="451" spans="2:11" ht="15" customHeight="1">
      <c r="B451" s="763"/>
      <c r="C451" s="751"/>
      <c r="D451" s="752"/>
      <c r="E451" s="60"/>
      <c r="F451" s="60"/>
      <c r="G451" s="61"/>
      <c r="H451" s="61"/>
      <c r="I451" s="62">
        <f t="shared" si="16"/>
        <v>0</v>
      </c>
      <c r="K451" s="740">
        <f>+I451*K448</f>
        <v>0</v>
      </c>
    </row>
    <row r="452" spans="2:11" ht="15.75" customHeight="1">
      <c r="B452" s="750"/>
      <c r="C452" s="751"/>
      <c r="D452" s="752"/>
      <c r="E452" s="60"/>
      <c r="F452" s="60"/>
      <c r="G452" s="61"/>
      <c r="H452" s="61"/>
      <c r="I452" s="62">
        <f t="shared" si="16"/>
        <v>0</v>
      </c>
      <c r="K452" s="740">
        <f>+I452*K448</f>
        <v>0</v>
      </c>
    </row>
    <row r="453" spans="2:11" ht="15" customHeight="1">
      <c r="B453" s="750"/>
      <c r="C453" s="751"/>
      <c r="D453" s="752"/>
      <c r="E453" s="60"/>
      <c r="F453" s="60"/>
      <c r="G453" s="61"/>
      <c r="H453" s="61"/>
      <c r="I453" s="62">
        <f t="shared" si="16"/>
        <v>0</v>
      </c>
      <c r="K453" s="740">
        <f>+I453*K448</f>
        <v>0</v>
      </c>
    </row>
    <row r="454" spans="2:11" ht="15" customHeight="1">
      <c r="B454" s="750"/>
      <c r="C454" s="751"/>
      <c r="D454" s="752"/>
      <c r="E454" s="60"/>
      <c r="F454" s="60"/>
      <c r="G454" s="61"/>
      <c r="H454" s="61"/>
      <c r="I454" s="62">
        <f t="shared" si="16"/>
        <v>0</v>
      </c>
      <c r="K454" s="740">
        <f>+I454*K448</f>
        <v>0</v>
      </c>
    </row>
    <row r="455" spans="2:11" ht="15" customHeight="1">
      <c r="B455" s="753" t="s">
        <v>263</v>
      </c>
      <c r="C455" s="867"/>
      <c r="D455" s="867"/>
      <c r="E455" s="867"/>
      <c r="F455" s="867"/>
      <c r="G455" s="867"/>
      <c r="H455" s="868"/>
      <c r="I455" s="63">
        <f>SUM(I450:I454)</f>
        <v>4</v>
      </c>
    </row>
    <row r="456" spans="2:11" ht="19.5" customHeight="1">
      <c r="B456" s="754" t="s">
        <v>264</v>
      </c>
      <c r="C456" s="869"/>
      <c r="D456" s="869"/>
      <c r="E456" s="869"/>
      <c r="F456" s="869"/>
      <c r="G456" s="869"/>
      <c r="H456" s="869"/>
      <c r="I456" s="870"/>
    </row>
    <row r="457" spans="2:11" ht="19.5" customHeight="1">
      <c r="B457" s="871"/>
      <c r="C457" s="860"/>
      <c r="D457" s="860"/>
      <c r="E457" s="860"/>
      <c r="F457" s="860"/>
      <c r="G457" s="860"/>
      <c r="H457" s="860"/>
      <c r="I457" s="872"/>
    </row>
    <row r="458" spans="2:11" ht="19.5" customHeight="1">
      <c r="B458" s="871"/>
      <c r="C458" s="860"/>
      <c r="D458" s="860"/>
      <c r="E458" s="860"/>
      <c r="F458" s="860"/>
      <c r="G458" s="860"/>
      <c r="H458" s="860"/>
      <c r="I458" s="872"/>
    </row>
    <row r="459" spans="2:11" ht="19.5" customHeight="1">
      <c r="B459" s="871"/>
      <c r="C459" s="860"/>
      <c r="D459" s="860"/>
      <c r="E459" s="860"/>
      <c r="F459" s="860"/>
      <c r="G459" s="860"/>
      <c r="H459" s="860"/>
      <c r="I459" s="872"/>
    </row>
    <row r="460" spans="2:11" ht="19.5" customHeight="1">
      <c r="B460" s="871"/>
      <c r="C460" s="860"/>
      <c r="D460" s="860"/>
      <c r="E460" s="860"/>
      <c r="F460" s="860"/>
      <c r="G460" s="860"/>
      <c r="H460" s="860"/>
      <c r="I460" s="872"/>
    </row>
    <row r="461" spans="2:11" ht="19.5" customHeight="1">
      <c r="B461" s="871"/>
      <c r="C461" s="860"/>
      <c r="D461" s="860"/>
      <c r="E461" s="860"/>
      <c r="F461" s="860"/>
      <c r="G461" s="860"/>
      <c r="H461" s="860"/>
      <c r="I461" s="872"/>
    </row>
    <row r="462" spans="2:11" ht="19.5" customHeight="1">
      <c r="B462" s="871"/>
      <c r="C462" s="860"/>
      <c r="D462" s="860"/>
      <c r="E462" s="860"/>
      <c r="F462" s="860"/>
      <c r="G462" s="860"/>
      <c r="H462" s="860"/>
      <c r="I462" s="872"/>
    </row>
    <row r="463" spans="2:11" ht="19.5" customHeight="1">
      <c r="B463" s="871"/>
      <c r="C463" s="860"/>
      <c r="D463" s="860"/>
      <c r="E463" s="860"/>
      <c r="F463" s="860"/>
      <c r="G463" s="860"/>
      <c r="H463" s="860"/>
      <c r="I463" s="872"/>
    </row>
    <row r="464" spans="2:11" ht="19.5" customHeight="1">
      <c r="B464" s="871"/>
      <c r="C464" s="860"/>
      <c r="D464" s="860"/>
      <c r="E464" s="860"/>
      <c r="F464" s="860"/>
      <c r="G464" s="860"/>
      <c r="H464" s="860"/>
      <c r="I464" s="872"/>
    </row>
    <row r="465" spans="2:9" ht="19.5" customHeight="1">
      <c r="B465" s="871"/>
      <c r="C465" s="860"/>
      <c r="D465" s="860"/>
      <c r="E465" s="860"/>
      <c r="F465" s="860"/>
      <c r="G465" s="860"/>
      <c r="H465" s="860"/>
      <c r="I465" s="872"/>
    </row>
    <row r="466" spans="2:9" ht="19.5" customHeight="1">
      <c r="B466" s="871"/>
      <c r="C466" s="860"/>
      <c r="D466" s="860"/>
      <c r="E466" s="860"/>
      <c r="F466" s="860"/>
      <c r="G466" s="860"/>
      <c r="H466" s="860"/>
      <c r="I466" s="872"/>
    </row>
    <row r="467" spans="2:9" ht="19.5" customHeight="1">
      <c r="B467" s="871"/>
      <c r="C467" s="860"/>
      <c r="D467" s="860"/>
      <c r="E467" s="860"/>
      <c r="F467" s="860"/>
      <c r="G467" s="860"/>
      <c r="H467" s="860"/>
      <c r="I467" s="872"/>
    </row>
    <row r="468" spans="2:9" ht="19.5" customHeight="1">
      <c r="B468" s="871"/>
      <c r="C468" s="860"/>
      <c r="D468" s="860"/>
      <c r="E468" s="860"/>
      <c r="F468" s="860"/>
      <c r="G468" s="860"/>
      <c r="H468" s="860"/>
      <c r="I468" s="872"/>
    </row>
    <row r="469" spans="2:9" ht="19.5" customHeight="1">
      <c r="B469" s="871"/>
      <c r="C469" s="860"/>
      <c r="D469" s="860"/>
      <c r="E469" s="860"/>
      <c r="F469" s="860"/>
      <c r="G469" s="860"/>
      <c r="H469" s="860"/>
      <c r="I469" s="872"/>
    </row>
    <row r="470" spans="2:9" ht="19.5" customHeight="1">
      <c r="B470" s="871"/>
      <c r="C470" s="860"/>
      <c r="D470" s="860"/>
      <c r="E470" s="860"/>
      <c r="F470" s="860"/>
      <c r="G470" s="860"/>
      <c r="H470" s="860"/>
      <c r="I470" s="872"/>
    </row>
    <row r="471" spans="2:9" ht="19.5" customHeight="1">
      <c r="B471" s="871"/>
      <c r="C471" s="860"/>
      <c r="D471" s="860"/>
      <c r="E471" s="860"/>
      <c r="F471" s="860"/>
      <c r="G471" s="860"/>
      <c r="H471" s="860"/>
      <c r="I471" s="872"/>
    </row>
    <row r="472" spans="2:9" ht="19.5" customHeight="1">
      <c r="B472" s="873"/>
      <c r="C472" s="865"/>
      <c r="D472" s="865"/>
      <c r="E472" s="865"/>
      <c r="F472" s="865"/>
      <c r="G472" s="865"/>
      <c r="H472" s="865"/>
      <c r="I472" s="866"/>
    </row>
    <row r="473" spans="2:9" ht="14.25" customHeight="1"/>
    <row r="474" spans="2:9" ht="18" customHeight="1">
      <c r="B474" s="755" t="s">
        <v>256</v>
      </c>
      <c r="C474" s="861"/>
      <c r="D474" s="861"/>
      <c r="E474" s="861"/>
      <c r="F474" s="861"/>
      <c r="G474" s="862"/>
      <c r="H474" s="461"/>
      <c r="I474" s="462"/>
    </row>
    <row r="475" spans="2:9" ht="18" customHeight="1">
      <c r="B475" s="756" t="s">
        <v>257</v>
      </c>
      <c r="C475" s="861"/>
      <c r="D475" s="861"/>
      <c r="E475" s="861"/>
      <c r="F475" s="861"/>
      <c r="G475" s="862"/>
      <c r="H475" s="52"/>
      <c r="I475" s="53"/>
    </row>
    <row r="476" spans="2:9" ht="33" customHeight="1">
      <c r="B476" s="757" t="str">
        <f>+ACTIVIDADES!$B$2</f>
        <v>MANTENIMIENTO RESTAURANTES ESCOLARES</v>
      </c>
      <c r="C476" s="863"/>
      <c r="D476" s="863"/>
      <c r="E476" s="863"/>
      <c r="F476" s="863"/>
      <c r="G476" s="864"/>
      <c r="H476" s="54"/>
      <c r="I476" s="55"/>
    </row>
    <row r="477" spans="2:9" ht="21" customHeight="1">
      <c r="B477" s="463" t="s">
        <v>6</v>
      </c>
      <c r="C477" s="758" t="s">
        <v>7</v>
      </c>
      <c r="D477" s="861"/>
      <c r="E477" s="861"/>
      <c r="F477" s="861"/>
      <c r="G477" s="861"/>
      <c r="H477" s="464" t="s">
        <v>22</v>
      </c>
      <c r="I477" s="56" t="s">
        <v>23</v>
      </c>
    </row>
    <row r="478" spans="2:9" ht="95.25" customHeight="1">
      <c r="B478" s="428">
        <f>+B448+0.01</f>
        <v>3.1699999999999964</v>
      </c>
      <c r="C478" s="759" t="str">
        <f t="array" ref="C478">INDEX(ACTIVIDADES!$C:$C,MATCH(B478,ACTIVIDADES!$B:$B,0))</f>
        <v>DEMOLICIÓN REVOQUE muros. INCLUYE BOTADA DE ESCOMBROS</v>
      </c>
      <c r="D478" s="865"/>
      <c r="E478" s="865"/>
      <c r="F478" s="865"/>
      <c r="G478" s="866"/>
      <c r="H478" s="465" t="str">
        <f t="array" ref="H478">INDEX(ACTIVIDADES!$D:$D,MATCH(B478,ACTIVIDADES!$B:$B,0))</f>
        <v>m²</v>
      </c>
      <c r="I478" s="57">
        <f>I485</f>
        <v>0</v>
      </c>
    </row>
    <row r="479" spans="2:9" ht="21" customHeight="1">
      <c r="B479" s="760" t="s">
        <v>258</v>
      </c>
      <c r="C479" s="761"/>
      <c r="D479" s="762"/>
      <c r="E479" s="58" t="s">
        <v>259</v>
      </c>
      <c r="F479" s="58" t="s">
        <v>260</v>
      </c>
      <c r="G479" s="58" t="s">
        <v>261</v>
      </c>
      <c r="H479" s="58" t="s">
        <v>262</v>
      </c>
      <c r="I479" s="59" t="s">
        <v>251</v>
      </c>
    </row>
    <row r="480" spans="2:9" ht="15" customHeight="1">
      <c r="B480" s="763"/>
      <c r="C480" s="751"/>
      <c r="D480" s="752"/>
      <c r="E480" s="60"/>
      <c r="F480" s="60"/>
      <c r="G480" s="61"/>
      <c r="H480" s="61"/>
      <c r="I480" s="62">
        <f t="shared" ref="I480:I484" si="17">IF(E480="",1,E480)*IF(F480="",1,F480)*IF(G480="",1,G480)*H480</f>
        <v>0</v>
      </c>
    </row>
    <row r="481" spans="2:9" ht="15" customHeight="1">
      <c r="B481" s="763"/>
      <c r="C481" s="751"/>
      <c r="D481" s="752"/>
      <c r="E481" s="60"/>
      <c r="F481" s="60"/>
      <c r="G481" s="61"/>
      <c r="H481" s="61"/>
      <c r="I481" s="62">
        <f t="shared" si="17"/>
        <v>0</v>
      </c>
    </row>
    <row r="482" spans="2:9" ht="15.75" customHeight="1">
      <c r="B482" s="750"/>
      <c r="C482" s="751"/>
      <c r="D482" s="752"/>
      <c r="E482" s="60"/>
      <c r="F482" s="60"/>
      <c r="G482" s="61"/>
      <c r="H482" s="61"/>
      <c r="I482" s="62">
        <f t="shared" si="17"/>
        <v>0</v>
      </c>
    </row>
    <row r="483" spans="2:9" ht="15" customHeight="1">
      <c r="B483" s="750"/>
      <c r="C483" s="751"/>
      <c r="D483" s="752"/>
      <c r="E483" s="60"/>
      <c r="F483" s="60"/>
      <c r="G483" s="61"/>
      <c r="H483" s="61"/>
      <c r="I483" s="62">
        <f t="shared" si="17"/>
        <v>0</v>
      </c>
    </row>
    <row r="484" spans="2:9" ht="15" customHeight="1">
      <c r="B484" s="750"/>
      <c r="C484" s="751"/>
      <c r="D484" s="752"/>
      <c r="E484" s="60"/>
      <c r="F484" s="60"/>
      <c r="G484" s="61"/>
      <c r="H484" s="61"/>
      <c r="I484" s="62">
        <f t="shared" si="17"/>
        <v>0</v>
      </c>
    </row>
    <row r="485" spans="2:9" ht="15" customHeight="1">
      <c r="B485" s="753" t="s">
        <v>263</v>
      </c>
      <c r="C485" s="867"/>
      <c r="D485" s="867"/>
      <c r="E485" s="867"/>
      <c r="F485" s="867"/>
      <c r="G485" s="867"/>
      <c r="H485" s="868"/>
      <c r="I485" s="63">
        <f>SUM(I480:I484)</f>
        <v>0</v>
      </c>
    </row>
    <row r="486" spans="2:9" ht="19.5" customHeight="1">
      <c r="B486" s="754" t="s">
        <v>264</v>
      </c>
      <c r="C486" s="869"/>
      <c r="D486" s="869"/>
      <c r="E486" s="869"/>
      <c r="F486" s="869"/>
      <c r="G486" s="869"/>
      <c r="H486" s="869"/>
      <c r="I486" s="870"/>
    </row>
    <row r="487" spans="2:9" ht="19.5" customHeight="1">
      <c r="B487" s="871"/>
      <c r="C487" s="860"/>
      <c r="D487" s="860"/>
      <c r="E487" s="860"/>
      <c r="F487" s="860"/>
      <c r="G487" s="860"/>
      <c r="H487" s="860"/>
      <c r="I487" s="872"/>
    </row>
    <row r="488" spans="2:9" ht="19.5" customHeight="1">
      <c r="B488" s="871"/>
      <c r="C488" s="860"/>
      <c r="D488" s="860"/>
      <c r="E488" s="860"/>
      <c r="F488" s="860"/>
      <c r="G488" s="860"/>
      <c r="H488" s="860"/>
      <c r="I488" s="872"/>
    </row>
    <row r="489" spans="2:9" ht="19.5" customHeight="1">
      <c r="B489" s="871"/>
      <c r="C489" s="860"/>
      <c r="D489" s="860"/>
      <c r="E489" s="860"/>
      <c r="F489" s="860"/>
      <c r="G489" s="860"/>
      <c r="H489" s="860"/>
      <c r="I489" s="872"/>
    </row>
    <row r="490" spans="2:9" ht="19.5" customHeight="1">
      <c r="B490" s="871"/>
      <c r="C490" s="860"/>
      <c r="D490" s="860"/>
      <c r="E490" s="860"/>
      <c r="F490" s="860"/>
      <c r="G490" s="860"/>
      <c r="H490" s="860"/>
      <c r="I490" s="872"/>
    </row>
    <row r="491" spans="2:9" ht="19.5" customHeight="1">
      <c r="B491" s="871"/>
      <c r="C491" s="860"/>
      <c r="D491" s="860"/>
      <c r="E491" s="860"/>
      <c r="F491" s="860"/>
      <c r="G491" s="860"/>
      <c r="H491" s="860"/>
      <c r="I491" s="872"/>
    </row>
    <row r="492" spans="2:9" ht="19.5" customHeight="1">
      <c r="B492" s="871"/>
      <c r="C492" s="860"/>
      <c r="D492" s="860"/>
      <c r="E492" s="860"/>
      <c r="F492" s="860"/>
      <c r="G492" s="860"/>
      <c r="H492" s="860"/>
      <c r="I492" s="872"/>
    </row>
    <row r="493" spans="2:9" ht="19.5" customHeight="1">
      <c r="B493" s="871"/>
      <c r="C493" s="860"/>
      <c r="D493" s="860"/>
      <c r="E493" s="860"/>
      <c r="F493" s="860"/>
      <c r="G493" s="860"/>
      <c r="H493" s="860"/>
      <c r="I493" s="872"/>
    </row>
    <row r="494" spans="2:9" ht="19.5" customHeight="1">
      <c r="B494" s="871"/>
      <c r="C494" s="860"/>
      <c r="D494" s="860"/>
      <c r="E494" s="860"/>
      <c r="F494" s="860"/>
      <c r="G494" s="860"/>
      <c r="H494" s="860"/>
      <c r="I494" s="872"/>
    </row>
    <row r="495" spans="2:9" ht="19.5" customHeight="1">
      <c r="B495" s="871"/>
      <c r="C495" s="860"/>
      <c r="D495" s="860"/>
      <c r="E495" s="860"/>
      <c r="F495" s="860"/>
      <c r="G495" s="860"/>
      <c r="H495" s="860"/>
      <c r="I495" s="872"/>
    </row>
    <row r="496" spans="2:9" ht="19.5" customHeight="1">
      <c r="B496" s="873"/>
      <c r="C496" s="865"/>
      <c r="D496" s="865"/>
      <c r="E496" s="865"/>
      <c r="F496" s="865"/>
      <c r="G496" s="865"/>
      <c r="H496" s="865"/>
      <c r="I496" s="866"/>
    </row>
    <row r="497" spans="2:11" ht="14.25" customHeight="1"/>
    <row r="498" spans="2:11" ht="18" customHeight="1">
      <c r="B498" s="755" t="s">
        <v>256</v>
      </c>
      <c r="C498" s="861"/>
      <c r="D498" s="861"/>
      <c r="E498" s="861"/>
      <c r="F498" s="861"/>
      <c r="G498" s="862"/>
      <c r="H498" s="461"/>
      <c r="I498" s="462"/>
    </row>
    <row r="499" spans="2:11" ht="18" customHeight="1">
      <c r="B499" s="756" t="s">
        <v>257</v>
      </c>
      <c r="C499" s="861"/>
      <c r="D499" s="861"/>
      <c r="E499" s="861"/>
      <c r="F499" s="861"/>
      <c r="G499" s="862"/>
      <c r="H499" s="52"/>
      <c r="I499" s="53"/>
    </row>
    <row r="500" spans="2:11" ht="33" customHeight="1">
      <c r="B500" s="757" t="str">
        <f>+ACTIVIDADES!$B$2</f>
        <v>MANTENIMIENTO RESTAURANTES ESCOLARES</v>
      </c>
      <c r="C500" s="863"/>
      <c r="D500" s="863"/>
      <c r="E500" s="863"/>
      <c r="F500" s="863"/>
      <c r="G500" s="864"/>
      <c r="H500" s="54"/>
      <c r="I500" s="55"/>
    </row>
    <row r="501" spans="2:11" ht="21" customHeight="1">
      <c r="B501" s="463" t="s">
        <v>6</v>
      </c>
      <c r="C501" s="758" t="s">
        <v>7</v>
      </c>
      <c r="D501" s="861"/>
      <c r="E501" s="861"/>
      <c r="F501" s="861"/>
      <c r="G501" s="861"/>
      <c r="H501" s="464" t="s">
        <v>22</v>
      </c>
      <c r="I501" s="56" t="s">
        <v>23</v>
      </c>
    </row>
    <row r="502" spans="2:11" ht="95.25" customHeight="1">
      <c r="B502" s="428">
        <f>+B478+0.01</f>
        <v>3.1799999999999962</v>
      </c>
      <c r="C502" s="759" t="str">
        <f t="array" ref="C502">INDEX(ACTIVIDADES!$C:$C,MATCH(B502,ACTIVIDADES!$B:$B,0))</f>
        <v>DEMOLICIÓN MUROS EN LADRILLO O BLOQUE hasta 0.10m de espesor. INCLUYE BOTADA DE ESCOMBROS</v>
      </c>
      <c r="D502" s="865"/>
      <c r="E502" s="865"/>
      <c r="F502" s="865"/>
      <c r="G502" s="866"/>
      <c r="H502" s="465" t="str">
        <f t="array" ref="H502">INDEX(ACTIVIDADES!$D:$D,MATCH(B502,ACTIVIDADES!$B:$B,0))</f>
        <v>m²</v>
      </c>
      <c r="I502" s="57">
        <f>I509</f>
        <v>2</v>
      </c>
      <c r="K502" s="739">
        <f>INDEX(ACTIVIDADES!$F$9:$F$204,MATCH(MEMORIAS!B502,ACTIVIDADES!$B$9:$B$204,0))</f>
        <v>20005.984683422223</v>
      </c>
    </row>
    <row r="503" spans="2:11" ht="21" customHeight="1">
      <c r="B503" s="760" t="s">
        <v>258</v>
      </c>
      <c r="C503" s="761"/>
      <c r="D503" s="762"/>
      <c r="E503" s="58" t="s">
        <v>259</v>
      </c>
      <c r="F503" s="58" t="s">
        <v>260</v>
      </c>
      <c r="G503" s="58" t="s">
        <v>261</v>
      </c>
      <c r="H503" s="58" t="s">
        <v>262</v>
      </c>
      <c r="I503" s="59" t="s">
        <v>251</v>
      </c>
    </row>
    <row r="504" spans="2:11" ht="15" customHeight="1">
      <c r="B504" s="763" t="s">
        <v>2</v>
      </c>
      <c r="C504" s="751"/>
      <c r="D504" s="752"/>
      <c r="E504" s="60">
        <v>2</v>
      </c>
      <c r="F504" s="60"/>
      <c r="G504" s="61">
        <v>1</v>
      </c>
      <c r="H504" s="61">
        <v>1</v>
      </c>
      <c r="I504" s="62">
        <f t="shared" ref="I504:I508" si="18">IF(E504="",1,E504)*IF(F504="",1,F504)*IF(G504="",1,G504)*H504</f>
        <v>2</v>
      </c>
      <c r="K504" s="740">
        <f>+I504*K502</f>
        <v>40011.969366844445</v>
      </c>
    </row>
    <row r="505" spans="2:11" ht="15" customHeight="1">
      <c r="B505" s="763"/>
      <c r="C505" s="751"/>
      <c r="D505" s="752"/>
      <c r="E505" s="60"/>
      <c r="F505" s="60"/>
      <c r="G505" s="61"/>
      <c r="H505" s="61"/>
      <c r="I505" s="62">
        <f t="shared" si="18"/>
        <v>0</v>
      </c>
      <c r="K505" s="740">
        <f>+I505*K502</f>
        <v>0</v>
      </c>
    </row>
    <row r="506" spans="2:11" ht="15.75" customHeight="1">
      <c r="B506" s="750"/>
      <c r="C506" s="751"/>
      <c r="D506" s="752"/>
      <c r="E506" s="60"/>
      <c r="F506" s="60"/>
      <c r="G506" s="61"/>
      <c r="H506" s="61"/>
      <c r="I506" s="62">
        <f t="shared" si="18"/>
        <v>0</v>
      </c>
      <c r="K506" s="740">
        <f>+I506*K502</f>
        <v>0</v>
      </c>
    </row>
    <row r="507" spans="2:11" ht="15" customHeight="1">
      <c r="B507" s="750"/>
      <c r="C507" s="751"/>
      <c r="D507" s="752"/>
      <c r="E507" s="60"/>
      <c r="F507" s="60"/>
      <c r="G507" s="61"/>
      <c r="H507" s="61"/>
      <c r="I507" s="62">
        <f t="shared" si="18"/>
        <v>0</v>
      </c>
      <c r="K507" s="740">
        <f>+I507*K502</f>
        <v>0</v>
      </c>
    </row>
    <row r="508" spans="2:11" ht="15" customHeight="1">
      <c r="B508" s="750"/>
      <c r="C508" s="751"/>
      <c r="D508" s="752"/>
      <c r="E508" s="60"/>
      <c r="F508" s="60"/>
      <c r="G508" s="61"/>
      <c r="H508" s="61"/>
      <c r="I508" s="62">
        <f t="shared" si="18"/>
        <v>0</v>
      </c>
      <c r="K508" s="740">
        <f>+I508*K502</f>
        <v>0</v>
      </c>
    </row>
    <row r="509" spans="2:11" ht="15" customHeight="1">
      <c r="B509" s="753" t="s">
        <v>263</v>
      </c>
      <c r="C509" s="867"/>
      <c r="D509" s="867"/>
      <c r="E509" s="867"/>
      <c r="F509" s="867"/>
      <c r="G509" s="867"/>
      <c r="H509" s="868"/>
      <c r="I509" s="63">
        <f>SUM(I504:I508)</f>
        <v>2</v>
      </c>
    </row>
    <row r="510" spans="2:11" ht="19.5" customHeight="1">
      <c r="B510" s="754" t="s">
        <v>264</v>
      </c>
      <c r="C510" s="869"/>
      <c r="D510" s="869"/>
      <c r="E510" s="869"/>
      <c r="F510" s="869"/>
      <c r="G510" s="869"/>
      <c r="H510" s="869"/>
      <c r="I510" s="870"/>
    </row>
    <row r="511" spans="2:11" ht="19.5" customHeight="1">
      <c r="B511" s="871"/>
      <c r="C511" s="860"/>
      <c r="D511" s="860"/>
      <c r="E511" s="860"/>
      <c r="F511" s="860"/>
      <c r="G511" s="860"/>
      <c r="H511" s="860"/>
      <c r="I511" s="872"/>
    </row>
    <row r="512" spans="2:11" ht="19.5" customHeight="1">
      <c r="B512" s="871"/>
      <c r="C512" s="860"/>
      <c r="D512" s="860"/>
      <c r="E512" s="860"/>
      <c r="F512" s="860"/>
      <c r="G512" s="860"/>
      <c r="H512" s="860"/>
      <c r="I512" s="872"/>
    </row>
    <row r="513" spans="2:9" ht="19.5" customHeight="1">
      <c r="B513" s="871"/>
      <c r="C513" s="860"/>
      <c r="D513" s="860"/>
      <c r="E513" s="860"/>
      <c r="F513" s="860"/>
      <c r="G513" s="860"/>
      <c r="H513" s="860"/>
      <c r="I513" s="872"/>
    </row>
    <row r="514" spans="2:9" ht="19.5" customHeight="1">
      <c r="B514" s="871"/>
      <c r="C514" s="860"/>
      <c r="D514" s="860"/>
      <c r="E514" s="860"/>
      <c r="F514" s="860"/>
      <c r="G514" s="860"/>
      <c r="H514" s="860"/>
      <c r="I514" s="872"/>
    </row>
    <row r="515" spans="2:9" ht="19.5" customHeight="1">
      <c r="B515" s="871"/>
      <c r="C515" s="860"/>
      <c r="D515" s="860"/>
      <c r="E515" s="860"/>
      <c r="F515" s="860"/>
      <c r="G515" s="860"/>
      <c r="H515" s="860"/>
      <c r="I515" s="872"/>
    </row>
    <row r="516" spans="2:9" ht="19.5" customHeight="1">
      <c r="B516" s="871"/>
      <c r="C516" s="860"/>
      <c r="D516" s="860"/>
      <c r="E516" s="860"/>
      <c r="F516" s="860"/>
      <c r="G516" s="860"/>
      <c r="H516" s="860"/>
      <c r="I516" s="872"/>
    </row>
    <row r="517" spans="2:9" ht="19.5" customHeight="1">
      <c r="B517" s="871"/>
      <c r="C517" s="860"/>
      <c r="D517" s="860"/>
      <c r="E517" s="860"/>
      <c r="F517" s="860"/>
      <c r="G517" s="860"/>
      <c r="H517" s="860"/>
      <c r="I517" s="872"/>
    </row>
    <row r="518" spans="2:9" ht="19.5" customHeight="1">
      <c r="B518" s="871"/>
      <c r="C518" s="860"/>
      <c r="D518" s="860"/>
      <c r="E518" s="860"/>
      <c r="F518" s="860"/>
      <c r="G518" s="860"/>
      <c r="H518" s="860"/>
      <c r="I518" s="872"/>
    </row>
    <row r="519" spans="2:9" ht="19.5" customHeight="1">
      <c r="B519" s="871"/>
      <c r="C519" s="860"/>
      <c r="D519" s="860"/>
      <c r="E519" s="860"/>
      <c r="F519" s="860"/>
      <c r="G519" s="860"/>
      <c r="H519" s="860"/>
      <c r="I519" s="872"/>
    </row>
    <row r="520" spans="2:9" ht="19.5" customHeight="1">
      <c r="B520" s="871"/>
      <c r="C520" s="860"/>
      <c r="D520" s="860"/>
      <c r="E520" s="860"/>
      <c r="F520" s="860"/>
      <c r="G520" s="860"/>
      <c r="H520" s="860"/>
      <c r="I520" s="872"/>
    </row>
    <row r="521" spans="2:9" ht="19.5" customHeight="1">
      <c r="B521" s="871"/>
      <c r="C521" s="860"/>
      <c r="D521" s="860"/>
      <c r="E521" s="860"/>
      <c r="F521" s="860"/>
      <c r="G521" s="860"/>
      <c r="H521" s="860"/>
      <c r="I521" s="872"/>
    </row>
    <row r="522" spans="2:9" ht="19.5" customHeight="1">
      <c r="B522" s="871"/>
      <c r="C522" s="860"/>
      <c r="D522" s="860"/>
      <c r="E522" s="860"/>
      <c r="F522" s="860"/>
      <c r="G522" s="860"/>
      <c r="H522" s="860"/>
      <c r="I522" s="872"/>
    </row>
    <row r="523" spans="2:9" ht="19.5" customHeight="1">
      <c r="B523" s="871"/>
      <c r="C523" s="860"/>
      <c r="D523" s="860"/>
      <c r="E523" s="860"/>
      <c r="F523" s="860"/>
      <c r="G523" s="860"/>
      <c r="H523" s="860"/>
      <c r="I523" s="872"/>
    </row>
    <row r="524" spans="2:9" ht="19.5" customHeight="1">
      <c r="B524" s="873"/>
      <c r="C524" s="865"/>
      <c r="D524" s="865"/>
      <c r="E524" s="865"/>
      <c r="F524" s="865"/>
      <c r="G524" s="865"/>
      <c r="H524" s="865"/>
      <c r="I524" s="866"/>
    </row>
    <row r="525" spans="2:9" ht="14.25" customHeight="1"/>
    <row r="526" spans="2:9" ht="18" customHeight="1">
      <c r="B526" s="755" t="s">
        <v>256</v>
      </c>
      <c r="C526" s="861"/>
      <c r="D526" s="861"/>
      <c r="E526" s="861"/>
      <c r="F526" s="861"/>
      <c r="G526" s="862"/>
      <c r="H526" s="461"/>
      <c r="I526" s="462"/>
    </row>
    <row r="527" spans="2:9" ht="18" customHeight="1">
      <c r="B527" s="756" t="s">
        <v>257</v>
      </c>
      <c r="C527" s="861"/>
      <c r="D527" s="861"/>
      <c r="E527" s="861"/>
      <c r="F527" s="861"/>
      <c r="G527" s="862"/>
      <c r="H527" s="52"/>
      <c r="I527" s="53"/>
    </row>
    <row r="528" spans="2:9" ht="33" customHeight="1">
      <c r="B528" s="757" t="str">
        <f>+ACTIVIDADES!$B$2</f>
        <v>MANTENIMIENTO RESTAURANTES ESCOLARES</v>
      </c>
      <c r="C528" s="863"/>
      <c r="D528" s="863"/>
      <c r="E528" s="863"/>
      <c r="F528" s="863"/>
      <c r="G528" s="864"/>
      <c r="H528" s="54"/>
      <c r="I528" s="55"/>
    </row>
    <row r="529" spans="2:9" ht="21" customHeight="1">
      <c r="B529" s="463" t="s">
        <v>6</v>
      </c>
      <c r="C529" s="758" t="s">
        <v>7</v>
      </c>
      <c r="D529" s="861"/>
      <c r="E529" s="861"/>
      <c r="F529" s="861"/>
      <c r="G529" s="861"/>
      <c r="H529" s="464" t="s">
        <v>22</v>
      </c>
      <c r="I529" s="56" t="s">
        <v>23</v>
      </c>
    </row>
    <row r="530" spans="2:9" ht="95.25" customHeight="1">
      <c r="B530" s="428">
        <f>+B502+0.01</f>
        <v>3.1899999999999959</v>
      </c>
      <c r="C530" s="759" t="str">
        <f t="array" ref="C530">INDEX(ACTIVIDADES!$C:$C,MATCH(B530,ACTIVIDADES!$B:$B,0))</f>
        <v>DEMOLICIÓN MUROS EN LADRILLO O BLOQUE de 0.15 hasta 0.20m de espesor. INCLUYE BOTADA DE ESCOMBROS</v>
      </c>
      <c r="D530" s="865"/>
      <c r="E530" s="865"/>
      <c r="F530" s="865"/>
      <c r="G530" s="866"/>
      <c r="H530" s="465" t="str">
        <f t="array" ref="H530">INDEX(ACTIVIDADES!$D:$D,MATCH(B530,ACTIVIDADES!$B:$B,0))</f>
        <v>m²</v>
      </c>
      <c r="I530" s="57">
        <f>I537</f>
        <v>0</v>
      </c>
    </row>
    <row r="531" spans="2:9" ht="21" customHeight="1">
      <c r="B531" s="760" t="s">
        <v>258</v>
      </c>
      <c r="C531" s="761"/>
      <c r="D531" s="762"/>
      <c r="E531" s="58" t="s">
        <v>259</v>
      </c>
      <c r="F531" s="58" t="s">
        <v>260</v>
      </c>
      <c r="G531" s="58" t="s">
        <v>261</v>
      </c>
      <c r="H531" s="58" t="s">
        <v>262</v>
      </c>
      <c r="I531" s="59" t="s">
        <v>251</v>
      </c>
    </row>
    <row r="532" spans="2:9" ht="15" customHeight="1">
      <c r="B532" s="763"/>
      <c r="C532" s="751"/>
      <c r="D532" s="752"/>
      <c r="E532" s="60"/>
      <c r="F532" s="60"/>
      <c r="G532" s="61"/>
      <c r="H532" s="61"/>
      <c r="I532" s="62">
        <f t="shared" ref="I532:I536" si="19">IF(E532="",1,E532)*IF(F532="",1,F532)*IF(G532="",1,G532)*H532</f>
        <v>0</v>
      </c>
    </row>
    <row r="533" spans="2:9" ht="15" customHeight="1">
      <c r="B533" s="763"/>
      <c r="C533" s="751"/>
      <c r="D533" s="752"/>
      <c r="E533" s="60"/>
      <c r="F533" s="60"/>
      <c r="G533" s="61"/>
      <c r="H533" s="61"/>
      <c r="I533" s="62">
        <f t="shared" si="19"/>
        <v>0</v>
      </c>
    </row>
    <row r="534" spans="2:9" ht="15.75" customHeight="1">
      <c r="B534" s="750"/>
      <c r="C534" s="751"/>
      <c r="D534" s="752"/>
      <c r="E534" s="60"/>
      <c r="F534" s="60"/>
      <c r="G534" s="61"/>
      <c r="H534" s="61"/>
      <c r="I534" s="62">
        <f t="shared" si="19"/>
        <v>0</v>
      </c>
    </row>
    <row r="535" spans="2:9" ht="15" customHeight="1">
      <c r="B535" s="750"/>
      <c r="C535" s="751"/>
      <c r="D535" s="752"/>
      <c r="E535" s="60"/>
      <c r="F535" s="60"/>
      <c r="G535" s="61"/>
      <c r="H535" s="61"/>
      <c r="I535" s="62">
        <f t="shared" si="19"/>
        <v>0</v>
      </c>
    </row>
    <row r="536" spans="2:9" ht="15" customHeight="1">
      <c r="B536" s="750"/>
      <c r="C536" s="751"/>
      <c r="D536" s="752"/>
      <c r="E536" s="60"/>
      <c r="F536" s="60"/>
      <c r="G536" s="61"/>
      <c r="H536" s="61"/>
      <c r="I536" s="62">
        <f t="shared" si="19"/>
        <v>0</v>
      </c>
    </row>
    <row r="537" spans="2:9" ht="15" customHeight="1">
      <c r="B537" s="753" t="s">
        <v>263</v>
      </c>
      <c r="C537" s="867"/>
      <c r="D537" s="867"/>
      <c r="E537" s="867"/>
      <c r="F537" s="867"/>
      <c r="G537" s="867"/>
      <c r="H537" s="868"/>
      <c r="I537" s="63">
        <f>SUM(I532:I536)</f>
        <v>0</v>
      </c>
    </row>
    <row r="538" spans="2:9" ht="19.5" customHeight="1">
      <c r="B538" s="754" t="s">
        <v>264</v>
      </c>
      <c r="C538" s="869"/>
      <c r="D538" s="869"/>
      <c r="E538" s="869"/>
      <c r="F538" s="869"/>
      <c r="G538" s="869"/>
      <c r="H538" s="869"/>
      <c r="I538" s="870"/>
    </row>
    <row r="539" spans="2:9" ht="19.5" customHeight="1">
      <c r="B539" s="871"/>
      <c r="C539" s="860"/>
      <c r="D539" s="860"/>
      <c r="E539" s="860"/>
      <c r="F539" s="860"/>
      <c r="G539" s="860"/>
      <c r="H539" s="860"/>
      <c r="I539" s="872"/>
    </row>
    <row r="540" spans="2:9" ht="19.5" customHeight="1">
      <c r="B540" s="871"/>
      <c r="C540" s="860"/>
      <c r="D540" s="860"/>
      <c r="E540" s="860"/>
      <c r="F540" s="860"/>
      <c r="G540" s="860"/>
      <c r="H540" s="860"/>
      <c r="I540" s="872"/>
    </row>
    <row r="541" spans="2:9" ht="19.5" customHeight="1">
      <c r="B541" s="871"/>
      <c r="C541" s="860"/>
      <c r="D541" s="860"/>
      <c r="E541" s="860"/>
      <c r="F541" s="860"/>
      <c r="G541" s="860"/>
      <c r="H541" s="860"/>
      <c r="I541" s="872"/>
    </row>
    <row r="542" spans="2:9" ht="19.5" customHeight="1">
      <c r="B542" s="871"/>
      <c r="C542" s="860"/>
      <c r="D542" s="860"/>
      <c r="E542" s="860"/>
      <c r="F542" s="860"/>
      <c r="G542" s="860"/>
      <c r="H542" s="860"/>
      <c r="I542" s="872"/>
    </row>
    <row r="543" spans="2:9" ht="19.5" customHeight="1">
      <c r="B543" s="871"/>
      <c r="C543" s="860"/>
      <c r="D543" s="860"/>
      <c r="E543" s="860"/>
      <c r="F543" s="860"/>
      <c r="G543" s="860"/>
      <c r="H543" s="860"/>
      <c r="I543" s="872"/>
    </row>
    <row r="544" spans="2:9" ht="19.5" customHeight="1">
      <c r="B544" s="871"/>
      <c r="C544" s="860"/>
      <c r="D544" s="860"/>
      <c r="E544" s="860"/>
      <c r="F544" s="860"/>
      <c r="G544" s="860"/>
      <c r="H544" s="860"/>
      <c r="I544" s="872"/>
    </row>
    <row r="545" spans="2:9" ht="19.5" customHeight="1">
      <c r="B545" s="871"/>
      <c r="C545" s="860"/>
      <c r="D545" s="860"/>
      <c r="E545" s="860"/>
      <c r="F545" s="860"/>
      <c r="G545" s="860"/>
      <c r="H545" s="860"/>
      <c r="I545" s="872"/>
    </row>
    <row r="546" spans="2:9" ht="19.5" customHeight="1">
      <c r="B546" s="871"/>
      <c r="C546" s="860"/>
      <c r="D546" s="860"/>
      <c r="E546" s="860"/>
      <c r="F546" s="860"/>
      <c r="G546" s="860"/>
      <c r="H546" s="860"/>
      <c r="I546" s="872"/>
    </row>
    <row r="547" spans="2:9" ht="19.5" customHeight="1">
      <c r="B547" s="871"/>
      <c r="C547" s="860"/>
      <c r="D547" s="860"/>
      <c r="E547" s="860"/>
      <c r="F547" s="860"/>
      <c r="G547" s="860"/>
      <c r="H547" s="860"/>
      <c r="I547" s="872"/>
    </row>
    <row r="548" spans="2:9" ht="19.5" customHeight="1">
      <c r="B548" s="873"/>
      <c r="C548" s="865"/>
      <c r="D548" s="865"/>
      <c r="E548" s="865"/>
      <c r="F548" s="865"/>
      <c r="G548" s="865"/>
      <c r="H548" s="865"/>
      <c r="I548" s="866"/>
    </row>
    <row r="549" spans="2:9" ht="14.25" customHeight="1"/>
    <row r="550" spans="2:9" ht="18" customHeight="1">
      <c r="B550" s="755" t="s">
        <v>256</v>
      </c>
      <c r="C550" s="861"/>
      <c r="D550" s="861"/>
      <c r="E550" s="861"/>
      <c r="F550" s="861"/>
      <c r="G550" s="862"/>
      <c r="H550" s="461"/>
      <c r="I550" s="462"/>
    </row>
    <row r="551" spans="2:9" ht="18" customHeight="1">
      <c r="B551" s="756" t="s">
        <v>257</v>
      </c>
      <c r="C551" s="861"/>
      <c r="D551" s="861"/>
      <c r="E551" s="861"/>
      <c r="F551" s="861"/>
      <c r="G551" s="862"/>
      <c r="H551" s="52"/>
      <c r="I551" s="53"/>
    </row>
    <row r="552" spans="2:9" ht="33" customHeight="1">
      <c r="B552" s="757" t="str">
        <f>+ACTIVIDADES!$B$2</f>
        <v>MANTENIMIENTO RESTAURANTES ESCOLARES</v>
      </c>
      <c r="C552" s="863"/>
      <c r="D552" s="863"/>
      <c r="E552" s="863"/>
      <c r="F552" s="863"/>
      <c r="G552" s="864"/>
      <c r="H552" s="54"/>
      <c r="I552" s="55"/>
    </row>
    <row r="553" spans="2:9" ht="21" customHeight="1">
      <c r="B553" s="463" t="s">
        <v>6</v>
      </c>
      <c r="C553" s="758" t="s">
        <v>7</v>
      </c>
      <c r="D553" s="861"/>
      <c r="E553" s="861"/>
      <c r="F553" s="861"/>
      <c r="G553" s="861"/>
      <c r="H553" s="464" t="s">
        <v>22</v>
      </c>
      <c r="I553" s="56" t="s">
        <v>23</v>
      </c>
    </row>
    <row r="554" spans="2:9" ht="95.25" customHeight="1">
      <c r="B554" s="428">
        <f>+B530+0.01</f>
        <v>3.1999999999999957</v>
      </c>
      <c r="C554" s="759" t="str">
        <f t="array" ref="C554">INDEX(ACTIVIDADES!$C:$C,MATCH(B554,ACTIVIDADES!$B:$B,0))</f>
        <v>DEMOLICIÓN LAVAMANOS CORRIDO O LAVAESCOBAS. INCLUYE BOTADA DE ESCOMBROS</v>
      </c>
      <c r="D554" s="865"/>
      <c r="E554" s="865"/>
      <c r="F554" s="865"/>
      <c r="G554" s="866"/>
      <c r="H554" s="465" t="str">
        <f t="array" ref="H554">INDEX(ACTIVIDADES!$D:$D,MATCH(B554,ACTIVIDADES!$B:$B,0))</f>
        <v>m²</v>
      </c>
      <c r="I554" s="57">
        <f>I561</f>
        <v>0</v>
      </c>
    </row>
    <row r="555" spans="2:9" ht="21" customHeight="1">
      <c r="B555" s="760" t="s">
        <v>258</v>
      </c>
      <c r="C555" s="761"/>
      <c r="D555" s="762"/>
      <c r="E555" s="58" t="s">
        <v>259</v>
      </c>
      <c r="F555" s="58" t="s">
        <v>260</v>
      </c>
      <c r="G555" s="58" t="s">
        <v>261</v>
      </c>
      <c r="H555" s="58" t="s">
        <v>262</v>
      </c>
      <c r="I555" s="59" t="s">
        <v>251</v>
      </c>
    </row>
    <row r="556" spans="2:9" ht="15" customHeight="1">
      <c r="B556" s="763"/>
      <c r="C556" s="751"/>
      <c r="D556" s="752"/>
      <c r="E556" s="60"/>
      <c r="F556" s="60"/>
      <c r="G556" s="61"/>
      <c r="H556" s="61"/>
      <c r="I556" s="62">
        <f t="shared" ref="I556:I560" si="20">IF(E556="",1,E556)*IF(F556="",1,F556)*IF(G556="",1,G556)*H556</f>
        <v>0</v>
      </c>
    </row>
    <row r="557" spans="2:9" ht="15" customHeight="1">
      <c r="B557" s="763"/>
      <c r="C557" s="751"/>
      <c r="D557" s="752"/>
      <c r="E557" s="60"/>
      <c r="F557" s="60"/>
      <c r="G557" s="61"/>
      <c r="H557" s="61"/>
      <c r="I557" s="62">
        <f t="shared" si="20"/>
        <v>0</v>
      </c>
    </row>
    <row r="558" spans="2:9" ht="15.75" customHeight="1">
      <c r="B558" s="750"/>
      <c r="C558" s="751"/>
      <c r="D558" s="752"/>
      <c r="E558" s="60"/>
      <c r="F558" s="60"/>
      <c r="G558" s="61"/>
      <c r="H558" s="61"/>
      <c r="I558" s="62">
        <f t="shared" si="20"/>
        <v>0</v>
      </c>
    </row>
    <row r="559" spans="2:9" ht="15" customHeight="1">
      <c r="B559" s="750"/>
      <c r="C559" s="751"/>
      <c r="D559" s="752"/>
      <c r="E559" s="60"/>
      <c r="F559" s="60"/>
      <c r="G559" s="61"/>
      <c r="H559" s="61"/>
      <c r="I559" s="62">
        <f t="shared" si="20"/>
        <v>0</v>
      </c>
    </row>
    <row r="560" spans="2:9" ht="15" customHeight="1">
      <c r="B560" s="750"/>
      <c r="C560" s="751"/>
      <c r="D560" s="752"/>
      <c r="E560" s="60"/>
      <c r="F560" s="60"/>
      <c r="G560" s="61"/>
      <c r="H560" s="61"/>
      <c r="I560" s="62">
        <f t="shared" si="20"/>
        <v>0</v>
      </c>
    </row>
    <row r="561" spans="2:9" ht="15" customHeight="1">
      <c r="B561" s="753" t="s">
        <v>263</v>
      </c>
      <c r="C561" s="867"/>
      <c r="D561" s="867"/>
      <c r="E561" s="867"/>
      <c r="F561" s="867"/>
      <c r="G561" s="867"/>
      <c r="H561" s="868"/>
      <c r="I561" s="63">
        <f>SUM(I556:I560)</f>
        <v>0</v>
      </c>
    </row>
    <row r="562" spans="2:9" ht="19.5" customHeight="1">
      <c r="B562" s="754" t="s">
        <v>264</v>
      </c>
      <c r="C562" s="869"/>
      <c r="D562" s="869"/>
      <c r="E562" s="869"/>
      <c r="F562" s="869"/>
      <c r="G562" s="869"/>
      <c r="H562" s="869"/>
      <c r="I562" s="870"/>
    </row>
    <row r="563" spans="2:9" ht="19.5" customHeight="1">
      <c r="B563" s="871"/>
      <c r="C563" s="860"/>
      <c r="D563" s="860"/>
      <c r="E563" s="860"/>
      <c r="F563" s="860"/>
      <c r="G563" s="860"/>
      <c r="H563" s="860"/>
      <c r="I563" s="872"/>
    </row>
    <row r="564" spans="2:9" ht="19.5" customHeight="1">
      <c r="B564" s="871"/>
      <c r="C564" s="860"/>
      <c r="D564" s="860"/>
      <c r="E564" s="860"/>
      <c r="F564" s="860"/>
      <c r="G564" s="860"/>
      <c r="H564" s="860"/>
      <c r="I564" s="872"/>
    </row>
    <row r="565" spans="2:9" ht="19.5" customHeight="1">
      <c r="B565" s="871"/>
      <c r="C565" s="860"/>
      <c r="D565" s="860"/>
      <c r="E565" s="860"/>
      <c r="F565" s="860"/>
      <c r="G565" s="860"/>
      <c r="H565" s="860"/>
      <c r="I565" s="872"/>
    </row>
    <row r="566" spans="2:9" ht="19.5" customHeight="1">
      <c r="B566" s="871"/>
      <c r="C566" s="860"/>
      <c r="D566" s="860"/>
      <c r="E566" s="860"/>
      <c r="F566" s="860"/>
      <c r="G566" s="860"/>
      <c r="H566" s="860"/>
      <c r="I566" s="872"/>
    </row>
    <row r="567" spans="2:9" ht="19.5" customHeight="1">
      <c r="B567" s="871"/>
      <c r="C567" s="860"/>
      <c r="D567" s="860"/>
      <c r="E567" s="860"/>
      <c r="F567" s="860"/>
      <c r="G567" s="860"/>
      <c r="H567" s="860"/>
      <c r="I567" s="872"/>
    </row>
    <row r="568" spans="2:9" ht="19.5" customHeight="1">
      <c r="B568" s="871"/>
      <c r="C568" s="860"/>
      <c r="D568" s="860"/>
      <c r="E568" s="860"/>
      <c r="F568" s="860"/>
      <c r="G568" s="860"/>
      <c r="H568" s="860"/>
      <c r="I568" s="872"/>
    </row>
    <row r="569" spans="2:9" ht="19.5" customHeight="1">
      <c r="B569" s="871"/>
      <c r="C569" s="860"/>
      <c r="D569" s="860"/>
      <c r="E569" s="860"/>
      <c r="F569" s="860"/>
      <c r="G569" s="860"/>
      <c r="H569" s="860"/>
      <c r="I569" s="872"/>
    </row>
    <row r="570" spans="2:9" ht="19.5" customHeight="1">
      <c r="B570" s="871"/>
      <c r="C570" s="860"/>
      <c r="D570" s="860"/>
      <c r="E570" s="860"/>
      <c r="F570" s="860"/>
      <c r="G570" s="860"/>
      <c r="H570" s="860"/>
      <c r="I570" s="872"/>
    </row>
    <row r="571" spans="2:9" ht="19.5" customHeight="1">
      <c r="B571" s="871"/>
      <c r="C571" s="860"/>
      <c r="D571" s="860"/>
      <c r="E571" s="860"/>
      <c r="F571" s="860"/>
      <c r="G571" s="860"/>
      <c r="H571" s="860"/>
      <c r="I571" s="872"/>
    </row>
    <row r="572" spans="2:9" ht="19.5" customHeight="1">
      <c r="B572" s="873"/>
      <c r="C572" s="865"/>
      <c r="D572" s="865"/>
      <c r="E572" s="865"/>
      <c r="F572" s="865"/>
      <c r="G572" s="865"/>
      <c r="H572" s="865"/>
      <c r="I572" s="866"/>
    </row>
    <row r="573" spans="2:9" ht="14.25" customHeight="1"/>
    <row r="574" spans="2:9" ht="18" customHeight="1">
      <c r="B574" s="755" t="s">
        <v>256</v>
      </c>
      <c r="C574" s="861"/>
      <c r="D574" s="861"/>
      <c r="E574" s="861"/>
      <c r="F574" s="861"/>
      <c r="G574" s="862"/>
      <c r="H574" s="461"/>
      <c r="I574" s="462"/>
    </row>
    <row r="575" spans="2:9" ht="18" customHeight="1">
      <c r="B575" s="756" t="s">
        <v>257</v>
      </c>
      <c r="C575" s="861"/>
      <c r="D575" s="861"/>
      <c r="E575" s="861"/>
      <c r="F575" s="861"/>
      <c r="G575" s="862"/>
      <c r="H575" s="52"/>
      <c r="I575" s="53"/>
    </row>
    <row r="576" spans="2:9" ht="33" customHeight="1">
      <c r="B576" s="757" t="str">
        <f>+ACTIVIDADES!$B$2</f>
        <v>MANTENIMIENTO RESTAURANTES ESCOLARES</v>
      </c>
      <c r="C576" s="863"/>
      <c r="D576" s="863"/>
      <c r="E576" s="863"/>
      <c r="F576" s="863"/>
      <c r="G576" s="864"/>
      <c r="H576" s="54"/>
      <c r="I576" s="55"/>
    </row>
    <row r="577" spans="2:11" ht="21" customHeight="1">
      <c r="B577" s="463" t="s">
        <v>6</v>
      </c>
      <c r="C577" s="758" t="s">
        <v>7</v>
      </c>
      <c r="D577" s="861"/>
      <c r="E577" s="861"/>
      <c r="F577" s="861"/>
      <c r="G577" s="861"/>
      <c r="H577" s="464" t="s">
        <v>22</v>
      </c>
      <c r="I577" s="56" t="s">
        <v>23</v>
      </c>
    </row>
    <row r="578" spans="2:11" ht="95.25" customHeight="1">
      <c r="B578" s="428">
        <f>+B554+0.01</f>
        <v>3.2099999999999955</v>
      </c>
      <c r="C578" s="759" t="str">
        <f t="array" ref="C578">INDEX(ACTIVIDADES!$C:$C,MATCH(B578,ACTIVIDADES!$B:$B,0))</f>
        <v>DEMOLICIÓN BANCA Y/O MESÓN EN CONCRETO. INCLUYE BOTADA DE ESCOMBROS</v>
      </c>
      <c r="D578" s="865"/>
      <c r="E578" s="865"/>
      <c r="F578" s="865"/>
      <c r="G578" s="866"/>
      <c r="H578" s="465" t="str">
        <f t="array" ref="H578">INDEX(ACTIVIDADES!$D:$D,MATCH(B578,ACTIVIDADES!$B:$B,0))</f>
        <v>m</v>
      </c>
      <c r="I578" s="57">
        <f>I585</f>
        <v>7</v>
      </c>
      <c r="K578" s="739">
        <f>INDEX(ACTIVIDADES!$F$9:$F$204,MATCH(MEMORIAS!B578,ACTIVIDADES!$B$9:$B$204,0))</f>
        <v>24348.584683422221</v>
      </c>
    </row>
    <row r="579" spans="2:11" ht="21" customHeight="1">
      <c r="B579" s="760" t="s">
        <v>258</v>
      </c>
      <c r="C579" s="761"/>
      <c r="D579" s="762"/>
      <c r="E579" s="58" t="s">
        <v>259</v>
      </c>
      <c r="F579" s="58" t="s">
        <v>260</v>
      </c>
      <c r="G579" s="58" t="s">
        <v>261</v>
      </c>
      <c r="H579" s="58" t="s">
        <v>262</v>
      </c>
      <c r="I579" s="59" t="s">
        <v>251</v>
      </c>
    </row>
    <row r="580" spans="2:11" ht="15" customHeight="1">
      <c r="B580" s="763" t="s">
        <v>267</v>
      </c>
      <c r="C580" s="751"/>
      <c r="D580" s="752"/>
      <c r="E580" s="60">
        <v>3</v>
      </c>
      <c r="F580" s="60">
        <v>1</v>
      </c>
      <c r="G580" s="61">
        <v>1</v>
      </c>
      <c r="H580" s="61">
        <v>1</v>
      </c>
      <c r="I580" s="62">
        <f t="shared" ref="I580:I584" si="21">IF(E580="",1,E580)*IF(F580="",1,F580)*IF(G580="",1,G580)*H580</f>
        <v>3</v>
      </c>
      <c r="K580" s="740">
        <f>+I580*K578</f>
        <v>73045.754050266667</v>
      </c>
    </row>
    <row r="581" spans="2:11" ht="15" customHeight="1">
      <c r="B581" s="763" t="s">
        <v>2</v>
      </c>
      <c r="C581" s="751"/>
      <c r="D581" s="752"/>
      <c r="E581" s="60">
        <v>1</v>
      </c>
      <c r="F581" s="60">
        <v>4</v>
      </c>
      <c r="G581" s="61">
        <v>1</v>
      </c>
      <c r="H581" s="61">
        <v>1</v>
      </c>
      <c r="I581" s="62">
        <f t="shared" si="21"/>
        <v>4</v>
      </c>
      <c r="K581" s="740">
        <f>+I581*K578</f>
        <v>97394.338733688885</v>
      </c>
    </row>
    <row r="582" spans="2:11" ht="15.75" customHeight="1">
      <c r="B582" s="750"/>
      <c r="C582" s="751"/>
      <c r="D582" s="752"/>
      <c r="E582" s="60"/>
      <c r="F582" s="60"/>
      <c r="G582" s="61"/>
      <c r="H582" s="61"/>
      <c r="I582" s="62">
        <f t="shared" si="21"/>
        <v>0</v>
      </c>
      <c r="K582" s="740">
        <f>+I582*K578</f>
        <v>0</v>
      </c>
    </row>
    <row r="583" spans="2:11" ht="15" customHeight="1">
      <c r="B583" s="750"/>
      <c r="C583" s="751"/>
      <c r="D583" s="752"/>
      <c r="E583" s="60"/>
      <c r="F583" s="60"/>
      <c r="G583" s="61"/>
      <c r="H583" s="61"/>
      <c r="I583" s="62">
        <f t="shared" si="21"/>
        <v>0</v>
      </c>
      <c r="K583" s="740">
        <f>+I583*K578</f>
        <v>0</v>
      </c>
    </row>
    <row r="584" spans="2:11" ht="15" customHeight="1">
      <c r="B584" s="750"/>
      <c r="C584" s="751"/>
      <c r="D584" s="752"/>
      <c r="E584" s="60"/>
      <c r="F584" s="60"/>
      <c r="G584" s="61"/>
      <c r="H584" s="61"/>
      <c r="I584" s="62">
        <f t="shared" si="21"/>
        <v>0</v>
      </c>
      <c r="K584" s="740">
        <f>+I584*K578</f>
        <v>0</v>
      </c>
    </row>
    <row r="585" spans="2:11" ht="15" customHeight="1">
      <c r="B585" s="753" t="s">
        <v>263</v>
      </c>
      <c r="C585" s="867"/>
      <c r="D585" s="867"/>
      <c r="E585" s="867"/>
      <c r="F585" s="867"/>
      <c r="G585" s="867"/>
      <c r="H585" s="868"/>
      <c r="I585" s="63">
        <f>SUM(I580:I584)</f>
        <v>7</v>
      </c>
    </row>
    <row r="586" spans="2:11" ht="19.5" customHeight="1">
      <c r="B586" s="754" t="s">
        <v>264</v>
      </c>
      <c r="C586" s="869"/>
      <c r="D586" s="869"/>
      <c r="E586" s="869"/>
      <c r="F586" s="869"/>
      <c r="G586" s="869"/>
      <c r="H586" s="869"/>
      <c r="I586" s="870"/>
    </row>
    <row r="587" spans="2:11" ht="19.5" customHeight="1">
      <c r="B587" s="871"/>
      <c r="C587" s="860"/>
      <c r="D587" s="860"/>
      <c r="E587" s="860"/>
      <c r="F587" s="860"/>
      <c r="G587" s="860"/>
      <c r="H587" s="860"/>
      <c r="I587" s="872"/>
    </row>
    <row r="588" spans="2:11" ht="19.5" customHeight="1">
      <c r="B588" s="871"/>
      <c r="C588" s="860"/>
      <c r="D588" s="860"/>
      <c r="E588" s="860"/>
      <c r="F588" s="860"/>
      <c r="G588" s="860"/>
      <c r="H588" s="860"/>
      <c r="I588" s="872"/>
    </row>
    <row r="589" spans="2:11" ht="19.5" customHeight="1">
      <c r="B589" s="871"/>
      <c r="C589" s="860"/>
      <c r="D589" s="860"/>
      <c r="E589" s="860"/>
      <c r="F589" s="860"/>
      <c r="G589" s="860"/>
      <c r="H589" s="860"/>
      <c r="I589" s="872"/>
    </row>
    <row r="590" spans="2:11" ht="19.5" customHeight="1">
      <c r="B590" s="871"/>
      <c r="C590" s="860"/>
      <c r="D590" s="860"/>
      <c r="E590" s="860"/>
      <c r="F590" s="860"/>
      <c r="G590" s="860"/>
      <c r="H590" s="860"/>
      <c r="I590" s="872"/>
    </row>
    <row r="591" spans="2:11" ht="19.5" customHeight="1">
      <c r="B591" s="871"/>
      <c r="C591" s="860"/>
      <c r="D591" s="860"/>
      <c r="E591" s="860"/>
      <c r="F591" s="860"/>
      <c r="G591" s="860"/>
      <c r="H591" s="860"/>
      <c r="I591" s="872"/>
    </row>
    <row r="592" spans="2:11" ht="19.5" customHeight="1">
      <c r="B592" s="871"/>
      <c r="C592" s="860"/>
      <c r="D592" s="860"/>
      <c r="E592" s="860"/>
      <c r="F592" s="860"/>
      <c r="G592" s="860"/>
      <c r="H592" s="860"/>
      <c r="I592" s="872"/>
    </row>
    <row r="593" spans="2:9" ht="19.5" customHeight="1">
      <c r="B593" s="871"/>
      <c r="C593" s="860"/>
      <c r="D593" s="860"/>
      <c r="E593" s="860"/>
      <c r="F593" s="860"/>
      <c r="G593" s="860"/>
      <c r="H593" s="860"/>
      <c r="I593" s="872"/>
    </row>
    <row r="594" spans="2:9" ht="19.5" customHeight="1">
      <c r="B594" s="871"/>
      <c r="C594" s="860"/>
      <c r="D594" s="860"/>
      <c r="E594" s="860"/>
      <c r="F594" s="860"/>
      <c r="G594" s="860"/>
      <c r="H594" s="860"/>
      <c r="I594" s="872"/>
    </row>
    <row r="595" spans="2:9" ht="19.5" customHeight="1">
      <c r="B595" s="871"/>
      <c r="C595" s="860"/>
      <c r="D595" s="860"/>
      <c r="E595" s="860"/>
      <c r="F595" s="860"/>
      <c r="G595" s="860"/>
      <c r="H595" s="860"/>
      <c r="I595" s="872"/>
    </row>
    <row r="596" spans="2:9" ht="19.5" customHeight="1">
      <c r="B596" s="871"/>
      <c r="C596" s="860"/>
      <c r="D596" s="860"/>
      <c r="E596" s="860"/>
      <c r="F596" s="860"/>
      <c r="G596" s="860"/>
      <c r="H596" s="860"/>
      <c r="I596" s="872"/>
    </row>
    <row r="597" spans="2:9" ht="19.5" customHeight="1">
      <c r="B597" s="871"/>
      <c r="C597" s="860"/>
      <c r="D597" s="860"/>
      <c r="E597" s="860"/>
      <c r="F597" s="860"/>
      <c r="G597" s="860"/>
      <c r="H597" s="860"/>
      <c r="I597" s="872"/>
    </row>
    <row r="598" spans="2:9" ht="19.5" customHeight="1">
      <c r="B598" s="871"/>
      <c r="C598" s="860"/>
      <c r="D598" s="860"/>
      <c r="E598" s="860"/>
      <c r="F598" s="860"/>
      <c r="G598" s="860"/>
      <c r="H598" s="860"/>
      <c r="I598" s="872"/>
    </row>
    <row r="599" spans="2:9" ht="19.5" customHeight="1">
      <c r="B599" s="871"/>
      <c r="C599" s="860"/>
      <c r="D599" s="860"/>
      <c r="E599" s="860"/>
      <c r="F599" s="860"/>
      <c r="G599" s="860"/>
      <c r="H599" s="860"/>
      <c r="I599" s="872"/>
    </row>
    <row r="600" spans="2:9" ht="19.5" customHeight="1">
      <c r="B600" s="871"/>
      <c r="C600" s="860"/>
      <c r="D600" s="860"/>
      <c r="E600" s="860"/>
      <c r="F600" s="860"/>
      <c r="G600" s="860"/>
      <c r="H600" s="860"/>
      <c r="I600" s="872"/>
    </row>
    <row r="601" spans="2:9" ht="19.5" customHeight="1">
      <c r="B601" s="871"/>
      <c r="C601" s="860"/>
      <c r="D601" s="860"/>
      <c r="E601" s="860"/>
      <c r="F601" s="860"/>
      <c r="G601" s="860"/>
      <c r="H601" s="860"/>
      <c r="I601" s="872"/>
    </row>
    <row r="602" spans="2:9" ht="19.5" customHeight="1">
      <c r="B602" s="871"/>
      <c r="C602" s="860"/>
      <c r="D602" s="860"/>
      <c r="E602" s="860"/>
      <c r="F602" s="860"/>
      <c r="G602" s="860"/>
      <c r="H602" s="860"/>
      <c r="I602" s="872"/>
    </row>
    <row r="603" spans="2:9" ht="19.5" customHeight="1">
      <c r="B603" s="871"/>
      <c r="C603" s="860"/>
      <c r="D603" s="860"/>
      <c r="E603" s="860"/>
      <c r="F603" s="860"/>
      <c r="G603" s="860"/>
      <c r="H603" s="860"/>
      <c r="I603" s="872"/>
    </row>
    <row r="604" spans="2:9" ht="19.5" customHeight="1">
      <c r="B604" s="871"/>
      <c r="C604" s="860"/>
      <c r="D604" s="860"/>
      <c r="E604" s="860"/>
      <c r="F604" s="860"/>
      <c r="G604" s="860"/>
      <c r="H604" s="860"/>
      <c r="I604" s="872"/>
    </row>
    <row r="605" spans="2:9" ht="19.5" customHeight="1">
      <c r="B605" s="871"/>
      <c r="C605" s="860"/>
      <c r="D605" s="860"/>
      <c r="E605" s="860"/>
      <c r="F605" s="860"/>
      <c r="G605" s="860"/>
      <c r="H605" s="860"/>
      <c r="I605" s="872"/>
    </row>
    <row r="606" spans="2:9" ht="19.5" customHeight="1">
      <c r="B606" s="871"/>
      <c r="C606" s="860"/>
      <c r="D606" s="860"/>
      <c r="E606" s="860"/>
      <c r="F606" s="860"/>
      <c r="G606" s="860"/>
      <c r="H606" s="860"/>
      <c r="I606" s="872"/>
    </row>
    <row r="607" spans="2:9" ht="19.5" customHeight="1">
      <c r="B607" s="873"/>
      <c r="C607" s="865"/>
      <c r="D607" s="865"/>
      <c r="E607" s="865"/>
      <c r="F607" s="865"/>
      <c r="G607" s="865"/>
      <c r="H607" s="865"/>
      <c r="I607" s="866"/>
    </row>
    <row r="608" spans="2:9" ht="14.25" customHeight="1"/>
    <row r="609" spans="2:11" ht="18" customHeight="1">
      <c r="B609" s="755" t="s">
        <v>256</v>
      </c>
      <c r="C609" s="861"/>
      <c r="D609" s="861"/>
      <c r="E609" s="861"/>
      <c r="F609" s="861"/>
      <c r="G609" s="862"/>
      <c r="H609" s="461"/>
      <c r="I609" s="462"/>
    </row>
    <row r="610" spans="2:11" ht="18" customHeight="1">
      <c r="B610" s="756" t="s">
        <v>257</v>
      </c>
      <c r="C610" s="861"/>
      <c r="D610" s="861"/>
      <c r="E610" s="861"/>
      <c r="F610" s="861"/>
      <c r="G610" s="862"/>
      <c r="H610" s="52"/>
      <c r="I610" s="53"/>
    </row>
    <row r="611" spans="2:11" ht="33" customHeight="1">
      <c r="B611" s="757" t="str">
        <f>+ACTIVIDADES!$B$2</f>
        <v>MANTENIMIENTO RESTAURANTES ESCOLARES</v>
      </c>
      <c r="C611" s="863"/>
      <c r="D611" s="863"/>
      <c r="E611" s="863"/>
      <c r="F611" s="863"/>
      <c r="G611" s="864"/>
      <c r="H611" s="54"/>
      <c r="I611" s="55"/>
    </row>
    <row r="612" spans="2:11" ht="21" customHeight="1">
      <c r="B612" s="463" t="s">
        <v>6</v>
      </c>
      <c r="C612" s="758" t="s">
        <v>7</v>
      </c>
      <c r="D612" s="861"/>
      <c r="E612" s="861"/>
      <c r="F612" s="861"/>
      <c r="G612" s="861"/>
      <c r="H612" s="464" t="s">
        <v>22</v>
      </c>
      <c r="I612" s="56" t="s">
        <v>23</v>
      </c>
    </row>
    <row r="613" spans="2:11" ht="95.25" customHeight="1">
      <c r="B613" s="428">
        <f>+ACTIVIDADES!B36</f>
        <v>4.01</v>
      </c>
      <c r="C613" s="759" t="str">
        <f t="array" ref="C613">INDEX(ACTIVIDADES!$C:$C,MATCH(B613,ACTIVIDADES!$B:$B,0))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v>
      </c>
      <c r="D613" s="865"/>
      <c r="E613" s="865"/>
      <c r="F613" s="865"/>
      <c r="G613" s="866"/>
      <c r="H613" s="465" t="str">
        <f t="array" ref="H613">INDEX(ACTIVIDADES!$D:$D,MATCH(B613,ACTIVIDADES!$B:$B,0))</f>
        <v>m³</v>
      </c>
      <c r="I613" s="57">
        <f>I620</f>
        <v>1.2800000000000002</v>
      </c>
      <c r="K613" s="739">
        <f>INDEX(ACTIVIDADES!$F$9:$F$204,MATCH(MEMORIAS!B613,ACTIVIDADES!$B$9:$B$204,0))</f>
        <v>76893.440031416671</v>
      </c>
    </row>
    <row r="614" spans="2:11" ht="21" customHeight="1">
      <c r="B614" s="760" t="s">
        <v>258</v>
      </c>
      <c r="C614" s="761"/>
      <c r="D614" s="762"/>
      <c r="E614" s="58" t="s">
        <v>259</v>
      </c>
      <c r="F614" s="58" t="s">
        <v>260</v>
      </c>
      <c r="G614" s="58" t="s">
        <v>261</v>
      </c>
      <c r="H614" s="58" t="s">
        <v>262</v>
      </c>
      <c r="I614" s="59" t="s">
        <v>251</v>
      </c>
    </row>
    <row r="615" spans="2:11" ht="15" customHeight="1">
      <c r="B615" s="763" t="s">
        <v>2</v>
      </c>
      <c r="C615" s="751"/>
      <c r="D615" s="752"/>
      <c r="E615" s="60">
        <v>0.8</v>
      </c>
      <c r="F615" s="60">
        <v>1</v>
      </c>
      <c r="G615" s="61">
        <v>0.8</v>
      </c>
      <c r="H615" s="61">
        <v>2</v>
      </c>
      <c r="I615" s="62">
        <f t="shared" ref="I615:I619" si="22">IF(E615="",1,E615)*IF(F615="",1,F615)*IF(G615="",1,G615)*H615</f>
        <v>1.2800000000000002</v>
      </c>
      <c r="K615" s="740">
        <f>+I615*K613</f>
        <v>98423.603240213357</v>
      </c>
    </row>
    <row r="616" spans="2:11" ht="15" customHeight="1">
      <c r="B616" s="763"/>
      <c r="C616" s="751"/>
      <c r="D616" s="752"/>
      <c r="E616" s="60"/>
      <c r="F616" s="60"/>
      <c r="G616" s="61"/>
      <c r="H616" s="61"/>
      <c r="I616" s="62">
        <f t="shared" si="22"/>
        <v>0</v>
      </c>
      <c r="K616" s="740">
        <f>+I616*K613</f>
        <v>0</v>
      </c>
    </row>
    <row r="617" spans="2:11" ht="15.75" customHeight="1">
      <c r="B617" s="750"/>
      <c r="C617" s="751"/>
      <c r="D617" s="752"/>
      <c r="E617" s="60"/>
      <c r="F617" s="60"/>
      <c r="G617" s="61"/>
      <c r="H617" s="61"/>
      <c r="I617" s="62">
        <f t="shared" si="22"/>
        <v>0</v>
      </c>
      <c r="K617" s="740">
        <f>+I617*K613</f>
        <v>0</v>
      </c>
    </row>
    <row r="618" spans="2:11" ht="15" customHeight="1">
      <c r="B618" s="750"/>
      <c r="C618" s="751"/>
      <c r="D618" s="752"/>
      <c r="E618" s="60"/>
      <c r="F618" s="60"/>
      <c r="G618" s="61"/>
      <c r="H618" s="61"/>
      <c r="I618" s="62">
        <f t="shared" si="22"/>
        <v>0</v>
      </c>
      <c r="K618" s="740">
        <f>+I618*K613</f>
        <v>0</v>
      </c>
    </row>
    <row r="619" spans="2:11" ht="15" customHeight="1">
      <c r="B619" s="750"/>
      <c r="C619" s="751"/>
      <c r="D619" s="752"/>
      <c r="E619" s="60"/>
      <c r="F619" s="60"/>
      <c r="G619" s="61"/>
      <c r="H619" s="61"/>
      <c r="I619" s="62">
        <f t="shared" si="22"/>
        <v>0</v>
      </c>
      <c r="K619" s="740">
        <f>+I619*K613</f>
        <v>0</v>
      </c>
    </row>
    <row r="620" spans="2:11" ht="15" customHeight="1">
      <c r="B620" s="753" t="s">
        <v>263</v>
      </c>
      <c r="C620" s="867"/>
      <c r="D620" s="867"/>
      <c r="E620" s="867"/>
      <c r="F620" s="867"/>
      <c r="G620" s="867"/>
      <c r="H620" s="868"/>
      <c r="I620" s="63">
        <f>SUM(I615:I619)</f>
        <v>1.2800000000000002</v>
      </c>
    </row>
    <row r="621" spans="2:11" ht="19.5" customHeight="1">
      <c r="B621" s="754" t="s">
        <v>264</v>
      </c>
      <c r="C621" s="869"/>
      <c r="D621" s="869"/>
      <c r="E621" s="869"/>
      <c r="F621" s="869"/>
      <c r="G621" s="869"/>
      <c r="H621" s="869"/>
      <c r="I621" s="870"/>
    </row>
    <row r="622" spans="2:11" ht="19.5" customHeight="1">
      <c r="B622" s="871"/>
      <c r="C622" s="860"/>
      <c r="D622" s="860"/>
      <c r="E622" s="860"/>
      <c r="F622" s="860"/>
      <c r="G622" s="860"/>
      <c r="H622" s="860"/>
      <c r="I622" s="872"/>
    </row>
    <row r="623" spans="2:11" ht="19.5" customHeight="1">
      <c r="B623" s="871"/>
      <c r="C623" s="860"/>
      <c r="D623" s="860"/>
      <c r="E623" s="860"/>
      <c r="F623" s="860"/>
      <c r="G623" s="860"/>
      <c r="H623" s="860"/>
      <c r="I623" s="872"/>
    </row>
    <row r="624" spans="2:11" ht="19.5" customHeight="1">
      <c r="B624" s="871"/>
      <c r="C624" s="860"/>
      <c r="D624" s="860"/>
      <c r="E624" s="860"/>
      <c r="F624" s="860"/>
      <c r="G624" s="860"/>
      <c r="H624" s="860"/>
      <c r="I624" s="872"/>
    </row>
    <row r="625" spans="2:9" ht="19.5" customHeight="1">
      <c r="B625" s="871"/>
      <c r="C625" s="860"/>
      <c r="D625" s="860"/>
      <c r="E625" s="860"/>
      <c r="F625" s="860"/>
      <c r="G625" s="860"/>
      <c r="H625" s="860"/>
      <c r="I625" s="872"/>
    </row>
    <row r="626" spans="2:9" ht="19.5" customHeight="1">
      <c r="B626" s="871"/>
      <c r="C626" s="860"/>
      <c r="D626" s="860"/>
      <c r="E626" s="860"/>
      <c r="F626" s="860"/>
      <c r="G626" s="860"/>
      <c r="H626" s="860"/>
      <c r="I626" s="872"/>
    </row>
    <row r="627" spans="2:9" ht="19.5" customHeight="1">
      <c r="B627" s="871"/>
      <c r="C627" s="860"/>
      <c r="D627" s="860"/>
      <c r="E627" s="860"/>
      <c r="F627" s="860"/>
      <c r="G627" s="860"/>
      <c r="H627" s="860"/>
      <c r="I627" s="872"/>
    </row>
    <row r="628" spans="2:9" ht="19.5" customHeight="1">
      <c r="B628" s="871"/>
      <c r="C628" s="860"/>
      <c r="D628" s="860"/>
      <c r="E628" s="860"/>
      <c r="F628" s="860"/>
      <c r="G628" s="860"/>
      <c r="H628" s="860"/>
      <c r="I628" s="872"/>
    </row>
    <row r="629" spans="2:9" ht="19.5" customHeight="1">
      <c r="B629" s="871"/>
      <c r="C629" s="860"/>
      <c r="D629" s="860"/>
      <c r="E629" s="860"/>
      <c r="F629" s="860"/>
      <c r="G629" s="860"/>
      <c r="H629" s="860"/>
      <c r="I629" s="872"/>
    </row>
    <row r="630" spans="2:9" ht="19.5" customHeight="1">
      <c r="B630" s="871"/>
      <c r="C630" s="860"/>
      <c r="D630" s="860"/>
      <c r="E630" s="860"/>
      <c r="F630" s="860"/>
      <c r="G630" s="860"/>
      <c r="H630" s="860"/>
      <c r="I630" s="872"/>
    </row>
    <row r="631" spans="2:9" ht="19.5" customHeight="1">
      <c r="B631" s="873"/>
      <c r="C631" s="865"/>
      <c r="D631" s="865"/>
      <c r="E631" s="865"/>
      <c r="F631" s="865"/>
      <c r="G631" s="865"/>
      <c r="H631" s="865"/>
      <c r="I631" s="866"/>
    </row>
    <row r="632" spans="2:9" ht="14.25" customHeight="1"/>
    <row r="633" spans="2:9" ht="18" customHeight="1">
      <c r="B633" s="755" t="s">
        <v>256</v>
      </c>
      <c r="C633" s="861"/>
      <c r="D633" s="861"/>
      <c r="E633" s="861"/>
      <c r="F633" s="861"/>
      <c r="G633" s="862"/>
      <c r="H633" s="461"/>
      <c r="I633" s="462"/>
    </row>
    <row r="634" spans="2:9" ht="18" customHeight="1">
      <c r="B634" s="756" t="s">
        <v>257</v>
      </c>
      <c r="C634" s="861"/>
      <c r="D634" s="861"/>
      <c r="E634" s="861"/>
      <c r="F634" s="861"/>
      <c r="G634" s="862"/>
      <c r="H634" s="52"/>
      <c r="I634" s="53"/>
    </row>
    <row r="635" spans="2:9" ht="33" customHeight="1">
      <c r="B635" s="757" t="str">
        <f>+ACTIVIDADES!$B$2</f>
        <v>MANTENIMIENTO RESTAURANTES ESCOLARES</v>
      </c>
      <c r="C635" s="863"/>
      <c r="D635" s="863"/>
      <c r="E635" s="863"/>
      <c r="F635" s="863"/>
      <c r="G635" s="864"/>
      <c r="H635" s="54"/>
      <c r="I635" s="55"/>
    </row>
    <row r="636" spans="2:9" ht="21" customHeight="1">
      <c r="B636" s="463" t="s">
        <v>6</v>
      </c>
      <c r="C636" s="758" t="s">
        <v>7</v>
      </c>
      <c r="D636" s="861"/>
      <c r="E636" s="861"/>
      <c r="F636" s="861"/>
      <c r="G636" s="861"/>
      <c r="H636" s="464" t="s">
        <v>22</v>
      </c>
      <c r="I636" s="56" t="s">
        <v>23</v>
      </c>
    </row>
    <row r="637" spans="2:9" ht="95.25" customHeight="1">
      <c r="B637" s="428">
        <f>+B613+0.01</f>
        <v>4.0199999999999996</v>
      </c>
      <c r="C637" s="759" t="str">
        <f t="array" ref="C637">INDEX(ACTIVIDADES!$C:$C,MATCH(B637,ACTIVIDADES!$B:$B,0))</f>
        <v>EXPLANACIÓN Y NIVELACIÓN del terreno manualmente, bajo cualquier grado de humedad, incluye corte de taludes y terraceos requeridos según planos y/o definidos por la interventoría. Medido in situ. No Incluye cargue, transporte y botada.</v>
      </c>
      <c r="D637" s="865"/>
      <c r="E637" s="865"/>
      <c r="F637" s="865"/>
      <c r="G637" s="866"/>
      <c r="H637" s="465" t="str">
        <f t="array" ref="H637">INDEX(ACTIVIDADES!$D:$D,MATCH(B637,ACTIVIDADES!$B:$B,0))</f>
        <v>m3</v>
      </c>
      <c r="I637" s="57">
        <f>I644</f>
        <v>0</v>
      </c>
    </row>
    <row r="638" spans="2:9" ht="21" customHeight="1">
      <c r="B638" s="760" t="s">
        <v>258</v>
      </c>
      <c r="C638" s="761"/>
      <c r="D638" s="762"/>
      <c r="E638" s="58" t="s">
        <v>259</v>
      </c>
      <c r="F638" s="58" t="s">
        <v>260</v>
      </c>
      <c r="G638" s="58" t="s">
        <v>261</v>
      </c>
      <c r="H638" s="58" t="s">
        <v>262</v>
      </c>
      <c r="I638" s="59" t="s">
        <v>251</v>
      </c>
    </row>
    <row r="639" spans="2:9" ht="15" customHeight="1">
      <c r="B639" s="763"/>
      <c r="C639" s="751"/>
      <c r="D639" s="752"/>
      <c r="E639" s="60"/>
      <c r="F639" s="60"/>
      <c r="G639" s="61"/>
      <c r="H639" s="61"/>
      <c r="I639" s="62">
        <f t="shared" ref="I639:I643" si="23">IF(E639="",1,E639)*IF(F639="",1,F639)*IF(G639="",1,G639)*H639</f>
        <v>0</v>
      </c>
    </row>
    <row r="640" spans="2:9" ht="15" customHeight="1">
      <c r="B640" s="763"/>
      <c r="C640" s="751"/>
      <c r="D640" s="752"/>
      <c r="E640" s="60"/>
      <c r="F640" s="60"/>
      <c r="G640" s="61"/>
      <c r="H640" s="61"/>
      <c r="I640" s="62">
        <f t="shared" si="23"/>
        <v>0</v>
      </c>
    </row>
    <row r="641" spans="2:9" ht="15.75" customHeight="1">
      <c r="B641" s="750"/>
      <c r="C641" s="751"/>
      <c r="D641" s="752"/>
      <c r="E641" s="60"/>
      <c r="F641" s="60"/>
      <c r="G641" s="61"/>
      <c r="H641" s="61"/>
      <c r="I641" s="62">
        <f t="shared" si="23"/>
        <v>0</v>
      </c>
    </row>
    <row r="642" spans="2:9" ht="15" customHeight="1">
      <c r="B642" s="750"/>
      <c r="C642" s="751"/>
      <c r="D642" s="752"/>
      <c r="E642" s="60"/>
      <c r="F642" s="60"/>
      <c r="G642" s="61"/>
      <c r="H642" s="61"/>
      <c r="I642" s="62">
        <f t="shared" si="23"/>
        <v>0</v>
      </c>
    </row>
    <row r="643" spans="2:9" ht="15" customHeight="1">
      <c r="B643" s="750"/>
      <c r="C643" s="751"/>
      <c r="D643" s="752"/>
      <c r="E643" s="60"/>
      <c r="F643" s="60"/>
      <c r="G643" s="61"/>
      <c r="H643" s="61"/>
      <c r="I643" s="62">
        <f t="shared" si="23"/>
        <v>0</v>
      </c>
    </row>
    <row r="644" spans="2:9" ht="15" customHeight="1">
      <c r="B644" s="753" t="s">
        <v>263</v>
      </c>
      <c r="C644" s="867"/>
      <c r="D644" s="867"/>
      <c r="E644" s="867"/>
      <c r="F644" s="867"/>
      <c r="G644" s="867"/>
      <c r="H644" s="868"/>
      <c r="I644" s="63">
        <f>SUM(I639:I643)</f>
        <v>0</v>
      </c>
    </row>
    <row r="645" spans="2:9" ht="19.5" customHeight="1">
      <c r="B645" s="754" t="s">
        <v>264</v>
      </c>
      <c r="C645" s="869"/>
      <c r="D645" s="869"/>
      <c r="E645" s="869"/>
      <c r="F645" s="869"/>
      <c r="G645" s="869"/>
      <c r="H645" s="869"/>
      <c r="I645" s="870"/>
    </row>
    <row r="646" spans="2:9" ht="19.5" customHeight="1">
      <c r="B646" s="871"/>
      <c r="C646" s="860"/>
      <c r="D646" s="860"/>
      <c r="E646" s="860"/>
      <c r="F646" s="860"/>
      <c r="G646" s="860"/>
      <c r="H646" s="860"/>
      <c r="I646" s="872"/>
    </row>
    <row r="647" spans="2:9" ht="19.5" customHeight="1">
      <c r="B647" s="871"/>
      <c r="C647" s="860"/>
      <c r="D647" s="860"/>
      <c r="E647" s="860"/>
      <c r="F647" s="860"/>
      <c r="G647" s="860"/>
      <c r="H647" s="860"/>
      <c r="I647" s="872"/>
    </row>
    <row r="648" spans="2:9" ht="19.5" customHeight="1">
      <c r="B648" s="871"/>
      <c r="C648" s="860"/>
      <c r="D648" s="860"/>
      <c r="E648" s="860"/>
      <c r="F648" s="860"/>
      <c r="G648" s="860"/>
      <c r="H648" s="860"/>
      <c r="I648" s="872"/>
    </row>
    <row r="649" spans="2:9" ht="19.5" customHeight="1">
      <c r="B649" s="871"/>
      <c r="C649" s="860"/>
      <c r="D649" s="860"/>
      <c r="E649" s="860"/>
      <c r="F649" s="860"/>
      <c r="G649" s="860"/>
      <c r="H649" s="860"/>
      <c r="I649" s="872"/>
    </row>
    <row r="650" spans="2:9" ht="19.5" customHeight="1">
      <c r="B650" s="871"/>
      <c r="C650" s="860"/>
      <c r="D650" s="860"/>
      <c r="E650" s="860"/>
      <c r="F650" s="860"/>
      <c r="G650" s="860"/>
      <c r="H650" s="860"/>
      <c r="I650" s="872"/>
    </row>
    <row r="651" spans="2:9" ht="19.5" customHeight="1">
      <c r="B651" s="871"/>
      <c r="C651" s="860"/>
      <c r="D651" s="860"/>
      <c r="E651" s="860"/>
      <c r="F651" s="860"/>
      <c r="G651" s="860"/>
      <c r="H651" s="860"/>
      <c r="I651" s="872"/>
    </row>
    <row r="652" spans="2:9" ht="19.5" customHeight="1">
      <c r="B652" s="871"/>
      <c r="C652" s="860"/>
      <c r="D652" s="860"/>
      <c r="E652" s="860"/>
      <c r="F652" s="860"/>
      <c r="G652" s="860"/>
      <c r="H652" s="860"/>
      <c r="I652" s="872"/>
    </row>
    <row r="653" spans="2:9" ht="19.5" customHeight="1">
      <c r="B653" s="871"/>
      <c r="C653" s="860"/>
      <c r="D653" s="860"/>
      <c r="E653" s="860"/>
      <c r="F653" s="860"/>
      <c r="G653" s="860"/>
      <c r="H653" s="860"/>
      <c r="I653" s="872"/>
    </row>
    <row r="654" spans="2:9" ht="19.5" customHeight="1">
      <c r="B654" s="871"/>
      <c r="C654" s="860"/>
      <c r="D654" s="860"/>
      <c r="E654" s="860"/>
      <c r="F654" s="860"/>
      <c r="G654" s="860"/>
      <c r="H654" s="860"/>
      <c r="I654" s="872"/>
    </row>
    <row r="655" spans="2:9" ht="19.5" customHeight="1">
      <c r="B655" s="873"/>
      <c r="C655" s="865"/>
      <c r="D655" s="865"/>
      <c r="E655" s="865"/>
      <c r="F655" s="865"/>
      <c r="G655" s="865"/>
      <c r="H655" s="865"/>
      <c r="I655" s="866"/>
    </row>
    <row r="656" spans="2:9" ht="14.25" customHeight="1"/>
    <row r="657" spans="2:9" ht="18" customHeight="1">
      <c r="B657" s="755" t="s">
        <v>256</v>
      </c>
      <c r="C657" s="861"/>
      <c r="D657" s="861"/>
      <c r="E657" s="861"/>
      <c r="F657" s="861"/>
      <c r="G657" s="862"/>
      <c r="H657" s="461"/>
      <c r="I657" s="462"/>
    </row>
    <row r="658" spans="2:9" ht="18" customHeight="1">
      <c r="B658" s="756" t="s">
        <v>257</v>
      </c>
      <c r="C658" s="861"/>
      <c r="D658" s="861"/>
      <c r="E658" s="861"/>
      <c r="F658" s="861"/>
      <c r="G658" s="862"/>
      <c r="H658" s="52"/>
      <c r="I658" s="53"/>
    </row>
    <row r="659" spans="2:9" ht="33" customHeight="1">
      <c r="B659" s="757" t="str">
        <f>+ACTIVIDADES!$B$2</f>
        <v>MANTENIMIENTO RESTAURANTES ESCOLARES</v>
      </c>
      <c r="C659" s="863"/>
      <c r="D659" s="863"/>
      <c r="E659" s="863"/>
      <c r="F659" s="863"/>
      <c r="G659" s="864"/>
      <c r="H659" s="54"/>
      <c r="I659" s="55"/>
    </row>
    <row r="660" spans="2:9" ht="21" customHeight="1">
      <c r="B660" s="463" t="s">
        <v>6</v>
      </c>
      <c r="C660" s="758" t="s">
        <v>7</v>
      </c>
      <c r="D660" s="861"/>
      <c r="E660" s="861"/>
      <c r="F660" s="861"/>
      <c r="G660" s="861"/>
      <c r="H660" s="464" t="s">
        <v>22</v>
      </c>
      <c r="I660" s="56" t="s">
        <v>23</v>
      </c>
    </row>
    <row r="661" spans="2:9" ht="95.25" customHeight="1">
      <c r="B661" s="428">
        <f>+B637+0.01</f>
        <v>4.0299999999999994</v>
      </c>
      <c r="C661" s="759" t="str">
        <f t="array" ref="C661">INDEX(ACTIVIDADES!$C:$C,MATCH(B661,ACTIVIDADES!$B:$B,0))</f>
        <v>LLENOS EN MATERIAL PROVENIENTES DE LA EXCAVACIÓN, compactados manualmente hasta obtener una densidad del 95%, aprobada por Interventoría. Incluye transporte interno. Su medida será en sitio ya compactado.</v>
      </c>
      <c r="D661" s="865"/>
      <c r="E661" s="865"/>
      <c r="F661" s="865"/>
      <c r="G661" s="866"/>
      <c r="H661" s="465" t="str">
        <f t="array" ref="H661">INDEX(ACTIVIDADES!$D:$D,MATCH(B661,ACTIVIDADES!$B:$B,0))</f>
        <v>m3</v>
      </c>
      <c r="I661" s="57">
        <f>I668</f>
        <v>0</v>
      </c>
    </row>
    <row r="662" spans="2:9" ht="21" customHeight="1">
      <c r="B662" s="760" t="s">
        <v>258</v>
      </c>
      <c r="C662" s="761"/>
      <c r="D662" s="762"/>
      <c r="E662" s="58" t="s">
        <v>259</v>
      </c>
      <c r="F662" s="58" t="s">
        <v>260</v>
      </c>
      <c r="G662" s="58" t="s">
        <v>261</v>
      </c>
      <c r="H662" s="58" t="s">
        <v>262</v>
      </c>
      <c r="I662" s="59" t="s">
        <v>251</v>
      </c>
    </row>
    <row r="663" spans="2:9" ht="15" customHeight="1">
      <c r="B663" s="763"/>
      <c r="C663" s="751"/>
      <c r="D663" s="752"/>
      <c r="E663" s="60"/>
      <c r="F663" s="60"/>
      <c r="G663" s="61"/>
      <c r="H663" s="61"/>
      <c r="I663" s="62">
        <f t="shared" ref="I663:I667" si="24">IF(E663="",1,E663)*IF(F663="",1,F663)*IF(G663="",1,G663)*H663</f>
        <v>0</v>
      </c>
    </row>
    <row r="664" spans="2:9" ht="15" customHeight="1">
      <c r="B664" s="763"/>
      <c r="C664" s="751"/>
      <c r="D664" s="752"/>
      <c r="E664" s="60"/>
      <c r="F664" s="60"/>
      <c r="G664" s="61"/>
      <c r="H664" s="61"/>
      <c r="I664" s="62">
        <f t="shared" si="24"/>
        <v>0</v>
      </c>
    </row>
    <row r="665" spans="2:9" ht="15.75" customHeight="1">
      <c r="B665" s="750"/>
      <c r="C665" s="751"/>
      <c r="D665" s="752"/>
      <c r="E665" s="60"/>
      <c r="F665" s="60"/>
      <c r="G665" s="61"/>
      <c r="H665" s="61"/>
      <c r="I665" s="62">
        <f t="shared" si="24"/>
        <v>0</v>
      </c>
    </row>
    <row r="666" spans="2:9" ht="15" customHeight="1">
      <c r="B666" s="750"/>
      <c r="C666" s="751"/>
      <c r="D666" s="752"/>
      <c r="E666" s="60"/>
      <c r="F666" s="60"/>
      <c r="G666" s="61"/>
      <c r="H666" s="61"/>
      <c r="I666" s="62">
        <f t="shared" si="24"/>
        <v>0</v>
      </c>
    </row>
    <row r="667" spans="2:9" ht="15" customHeight="1">
      <c r="B667" s="750"/>
      <c r="C667" s="751"/>
      <c r="D667" s="752"/>
      <c r="E667" s="60"/>
      <c r="F667" s="60"/>
      <c r="G667" s="61"/>
      <c r="H667" s="61"/>
      <c r="I667" s="62">
        <f t="shared" si="24"/>
        <v>0</v>
      </c>
    </row>
    <row r="668" spans="2:9" ht="15" customHeight="1">
      <c r="B668" s="753" t="s">
        <v>263</v>
      </c>
      <c r="C668" s="867"/>
      <c r="D668" s="867"/>
      <c r="E668" s="867"/>
      <c r="F668" s="867"/>
      <c r="G668" s="867"/>
      <c r="H668" s="868"/>
      <c r="I668" s="63">
        <f>SUM(I663:I667)</f>
        <v>0</v>
      </c>
    </row>
    <row r="669" spans="2:9" ht="19.5" customHeight="1">
      <c r="B669" s="754" t="s">
        <v>264</v>
      </c>
      <c r="C669" s="869"/>
      <c r="D669" s="869"/>
      <c r="E669" s="869"/>
      <c r="F669" s="869"/>
      <c r="G669" s="869"/>
      <c r="H669" s="869"/>
      <c r="I669" s="870"/>
    </row>
    <row r="670" spans="2:9" ht="19.5" customHeight="1">
      <c r="B670" s="871"/>
      <c r="C670" s="860"/>
      <c r="D670" s="860"/>
      <c r="E670" s="860"/>
      <c r="F670" s="860"/>
      <c r="G670" s="860"/>
      <c r="H670" s="860"/>
      <c r="I670" s="872"/>
    </row>
    <row r="671" spans="2:9" ht="19.5" customHeight="1">
      <c r="B671" s="871"/>
      <c r="C671" s="860"/>
      <c r="D671" s="860"/>
      <c r="E671" s="860"/>
      <c r="F671" s="860"/>
      <c r="G671" s="860"/>
      <c r="H671" s="860"/>
      <c r="I671" s="872"/>
    </row>
    <row r="672" spans="2:9" ht="19.5" customHeight="1">
      <c r="B672" s="871"/>
      <c r="C672" s="860"/>
      <c r="D672" s="860"/>
      <c r="E672" s="860"/>
      <c r="F672" s="860"/>
      <c r="G672" s="860"/>
      <c r="H672" s="860"/>
      <c r="I672" s="872"/>
    </row>
    <row r="673" spans="2:9" ht="19.5" customHeight="1">
      <c r="B673" s="871"/>
      <c r="C673" s="860"/>
      <c r="D673" s="860"/>
      <c r="E673" s="860"/>
      <c r="F673" s="860"/>
      <c r="G673" s="860"/>
      <c r="H673" s="860"/>
      <c r="I673" s="872"/>
    </row>
    <row r="674" spans="2:9" ht="19.5" customHeight="1">
      <c r="B674" s="871"/>
      <c r="C674" s="860"/>
      <c r="D674" s="860"/>
      <c r="E674" s="860"/>
      <c r="F674" s="860"/>
      <c r="G674" s="860"/>
      <c r="H674" s="860"/>
      <c r="I674" s="872"/>
    </row>
    <row r="675" spans="2:9" ht="19.5" customHeight="1">
      <c r="B675" s="871"/>
      <c r="C675" s="860"/>
      <c r="D675" s="860"/>
      <c r="E675" s="860"/>
      <c r="F675" s="860"/>
      <c r="G675" s="860"/>
      <c r="H675" s="860"/>
      <c r="I675" s="872"/>
    </row>
    <row r="676" spans="2:9" ht="19.5" customHeight="1">
      <c r="B676" s="871"/>
      <c r="C676" s="860"/>
      <c r="D676" s="860"/>
      <c r="E676" s="860"/>
      <c r="F676" s="860"/>
      <c r="G676" s="860"/>
      <c r="H676" s="860"/>
      <c r="I676" s="872"/>
    </row>
    <row r="677" spans="2:9" ht="19.5" customHeight="1">
      <c r="B677" s="871"/>
      <c r="C677" s="860"/>
      <c r="D677" s="860"/>
      <c r="E677" s="860"/>
      <c r="F677" s="860"/>
      <c r="G677" s="860"/>
      <c r="H677" s="860"/>
      <c r="I677" s="872"/>
    </row>
    <row r="678" spans="2:9" ht="19.5" customHeight="1">
      <c r="B678" s="871"/>
      <c r="C678" s="860"/>
      <c r="D678" s="860"/>
      <c r="E678" s="860"/>
      <c r="F678" s="860"/>
      <c r="G678" s="860"/>
      <c r="H678" s="860"/>
      <c r="I678" s="872"/>
    </row>
    <row r="679" spans="2:9" ht="19.5" customHeight="1">
      <c r="B679" s="873"/>
      <c r="C679" s="865"/>
      <c r="D679" s="865"/>
      <c r="E679" s="865"/>
      <c r="F679" s="865"/>
      <c r="G679" s="865"/>
      <c r="H679" s="865"/>
      <c r="I679" s="866"/>
    </row>
    <row r="680" spans="2:9" ht="14.25" customHeight="1"/>
    <row r="681" spans="2:9" ht="18" customHeight="1">
      <c r="B681" s="755" t="s">
        <v>256</v>
      </c>
      <c r="C681" s="861"/>
      <c r="D681" s="861"/>
      <c r="E681" s="861"/>
      <c r="F681" s="861"/>
      <c r="G681" s="862"/>
      <c r="H681" s="461"/>
      <c r="I681" s="462"/>
    </row>
    <row r="682" spans="2:9" ht="18" customHeight="1">
      <c r="B682" s="756" t="s">
        <v>257</v>
      </c>
      <c r="C682" s="861"/>
      <c r="D682" s="861"/>
      <c r="E682" s="861"/>
      <c r="F682" s="861"/>
      <c r="G682" s="862"/>
      <c r="H682" s="52"/>
      <c r="I682" s="53"/>
    </row>
    <row r="683" spans="2:9" ht="33" customHeight="1">
      <c r="B683" s="757" t="str">
        <f>+ACTIVIDADES!$B$2</f>
        <v>MANTENIMIENTO RESTAURANTES ESCOLARES</v>
      </c>
      <c r="C683" s="863"/>
      <c r="D683" s="863"/>
      <c r="E683" s="863"/>
      <c r="F683" s="863"/>
      <c r="G683" s="864"/>
      <c r="H683" s="54"/>
      <c r="I683" s="55"/>
    </row>
    <row r="684" spans="2:9" ht="21" customHeight="1">
      <c r="B684" s="463" t="s">
        <v>6</v>
      </c>
      <c r="C684" s="758" t="s">
        <v>7</v>
      </c>
      <c r="D684" s="861"/>
      <c r="E684" s="861"/>
      <c r="F684" s="861"/>
      <c r="G684" s="861"/>
      <c r="H684" s="464" t="s">
        <v>22</v>
      </c>
      <c r="I684" s="56" t="s">
        <v>23</v>
      </c>
    </row>
    <row r="685" spans="2:9" ht="95.25" customHeight="1">
      <c r="B685" s="428">
        <f>+B661+0.01</f>
        <v>4.0399999999999991</v>
      </c>
      <c r="C685" s="759" t="str">
        <f t="array" ref="C685">INDEX(ACTIVIDADES!$C:$C,MATCH(B685,ACTIVIDADES!$B:$B,0))</f>
        <v>LLENOS EN ARENILLA, compactados manualmente en capas de 5 a 10 cms hasta obtener uan densidad del 95%. Incluye el suministro, transporte, colocación de la arenilla, la compactación de la misma y transporte interno. Y su medida será en sitio ya compactado.</v>
      </c>
      <c r="D685" s="865"/>
      <c r="E685" s="865"/>
      <c r="F685" s="865"/>
      <c r="G685" s="866"/>
      <c r="H685" s="465" t="str">
        <f t="array" ref="H685">INDEX(ACTIVIDADES!$D:$D,MATCH(B685,ACTIVIDADES!$B:$B,0))</f>
        <v>m³</v>
      </c>
      <c r="I685" s="57">
        <f>I692</f>
        <v>0</v>
      </c>
    </row>
    <row r="686" spans="2:9" ht="21" customHeight="1">
      <c r="B686" s="760" t="s">
        <v>258</v>
      </c>
      <c r="C686" s="761"/>
      <c r="D686" s="762"/>
      <c r="E686" s="58" t="s">
        <v>259</v>
      </c>
      <c r="F686" s="58" t="s">
        <v>260</v>
      </c>
      <c r="G686" s="58" t="s">
        <v>261</v>
      </c>
      <c r="H686" s="58" t="s">
        <v>262</v>
      </c>
      <c r="I686" s="59" t="s">
        <v>251</v>
      </c>
    </row>
    <row r="687" spans="2:9" ht="15" customHeight="1">
      <c r="B687" s="763"/>
      <c r="C687" s="751"/>
      <c r="D687" s="752"/>
      <c r="E687" s="60"/>
      <c r="F687" s="60"/>
      <c r="G687" s="61"/>
      <c r="H687" s="61"/>
      <c r="I687" s="62">
        <f t="shared" ref="I687:I691" si="25">IF(E687="",1,E687)*IF(F687="",1,F687)*IF(G687="",1,G687)*H687</f>
        <v>0</v>
      </c>
    </row>
    <row r="688" spans="2:9" ht="15" customHeight="1">
      <c r="B688" s="763"/>
      <c r="C688" s="751"/>
      <c r="D688" s="752"/>
      <c r="E688" s="60"/>
      <c r="F688" s="60"/>
      <c r="G688" s="61"/>
      <c r="H688" s="61"/>
      <c r="I688" s="62">
        <f t="shared" si="25"/>
        <v>0</v>
      </c>
    </row>
    <row r="689" spans="2:9" ht="15.75" customHeight="1">
      <c r="B689" s="750"/>
      <c r="C689" s="751"/>
      <c r="D689" s="752"/>
      <c r="E689" s="60"/>
      <c r="F689" s="60"/>
      <c r="G689" s="61"/>
      <c r="H689" s="61"/>
      <c r="I689" s="62">
        <f t="shared" si="25"/>
        <v>0</v>
      </c>
    </row>
    <row r="690" spans="2:9" ht="15" customHeight="1">
      <c r="B690" s="750"/>
      <c r="C690" s="751"/>
      <c r="D690" s="752"/>
      <c r="E690" s="60"/>
      <c r="F690" s="60"/>
      <c r="G690" s="61"/>
      <c r="H690" s="61"/>
      <c r="I690" s="62">
        <f t="shared" si="25"/>
        <v>0</v>
      </c>
    </row>
    <row r="691" spans="2:9" ht="15" customHeight="1">
      <c r="B691" s="750"/>
      <c r="C691" s="751"/>
      <c r="D691" s="752"/>
      <c r="E691" s="60"/>
      <c r="F691" s="60"/>
      <c r="G691" s="61"/>
      <c r="H691" s="61"/>
      <c r="I691" s="62">
        <f t="shared" si="25"/>
        <v>0</v>
      </c>
    </row>
    <row r="692" spans="2:9" ht="15" customHeight="1">
      <c r="B692" s="753" t="s">
        <v>263</v>
      </c>
      <c r="C692" s="867"/>
      <c r="D692" s="867"/>
      <c r="E692" s="867"/>
      <c r="F692" s="867"/>
      <c r="G692" s="867"/>
      <c r="H692" s="868"/>
      <c r="I692" s="63">
        <f>SUM(I687:I691)</f>
        <v>0</v>
      </c>
    </row>
    <row r="693" spans="2:9" ht="19.5" customHeight="1">
      <c r="B693" s="754" t="s">
        <v>264</v>
      </c>
      <c r="C693" s="869"/>
      <c r="D693" s="869"/>
      <c r="E693" s="869"/>
      <c r="F693" s="869"/>
      <c r="G693" s="869"/>
      <c r="H693" s="869"/>
      <c r="I693" s="870"/>
    </row>
    <row r="694" spans="2:9" ht="19.5" customHeight="1">
      <c r="B694" s="871"/>
      <c r="C694" s="860"/>
      <c r="D694" s="860"/>
      <c r="E694" s="860"/>
      <c r="F694" s="860"/>
      <c r="G694" s="860"/>
      <c r="H694" s="860"/>
      <c r="I694" s="872"/>
    </row>
    <row r="695" spans="2:9" ht="19.5" customHeight="1">
      <c r="B695" s="871"/>
      <c r="C695" s="860"/>
      <c r="D695" s="860"/>
      <c r="E695" s="860"/>
      <c r="F695" s="860"/>
      <c r="G695" s="860"/>
      <c r="H695" s="860"/>
      <c r="I695" s="872"/>
    </row>
    <row r="696" spans="2:9" ht="19.5" customHeight="1">
      <c r="B696" s="871"/>
      <c r="C696" s="860"/>
      <c r="D696" s="860"/>
      <c r="E696" s="860"/>
      <c r="F696" s="860"/>
      <c r="G696" s="860"/>
      <c r="H696" s="860"/>
      <c r="I696" s="872"/>
    </row>
    <row r="697" spans="2:9" ht="19.5" customHeight="1">
      <c r="B697" s="871"/>
      <c r="C697" s="860"/>
      <c r="D697" s="860"/>
      <c r="E697" s="860"/>
      <c r="F697" s="860"/>
      <c r="G697" s="860"/>
      <c r="H697" s="860"/>
      <c r="I697" s="872"/>
    </row>
    <row r="698" spans="2:9" ht="19.5" customHeight="1">
      <c r="B698" s="871"/>
      <c r="C698" s="860"/>
      <c r="D698" s="860"/>
      <c r="E698" s="860"/>
      <c r="F698" s="860"/>
      <c r="G698" s="860"/>
      <c r="H698" s="860"/>
      <c r="I698" s="872"/>
    </row>
    <row r="699" spans="2:9" ht="19.5" customHeight="1">
      <c r="B699" s="871"/>
      <c r="C699" s="860"/>
      <c r="D699" s="860"/>
      <c r="E699" s="860"/>
      <c r="F699" s="860"/>
      <c r="G699" s="860"/>
      <c r="H699" s="860"/>
      <c r="I699" s="872"/>
    </row>
    <row r="700" spans="2:9" ht="19.5" customHeight="1">
      <c r="B700" s="871"/>
      <c r="C700" s="860"/>
      <c r="D700" s="860"/>
      <c r="E700" s="860"/>
      <c r="F700" s="860"/>
      <c r="G700" s="860"/>
      <c r="H700" s="860"/>
      <c r="I700" s="872"/>
    </row>
    <row r="701" spans="2:9" ht="19.5" customHeight="1">
      <c r="B701" s="871"/>
      <c r="C701" s="860"/>
      <c r="D701" s="860"/>
      <c r="E701" s="860"/>
      <c r="F701" s="860"/>
      <c r="G701" s="860"/>
      <c r="H701" s="860"/>
      <c r="I701" s="872"/>
    </row>
    <row r="702" spans="2:9" ht="19.5" customHeight="1">
      <c r="B702" s="871"/>
      <c r="C702" s="860"/>
      <c r="D702" s="860"/>
      <c r="E702" s="860"/>
      <c r="F702" s="860"/>
      <c r="G702" s="860"/>
      <c r="H702" s="860"/>
      <c r="I702" s="872"/>
    </row>
    <row r="703" spans="2:9" ht="19.5" customHeight="1">
      <c r="B703" s="873"/>
      <c r="C703" s="865"/>
      <c r="D703" s="865"/>
      <c r="E703" s="865"/>
      <c r="F703" s="865"/>
      <c r="G703" s="865"/>
      <c r="H703" s="865"/>
      <c r="I703" s="866"/>
    </row>
    <row r="704" spans="2:9" ht="14.25" customHeight="1"/>
    <row r="705" spans="2:9" ht="18" customHeight="1">
      <c r="B705" s="755" t="s">
        <v>256</v>
      </c>
      <c r="C705" s="861"/>
      <c r="D705" s="861"/>
      <c r="E705" s="861"/>
      <c r="F705" s="861"/>
      <c r="G705" s="862"/>
      <c r="H705" s="461"/>
      <c r="I705" s="462"/>
    </row>
    <row r="706" spans="2:9" ht="18" customHeight="1">
      <c r="B706" s="756" t="s">
        <v>257</v>
      </c>
      <c r="C706" s="861"/>
      <c r="D706" s="861"/>
      <c r="E706" s="861"/>
      <c r="F706" s="861"/>
      <c r="G706" s="862"/>
      <c r="H706" s="52"/>
      <c r="I706" s="53"/>
    </row>
    <row r="707" spans="2:9" ht="33" customHeight="1">
      <c r="B707" s="757" t="str">
        <f>+ACTIVIDADES!$B$2</f>
        <v>MANTENIMIENTO RESTAURANTES ESCOLARES</v>
      </c>
      <c r="C707" s="863"/>
      <c r="D707" s="863"/>
      <c r="E707" s="863"/>
      <c r="F707" s="863"/>
      <c r="G707" s="864"/>
      <c r="H707" s="54"/>
      <c r="I707" s="55"/>
    </row>
    <row r="708" spans="2:9" ht="21" customHeight="1">
      <c r="B708" s="463" t="s">
        <v>6</v>
      </c>
      <c r="C708" s="758" t="s">
        <v>7</v>
      </c>
      <c r="D708" s="861"/>
      <c r="E708" s="861"/>
      <c r="F708" s="861"/>
      <c r="G708" s="861"/>
      <c r="H708" s="464" t="s">
        <v>22</v>
      </c>
      <c r="I708" s="56" t="s">
        <v>23</v>
      </c>
    </row>
    <row r="709" spans="2:9" ht="95.25" customHeight="1">
      <c r="B709" s="428">
        <f>+B685+0.01</f>
        <v>4.0499999999999989</v>
      </c>
      <c r="C709" s="759" t="str">
        <f t="array" ref="C709">INDEX(ACTIVIDADES!$C:$C,MATCH(B709,ACTIVIDADES!$B:$B,0))</f>
        <v>Suministro, transporte y colocación de ENTRESUELO MAS RECEBO con un espesor de 20 cm; conformado con piedra de entresuelo de 15 cm y recebo en arenilla espesor 5 cm; incluye nivelación, compactación y todos los demás elementos necesarios para su correcta colocación.</v>
      </c>
      <c r="D709" s="865"/>
      <c r="E709" s="865"/>
      <c r="F709" s="865"/>
      <c r="G709" s="866"/>
      <c r="H709" s="465" t="str">
        <f t="array" ref="H709">INDEX(ACTIVIDADES!$D:$D,MATCH(B709,ACTIVIDADES!$B:$B,0))</f>
        <v>m²</v>
      </c>
      <c r="I709" s="57">
        <f>I716</f>
        <v>0</v>
      </c>
    </row>
    <row r="710" spans="2:9" ht="21" customHeight="1">
      <c r="B710" s="760" t="s">
        <v>258</v>
      </c>
      <c r="C710" s="761"/>
      <c r="D710" s="762"/>
      <c r="E710" s="58" t="s">
        <v>259</v>
      </c>
      <c r="F710" s="58" t="s">
        <v>260</v>
      </c>
      <c r="G710" s="58" t="s">
        <v>261</v>
      </c>
      <c r="H710" s="58" t="s">
        <v>262</v>
      </c>
      <c r="I710" s="59" t="s">
        <v>251</v>
      </c>
    </row>
    <row r="711" spans="2:9" ht="15" customHeight="1">
      <c r="B711" s="763"/>
      <c r="C711" s="751"/>
      <c r="D711" s="752"/>
      <c r="E711" s="60"/>
      <c r="F711" s="60"/>
      <c r="G711" s="61"/>
      <c r="H711" s="61"/>
      <c r="I711" s="62">
        <f t="shared" ref="I711:I715" si="26">IF(E711="",1,E711)*IF(F711="",1,F711)*IF(G711="",1,G711)*H711</f>
        <v>0</v>
      </c>
    </row>
    <row r="712" spans="2:9" ht="15" customHeight="1">
      <c r="B712" s="763"/>
      <c r="C712" s="751"/>
      <c r="D712" s="752"/>
      <c r="E712" s="60"/>
      <c r="F712" s="60"/>
      <c r="G712" s="61"/>
      <c r="H712" s="61"/>
      <c r="I712" s="62">
        <f t="shared" si="26"/>
        <v>0</v>
      </c>
    </row>
    <row r="713" spans="2:9" ht="15.75" customHeight="1">
      <c r="B713" s="750"/>
      <c r="C713" s="751"/>
      <c r="D713" s="752"/>
      <c r="E713" s="60"/>
      <c r="F713" s="60"/>
      <c r="G713" s="61"/>
      <c r="H713" s="61"/>
      <c r="I713" s="62">
        <f t="shared" si="26"/>
        <v>0</v>
      </c>
    </row>
    <row r="714" spans="2:9" ht="15" customHeight="1">
      <c r="B714" s="750"/>
      <c r="C714" s="751"/>
      <c r="D714" s="752"/>
      <c r="E714" s="60"/>
      <c r="F714" s="60"/>
      <c r="G714" s="61"/>
      <c r="H714" s="61"/>
      <c r="I714" s="62">
        <f t="shared" si="26"/>
        <v>0</v>
      </c>
    </row>
    <row r="715" spans="2:9" ht="15" customHeight="1">
      <c r="B715" s="750"/>
      <c r="C715" s="751"/>
      <c r="D715" s="752"/>
      <c r="E715" s="60"/>
      <c r="F715" s="60"/>
      <c r="G715" s="61"/>
      <c r="H715" s="61"/>
      <c r="I715" s="62">
        <f t="shared" si="26"/>
        <v>0</v>
      </c>
    </row>
    <row r="716" spans="2:9" ht="15" customHeight="1">
      <c r="B716" s="753" t="s">
        <v>263</v>
      </c>
      <c r="C716" s="867"/>
      <c r="D716" s="867"/>
      <c r="E716" s="867"/>
      <c r="F716" s="867"/>
      <c r="G716" s="867"/>
      <c r="H716" s="868"/>
      <c r="I716" s="63">
        <f>SUM(I711:I715)</f>
        <v>0</v>
      </c>
    </row>
    <row r="717" spans="2:9" ht="19.5" customHeight="1">
      <c r="B717" s="754" t="s">
        <v>264</v>
      </c>
      <c r="C717" s="869"/>
      <c r="D717" s="869"/>
      <c r="E717" s="869"/>
      <c r="F717" s="869"/>
      <c r="G717" s="869"/>
      <c r="H717" s="869"/>
      <c r="I717" s="870"/>
    </row>
    <row r="718" spans="2:9" ht="19.5" customHeight="1">
      <c r="B718" s="871"/>
      <c r="C718" s="860"/>
      <c r="D718" s="860"/>
      <c r="E718" s="860"/>
      <c r="F718" s="860"/>
      <c r="G718" s="860"/>
      <c r="H718" s="860"/>
      <c r="I718" s="872"/>
    </row>
    <row r="719" spans="2:9" ht="19.5" customHeight="1">
      <c r="B719" s="871"/>
      <c r="C719" s="860"/>
      <c r="D719" s="860"/>
      <c r="E719" s="860"/>
      <c r="F719" s="860"/>
      <c r="G719" s="860"/>
      <c r="H719" s="860"/>
      <c r="I719" s="872"/>
    </row>
    <row r="720" spans="2:9" ht="19.5" customHeight="1">
      <c r="B720" s="871"/>
      <c r="C720" s="860"/>
      <c r="D720" s="860"/>
      <c r="E720" s="860"/>
      <c r="F720" s="860"/>
      <c r="G720" s="860"/>
      <c r="H720" s="860"/>
      <c r="I720" s="872"/>
    </row>
    <row r="721" spans="2:9" ht="19.5" customHeight="1">
      <c r="B721" s="871"/>
      <c r="C721" s="860"/>
      <c r="D721" s="860"/>
      <c r="E721" s="860"/>
      <c r="F721" s="860"/>
      <c r="G721" s="860"/>
      <c r="H721" s="860"/>
      <c r="I721" s="872"/>
    </row>
    <row r="722" spans="2:9" ht="19.5" customHeight="1">
      <c r="B722" s="871"/>
      <c r="C722" s="860"/>
      <c r="D722" s="860"/>
      <c r="E722" s="860"/>
      <c r="F722" s="860"/>
      <c r="G722" s="860"/>
      <c r="H722" s="860"/>
      <c r="I722" s="872"/>
    </row>
    <row r="723" spans="2:9" ht="19.5" customHeight="1">
      <c r="B723" s="871"/>
      <c r="C723" s="860"/>
      <c r="D723" s="860"/>
      <c r="E723" s="860"/>
      <c r="F723" s="860"/>
      <c r="G723" s="860"/>
      <c r="H723" s="860"/>
      <c r="I723" s="872"/>
    </row>
    <row r="724" spans="2:9" ht="19.5" customHeight="1">
      <c r="B724" s="871"/>
      <c r="C724" s="860"/>
      <c r="D724" s="860"/>
      <c r="E724" s="860"/>
      <c r="F724" s="860"/>
      <c r="G724" s="860"/>
      <c r="H724" s="860"/>
      <c r="I724" s="872"/>
    </row>
    <row r="725" spans="2:9" ht="19.5" customHeight="1">
      <c r="B725" s="871"/>
      <c r="C725" s="860"/>
      <c r="D725" s="860"/>
      <c r="E725" s="860"/>
      <c r="F725" s="860"/>
      <c r="G725" s="860"/>
      <c r="H725" s="860"/>
      <c r="I725" s="872"/>
    </row>
    <row r="726" spans="2:9" ht="19.5" customHeight="1">
      <c r="B726" s="871"/>
      <c r="C726" s="860"/>
      <c r="D726" s="860"/>
      <c r="E726" s="860"/>
      <c r="F726" s="860"/>
      <c r="G726" s="860"/>
      <c r="H726" s="860"/>
      <c r="I726" s="872"/>
    </row>
    <row r="727" spans="2:9" ht="19.5" customHeight="1">
      <c r="B727" s="873"/>
      <c r="C727" s="865"/>
      <c r="D727" s="865"/>
      <c r="E727" s="865"/>
      <c r="F727" s="865"/>
      <c r="G727" s="865"/>
      <c r="H727" s="865"/>
      <c r="I727" s="866"/>
    </row>
    <row r="728" spans="2:9" ht="14.25" customHeight="1"/>
    <row r="729" spans="2:9" ht="18" customHeight="1">
      <c r="B729" s="755" t="s">
        <v>256</v>
      </c>
      <c r="C729" s="861"/>
      <c r="D729" s="861"/>
      <c r="E729" s="861"/>
      <c r="F729" s="861"/>
      <c r="G729" s="862"/>
      <c r="H729" s="461"/>
      <c r="I729" s="462"/>
    </row>
    <row r="730" spans="2:9" ht="18" customHeight="1">
      <c r="B730" s="756" t="s">
        <v>257</v>
      </c>
      <c r="C730" s="861"/>
      <c r="D730" s="861"/>
      <c r="E730" s="861"/>
      <c r="F730" s="861"/>
      <c r="G730" s="862"/>
      <c r="H730" s="52"/>
      <c r="I730" s="53"/>
    </row>
    <row r="731" spans="2:9" ht="33" customHeight="1">
      <c r="B731" s="757" t="str">
        <f>+ACTIVIDADES!$B$2</f>
        <v>MANTENIMIENTO RESTAURANTES ESCOLARES</v>
      </c>
      <c r="C731" s="863"/>
      <c r="D731" s="863"/>
      <c r="E731" s="863"/>
      <c r="F731" s="863"/>
      <c r="G731" s="864"/>
      <c r="H731" s="54"/>
      <c r="I731" s="55"/>
    </row>
    <row r="732" spans="2:9" ht="21" customHeight="1">
      <c r="B732" s="463" t="s">
        <v>6</v>
      </c>
      <c r="C732" s="758" t="s">
        <v>7</v>
      </c>
      <c r="D732" s="861"/>
      <c r="E732" s="861"/>
      <c r="F732" s="861"/>
      <c r="G732" s="861"/>
      <c r="H732" s="464" t="s">
        <v>22</v>
      </c>
      <c r="I732" s="56" t="s">
        <v>23</v>
      </c>
    </row>
    <row r="733" spans="2:9" ht="95.25" customHeight="1">
      <c r="B733" s="428">
        <f>+ACTIVIDADES!B42</f>
        <v>5.01</v>
      </c>
      <c r="C733" s="759" t="str">
        <f t="array" ref="C733">INDEX(ACTIVIDADES!$C:$C,MATCH(B733,ACTIVIDADES!$B:$B,0))</f>
        <v>Colocación de concreto de 14 Mpa para SOLADO, con un espesor de 0.05 m. Incluye el suministro y el transporte del concreto y todos los demás elementos necesarios para su correcta construcción, incluye acarreo interno.</v>
      </c>
      <c r="D733" s="865"/>
      <c r="E733" s="865"/>
      <c r="F733" s="865"/>
      <c r="G733" s="866"/>
      <c r="H733" s="465" t="str">
        <f t="array" ref="H733">INDEX(ACTIVIDADES!$D:$D,MATCH(B733,ACTIVIDADES!$B:$B,0))</f>
        <v>m²</v>
      </c>
      <c r="I733" s="57">
        <f>I740</f>
        <v>0</v>
      </c>
    </row>
    <row r="734" spans="2:9" ht="21" customHeight="1">
      <c r="B734" s="760" t="s">
        <v>258</v>
      </c>
      <c r="C734" s="761"/>
      <c r="D734" s="762"/>
      <c r="E734" s="58" t="s">
        <v>259</v>
      </c>
      <c r="F734" s="58" t="s">
        <v>260</v>
      </c>
      <c r="G734" s="58" t="s">
        <v>261</v>
      </c>
      <c r="H734" s="58" t="s">
        <v>262</v>
      </c>
      <c r="I734" s="59" t="s">
        <v>251</v>
      </c>
    </row>
    <row r="735" spans="2:9" ht="15" customHeight="1">
      <c r="B735" s="763"/>
      <c r="C735" s="751"/>
      <c r="D735" s="752"/>
      <c r="E735" s="60"/>
      <c r="F735" s="60"/>
      <c r="G735" s="61"/>
      <c r="H735" s="61"/>
      <c r="I735" s="62">
        <f t="shared" ref="I735:I739" si="27">IF(E735="",1,E735)*IF(F735="",1,F735)*IF(G735="",1,G735)*H735</f>
        <v>0</v>
      </c>
    </row>
    <row r="736" spans="2:9" ht="15" customHeight="1">
      <c r="B736" s="763"/>
      <c r="C736" s="751"/>
      <c r="D736" s="752"/>
      <c r="E736" s="60"/>
      <c r="F736" s="60"/>
      <c r="G736" s="61"/>
      <c r="H736" s="61"/>
      <c r="I736" s="62">
        <f t="shared" si="27"/>
        <v>0</v>
      </c>
    </row>
    <row r="737" spans="2:9" ht="15.75" customHeight="1">
      <c r="B737" s="750"/>
      <c r="C737" s="751"/>
      <c r="D737" s="752"/>
      <c r="E737" s="60"/>
      <c r="F737" s="60"/>
      <c r="G737" s="61"/>
      <c r="H737" s="61"/>
      <c r="I737" s="62">
        <f t="shared" si="27"/>
        <v>0</v>
      </c>
    </row>
    <row r="738" spans="2:9" ht="15" customHeight="1">
      <c r="B738" s="750"/>
      <c r="C738" s="751"/>
      <c r="D738" s="752"/>
      <c r="E738" s="60"/>
      <c r="F738" s="60"/>
      <c r="G738" s="61"/>
      <c r="H738" s="61"/>
      <c r="I738" s="62">
        <f t="shared" si="27"/>
        <v>0</v>
      </c>
    </row>
    <row r="739" spans="2:9" ht="15" customHeight="1">
      <c r="B739" s="750"/>
      <c r="C739" s="751"/>
      <c r="D739" s="752"/>
      <c r="E739" s="60"/>
      <c r="F739" s="60"/>
      <c r="G739" s="61"/>
      <c r="H739" s="61"/>
      <c r="I739" s="62">
        <f t="shared" si="27"/>
        <v>0</v>
      </c>
    </row>
    <row r="740" spans="2:9" ht="15" customHeight="1">
      <c r="B740" s="753" t="s">
        <v>263</v>
      </c>
      <c r="C740" s="867"/>
      <c r="D740" s="867"/>
      <c r="E740" s="867"/>
      <c r="F740" s="867"/>
      <c r="G740" s="867"/>
      <c r="H740" s="868"/>
      <c r="I740" s="63">
        <f>SUM(I735:I739)</f>
        <v>0</v>
      </c>
    </row>
    <row r="741" spans="2:9" ht="19.5" customHeight="1">
      <c r="B741" s="754" t="s">
        <v>264</v>
      </c>
      <c r="C741" s="869"/>
      <c r="D741" s="869"/>
      <c r="E741" s="869"/>
      <c r="F741" s="869"/>
      <c r="G741" s="869"/>
      <c r="H741" s="869"/>
      <c r="I741" s="870"/>
    </row>
    <row r="742" spans="2:9" ht="19.5" customHeight="1">
      <c r="B742" s="871"/>
      <c r="C742" s="860"/>
      <c r="D742" s="860"/>
      <c r="E742" s="860"/>
      <c r="F742" s="860"/>
      <c r="G742" s="860"/>
      <c r="H742" s="860"/>
      <c r="I742" s="872"/>
    </row>
    <row r="743" spans="2:9" ht="19.5" customHeight="1">
      <c r="B743" s="871"/>
      <c r="C743" s="860"/>
      <c r="D743" s="860"/>
      <c r="E743" s="860"/>
      <c r="F743" s="860"/>
      <c r="G743" s="860"/>
      <c r="H743" s="860"/>
      <c r="I743" s="872"/>
    </row>
    <row r="744" spans="2:9" ht="19.5" customHeight="1">
      <c r="B744" s="871"/>
      <c r="C744" s="860"/>
      <c r="D744" s="860"/>
      <c r="E744" s="860"/>
      <c r="F744" s="860"/>
      <c r="G744" s="860"/>
      <c r="H744" s="860"/>
      <c r="I744" s="872"/>
    </row>
    <row r="745" spans="2:9" ht="19.5" customHeight="1">
      <c r="B745" s="871"/>
      <c r="C745" s="860"/>
      <c r="D745" s="860"/>
      <c r="E745" s="860"/>
      <c r="F745" s="860"/>
      <c r="G745" s="860"/>
      <c r="H745" s="860"/>
      <c r="I745" s="872"/>
    </row>
    <row r="746" spans="2:9" ht="19.5" customHeight="1">
      <c r="B746" s="871"/>
      <c r="C746" s="860"/>
      <c r="D746" s="860"/>
      <c r="E746" s="860"/>
      <c r="F746" s="860"/>
      <c r="G746" s="860"/>
      <c r="H746" s="860"/>
      <c r="I746" s="872"/>
    </row>
    <row r="747" spans="2:9" ht="19.5" customHeight="1">
      <c r="B747" s="871"/>
      <c r="C747" s="860"/>
      <c r="D747" s="860"/>
      <c r="E747" s="860"/>
      <c r="F747" s="860"/>
      <c r="G747" s="860"/>
      <c r="H747" s="860"/>
      <c r="I747" s="872"/>
    </row>
    <row r="748" spans="2:9" ht="19.5" customHeight="1">
      <c r="B748" s="871"/>
      <c r="C748" s="860"/>
      <c r="D748" s="860"/>
      <c r="E748" s="860"/>
      <c r="F748" s="860"/>
      <c r="G748" s="860"/>
      <c r="H748" s="860"/>
      <c r="I748" s="872"/>
    </row>
    <row r="749" spans="2:9" ht="19.5" customHeight="1">
      <c r="B749" s="871"/>
      <c r="C749" s="860"/>
      <c r="D749" s="860"/>
      <c r="E749" s="860"/>
      <c r="F749" s="860"/>
      <c r="G749" s="860"/>
      <c r="H749" s="860"/>
      <c r="I749" s="872"/>
    </row>
    <row r="750" spans="2:9" ht="19.5" customHeight="1">
      <c r="B750" s="871"/>
      <c r="C750" s="860"/>
      <c r="D750" s="860"/>
      <c r="E750" s="860"/>
      <c r="F750" s="860"/>
      <c r="G750" s="860"/>
      <c r="H750" s="860"/>
      <c r="I750" s="872"/>
    </row>
    <row r="751" spans="2:9" ht="19.5" customHeight="1">
      <c r="B751" s="873"/>
      <c r="C751" s="865"/>
      <c r="D751" s="865"/>
      <c r="E751" s="865"/>
      <c r="F751" s="865"/>
      <c r="G751" s="865"/>
      <c r="H751" s="865"/>
      <c r="I751" s="866"/>
    </row>
    <row r="752" spans="2:9" ht="14.25" customHeight="1"/>
    <row r="753" spans="2:9" ht="18" customHeight="1">
      <c r="B753" s="755" t="s">
        <v>256</v>
      </c>
      <c r="C753" s="861"/>
      <c r="D753" s="861"/>
      <c r="E753" s="861"/>
      <c r="F753" s="861"/>
      <c r="G753" s="862"/>
      <c r="H753" s="461"/>
      <c r="I753" s="462"/>
    </row>
    <row r="754" spans="2:9" ht="18" customHeight="1">
      <c r="B754" s="756" t="s">
        <v>257</v>
      </c>
      <c r="C754" s="861"/>
      <c r="D754" s="861"/>
      <c r="E754" s="861"/>
      <c r="F754" s="861"/>
      <c r="G754" s="862"/>
      <c r="H754" s="52"/>
      <c r="I754" s="53"/>
    </row>
    <row r="755" spans="2:9" ht="33" customHeight="1">
      <c r="B755" s="757" t="str">
        <f>+ACTIVIDADES!$B$2</f>
        <v>MANTENIMIENTO RESTAURANTES ESCOLARES</v>
      </c>
      <c r="C755" s="863"/>
      <c r="D755" s="863"/>
      <c r="E755" s="863"/>
      <c r="F755" s="863"/>
      <c r="G755" s="864"/>
      <c r="H755" s="54"/>
      <c r="I755" s="55"/>
    </row>
    <row r="756" spans="2:9" ht="21" customHeight="1">
      <c r="B756" s="463" t="s">
        <v>6</v>
      </c>
      <c r="C756" s="758" t="s">
        <v>7</v>
      </c>
      <c r="D756" s="861"/>
      <c r="E756" s="861"/>
      <c r="F756" s="861"/>
      <c r="G756" s="861"/>
      <c r="H756" s="464" t="s">
        <v>22</v>
      </c>
      <c r="I756" s="56" t="s">
        <v>23</v>
      </c>
    </row>
    <row r="757" spans="2:9" ht="95.25" customHeight="1">
      <c r="B757" s="428">
        <f>+B733+0.01</f>
        <v>5.0199999999999996</v>
      </c>
      <c r="C757" s="759" t="str">
        <f t="array" ref="C757">INDEX(ACTIVIDADES!$C:$C,MATCH(B757,ACTIVIDADES!$B:$B,0))</f>
        <v>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v>
      </c>
      <c r="D757" s="865"/>
      <c r="E757" s="865"/>
      <c r="F757" s="865"/>
      <c r="G757" s="866"/>
      <c r="H757" s="465" t="str">
        <f t="array" ref="H757">INDEX(ACTIVIDADES!$D:$D,MATCH(B757,ACTIVIDADES!$B:$B,0))</f>
        <v>m³</v>
      </c>
      <c r="I757" s="57">
        <f>I764</f>
        <v>0</v>
      </c>
    </row>
    <row r="758" spans="2:9" ht="21" customHeight="1">
      <c r="B758" s="760" t="s">
        <v>258</v>
      </c>
      <c r="C758" s="761"/>
      <c r="D758" s="762"/>
      <c r="E758" s="58" t="s">
        <v>259</v>
      </c>
      <c r="F758" s="58" t="s">
        <v>260</v>
      </c>
      <c r="G758" s="58" t="s">
        <v>261</v>
      </c>
      <c r="H758" s="58" t="s">
        <v>262</v>
      </c>
      <c r="I758" s="59" t="s">
        <v>251</v>
      </c>
    </row>
    <row r="759" spans="2:9" ht="15" customHeight="1">
      <c r="B759" s="763"/>
      <c r="C759" s="751"/>
      <c r="D759" s="752"/>
      <c r="E759" s="60"/>
      <c r="F759" s="60"/>
      <c r="G759" s="61"/>
      <c r="H759" s="61"/>
      <c r="I759" s="62">
        <f t="shared" ref="I759:I763" si="28">IF(E759="",1,E759)*IF(F759="",1,F759)*IF(G759="",1,G759)*H759</f>
        <v>0</v>
      </c>
    </row>
    <row r="760" spans="2:9" ht="15" customHeight="1">
      <c r="B760" s="763"/>
      <c r="C760" s="751"/>
      <c r="D760" s="752"/>
      <c r="E760" s="60"/>
      <c r="F760" s="60"/>
      <c r="G760" s="61"/>
      <c r="H760" s="61"/>
      <c r="I760" s="62">
        <f t="shared" si="28"/>
        <v>0</v>
      </c>
    </row>
    <row r="761" spans="2:9" ht="15.75" customHeight="1">
      <c r="B761" s="750"/>
      <c r="C761" s="751"/>
      <c r="D761" s="752"/>
      <c r="E761" s="60"/>
      <c r="F761" s="60"/>
      <c r="G761" s="61"/>
      <c r="H761" s="61"/>
      <c r="I761" s="62">
        <f t="shared" si="28"/>
        <v>0</v>
      </c>
    </row>
    <row r="762" spans="2:9" ht="15" customHeight="1">
      <c r="B762" s="750"/>
      <c r="C762" s="751"/>
      <c r="D762" s="752"/>
      <c r="E762" s="60"/>
      <c r="F762" s="60"/>
      <c r="G762" s="61"/>
      <c r="H762" s="61"/>
      <c r="I762" s="62">
        <f t="shared" si="28"/>
        <v>0</v>
      </c>
    </row>
    <row r="763" spans="2:9" ht="15" customHeight="1">
      <c r="B763" s="750"/>
      <c r="C763" s="751"/>
      <c r="D763" s="752"/>
      <c r="E763" s="60"/>
      <c r="F763" s="60"/>
      <c r="G763" s="61"/>
      <c r="H763" s="61"/>
      <c r="I763" s="62">
        <f t="shared" si="28"/>
        <v>0</v>
      </c>
    </row>
    <row r="764" spans="2:9" ht="15" customHeight="1">
      <c r="B764" s="753" t="s">
        <v>263</v>
      </c>
      <c r="C764" s="867"/>
      <c r="D764" s="867"/>
      <c r="E764" s="867"/>
      <c r="F764" s="867"/>
      <c r="G764" s="867"/>
      <c r="H764" s="868"/>
      <c r="I764" s="63">
        <f>SUM(I759:I763)</f>
        <v>0</v>
      </c>
    </row>
    <row r="765" spans="2:9" ht="19.5" customHeight="1">
      <c r="B765" s="754" t="s">
        <v>264</v>
      </c>
      <c r="C765" s="869"/>
      <c r="D765" s="869"/>
      <c r="E765" s="869"/>
      <c r="F765" s="869"/>
      <c r="G765" s="869"/>
      <c r="H765" s="869"/>
      <c r="I765" s="870"/>
    </row>
    <row r="766" spans="2:9" ht="19.5" customHeight="1">
      <c r="B766" s="871"/>
      <c r="C766" s="860"/>
      <c r="D766" s="860"/>
      <c r="E766" s="860"/>
      <c r="F766" s="860"/>
      <c r="G766" s="860"/>
      <c r="H766" s="860"/>
      <c r="I766" s="872"/>
    </row>
    <row r="767" spans="2:9" ht="19.5" customHeight="1">
      <c r="B767" s="871"/>
      <c r="C767" s="860"/>
      <c r="D767" s="860"/>
      <c r="E767" s="860"/>
      <c r="F767" s="860"/>
      <c r="G767" s="860"/>
      <c r="H767" s="860"/>
      <c r="I767" s="872"/>
    </row>
    <row r="768" spans="2:9" ht="19.5" customHeight="1">
      <c r="B768" s="871"/>
      <c r="C768" s="860"/>
      <c r="D768" s="860"/>
      <c r="E768" s="860"/>
      <c r="F768" s="860"/>
      <c r="G768" s="860"/>
      <c r="H768" s="860"/>
      <c r="I768" s="872"/>
    </row>
    <row r="769" spans="2:9" ht="19.5" customHeight="1">
      <c r="B769" s="871"/>
      <c r="C769" s="860"/>
      <c r="D769" s="860"/>
      <c r="E769" s="860"/>
      <c r="F769" s="860"/>
      <c r="G769" s="860"/>
      <c r="H769" s="860"/>
      <c r="I769" s="872"/>
    </row>
    <row r="770" spans="2:9" ht="19.5" customHeight="1">
      <c r="B770" s="871"/>
      <c r="C770" s="860"/>
      <c r="D770" s="860"/>
      <c r="E770" s="860"/>
      <c r="F770" s="860"/>
      <c r="G770" s="860"/>
      <c r="H770" s="860"/>
      <c r="I770" s="872"/>
    </row>
    <row r="771" spans="2:9" ht="19.5" customHeight="1">
      <c r="B771" s="871"/>
      <c r="C771" s="860"/>
      <c r="D771" s="860"/>
      <c r="E771" s="860"/>
      <c r="F771" s="860"/>
      <c r="G771" s="860"/>
      <c r="H771" s="860"/>
      <c r="I771" s="872"/>
    </row>
    <row r="772" spans="2:9" ht="19.5" customHeight="1">
      <c r="B772" s="871"/>
      <c r="C772" s="860"/>
      <c r="D772" s="860"/>
      <c r="E772" s="860"/>
      <c r="F772" s="860"/>
      <c r="G772" s="860"/>
      <c r="H772" s="860"/>
      <c r="I772" s="872"/>
    </row>
    <row r="773" spans="2:9" ht="19.5" customHeight="1">
      <c r="B773" s="871"/>
      <c r="C773" s="860"/>
      <c r="D773" s="860"/>
      <c r="E773" s="860"/>
      <c r="F773" s="860"/>
      <c r="G773" s="860"/>
      <c r="H773" s="860"/>
      <c r="I773" s="872"/>
    </row>
    <row r="774" spans="2:9" ht="19.5" customHeight="1">
      <c r="B774" s="871"/>
      <c r="C774" s="860"/>
      <c r="D774" s="860"/>
      <c r="E774" s="860"/>
      <c r="F774" s="860"/>
      <c r="G774" s="860"/>
      <c r="H774" s="860"/>
      <c r="I774" s="872"/>
    </row>
    <row r="775" spans="2:9" ht="19.5" customHeight="1">
      <c r="B775" s="873"/>
      <c r="C775" s="865"/>
      <c r="D775" s="865"/>
      <c r="E775" s="865"/>
      <c r="F775" s="865"/>
      <c r="G775" s="865"/>
      <c r="H775" s="865"/>
      <c r="I775" s="866"/>
    </row>
    <row r="776" spans="2:9" ht="14.25" customHeight="1"/>
    <row r="777" spans="2:9" ht="18" customHeight="1">
      <c r="B777" s="755" t="s">
        <v>256</v>
      </c>
      <c r="C777" s="861"/>
      <c r="D777" s="861"/>
      <c r="E777" s="861"/>
      <c r="F777" s="861"/>
      <c r="G777" s="862"/>
      <c r="H777" s="461"/>
      <c r="I777" s="462"/>
    </row>
    <row r="778" spans="2:9" ht="18" customHeight="1">
      <c r="B778" s="756" t="s">
        <v>257</v>
      </c>
      <c r="C778" s="861"/>
      <c r="D778" s="861"/>
      <c r="E778" s="861"/>
      <c r="F778" s="861"/>
      <c r="G778" s="862"/>
      <c r="H778" s="52"/>
      <c r="I778" s="53"/>
    </row>
    <row r="779" spans="2:9" ht="33" customHeight="1">
      <c r="B779" s="757" t="str">
        <f>+ACTIVIDADES!$B$2</f>
        <v>MANTENIMIENTO RESTAURANTES ESCOLARES</v>
      </c>
      <c r="C779" s="863"/>
      <c r="D779" s="863"/>
      <c r="E779" s="863"/>
      <c r="F779" s="863"/>
      <c r="G779" s="864"/>
      <c r="H779" s="54"/>
      <c r="I779" s="55"/>
    </row>
    <row r="780" spans="2:9" ht="21" customHeight="1">
      <c r="B780" s="463" t="s">
        <v>6</v>
      </c>
      <c r="C780" s="758" t="s">
        <v>7</v>
      </c>
      <c r="D780" s="861"/>
      <c r="E780" s="861"/>
      <c r="F780" s="861"/>
      <c r="G780" s="861"/>
      <c r="H780" s="464" t="s">
        <v>22</v>
      </c>
      <c r="I780" s="56" t="s">
        <v>23</v>
      </c>
    </row>
    <row r="781" spans="2:9" ht="95.25" customHeight="1">
      <c r="B781" s="428">
        <f>+B757+0.01</f>
        <v>5.0299999999999994</v>
      </c>
      <c r="C781" s="759" t="str">
        <f t="array" ref="C781">INDEX(ACTIVIDADES!$C:$C,MATCH(B781,ACTIVIDADES!$B:$B,0))</f>
        <v>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v>
      </c>
      <c r="D781" s="865"/>
      <c r="E781" s="865"/>
      <c r="F781" s="865"/>
      <c r="G781" s="866"/>
      <c r="H781" s="465" t="str">
        <f t="array" ref="H781">INDEX(ACTIVIDADES!$D:$D,MATCH(B781,ACTIVIDADES!$B:$B,0))</f>
        <v>m</v>
      </c>
      <c r="I781" s="57">
        <f>I788</f>
        <v>0</v>
      </c>
    </row>
    <row r="782" spans="2:9" ht="21" customHeight="1">
      <c r="B782" s="760" t="s">
        <v>258</v>
      </c>
      <c r="C782" s="761"/>
      <c r="D782" s="762"/>
      <c r="E782" s="58" t="s">
        <v>259</v>
      </c>
      <c r="F782" s="58" t="s">
        <v>260</v>
      </c>
      <c r="G782" s="58" t="s">
        <v>261</v>
      </c>
      <c r="H782" s="58" t="s">
        <v>262</v>
      </c>
      <c r="I782" s="59" t="s">
        <v>251</v>
      </c>
    </row>
    <row r="783" spans="2:9" ht="15" customHeight="1">
      <c r="B783" s="763"/>
      <c r="C783" s="751"/>
      <c r="D783" s="752"/>
      <c r="E783" s="60"/>
      <c r="F783" s="60"/>
      <c r="G783" s="61"/>
      <c r="H783" s="61"/>
      <c r="I783" s="62">
        <f t="shared" ref="I783:I787" si="29">IF(E783="",1,E783)*IF(F783="",1,F783)*IF(G783="",1,G783)*H783</f>
        <v>0</v>
      </c>
    </row>
    <row r="784" spans="2:9" ht="15" customHeight="1">
      <c r="B784" s="763"/>
      <c r="C784" s="751"/>
      <c r="D784" s="752"/>
      <c r="E784" s="60"/>
      <c r="F784" s="60"/>
      <c r="G784" s="61"/>
      <c r="H784" s="61"/>
      <c r="I784" s="62">
        <f t="shared" si="29"/>
        <v>0</v>
      </c>
    </row>
    <row r="785" spans="2:9" ht="15.75" customHeight="1">
      <c r="B785" s="750"/>
      <c r="C785" s="751"/>
      <c r="D785" s="752"/>
      <c r="E785" s="60"/>
      <c r="F785" s="60"/>
      <c r="G785" s="61"/>
      <c r="H785" s="61"/>
      <c r="I785" s="62">
        <f t="shared" si="29"/>
        <v>0</v>
      </c>
    </row>
    <row r="786" spans="2:9" ht="15" customHeight="1">
      <c r="B786" s="750"/>
      <c r="C786" s="751"/>
      <c r="D786" s="752"/>
      <c r="E786" s="60"/>
      <c r="F786" s="60"/>
      <c r="G786" s="61"/>
      <c r="H786" s="61"/>
      <c r="I786" s="62">
        <f t="shared" si="29"/>
        <v>0</v>
      </c>
    </row>
    <row r="787" spans="2:9" ht="15" customHeight="1">
      <c r="B787" s="750"/>
      <c r="C787" s="751"/>
      <c r="D787" s="752"/>
      <c r="E787" s="60"/>
      <c r="F787" s="60"/>
      <c r="G787" s="61"/>
      <c r="H787" s="61"/>
      <c r="I787" s="62">
        <f t="shared" si="29"/>
        <v>0</v>
      </c>
    </row>
    <row r="788" spans="2:9" ht="15" customHeight="1">
      <c r="B788" s="753" t="s">
        <v>263</v>
      </c>
      <c r="C788" s="867"/>
      <c r="D788" s="867"/>
      <c r="E788" s="867"/>
      <c r="F788" s="867"/>
      <c r="G788" s="867"/>
      <c r="H788" s="868"/>
      <c r="I788" s="63">
        <f>SUM(I783:I787)</f>
        <v>0</v>
      </c>
    </row>
    <row r="789" spans="2:9" ht="19.5" customHeight="1">
      <c r="B789" s="754" t="s">
        <v>264</v>
      </c>
      <c r="C789" s="869"/>
      <c r="D789" s="869"/>
      <c r="E789" s="869"/>
      <c r="F789" s="869"/>
      <c r="G789" s="869"/>
      <c r="H789" s="869"/>
      <c r="I789" s="870"/>
    </row>
    <row r="790" spans="2:9" ht="19.5" customHeight="1">
      <c r="B790" s="871"/>
      <c r="C790" s="860"/>
      <c r="D790" s="860"/>
      <c r="E790" s="860"/>
      <c r="F790" s="860"/>
      <c r="G790" s="860"/>
      <c r="H790" s="860"/>
      <c r="I790" s="872"/>
    </row>
    <row r="791" spans="2:9" ht="19.5" customHeight="1">
      <c r="B791" s="871"/>
      <c r="C791" s="860"/>
      <c r="D791" s="860"/>
      <c r="E791" s="860"/>
      <c r="F791" s="860"/>
      <c r="G791" s="860"/>
      <c r="H791" s="860"/>
      <c r="I791" s="872"/>
    </row>
    <row r="792" spans="2:9" ht="19.5" customHeight="1">
      <c r="B792" s="871"/>
      <c r="C792" s="860"/>
      <c r="D792" s="860"/>
      <c r="E792" s="860"/>
      <c r="F792" s="860"/>
      <c r="G792" s="860"/>
      <c r="H792" s="860"/>
      <c r="I792" s="872"/>
    </row>
    <row r="793" spans="2:9" ht="19.5" customHeight="1">
      <c r="B793" s="871"/>
      <c r="C793" s="860"/>
      <c r="D793" s="860"/>
      <c r="E793" s="860"/>
      <c r="F793" s="860"/>
      <c r="G793" s="860"/>
      <c r="H793" s="860"/>
      <c r="I793" s="872"/>
    </row>
    <row r="794" spans="2:9" ht="19.5" customHeight="1">
      <c r="B794" s="871"/>
      <c r="C794" s="860"/>
      <c r="D794" s="860"/>
      <c r="E794" s="860"/>
      <c r="F794" s="860"/>
      <c r="G794" s="860"/>
      <c r="H794" s="860"/>
      <c r="I794" s="872"/>
    </row>
    <row r="795" spans="2:9" ht="19.5" customHeight="1">
      <c r="B795" s="871"/>
      <c r="C795" s="860"/>
      <c r="D795" s="860"/>
      <c r="E795" s="860"/>
      <c r="F795" s="860"/>
      <c r="G795" s="860"/>
      <c r="H795" s="860"/>
      <c r="I795" s="872"/>
    </row>
    <row r="796" spans="2:9" ht="19.5" customHeight="1">
      <c r="B796" s="871"/>
      <c r="C796" s="860"/>
      <c r="D796" s="860"/>
      <c r="E796" s="860"/>
      <c r="F796" s="860"/>
      <c r="G796" s="860"/>
      <c r="H796" s="860"/>
      <c r="I796" s="872"/>
    </row>
    <row r="797" spans="2:9" ht="19.5" customHeight="1">
      <c r="B797" s="871"/>
      <c r="C797" s="860"/>
      <c r="D797" s="860"/>
      <c r="E797" s="860"/>
      <c r="F797" s="860"/>
      <c r="G797" s="860"/>
      <c r="H797" s="860"/>
      <c r="I797" s="872"/>
    </row>
    <row r="798" spans="2:9" ht="19.5" customHeight="1">
      <c r="B798" s="871"/>
      <c r="C798" s="860"/>
      <c r="D798" s="860"/>
      <c r="E798" s="860"/>
      <c r="F798" s="860"/>
      <c r="G798" s="860"/>
      <c r="H798" s="860"/>
      <c r="I798" s="872"/>
    </row>
    <row r="799" spans="2:9" ht="19.5" customHeight="1">
      <c r="B799" s="873"/>
      <c r="C799" s="865"/>
      <c r="D799" s="865"/>
      <c r="E799" s="865"/>
      <c r="F799" s="865"/>
      <c r="G799" s="865"/>
      <c r="H799" s="865"/>
      <c r="I799" s="866"/>
    </row>
    <row r="800" spans="2:9" ht="14.25" customHeight="1"/>
    <row r="801" spans="2:9" ht="18" customHeight="1">
      <c r="B801" s="755" t="s">
        <v>256</v>
      </c>
      <c r="C801" s="861"/>
      <c r="D801" s="861"/>
      <c r="E801" s="861"/>
      <c r="F801" s="861"/>
      <c r="G801" s="862"/>
      <c r="H801" s="461"/>
      <c r="I801" s="462"/>
    </row>
    <row r="802" spans="2:9" ht="18" customHeight="1">
      <c r="B802" s="756" t="s">
        <v>257</v>
      </c>
      <c r="C802" s="861"/>
      <c r="D802" s="861"/>
      <c r="E802" s="861"/>
      <c r="F802" s="861"/>
      <c r="G802" s="862"/>
      <c r="H802" s="52"/>
      <c r="I802" s="53"/>
    </row>
    <row r="803" spans="2:9" ht="33" customHeight="1">
      <c r="B803" s="757" t="str">
        <f>+ACTIVIDADES!$B$2</f>
        <v>MANTENIMIENTO RESTAURANTES ESCOLARES</v>
      </c>
      <c r="C803" s="863"/>
      <c r="D803" s="863"/>
      <c r="E803" s="863"/>
      <c r="F803" s="863"/>
      <c r="G803" s="864"/>
      <c r="H803" s="54"/>
      <c r="I803" s="55"/>
    </row>
    <row r="804" spans="2:9" ht="21" customHeight="1">
      <c r="B804" s="463" t="s">
        <v>6</v>
      </c>
      <c r="C804" s="758" t="s">
        <v>7</v>
      </c>
      <c r="D804" s="861"/>
      <c r="E804" s="861"/>
      <c r="F804" s="861"/>
      <c r="G804" s="861"/>
      <c r="H804" s="464" t="s">
        <v>22</v>
      </c>
      <c r="I804" s="56" t="s">
        <v>23</v>
      </c>
    </row>
    <row r="805" spans="2:9" ht="95.25" customHeight="1">
      <c r="B805" s="428">
        <f>+B781+0.01</f>
        <v>5.0399999999999991</v>
      </c>
      <c r="C805" s="759" t="str">
        <f t="array" ref="C805">INDEX(ACTIVIDADES!$C:$C,MATCH(B805,ACTIVIDADES!$B:$B,0))</f>
        <v>Recintes en CONCRETO CICLÓPEO para reemplazos en terrenos socavados.</v>
      </c>
      <c r="D805" s="865"/>
      <c r="E805" s="865"/>
      <c r="F805" s="865"/>
      <c r="G805" s="866"/>
      <c r="H805" s="465" t="str">
        <f t="array" ref="H805">INDEX(ACTIVIDADES!$D:$D,MATCH(B805,ACTIVIDADES!$B:$B,0))</f>
        <v>m³</v>
      </c>
      <c r="I805" s="57">
        <f>I812</f>
        <v>0</v>
      </c>
    </row>
    <row r="806" spans="2:9" ht="21" customHeight="1">
      <c r="B806" s="760" t="s">
        <v>258</v>
      </c>
      <c r="C806" s="761"/>
      <c r="D806" s="762"/>
      <c r="E806" s="58" t="s">
        <v>259</v>
      </c>
      <c r="F806" s="58" t="s">
        <v>260</v>
      </c>
      <c r="G806" s="58" t="s">
        <v>261</v>
      </c>
      <c r="H806" s="58" t="s">
        <v>262</v>
      </c>
      <c r="I806" s="59" t="s">
        <v>251</v>
      </c>
    </row>
    <row r="807" spans="2:9" ht="15" customHeight="1">
      <c r="B807" s="763"/>
      <c r="C807" s="751"/>
      <c r="D807" s="752"/>
      <c r="E807" s="60"/>
      <c r="F807" s="60"/>
      <c r="G807" s="61"/>
      <c r="H807" s="61"/>
      <c r="I807" s="62">
        <f t="shared" ref="I807:I811" si="30">IF(E807="",1,E807)*IF(F807="",1,F807)*IF(G807="",1,G807)*H807</f>
        <v>0</v>
      </c>
    </row>
    <row r="808" spans="2:9" ht="15" customHeight="1">
      <c r="B808" s="763"/>
      <c r="C808" s="751"/>
      <c r="D808" s="752"/>
      <c r="E808" s="60"/>
      <c r="F808" s="60"/>
      <c r="G808" s="61"/>
      <c r="H808" s="61"/>
      <c r="I808" s="62">
        <f t="shared" si="30"/>
        <v>0</v>
      </c>
    </row>
    <row r="809" spans="2:9" ht="15.75" customHeight="1">
      <c r="B809" s="750"/>
      <c r="C809" s="751"/>
      <c r="D809" s="752"/>
      <c r="E809" s="60"/>
      <c r="F809" s="60"/>
      <c r="G809" s="61"/>
      <c r="H809" s="61"/>
      <c r="I809" s="62">
        <f t="shared" si="30"/>
        <v>0</v>
      </c>
    </row>
    <row r="810" spans="2:9" ht="15" customHeight="1">
      <c r="B810" s="750"/>
      <c r="C810" s="751"/>
      <c r="D810" s="752"/>
      <c r="E810" s="60"/>
      <c r="F810" s="60"/>
      <c r="G810" s="61"/>
      <c r="H810" s="61"/>
      <c r="I810" s="62">
        <f t="shared" si="30"/>
        <v>0</v>
      </c>
    </row>
    <row r="811" spans="2:9" ht="15" customHeight="1">
      <c r="B811" s="750"/>
      <c r="C811" s="751"/>
      <c r="D811" s="752"/>
      <c r="E811" s="60"/>
      <c r="F811" s="60"/>
      <c r="G811" s="61"/>
      <c r="H811" s="61"/>
      <c r="I811" s="62">
        <f t="shared" si="30"/>
        <v>0</v>
      </c>
    </row>
    <row r="812" spans="2:9" ht="15" customHeight="1">
      <c r="B812" s="753" t="s">
        <v>263</v>
      </c>
      <c r="C812" s="867"/>
      <c r="D812" s="867"/>
      <c r="E812" s="867"/>
      <c r="F812" s="867"/>
      <c r="G812" s="867"/>
      <c r="H812" s="868"/>
      <c r="I812" s="63">
        <f>SUM(I807:I811)</f>
        <v>0</v>
      </c>
    </row>
    <row r="813" spans="2:9" ht="19.5" customHeight="1">
      <c r="B813" s="754" t="s">
        <v>264</v>
      </c>
      <c r="C813" s="869"/>
      <c r="D813" s="869"/>
      <c r="E813" s="869"/>
      <c r="F813" s="869"/>
      <c r="G813" s="869"/>
      <c r="H813" s="869"/>
      <c r="I813" s="870"/>
    </row>
    <row r="814" spans="2:9" ht="19.5" customHeight="1">
      <c r="B814" s="871"/>
      <c r="C814" s="860"/>
      <c r="D814" s="860"/>
      <c r="E814" s="860"/>
      <c r="F814" s="860"/>
      <c r="G814" s="860"/>
      <c r="H814" s="860"/>
      <c r="I814" s="872"/>
    </row>
    <row r="815" spans="2:9" ht="19.5" customHeight="1">
      <c r="B815" s="871"/>
      <c r="C815" s="860"/>
      <c r="D815" s="860"/>
      <c r="E815" s="860"/>
      <c r="F815" s="860"/>
      <c r="G815" s="860"/>
      <c r="H815" s="860"/>
      <c r="I815" s="872"/>
    </row>
    <row r="816" spans="2:9" ht="19.5" customHeight="1">
      <c r="B816" s="871"/>
      <c r="C816" s="860"/>
      <c r="D816" s="860"/>
      <c r="E816" s="860"/>
      <c r="F816" s="860"/>
      <c r="G816" s="860"/>
      <c r="H816" s="860"/>
      <c r="I816" s="872"/>
    </row>
    <row r="817" spans="2:9" ht="19.5" customHeight="1">
      <c r="B817" s="871"/>
      <c r="C817" s="860"/>
      <c r="D817" s="860"/>
      <c r="E817" s="860"/>
      <c r="F817" s="860"/>
      <c r="G817" s="860"/>
      <c r="H817" s="860"/>
      <c r="I817" s="872"/>
    </row>
    <row r="818" spans="2:9" ht="19.5" customHeight="1">
      <c r="B818" s="871"/>
      <c r="C818" s="860"/>
      <c r="D818" s="860"/>
      <c r="E818" s="860"/>
      <c r="F818" s="860"/>
      <c r="G818" s="860"/>
      <c r="H818" s="860"/>
      <c r="I818" s="872"/>
    </row>
    <row r="819" spans="2:9" ht="19.5" customHeight="1">
      <c r="B819" s="871"/>
      <c r="C819" s="860"/>
      <c r="D819" s="860"/>
      <c r="E819" s="860"/>
      <c r="F819" s="860"/>
      <c r="G819" s="860"/>
      <c r="H819" s="860"/>
      <c r="I819" s="872"/>
    </row>
    <row r="820" spans="2:9" ht="19.5" customHeight="1">
      <c r="B820" s="871"/>
      <c r="C820" s="860"/>
      <c r="D820" s="860"/>
      <c r="E820" s="860"/>
      <c r="F820" s="860"/>
      <c r="G820" s="860"/>
      <c r="H820" s="860"/>
      <c r="I820" s="872"/>
    </row>
    <row r="821" spans="2:9" ht="19.5" customHeight="1">
      <c r="B821" s="871"/>
      <c r="C821" s="860"/>
      <c r="D821" s="860"/>
      <c r="E821" s="860"/>
      <c r="F821" s="860"/>
      <c r="G821" s="860"/>
      <c r="H821" s="860"/>
      <c r="I821" s="872"/>
    </row>
    <row r="822" spans="2:9" ht="19.5" customHeight="1">
      <c r="B822" s="871"/>
      <c r="C822" s="860"/>
      <c r="D822" s="860"/>
      <c r="E822" s="860"/>
      <c r="F822" s="860"/>
      <c r="G822" s="860"/>
      <c r="H822" s="860"/>
      <c r="I822" s="872"/>
    </row>
    <row r="823" spans="2:9" ht="19.5" customHeight="1">
      <c r="B823" s="873"/>
      <c r="C823" s="865"/>
      <c r="D823" s="865"/>
      <c r="E823" s="865"/>
      <c r="F823" s="865"/>
      <c r="G823" s="865"/>
      <c r="H823" s="865"/>
      <c r="I823" s="866"/>
    </row>
    <row r="824" spans="2:9" ht="14.25" customHeight="1"/>
    <row r="825" spans="2:9" ht="18" customHeight="1">
      <c r="B825" s="755" t="s">
        <v>256</v>
      </c>
      <c r="C825" s="861"/>
      <c r="D825" s="861"/>
      <c r="E825" s="861"/>
      <c r="F825" s="861"/>
      <c r="G825" s="862"/>
      <c r="H825" s="461"/>
      <c r="I825" s="462"/>
    </row>
    <row r="826" spans="2:9" ht="18" customHeight="1">
      <c r="B826" s="756" t="s">
        <v>257</v>
      </c>
      <c r="C826" s="861"/>
      <c r="D826" s="861"/>
      <c r="E826" s="861"/>
      <c r="F826" s="861"/>
      <c r="G826" s="862"/>
      <c r="H826" s="52"/>
      <c r="I826" s="53"/>
    </row>
    <row r="827" spans="2:9" ht="33" customHeight="1">
      <c r="B827" s="757" t="str">
        <f>+ACTIVIDADES!$B$2</f>
        <v>MANTENIMIENTO RESTAURANTES ESCOLARES</v>
      </c>
      <c r="C827" s="863"/>
      <c r="D827" s="863"/>
      <c r="E827" s="863"/>
      <c r="F827" s="863"/>
      <c r="G827" s="864"/>
      <c r="H827" s="54"/>
      <c r="I827" s="55"/>
    </row>
    <row r="828" spans="2:9" ht="21" customHeight="1">
      <c r="B828" s="463" t="s">
        <v>6</v>
      </c>
      <c r="C828" s="758" t="s">
        <v>7</v>
      </c>
      <c r="D828" s="861"/>
      <c r="E828" s="861"/>
      <c r="F828" s="861"/>
      <c r="G828" s="861"/>
      <c r="H828" s="464" t="s">
        <v>22</v>
      </c>
      <c r="I828" s="56" t="s">
        <v>23</v>
      </c>
    </row>
    <row r="829" spans="2:9" ht="95.25" customHeight="1">
      <c r="B829" s="428">
        <f>+B805+0.01</f>
        <v>5.0499999999999989</v>
      </c>
      <c r="C829" s="759" t="str">
        <f t="array" ref="C829">INDEX(ACTIVIDADES!$C:$C,MATCH(B829,ACTIVIDADES!$B:$B,0))</f>
        <v>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829" s="865"/>
      <c r="E829" s="865"/>
      <c r="F829" s="865"/>
      <c r="G829" s="866"/>
      <c r="H829" s="465" t="str">
        <f t="array" ref="H829">INDEX(ACTIVIDADES!$D:$D,MATCH(B829,ACTIVIDADES!$B:$B,0))</f>
        <v>m³</v>
      </c>
      <c r="I829" s="57">
        <f>I836</f>
        <v>0</v>
      </c>
    </row>
    <row r="830" spans="2:9" ht="21" customHeight="1">
      <c r="B830" s="760" t="s">
        <v>258</v>
      </c>
      <c r="C830" s="761"/>
      <c r="D830" s="762"/>
      <c r="E830" s="58" t="s">
        <v>259</v>
      </c>
      <c r="F830" s="58" t="s">
        <v>260</v>
      </c>
      <c r="G830" s="58" t="s">
        <v>261</v>
      </c>
      <c r="H830" s="58" t="s">
        <v>262</v>
      </c>
      <c r="I830" s="59" t="s">
        <v>251</v>
      </c>
    </row>
    <row r="831" spans="2:9" ht="15" customHeight="1">
      <c r="B831" s="763"/>
      <c r="C831" s="751"/>
      <c r="D831" s="752"/>
      <c r="E831" s="60"/>
      <c r="F831" s="60"/>
      <c r="G831" s="61"/>
      <c r="H831" s="61"/>
      <c r="I831" s="62">
        <f t="shared" ref="I831:I835" si="31">IF(E831="",1,E831)*IF(F831="",1,F831)*IF(G831="",1,G831)*H831</f>
        <v>0</v>
      </c>
    </row>
    <row r="832" spans="2:9" ht="15" customHeight="1">
      <c r="B832" s="763"/>
      <c r="C832" s="751"/>
      <c r="D832" s="752"/>
      <c r="E832" s="60"/>
      <c r="F832" s="60"/>
      <c r="G832" s="61"/>
      <c r="H832" s="61"/>
      <c r="I832" s="62">
        <f t="shared" si="31"/>
        <v>0</v>
      </c>
    </row>
    <row r="833" spans="2:9" ht="15.75" customHeight="1">
      <c r="B833" s="750"/>
      <c r="C833" s="751"/>
      <c r="D833" s="752"/>
      <c r="E833" s="60"/>
      <c r="F833" s="60"/>
      <c r="G833" s="61"/>
      <c r="H833" s="61"/>
      <c r="I833" s="62">
        <f t="shared" si="31"/>
        <v>0</v>
      </c>
    </row>
    <row r="834" spans="2:9" ht="15" customHeight="1">
      <c r="B834" s="750"/>
      <c r="C834" s="751"/>
      <c r="D834" s="752"/>
      <c r="E834" s="60"/>
      <c r="F834" s="60"/>
      <c r="G834" s="61"/>
      <c r="H834" s="61"/>
      <c r="I834" s="62">
        <f t="shared" si="31"/>
        <v>0</v>
      </c>
    </row>
    <row r="835" spans="2:9" ht="15" customHeight="1">
      <c r="B835" s="750"/>
      <c r="C835" s="751"/>
      <c r="D835" s="752"/>
      <c r="E835" s="60"/>
      <c r="F835" s="60"/>
      <c r="G835" s="61"/>
      <c r="H835" s="61"/>
      <c r="I835" s="62">
        <f t="shared" si="31"/>
        <v>0</v>
      </c>
    </row>
    <row r="836" spans="2:9" ht="15" customHeight="1">
      <c r="B836" s="753" t="s">
        <v>263</v>
      </c>
      <c r="C836" s="867"/>
      <c r="D836" s="867"/>
      <c r="E836" s="867"/>
      <c r="F836" s="867"/>
      <c r="G836" s="867"/>
      <c r="H836" s="868"/>
      <c r="I836" s="63">
        <f>SUM(I831:I835)</f>
        <v>0</v>
      </c>
    </row>
    <row r="837" spans="2:9" ht="19.5" customHeight="1">
      <c r="B837" s="754" t="s">
        <v>264</v>
      </c>
      <c r="C837" s="869"/>
      <c r="D837" s="869"/>
      <c r="E837" s="869"/>
      <c r="F837" s="869"/>
      <c r="G837" s="869"/>
      <c r="H837" s="869"/>
      <c r="I837" s="870"/>
    </row>
    <row r="838" spans="2:9" ht="19.5" customHeight="1">
      <c r="B838" s="871"/>
      <c r="C838" s="860"/>
      <c r="D838" s="860"/>
      <c r="E838" s="860"/>
      <c r="F838" s="860"/>
      <c r="G838" s="860"/>
      <c r="H838" s="860"/>
      <c r="I838" s="872"/>
    </row>
    <row r="839" spans="2:9" ht="19.5" customHeight="1">
      <c r="B839" s="871"/>
      <c r="C839" s="860"/>
      <c r="D839" s="860"/>
      <c r="E839" s="860"/>
      <c r="F839" s="860"/>
      <c r="G839" s="860"/>
      <c r="H839" s="860"/>
      <c r="I839" s="872"/>
    </row>
    <row r="840" spans="2:9" ht="19.5" customHeight="1">
      <c r="B840" s="871"/>
      <c r="C840" s="860"/>
      <c r="D840" s="860"/>
      <c r="E840" s="860"/>
      <c r="F840" s="860"/>
      <c r="G840" s="860"/>
      <c r="H840" s="860"/>
      <c r="I840" s="872"/>
    </row>
    <row r="841" spans="2:9" ht="19.5" customHeight="1">
      <c r="B841" s="871"/>
      <c r="C841" s="860"/>
      <c r="D841" s="860"/>
      <c r="E841" s="860"/>
      <c r="F841" s="860"/>
      <c r="G841" s="860"/>
      <c r="H841" s="860"/>
      <c r="I841" s="872"/>
    </row>
    <row r="842" spans="2:9" ht="19.5" customHeight="1">
      <c r="B842" s="871"/>
      <c r="C842" s="860"/>
      <c r="D842" s="860"/>
      <c r="E842" s="860"/>
      <c r="F842" s="860"/>
      <c r="G842" s="860"/>
      <c r="H842" s="860"/>
      <c r="I842" s="872"/>
    </row>
    <row r="843" spans="2:9" ht="19.5" customHeight="1">
      <c r="B843" s="871"/>
      <c r="C843" s="860"/>
      <c r="D843" s="860"/>
      <c r="E843" s="860"/>
      <c r="F843" s="860"/>
      <c r="G843" s="860"/>
      <c r="H843" s="860"/>
      <c r="I843" s="872"/>
    </row>
    <row r="844" spans="2:9" ht="19.5" customHeight="1">
      <c r="B844" s="871"/>
      <c r="C844" s="860"/>
      <c r="D844" s="860"/>
      <c r="E844" s="860"/>
      <c r="F844" s="860"/>
      <c r="G844" s="860"/>
      <c r="H844" s="860"/>
      <c r="I844" s="872"/>
    </row>
    <row r="845" spans="2:9" ht="19.5" customHeight="1">
      <c r="B845" s="871"/>
      <c r="C845" s="860"/>
      <c r="D845" s="860"/>
      <c r="E845" s="860"/>
      <c r="F845" s="860"/>
      <c r="G845" s="860"/>
      <c r="H845" s="860"/>
      <c r="I845" s="872"/>
    </row>
    <row r="846" spans="2:9" ht="19.5" customHeight="1">
      <c r="B846" s="871"/>
      <c r="C846" s="860"/>
      <c r="D846" s="860"/>
      <c r="E846" s="860"/>
      <c r="F846" s="860"/>
      <c r="G846" s="860"/>
      <c r="H846" s="860"/>
      <c r="I846" s="872"/>
    </row>
    <row r="847" spans="2:9" ht="19.5" customHeight="1">
      <c r="B847" s="873"/>
      <c r="C847" s="865"/>
      <c r="D847" s="865"/>
      <c r="E847" s="865"/>
      <c r="F847" s="865"/>
      <c r="G847" s="865"/>
      <c r="H847" s="865"/>
      <c r="I847" s="866"/>
    </row>
    <row r="848" spans="2:9" ht="14.25" customHeight="1"/>
    <row r="849" spans="2:9" ht="18" customHeight="1">
      <c r="B849" s="755" t="s">
        <v>256</v>
      </c>
      <c r="C849" s="861"/>
      <c r="D849" s="861"/>
      <c r="E849" s="861"/>
      <c r="F849" s="861"/>
      <c r="G849" s="862"/>
      <c r="H849" s="461"/>
      <c r="I849" s="462"/>
    </row>
    <row r="850" spans="2:9" ht="18" customHeight="1">
      <c r="B850" s="756" t="s">
        <v>257</v>
      </c>
      <c r="C850" s="861"/>
      <c r="D850" s="861"/>
      <c r="E850" s="861"/>
      <c r="F850" s="861"/>
      <c r="G850" s="862"/>
      <c r="H850" s="52"/>
      <c r="I850" s="53"/>
    </row>
    <row r="851" spans="2:9" ht="33" customHeight="1">
      <c r="B851" s="757" t="str">
        <f>+ACTIVIDADES!$B$2</f>
        <v>MANTENIMIENTO RESTAURANTES ESCOLARES</v>
      </c>
      <c r="C851" s="863"/>
      <c r="D851" s="863"/>
      <c r="E851" s="863"/>
      <c r="F851" s="863"/>
      <c r="G851" s="864"/>
      <c r="H851" s="54"/>
      <c r="I851" s="55"/>
    </row>
    <row r="852" spans="2:9" ht="21" customHeight="1">
      <c r="B852" s="463" t="s">
        <v>6</v>
      </c>
      <c r="C852" s="758" t="s">
        <v>7</v>
      </c>
      <c r="D852" s="861"/>
      <c r="E852" s="861"/>
      <c r="F852" s="861"/>
      <c r="G852" s="861"/>
      <c r="H852" s="464" t="s">
        <v>22</v>
      </c>
      <c r="I852" s="56" t="s">
        <v>23</v>
      </c>
    </row>
    <row r="853" spans="2:9" ht="95.25" customHeight="1">
      <c r="B853" s="428">
        <f>+B829+0.01</f>
        <v>5.0599999999999987</v>
      </c>
      <c r="C853" s="759" t="str">
        <f t="array" ref="C853">INDEX(ACTIVIDADES!$C:$C,MATCH(B853,ACTIVIDADES!$B:$B,0))</f>
        <v>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853" s="865"/>
      <c r="E853" s="865"/>
      <c r="F853" s="865"/>
      <c r="G853" s="866"/>
      <c r="H853" s="465" t="str">
        <f t="array" ref="H853">INDEX(ACTIVIDADES!$D:$D,MATCH(B853,ACTIVIDADES!$B:$B,0))</f>
        <v>m³</v>
      </c>
      <c r="I853" s="57">
        <f>I860</f>
        <v>0</v>
      </c>
    </row>
    <row r="854" spans="2:9" ht="21" customHeight="1">
      <c r="B854" s="760" t="s">
        <v>258</v>
      </c>
      <c r="C854" s="761"/>
      <c r="D854" s="762"/>
      <c r="E854" s="58" t="s">
        <v>259</v>
      </c>
      <c r="F854" s="58" t="s">
        <v>260</v>
      </c>
      <c r="G854" s="58" t="s">
        <v>261</v>
      </c>
      <c r="H854" s="58" t="s">
        <v>262</v>
      </c>
      <c r="I854" s="59" t="s">
        <v>251</v>
      </c>
    </row>
    <row r="855" spans="2:9" ht="15" customHeight="1">
      <c r="B855" s="763"/>
      <c r="C855" s="751"/>
      <c r="D855" s="752"/>
      <c r="E855" s="60"/>
      <c r="F855" s="60"/>
      <c r="G855" s="61"/>
      <c r="H855" s="61"/>
      <c r="I855" s="62">
        <f t="shared" ref="I855:I859" si="32">IF(E855="",1,E855)*IF(F855="",1,F855)*IF(G855="",1,G855)*H855</f>
        <v>0</v>
      </c>
    </row>
    <row r="856" spans="2:9" ht="15" customHeight="1">
      <c r="B856" s="763"/>
      <c r="C856" s="751"/>
      <c r="D856" s="752"/>
      <c r="E856" s="60"/>
      <c r="F856" s="60"/>
      <c r="G856" s="61"/>
      <c r="H856" s="61"/>
      <c r="I856" s="62">
        <f t="shared" si="32"/>
        <v>0</v>
      </c>
    </row>
    <row r="857" spans="2:9" ht="15.75" customHeight="1">
      <c r="B857" s="750"/>
      <c r="C857" s="751"/>
      <c r="D857" s="752"/>
      <c r="E857" s="60"/>
      <c r="F857" s="60"/>
      <c r="G857" s="61"/>
      <c r="H857" s="61"/>
      <c r="I857" s="62">
        <f t="shared" si="32"/>
        <v>0</v>
      </c>
    </row>
    <row r="858" spans="2:9" ht="15" customHeight="1">
      <c r="B858" s="750"/>
      <c r="C858" s="751"/>
      <c r="D858" s="752"/>
      <c r="E858" s="60"/>
      <c r="F858" s="60"/>
      <c r="G858" s="61"/>
      <c r="H858" s="61"/>
      <c r="I858" s="62">
        <f t="shared" si="32"/>
        <v>0</v>
      </c>
    </row>
    <row r="859" spans="2:9" ht="15" customHeight="1">
      <c r="B859" s="750"/>
      <c r="C859" s="751"/>
      <c r="D859" s="752"/>
      <c r="E859" s="60"/>
      <c r="F859" s="60"/>
      <c r="G859" s="61"/>
      <c r="H859" s="61"/>
      <c r="I859" s="62">
        <f t="shared" si="32"/>
        <v>0</v>
      </c>
    </row>
    <row r="860" spans="2:9" ht="15" customHeight="1">
      <c r="B860" s="753" t="s">
        <v>263</v>
      </c>
      <c r="C860" s="867"/>
      <c r="D860" s="867"/>
      <c r="E860" s="867"/>
      <c r="F860" s="867"/>
      <c r="G860" s="867"/>
      <c r="H860" s="868"/>
      <c r="I860" s="63">
        <f>SUM(I855:I859)</f>
        <v>0</v>
      </c>
    </row>
    <row r="861" spans="2:9" ht="19.5" customHeight="1">
      <c r="B861" s="754" t="s">
        <v>264</v>
      </c>
      <c r="C861" s="869"/>
      <c r="D861" s="869"/>
      <c r="E861" s="869"/>
      <c r="F861" s="869"/>
      <c r="G861" s="869"/>
      <c r="H861" s="869"/>
      <c r="I861" s="870"/>
    </row>
    <row r="862" spans="2:9" ht="19.5" customHeight="1">
      <c r="B862" s="871"/>
      <c r="C862" s="860"/>
      <c r="D862" s="860"/>
      <c r="E862" s="860"/>
      <c r="F862" s="860"/>
      <c r="G862" s="860"/>
      <c r="H862" s="860"/>
      <c r="I862" s="872"/>
    </row>
    <row r="863" spans="2:9" ht="19.5" customHeight="1">
      <c r="B863" s="871"/>
      <c r="C863" s="860"/>
      <c r="D863" s="860"/>
      <c r="E863" s="860"/>
      <c r="F863" s="860"/>
      <c r="G863" s="860"/>
      <c r="H863" s="860"/>
      <c r="I863" s="872"/>
    </row>
    <row r="864" spans="2:9" ht="19.5" customHeight="1">
      <c r="B864" s="871"/>
      <c r="C864" s="860"/>
      <c r="D864" s="860"/>
      <c r="E864" s="860"/>
      <c r="F864" s="860"/>
      <c r="G864" s="860"/>
      <c r="H864" s="860"/>
      <c r="I864" s="872"/>
    </row>
    <row r="865" spans="2:9" ht="19.5" customHeight="1">
      <c r="B865" s="871"/>
      <c r="C865" s="860"/>
      <c r="D865" s="860"/>
      <c r="E865" s="860"/>
      <c r="F865" s="860"/>
      <c r="G865" s="860"/>
      <c r="H865" s="860"/>
      <c r="I865" s="872"/>
    </row>
    <row r="866" spans="2:9" ht="19.5" customHeight="1">
      <c r="B866" s="871"/>
      <c r="C866" s="860"/>
      <c r="D866" s="860"/>
      <c r="E866" s="860"/>
      <c r="F866" s="860"/>
      <c r="G866" s="860"/>
      <c r="H866" s="860"/>
      <c r="I866" s="872"/>
    </row>
    <row r="867" spans="2:9" ht="19.5" customHeight="1">
      <c r="B867" s="871"/>
      <c r="C867" s="860"/>
      <c r="D867" s="860"/>
      <c r="E867" s="860"/>
      <c r="F867" s="860"/>
      <c r="G867" s="860"/>
      <c r="H867" s="860"/>
      <c r="I867" s="872"/>
    </row>
    <row r="868" spans="2:9" ht="19.5" customHeight="1">
      <c r="B868" s="871"/>
      <c r="C868" s="860"/>
      <c r="D868" s="860"/>
      <c r="E868" s="860"/>
      <c r="F868" s="860"/>
      <c r="G868" s="860"/>
      <c r="H868" s="860"/>
      <c r="I868" s="872"/>
    </row>
    <row r="869" spans="2:9" ht="19.5" customHeight="1">
      <c r="B869" s="871"/>
      <c r="C869" s="860"/>
      <c r="D869" s="860"/>
      <c r="E869" s="860"/>
      <c r="F869" s="860"/>
      <c r="G869" s="860"/>
      <c r="H869" s="860"/>
      <c r="I869" s="872"/>
    </row>
    <row r="870" spans="2:9" ht="19.5" customHeight="1">
      <c r="B870" s="871"/>
      <c r="C870" s="860"/>
      <c r="D870" s="860"/>
      <c r="E870" s="860"/>
      <c r="F870" s="860"/>
      <c r="G870" s="860"/>
      <c r="H870" s="860"/>
      <c r="I870" s="872"/>
    </row>
    <row r="871" spans="2:9" ht="19.5" customHeight="1">
      <c r="B871" s="873"/>
      <c r="C871" s="865"/>
      <c r="D871" s="865"/>
      <c r="E871" s="865"/>
      <c r="F871" s="865"/>
      <c r="G871" s="865"/>
      <c r="H871" s="865"/>
      <c r="I871" s="866"/>
    </row>
    <row r="872" spans="2:9" ht="14.25" customHeight="1"/>
    <row r="873" spans="2:9" ht="18" customHeight="1">
      <c r="B873" s="755" t="s">
        <v>256</v>
      </c>
      <c r="C873" s="861"/>
      <c r="D873" s="861"/>
      <c r="E873" s="861"/>
      <c r="F873" s="861"/>
      <c r="G873" s="862"/>
      <c r="H873" s="461"/>
      <c r="I873" s="462"/>
    </row>
    <row r="874" spans="2:9" ht="18" customHeight="1">
      <c r="B874" s="756" t="s">
        <v>257</v>
      </c>
      <c r="C874" s="861"/>
      <c r="D874" s="861"/>
      <c r="E874" s="861"/>
      <c r="F874" s="861"/>
      <c r="G874" s="862"/>
      <c r="H874" s="52"/>
      <c r="I874" s="53"/>
    </row>
    <row r="875" spans="2:9" ht="33" customHeight="1">
      <c r="B875" s="757" t="str">
        <f>+ACTIVIDADES!$B$2</f>
        <v>MANTENIMIENTO RESTAURANTES ESCOLARES</v>
      </c>
      <c r="C875" s="863"/>
      <c r="D875" s="863"/>
      <c r="E875" s="863"/>
      <c r="F875" s="863"/>
      <c r="G875" s="864"/>
      <c r="H875" s="54"/>
      <c r="I875" s="55"/>
    </row>
    <row r="876" spans="2:9" ht="21" customHeight="1">
      <c r="B876" s="463" t="s">
        <v>6</v>
      </c>
      <c r="C876" s="758" t="s">
        <v>7</v>
      </c>
      <c r="D876" s="861"/>
      <c r="E876" s="861"/>
      <c r="F876" s="861"/>
      <c r="G876" s="861"/>
      <c r="H876" s="464" t="s">
        <v>22</v>
      </c>
      <c r="I876" s="56" t="s">
        <v>23</v>
      </c>
    </row>
    <row r="877" spans="2:9" ht="117" customHeight="1">
      <c r="B877" s="428">
        <f>+B853+0.01</f>
        <v>5.0699999999999985</v>
      </c>
      <c r="C877" s="759" t="str">
        <f t="array" ref="C877">INDEX(ACTIVIDADES!$C:$C,MATCH(B877,ACTIVIDADES!$B:$B,0))</f>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
      <c r="D877" s="865"/>
      <c r="E877" s="865"/>
      <c r="F877" s="865"/>
      <c r="G877" s="866"/>
      <c r="H877" s="465" t="str">
        <f t="array" ref="H877">INDEX(ACTIVIDADES!$D:$D,MATCH(B877,ACTIVIDADES!$B:$B,0))</f>
        <v>m</v>
      </c>
      <c r="I877" s="57">
        <f>I884</f>
        <v>0</v>
      </c>
    </row>
    <row r="878" spans="2:9" ht="21" customHeight="1">
      <c r="B878" s="760" t="s">
        <v>258</v>
      </c>
      <c r="C878" s="761"/>
      <c r="D878" s="762"/>
      <c r="E878" s="58" t="s">
        <v>259</v>
      </c>
      <c r="F878" s="58" t="s">
        <v>260</v>
      </c>
      <c r="G878" s="58" t="s">
        <v>261</v>
      </c>
      <c r="H878" s="58" t="s">
        <v>262</v>
      </c>
      <c r="I878" s="59" t="s">
        <v>251</v>
      </c>
    </row>
    <row r="879" spans="2:9" ht="15" customHeight="1">
      <c r="B879" s="763"/>
      <c r="C879" s="751"/>
      <c r="D879" s="752"/>
      <c r="E879" s="60"/>
      <c r="F879" s="60"/>
      <c r="G879" s="61"/>
      <c r="H879" s="61"/>
      <c r="I879" s="62">
        <f t="shared" ref="I879:I883" si="33">IF(E879="",1,E879)*IF(F879="",1,F879)*IF(G879="",1,G879)*H879</f>
        <v>0</v>
      </c>
    </row>
    <row r="880" spans="2:9" ht="15" customHeight="1">
      <c r="B880" s="763"/>
      <c r="C880" s="751"/>
      <c r="D880" s="752"/>
      <c r="E880" s="60"/>
      <c r="F880" s="60"/>
      <c r="G880" s="61"/>
      <c r="H880" s="61"/>
      <c r="I880" s="62">
        <f t="shared" si="33"/>
        <v>0</v>
      </c>
    </row>
    <row r="881" spans="2:9" ht="15.75" customHeight="1">
      <c r="B881" s="750"/>
      <c r="C881" s="751"/>
      <c r="D881" s="752"/>
      <c r="E881" s="60"/>
      <c r="F881" s="60"/>
      <c r="G881" s="61"/>
      <c r="H881" s="61"/>
      <c r="I881" s="62">
        <f t="shared" si="33"/>
        <v>0</v>
      </c>
    </row>
    <row r="882" spans="2:9" ht="15" customHeight="1">
      <c r="B882" s="750"/>
      <c r="C882" s="751"/>
      <c r="D882" s="752"/>
      <c r="E882" s="60"/>
      <c r="F882" s="60"/>
      <c r="G882" s="61"/>
      <c r="H882" s="61"/>
      <c r="I882" s="62">
        <f t="shared" si="33"/>
        <v>0</v>
      </c>
    </row>
    <row r="883" spans="2:9" ht="15" customHeight="1">
      <c r="B883" s="750"/>
      <c r="C883" s="751"/>
      <c r="D883" s="752"/>
      <c r="E883" s="60"/>
      <c r="F883" s="60"/>
      <c r="G883" s="61"/>
      <c r="H883" s="61"/>
      <c r="I883" s="62">
        <f t="shared" si="33"/>
        <v>0</v>
      </c>
    </row>
    <row r="884" spans="2:9" ht="15" customHeight="1">
      <c r="B884" s="753" t="s">
        <v>263</v>
      </c>
      <c r="C884" s="867"/>
      <c r="D884" s="867"/>
      <c r="E884" s="867"/>
      <c r="F884" s="867"/>
      <c r="G884" s="867"/>
      <c r="H884" s="868"/>
      <c r="I884" s="63">
        <f>SUM(I879:I883)</f>
        <v>0</v>
      </c>
    </row>
    <row r="885" spans="2:9" ht="19.5" customHeight="1">
      <c r="B885" s="754" t="s">
        <v>264</v>
      </c>
      <c r="C885" s="869"/>
      <c r="D885" s="869"/>
      <c r="E885" s="869"/>
      <c r="F885" s="869"/>
      <c r="G885" s="869"/>
      <c r="H885" s="869"/>
      <c r="I885" s="870"/>
    </row>
    <row r="886" spans="2:9" ht="19.5" customHeight="1">
      <c r="B886" s="871"/>
      <c r="C886" s="860"/>
      <c r="D886" s="860"/>
      <c r="E886" s="860"/>
      <c r="F886" s="860"/>
      <c r="G886" s="860"/>
      <c r="H886" s="860"/>
      <c r="I886" s="872"/>
    </row>
    <row r="887" spans="2:9" ht="19.5" customHeight="1">
      <c r="B887" s="871"/>
      <c r="C887" s="860"/>
      <c r="D887" s="860"/>
      <c r="E887" s="860"/>
      <c r="F887" s="860"/>
      <c r="G887" s="860"/>
      <c r="H887" s="860"/>
      <c r="I887" s="872"/>
    </row>
    <row r="888" spans="2:9" ht="19.5" customHeight="1">
      <c r="B888" s="871"/>
      <c r="C888" s="860"/>
      <c r="D888" s="860"/>
      <c r="E888" s="860"/>
      <c r="F888" s="860"/>
      <c r="G888" s="860"/>
      <c r="H888" s="860"/>
      <c r="I888" s="872"/>
    </row>
    <row r="889" spans="2:9" ht="19.5" customHeight="1">
      <c r="B889" s="871"/>
      <c r="C889" s="860"/>
      <c r="D889" s="860"/>
      <c r="E889" s="860"/>
      <c r="F889" s="860"/>
      <c r="G889" s="860"/>
      <c r="H889" s="860"/>
      <c r="I889" s="872"/>
    </row>
    <row r="890" spans="2:9" ht="19.5" customHeight="1">
      <c r="B890" s="871"/>
      <c r="C890" s="860"/>
      <c r="D890" s="860"/>
      <c r="E890" s="860"/>
      <c r="F890" s="860"/>
      <c r="G890" s="860"/>
      <c r="H890" s="860"/>
      <c r="I890" s="872"/>
    </row>
    <row r="891" spans="2:9" ht="19.5" customHeight="1">
      <c r="B891" s="871"/>
      <c r="C891" s="860"/>
      <c r="D891" s="860"/>
      <c r="E891" s="860"/>
      <c r="F891" s="860"/>
      <c r="G891" s="860"/>
      <c r="H891" s="860"/>
      <c r="I891" s="872"/>
    </row>
    <row r="892" spans="2:9" ht="19.5" customHeight="1">
      <c r="B892" s="871"/>
      <c r="C892" s="860"/>
      <c r="D892" s="860"/>
      <c r="E892" s="860"/>
      <c r="F892" s="860"/>
      <c r="G892" s="860"/>
      <c r="H892" s="860"/>
      <c r="I892" s="872"/>
    </row>
    <row r="893" spans="2:9" ht="19.5" customHeight="1">
      <c r="B893" s="871"/>
      <c r="C893" s="860"/>
      <c r="D893" s="860"/>
      <c r="E893" s="860"/>
      <c r="F893" s="860"/>
      <c r="G893" s="860"/>
      <c r="H893" s="860"/>
      <c r="I893" s="872"/>
    </row>
    <row r="894" spans="2:9" ht="19.5" customHeight="1">
      <c r="B894" s="871"/>
      <c r="C894" s="860"/>
      <c r="D894" s="860"/>
      <c r="E894" s="860"/>
      <c r="F894" s="860"/>
      <c r="G894" s="860"/>
      <c r="H894" s="860"/>
      <c r="I894" s="872"/>
    </row>
    <row r="895" spans="2:9" ht="19.5" customHeight="1">
      <c r="B895" s="873"/>
      <c r="C895" s="865"/>
      <c r="D895" s="865"/>
      <c r="E895" s="865"/>
      <c r="F895" s="865"/>
      <c r="G895" s="865"/>
      <c r="H895" s="865"/>
      <c r="I895" s="866"/>
    </row>
    <row r="896" spans="2:9" ht="14.25" customHeight="1"/>
    <row r="897" spans="2:9" ht="18" customHeight="1">
      <c r="B897" s="755" t="s">
        <v>256</v>
      </c>
      <c r="C897" s="861"/>
      <c r="D897" s="861"/>
      <c r="E897" s="861"/>
      <c r="F897" s="861"/>
      <c r="G897" s="862"/>
      <c r="H897" s="461"/>
      <c r="I897" s="462"/>
    </row>
    <row r="898" spans="2:9" ht="18" customHeight="1">
      <c r="B898" s="756" t="s">
        <v>257</v>
      </c>
      <c r="C898" s="861"/>
      <c r="D898" s="861"/>
      <c r="E898" s="861"/>
      <c r="F898" s="861"/>
      <c r="G898" s="862"/>
      <c r="H898" s="52"/>
      <c r="I898" s="53"/>
    </row>
    <row r="899" spans="2:9" ht="33" customHeight="1">
      <c r="B899" s="757" t="str">
        <f>+ACTIVIDADES!$B$2</f>
        <v>MANTENIMIENTO RESTAURANTES ESCOLARES</v>
      </c>
      <c r="C899" s="863"/>
      <c r="D899" s="863"/>
      <c r="E899" s="863"/>
      <c r="F899" s="863"/>
      <c r="G899" s="864"/>
      <c r="H899" s="54"/>
      <c r="I899" s="55"/>
    </row>
    <row r="900" spans="2:9" ht="21" customHeight="1">
      <c r="B900" s="463" t="s">
        <v>6</v>
      </c>
      <c r="C900" s="758" t="s">
        <v>7</v>
      </c>
      <c r="D900" s="861"/>
      <c r="E900" s="861"/>
      <c r="F900" s="861"/>
      <c r="G900" s="861"/>
      <c r="H900" s="464" t="s">
        <v>22</v>
      </c>
      <c r="I900" s="56" t="s">
        <v>23</v>
      </c>
    </row>
    <row r="901" spans="2:9" ht="95.25" customHeight="1">
      <c r="B901" s="428">
        <f>+B877+0.01</f>
        <v>5.0799999999999983</v>
      </c>
      <c r="C901" s="759" t="str">
        <f t="array" ref="C901">INDEX(ACTIVIDADES!$C:$C,MATCH(B901,ACTIVIDADES!$B:$B,0))</f>
        <v>Construcción de CUNETA EN "V" en concreto de 21 Mpa., DESARROLLO DE 0.75 m., ESPESOR DE 0.10 m. Incluye suministro, transporte y colocación del concreto, entresuelo 15 cm de piedra y 5 cm de arenilla y todos lo demás elementos necesario para su correcta construcción.</v>
      </c>
      <c r="D901" s="865"/>
      <c r="E901" s="865"/>
      <c r="F901" s="865"/>
      <c r="G901" s="866"/>
      <c r="H901" s="465" t="str">
        <f t="array" ref="H901">INDEX(ACTIVIDADES!$D:$D,MATCH(B901,ACTIVIDADES!$B:$B,0))</f>
        <v>m</v>
      </c>
      <c r="I901" s="57">
        <f>I908</f>
        <v>0</v>
      </c>
    </row>
    <row r="902" spans="2:9" ht="21" customHeight="1">
      <c r="B902" s="760" t="s">
        <v>258</v>
      </c>
      <c r="C902" s="761"/>
      <c r="D902" s="762"/>
      <c r="E902" s="58" t="s">
        <v>259</v>
      </c>
      <c r="F902" s="58" t="s">
        <v>260</v>
      </c>
      <c r="G902" s="58" t="s">
        <v>261</v>
      </c>
      <c r="H902" s="58" t="s">
        <v>262</v>
      </c>
      <c r="I902" s="59" t="s">
        <v>251</v>
      </c>
    </row>
    <row r="903" spans="2:9" ht="15" customHeight="1">
      <c r="B903" s="763"/>
      <c r="C903" s="751"/>
      <c r="D903" s="752"/>
      <c r="E903" s="60"/>
      <c r="F903" s="60"/>
      <c r="G903" s="61"/>
      <c r="H903" s="61"/>
      <c r="I903" s="62">
        <f t="shared" ref="I903:I907" si="34">IF(E903="",1,E903)*IF(F903="",1,F903)*IF(G903="",1,G903)*H903</f>
        <v>0</v>
      </c>
    </row>
    <row r="904" spans="2:9" ht="15" customHeight="1">
      <c r="B904" s="763"/>
      <c r="C904" s="751"/>
      <c r="D904" s="752"/>
      <c r="E904" s="60"/>
      <c r="F904" s="60"/>
      <c r="G904" s="61"/>
      <c r="H904" s="61"/>
      <c r="I904" s="62">
        <f t="shared" si="34"/>
        <v>0</v>
      </c>
    </row>
    <row r="905" spans="2:9" ht="15.75" customHeight="1">
      <c r="B905" s="750"/>
      <c r="C905" s="751"/>
      <c r="D905" s="752"/>
      <c r="E905" s="60"/>
      <c r="F905" s="60"/>
      <c r="G905" s="61"/>
      <c r="H905" s="61"/>
      <c r="I905" s="62">
        <f t="shared" si="34"/>
        <v>0</v>
      </c>
    </row>
    <row r="906" spans="2:9" ht="15" customHeight="1">
      <c r="B906" s="750"/>
      <c r="C906" s="751"/>
      <c r="D906" s="752"/>
      <c r="E906" s="60"/>
      <c r="F906" s="60"/>
      <c r="G906" s="61"/>
      <c r="H906" s="61"/>
      <c r="I906" s="62">
        <f t="shared" si="34"/>
        <v>0</v>
      </c>
    </row>
    <row r="907" spans="2:9" ht="15" customHeight="1">
      <c r="B907" s="750"/>
      <c r="C907" s="751"/>
      <c r="D907" s="752"/>
      <c r="E907" s="60"/>
      <c r="F907" s="60"/>
      <c r="G907" s="61"/>
      <c r="H907" s="61"/>
      <c r="I907" s="62">
        <f t="shared" si="34"/>
        <v>0</v>
      </c>
    </row>
    <row r="908" spans="2:9" ht="15" customHeight="1">
      <c r="B908" s="753" t="s">
        <v>263</v>
      </c>
      <c r="C908" s="867"/>
      <c r="D908" s="867"/>
      <c r="E908" s="867"/>
      <c r="F908" s="867"/>
      <c r="G908" s="867"/>
      <c r="H908" s="868"/>
      <c r="I908" s="63">
        <f>SUM(I903:I907)</f>
        <v>0</v>
      </c>
    </row>
    <row r="909" spans="2:9" ht="19.5" customHeight="1">
      <c r="B909" s="754" t="s">
        <v>264</v>
      </c>
      <c r="C909" s="869"/>
      <c r="D909" s="869"/>
      <c r="E909" s="869"/>
      <c r="F909" s="869"/>
      <c r="G909" s="869"/>
      <c r="H909" s="869"/>
      <c r="I909" s="870"/>
    </row>
    <row r="910" spans="2:9" ht="19.5" customHeight="1">
      <c r="B910" s="871"/>
      <c r="C910" s="860"/>
      <c r="D910" s="860"/>
      <c r="E910" s="860"/>
      <c r="F910" s="860"/>
      <c r="G910" s="860"/>
      <c r="H910" s="860"/>
      <c r="I910" s="872"/>
    </row>
    <row r="911" spans="2:9" ht="19.5" customHeight="1">
      <c r="B911" s="871"/>
      <c r="C911" s="860"/>
      <c r="D911" s="860"/>
      <c r="E911" s="860"/>
      <c r="F911" s="860"/>
      <c r="G911" s="860"/>
      <c r="H911" s="860"/>
      <c r="I911" s="872"/>
    </row>
    <row r="912" spans="2:9" ht="19.5" customHeight="1">
      <c r="B912" s="871"/>
      <c r="C912" s="860"/>
      <c r="D912" s="860"/>
      <c r="E912" s="860"/>
      <c r="F912" s="860"/>
      <c r="G912" s="860"/>
      <c r="H912" s="860"/>
      <c r="I912" s="872"/>
    </row>
    <row r="913" spans="2:11" ht="19.5" customHeight="1">
      <c r="B913" s="871"/>
      <c r="C913" s="860"/>
      <c r="D913" s="860"/>
      <c r="E913" s="860"/>
      <c r="F913" s="860"/>
      <c r="G913" s="860"/>
      <c r="H913" s="860"/>
      <c r="I913" s="872"/>
    </row>
    <row r="914" spans="2:11" ht="19.5" customHeight="1">
      <c r="B914" s="871"/>
      <c r="C914" s="860"/>
      <c r="D914" s="860"/>
      <c r="E914" s="860"/>
      <c r="F914" s="860"/>
      <c r="G914" s="860"/>
      <c r="H914" s="860"/>
      <c r="I914" s="872"/>
    </row>
    <row r="915" spans="2:11" ht="19.5" customHeight="1">
      <c r="B915" s="871"/>
      <c r="C915" s="860"/>
      <c r="D915" s="860"/>
      <c r="E915" s="860"/>
      <c r="F915" s="860"/>
      <c r="G915" s="860"/>
      <c r="H915" s="860"/>
      <c r="I915" s="872"/>
    </row>
    <row r="916" spans="2:11" ht="19.5" customHeight="1">
      <c r="B916" s="871"/>
      <c r="C916" s="860"/>
      <c r="D916" s="860"/>
      <c r="E916" s="860"/>
      <c r="F916" s="860"/>
      <c r="G916" s="860"/>
      <c r="H916" s="860"/>
      <c r="I916" s="872"/>
    </row>
    <row r="917" spans="2:11" ht="19.5" customHeight="1">
      <c r="B917" s="871"/>
      <c r="C917" s="860"/>
      <c r="D917" s="860"/>
      <c r="E917" s="860"/>
      <c r="F917" s="860"/>
      <c r="G917" s="860"/>
      <c r="H917" s="860"/>
      <c r="I917" s="872"/>
    </row>
    <row r="918" spans="2:11" ht="19.5" customHeight="1">
      <c r="B918" s="871"/>
      <c r="C918" s="860"/>
      <c r="D918" s="860"/>
      <c r="E918" s="860"/>
      <c r="F918" s="860"/>
      <c r="G918" s="860"/>
      <c r="H918" s="860"/>
      <c r="I918" s="872"/>
    </row>
    <row r="919" spans="2:11" ht="19.5" customHeight="1">
      <c r="B919" s="873"/>
      <c r="C919" s="865"/>
      <c r="D919" s="865"/>
      <c r="E919" s="865"/>
      <c r="F919" s="865"/>
      <c r="G919" s="865"/>
      <c r="H919" s="865"/>
      <c r="I919" s="866"/>
    </row>
    <row r="920" spans="2:11" ht="14.25" customHeight="1"/>
    <row r="921" spans="2:11" ht="18" customHeight="1">
      <c r="B921" s="755" t="s">
        <v>256</v>
      </c>
      <c r="C921" s="861"/>
      <c r="D921" s="861"/>
      <c r="E921" s="861"/>
      <c r="F921" s="861"/>
      <c r="G921" s="862"/>
      <c r="H921" s="461"/>
      <c r="I921" s="462"/>
    </row>
    <row r="922" spans="2:11" ht="18" customHeight="1">
      <c r="B922" s="756" t="s">
        <v>257</v>
      </c>
      <c r="C922" s="861"/>
      <c r="D922" s="861"/>
      <c r="E922" s="861"/>
      <c r="F922" s="861"/>
      <c r="G922" s="862"/>
      <c r="H922" s="52"/>
      <c r="I922" s="53"/>
    </row>
    <row r="923" spans="2:11" ht="33" customHeight="1">
      <c r="B923" s="757" t="str">
        <f>+ACTIVIDADES!$B$2</f>
        <v>MANTENIMIENTO RESTAURANTES ESCOLARES</v>
      </c>
      <c r="C923" s="863"/>
      <c r="D923" s="863"/>
      <c r="E923" s="863"/>
      <c r="F923" s="863"/>
      <c r="G923" s="864"/>
      <c r="H923" s="54"/>
      <c r="I923" s="55"/>
    </row>
    <row r="924" spans="2:11" ht="21" customHeight="1">
      <c r="B924" s="463" t="s">
        <v>6</v>
      </c>
      <c r="C924" s="758" t="s">
        <v>7</v>
      </c>
      <c r="D924" s="861"/>
      <c r="E924" s="861"/>
      <c r="F924" s="861"/>
      <c r="G924" s="861"/>
      <c r="H924" s="464" t="s">
        <v>22</v>
      </c>
      <c r="I924" s="56" t="s">
        <v>23</v>
      </c>
    </row>
    <row r="925" spans="2:11" ht="131.25" customHeight="1">
      <c r="B925" s="428">
        <f>+B901+0.01</f>
        <v>5.0899999999999981</v>
      </c>
      <c r="C925" s="759" t="str">
        <f t="array" ref="C925">INDEX(ACTIVIDADES!$C:$C,MATCH(B925,ACTIVIDADES!$B:$B,0))</f>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
      <c r="D925" s="865"/>
      <c r="E925" s="865"/>
      <c r="F925" s="865"/>
      <c r="G925" s="866"/>
      <c r="H925" s="465" t="str">
        <f t="array" ref="H925">INDEX(ACTIVIDADES!$D:$D,MATCH(B925,ACTIVIDADES!$B:$B,0))</f>
        <v>un</v>
      </c>
      <c r="I925" s="57">
        <f>I932</f>
        <v>2</v>
      </c>
      <c r="K925" s="739">
        <f>INDEX(ACTIVIDADES!$F$9:$F$204,MATCH(MEMORIAS!B925,ACTIVIDADES!$B$9:$B$204,0))</f>
        <v>474001.61542526598</v>
      </c>
    </row>
    <row r="926" spans="2:11" ht="21" customHeight="1">
      <c r="B926" s="760" t="s">
        <v>258</v>
      </c>
      <c r="C926" s="761"/>
      <c r="D926" s="762"/>
      <c r="E926" s="58" t="s">
        <v>259</v>
      </c>
      <c r="F926" s="58" t="s">
        <v>260</v>
      </c>
      <c r="G926" s="58" t="s">
        <v>261</v>
      </c>
      <c r="H926" s="58" t="s">
        <v>262</v>
      </c>
      <c r="I926" s="59" t="s">
        <v>251</v>
      </c>
    </row>
    <row r="927" spans="2:11" ht="15" customHeight="1">
      <c r="B927" s="763" t="s">
        <v>268</v>
      </c>
      <c r="C927" s="751"/>
      <c r="D927" s="752"/>
      <c r="E927" s="60"/>
      <c r="F927" s="60"/>
      <c r="G927" s="61"/>
      <c r="H927" s="61">
        <v>2</v>
      </c>
      <c r="I927" s="62">
        <f t="shared" ref="I927:I931" si="35">IF(E927="",1,E927)*IF(F927="",1,F927)*IF(G927="",1,G927)*H927</f>
        <v>2</v>
      </c>
      <c r="K927" s="740">
        <f>+I927*K925</f>
        <v>948003.23085053195</v>
      </c>
    </row>
    <row r="928" spans="2:11" ht="15" customHeight="1">
      <c r="B928" s="763"/>
      <c r="C928" s="751"/>
      <c r="D928" s="752"/>
      <c r="E928" s="60"/>
      <c r="F928" s="60"/>
      <c r="G928" s="61"/>
      <c r="H928" s="61"/>
      <c r="I928" s="62">
        <f t="shared" si="35"/>
        <v>0</v>
      </c>
      <c r="K928" s="740">
        <f>+I928*K925</f>
        <v>0</v>
      </c>
    </row>
    <row r="929" spans="2:11" ht="15.75" customHeight="1">
      <c r="B929" s="750"/>
      <c r="C929" s="751"/>
      <c r="D929" s="752"/>
      <c r="E929" s="60"/>
      <c r="F929" s="60"/>
      <c r="G929" s="61"/>
      <c r="H929" s="61"/>
      <c r="I929" s="62">
        <f t="shared" si="35"/>
        <v>0</v>
      </c>
      <c r="K929" s="740">
        <f>+I929*K925</f>
        <v>0</v>
      </c>
    </row>
    <row r="930" spans="2:11" ht="15" customHeight="1">
      <c r="B930" s="750"/>
      <c r="C930" s="751"/>
      <c r="D930" s="752"/>
      <c r="E930" s="60"/>
      <c r="F930" s="60"/>
      <c r="G930" s="61"/>
      <c r="H930" s="61"/>
      <c r="I930" s="62">
        <f t="shared" si="35"/>
        <v>0</v>
      </c>
      <c r="K930" s="740">
        <f>+I930*K925</f>
        <v>0</v>
      </c>
    </row>
    <row r="931" spans="2:11" ht="15" customHeight="1">
      <c r="B931" s="750"/>
      <c r="C931" s="751"/>
      <c r="D931" s="752"/>
      <c r="E931" s="60"/>
      <c r="F931" s="60"/>
      <c r="G931" s="61"/>
      <c r="H931" s="61"/>
      <c r="I931" s="62">
        <f t="shared" si="35"/>
        <v>0</v>
      </c>
      <c r="K931" s="740">
        <f>+I931*K925</f>
        <v>0</v>
      </c>
    </row>
    <row r="932" spans="2:11" ht="15" customHeight="1">
      <c r="B932" s="753" t="s">
        <v>263</v>
      </c>
      <c r="C932" s="867"/>
      <c r="D932" s="867"/>
      <c r="E932" s="867"/>
      <c r="F932" s="867"/>
      <c r="G932" s="867"/>
      <c r="H932" s="868"/>
      <c r="I932" s="63">
        <f>SUM(I927:I931)</f>
        <v>2</v>
      </c>
    </row>
    <row r="933" spans="2:11" ht="19.5" customHeight="1">
      <c r="B933" s="754" t="s">
        <v>264</v>
      </c>
      <c r="C933" s="869"/>
      <c r="D933" s="869"/>
      <c r="E933" s="869"/>
      <c r="F933" s="869"/>
      <c r="G933" s="869"/>
      <c r="H933" s="869"/>
      <c r="I933" s="870"/>
    </row>
    <row r="934" spans="2:11" ht="19.5" customHeight="1">
      <c r="B934" s="871"/>
      <c r="C934" s="860"/>
      <c r="D934" s="860"/>
      <c r="E934" s="860"/>
      <c r="F934" s="860"/>
      <c r="G934" s="860"/>
      <c r="H934" s="860"/>
      <c r="I934" s="872"/>
    </row>
    <row r="935" spans="2:11" ht="19.5" customHeight="1">
      <c r="B935" s="871"/>
      <c r="C935" s="860"/>
      <c r="D935" s="860"/>
      <c r="E935" s="860"/>
      <c r="F935" s="860"/>
      <c r="G935" s="860"/>
      <c r="H935" s="860"/>
      <c r="I935" s="872"/>
    </row>
    <row r="936" spans="2:11" ht="19.5" customHeight="1">
      <c r="B936" s="871"/>
      <c r="C936" s="860"/>
      <c r="D936" s="860"/>
      <c r="E936" s="860"/>
      <c r="F936" s="860"/>
      <c r="G936" s="860"/>
      <c r="H936" s="860"/>
      <c r="I936" s="872"/>
    </row>
    <row r="937" spans="2:11" ht="19.5" customHeight="1">
      <c r="B937" s="871"/>
      <c r="C937" s="860"/>
      <c r="D937" s="860"/>
      <c r="E937" s="860"/>
      <c r="F937" s="860"/>
      <c r="G937" s="860"/>
      <c r="H937" s="860"/>
      <c r="I937" s="872"/>
    </row>
    <row r="938" spans="2:11" ht="19.5" customHeight="1">
      <c r="B938" s="871"/>
      <c r="C938" s="860"/>
      <c r="D938" s="860"/>
      <c r="E938" s="860"/>
      <c r="F938" s="860"/>
      <c r="G938" s="860"/>
      <c r="H938" s="860"/>
      <c r="I938" s="872"/>
    </row>
    <row r="939" spans="2:11" ht="19.5" customHeight="1">
      <c r="B939" s="871"/>
      <c r="C939" s="860"/>
      <c r="D939" s="860"/>
      <c r="E939" s="860"/>
      <c r="F939" s="860"/>
      <c r="G939" s="860"/>
      <c r="H939" s="860"/>
      <c r="I939" s="872"/>
    </row>
    <row r="940" spans="2:11" ht="19.5" customHeight="1">
      <c r="B940" s="871"/>
      <c r="C940" s="860"/>
      <c r="D940" s="860"/>
      <c r="E940" s="860"/>
      <c r="F940" s="860"/>
      <c r="G940" s="860"/>
      <c r="H940" s="860"/>
      <c r="I940" s="872"/>
    </row>
    <row r="941" spans="2:11" ht="19.5" customHeight="1">
      <c r="B941" s="871"/>
      <c r="C941" s="860"/>
      <c r="D941" s="860"/>
      <c r="E941" s="860"/>
      <c r="F941" s="860"/>
      <c r="G941" s="860"/>
      <c r="H941" s="860"/>
      <c r="I941" s="872"/>
    </row>
    <row r="942" spans="2:11" ht="19.5" customHeight="1">
      <c r="B942" s="871"/>
      <c r="C942" s="860"/>
      <c r="D942" s="860"/>
      <c r="E942" s="860"/>
      <c r="F942" s="860"/>
      <c r="G942" s="860"/>
      <c r="H942" s="860"/>
      <c r="I942" s="872"/>
    </row>
    <row r="943" spans="2:11" ht="19.5" customHeight="1">
      <c r="B943" s="871"/>
      <c r="C943" s="860"/>
      <c r="D943" s="860"/>
      <c r="E943" s="860"/>
      <c r="F943" s="860"/>
      <c r="G943" s="860"/>
      <c r="H943" s="860"/>
      <c r="I943" s="872"/>
    </row>
    <row r="944" spans="2:11" ht="19.5" customHeight="1">
      <c r="B944" s="871"/>
      <c r="C944" s="860"/>
      <c r="D944" s="860"/>
      <c r="E944" s="860"/>
      <c r="F944" s="860"/>
      <c r="G944" s="860"/>
      <c r="H944" s="860"/>
      <c r="I944" s="872"/>
    </row>
    <row r="945" spans="2:9" ht="19.5" customHeight="1">
      <c r="B945" s="871"/>
      <c r="C945" s="860"/>
      <c r="D945" s="860"/>
      <c r="E945" s="860"/>
      <c r="F945" s="860"/>
      <c r="G945" s="860"/>
      <c r="H945" s="860"/>
      <c r="I945" s="872"/>
    </row>
    <row r="946" spans="2:9" ht="19.5" customHeight="1">
      <c r="B946" s="871"/>
      <c r="C946" s="860"/>
      <c r="D946" s="860"/>
      <c r="E946" s="860"/>
      <c r="F946" s="860"/>
      <c r="G946" s="860"/>
      <c r="H946" s="860"/>
      <c r="I946" s="872"/>
    </row>
    <row r="947" spans="2:9" ht="19.5" customHeight="1">
      <c r="B947" s="873"/>
      <c r="C947" s="865"/>
      <c r="D947" s="865"/>
      <c r="E947" s="865"/>
      <c r="F947" s="865"/>
      <c r="G947" s="865"/>
      <c r="H947" s="865"/>
      <c r="I947" s="866"/>
    </row>
    <row r="948" spans="2:9" ht="14.25" customHeight="1"/>
    <row r="949" spans="2:9" ht="18" customHeight="1">
      <c r="B949" s="755" t="s">
        <v>256</v>
      </c>
      <c r="C949" s="861"/>
      <c r="D949" s="861"/>
      <c r="E949" s="861"/>
      <c r="F949" s="861"/>
      <c r="G949" s="862"/>
      <c r="H949" s="461"/>
      <c r="I949" s="462"/>
    </row>
    <row r="950" spans="2:9" ht="18" customHeight="1">
      <c r="B950" s="756" t="s">
        <v>257</v>
      </c>
      <c r="C950" s="861"/>
      <c r="D950" s="861"/>
      <c r="E950" s="861"/>
      <c r="F950" s="861"/>
      <c r="G950" s="862"/>
      <c r="H950" s="52"/>
      <c r="I950" s="53"/>
    </row>
    <row r="951" spans="2:9" ht="33" customHeight="1">
      <c r="B951" s="757" t="str">
        <f>+ACTIVIDADES!$B$2</f>
        <v>MANTENIMIENTO RESTAURANTES ESCOLARES</v>
      </c>
      <c r="C951" s="863"/>
      <c r="D951" s="863"/>
      <c r="E951" s="863"/>
      <c r="F951" s="863"/>
      <c r="G951" s="864"/>
      <c r="H951" s="54"/>
      <c r="I951" s="55"/>
    </row>
    <row r="952" spans="2:9" ht="21" customHeight="1">
      <c r="B952" s="463" t="s">
        <v>6</v>
      </c>
      <c r="C952" s="758" t="s">
        <v>7</v>
      </c>
      <c r="D952" s="861"/>
      <c r="E952" s="861"/>
      <c r="F952" s="861"/>
      <c r="G952" s="861"/>
      <c r="H952" s="464" t="s">
        <v>22</v>
      </c>
      <c r="I952" s="56" t="s">
        <v>23</v>
      </c>
    </row>
    <row r="953" spans="2:9" ht="95.25" customHeight="1">
      <c r="B953" s="428">
        <f>+B925+0.01</f>
        <v>5.0999999999999979</v>
      </c>
      <c r="C953" s="759" t="str">
        <f t="array" ref="C953">INDEX(ACTIVIDADES!$C:$C,MATCH(B953,ACTIVIDADES!$B:$B,0))</f>
        <v>Columna de 30cmx30cm</v>
      </c>
      <c r="D953" s="865"/>
      <c r="E953" s="865"/>
      <c r="F953" s="865"/>
      <c r="G953" s="866"/>
      <c r="H953" s="465" t="str">
        <f t="array" ref="H953">INDEX(ACTIVIDADES!$D:$D,MATCH(B953,ACTIVIDADES!$B:$B,0))</f>
        <v>m3</v>
      </c>
      <c r="I953" s="57">
        <f>I960</f>
        <v>0</v>
      </c>
    </row>
    <row r="954" spans="2:9" ht="21" customHeight="1">
      <c r="B954" s="760" t="s">
        <v>258</v>
      </c>
      <c r="C954" s="761"/>
      <c r="D954" s="762"/>
      <c r="E954" s="58" t="s">
        <v>259</v>
      </c>
      <c r="F954" s="58" t="s">
        <v>260</v>
      </c>
      <c r="G954" s="58" t="s">
        <v>261</v>
      </c>
      <c r="H954" s="58" t="s">
        <v>262</v>
      </c>
      <c r="I954" s="59" t="s">
        <v>251</v>
      </c>
    </row>
    <row r="955" spans="2:9" ht="15" customHeight="1">
      <c r="B955" s="763"/>
      <c r="C955" s="751"/>
      <c r="D955" s="752"/>
      <c r="E955" s="60"/>
      <c r="F955" s="60"/>
      <c r="G955" s="61"/>
      <c r="H955" s="61"/>
      <c r="I955" s="62">
        <f t="shared" ref="I955:I959" si="36">IF(E955="",1,E955)*IF(F955="",1,F955)*IF(G955="",1,G955)*H955</f>
        <v>0</v>
      </c>
    </row>
    <row r="956" spans="2:9" ht="15" customHeight="1">
      <c r="B956" s="763"/>
      <c r="C956" s="751"/>
      <c r="D956" s="752"/>
      <c r="E956" s="60"/>
      <c r="F956" s="60"/>
      <c r="G956" s="61"/>
      <c r="H956" s="61"/>
      <c r="I956" s="62">
        <f t="shared" si="36"/>
        <v>0</v>
      </c>
    </row>
    <row r="957" spans="2:9" ht="15.75" customHeight="1">
      <c r="B957" s="750"/>
      <c r="C957" s="751"/>
      <c r="D957" s="752"/>
      <c r="E957" s="60"/>
      <c r="F957" s="60"/>
      <c r="G957" s="61"/>
      <c r="H957" s="61"/>
      <c r="I957" s="62">
        <f t="shared" si="36"/>
        <v>0</v>
      </c>
    </row>
    <row r="958" spans="2:9" ht="15" customHeight="1">
      <c r="B958" s="750"/>
      <c r="C958" s="751"/>
      <c r="D958" s="752"/>
      <c r="E958" s="60"/>
      <c r="F958" s="60"/>
      <c r="G958" s="61"/>
      <c r="H958" s="61"/>
      <c r="I958" s="62">
        <f t="shared" si="36"/>
        <v>0</v>
      </c>
    </row>
    <row r="959" spans="2:9" ht="15" customHeight="1">
      <c r="B959" s="750"/>
      <c r="C959" s="751"/>
      <c r="D959" s="752"/>
      <c r="E959" s="60"/>
      <c r="F959" s="60"/>
      <c r="G959" s="61"/>
      <c r="H959" s="61"/>
      <c r="I959" s="62">
        <f t="shared" si="36"/>
        <v>0</v>
      </c>
    </row>
    <row r="960" spans="2:9" ht="15" customHeight="1">
      <c r="B960" s="753" t="s">
        <v>263</v>
      </c>
      <c r="C960" s="867"/>
      <c r="D960" s="867"/>
      <c r="E960" s="867"/>
      <c r="F960" s="867"/>
      <c r="G960" s="867"/>
      <c r="H960" s="868"/>
      <c r="I960" s="63">
        <f>SUM(I955:I959)</f>
        <v>0</v>
      </c>
    </row>
    <row r="961" spans="2:9" ht="19.5" customHeight="1">
      <c r="B961" s="754" t="s">
        <v>264</v>
      </c>
      <c r="C961" s="869"/>
      <c r="D961" s="869"/>
      <c r="E961" s="869"/>
      <c r="F961" s="869"/>
      <c r="G961" s="869"/>
      <c r="H961" s="869"/>
      <c r="I961" s="870"/>
    </row>
    <row r="962" spans="2:9" ht="19.5" customHeight="1">
      <c r="B962" s="871"/>
      <c r="C962" s="860"/>
      <c r="D962" s="860"/>
      <c r="E962" s="860"/>
      <c r="F962" s="860"/>
      <c r="G962" s="860"/>
      <c r="H962" s="860"/>
      <c r="I962" s="872"/>
    </row>
    <row r="963" spans="2:9" ht="19.5" customHeight="1">
      <c r="B963" s="871"/>
      <c r="C963" s="860"/>
      <c r="D963" s="860"/>
      <c r="E963" s="860"/>
      <c r="F963" s="860"/>
      <c r="G963" s="860"/>
      <c r="H963" s="860"/>
      <c r="I963" s="872"/>
    </row>
    <row r="964" spans="2:9" ht="19.5" customHeight="1">
      <c r="B964" s="871"/>
      <c r="C964" s="860"/>
      <c r="D964" s="860"/>
      <c r="E964" s="860"/>
      <c r="F964" s="860"/>
      <c r="G964" s="860"/>
      <c r="H964" s="860"/>
      <c r="I964" s="872"/>
    </row>
    <row r="965" spans="2:9" ht="19.5" customHeight="1">
      <c r="B965" s="871"/>
      <c r="C965" s="860"/>
      <c r="D965" s="860"/>
      <c r="E965" s="860"/>
      <c r="F965" s="860"/>
      <c r="G965" s="860"/>
      <c r="H965" s="860"/>
      <c r="I965" s="872"/>
    </row>
    <row r="966" spans="2:9" ht="19.5" customHeight="1">
      <c r="B966" s="871"/>
      <c r="C966" s="860"/>
      <c r="D966" s="860"/>
      <c r="E966" s="860"/>
      <c r="F966" s="860"/>
      <c r="G966" s="860"/>
      <c r="H966" s="860"/>
      <c r="I966" s="872"/>
    </row>
    <row r="967" spans="2:9" ht="19.5" customHeight="1">
      <c r="B967" s="871"/>
      <c r="C967" s="860"/>
      <c r="D967" s="860"/>
      <c r="E967" s="860"/>
      <c r="F967" s="860"/>
      <c r="G967" s="860"/>
      <c r="H967" s="860"/>
      <c r="I967" s="872"/>
    </row>
    <row r="968" spans="2:9" ht="19.5" customHeight="1">
      <c r="B968" s="871"/>
      <c r="C968" s="860"/>
      <c r="D968" s="860"/>
      <c r="E968" s="860"/>
      <c r="F968" s="860"/>
      <c r="G968" s="860"/>
      <c r="H968" s="860"/>
      <c r="I968" s="872"/>
    </row>
    <row r="969" spans="2:9" ht="19.5" customHeight="1">
      <c r="B969" s="871"/>
      <c r="C969" s="860"/>
      <c r="D969" s="860"/>
      <c r="E969" s="860"/>
      <c r="F969" s="860"/>
      <c r="G969" s="860"/>
      <c r="H969" s="860"/>
      <c r="I969" s="872"/>
    </row>
    <row r="970" spans="2:9" ht="19.5" customHeight="1">
      <c r="B970" s="871"/>
      <c r="C970" s="860"/>
      <c r="D970" s="860"/>
      <c r="E970" s="860"/>
      <c r="F970" s="860"/>
      <c r="G970" s="860"/>
      <c r="H970" s="860"/>
      <c r="I970" s="872"/>
    </row>
    <row r="971" spans="2:9" ht="19.5" customHeight="1">
      <c r="B971" s="873"/>
      <c r="C971" s="865"/>
      <c r="D971" s="865"/>
      <c r="E971" s="865"/>
      <c r="F971" s="865"/>
      <c r="G971" s="865"/>
      <c r="H971" s="865"/>
      <c r="I971" s="866"/>
    </row>
    <row r="972" spans="2:9" ht="14.25" customHeight="1"/>
    <row r="973" spans="2:9" ht="18" customHeight="1">
      <c r="B973" s="755" t="s">
        <v>256</v>
      </c>
      <c r="C973" s="861"/>
      <c r="D973" s="861"/>
      <c r="E973" s="861"/>
      <c r="F973" s="861"/>
      <c r="G973" s="862"/>
      <c r="H973" s="461"/>
      <c r="I973" s="462"/>
    </row>
    <row r="974" spans="2:9" ht="18" customHeight="1">
      <c r="B974" s="756" t="s">
        <v>257</v>
      </c>
      <c r="C974" s="861"/>
      <c r="D974" s="861"/>
      <c r="E974" s="861"/>
      <c r="F974" s="861"/>
      <c r="G974" s="862"/>
      <c r="H974" s="52"/>
      <c r="I974" s="53"/>
    </row>
    <row r="975" spans="2:9" ht="33" customHeight="1">
      <c r="B975" s="757" t="str">
        <f>+ACTIVIDADES!$B$2</f>
        <v>MANTENIMIENTO RESTAURANTES ESCOLARES</v>
      </c>
      <c r="C975" s="863"/>
      <c r="D975" s="863"/>
      <c r="E975" s="863"/>
      <c r="F975" s="863"/>
      <c r="G975" s="864"/>
      <c r="H975" s="54"/>
      <c r="I975" s="55"/>
    </row>
    <row r="976" spans="2:9" ht="21" customHeight="1">
      <c r="B976" s="463" t="s">
        <v>6</v>
      </c>
      <c r="C976" s="758" t="s">
        <v>7</v>
      </c>
      <c r="D976" s="861"/>
      <c r="E976" s="861"/>
      <c r="F976" s="861"/>
      <c r="G976" s="861"/>
      <c r="H976" s="464" t="s">
        <v>22</v>
      </c>
      <c r="I976" s="56" t="s">
        <v>23</v>
      </c>
    </row>
    <row r="977" spans="2:9" ht="95.25" customHeight="1">
      <c r="B977" s="428">
        <f>+B953+0.01</f>
        <v>5.1099999999999977</v>
      </c>
      <c r="C977" s="759" t="str">
        <f t="array" ref="C977">INDEX(ACTIVIDADES!$C:$C,MATCH(B977,ACTIVIDADES!$B:$B,0))</f>
        <v>Viga de fundación en concreto ciclópeo 40% piedra y concreto de 21Mpa al 60% de 40cm x 30cm, incluye acero de refuerzo y todo lo necesario para su correcta construcción. Según diseño.</v>
      </c>
      <c r="D977" s="865"/>
      <c r="E977" s="865"/>
      <c r="F977" s="865"/>
      <c r="G977" s="866"/>
      <c r="H977" s="465" t="str">
        <f t="array" ref="H977">INDEX(ACTIVIDADES!$D:$D,MATCH(B977,ACTIVIDADES!$B:$B,0))</f>
        <v>ml</v>
      </c>
      <c r="I977" s="57">
        <f>I984</f>
        <v>0</v>
      </c>
    </row>
    <row r="978" spans="2:9" ht="21" customHeight="1">
      <c r="B978" s="760" t="s">
        <v>258</v>
      </c>
      <c r="C978" s="761"/>
      <c r="D978" s="762"/>
      <c r="E978" s="58" t="s">
        <v>259</v>
      </c>
      <c r="F978" s="58" t="s">
        <v>260</v>
      </c>
      <c r="G978" s="58" t="s">
        <v>261</v>
      </c>
      <c r="H978" s="58" t="s">
        <v>262</v>
      </c>
      <c r="I978" s="59" t="s">
        <v>251</v>
      </c>
    </row>
    <row r="979" spans="2:9" ht="15" customHeight="1">
      <c r="B979" s="763"/>
      <c r="C979" s="751"/>
      <c r="D979" s="752"/>
      <c r="E979" s="60"/>
      <c r="F979" s="60"/>
      <c r="G979" s="61"/>
      <c r="H979" s="61"/>
      <c r="I979" s="62">
        <f t="shared" ref="I979:I983" si="37">IF(E979="",1,E979)*IF(F979="",1,F979)*IF(G979="",1,G979)*H979</f>
        <v>0</v>
      </c>
    </row>
    <row r="980" spans="2:9" ht="15" customHeight="1">
      <c r="B980" s="763"/>
      <c r="C980" s="751"/>
      <c r="D980" s="752"/>
      <c r="E980" s="60"/>
      <c r="F980" s="60"/>
      <c r="G980" s="61"/>
      <c r="H980" s="61"/>
      <c r="I980" s="62">
        <f t="shared" si="37"/>
        <v>0</v>
      </c>
    </row>
    <row r="981" spans="2:9" ht="15.75" customHeight="1">
      <c r="B981" s="750"/>
      <c r="C981" s="751"/>
      <c r="D981" s="752"/>
      <c r="E981" s="60"/>
      <c r="F981" s="60"/>
      <c r="G981" s="61"/>
      <c r="H981" s="61"/>
      <c r="I981" s="62">
        <f t="shared" si="37"/>
        <v>0</v>
      </c>
    </row>
    <row r="982" spans="2:9" ht="15" customHeight="1">
      <c r="B982" s="750"/>
      <c r="C982" s="751"/>
      <c r="D982" s="752"/>
      <c r="E982" s="60"/>
      <c r="F982" s="60"/>
      <c r="G982" s="61"/>
      <c r="H982" s="61"/>
      <c r="I982" s="62">
        <f t="shared" si="37"/>
        <v>0</v>
      </c>
    </row>
    <row r="983" spans="2:9" ht="15" customHeight="1">
      <c r="B983" s="750"/>
      <c r="C983" s="751"/>
      <c r="D983" s="752"/>
      <c r="E983" s="60"/>
      <c r="F983" s="60"/>
      <c r="G983" s="61"/>
      <c r="H983" s="61"/>
      <c r="I983" s="62">
        <f t="shared" si="37"/>
        <v>0</v>
      </c>
    </row>
    <row r="984" spans="2:9" ht="15" customHeight="1">
      <c r="B984" s="753" t="s">
        <v>263</v>
      </c>
      <c r="C984" s="867"/>
      <c r="D984" s="867"/>
      <c r="E984" s="867"/>
      <c r="F984" s="867"/>
      <c r="G984" s="867"/>
      <c r="H984" s="868"/>
      <c r="I984" s="63">
        <f>SUM(I979:I983)</f>
        <v>0</v>
      </c>
    </row>
    <row r="985" spans="2:9" ht="19.5" customHeight="1">
      <c r="B985" s="754" t="s">
        <v>264</v>
      </c>
      <c r="C985" s="869"/>
      <c r="D985" s="869"/>
      <c r="E985" s="869"/>
      <c r="F985" s="869"/>
      <c r="G985" s="869"/>
      <c r="H985" s="869"/>
      <c r="I985" s="870"/>
    </row>
    <row r="986" spans="2:9" ht="19.5" customHeight="1">
      <c r="B986" s="871"/>
      <c r="C986" s="860"/>
      <c r="D986" s="860"/>
      <c r="E986" s="860"/>
      <c r="F986" s="860"/>
      <c r="G986" s="860"/>
      <c r="H986" s="860"/>
      <c r="I986" s="872"/>
    </row>
    <row r="987" spans="2:9" ht="19.5" customHeight="1">
      <c r="B987" s="871"/>
      <c r="C987" s="860"/>
      <c r="D987" s="860"/>
      <c r="E987" s="860"/>
      <c r="F987" s="860"/>
      <c r="G987" s="860"/>
      <c r="H987" s="860"/>
      <c r="I987" s="872"/>
    </row>
    <row r="988" spans="2:9" ht="19.5" customHeight="1">
      <c r="B988" s="871"/>
      <c r="C988" s="860"/>
      <c r="D988" s="860"/>
      <c r="E988" s="860"/>
      <c r="F988" s="860"/>
      <c r="G988" s="860"/>
      <c r="H988" s="860"/>
      <c r="I988" s="872"/>
    </row>
    <row r="989" spans="2:9" ht="19.5" customHeight="1">
      <c r="B989" s="871"/>
      <c r="C989" s="860"/>
      <c r="D989" s="860"/>
      <c r="E989" s="860"/>
      <c r="F989" s="860"/>
      <c r="G989" s="860"/>
      <c r="H989" s="860"/>
      <c r="I989" s="872"/>
    </row>
    <row r="990" spans="2:9" ht="19.5" customHeight="1">
      <c r="B990" s="871"/>
      <c r="C990" s="860"/>
      <c r="D990" s="860"/>
      <c r="E990" s="860"/>
      <c r="F990" s="860"/>
      <c r="G990" s="860"/>
      <c r="H990" s="860"/>
      <c r="I990" s="872"/>
    </row>
    <row r="991" spans="2:9" ht="19.5" customHeight="1">
      <c r="B991" s="871"/>
      <c r="C991" s="860"/>
      <c r="D991" s="860"/>
      <c r="E991" s="860"/>
      <c r="F991" s="860"/>
      <c r="G991" s="860"/>
      <c r="H991" s="860"/>
      <c r="I991" s="872"/>
    </row>
    <row r="992" spans="2:9" ht="19.5" customHeight="1">
      <c r="B992" s="871"/>
      <c r="C992" s="860"/>
      <c r="D992" s="860"/>
      <c r="E992" s="860"/>
      <c r="F992" s="860"/>
      <c r="G992" s="860"/>
      <c r="H992" s="860"/>
      <c r="I992" s="872"/>
    </row>
    <row r="993" spans="2:9" ht="19.5" customHeight="1">
      <c r="B993" s="871"/>
      <c r="C993" s="860"/>
      <c r="D993" s="860"/>
      <c r="E993" s="860"/>
      <c r="F993" s="860"/>
      <c r="G993" s="860"/>
      <c r="H993" s="860"/>
      <c r="I993" s="872"/>
    </row>
    <row r="994" spans="2:9" ht="19.5" customHeight="1">
      <c r="B994" s="871"/>
      <c r="C994" s="860"/>
      <c r="D994" s="860"/>
      <c r="E994" s="860"/>
      <c r="F994" s="860"/>
      <c r="G994" s="860"/>
      <c r="H994" s="860"/>
      <c r="I994" s="872"/>
    </row>
    <row r="995" spans="2:9" ht="19.5" customHeight="1">
      <c r="B995" s="873"/>
      <c r="C995" s="865"/>
      <c r="D995" s="865"/>
      <c r="E995" s="865"/>
      <c r="F995" s="865"/>
      <c r="G995" s="865"/>
      <c r="H995" s="865"/>
      <c r="I995" s="866"/>
    </row>
    <row r="996" spans="2:9" ht="14.25" customHeight="1"/>
    <row r="997" spans="2:9" ht="18" customHeight="1">
      <c r="B997" s="755" t="s">
        <v>256</v>
      </c>
      <c r="C997" s="861"/>
      <c r="D997" s="861"/>
      <c r="E997" s="861"/>
      <c r="F997" s="861"/>
      <c r="G997" s="862"/>
      <c r="H997" s="461"/>
      <c r="I997" s="462"/>
    </row>
    <row r="998" spans="2:9" ht="18" customHeight="1">
      <c r="B998" s="756" t="s">
        <v>257</v>
      </c>
      <c r="C998" s="861"/>
      <c r="D998" s="861"/>
      <c r="E998" s="861"/>
      <c r="F998" s="861"/>
      <c r="G998" s="862"/>
      <c r="H998" s="52"/>
      <c r="I998" s="53"/>
    </row>
    <row r="999" spans="2:9" ht="33" customHeight="1">
      <c r="B999" s="757" t="str">
        <f>+ACTIVIDADES!$B$2</f>
        <v>MANTENIMIENTO RESTAURANTES ESCOLARES</v>
      </c>
      <c r="C999" s="863"/>
      <c r="D999" s="863"/>
      <c r="E999" s="863"/>
      <c r="F999" s="863"/>
      <c r="G999" s="864"/>
      <c r="H999" s="54"/>
      <c r="I999" s="55"/>
    </row>
    <row r="1000" spans="2:9" ht="21" customHeight="1">
      <c r="B1000" s="463" t="s">
        <v>6</v>
      </c>
      <c r="C1000" s="758" t="s">
        <v>7</v>
      </c>
      <c r="D1000" s="861"/>
      <c r="E1000" s="861"/>
      <c r="F1000" s="861"/>
      <c r="G1000" s="861"/>
      <c r="H1000" s="464" t="s">
        <v>22</v>
      </c>
      <c r="I1000" s="56" t="s">
        <v>23</v>
      </c>
    </row>
    <row r="1001" spans="2:9" ht="95.25" customHeight="1">
      <c r="B1001" s="428">
        <f>+B977+0.01</f>
        <v>5.1199999999999974</v>
      </c>
      <c r="C1001" s="759" t="str">
        <f t="array" ref="C1001">INDEX(ACTIVIDADES!$C:$C,MATCH(B1001,ACTIVIDADES!$B:$B,0))</f>
        <v>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
      <c r="D1001" s="865"/>
      <c r="E1001" s="865"/>
      <c r="F1001" s="865"/>
      <c r="G1001" s="866"/>
      <c r="H1001" s="465" t="str">
        <f t="array" ref="H1001">INDEX(ACTIVIDADES!$D:$D,MATCH(B1001,ACTIVIDADES!$B:$B,0))</f>
        <v>ml</v>
      </c>
      <c r="I1001" s="57">
        <f>I1008</f>
        <v>0</v>
      </c>
    </row>
    <row r="1002" spans="2:9" ht="21" customHeight="1">
      <c r="B1002" s="760" t="s">
        <v>258</v>
      </c>
      <c r="C1002" s="761"/>
      <c r="D1002" s="762"/>
      <c r="E1002" s="58" t="s">
        <v>259</v>
      </c>
      <c r="F1002" s="58" t="s">
        <v>260</v>
      </c>
      <c r="G1002" s="58" t="s">
        <v>261</v>
      </c>
      <c r="H1002" s="58" t="s">
        <v>262</v>
      </c>
      <c r="I1002" s="59" t="s">
        <v>251</v>
      </c>
    </row>
    <row r="1003" spans="2:9" ht="15" customHeight="1">
      <c r="B1003" s="763"/>
      <c r="C1003" s="751"/>
      <c r="D1003" s="752"/>
      <c r="E1003" s="60"/>
      <c r="F1003" s="60"/>
      <c r="G1003" s="61"/>
      <c r="H1003" s="61"/>
      <c r="I1003" s="62">
        <f t="shared" ref="I1003:I1007" si="38">IF(E1003="",1,E1003)*IF(F1003="",1,F1003)*IF(G1003="",1,G1003)*H1003</f>
        <v>0</v>
      </c>
    </row>
    <row r="1004" spans="2:9" ht="15" customHeight="1">
      <c r="B1004" s="763"/>
      <c r="C1004" s="751"/>
      <c r="D1004" s="752"/>
      <c r="E1004" s="60"/>
      <c r="F1004" s="60"/>
      <c r="G1004" s="61"/>
      <c r="H1004" s="61"/>
      <c r="I1004" s="62">
        <f t="shared" si="38"/>
        <v>0</v>
      </c>
    </row>
    <row r="1005" spans="2:9" ht="15.75" customHeight="1">
      <c r="B1005" s="750"/>
      <c r="C1005" s="751"/>
      <c r="D1005" s="752"/>
      <c r="E1005" s="60"/>
      <c r="F1005" s="60"/>
      <c r="G1005" s="61"/>
      <c r="H1005" s="61"/>
      <c r="I1005" s="62">
        <f t="shared" si="38"/>
        <v>0</v>
      </c>
    </row>
    <row r="1006" spans="2:9" ht="15" customHeight="1">
      <c r="B1006" s="750"/>
      <c r="C1006" s="751"/>
      <c r="D1006" s="752"/>
      <c r="E1006" s="60"/>
      <c r="F1006" s="60"/>
      <c r="G1006" s="61"/>
      <c r="H1006" s="61"/>
      <c r="I1006" s="62">
        <f t="shared" si="38"/>
        <v>0</v>
      </c>
    </row>
    <row r="1007" spans="2:9" ht="15" customHeight="1">
      <c r="B1007" s="750"/>
      <c r="C1007" s="751"/>
      <c r="D1007" s="752"/>
      <c r="E1007" s="60"/>
      <c r="F1007" s="60"/>
      <c r="G1007" s="61"/>
      <c r="H1007" s="61"/>
      <c r="I1007" s="62">
        <f t="shared" si="38"/>
        <v>0</v>
      </c>
    </row>
    <row r="1008" spans="2:9" ht="15" customHeight="1">
      <c r="B1008" s="753" t="s">
        <v>263</v>
      </c>
      <c r="C1008" s="867"/>
      <c r="D1008" s="867"/>
      <c r="E1008" s="867"/>
      <c r="F1008" s="867"/>
      <c r="G1008" s="867"/>
      <c r="H1008" s="868"/>
      <c r="I1008" s="63">
        <f>SUM(I1003:I1007)</f>
        <v>0</v>
      </c>
    </row>
    <row r="1009" spans="2:9" ht="19.5" customHeight="1">
      <c r="B1009" s="754" t="s">
        <v>264</v>
      </c>
      <c r="C1009" s="869"/>
      <c r="D1009" s="869"/>
      <c r="E1009" s="869"/>
      <c r="F1009" s="869"/>
      <c r="G1009" s="869"/>
      <c r="H1009" s="869"/>
      <c r="I1009" s="870"/>
    </row>
    <row r="1010" spans="2:9" ht="19.5" customHeight="1">
      <c r="B1010" s="871"/>
      <c r="C1010" s="860"/>
      <c r="D1010" s="860"/>
      <c r="E1010" s="860"/>
      <c r="F1010" s="860"/>
      <c r="G1010" s="860"/>
      <c r="H1010" s="860"/>
      <c r="I1010" s="872"/>
    </row>
    <row r="1011" spans="2:9" ht="19.5" customHeight="1">
      <c r="B1011" s="871"/>
      <c r="C1011" s="860"/>
      <c r="D1011" s="860"/>
      <c r="E1011" s="860"/>
      <c r="F1011" s="860"/>
      <c r="G1011" s="860"/>
      <c r="H1011" s="860"/>
      <c r="I1011" s="872"/>
    </row>
    <row r="1012" spans="2:9" ht="19.5" customHeight="1">
      <c r="B1012" s="871"/>
      <c r="C1012" s="860"/>
      <c r="D1012" s="860"/>
      <c r="E1012" s="860"/>
      <c r="F1012" s="860"/>
      <c r="G1012" s="860"/>
      <c r="H1012" s="860"/>
      <c r="I1012" s="872"/>
    </row>
    <row r="1013" spans="2:9" ht="19.5" customHeight="1">
      <c r="B1013" s="871"/>
      <c r="C1013" s="860"/>
      <c r="D1013" s="860"/>
      <c r="E1013" s="860"/>
      <c r="F1013" s="860"/>
      <c r="G1013" s="860"/>
      <c r="H1013" s="860"/>
      <c r="I1013" s="872"/>
    </row>
    <row r="1014" spans="2:9" ht="19.5" customHeight="1">
      <c r="B1014" s="871"/>
      <c r="C1014" s="860"/>
      <c r="D1014" s="860"/>
      <c r="E1014" s="860"/>
      <c r="F1014" s="860"/>
      <c r="G1014" s="860"/>
      <c r="H1014" s="860"/>
      <c r="I1014" s="872"/>
    </row>
    <row r="1015" spans="2:9" ht="19.5" customHeight="1">
      <c r="B1015" s="871"/>
      <c r="C1015" s="860"/>
      <c r="D1015" s="860"/>
      <c r="E1015" s="860"/>
      <c r="F1015" s="860"/>
      <c r="G1015" s="860"/>
      <c r="H1015" s="860"/>
      <c r="I1015" s="872"/>
    </row>
    <row r="1016" spans="2:9" ht="19.5" customHeight="1">
      <c r="B1016" s="871"/>
      <c r="C1016" s="860"/>
      <c r="D1016" s="860"/>
      <c r="E1016" s="860"/>
      <c r="F1016" s="860"/>
      <c r="G1016" s="860"/>
      <c r="H1016" s="860"/>
      <c r="I1016" s="872"/>
    </row>
    <row r="1017" spans="2:9" ht="19.5" customHeight="1">
      <c r="B1017" s="871"/>
      <c r="C1017" s="860"/>
      <c r="D1017" s="860"/>
      <c r="E1017" s="860"/>
      <c r="F1017" s="860"/>
      <c r="G1017" s="860"/>
      <c r="H1017" s="860"/>
      <c r="I1017" s="872"/>
    </row>
    <row r="1018" spans="2:9" ht="19.5" customHeight="1">
      <c r="B1018" s="871"/>
      <c r="C1018" s="860"/>
      <c r="D1018" s="860"/>
      <c r="E1018" s="860"/>
      <c r="F1018" s="860"/>
      <c r="G1018" s="860"/>
      <c r="H1018" s="860"/>
      <c r="I1018" s="872"/>
    </row>
    <row r="1019" spans="2:9" ht="19.5" customHeight="1">
      <c r="B1019" s="873"/>
      <c r="C1019" s="865"/>
      <c r="D1019" s="865"/>
      <c r="E1019" s="865"/>
      <c r="F1019" s="865"/>
      <c r="G1019" s="865"/>
      <c r="H1019" s="865"/>
      <c r="I1019" s="866"/>
    </row>
    <row r="1020" spans="2:9" ht="14.25" customHeight="1"/>
    <row r="1021" spans="2:9" ht="18" customHeight="1">
      <c r="B1021" s="755" t="s">
        <v>256</v>
      </c>
      <c r="C1021" s="861"/>
      <c r="D1021" s="861"/>
      <c r="E1021" s="861"/>
      <c r="F1021" s="861"/>
      <c r="G1021" s="862"/>
      <c r="H1021" s="461"/>
      <c r="I1021" s="462"/>
    </row>
    <row r="1022" spans="2:9" ht="18" customHeight="1">
      <c r="B1022" s="756" t="s">
        <v>257</v>
      </c>
      <c r="C1022" s="861"/>
      <c r="D1022" s="861"/>
      <c r="E1022" s="861"/>
      <c r="F1022" s="861"/>
      <c r="G1022" s="862"/>
      <c r="H1022" s="52"/>
      <c r="I1022" s="53"/>
    </row>
    <row r="1023" spans="2:9" ht="33" customHeight="1">
      <c r="B1023" s="757" t="str">
        <f>+ACTIVIDADES!$B$2</f>
        <v>MANTENIMIENTO RESTAURANTES ESCOLARES</v>
      </c>
      <c r="C1023" s="863"/>
      <c r="D1023" s="863"/>
      <c r="E1023" s="863"/>
      <c r="F1023" s="863"/>
      <c r="G1023" s="864"/>
      <c r="H1023" s="54"/>
      <c r="I1023" s="55"/>
    </row>
    <row r="1024" spans="2:9" ht="21" customHeight="1">
      <c r="B1024" s="463" t="s">
        <v>6</v>
      </c>
      <c r="C1024" s="758" t="s">
        <v>7</v>
      </c>
      <c r="D1024" s="861"/>
      <c r="E1024" s="861"/>
      <c r="F1024" s="861"/>
      <c r="G1024" s="861"/>
      <c r="H1024" s="464" t="s">
        <v>22</v>
      </c>
      <c r="I1024" s="56" t="s">
        <v>23</v>
      </c>
    </row>
    <row r="1025" spans="2:9" ht="95.25" customHeight="1">
      <c r="B1025" s="428">
        <f>+ACTIVIDADES!B55</f>
        <v>6.01</v>
      </c>
      <c r="C1025" s="759" t="str">
        <f t="array" ref="C1025">INDEX(ACTIVIDADES!$C:$C,MATCH(B1025,ACTIVIDADES!$B:$B,0))</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1025" s="865"/>
      <c r="E1025" s="865"/>
      <c r="F1025" s="865"/>
      <c r="G1025" s="866"/>
      <c r="H1025" s="465" t="str">
        <f t="array" ref="H1025">INDEX(ACTIVIDADES!$D:$D,MATCH(B1025,ACTIVIDADES!$B:$B,0))</f>
        <v>kg</v>
      </c>
      <c r="I1025" s="57">
        <f>I1032</f>
        <v>0</v>
      </c>
    </row>
    <row r="1026" spans="2:9" ht="21" customHeight="1">
      <c r="B1026" s="760" t="s">
        <v>258</v>
      </c>
      <c r="C1026" s="761"/>
      <c r="D1026" s="762"/>
      <c r="E1026" s="58" t="s">
        <v>259</v>
      </c>
      <c r="F1026" s="58" t="s">
        <v>260</v>
      </c>
      <c r="G1026" s="58" t="s">
        <v>261</v>
      </c>
      <c r="H1026" s="58" t="s">
        <v>262</v>
      </c>
      <c r="I1026" s="59" t="s">
        <v>251</v>
      </c>
    </row>
    <row r="1027" spans="2:9" ht="15" customHeight="1">
      <c r="B1027" s="763"/>
      <c r="C1027" s="751"/>
      <c r="D1027" s="752"/>
      <c r="E1027" s="60"/>
      <c r="F1027" s="60"/>
      <c r="G1027" s="61"/>
      <c r="H1027" s="61"/>
      <c r="I1027" s="62">
        <f t="shared" ref="I1027:I1031" si="39">IF(E1027="",1,E1027)*IF(F1027="",1,F1027)*IF(G1027="",1,G1027)*H1027</f>
        <v>0</v>
      </c>
    </row>
    <row r="1028" spans="2:9" ht="15" customHeight="1">
      <c r="B1028" s="763"/>
      <c r="C1028" s="751"/>
      <c r="D1028" s="752"/>
      <c r="E1028" s="60"/>
      <c r="F1028" s="60"/>
      <c r="G1028" s="61"/>
      <c r="H1028" s="61"/>
      <c r="I1028" s="62">
        <f t="shared" si="39"/>
        <v>0</v>
      </c>
    </row>
    <row r="1029" spans="2:9" ht="15.75" customHeight="1">
      <c r="B1029" s="750"/>
      <c r="C1029" s="751"/>
      <c r="D1029" s="752"/>
      <c r="E1029" s="60"/>
      <c r="F1029" s="60"/>
      <c r="G1029" s="61"/>
      <c r="H1029" s="61"/>
      <c r="I1029" s="62">
        <f t="shared" si="39"/>
        <v>0</v>
      </c>
    </row>
    <row r="1030" spans="2:9" ht="15" customHeight="1">
      <c r="B1030" s="750"/>
      <c r="C1030" s="751"/>
      <c r="D1030" s="752"/>
      <c r="E1030" s="60"/>
      <c r="F1030" s="60"/>
      <c r="G1030" s="61"/>
      <c r="H1030" s="61"/>
      <c r="I1030" s="62">
        <f t="shared" si="39"/>
        <v>0</v>
      </c>
    </row>
    <row r="1031" spans="2:9" ht="15" customHeight="1">
      <c r="B1031" s="750"/>
      <c r="C1031" s="751"/>
      <c r="D1031" s="752"/>
      <c r="E1031" s="60"/>
      <c r="F1031" s="60"/>
      <c r="G1031" s="61"/>
      <c r="H1031" s="61"/>
      <c r="I1031" s="62">
        <f t="shared" si="39"/>
        <v>0</v>
      </c>
    </row>
    <row r="1032" spans="2:9" ht="15" customHeight="1">
      <c r="B1032" s="753" t="s">
        <v>263</v>
      </c>
      <c r="C1032" s="867"/>
      <c r="D1032" s="867"/>
      <c r="E1032" s="867"/>
      <c r="F1032" s="867"/>
      <c r="G1032" s="867"/>
      <c r="H1032" s="868"/>
      <c r="I1032" s="63">
        <f>SUM(I1027:I1031)</f>
        <v>0</v>
      </c>
    </row>
    <row r="1033" spans="2:9" ht="19.5" customHeight="1">
      <c r="B1033" s="754" t="s">
        <v>264</v>
      </c>
      <c r="C1033" s="869"/>
      <c r="D1033" s="869"/>
      <c r="E1033" s="869"/>
      <c r="F1033" s="869"/>
      <c r="G1033" s="869"/>
      <c r="H1033" s="869"/>
      <c r="I1033" s="870"/>
    </row>
    <row r="1034" spans="2:9" ht="19.5" customHeight="1">
      <c r="B1034" s="871"/>
      <c r="C1034" s="860"/>
      <c r="D1034" s="860"/>
      <c r="E1034" s="860"/>
      <c r="F1034" s="860"/>
      <c r="G1034" s="860"/>
      <c r="H1034" s="860"/>
      <c r="I1034" s="872"/>
    </row>
    <row r="1035" spans="2:9" ht="19.5" customHeight="1">
      <c r="B1035" s="871"/>
      <c r="C1035" s="860"/>
      <c r="D1035" s="860"/>
      <c r="E1035" s="860"/>
      <c r="F1035" s="860"/>
      <c r="G1035" s="860"/>
      <c r="H1035" s="860"/>
      <c r="I1035" s="872"/>
    </row>
    <row r="1036" spans="2:9" ht="19.5" customHeight="1">
      <c r="B1036" s="871"/>
      <c r="C1036" s="860"/>
      <c r="D1036" s="860"/>
      <c r="E1036" s="860"/>
      <c r="F1036" s="860"/>
      <c r="G1036" s="860"/>
      <c r="H1036" s="860"/>
      <c r="I1036" s="872"/>
    </row>
    <row r="1037" spans="2:9" ht="19.5" customHeight="1">
      <c r="B1037" s="871"/>
      <c r="C1037" s="860"/>
      <c r="D1037" s="860"/>
      <c r="E1037" s="860"/>
      <c r="F1037" s="860"/>
      <c r="G1037" s="860"/>
      <c r="H1037" s="860"/>
      <c r="I1037" s="872"/>
    </row>
    <row r="1038" spans="2:9" ht="19.5" customHeight="1">
      <c r="B1038" s="871"/>
      <c r="C1038" s="860"/>
      <c r="D1038" s="860"/>
      <c r="E1038" s="860"/>
      <c r="F1038" s="860"/>
      <c r="G1038" s="860"/>
      <c r="H1038" s="860"/>
      <c r="I1038" s="872"/>
    </row>
    <row r="1039" spans="2:9" ht="19.5" customHeight="1">
      <c r="B1039" s="871"/>
      <c r="C1039" s="860"/>
      <c r="D1039" s="860"/>
      <c r="E1039" s="860"/>
      <c r="F1039" s="860"/>
      <c r="G1039" s="860"/>
      <c r="H1039" s="860"/>
      <c r="I1039" s="872"/>
    </row>
    <row r="1040" spans="2:9" ht="19.5" customHeight="1">
      <c r="B1040" s="871"/>
      <c r="C1040" s="860"/>
      <c r="D1040" s="860"/>
      <c r="E1040" s="860"/>
      <c r="F1040" s="860"/>
      <c r="G1040" s="860"/>
      <c r="H1040" s="860"/>
      <c r="I1040" s="872"/>
    </row>
    <row r="1041" spans="2:11" ht="19.5" customHeight="1">
      <c r="B1041" s="871"/>
      <c r="C1041" s="860"/>
      <c r="D1041" s="860"/>
      <c r="E1041" s="860"/>
      <c r="F1041" s="860"/>
      <c r="G1041" s="860"/>
      <c r="H1041" s="860"/>
      <c r="I1041" s="872"/>
    </row>
    <row r="1042" spans="2:11" ht="19.5" customHeight="1">
      <c r="B1042" s="871"/>
      <c r="C1042" s="860"/>
      <c r="D1042" s="860"/>
      <c r="E1042" s="860"/>
      <c r="F1042" s="860"/>
      <c r="G1042" s="860"/>
      <c r="H1042" s="860"/>
      <c r="I1042" s="872"/>
    </row>
    <row r="1043" spans="2:11" ht="19.5" customHeight="1">
      <c r="B1043" s="873"/>
      <c r="C1043" s="865"/>
      <c r="D1043" s="865"/>
      <c r="E1043" s="865"/>
      <c r="F1043" s="865"/>
      <c r="G1043" s="865"/>
      <c r="H1043" s="865"/>
      <c r="I1043" s="866"/>
    </row>
    <row r="1044" spans="2:11" ht="14.25" customHeight="1"/>
    <row r="1045" spans="2:11" ht="18" customHeight="1">
      <c r="B1045" s="755" t="s">
        <v>256</v>
      </c>
      <c r="C1045" s="861"/>
      <c r="D1045" s="861"/>
      <c r="E1045" s="861"/>
      <c r="F1045" s="861"/>
      <c r="G1045" s="862"/>
      <c r="H1045" s="461"/>
      <c r="I1045" s="462"/>
    </row>
    <row r="1046" spans="2:11" ht="18" customHeight="1">
      <c r="B1046" s="756" t="s">
        <v>257</v>
      </c>
      <c r="C1046" s="861"/>
      <c r="D1046" s="861"/>
      <c r="E1046" s="861"/>
      <c r="F1046" s="861"/>
      <c r="G1046" s="862"/>
      <c r="H1046" s="52"/>
      <c r="I1046" s="53"/>
    </row>
    <row r="1047" spans="2:11" ht="33" customHeight="1">
      <c r="B1047" s="757" t="str">
        <f>+ACTIVIDADES!$B$2</f>
        <v>MANTENIMIENTO RESTAURANTES ESCOLARES</v>
      </c>
      <c r="C1047" s="863"/>
      <c r="D1047" s="863"/>
      <c r="E1047" s="863"/>
      <c r="F1047" s="863"/>
      <c r="G1047" s="864"/>
      <c r="H1047" s="54"/>
      <c r="I1047" s="55"/>
    </row>
    <row r="1048" spans="2:11" ht="21" customHeight="1">
      <c r="B1048" s="463" t="s">
        <v>6</v>
      </c>
      <c r="C1048" s="758" t="s">
        <v>7</v>
      </c>
      <c r="D1048" s="861"/>
      <c r="E1048" s="861"/>
      <c r="F1048" s="861"/>
      <c r="G1048" s="861"/>
      <c r="H1048" s="464" t="s">
        <v>22</v>
      </c>
      <c r="I1048" s="56" t="s">
        <v>23</v>
      </c>
    </row>
    <row r="1049" spans="2:11" ht="95.25" customHeight="1">
      <c r="B1049" s="428">
        <f>+B1025+0.01</f>
        <v>6.02</v>
      </c>
      <c r="C1049" s="759" t="str">
        <f t="array" ref="C1049">INDEX(ACTIVIDADES!$C:$C,MATCH(B1049,ACTIVIDADES!$B:$B,0))</f>
        <v>Colocación de MALLA ELECTROSOLDADA TIPO D 84. Incluye el suministro y el transporte del material y todos los elementos necesarios para su correcta colocación.</v>
      </c>
      <c r="D1049" s="865"/>
      <c r="E1049" s="865"/>
      <c r="F1049" s="865"/>
      <c r="G1049" s="866"/>
      <c r="H1049" s="465" t="str">
        <f t="array" ref="H1049">INDEX(ACTIVIDADES!$D:$D,MATCH(B1049,ACTIVIDADES!$B:$B,0))</f>
        <v>m²</v>
      </c>
      <c r="I1049" s="57">
        <f>I1056</f>
        <v>131.26000000000002</v>
      </c>
      <c r="K1049" s="739">
        <f>INDEX(ACTIVIDADES!$F$9:$F$204,MATCH(MEMORIAS!B1049,ACTIVIDADES!$B$9:$B$204,0))</f>
        <v>13758.355178129612</v>
      </c>
    </row>
    <row r="1050" spans="2:11" ht="21" customHeight="1">
      <c r="B1050" s="760" t="s">
        <v>258</v>
      </c>
      <c r="C1050" s="761"/>
      <c r="D1050" s="762"/>
      <c r="E1050" s="58" t="s">
        <v>259</v>
      </c>
      <c r="F1050" s="58" t="s">
        <v>260</v>
      </c>
      <c r="G1050" s="58" t="s">
        <v>261</v>
      </c>
      <c r="H1050" s="58" t="s">
        <v>262</v>
      </c>
      <c r="I1050" s="59" t="s">
        <v>251</v>
      </c>
    </row>
    <row r="1051" spans="2:11" ht="15" customHeight="1">
      <c r="B1051" s="763" t="s">
        <v>1</v>
      </c>
      <c r="C1051" s="751"/>
      <c r="D1051" s="752"/>
      <c r="E1051" s="60">
        <v>2.2000000000000002</v>
      </c>
      <c r="F1051" s="60">
        <v>1.2</v>
      </c>
      <c r="G1051" s="61"/>
      <c r="H1051" s="61">
        <v>1</v>
      </c>
      <c r="I1051" s="62">
        <f t="shared" ref="I1051:I1054" si="40">IF(E1051="",1,E1051)*IF(F1051="",1,F1051)*IF(G1051="",1,G1051)*H1051</f>
        <v>2.64</v>
      </c>
      <c r="K1051" s="740">
        <f>+I1051*K1049</f>
        <v>36322.057670262177</v>
      </c>
    </row>
    <row r="1052" spans="2:11" ht="15" customHeight="1">
      <c r="B1052" s="763" t="s">
        <v>1</v>
      </c>
      <c r="C1052" s="751"/>
      <c r="D1052" s="752"/>
      <c r="E1052" s="60">
        <v>14</v>
      </c>
      <c r="F1052" s="60">
        <v>6</v>
      </c>
      <c r="G1052" s="61"/>
      <c r="H1052" s="61">
        <v>1</v>
      </c>
      <c r="I1052" s="62">
        <f t="shared" si="40"/>
        <v>84</v>
      </c>
      <c r="K1052" s="740">
        <f>+I1052*K1049</f>
        <v>1155701.8349628875</v>
      </c>
    </row>
    <row r="1053" spans="2:11" ht="15.75" customHeight="1">
      <c r="B1053" s="750" t="s">
        <v>268</v>
      </c>
      <c r="C1053" s="751"/>
      <c r="D1053" s="752"/>
      <c r="E1053" s="60">
        <v>33.32</v>
      </c>
      <c r="F1053" s="60">
        <v>1</v>
      </c>
      <c r="G1053" s="61"/>
      <c r="H1053" s="61">
        <v>1</v>
      </c>
      <c r="I1053" s="62">
        <f t="shared" si="40"/>
        <v>33.32</v>
      </c>
      <c r="K1053" s="740">
        <f>+I1053*K1049</f>
        <v>458428.39453527867</v>
      </c>
    </row>
    <row r="1054" spans="2:11" ht="15" customHeight="1">
      <c r="B1054" s="750" t="s">
        <v>268</v>
      </c>
      <c r="C1054" s="751"/>
      <c r="D1054" s="752"/>
      <c r="E1054" s="60">
        <v>11.3</v>
      </c>
      <c r="F1054" s="60">
        <v>1</v>
      </c>
      <c r="G1054" s="61"/>
      <c r="H1054" s="61">
        <v>1</v>
      </c>
      <c r="I1054" s="62">
        <f t="shared" si="40"/>
        <v>11.3</v>
      </c>
      <c r="K1054" s="740">
        <f>+I1054*K1049</f>
        <v>155469.41351286462</v>
      </c>
    </row>
    <row r="1055" spans="2:11" ht="15" customHeight="1">
      <c r="B1055" s="750"/>
      <c r="C1055" s="751"/>
      <c r="D1055" s="752"/>
      <c r="E1055" s="60"/>
      <c r="F1055" s="60"/>
      <c r="G1055" s="61"/>
      <c r="H1055" s="61"/>
      <c r="I1055" s="62"/>
      <c r="K1055" s="740">
        <f>+I1055*K1049</f>
        <v>0</v>
      </c>
    </row>
    <row r="1056" spans="2:11" ht="15" customHeight="1">
      <c r="B1056" s="753" t="s">
        <v>263</v>
      </c>
      <c r="C1056" s="867"/>
      <c r="D1056" s="867"/>
      <c r="E1056" s="867"/>
      <c r="F1056" s="867"/>
      <c r="G1056" s="867"/>
      <c r="H1056" s="868"/>
      <c r="I1056" s="63">
        <f>SUM(I1051:I1055)</f>
        <v>131.26000000000002</v>
      </c>
    </row>
    <row r="1057" spans="2:9" ht="19.5" customHeight="1">
      <c r="B1057" s="754" t="s">
        <v>264</v>
      </c>
      <c r="C1057" s="869"/>
      <c r="D1057" s="869"/>
      <c r="E1057" s="869"/>
      <c r="F1057" s="869"/>
      <c r="G1057" s="869"/>
      <c r="H1057" s="869"/>
      <c r="I1057" s="870"/>
    </row>
    <row r="1058" spans="2:9" ht="19.5" customHeight="1">
      <c r="B1058" s="871"/>
      <c r="C1058" s="860"/>
      <c r="D1058" s="860"/>
      <c r="E1058" s="860"/>
      <c r="F1058" s="860"/>
      <c r="G1058" s="860"/>
      <c r="H1058" s="860"/>
      <c r="I1058" s="872"/>
    </row>
    <row r="1059" spans="2:9" ht="19.5" customHeight="1">
      <c r="B1059" s="871"/>
      <c r="C1059" s="860"/>
      <c r="D1059" s="860"/>
      <c r="E1059" s="860"/>
      <c r="F1059" s="860"/>
      <c r="G1059" s="860"/>
      <c r="H1059" s="860"/>
      <c r="I1059" s="872"/>
    </row>
    <row r="1060" spans="2:9" ht="19.5" customHeight="1">
      <c r="B1060" s="871"/>
      <c r="C1060" s="860"/>
      <c r="D1060" s="860"/>
      <c r="E1060" s="860"/>
      <c r="F1060" s="860"/>
      <c r="G1060" s="860"/>
      <c r="H1060" s="860"/>
      <c r="I1060" s="872"/>
    </row>
    <row r="1061" spans="2:9" ht="19.5" customHeight="1">
      <c r="B1061" s="871"/>
      <c r="C1061" s="860"/>
      <c r="D1061" s="860"/>
      <c r="E1061" s="860"/>
      <c r="F1061" s="860"/>
      <c r="G1061" s="860"/>
      <c r="H1061" s="860"/>
      <c r="I1061" s="872"/>
    </row>
    <row r="1062" spans="2:9" ht="19.5" customHeight="1">
      <c r="B1062" s="871"/>
      <c r="C1062" s="860"/>
      <c r="D1062" s="860"/>
      <c r="E1062" s="860"/>
      <c r="F1062" s="860"/>
      <c r="G1062" s="860"/>
      <c r="H1062" s="860"/>
      <c r="I1062" s="872"/>
    </row>
    <row r="1063" spans="2:9" ht="19.5" customHeight="1">
      <c r="B1063" s="871"/>
      <c r="C1063" s="860"/>
      <c r="D1063" s="860"/>
      <c r="E1063" s="860"/>
      <c r="F1063" s="860"/>
      <c r="G1063" s="860"/>
      <c r="H1063" s="860"/>
      <c r="I1063" s="872"/>
    </row>
    <row r="1064" spans="2:9" ht="19.5" customHeight="1">
      <c r="B1064" s="871"/>
      <c r="C1064" s="860"/>
      <c r="D1064" s="860"/>
      <c r="E1064" s="860"/>
      <c r="F1064" s="860"/>
      <c r="G1064" s="860"/>
      <c r="H1064" s="860"/>
      <c r="I1064" s="872"/>
    </row>
    <row r="1065" spans="2:9" ht="19.5" customHeight="1">
      <c r="B1065" s="871"/>
      <c r="C1065" s="860"/>
      <c r="D1065" s="860"/>
      <c r="E1065" s="860"/>
      <c r="F1065" s="860"/>
      <c r="G1065" s="860"/>
      <c r="H1065" s="860"/>
      <c r="I1065" s="872"/>
    </row>
    <row r="1066" spans="2:9" ht="19.5" customHeight="1">
      <c r="B1066" s="871"/>
      <c r="C1066" s="860"/>
      <c r="D1066" s="860"/>
      <c r="E1066" s="860"/>
      <c r="F1066" s="860"/>
      <c r="G1066" s="860"/>
      <c r="H1066" s="860"/>
      <c r="I1066" s="872"/>
    </row>
    <row r="1067" spans="2:9" ht="19.5" customHeight="1">
      <c r="B1067" s="871"/>
      <c r="C1067" s="860"/>
      <c r="D1067" s="860"/>
      <c r="E1067" s="860"/>
      <c r="F1067" s="860"/>
      <c r="G1067" s="860"/>
      <c r="H1067" s="860"/>
      <c r="I1067" s="872"/>
    </row>
    <row r="1068" spans="2:9" ht="19.5" customHeight="1">
      <c r="B1068" s="871"/>
      <c r="C1068" s="860"/>
      <c r="D1068" s="860"/>
      <c r="E1068" s="860"/>
      <c r="F1068" s="860"/>
      <c r="G1068" s="860"/>
      <c r="H1068" s="860"/>
      <c r="I1068" s="872"/>
    </row>
    <row r="1069" spans="2:9" ht="19.5" customHeight="1">
      <c r="B1069" s="871"/>
      <c r="C1069" s="860"/>
      <c r="D1069" s="860"/>
      <c r="E1069" s="860"/>
      <c r="F1069" s="860"/>
      <c r="G1069" s="860"/>
      <c r="H1069" s="860"/>
      <c r="I1069" s="872"/>
    </row>
    <row r="1070" spans="2:9" ht="19.5" customHeight="1">
      <c r="B1070" s="871"/>
      <c r="C1070" s="860"/>
      <c r="D1070" s="860"/>
      <c r="E1070" s="860"/>
      <c r="F1070" s="860"/>
      <c r="G1070" s="860"/>
      <c r="H1070" s="860"/>
      <c r="I1070" s="872"/>
    </row>
    <row r="1071" spans="2:9" ht="19.5" customHeight="1">
      <c r="B1071" s="871"/>
      <c r="C1071" s="860"/>
      <c r="D1071" s="860"/>
      <c r="E1071" s="860"/>
      <c r="F1071" s="860"/>
      <c r="G1071" s="860"/>
      <c r="H1071" s="860"/>
      <c r="I1071" s="872"/>
    </row>
    <row r="1072" spans="2:9" ht="19.5" customHeight="1">
      <c r="B1072" s="871"/>
      <c r="C1072" s="860"/>
      <c r="D1072" s="860"/>
      <c r="E1072" s="860"/>
      <c r="F1072" s="860"/>
      <c r="G1072" s="860"/>
      <c r="H1072" s="860"/>
      <c r="I1072" s="872"/>
    </row>
    <row r="1073" spans="2:9" ht="19.5" customHeight="1">
      <c r="B1073" s="871"/>
      <c r="C1073" s="860"/>
      <c r="D1073" s="860"/>
      <c r="E1073" s="860"/>
      <c r="F1073" s="860"/>
      <c r="G1073" s="860"/>
      <c r="H1073" s="860"/>
      <c r="I1073" s="872"/>
    </row>
    <row r="1074" spans="2:9" ht="19.5" customHeight="1">
      <c r="B1074" s="871"/>
      <c r="C1074" s="860"/>
      <c r="D1074" s="860"/>
      <c r="E1074" s="860"/>
      <c r="F1074" s="860"/>
      <c r="G1074" s="860"/>
      <c r="H1074" s="860"/>
      <c r="I1074" s="872"/>
    </row>
    <row r="1075" spans="2:9" ht="19.5" customHeight="1">
      <c r="B1075" s="871"/>
      <c r="C1075" s="860"/>
      <c r="D1075" s="860"/>
      <c r="E1075" s="860"/>
      <c r="F1075" s="860"/>
      <c r="G1075" s="860"/>
      <c r="H1075" s="860"/>
      <c r="I1075" s="872"/>
    </row>
    <row r="1076" spans="2:9" ht="19.5" customHeight="1">
      <c r="B1076" s="871"/>
      <c r="C1076" s="860"/>
      <c r="D1076" s="860"/>
      <c r="E1076" s="860"/>
      <c r="F1076" s="860"/>
      <c r="G1076" s="860"/>
      <c r="H1076" s="860"/>
      <c r="I1076" s="872"/>
    </row>
    <row r="1077" spans="2:9" ht="19.5" customHeight="1">
      <c r="B1077" s="871"/>
      <c r="C1077" s="860"/>
      <c r="D1077" s="860"/>
      <c r="E1077" s="860"/>
      <c r="F1077" s="860"/>
      <c r="G1077" s="860"/>
      <c r="H1077" s="860"/>
      <c r="I1077" s="872"/>
    </row>
    <row r="1078" spans="2:9" ht="19.5" customHeight="1">
      <c r="B1078" s="873"/>
      <c r="C1078" s="865"/>
      <c r="D1078" s="865"/>
      <c r="E1078" s="865"/>
      <c r="F1078" s="865"/>
      <c r="G1078" s="865"/>
      <c r="H1078" s="865"/>
      <c r="I1078" s="866"/>
    </row>
    <row r="1079" spans="2:9" ht="14.25" customHeight="1"/>
    <row r="1080" spans="2:9" ht="18" customHeight="1">
      <c r="B1080" s="755" t="s">
        <v>256</v>
      </c>
      <c r="C1080" s="861"/>
      <c r="D1080" s="861"/>
      <c r="E1080" s="861"/>
      <c r="F1080" s="861"/>
      <c r="G1080" s="862"/>
      <c r="H1080" s="461"/>
      <c r="I1080" s="462"/>
    </row>
    <row r="1081" spans="2:9" ht="18" customHeight="1">
      <c r="B1081" s="756" t="s">
        <v>257</v>
      </c>
      <c r="C1081" s="861"/>
      <c r="D1081" s="861"/>
      <c r="E1081" s="861"/>
      <c r="F1081" s="861"/>
      <c r="G1081" s="862"/>
      <c r="H1081" s="52"/>
      <c r="I1081" s="53"/>
    </row>
    <row r="1082" spans="2:9" ht="33" customHeight="1">
      <c r="B1082" s="757" t="str">
        <f>+ACTIVIDADES!$B$2</f>
        <v>MANTENIMIENTO RESTAURANTES ESCOLARES</v>
      </c>
      <c r="C1082" s="863"/>
      <c r="D1082" s="863"/>
      <c r="E1082" s="863"/>
      <c r="F1082" s="863"/>
      <c r="G1082" s="864"/>
      <c r="H1082" s="54"/>
      <c r="I1082" s="55"/>
    </row>
    <row r="1083" spans="2:9" ht="21" customHeight="1">
      <c r="B1083" s="463" t="s">
        <v>6</v>
      </c>
      <c r="C1083" s="758" t="s">
        <v>7</v>
      </c>
      <c r="D1083" s="861"/>
      <c r="E1083" s="861"/>
      <c r="F1083" s="861"/>
      <c r="G1083" s="861"/>
      <c r="H1083" s="464" t="s">
        <v>22</v>
      </c>
      <c r="I1083" s="56" t="s">
        <v>23</v>
      </c>
    </row>
    <row r="1084" spans="2:9" ht="95.25" customHeight="1">
      <c r="B1084" s="428">
        <f>+ACTIVIDADES!B58</f>
        <v>7.01</v>
      </c>
      <c r="C1084" s="759" t="str">
        <f t="array" ref="C1084">INDEX(ACTIVIDADES!$C:$C,MATCH(B1084,ACTIVIDADES!$B:$B,0))</f>
        <v>Suministro e instalacion de MANTO ASFÁLTICO DE 3MM con foil autoadhesivo x 0,30 mts para impermeabilización de cubiertas como ruanas. Incluye todo lo necesario para su correcta instalación.</v>
      </c>
      <c r="D1084" s="865"/>
      <c r="E1084" s="865"/>
      <c r="F1084" s="865"/>
      <c r="G1084" s="866"/>
      <c r="H1084" s="465" t="str">
        <f t="array" ref="H1084">INDEX(ACTIVIDADES!$D:$D,MATCH(B1084,ACTIVIDADES!$B:$B,0))</f>
        <v>m</v>
      </c>
      <c r="I1084" s="57">
        <f>I1091</f>
        <v>0</v>
      </c>
    </row>
    <row r="1085" spans="2:9" ht="21" customHeight="1">
      <c r="B1085" s="760" t="s">
        <v>258</v>
      </c>
      <c r="C1085" s="761"/>
      <c r="D1085" s="762"/>
      <c r="E1085" s="58" t="s">
        <v>259</v>
      </c>
      <c r="F1085" s="58" t="s">
        <v>260</v>
      </c>
      <c r="G1085" s="58" t="s">
        <v>261</v>
      </c>
      <c r="H1085" s="58" t="s">
        <v>262</v>
      </c>
      <c r="I1085" s="59" t="s">
        <v>251</v>
      </c>
    </row>
    <row r="1086" spans="2:9" ht="15" customHeight="1">
      <c r="B1086" s="763"/>
      <c r="C1086" s="751"/>
      <c r="D1086" s="752"/>
      <c r="E1086" s="60"/>
      <c r="F1086" s="60"/>
      <c r="G1086" s="61"/>
      <c r="H1086" s="61"/>
      <c r="I1086" s="62">
        <f t="shared" ref="I1086:I1090" si="41">IF(E1086="",1,E1086)*IF(F1086="",1,F1086)*IF(G1086="",1,G1086)*H1086</f>
        <v>0</v>
      </c>
    </row>
    <row r="1087" spans="2:9" ht="15" customHeight="1">
      <c r="B1087" s="763"/>
      <c r="C1087" s="751"/>
      <c r="D1087" s="752"/>
      <c r="E1087" s="60"/>
      <c r="F1087" s="60"/>
      <c r="G1087" s="61"/>
      <c r="H1087" s="61"/>
      <c r="I1087" s="62">
        <f t="shared" si="41"/>
        <v>0</v>
      </c>
    </row>
    <row r="1088" spans="2:9" ht="15.75" customHeight="1">
      <c r="B1088" s="750"/>
      <c r="C1088" s="751"/>
      <c r="D1088" s="752"/>
      <c r="E1088" s="60"/>
      <c r="F1088" s="60"/>
      <c r="G1088" s="61"/>
      <c r="H1088" s="61"/>
      <c r="I1088" s="62">
        <f t="shared" si="41"/>
        <v>0</v>
      </c>
    </row>
    <row r="1089" spans="2:9" ht="15" customHeight="1">
      <c r="B1089" s="750"/>
      <c r="C1089" s="751"/>
      <c r="D1089" s="752"/>
      <c r="E1089" s="60"/>
      <c r="F1089" s="60"/>
      <c r="G1089" s="61"/>
      <c r="H1089" s="61"/>
      <c r="I1089" s="62">
        <f t="shared" si="41"/>
        <v>0</v>
      </c>
    </row>
    <row r="1090" spans="2:9" ht="15" customHeight="1">
      <c r="B1090" s="750"/>
      <c r="C1090" s="751"/>
      <c r="D1090" s="752"/>
      <c r="E1090" s="60"/>
      <c r="F1090" s="60"/>
      <c r="G1090" s="61"/>
      <c r="H1090" s="61"/>
      <c r="I1090" s="62">
        <f t="shared" si="41"/>
        <v>0</v>
      </c>
    </row>
    <row r="1091" spans="2:9" ht="15" customHeight="1">
      <c r="B1091" s="753" t="s">
        <v>263</v>
      </c>
      <c r="C1091" s="867"/>
      <c r="D1091" s="867"/>
      <c r="E1091" s="867"/>
      <c r="F1091" s="867"/>
      <c r="G1091" s="867"/>
      <c r="H1091" s="868"/>
      <c r="I1091" s="63">
        <f>SUM(I1086:I1090)</f>
        <v>0</v>
      </c>
    </row>
    <row r="1092" spans="2:9" ht="19.5" customHeight="1">
      <c r="B1092" s="754" t="s">
        <v>264</v>
      </c>
      <c r="C1092" s="869"/>
      <c r="D1092" s="869"/>
      <c r="E1092" s="869"/>
      <c r="F1092" s="869"/>
      <c r="G1092" s="869"/>
      <c r="H1092" s="869"/>
      <c r="I1092" s="870"/>
    </row>
    <row r="1093" spans="2:9" ht="19.5" customHeight="1">
      <c r="B1093" s="871"/>
      <c r="C1093" s="860"/>
      <c r="D1093" s="860"/>
      <c r="E1093" s="860"/>
      <c r="F1093" s="860"/>
      <c r="G1093" s="860"/>
      <c r="H1093" s="860"/>
      <c r="I1093" s="872"/>
    </row>
    <row r="1094" spans="2:9" ht="19.5" customHeight="1">
      <c r="B1094" s="871"/>
      <c r="C1094" s="860"/>
      <c r="D1094" s="860"/>
      <c r="E1094" s="860"/>
      <c r="F1094" s="860"/>
      <c r="G1094" s="860"/>
      <c r="H1094" s="860"/>
      <c r="I1094" s="872"/>
    </row>
    <row r="1095" spans="2:9" ht="19.5" customHeight="1">
      <c r="B1095" s="871"/>
      <c r="C1095" s="860"/>
      <c r="D1095" s="860"/>
      <c r="E1095" s="860"/>
      <c r="F1095" s="860"/>
      <c r="G1095" s="860"/>
      <c r="H1095" s="860"/>
      <c r="I1095" s="872"/>
    </row>
    <row r="1096" spans="2:9" ht="19.5" customHeight="1">
      <c r="B1096" s="871"/>
      <c r="C1096" s="860"/>
      <c r="D1096" s="860"/>
      <c r="E1096" s="860"/>
      <c r="F1096" s="860"/>
      <c r="G1096" s="860"/>
      <c r="H1096" s="860"/>
      <c r="I1096" s="872"/>
    </row>
    <row r="1097" spans="2:9" ht="19.5" customHeight="1">
      <c r="B1097" s="871"/>
      <c r="C1097" s="860"/>
      <c r="D1097" s="860"/>
      <c r="E1097" s="860"/>
      <c r="F1097" s="860"/>
      <c r="G1097" s="860"/>
      <c r="H1097" s="860"/>
      <c r="I1097" s="872"/>
    </row>
    <row r="1098" spans="2:9" ht="19.5" customHeight="1">
      <c r="B1098" s="871"/>
      <c r="C1098" s="860"/>
      <c r="D1098" s="860"/>
      <c r="E1098" s="860"/>
      <c r="F1098" s="860"/>
      <c r="G1098" s="860"/>
      <c r="H1098" s="860"/>
      <c r="I1098" s="872"/>
    </row>
    <row r="1099" spans="2:9" ht="19.5" customHeight="1">
      <c r="B1099" s="871"/>
      <c r="C1099" s="860"/>
      <c r="D1099" s="860"/>
      <c r="E1099" s="860"/>
      <c r="F1099" s="860"/>
      <c r="G1099" s="860"/>
      <c r="H1099" s="860"/>
      <c r="I1099" s="872"/>
    </row>
    <row r="1100" spans="2:9" ht="19.5" customHeight="1">
      <c r="B1100" s="871"/>
      <c r="C1100" s="860"/>
      <c r="D1100" s="860"/>
      <c r="E1100" s="860"/>
      <c r="F1100" s="860"/>
      <c r="G1100" s="860"/>
      <c r="H1100" s="860"/>
      <c r="I1100" s="872"/>
    </row>
    <row r="1101" spans="2:9" ht="19.5" customHeight="1">
      <c r="B1101" s="871"/>
      <c r="C1101" s="860"/>
      <c r="D1101" s="860"/>
      <c r="E1101" s="860"/>
      <c r="F1101" s="860"/>
      <c r="G1101" s="860"/>
      <c r="H1101" s="860"/>
      <c r="I1101" s="872"/>
    </row>
    <row r="1102" spans="2:9" ht="19.5" customHeight="1">
      <c r="B1102" s="873"/>
      <c r="C1102" s="865"/>
      <c r="D1102" s="865"/>
      <c r="E1102" s="865"/>
      <c r="F1102" s="865"/>
      <c r="G1102" s="865"/>
      <c r="H1102" s="865"/>
      <c r="I1102" s="866"/>
    </row>
    <row r="1103" spans="2:9" ht="14.25" customHeight="1"/>
    <row r="1104" spans="2:9" ht="18" customHeight="1">
      <c r="B1104" s="755" t="s">
        <v>256</v>
      </c>
      <c r="C1104" s="861"/>
      <c r="D1104" s="861"/>
      <c r="E1104" s="861"/>
      <c r="F1104" s="861"/>
      <c r="G1104" s="862"/>
      <c r="H1104" s="461"/>
      <c r="I1104" s="462"/>
    </row>
    <row r="1105" spans="2:11" ht="18" customHeight="1">
      <c r="B1105" s="756" t="s">
        <v>257</v>
      </c>
      <c r="C1105" s="861"/>
      <c r="D1105" s="861"/>
      <c r="E1105" s="861"/>
      <c r="F1105" s="861"/>
      <c r="G1105" s="862"/>
      <c r="H1105" s="52"/>
      <c r="I1105" s="53"/>
    </row>
    <row r="1106" spans="2:11" ht="33" customHeight="1">
      <c r="B1106" s="757" t="str">
        <f>+ACTIVIDADES!$B$2</f>
        <v>MANTENIMIENTO RESTAURANTES ESCOLARES</v>
      </c>
      <c r="C1106" s="863"/>
      <c r="D1106" s="863"/>
      <c r="E1106" s="863"/>
      <c r="F1106" s="863"/>
      <c r="G1106" s="864"/>
      <c r="H1106" s="54"/>
      <c r="I1106" s="55"/>
    </row>
    <row r="1107" spans="2:11" ht="21" customHeight="1">
      <c r="B1107" s="463" t="s">
        <v>6</v>
      </c>
      <c r="C1107" s="758" t="s">
        <v>7</v>
      </c>
      <c r="D1107" s="861"/>
      <c r="E1107" s="861"/>
      <c r="F1107" s="861"/>
      <c r="G1107" s="861"/>
      <c r="H1107" s="464" t="s">
        <v>22</v>
      </c>
      <c r="I1107" s="56" t="s">
        <v>23</v>
      </c>
    </row>
    <row r="1108" spans="2:11" ht="95.25" customHeight="1">
      <c r="B1108" s="428">
        <f>+B1084+0.01</f>
        <v>7.02</v>
      </c>
      <c r="C1108" s="759" t="str">
        <f t="array" ref="C1108">INDEX(ACTIVIDADES!$C:$C,MATCH(B1108,ACTIVIDADES!$B:$B,0))</f>
        <v>Suministro e instalación de IMPERMEABILIZACIÓN DE MURO igol denso de sika  o similar. Incluye: igol imprimante y plastico ( polietilenonegro calibre 5 ).</v>
      </c>
      <c r="D1108" s="865"/>
      <c r="E1108" s="865"/>
      <c r="F1108" s="865"/>
      <c r="G1108" s="866"/>
      <c r="H1108" s="465" t="str">
        <f t="array" ref="H1108">INDEX(ACTIVIDADES!$D:$D,MATCH(B1108,ACTIVIDADES!$B:$B,0))</f>
        <v>m²</v>
      </c>
      <c r="I1108" s="57">
        <f>I1115</f>
        <v>9.6</v>
      </c>
      <c r="K1108" s="739">
        <f>INDEX(ACTIVIDADES!$F$9:$F$204,MATCH(MEMORIAS!B1108,ACTIVIDADES!$B$9:$B$204,0))</f>
        <v>98618.921346351999</v>
      </c>
    </row>
    <row r="1109" spans="2:11" ht="21" customHeight="1">
      <c r="B1109" s="760" t="s">
        <v>258</v>
      </c>
      <c r="C1109" s="761"/>
      <c r="D1109" s="762"/>
      <c r="E1109" s="58" t="s">
        <v>259</v>
      </c>
      <c r="F1109" s="58" t="s">
        <v>260</v>
      </c>
      <c r="G1109" s="58" t="s">
        <v>261</v>
      </c>
      <c r="H1109" s="58" t="s">
        <v>262</v>
      </c>
      <c r="I1109" s="59" t="s">
        <v>251</v>
      </c>
    </row>
    <row r="1110" spans="2:11" ht="15" customHeight="1">
      <c r="B1110" s="763" t="s">
        <v>1</v>
      </c>
      <c r="C1110" s="751"/>
      <c r="D1110" s="752"/>
      <c r="E1110" s="60">
        <v>4</v>
      </c>
      <c r="F1110" s="60">
        <v>1</v>
      </c>
      <c r="G1110" s="61">
        <v>2.4</v>
      </c>
      <c r="H1110" s="61">
        <v>1</v>
      </c>
      <c r="I1110" s="62">
        <f t="shared" ref="I1110:I1114" si="42">IF(E1110="",1,E1110)*IF(F1110="",1,F1110)*IF(G1110="",1,G1110)*H1110</f>
        <v>9.6</v>
      </c>
      <c r="K1110" s="740">
        <f>+I1110*K1108</f>
        <v>946741.64492497919</v>
      </c>
    </row>
    <row r="1111" spans="2:11" ht="15" customHeight="1">
      <c r="B1111" s="763"/>
      <c r="C1111" s="751"/>
      <c r="D1111" s="752"/>
      <c r="E1111" s="60"/>
      <c r="F1111" s="60"/>
      <c r="G1111" s="61"/>
      <c r="H1111" s="61"/>
      <c r="I1111" s="62">
        <f t="shared" si="42"/>
        <v>0</v>
      </c>
      <c r="K1111" s="740">
        <f>+I1111*K1108</f>
        <v>0</v>
      </c>
    </row>
    <row r="1112" spans="2:11" ht="15.75" customHeight="1">
      <c r="B1112" s="750"/>
      <c r="C1112" s="751"/>
      <c r="D1112" s="752"/>
      <c r="E1112" s="60"/>
      <c r="F1112" s="60"/>
      <c r="G1112" s="61"/>
      <c r="H1112" s="61"/>
      <c r="I1112" s="62">
        <f t="shared" si="42"/>
        <v>0</v>
      </c>
      <c r="K1112" s="740">
        <f>+I1112*K1108</f>
        <v>0</v>
      </c>
    </row>
    <row r="1113" spans="2:11" ht="15" customHeight="1">
      <c r="B1113" s="750"/>
      <c r="C1113" s="751"/>
      <c r="D1113" s="752"/>
      <c r="E1113" s="60"/>
      <c r="F1113" s="60"/>
      <c r="G1113" s="61"/>
      <c r="H1113" s="61"/>
      <c r="I1113" s="62">
        <f t="shared" si="42"/>
        <v>0</v>
      </c>
      <c r="K1113" s="740">
        <f>+I1113*K1108</f>
        <v>0</v>
      </c>
    </row>
    <row r="1114" spans="2:11" ht="15" customHeight="1">
      <c r="B1114" s="750"/>
      <c r="C1114" s="751"/>
      <c r="D1114" s="752"/>
      <c r="E1114" s="60"/>
      <c r="F1114" s="60"/>
      <c r="G1114" s="61"/>
      <c r="H1114" s="61"/>
      <c r="I1114" s="62">
        <f t="shared" si="42"/>
        <v>0</v>
      </c>
      <c r="K1114" s="740">
        <f>+I1114*K1108</f>
        <v>0</v>
      </c>
    </row>
    <row r="1115" spans="2:11" ht="15" customHeight="1">
      <c r="B1115" s="753" t="s">
        <v>263</v>
      </c>
      <c r="C1115" s="867"/>
      <c r="D1115" s="867"/>
      <c r="E1115" s="867"/>
      <c r="F1115" s="867"/>
      <c r="G1115" s="867"/>
      <c r="H1115" s="868"/>
      <c r="I1115" s="63">
        <f>SUM(I1110:I1114)</f>
        <v>9.6</v>
      </c>
    </row>
    <row r="1116" spans="2:11" ht="19.5" customHeight="1">
      <c r="B1116" s="754" t="s">
        <v>264</v>
      </c>
      <c r="C1116" s="869"/>
      <c r="D1116" s="869"/>
      <c r="E1116" s="869"/>
      <c r="F1116" s="869"/>
      <c r="G1116" s="869"/>
      <c r="H1116" s="869"/>
      <c r="I1116" s="870"/>
    </row>
    <row r="1117" spans="2:11" ht="19.5" customHeight="1">
      <c r="B1117" s="871"/>
      <c r="C1117" s="860"/>
      <c r="D1117" s="860"/>
      <c r="E1117" s="860"/>
      <c r="F1117" s="860"/>
      <c r="G1117" s="860"/>
      <c r="H1117" s="860"/>
      <c r="I1117" s="872"/>
    </row>
    <row r="1118" spans="2:11" ht="19.5" customHeight="1">
      <c r="B1118" s="871"/>
      <c r="C1118" s="860"/>
      <c r="D1118" s="860"/>
      <c r="E1118" s="860"/>
      <c r="F1118" s="860"/>
      <c r="G1118" s="860"/>
      <c r="H1118" s="860"/>
      <c r="I1118" s="872"/>
    </row>
    <row r="1119" spans="2:11" ht="19.5" customHeight="1">
      <c r="B1119" s="871"/>
      <c r="C1119" s="860"/>
      <c r="D1119" s="860"/>
      <c r="E1119" s="860"/>
      <c r="F1119" s="860"/>
      <c r="G1119" s="860"/>
      <c r="H1119" s="860"/>
      <c r="I1119" s="872"/>
    </row>
    <row r="1120" spans="2:11" ht="19.5" customHeight="1">
      <c r="B1120" s="871"/>
      <c r="C1120" s="860"/>
      <c r="D1120" s="860"/>
      <c r="E1120" s="860"/>
      <c r="F1120" s="860"/>
      <c r="G1120" s="860"/>
      <c r="H1120" s="860"/>
      <c r="I1120" s="872"/>
    </row>
    <row r="1121" spans="2:9" ht="19.5" customHeight="1">
      <c r="B1121" s="871"/>
      <c r="C1121" s="860"/>
      <c r="D1121" s="860"/>
      <c r="E1121" s="860"/>
      <c r="F1121" s="860"/>
      <c r="G1121" s="860"/>
      <c r="H1121" s="860"/>
      <c r="I1121" s="872"/>
    </row>
    <row r="1122" spans="2:9" ht="19.5" customHeight="1">
      <c r="B1122" s="871"/>
      <c r="C1122" s="860"/>
      <c r="D1122" s="860"/>
      <c r="E1122" s="860"/>
      <c r="F1122" s="860"/>
      <c r="G1122" s="860"/>
      <c r="H1122" s="860"/>
      <c r="I1122" s="872"/>
    </row>
    <row r="1123" spans="2:9" ht="19.5" customHeight="1">
      <c r="B1123" s="871"/>
      <c r="C1123" s="860"/>
      <c r="D1123" s="860"/>
      <c r="E1123" s="860"/>
      <c r="F1123" s="860"/>
      <c r="G1123" s="860"/>
      <c r="H1123" s="860"/>
      <c r="I1123" s="872"/>
    </row>
    <row r="1124" spans="2:9" ht="19.5" customHeight="1">
      <c r="B1124" s="871"/>
      <c r="C1124" s="860"/>
      <c r="D1124" s="860"/>
      <c r="E1124" s="860"/>
      <c r="F1124" s="860"/>
      <c r="G1124" s="860"/>
      <c r="H1124" s="860"/>
      <c r="I1124" s="872"/>
    </row>
    <row r="1125" spans="2:9" ht="19.5" customHeight="1">
      <c r="B1125" s="871"/>
      <c r="C1125" s="860"/>
      <c r="D1125" s="860"/>
      <c r="E1125" s="860"/>
      <c r="F1125" s="860"/>
      <c r="G1125" s="860"/>
      <c r="H1125" s="860"/>
      <c r="I1125" s="872"/>
    </row>
    <row r="1126" spans="2:9" ht="19.5" customHeight="1">
      <c r="B1126" s="871"/>
      <c r="C1126" s="860"/>
      <c r="D1126" s="860"/>
      <c r="E1126" s="860"/>
      <c r="F1126" s="860"/>
      <c r="G1126" s="860"/>
      <c r="H1126" s="860"/>
      <c r="I1126" s="872"/>
    </row>
    <row r="1127" spans="2:9" ht="19.5" customHeight="1">
      <c r="B1127" s="873"/>
      <c r="C1127" s="865"/>
      <c r="D1127" s="865"/>
      <c r="E1127" s="865"/>
      <c r="F1127" s="865"/>
      <c r="G1127" s="865"/>
      <c r="H1127" s="865"/>
      <c r="I1127" s="866"/>
    </row>
    <row r="1128" spans="2:9" ht="14.25" customHeight="1"/>
    <row r="1129" spans="2:9" ht="18" customHeight="1">
      <c r="B1129" s="755" t="s">
        <v>256</v>
      </c>
      <c r="C1129" s="861"/>
      <c r="D1129" s="861"/>
      <c r="E1129" s="861"/>
      <c r="F1129" s="861"/>
      <c r="G1129" s="862"/>
      <c r="H1129" s="461"/>
      <c r="I1129" s="462"/>
    </row>
    <row r="1130" spans="2:9" ht="18" customHeight="1">
      <c r="B1130" s="756" t="s">
        <v>257</v>
      </c>
      <c r="C1130" s="861"/>
      <c r="D1130" s="861"/>
      <c r="E1130" s="861"/>
      <c r="F1130" s="861"/>
      <c r="G1130" s="862"/>
      <c r="H1130" s="52"/>
      <c r="I1130" s="53"/>
    </row>
    <row r="1131" spans="2:9" ht="33" customHeight="1">
      <c r="B1131" s="757" t="str">
        <f>+ACTIVIDADES!$B$2</f>
        <v>MANTENIMIENTO RESTAURANTES ESCOLARES</v>
      </c>
      <c r="C1131" s="863"/>
      <c r="D1131" s="863"/>
      <c r="E1131" s="863"/>
      <c r="F1131" s="863"/>
      <c r="G1131" s="864"/>
      <c r="H1131" s="54"/>
      <c r="I1131" s="55"/>
    </row>
    <row r="1132" spans="2:9" ht="21" customHeight="1">
      <c r="B1132" s="463" t="s">
        <v>6</v>
      </c>
      <c r="C1132" s="758" t="s">
        <v>7</v>
      </c>
      <c r="D1132" s="861"/>
      <c r="E1132" s="861"/>
      <c r="F1132" s="861"/>
      <c r="G1132" s="861"/>
      <c r="H1132" s="464" t="s">
        <v>22</v>
      </c>
      <c r="I1132" s="56" t="s">
        <v>23</v>
      </c>
    </row>
    <row r="1133" spans="2:9" ht="95.25" customHeight="1">
      <c r="B1133" s="428">
        <f>+B1108+0.01</f>
        <v>7.0299999999999994</v>
      </c>
      <c r="C1133" s="759" t="str">
        <f t="array" ref="C1133">INDEX(ACTIVIDADES!$C:$C,MATCH(B1133,ACTIVIDADES!$B:$B,0))</f>
        <v>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D1133" s="865"/>
      <c r="E1133" s="865"/>
      <c r="F1133" s="865"/>
      <c r="G1133" s="866"/>
      <c r="H1133" s="465" t="str">
        <f t="array" ref="H1133">INDEX(ACTIVIDADES!$D:$D,MATCH(B1133,ACTIVIDADES!$B:$B,0))</f>
        <v>m²</v>
      </c>
      <c r="I1133" s="57">
        <f>I1140</f>
        <v>0</v>
      </c>
    </row>
    <row r="1134" spans="2:9" ht="21" customHeight="1">
      <c r="B1134" s="760" t="s">
        <v>258</v>
      </c>
      <c r="C1134" s="761"/>
      <c r="D1134" s="762"/>
      <c r="E1134" s="58" t="s">
        <v>259</v>
      </c>
      <c r="F1134" s="58" t="s">
        <v>260</v>
      </c>
      <c r="G1134" s="58" t="s">
        <v>261</v>
      </c>
      <c r="H1134" s="58" t="s">
        <v>262</v>
      </c>
      <c r="I1134" s="59" t="s">
        <v>251</v>
      </c>
    </row>
    <row r="1135" spans="2:9" ht="15" customHeight="1">
      <c r="B1135" s="763"/>
      <c r="C1135" s="751"/>
      <c r="D1135" s="752"/>
      <c r="E1135" s="60"/>
      <c r="F1135" s="60"/>
      <c r="G1135" s="61"/>
      <c r="H1135" s="61"/>
      <c r="I1135" s="62">
        <f t="shared" ref="I1135:I1139" si="43">IF(E1135="",1,E1135)*IF(F1135="",1,F1135)*IF(G1135="",1,G1135)*H1135</f>
        <v>0</v>
      </c>
    </row>
    <row r="1136" spans="2:9" ht="15" customHeight="1">
      <c r="B1136" s="763"/>
      <c r="C1136" s="751"/>
      <c r="D1136" s="752"/>
      <c r="E1136" s="60"/>
      <c r="F1136" s="60"/>
      <c r="G1136" s="61"/>
      <c r="H1136" s="61"/>
      <c r="I1136" s="62">
        <f t="shared" si="43"/>
        <v>0</v>
      </c>
    </row>
    <row r="1137" spans="2:9" ht="15.75" customHeight="1">
      <c r="B1137" s="750"/>
      <c r="C1137" s="751"/>
      <c r="D1137" s="752"/>
      <c r="E1137" s="60"/>
      <c r="F1137" s="60"/>
      <c r="G1137" s="61"/>
      <c r="H1137" s="61"/>
      <c r="I1137" s="62">
        <f t="shared" si="43"/>
        <v>0</v>
      </c>
    </row>
    <row r="1138" spans="2:9" ht="15" customHeight="1">
      <c r="B1138" s="750"/>
      <c r="C1138" s="751"/>
      <c r="D1138" s="752"/>
      <c r="E1138" s="60"/>
      <c r="F1138" s="60"/>
      <c r="G1138" s="61"/>
      <c r="H1138" s="61"/>
      <c r="I1138" s="62">
        <f t="shared" si="43"/>
        <v>0</v>
      </c>
    </row>
    <row r="1139" spans="2:9" ht="15" customHeight="1">
      <c r="B1139" s="750"/>
      <c r="C1139" s="751"/>
      <c r="D1139" s="752"/>
      <c r="E1139" s="60"/>
      <c r="F1139" s="60"/>
      <c r="G1139" s="61"/>
      <c r="H1139" s="61"/>
      <c r="I1139" s="62">
        <f t="shared" si="43"/>
        <v>0</v>
      </c>
    </row>
    <row r="1140" spans="2:9" ht="15" customHeight="1">
      <c r="B1140" s="753" t="s">
        <v>263</v>
      </c>
      <c r="C1140" s="867"/>
      <c r="D1140" s="867"/>
      <c r="E1140" s="867"/>
      <c r="F1140" s="867"/>
      <c r="G1140" s="867"/>
      <c r="H1140" s="868"/>
      <c r="I1140" s="63">
        <f>SUM(I1135:I1139)</f>
        <v>0</v>
      </c>
    </row>
    <row r="1141" spans="2:9" ht="19.5" customHeight="1">
      <c r="B1141" s="754" t="s">
        <v>264</v>
      </c>
      <c r="C1141" s="869"/>
      <c r="D1141" s="869"/>
      <c r="E1141" s="869"/>
      <c r="F1141" s="869"/>
      <c r="G1141" s="869"/>
      <c r="H1141" s="869"/>
      <c r="I1141" s="870"/>
    </row>
    <row r="1142" spans="2:9" ht="19.5" customHeight="1">
      <c r="B1142" s="871"/>
      <c r="C1142" s="860"/>
      <c r="D1142" s="860"/>
      <c r="E1142" s="860"/>
      <c r="F1142" s="860"/>
      <c r="G1142" s="860"/>
      <c r="H1142" s="860"/>
      <c r="I1142" s="872"/>
    </row>
    <row r="1143" spans="2:9" ht="19.5" customHeight="1">
      <c r="B1143" s="871"/>
      <c r="C1143" s="860"/>
      <c r="D1143" s="860"/>
      <c r="E1143" s="860"/>
      <c r="F1143" s="860"/>
      <c r="G1143" s="860"/>
      <c r="H1143" s="860"/>
      <c r="I1143" s="872"/>
    </row>
    <row r="1144" spans="2:9" ht="19.5" customHeight="1">
      <c r="B1144" s="871"/>
      <c r="C1144" s="860"/>
      <c r="D1144" s="860"/>
      <c r="E1144" s="860"/>
      <c r="F1144" s="860"/>
      <c r="G1144" s="860"/>
      <c r="H1144" s="860"/>
      <c r="I1144" s="872"/>
    </row>
    <row r="1145" spans="2:9" ht="19.5" customHeight="1">
      <c r="B1145" s="871"/>
      <c r="C1145" s="860"/>
      <c r="D1145" s="860"/>
      <c r="E1145" s="860"/>
      <c r="F1145" s="860"/>
      <c r="G1145" s="860"/>
      <c r="H1145" s="860"/>
      <c r="I1145" s="872"/>
    </row>
    <row r="1146" spans="2:9" ht="19.5" customHeight="1">
      <c r="B1146" s="871"/>
      <c r="C1146" s="860"/>
      <c r="D1146" s="860"/>
      <c r="E1146" s="860"/>
      <c r="F1146" s="860"/>
      <c r="G1146" s="860"/>
      <c r="H1146" s="860"/>
      <c r="I1146" s="872"/>
    </row>
    <row r="1147" spans="2:9" ht="19.5" customHeight="1">
      <c r="B1147" s="871"/>
      <c r="C1147" s="860"/>
      <c r="D1147" s="860"/>
      <c r="E1147" s="860"/>
      <c r="F1147" s="860"/>
      <c r="G1147" s="860"/>
      <c r="H1147" s="860"/>
      <c r="I1147" s="872"/>
    </row>
    <row r="1148" spans="2:9" ht="19.5" customHeight="1">
      <c r="B1148" s="871"/>
      <c r="C1148" s="860"/>
      <c r="D1148" s="860"/>
      <c r="E1148" s="860"/>
      <c r="F1148" s="860"/>
      <c r="G1148" s="860"/>
      <c r="H1148" s="860"/>
      <c r="I1148" s="872"/>
    </row>
    <row r="1149" spans="2:9" ht="19.5" customHeight="1">
      <c r="B1149" s="871"/>
      <c r="C1149" s="860"/>
      <c r="D1149" s="860"/>
      <c r="E1149" s="860"/>
      <c r="F1149" s="860"/>
      <c r="G1149" s="860"/>
      <c r="H1149" s="860"/>
      <c r="I1149" s="872"/>
    </row>
    <row r="1150" spans="2:9" ht="19.5" customHeight="1">
      <c r="B1150" s="871"/>
      <c r="C1150" s="860"/>
      <c r="D1150" s="860"/>
      <c r="E1150" s="860"/>
      <c r="F1150" s="860"/>
      <c r="G1150" s="860"/>
      <c r="H1150" s="860"/>
      <c r="I1150" s="872"/>
    </row>
    <row r="1151" spans="2:9" ht="19.5" customHeight="1">
      <c r="B1151" s="873"/>
      <c r="C1151" s="865"/>
      <c r="D1151" s="865"/>
      <c r="E1151" s="865"/>
      <c r="F1151" s="865"/>
      <c r="G1151" s="865"/>
      <c r="H1151" s="865"/>
      <c r="I1151" s="866"/>
    </row>
    <row r="1152" spans="2:9" ht="14.25" customHeight="1"/>
    <row r="1153" spans="2:9" ht="18" customHeight="1">
      <c r="B1153" s="755" t="s">
        <v>256</v>
      </c>
      <c r="C1153" s="861"/>
      <c r="D1153" s="861"/>
      <c r="E1153" s="861"/>
      <c r="F1153" s="861"/>
      <c r="G1153" s="862"/>
      <c r="H1153" s="461"/>
      <c r="I1153" s="462"/>
    </row>
    <row r="1154" spans="2:9" ht="18" customHeight="1">
      <c r="B1154" s="756" t="s">
        <v>257</v>
      </c>
      <c r="C1154" s="861"/>
      <c r="D1154" s="861"/>
      <c r="E1154" s="861"/>
      <c r="F1154" s="861"/>
      <c r="G1154" s="862"/>
      <c r="H1154" s="52"/>
      <c r="I1154" s="53"/>
    </row>
    <row r="1155" spans="2:9" ht="33" customHeight="1">
      <c r="B1155" s="757" t="str">
        <f>+ACTIVIDADES!$B$2</f>
        <v>MANTENIMIENTO RESTAURANTES ESCOLARES</v>
      </c>
      <c r="C1155" s="863"/>
      <c r="D1155" s="863"/>
      <c r="E1155" s="863"/>
      <c r="F1155" s="863"/>
      <c r="G1155" s="864"/>
      <c r="H1155" s="54"/>
      <c r="I1155" s="55"/>
    </row>
    <row r="1156" spans="2:9" ht="21" customHeight="1">
      <c r="B1156" s="463" t="s">
        <v>6</v>
      </c>
      <c r="C1156" s="758" t="s">
        <v>7</v>
      </c>
      <c r="D1156" s="861"/>
      <c r="E1156" s="861"/>
      <c r="F1156" s="861"/>
      <c r="G1156" s="861"/>
      <c r="H1156" s="464" t="s">
        <v>22</v>
      </c>
      <c r="I1156" s="56" t="s">
        <v>23</v>
      </c>
    </row>
    <row r="1157" spans="2:9" ht="95.25" customHeight="1">
      <c r="B1157" s="428">
        <f>+ACTIVIDADES!B62</f>
        <v>8.01</v>
      </c>
      <c r="C1157" s="759" t="str">
        <f t="array" ref="C1157">INDEX(ACTIVIDADES!$C:$C,MATCH(B1157,ACTIVIDADES!$B:$B,0))</f>
        <v>Construcción de FILTRO en material geotextil NT1800 de pavco o similar, el relleno en material granular, la colocación y apisonamiento del sello en material arcilloso, tubería perforada PVC 4"</v>
      </c>
      <c r="D1157" s="865"/>
      <c r="E1157" s="865"/>
      <c r="F1157" s="865"/>
      <c r="G1157" s="866"/>
      <c r="H1157" s="465" t="str">
        <f t="array" ref="H1157">INDEX(ACTIVIDADES!$D:$D,MATCH(B1157,ACTIVIDADES!$B:$B,0))</f>
        <v>m</v>
      </c>
      <c r="I1157" s="57">
        <f>I1164</f>
        <v>0</v>
      </c>
    </row>
    <row r="1158" spans="2:9" ht="21" customHeight="1">
      <c r="B1158" s="760" t="s">
        <v>258</v>
      </c>
      <c r="C1158" s="761"/>
      <c r="D1158" s="762"/>
      <c r="E1158" s="58" t="s">
        <v>259</v>
      </c>
      <c r="F1158" s="58" t="s">
        <v>260</v>
      </c>
      <c r="G1158" s="58" t="s">
        <v>261</v>
      </c>
      <c r="H1158" s="58" t="s">
        <v>262</v>
      </c>
      <c r="I1158" s="59" t="s">
        <v>251</v>
      </c>
    </row>
    <row r="1159" spans="2:9" ht="15" customHeight="1">
      <c r="B1159" s="763"/>
      <c r="C1159" s="751"/>
      <c r="D1159" s="752"/>
      <c r="E1159" s="60"/>
      <c r="F1159" s="60"/>
      <c r="G1159" s="61"/>
      <c r="H1159" s="61"/>
      <c r="I1159" s="62">
        <f t="shared" ref="I1159:I1163" si="44">IF(E1159="",1,E1159)*IF(F1159="",1,F1159)*IF(G1159="",1,G1159)*H1159</f>
        <v>0</v>
      </c>
    </row>
    <row r="1160" spans="2:9" ht="15" customHeight="1">
      <c r="B1160" s="763"/>
      <c r="C1160" s="751"/>
      <c r="D1160" s="752"/>
      <c r="E1160" s="60"/>
      <c r="F1160" s="60"/>
      <c r="G1160" s="61"/>
      <c r="H1160" s="61"/>
      <c r="I1160" s="62">
        <f t="shared" si="44"/>
        <v>0</v>
      </c>
    </row>
    <row r="1161" spans="2:9" ht="15.75" customHeight="1">
      <c r="B1161" s="750"/>
      <c r="C1161" s="751"/>
      <c r="D1161" s="752"/>
      <c r="E1161" s="60"/>
      <c r="F1161" s="60"/>
      <c r="G1161" s="61"/>
      <c r="H1161" s="61"/>
      <c r="I1161" s="62">
        <f t="shared" si="44"/>
        <v>0</v>
      </c>
    </row>
    <row r="1162" spans="2:9" ht="15" customHeight="1">
      <c r="B1162" s="750"/>
      <c r="C1162" s="751"/>
      <c r="D1162" s="752"/>
      <c r="E1162" s="60"/>
      <c r="F1162" s="60"/>
      <c r="G1162" s="61"/>
      <c r="H1162" s="61"/>
      <c r="I1162" s="62">
        <f t="shared" si="44"/>
        <v>0</v>
      </c>
    </row>
    <row r="1163" spans="2:9" ht="15" customHeight="1">
      <c r="B1163" s="750"/>
      <c r="C1163" s="751"/>
      <c r="D1163" s="752"/>
      <c r="E1163" s="60"/>
      <c r="F1163" s="60"/>
      <c r="G1163" s="61"/>
      <c r="H1163" s="61"/>
      <c r="I1163" s="62">
        <f t="shared" si="44"/>
        <v>0</v>
      </c>
    </row>
    <row r="1164" spans="2:9" ht="15" customHeight="1">
      <c r="B1164" s="753" t="s">
        <v>263</v>
      </c>
      <c r="C1164" s="867"/>
      <c r="D1164" s="867"/>
      <c r="E1164" s="867"/>
      <c r="F1164" s="867"/>
      <c r="G1164" s="867"/>
      <c r="H1164" s="868"/>
      <c r="I1164" s="63">
        <f>SUM(I1159:I1163)</f>
        <v>0</v>
      </c>
    </row>
    <row r="1165" spans="2:9" ht="19.5" customHeight="1">
      <c r="B1165" s="754" t="s">
        <v>264</v>
      </c>
      <c r="C1165" s="869"/>
      <c r="D1165" s="869"/>
      <c r="E1165" s="869"/>
      <c r="F1165" s="869"/>
      <c r="G1165" s="869"/>
      <c r="H1165" s="869"/>
      <c r="I1165" s="870"/>
    </row>
    <row r="1166" spans="2:9" ht="19.5" customHeight="1">
      <c r="B1166" s="871"/>
      <c r="C1166" s="860"/>
      <c r="D1166" s="860"/>
      <c r="E1166" s="860"/>
      <c r="F1166" s="860"/>
      <c r="G1166" s="860"/>
      <c r="H1166" s="860"/>
      <c r="I1166" s="872"/>
    </row>
    <row r="1167" spans="2:9" ht="19.5" customHeight="1">
      <c r="B1167" s="871"/>
      <c r="C1167" s="860"/>
      <c r="D1167" s="860"/>
      <c r="E1167" s="860"/>
      <c r="F1167" s="860"/>
      <c r="G1167" s="860"/>
      <c r="H1167" s="860"/>
      <c r="I1167" s="872"/>
    </row>
    <row r="1168" spans="2:9" ht="19.5" customHeight="1">
      <c r="B1168" s="871"/>
      <c r="C1168" s="860"/>
      <c r="D1168" s="860"/>
      <c r="E1168" s="860"/>
      <c r="F1168" s="860"/>
      <c r="G1168" s="860"/>
      <c r="H1168" s="860"/>
      <c r="I1168" s="872"/>
    </row>
    <row r="1169" spans="2:11" ht="19.5" customHeight="1">
      <c r="B1169" s="871"/>
      <c r="C1169" s="860"/>
      <c r="D1169" s="860"/>
      <c r="E1169" s="860"/>
      <c r="F1169" s="860"/>
      <c r="G1169" s="860"/>
      <c r="H1169" s="860"/>
      <c r="I1169" s="872"/>
    </row>
    <row r="1170" spans="2:11" ht="19.5" customHeight="1">
      <c r="B1170" s="871"/>
      <c r="C1170" s="860"/>
      <c r="D1170" s="860"/>
      <c r="E1170" s="860"/>
      <c r="F1170" s="860"/>
      <c r="G1170" s="860"/>
      <c r="H1170" s="860"/>
      <c r="I1170" s="872"/>
    </row>
    <row r="1171" spans="2:11" ht="19.5" customHeight="1">
      <c r="B1171" s="871"/>
      <c r="C1171" s="860"/>
      <c r="D1171" s="860"/>
      <c r="E1171" s="860"/>
      <c r="F1171" s="860"/>
      <c r="G1171" s="860"/>
      <c r="H1171" s="860"/>
      <c r="I1171" s="872"/>
    </row>
    <row r="1172" spans="2:11" ht="19.5" customHeight="1">
      <c r="B1172" s="871"/>
      <c r="C1172" s="860"/>
      <c r="D1172" s="860"/>
      <c r="E1172" s="860"/>
      <c r="F1172" s="860"/>
      <c r="G1172" s="860"/>
      <c r="H1172" s="860"/>
      <c r="I1172" s="872"/>
    </row>
    <row r="1173" spans="2:11" ht="19.5" customHeight="1">
      <c r="B1173" s="871"/>
      <c r="C1173" s="860"/>
      <c r="D1173" s="860"/>
      <c r="E1173" s="860"/>
      <c r="F1173" s="860"/>
      <c r="G1173" s="860"/>
      <c r="H1173" s="860"/>
      <c r="I1173" s="872"/>
    </row>
    <row r="1174" spans="2:11" ht="19.5" customHeight="1">
      <c r="B1174" s="871"/>
      <c r="C1174" s="860"/>
      <c r="D1174" s="860"/>
      <c r="E1174" s="860"/>
      <c r="F1174" s="860"/>
      <c r="G1174" s="860"/>
      <c r="H1174" s="860"/>
      <c r="I1174" s="872"/>
    </row>
    <row r="1175" spans="2:11" ht="19.5" customHeight="1">
      <c r="B1175" s="873"/>
      <c r="C1175" s="865"/>
      <c r="D1175" s="865"/>
      <c r="E1175" s="865"/>
      <c r="F1175" s="865"/>
      <c r="G1175" s="865"/>
      <c r="H1175" s="865"/>
      <c r="I1175" s="866"/>
    </row>
    <row r="1176" spans="2:11" ht="14.25" customHeight="1"/>
    <row r="1177" spans="2:11" ht="18" customHeight="1">
      <c r="B1177" s="755" t="s">
        <v>256</v>
      </c>
      <c r="C1177" s="861"/>
      <c r="D1177" s="861"/>
      <c r="E1177" s="861"/>
      <c r="F1177" s="861"/>
      <c r="G1177" s="862"/>
      <c r="H1177" s="461"/>
      <c r="I1177" s="462"/>
    </row>
    <row r="1178" spans="2:11" ht="18" customHeight="1">
      <c r="B1178" s="756" t="s">
        <v>257</v>
      </c>
      <c r="C1178" s="861"/>
      <c r="D1178" s="861"/>
      <c r="E1178" s="861"/>
      <c r="F1178" s="861"/>
      <c r="G1178" s="862"/>
      <c r="H1178" s="52"/>
      <c r="I1178" s="53"/>
    </row>
    <row r="1179" spans="2:11" ht="33" customHeight="1">
      <c r="B1179" s="757" t="str">
        <f>+ACTIVIDADES!$B$2</f>
        <v>MANTENIMIENTO RESTAURANTES ESCOLARES</v>
      </c>
      <c r="C1179" s="863"/>
      <c r="D1179" s="863"/>
      <c r="E1179" s="863"/>
      <c r="F1179" s="863"/>
      <c r="G1179" s="864"/>
      <c r="H1179" s="54"/>
      <c r="I1179" s="55"/>
    </row>
    <row r="1180" spans="2:11" ht="21" customHeight="1">
      <c r="B1180" s="463" t="s">
        <v>6</v>
      </c>
      <c r="C1180" s="758" t="s">
        <v>7</v>
      </c>
      <c r="D1180" s="861"/>
      <c r="E1180" s="861"/>
      <c r="F1180" s="861"/>
      <c r="G1180" s="861"/>
      <c r="H1180" s="464" t="s">
        <v>22</v>
      </c>
      <c r="I1180" s="56" t="s">
        <v>23</v>
      </c>
    </row>
    <row r="1181" spans="2:11" ht="95.25" customHeight="1">
      <c r="B1181" s="428">
        <f>+B1157+0.01</f>
        <v>8.02</v>
      </c>
      <c r="C1181" s="759" t="str">
        <f t="array" ref="C1181">INDEX(ACTIVIDADES!$C:$C,MATCH(B1181,ACTIVIDADES!$B:$B,0))</f>
        <v>Suministro e instalación de PLACA DE CONTRAPISO LLANEADA MECÁNICAMENTE en concreto resistencia f'c = 21 MPa  (3.000 psi.) No incluye refuerzo</v>
      </c>
      <c r="D1181" s="865"/>
      <c r="E1181" s="865"/>
      <c r="F1181" s="865"/>
      <c r="G1181" s="866"/>
      <c r="H1181" s="465" t="str">
        <f t="array" ref="H1181">INDEX(ACTIVIDADES!$D:$D,MATCH(B1181,ACTIVIDADES!$B:$B,0))</f>
        <v>m²</v>
      </c>
      <c r="I1181" s="57">
        <f>I1188</f>
        <v>131.26000000000002</v>
      </c>
      <c r="K1181" s="739">
        <f>INDEX(ACTIVIDADES!$F$9:$F$204,MATCH(MEMORIAS!B1181,ACTIVIDADES!$B$9:$B$204,0))</f>
        <v>123683.53567134008</v>
      </c>
    </row>
    <row r="1182" spans="2:11" ht="21" customHeight="1">
      <c r="B1182" s="760" t="s">
        <v>258</v>
      </c>
      <c r="C1182" s="761"/>
      <c r="D1182" s="762"/>
      <c r="E1182" s="58" t="s">
        <v>259</v>
      </c>
      <c r="F1182" s="58" t="s">
        <v>260</v>
      </c>
      <c r="G1182" s="58" t="s">
        <v>261</v>
      </c>
      <c r="H1182" s="58" t="s">
        <v>262</v>
      </c>
      <c r="I1182" s="59" t="s">
        <v>251</v>
      </c>
    </row>
    <row r="1183" spans="2:11" ht="15" customHeight="1">
      <c r="B1183" s="763" t="s">
        <v>1</v>
      </c>
      <c r="C1183" s="751"/>
      <c r="D1183" s="752"/>
      <c r="E1183" s="60">
        <v>2.2000000000000002</v>
      </c>
      <c r="F1183" s="60">
        <v>1.2</v>
      </c>
      <c r="G1183" s="61"/>
      <c r="H1183" s="61">
        <v>1</v>
      </c>
      <c r="I1183" s="62">
        <f t="shared" ref="I1183:I1187" si="45">IF(E1183="",1,E1183)*IF(F1183="",1,F1183)*IF(G1183="",1,G1183)*H1183</f>
        <v>2.64</v>
      </c>
      <c r="K1183" s="740">
        <f>+I1183*K1181</f>
        <v>326524.53417233785</v>
      </c>
    </row>
    <row r="1184" spans="2:11" ht="15" customHeight="1">
      <c r="B1184" s="763" t="s">
        <v>1</v>
      </c>
      <c r="C1184" s="751"/>
      <c r="D1184" s="752"/>
      <c r="E1184" s="60">
        <v>14</v>
      </c>
      <c r="F1184" s="60">
        <v>6</v>
      </c>
      <c r="G1184" s="61"/>
      <c r="H1184" s="61">
        <v>1</v>
      </c>
      <c r="I1184" s="62">
        <f t="shared" si="45"/>
        <v>84</v>
      </c>
      <c r="K1184" s="740">
        <f>+I1184*K1181</f>
        <v>10389416.996392567</v>
      </c>
    </row>
    <row r="1185" spans="2:11" ht="15.75" customHeight="1">
      <c r="B1185" s="750" t="s">
        <v>268</v>
      </c>
      <c r="C1185" s="751"/>
      <c r="D1185" s="752"/>
      <c r="E1185" s="60">
        <v>33.32</v>
      </c>
      <c r="F1185" s="60">
        <v>1</v>
      </c>
      <c r="G1185" s="61"/>
      <c r="H1185" s="61">
        <v>1</v>
      </c>
      <c r="I1185" s="62">
        <f t="shared" si="45"/>
        <v>33.32</v>
      </c>
      <c r="K1185" s="740">
        <f>+I1185*K1181</f>
        <v>4121135.4085690514</v>
      </c>
    </row>
    <row r="1186" spans="2:11" ht="15" customHeight="1">
      <c r="B1186" s="750" t="s">
        <v>268</v>
      </c>
      <c r="C1186" s="751"/>
      <c r="D1186" s="752"/>
      <c r="E1186" s="60">
        <v>11.3</v>
      </c>
      <c r="F1186" s="60">
        <v>1</v>
      </c>
      <c r="G1186" s="61"/>
      <c r="H1186" s="61">
        <v>1</v>
      </c>
      <c r="I1186" s="62">
        <f t="shared" si="45"/>
        <v>11.3</v>
      </c>
      <c r="K1186" s="740">
        <f>+I1186*K1181</f>
        <v>1397623.9530861431</v>
      </c>
    </row>
    <row r="1187" spans="2:11" ht="15" customHeight="1">
      <c r="B1187" s="750"/>
      <c r="C1187" s="751"/>
      <c r="D1187" s="752"/>
      <c r="E1187" s="60"/>
      <c r="F1187" s="60"/>
      <c r="G1187" s="61"/>
      <c r="H1187" s="61"/>
      <c r="I1187" s="62">
        <f t="shared" si="45"/>
        <v>0</v>
      </c>
      <c r="K1187" s="740">
        <f>+I1187*K1181</f>
        <v>0</v>
      </c>
    </row>
    <row r="1188" spans="2:11" ht="15" customHeight="1">
      <c r="B1188" s="753" t="s">
        <v>263</v>
      </c>
      <c r="C1188" s="867"/>
      <c r="D1188" s="867"/>
      <c r="E1188" s="867"/>
      <c r="F1188" s="867"/>
      <c r="G1188" s="867"/>
      <c r="H1188" s="868"/>
      <c r="I1188" s="63">
        <f>SUM(I1183:I1187)</f>
        <v>131.26000000000002</v>
      </c>
    </row>
    <row r="1189" spans="2:11" ht="19.5" customHeight="1">
      <c r="B1189" s="754" t="s">
        <v>264</v>
      </c>
      <c r="C1189" s="869"/>
      <c r="D1189" s="869"/>
      <c r="E1189" s="869"/>
      <c r="F1189" s="869"/>
      <c r="G1189" s="869"/>
      <c r="H1189" s="869"/>
      <c r="I1189" s="870"/>
    </row>
    <row r="1190" spans="2:11" ht="19.5" customHeight="1">
      <c r="B1190" s="871"/>
      <c r="C1190" s="860"/>
      <c r="D1190" s="860"/>
      <c r="E1190" s="860"/>
      <c r="F1190" s="860"/>
      <c r="G1190" s="860"/>
      <c r="H1190" s="860"/>
      <c r="I1190" s="872"/>
    </row>
    <row r="1191" spans="2:11" ht="19.5" customHeight="1">
      <c r="B1191" s="871"/>
      <c r="C1191" s="860"/>
      <c r="D1191" s="860"/>
      <c r="E1191" s="860"/>
      <c r="F1191" s="860"/>
      <c r="G1191" s="860"/>
      <c r="H1191" s="860"/>
      <c r="I1191" s="872"/>
    </row>
    <row r="1192" spans="2:11" ht="19.5" customHeight="1">
      <c r="B1192" s="871"/>
      <c r="C1192" s="860"/>
      <c r="D1192" s="860"/>
      <c r="E1192" s="860"/>
      <c r="F1192" s="860"/>
      <c r="G1192" s="860"/>
      <c r="H1192" s="860"/>
      <c r="I1192" s="872"/>
    </row>
    <row r="1193" spans="2:11" ht="19.5" customHeight="1">
      <c r="B1193" s="871"/>
      <c r="C1193" s="860"/>
      <c r="D1193" s="860"/>
      <c r="E1193" s="860"/>
      <c r="F1193" s="860"/>
      <c r="G1193" s="860"/>
      <c r="H1193" s="860"/>
      <c r="I1193" s="872"/>
    </row>
    <row r="1194" spans="2:11" ht="19.5" customHeight="1">
      <c r="B1194" s="871"/>
      <c r="C1194" s="860"/>
      <c r="D1194" s="860"/>
      <c r="E1194" s="860"/>
      <c r="F1194" s="860"/>
      <c r="G1194" s="860"/>
      <c r="H1194" s="860"/>
      <c r="I1194" s="872"/>
    </row>
    <row r="1195" spans="2:11" ht="19.5" customHeight="1">
      <c r="B1195" s="871"/>
      <c r="C1195" s="860"/>
      <c r="D1195" s="860"/>
      <c r="E1195" s="860"/>
      <c r="F1195" s="860"/>
      <c r="G1195" s="860"/>
      <c r="H1195" s="860"/>
      <c r="I1195" s="872"/>
    </row>
    <row r="1196" spans="2:11" ht="19.5" customHeight="1">
      <c r="B1196" s="871"/>
      <c r="C1196" s="860"/>
      <c r="D1196" s="860"/>
      <c r="E1196" s="860"/>
      <c r="F1196" s="860"/>
      <c r="G1196" s="860"/>
      <c r="H1196" s="860"/>
      <c r="I1196" s="872"/>
    </row>
    <row r="1197" spans="2:11" ht="19.5" customHeight="1">
      <c r="B1197" s="871"/>
      <c r="C1197" s="860"/>
      <c r="D1197" s="860"/>
      <c r="E1197" s="860"/>
      <c r="F1197" s="860"/>
      <c r="G1197" s="860"/>
      <c r="H1197" s="860"/>
      <c r="I1197" s="872"/>
    </row>
    <row r="1198" spans="2:11" ht="19.5" customHeight="1">
      <c r="B1198" s="871"/>
      <c r="C1198" s="860"/>
      <c r="D1198" s="860"/>
      <c r="E1198" s="860"/>
      <c r="F1198" s="860"/>
      <c r="G1198" s="860"/>
      <c r="H1198" s="860"/>
      <c r="I1198" s="872"/>
    </row>
    <row r="1199" spans="2:11" ht="19.149999999999999" customHeight="1">
      <c r="B1199" s="871"/>
      <c r="C1199" s="860"/>
      <c r="D1199" s="860"/>
      <c r="E1199" s="860"/>
      <c r="F1199" s="860"/>
      <c r="G1199" s="860"/>
      <c r="H1199" s="860"/>
      <c r="I1199" s="872"/>
    </row>
    <row r="1200" spans="2:11" ht="19.5" customHeight="1">
      <c r="B1200" s="871"/>
      <c r="C1200" s="860"/>
      <c r="D1200" s="860"/>
      <c r="E1200" s="860"/>
      <c r="F1200" s="860"/>
      <c r="G1200" s="860"/>
      <c r="H1200" s="860"/>
      <c r="I1200" s="872"/>
    </row>
    <row r="1201" spans="2:9" ht="19.5" customHeight="1">
      <c r="B1201" s="871"/>
      <c r="C1201" s="860"/>
      <c r="D1201" s="860"/>
      <c r="E1201" s="860"/>
      <c r="F1201" s="860"/>
      <c r="G1201" s="860"/>
      <c r="H1201" s="860"/>
      <c r="I1201" s="872"/>
    </row>
    <row r="1202" spans="2:9" ht="19.5" customHeight="1">
      <c r="B1202" s="871"/>
      <c r="C1202" s="860"/>
      <c r="D1202" s="860"/>
      <c r="E1202" s="860"/>
      <c r="F1202" s="860"/>
      <c r="G1202" s="860"/>
      <c r="H1202" s="860"/>
      <c r="I1202" s="872"/>
    </row>
    <row r="1203" spans="2:9" ht="19.5" customHeight="1">
      <c r="B1203" s="871"/>
      <c r="C1203" s="860"/>
      <c r="D1203" s="860"/>
      <c r="E1203" s="860"/>
      <c r="F1203" s="860"/>
      <c r="G1203" s="860"/>
      <c r="H1203" s="860"/>
      <c r="I1203" s="872"/>
    </row>
    <row r="1204" spans="2:9" ht="19.5" customHeight="1">
      <c r="B1204" s="871"/>
      <c r="C1204" s="860"/>
      <c r="D1204" s="860"/>
      <c r="E1204" s="860"/>
      <c r="F1204" s="860"/>
      <c r="G1204" s="860"/>
      <c r="H1204" s="860"/>
      <c r="I1204" s="872"/>
    </row>
    <row r="1205" spans="2:9" ht="19.5" customHeight="1">
      <c r="B1205" s="871"/>
      <c r="C1205" s="860"/>
      <c r="D1205" s="860"/>
      <c r="E1205" s="860"/>
      <c r="F1205" s="860"/>
      <c r="G1205" s="860"/>
      <c r="H1205" s="860"/>
      <c r="I1205" s="872"/>
    </row>
    <row r="1206" spans="2:9" ht="19.5" customHeight="1">
      <c r="B1206" s="871"/>
      <c r="C1206" s="860"/>
      <c r="D1206" s="860"/>
      <c r="E1206" s="860"/>
      <c r="F1206" s="860"/>
      <c r="G1206" s="860"/>
      <c r="H1206" s="860"/>
      <c r="I1206" s="872"/>
    </row>
    <row r="1207" spans="2:9" ht="19.5" customHeight="1">
      <c r="B1207" s="871"/>
      <c r="C1207" s="860"/>
      <c r="D1207" s="860"/>
      <c r="E1207" s="860"/>
      <c r="F1207" s="860"/>
      <c r="G1207" s="860"/>
      <c r="H1207" s="860"/>
      <c r="I1207" s="872"/>
    </row>
    <row r="1208" spans="2:9" ht="19.5" customHeight="1">
      <c r="B1208" s="871"/>
      <c r="C1208" s="860"/>
      <c r="D1208" s="860"/>
      <c r="E1208" s="860"/>
      <c r="F1208" s="860"/>
      <c r="G1208" s="860"/>
      <c r="H1208" s="860"/>
      <c r="I1208" s="872"/>
    </row>
    <row r="1209" spans="2:9" ht="19.5" customHeight="1">
      <c r="B1209" s="873"/>
      <c r="C1209" s="865"/>
      <c r="D1209" s="865"/>
      <c r="E1209" s="865"/>
      <c r="F1209" s="865"/>
      <c r="G1209" s="865"/>
      <c r="H1209" s="865"/>
      <c r="I1209" s="866"/>
    </row>
    <row r="1210" spans="2:9" ht="14.25" customHeight="1"/>
    <row r="1211" spans="2:9" ht="18" customHeight="1">
      <c r="B1211" s="755" t="s">
        <v>256</v>
      </c>
      <c r="C1211" s="861"/>
      <c r="D1211" s="861"/>
      <c r="E1211" s="861"/>
      <c r="F1211" s="861"/>
      <c r="G1211" s="862"/>
      <c r="H1211" s="461"/>
      <c r="I1211" s="462"/>
    </row>
    <row r="1212" spans="2:9" ht="18" customHeight="1">
      <c r="B1212" s="756" t="s">
        <v>257</v>
      </c>
      <c r="C1212" s="861"/>
      <c r="D1212" s="861"/>
      <c r="E1212" s="861"/>
      <c r="F1212" s="861"/>
      <c r="G1212" s="862"/>
      <c r="H1212" s="52"/>
      <c r="I1212" s="53"/>
    </row>
    <row r="1213" spans="2:9" ht="33" customHeight="1">
      <c r="B1213" s="757" t="str">
        <f>+ACTIVIDADES!$B$2</f>
        <v>MANTENIMIENTO RESTAURANTES ESCOLARES</v>
      </c>
      <c r="C1213" s="863"/>
      <c r="D1213" s="863"/>
      <c r="E1213" s="863"/>
      <c r="F1213" s="863"/>
      <c r="G1213" s="864"/>
      <c r="H1213" s="54"/>
      <c r="I1213" s="55"/>
    </row>
    <row r="1214" spans="2:9" ht="21" customHeight="1">
      <c r="B1214" s="463" t="s">
        <v>6</v>
      </c>
      <c r="C1214" s="758" t="s">
        <v>7</v>
      </c>
      <c r="D1214" s="861"/>
      <c r="E1214" s="861"/>
      <c r="F1214" s="861"/>
      <c r="G1214" s="861"/>
      <c r="H1214" s="464" t="s">
        <v>22</v>
      </c>
      <c r="I1214" s="56" t="s">
        <v>23</v>
      </c>
    </row>
    <row r="1215" spans="2:9" ht="95.25" customHeight="1">
      <c r="B1215" s="428">
        <f>+B1181+0.01</f>
        <v>8.0299999999999994</v>
      </c>
      <c r="C1215" s="759" t="str">
        <f t="array" ref="C1215">INDEX(ACTIVIDADES!$C:$C,MATCH(B1215,ACTIVIDADES!$B:$B,0))</f>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
      <c r="D1215" s="865"/>
      <c r="E1215" s="865"/>
      <c r="F1215" s="865"/>
      <c r="G1215" s="866"/>
      <c r="H1215" s="465" t="str">
        <f t="array" ref="H1215">INDEX(ACTIVIDADES!$D:$D,MATCH(B1215,ACTIVIDADES!$B:$B,0))</f>
        <v>m</v>
      </c>
      <c r="I1215" s="57">
        <f>I1222</f>
        <v>0</v>
      </c>
    </row>
    <row r="1216" spans="2:9" ht="21" customHeight="1">
      <c r="B1216" s="760" t="s">
        <v>258</v>
      </c>
      <c r="C1216" s="761"/>
      <c r="D1216" s="762"/>
      <c r="E1216" s="58" t="s">
        <v>259</v>
      </c>
      <c r="F1216" s="58" t="s">
        <v>260</v>
      </c>
      <c r="G1216" s="58" t="s">
        <v>261</v>
      </c>
      <c r="H1216" s="58" t="s">
        <v>262</v>
      </c>
      <c r="I1216" s="59" t="s">
        <v>251</v>
      </c>
    </row>
    <row r="1217" spans="2:9" ht="15" customHeight="1">
      <c r="B1217" s="763"/>
      <c r="C1217" s="751"/>
      <c r="D1217" s="752"/>
      <c r="E1217" s="60"/>
      <c r="F1217" s="60"/>
      <c r="G1217" s="61"/>
      <c r="H1217" s="61"/>
      <c r="I1217" s="62">
        <f t="shared" ref="I1217:I1221" si="46">IF(E1217="",1,E1217)*IF(F1217="",1,F1217)*IF(G1217="",1,G1217)*H1217</f>
        <v>0</v>
      </c>
    </row>
    <row r="1218" spans="2:9" ht="15" customHeight="1">
      <c r="B1218" s="763"/>
      <c r="C1218" s="751"/>
      <c r="D1218" s="752"/>
      <c r="E1218" s="60"/>
      <c r="F1218" s="60"/>
      <c r="G1218" s="61"/>
      <c r="H1218" s="61"/>
      <c r="I1218" s="62">
        <f t="shared" si="46"/>
        <v>0</v>
      </c>
    </row>
    <row r="1219" spans="2:9" ht="15.75" customHeight="1">
      <c r="B1219" s="750"/>
      <c r="C1219" s="751"/>
      <c r="D1219" s="752"/>
      <c r="E1219" s="60"/>
      <c r="F1219" s="60"/>
      <c r="G1219" s="61"/>
      <c r="H1219" s="61"/>
      <c r="I1219" s="62">
        <f t="shared" si="46"/>
        <v>0</v>
      </c>
    </row>
    <row r="1220" spans="2:9" ht="15" customHeight="1">
      <c r="B1220" s="750"/>
      <c r="C1220" s="751"/>
      <c r="D1220" s="752"/>
      <c r="E1220" s="60"/>
      <c r="F1220" s="60"/>
      <c r="G1220" s="61"/>
      <c r="H1220" s="61"/>
      <c r="I1220" s="62">
        <f t="shared" si="46"/>
        <v>0</v>
      </c>
    </row>
    <row r="1221" spans="2:9" ht="15" customHeight="1">
      <c r="B1221" s="750"/>
      <c r="C1221" s="751"/>
      <c r="D1221" s="752"/>
      <c r="E1221" s="60"/>
      <c r="F1221" s="60"/>
      <c r="G1221" s="61"/>
      <c r="H1221" s="61"/>
      <c r="I1221" s="62">
        <f t="shared" si="46"/>
        <v>0</v>
      </c>
    </row>
    <row r="1222" spans="2:9" ht="15" customHeight="1">
      <c r="B1222" s="753" t="s">
        <v>263</v>
      </c>
      <c r="C1222" s="867"/>
      <c r="D1222" s="867"/>
      <c r="E1222" s="867"/>
      <c r="F1222" s="867"/>
      <c r="G1222" s="867"/>
      <c r="H1222" s="868"/>
      <c r="I1222" s="63">
        <f>SUM(I1217:I1221)</f>
        <v>0</v>
      </c>
    </row>
    <row r="1223" spans="2:9" ht="19.5" customHeight="1">
      <c r="B1223" s="754" t="s">
        <v>264</v>
      </c>
      <c r="C1223" s="869"/>
      <c r="D1223" s="869"/>
      <c r="E1223" s="869"/>
      <c r="F1223" s="869"/>
      <c r="G1223" s="869"/>
      <c r="H1223" s="869"/>
      <c r="I1223" s="870"/>
    </row>
    <row r="1224" spans="2:9" ht="19.5" customHeight="1">
      <c r="B1224" s="871"/>
      <c r="C1224" s="860"/>
      <c r="D1224" s="860"/>
      <c r="E1224" s="860"/>
      <c r="F1224" s="860"/>
      <c r="G1224" s="860"/>
      <c r="H1224" s="860"/>
      <c r="I1224" s="872"/>
    </row>
    <row r="1225" spans="2:9" ht="19.5" customHeight="1">
      <c r="B1225" s="871"/>
      <c r="C1225" s="860"/>
      <c r="D1225" s="860"/>
      <c r="E1225" s="860"/>
      <c r="F1225" s="860"/>
      <c r="G1225" s="860"/>
      <c r="H1225" s="860"/>
      <c r="I1225" s="872"/>
    </row>
    <row r="1226" spans="2:9" ht="19.5" customHeight="1">
      <c r="B1226" s="871"/>
      <c r="C1226" s="860"/>
      <c r="D1226" s="860"/>
      <c r="E1226" s="860"/>
      <c r="F1226" s="860"/>
      <c r="G1226" s="860"/>
      <c r="H1226" s="860"/>
      <c r="I1226" s="872"/>
    </row>
    <row r="1227" spans="2:9" ht="19.5" customHeight="1">
      <c r="B1227" s="871"/>
      <c r="C1227" s="860"/>
      <c r="D1227" s="860"/>
      <c r="E1227" s="860"/>
      <c r="F1227" s="860"/>
      <c r="G1227" s="860"/>
      <c r="H1227" s="860"/>
      <c r="I1227" s="872"/>
    </row>
    <row r="1228" spans="2:9" ht="19.5" customHeight="1">
      <c r="B1228" s="871"/>
      <c r="C1228" s="860"/>
      <c r="D1228" s="860"/>
      <c r="E1228" s="860"/>
      <c r="F1228" s="860"/>
      <c r="G1228" s="860"/>
      <c r="H1228" s="860"/>
      <c r="I1228" s="872"/>
    </row>
    <row r="1229" spans="2:9" ht="19.5" customHeight="1">
      <c r="B1229" s="871"/>
      <c r="C1229" s="860"/>
      <c r="D1229" s="860"/>
      <c r="E1229" s="860"/>
      <c r="F1229" s="860"/>
      <c r="G1229" s="860"/>
      <c r="H1229" s="860"/>
      <c r="I1229" s="872"/>
    </row>
    <row r="1230" spans="2:9" ht="19.5" customHeight="1">
      <c r="B1230" s="871"/>
      <c r="C1230" s="860"/>
      <c r="D1230" s="860"/>
      <c r="E1230" s="860"/>
      <c r="F1230" s="860"/>
      <c r="G1230" s="860"/>
      <c r="H1230" s="860"/>
      <c r="I1230" s="872"/>
    </row>
    <row r="1231" spans="2:9" ht="19.5" customHeight="1">
      <c r="B1231" s="871"/>
      <c r="C1231" s="860"/>
      <c r="D1231" s="860"/>
      <c r="E1231" s="860"/>
      <c r="F1231" s="860"/>
      <c r="G1231" s="860"/>
      <c r="H1231" s="860"/>
      <c r="I1231" s="872"/>
    </row>
    <row r="1232" spans="2:9" ht="19.5" customHeight="1">
      <c r="B1232" s="871"/>
      <c r="C1232" s="860"/>
      <c r="D1232" s="860"/>
      <c r="E1232" s="860"/>
      <c r="F1232" s="860"/>
      <c r="G1232" s="860"/>
      <c r="H1232" s="860"/>
      <c r="I1232" s="872"/>
    </row>
    <row r="1233" spans="2:9" ht="19.5" customHeight="1">
      <c r="B1233" s="873"/>
      <c r="C1233" s="865"/>
      <c r="D1233" s="865"/>
      <c r="E1233" s="865"/>
      <c r="F1233" s="865"/>
      <c r="G1233" s="865"/>
      <c r="H1233" s="865"/>
      <c r="I1233" s="866"/>
    </row>
    <row r="1234" spans="2:9" ht="14.25" customHeight="1"/>
    <row r="1235" spans="2:9" ht="18" customHeight="1">
      <c r="B1235" s="755" t="s">
        <v>256</v>
      </c>
      <c r="C1235" s="861"/>
      <c r="D1235" s="861"/>
      <c r="E1235" s="861"/>
      <c r="F1235" s="861"/>
      <c r="G1235" s="862"/>
      <c r="H1235" s="461"/>
      <c r="I1235" s="462"/>
    </row>
    <row r="1236" spans="2:9" ht="18" customHeight="1">
      <c r="B1236" s="756" t="s">
        <v>257</v>
      </c>
      <c r="C1236" s="861"/>
      <c r="D1236" s="861"/>
      <c r="E1236" s="861"/>
      <c r="F1236" s="861"/>
      <c r="G1236" s="862"/>
      <c r="H1236" s="52"/>
      <c r="I1236" s="53"/>
    </row>
    <row r="1237" spans="2:9" ht="33" customHeight="1">
      <c r="B1237" s="757" t="str">
        <f>+ACTIVIDADES!$B$2</f>
        <v>MANTENIMIENTO RESTAURANTES ESCOLARES</v>
      </c>
      <c r="C1237" s="863"/>
      <c r="D1237" s="863"/>
      <c r="E1237" s="863"/>
      <c r="F1237" s="863"/>
      <c r="G1237" s="864"/>
      <c r="H1237" s="54"/>
      <c r="I1237" s="55"/>
    </row>
    <row r="1238" spans="2:9" ht="21" customHeight="1">
      <c r="B1238" s="463" t="s">
        <v>6</v>
      </c>
      <c r="C1238" s="758" t="s">
        <v>7</v>
      </c>
      <c r="D1238" s="861"/>
      <c r="E1238" s="861"/>
      <c r="F1238" s="861"/>
      <c r="G1238" s="861"/>
      <c r="H1238" s="464" t="s">
        <v>22</v>
      </c>
      <c r="I1238" s="56" t="s">
        <v>23</v>
      </c>
    </row>
    <row r="1239" spans="2:9" ht="95.25" customHeight="1">
      <c r="B1239" s="428">
        <f>+B1215+0.01</f>
        <v>8.0399999999999991</v>
      </c>
      <c r="C1239" s="759" t="str">
        <f t="array" ref="C1239">INDEX(ACTIVIDADES!$C:$C,MATCH(B1239,ACTIVIDADES!$B:$B,0))</f>
        <v>Suministro, transporte y aplicación de MORTERO DE REPARACIÓN PARA PISO EN CONCRETO, Incluye preparación de la superficie, limpieza y adherente tipo Sikadur 32 o  similar, y acabado llaneado.</v>
      </c>
      <c r="D1239" s="865"/>
      <c r="E1239" s="865"/>
      <c r="F1239" s="865"/>
      <c r="G1239" s="866"/>
      <c r="H1239" s="465" t="str">
        <f t="array" ref="H1239">INDEX(ACTIVIDADES!$D:$D,MATCH(B1239,ACTIVIDADES!$B:$B,0))</f>
        <v>m2</v>
      </c>
      <c r="I1239" s="57">
        <f>I1246</f>
        <v>0</v>
      </c>
    </row>
    <row r="1240" spans="2:9" ht="21" customHeight="1">
      <c r="B1240" s="760" t="s">
        <v>258</v>
      </c>
      <c r="C1240" s="761"/>
      <c r="D1240" s="762"/>
      <c r="E1240" s="58" t="s">
        <v>259</v>
      </c>
      <c r="F1240" s="58" t="s">
        <v>260</v>
      </c>
      <c r="G1240" s="58" t="s">
        <v>261</v>
      </c>
      <c r="H1240" s="58" t="s">
        <v>262</v>
      </c>
      <c r="I1240" s="59" t="s">
        <v>251</v>
      </c>
    </row>
    <row r="1241" spans="2:9" ht="15" customHeight="1">
      <c r="B1241" s="763"/>
      <c r="C1241" s="751"/>
      <c r="D1241" s="752"/>
      <c r="E1241" s="60"/>
      <c r="F1241" s="60"/>
      <c r="G1241" s="61"/>
      <c r="H1241" s="61"/>
      <c r="I1241" s="62">
        <f t="shared" ref="I1241:I1245" si="47">IF(E1241="",1,E1241)*IF(F1241="",1,F1241)*IF(G1241="",1,G1241)*H1241</f>
        <v>0</v>
      </c>
    </row>
    <row r="1242" spans="2:9" ht="15" customHeight="1">
      <c r="B1242" s="763"/>
      <c r="C1242" s="751"/>
      <c r="D1242" s="752"/>
      <c r="E1242" s="60"/>
      <c r="F1242" s="60"/>
      <c r="G1242" s="61"/>
      <c r="H1242" s="61"/>
      <c r="I1242" s="62">
        <f t="shared" si="47"/>
        <v>0</v>
      </c>
    </row>
    <row r="1243" spans="2:9" ht="15.75" customHeight="1">
      <c r="B1243" s="750"/>
      <c r="C1243" s="751"/>
      <c r="D1243" s="752"/>
      <c r="E1243" s="60"/>
      <c r="F1243" s="60"/>
      <c r="G1243" s="61"/>
      <c r="H1243" s="61"/>
      <c r="I1243" s="62">
        <f t="shared" si="47"/>
        <v>0</v>
      </c>
    </row>
    <row r="1244" spans="2:9" ht="15" customHeight="1">
      <c r="B1244" s="750"/>
      <c r="C1244" s="751"/>
      <c r="D1244" s="752"/>
      <c r="E1244" s="60"/>
      <c r="F1244" s="60"/>
      <c r="G1244" s="61"/>
      <c r="H1244" s="61"/>
      <c r="I1244" s="62">
        <f t="shared" si="47"/>
        <v>0</v>
      </c>
    </row>
    <row r="1245" spans="2:9" ht="15" customHeight="1">
      <c r="B1245" s="750"/>
      <c r="C1245" s="751"/>
      <c r="D1245" s="752"/>
      <c r="E1245" s="60"/>
      <c r="F1245" s="60"/>
      <c r="G1245" s="61"/>
      <c r="H1245" s="61"/>
      <c r="I1245" s="62">
        <f t="shared" si="47"/>
        <v>0</v>
      </c>
    </row>
    <row r="1246" spans="2:9" ht="15" customHeight="1">
      <c r="B1246" s="753" t="s">
        <v>263</v>
      </c>
      <c r="C1246" s="867"/>
      <c r="D1246" s="867"/>
      <c r="E1246" s="867"/>
      <c r="F1246" s="867"/>
      <c r="G1246" s="867"/>
      <c r="H1246" s="868"/>
      <c r="I1246" s="63">
        <f>SUM(I1241:I1245)</f>
        <v>0</v>
      </c>
    </row>
    <row r="1247" spans="2:9" ht="19.5" customHeight="1">
      <c r="B1247" s="754" t="s">
        <v>264</v>
      </c>
      <c r="C1247" s="869"/>
      <c r="D1247" s="869"/>
      <c r="E1247" s="869"/>
      <c r="F1247" s="869"/>
      <c r="G1247" s="869"/>
      <c r="H1247" s="869"/>
      <c r="I1247" s="870"/>
    </row>
    <row r="1248" spans="2:9" ht="19.5" customHeight="1">
      <c r="B1248" s="871"/>
      <c r="C1248" s="860"/>
      <c r="D1248" s="860"/>
      <c r="E1248" s="860"/>
      <c r="F1248" s="860"/>
      <c r="G1248" s="860"/>
      <c r="H1248" s="860"/>
      <c r="I1248" s="872"/>
    </row>
    <row r="1249" spans="2:9" ht="19.5" customHeight="1">
      <c r="B1249" s="871"/>
      <c r="C1249" s="860"/>
      <c r="D1249" s="860"/>
      <c r="E1249" s="860"/>
      <c r="F1249" s="860"/>
      <c r="G1249" s="860"/>
      <c r="H1249" s="860"/>
      <c r="I1249" s="872"/>
    </row>
    <row r="1250" spans="2:9" ht="19.5" customHeight="1">
      <c r="B1250" s="871"/>
      <c r="C1250" s="860"/>
      <c r="D1250" s="860"/>
      <c r="E1250" s="860"/>
      <c r="F1250" s="860"/>
      <c r="G1250" s="860"/>
      <c r="H1250" s="860"/>
      <c r="I1250" s="872"/>
    </row>
    <row r="1251" spans="2:9" ht="19.5" customHeight="1">
      <c r="B1251" s="871"/>
      <c r="C1251" s="860"/>
      <c r="D1251" s="860"/>
      <c r="E1251" s="860"/>
      <c r="F1251" s="860"/>
      <c r="G1251" s="860"/>
      <c r="H1251" s="860"/>
      <c r="I1251" s="872"/>
    </row>
    <row r="1252" spans="2:9" ht="19.5" customHeight="1">
      <c r="B1252" s="871"/>
      <c r="C1252" s="860"/>
      <c r="D1252" s="860"/>
      <c r="E1252" s="860"/>
      <c r="F1252" s="860"/>
      <c r="G1252" s="860"/>
      <c r="H1252" s="860"/>
      <c r="I1252" s="872"/>
    </row>
    <row r="1253" spans="2:9" ht="19.5" customHeight="1">
      <c r="B1253" s="871"/>
      <c r="C1253" s="860"/>
      <c r="D1253" s="860"/>
      <c r="E1253" s="860"/>
      <c r="F1253" s="860"/>
      <c r="G1253" s="860"/>
      <c r="H1253" s="860"/>
      <c r="I1253" s="872"/>
    </row>
    <row r="1254" spans="2:9" ht="19.5" customHeight="1">
      <c r="B1254" s="871"/>
      <c r="C1254" s="860"/>
      <c r="D1254" s="860"/>
      <c r="E1254" s="860"/>
      <c r="F1254" s="860"/>
      <c r="G1254" s="860"/>
      <c r="H1254" s="860"/>
      <c r="I1254" s="872"/>
    </row>
    <row r="1255" spans="2:9" ht="19.5" customHeight="1">
      <c r="B1255" s="871"/>
      <c r="C1255" s="860"/>
      <c r="D1255" s="860"/>
      <c r="E1255" s="860"/>
      <c r="F1255" s="860"/>
      <c r="G1255" s="860"/>
      <c r="H1255" s="860"/>
      <c r="I1255" s="872"/>
    </row>
    <row r="1256" spans="2:9" ht="19.5" customHeight="1">
      <c r="B1256" s="871"/>
      <c r="C1256" s="860"/>
      <c r="D1256" s="860"/>
      <c r="E1256" s="860"/>
      <c r="F1256" s="860"/>
      <c r="G1256" s="860"/>
      <c r="H1256" s="860"/>
      <c r="I1256" s="872"/>
    </row>
    <row r="1257" spans="2:9" ht="19.5" customHeight="1">
      <c r="B1257" s="873"/>
      <c r="C1257" s="865"/>
      <c r="D1257" s="865"/>
      <c r="E1257" s="865"/>
      <c r="F1257" s="865"/>
      <c r="G1257" s="865"/>
      <c r="H1257" s="865"/>
      <c r="I1257" s="866"/>
    </row>
    <row r="1258" spans="2:9" ht="14.25" customHeight="1"/>
    <row r="1259" spans="2:9" ht="18" customHeight="1">
      <c r="B1259" s="755" t="s">
        <v>256</v>
      </c>
      <c r="C1259" s="861"/>
      <c r="D1259" s="861"/>
      <c r="E1259" s="861"/>
      <c r="F1259" s="861"/>
      <c r="G1259" s="862"/>
      <c r="H1259" s="461"/>
      <c r="I1259" s="462"/>
    </row>
    <row r="1260" spans="2:9" ht="18" customHeight="1">
      <c r="B1260" s="756" t="s">
        <v>257</v>
      </c>
      <c r="C1260" s="861"/>
      <c r="D1260" s="861"/>
      <c r="E1260" s="861"/>
      <c r="F1260" s="861"/>
      <c r="G1260" s="862"/>
      <c r="H1260" s="52"/>
      <c r="I1260" s="53"/>
    </row>
    <row r="1261" spans="2:9" ht="33" customHeight="1">
      <c r="B1261" s="757" t="str">
        <f>+ACTIVIDADES!$B$2</f>
        <v>MANTENIMIENTO RESTAURANTES ESCOLARES</v>
      </c>
      <c r="C1261" s="863"/>
      <c r="D1261" s="863"/>
      <c r="E1261" s="863"/>
      <c r="F1261" s="863"/>
      <c r="G1261" s="864"/>
      <c r="H1261" s="54"/>
      <c r="I1261" s="55"/>
    </row>
    <row r="1262" spans="2:9" ht="21" customHeight="1">
      <c r="B1262" s="463" t="s">
        <v>6</v>
      </c>
      <c r="C1262" s="758" t="s">
        <v>7</v>
      </c>
      <c r="D1262" s="861"/>
      <c r="E1262" s="861"/>
      <c r="F1262" s="861"/>
      <c r="G1262" s="861"/>
      <c r="H1262" s="464" t="s">
        <v>22</v>
      </c>
      <c r="I1262" s="56" t="s">
        <v>23</v>
      </c>
    </row>
    <row r="1263" spans="2:9" ht="95.25" customHeight="1">
      <c r="B1263" s="428">
        <f>+B1239+0.01</f>
        <v>8.0499999999999989</v>
      </c>
      <c r="C1263" s="759" t="str">
        <f t="array" ref="C1263">INDEX(ACTIVIDADES!$C:$C,MATCH(B1263,ACTIVIDADES!$B:$B,0))</f>
        <v>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v>
      </c>
      <c r="D1263" s="865"/>
      <c r="E1263" s="865"/>
      <c r="F1263" s="865"/>
      <c r="G1263" s="866"/>
      <c r="H1263" s="465" t="str">
        <f t="array" ref="H1263">INDEX(ACTIVIDADES!$D:$D,MATCH(B1263,ACTIVIDADES!$B:$B,0))</f>
        <v>m</v>
      </c>
      <c r="I1263" s="57">
        <f>I1270</f>
        <v>0</v>
      </c>
    </row>
    <row r="1264" spans="2:9" ht="21" customHeight="1">
      <c r="B1264" s="760" t="s">
        <v>258</v>
      </c>
      <c r="C1264" s="761"/>
      <c r="D1264" s="762"/>
      <c r="E1264" s="58" t="s">
        <v>259</v>
      </c>
      <c r="F1264" s="58" t="s">
        <v>260</v>
      </c>
      <c r="G1264" s="58" t="s">
        <v>261</v>
      </c>
      <c r="H1264" s="58" t="s">
        <v>262</v>
      </c>
      <c r="I1264" s="59" t="s">
        <v>251</v>
      </c>
    </row>
    <row r="1265" spans="2:9" ht="15" customHeight="1">
      <c r="B1265" s="763"/>
      <c r="C1265" s="751"/>
      <c r="D1265" s="752"/>
      <c r="E1265" s="60"/>
      <c r="F1265" s="60"/>
      <c r="G1265" s="61"/>
      <c r="H1265" s="61"/>
      <c r="I1265" s="62">
        <f t="shared" ref="I1265:I1269" si="48">IF(E1265="",1,E1265)*IF(F1265="",1,F1265)*IF(G1265="",1,G1265)*H1265</f>
        <v>0</v>
      </c>
    </row>
    <row r="1266" spans="2:9" ht="15" customHeight="1">
      <c r="B1266" s="763"/>
      <c r="C1266" s="751"/>
      <c r="D1266" s="752"/>
      <c r="E1266" s="60"/>
      <c r="F1266" s="60"/>
      <c r="G1266" s="61"/>
      <c r="H1266" s="61"/>
      <c r="I1266" s="62">
        <f t="shared" si="48"/>
        <v>0</v>
      </c>
    </row>
    <row r="1267" spans="2:9" ht="15.75" customHeight="1">
      <c r="B1267" s="750"/>
      <c r="C1267" s="751"/>
      <c r="D1267" s="752"/>
      <c r="E1267" s="60"/>
      <c r="F1267" s="60"/>
      <c r="G1267" s="61"/>
      <c r="H1267" s="61"/>
      <c r="I1267" s="62">
        <f t="shared" si="48"/>
        <v>0</v>
      </c>
    </row>
    <row r="1268" spans="2:9" ht="15" customHeight="1">
      <c r="B1268" s="750"/>
      <c r="C1268" s="751"/>
      <c r="D1268" s="752"/>
      <c r="E1268" s="60"/>
      <c r="F1268" s="60"/>
      <c r="G1268" s="61"/>
      <c r="H1268" s="61"/>
      <c r="I1268" s="62">
        <f t="shared" si="48"/>
        <v>0</v>
      </c>
    </row>
    <row r="1269" spans="2:9" ht="15" customHeight="1">
      <c r="B1269" s="750"/>
      <c r="C1269" s="751"/>
      <c r="D1269" s="752"/>
      <c r="E1269" s="60"/>
      <c r="F1269" s="60"/>
      <c r="G1269" s="61"/>
      <c r="H1269" s="61"/>
      <c r="I1269" s="62">
        <f t="shared" si="48"/>
        <v>0</v>
      </c>
    </row>
    <row r="1270" spans="2:9" ht="15" customHeight="1">
      <c r="B1270" s="753" t="s">
        <v>263</v>
      </c>
      <c r="C1270" s="867"/>
      <c r="D1270" s="867"/>
      <c r="E1270" s="867"/>
      <c r="F1270" s="867"/>
      <c r="G1270" s="867"/>
      <c r="H1270" s="868"/>
      <c r="I1270" s="63">
        <f>SUM(I1265:I1269)</f>
        <v>0</v>
      </c>
    </row>
    <row r="1271" spans="2:9" ht="19.5" customHeight="1">
      <c r="B1271" s="754" t="s">
        <v>264</v>
      </c>
      <c r="C1271" s="869"/>
      <c r="D1271" s="869"/>
      <c r="E1271" s="869"/>
      <c r="F1271" s="869"/>
      <c r="G1271" s="869"/>
      <c r="H1271" s="869"/>
      <c r="I1271" s="870"/>
    </row>
    <row r="1272" spans="2:9" ht="19.5" customHeight="1">
      <c r="B1272" s="871"/>
      <c r="C1272" s="860"/>
      <c r="D1272" s="860"/>
      <c r="E1272" s="860"/>
      <c r="F1272" s="860"/>
      <c r="G1272" s="860"/>
      <c r="H1272" s="860"/>
      <c r="I1272" s="872"/>
    </row>
    <row r="1273" spans="2:9" ht="19.5" customHeight="1">
      <c r="B1273" s="871"/>
      <c r="C1273" s="860"/>
      <c r="D1273" s="860"/>
      <c r="E1273" s="860"/>
      <c r="F1273" s="860"/>
      <c r="G1273" s="860"/>
      <c r="H1273" s="860"/>
      <c r="I1273" s="872"/>
    </row>
    <row r="1274" spans="2:9" ht="19.5" customHeight="1">
      <c r="B1274" s="871"/>
      <c r="C1274" s="860"/>
      <c r="D1274" s="860"/>
      <c r="E1274" s="860"/>
      <c r="F1274" s="860"/>
      <c r="G1274" s="860"/>
      <c r="H1274" s="860"/>
      <c r="I1274" s="872"/>
    </row>
    <row r="1275" spans="2:9" ht="19.5" customHeight="1">
      <c r="B1275" s="871"/>
      <c r="C1275" s="860"/>
      <c r="D1275" s="860"/>
      <c r="E1275" s="860"/>
      <c r="F1275" s="860"/>
      <c r="G1275" s="860"/>
      <c r="H1275" s="860"/>
      <c r="I1275" s="872"/>
    </row>
    <row r="1276" spans="2:9" ht="19.5" customHeight="1">
      <c r="B1276" s="871"/>
      <c r="C1276" s="860"/>
      <c r="D1276" s="860"/>
      <c r="E1276" s="860"/>
      <c r="F1276" s="860"/>
      <c r="G1276" s="860"/>
      <c r="H1276" s="860"/>
      <c r="I1276" s="872"/>
    </row>
    <row r="1277" spans="2:9" ht="19.5" customHeight="1">
      <c r="B1277" s="871"/>
      <c r="C1277" s="860"/>
      <c r="D1277" s="860"/>
      <c r="E1277" s="860"/>
      <c r="F1277" s="860"/>
      <c r="G1277" s="860"/>
      <c r="H1277" s="860"/>
      <c r="I1277" s="872"/>
    </row>
    <row r="1278" spans="2:9" ht="19.5" customHeight="1">
      <c r="B1278" s="871"/>
      <c r="C1278" s="860"/>
      <c r="D1278" s="860"/>
      <c r="E1278" s="860"/>
      <c r="F1278" s="860"/>
      <c r="G1278" s="860"/>
      <c r="H1278" s="860"/>
      <c r="I1278" s="872"/>
    </row>
    <row r="1279" spans="2:9" ht="19.5" customHeight="1">
      <c r="B1279" s="871"/>
      <c r="C1279" s="860"/>
      <c r="D1279" s="860"/>
      <c r="E1279" s="860"/>
      <c r="F1279" s="860"/>
      <c r="G1279" s="860"/>
      <c r="H1279" s="860"/>
      <c r="I1279" s="872"/>
    </row>
    <row r="1280" spans="2:9" ht="19.5" customHeight="1">
      <c r="B1280" s="871"/>
      <c r="C1280" s="860"/>
      <c r="D1280" s="860"/>
      <c r="E1280" s="860"/>
      <c r="F1280" s="860"/>
      <c r="G1280" s="860"/>
      <c r="H1280" s="860"/>
      <c r="I1280" s="872"/>
    </row>
    <row r="1281" spans="2:9" ht="19.5" customHeight="1">
      <c r="B1281" s="873"/>
      <c r="C1281" s="865"/>
      <c r="D1281" s="865"/>
      <c r="E1281" s="865"/>
      <c r="F1281" s="865"/>
      <c r="G1281" s="865"/>
      <c r="H1281" s="865"/>
      <c r="I1281" s="866"/>
    </row>
    <row r="1282" spans="2:9" ht="14.25" customHeight="1"/>
    <row r="1283" spans="2:9" ht="18" customHeight="1">
      <c r="B1283" s="755" t="s">
        <v>256</v>
      </c>
      <c r="C1283" s="861"/>
      <c r="D1283" s="861"/>
      <c r="E1283" s="861"/>
      <c r="F1283" s="861"/>
      <c r="G1283" s="862"/>
      <c r="H1283" s="461"/>
      <c r="I1283" s="462"/>
    </row>
    <row r="1284" spans="2:9" ht="18" customHeight="1">
      <c r="B1284" s="756" t="s">
        <v>257</v>
      </c>
      <c r="C1284" s="861"/>
      <c r="D1284" s="861"/>
      <c r="E1284" s="861"/>
      <c r="F1284" s="861"/>
      <c r="G1284" s="862"/>
      <c r="H1284" s="52"/>
      <c r="I1284" s="53"/>
    </row>
    <row r="1285" spans="2:9" ht="33" customHeight="1">
      <c r="B1285" s="757" t="str">
        <f>+ACTIVIDADES!$B$2</f>
        <v>MANTENIMIENTO RESTAURANTES ESCOLARES</v>
      </c>
      <c r="C1285" s="863"/>
      <c r="D1285" s="863"/>
      <c r="E1285" s="863"/>
      <c r="F1285" s="863"/>
      <c r="G1285" s="864"/>
      <c r="H1285" s="54"/>
      <c r="I1285" s="55"/>
    </row>
    <row r="1286" spans="2:9" ht="21" customHeight="1">
      <c r="B1286" s="463" t="s">
        <v>6</v>
      </c>
      <c r="C1286" s="758" t="s">
        <v>7</v>
      </c>
      <c r="D1286" s="861"/>
      <c r="E1286" s="861"/>
      <c r="F1286" s="861"/>
      <c r="G1286" s="861"/>
      <c r="H1286" s="464" t="s">
        <v>22</v>
      </c>
      <c r="I1286" s="56" t="s">
        <v>23</v>
      </c>
    </row>
    <row r="1287" spans="2:9" ht="95.25" customHeight="1">
      <c r="B1287" s="428">
        <f>+ACTIVIDADES!B68</f>
        <v>9.01</v>
      </c>
      <c r="C1287" s="759" t="str">
        <f t="array" ref="C1287">INDEX(ACTIVIDADES!$C:$C,MATCH(B1287,ACTIVIDADES!$B:$B,0))</f>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
      <c r="D1287" s="865"/>
      <c r="E1287" s="865"/>
      <c r="F1287" s="865"/>
      <c r="G1287" s="866"/>
      <c r="H1287" s="465" t="str">
        <f t="array" ref="H1287">INDEX(ACTIVIDADES!$D:$D,MATCH(B1287,ACTIVIDADES!$B:$B,0))</f>
        <v>m</v>
      </c>
      <c r="I1287" s="57">
        <f>I1294</f>
        <v>0</v>
      </c>
    </row>
    <row r="1288" spans="2:9" ht="21" customHeight="1">
      <c r="B1288" s="760" t="s">
        <v>258</v>
      </c>
      <c r="C1288" s="761"/>
      <c r="D1288" s="762"/>
      <c r="E1288" s="58" t="s">
        <v>259</v>
      </c>
      <c r="F1288" s="58" t="s">
        <v>260</v>
      </c>
      <c r="G1288" s="58" t="s">
        <v>261</v>
      </c>
      <c r="H1288" s="58" t="s">
        <v>262</v>
      </c>
      <c r="I1288" s="59" t="s">
        <v>251</v>
      </c>
    </row>
    <row r="1289" spans="2:9" ht="15" customHeight="1">
      <c r="B1289" s="763"/>
      <c r="C1289" s="751"/>
      <c r="D1289" s="752"/>
      <c r="E1289" s="60"/>
      <c r="F1289" s="60"/>
      <c r="G1289" s="61"/>
      <c r="H1289" s="61"/>
      <c r="I1289" s="62">
        <f t="shared" ref="I1289:I1293" si="49">IF(E1289="",1,E1289)*IF(F1289="",1,F1289)*IF(G1289="",1,G1289)*H1289</f>
        <v>0</v>
      </c>
    </row>
    <row r="1290" spans="2:9" ht="15" customHeight="1">
      <c r="B1290" s="763"/>
      <c r="C1290" s="751"/>
      <c r="D1290" s="752"/>
      <c r="E1290" s="60"/>
      <c r="F1290" s="60"/>
      <c r="G1290" s="61"/>
      <c r="H1290" s="61"/>
      <c r="I1290" s="62">
        <f t="shared" si="49"/>
        <v>0</v>
      </c>
    </row>
    <row r="1291" spans="2:9" ht="15.75" customHeight="1">
      <c r="B1291" s="750"/>
      <c r="C1291" s="751"/>
      <c r="D1291" s="752"/>
      <c r="E1291" s="60"/>
      <c r="F1291" s="60"/>
      <c r="G1291" s="61"/>
      <c r="H1291" s="61"/>
      <c r="I1291" s="62">
        <f t="shared" si="49"/>
        <v>0</v>
      </c>
    </row>
    <row r="1292" spans="2:9" ht="15" customHeight="1">
      <c r="B1292" s="750"/>
      <c r="C1292" s="751"/>
      <c r="D1292" s="752"/>
      <c r="E1292" s="60"/>
      <c r="F1292" s="60"/>
      <c r="G1292" s="61"/>
      <c r="H1292" s="61"/>
      <c r="I1292" s="62">
        <f t="shared" si="49"/>
        <v>0</v>
      </c>
    </row>
    <row r="1293" spans="2:9" ht="15" customHeight="1">
      <c r="B1293" s="750"/>
      <c r="C1293" s="751"/>
      <c r="D1293" s="752"/>
      <c r="E1293" s="60"/>
      <c r="F1293" s="60"/>
      <c r="G1293" s="61"/>
      <c r="H1293" s="61"/>
      <c r="I1293" s="62">
        <f t="shared" si="49"/>
        <v>0</v>
      </c>
    </row>
    <row r="1294" spans="2:9" ht="15" customHeight="1">
      <c r="B1294" s="753" t="s">
        <v>263</v>
      </c>
      <c r="C1294" s="867"/>
      <c r="D1294" s="867"/>
      <c r="E1294" s="867"/>
      <c r="F1294" s="867"/>
      <c r="G1294" s="867"/>
      <c r="H1294" s="868"/>
      <c r="I1294" s="63">
        <f>SUM(I1289:I1293)</f>
        <v>0</v>
      </c>
    </row>
    <row r="1295" spans="2:9" ht="19.5" customHeight="1">
      <c r="B1295" s="754" t="s">
        <v>264</v>
      </c>
      <c r="C1295" s="869"/>
      <c r="D1295" s="869"/>
      <c r="E1295" s="869"/>
      <c r="F1295" s="869"/>
      <c r="G1295" s="869"/>
      <c r="H1295" s="869"/>
      <c r="I1295" s="870"/>
    </row>
    <row r="1296" spans="2:9" ht="19.5" customHeight="1">
      <c r="B1296" s="871"/>
      <c r="C1296" s="860"/>
      <c r="D1296" s="860"/>
      <c r="E1296" s="860"/>
      <c r="F1296" s="860"/>
      <c r="G1296" s="860"/>
      <c r="H1296" s="860"/>
      <c r="I1296" s="872"/>
    </row>
    <row r="1297" spans="2:9" ht="19.5" customHeight="1">
      <c r="B1297" s="871"/>
      <c r="C1297" s="860"/>
      <c r="D1297" s="860"/>
      <c r="E1297" s="860"/>
      <c r="F1297" s="860"/>
      <c r="G1297" s="860"/>
      <c r="H1297" s="860"/>
      <c r="I1297" s="872"/>
    </row>
    <row r="1298" spans="2:9" ht="19.5" customHeight="1">
      <c r="B1298" s="871"/>
      <c r="C1298" s="860"/>
      <c r="D1298" s="860"/>
      <c r="E1298" s="860"/>
      <c r="F1298" s="860"/>
      <c r="G1298" s="860"/>
      <c r="H1298" s="860"/>
      <c r="I1298" s="872"/>
    </row>
    <row r="1299" spans="2:9" ht="19.5" customHeight="1">
      <c r="B1299" s="871"/>
      <c r="C1299" s="860"/>
      <c r="D1299" s="860"/>
      <c r="E1299" s="860"/>
      <c r="F1299" s="860"/>
      <c r="G1299" s="860"/>
      <c r="H1299" s="860"/>
      <c r="I1299" s="872"/>
    </row>
    <row r="1300" spans="2:9" ht="19.5" customHeight="1">
      <c r="B1300" s="871"/>
      <c r="C1300" s="860"/>
      <c r="D1300" s="860"/>
      <c r="E1300" s="860"/>
      <c r="F1300" s="860"/>
      <c r="G1300" s="860"/>
      <c r="H1300" s="860"/>
      <c r="I1300" s="872"/>
    </row>
    <row r="1301" spans="2:9" ht="19.5" customHeight="1">
      <c r="B1301" s="871"/>
      <c r="C1301" s="860"/>
      <c r="D1301" s="860"/>
      <c r="E1301" s="860"/>
      <c r="F1301" s="860"/>
      <c r="G1301" s="860"/>
      <c r="H1301" s="860"/>
      <c r="I1301" s="872"/>
    </row>
    <row r="1302" spans="2:9" ht="19.5" customHeight="1">
      <c r="B1302" s="871"/>
      <c r="C1302" s="860"/>
      <c r="D1302" s="860"/>
      <c r="E1302" s="860"/>
      <c r="F1302" s="860"/>
      <c r="G1302" s="860"/>
      <c r="H1302" s="860"/>
      <c r="I1302" s="872"/>
    </row>
    <row r="1303" spans="2:9" ht="19.5" customHeight="1">
      <c r="B1303" s="871"/>
      <c r="C1303" s="860"/>
      <c r="D1303" s="860"/>
      <c r="E1303" s="860"/>
      <c r="F1303" s="860"/>
      <c r="G1303" s="860"/>
      <c r="H1303" s="860"/>
      <c r="I1303" s="872"/>
    </row>
    <row r="1304" spans="2:9" ht="19.5" customHeight="1">
      <c r="B1304" s="871"/>
      <c r="C1304" s="860"/>
      <c r="D1304" s="860"/>
      <c r="E1304" s="860"/>
      <c r="F1304" s="860"/>
      <c r="G1304" s="860"/>
      <c r="H1304" s="860"/>
      <c r="I1304" s="872"/>
    </row>
    <row r="1305" spans="2:9" ht="19.5" customHeight="1">
      <c r="B1305" s="873"/>
      <c r="C1305" s="865"/>
      <c r="D1305" s="865"/>
      <c r="E1305" s="865"/>
      <c r="F1305" s="865"/>
      <c r="G1305" s="865"/>
      <c r="H1305" s="865"/>
      <c r="I1305" s="866"/>
    </row>
    <row r="1306" spans="2:9" ht="14.25" customHeight="1"/>
    <row r="1307" spans="2:9" ht="18" customHeight="1">
      <c r="B1307" s="755" t="s">
        <v>256</v>
      </c>
      <c r="C1307" s="861"/>
      <c r="D1307" s="861"/>
      <c r="E1307" s="861"/>
      <c r="F1307" s="861"/>
      <c r="G1307" s="862"/>
      <c r="H1307" s="461"/>
      <c r="I1307" s="462"/>
    </row>
    <row r="1308" spans="2:9" ht="18" customHeight="1">
      <c r="B1308" s="756" t="s">
        <v>257</v>
      </c>
      <c r="C1308" s="861"/>
      <c r="D1308" s="861"/>
      <c r="E1308" s="861"/>
      <c r="F1308" s="861"/>
      <c r="G1308" s="862"/>
      <c r="H1308" s="52"/>
      <c r="I1308" s="53"/>
    </row>
    <row r="1309" spans="2:9" ht="33" customHeight="1">
      <c r="B1309" s="757" t="str">
        <f>+ACTIVIDADES!$B$2</f>
        <v>MANTENIMIENTO RESTAURANTES ESCOLARES</v>
      </c>
      <c r="C1309" s="863"/>
      <c r="D1309" s="863"/>
      <c r="E1309" s="863"/>
      <c r="F1309" s="863"/>
      <c r="G1309" s="864"/>
      <c r="H1309" s="54"/>
      <c r="I1309" s="55"/>
    </row>
    <row r="1310" spans="2:9" ht="21" customHeight="1">
      <c r="B1310" s="463" t="s">
        <v>6</v>
      </c>
      <c r="C1310" s="758" t="s">
        <v>7</v>
      </c>
      <c r="D1310" s="861"/>
      <c r="E1310" s="861"/>
      <c r="F1310" s="861"/>
      <c r="G1310" s="861"/>
      <c r="H1310" s="464" t="s">
        <v>22</v>
      </c>
      <c r="I1310" s="56" t="s">
        <v>23</v>
      </c>
    </row>
    <row r="1311" spans="2:9" ht="95.25" customHeight="1">
      <c r="B1311" s="428">
        <f>+B1287+0.01</f>
        <v>9.02</v>
      </c>
      <c r="C1311" s="759" t="str">
        <f t="array" ref="C1311">INDEX(ACTIVIDADES!$C:$C,MATCH(B1311,ACTIVIDADES!$B:$B,0))</f>
        <v>MURO EN BLOQUE de concreto tres hiladas 20x20x40, con dobelas en concreto cada 60 cms, con varilla de refuerzo 3/8 60000 PSI, NO INCLUYE REFUERZO</v>
      </c>
      <c r="D1311" s="865"/>
      <c r="E1311" s="865"/>
      <c r="F1311" s="865"/>
      <c r="G1311" s="866"/>
      <c r="H1311" s="465" t="str">
        <f t="array" ref="H1311">INDEX(ACTIVIDADES!$D:$D,MATCH(B1311,ACTIVIDADES!$B:$B,0))</f>
        <v>m</v>
      </c>
      <c r="I1311" s="57">
        <f>I1318</f>
        <v>0</v>
      </c>
    </row>
    <row r="1312" spans="2:9" ht="21" customHeight="1">
      <c r="B1312" s="760" t="s">
        <v>258</v>
      </c>
      <c r="C1312" s="761"/>
      <c r="D1312" s="762"/>
      <c r="E1312" s="58" t="s">
        <v>259</v>
      </c>
      <c r="F1312" s="58" t="s">
        <v>260</v>
      </c>
      <c r="G1312" s="58" t="s">
        <v>261</v>
      </c>
      <c r="H1312" s="58" t="s">
        <v>262</v>
      </c>
      <c r="I1312" s="59" t="s">
        <v>251</v>
      </c>
    </row>
    <row r="1313" spans="2:9" ht="15" customHeight="1">
      <c r="B1313" s="763"/>
      <c r="C1313" s="751"/>
      <c r="D1313" s="752"/>
      <c r="E1313" s="60"/>
      <c r="F1313" s="60"/>
      <c r="G1313" s="61"/>
      <c r="H1313" s="61"/>
      <c r="I1313" s="62">
        <f t="shared" ref="I1313:I1317" si="50">IF(E1313="",1,E1313)*IF(F1313="",1,F1313)*IF(G1313="",1,G1313)*H1313</f>
        <v>0</v>
      </c>
    </row>
    <row r="1314" spans="2:9" ht="15" customHeight="1">
      <c r="B1314" s="763"/>
      <c r="C1314" s="751"/>
      <c r="D1314" s="752"/>
      <c r="E1314" s="60"/>
      <c r="F1314" s="60"/>
      <c r="G1314" s="61"/>
      <c r="H1314" s="61"/>
      <c r="I1314" s="62">
        <f t="shared" si="50"/>
        <v>0</v>
      </c>
    </row>
    <row r="1315" spans="2:9" ht="15.75" customHeight="1">
      <c r="B1315" s="750"/>
      <c r="C1315" s="751"/>
      <c r="D1315" s="752"/>
      <c r="E1315" s="60"/>
      <c r="F1315" s="60"/>
      <c r="G1315" s="61"/>
      <c r="H1315" s="61"/>
      <c r="I1315" s="62">
        <f t="shared" si="50"/>
        <v>0</v>
      </c>
    </row>
    <row r="1316" spans="2:9" ht="15" customHeight="1">
      <c r="B1316" s="750"/>
      <c r="C1316" s="751"/>
      <c r="D1316" s="752"/>
      <c r="E1316" s="60"/>
      <c r="F1316" s="60"/>
      <c r="G1316" s="61"/>
      <c r="H1316" s="61"/>
      <c r="I1316" s="62">
        <f t="shared" si="50"/>
        <v>0</v>
      </c>
    </row>
    <row r="1317" spans="2:9" ht="15" customHeight="1">
      <c r="B1317" s="750"/>
      <c r="C1317" s="751"/>
      <c r="D1317" s="752"/>
      <c r="E1317" s="60"/>
      <c r="F1317" s="60"/>
      <c r="G1317" s="61"/>
      <c r="H1317" s="61"/>
      <c r="I1317" s="62">
        <f t="shared" si="50"/>
        <v>0</v>
      </c>
    </row>
    <row r="1318" spans="2:9" ht="15" customHeight="1">
      <c r="B1318" s="753" t="s">
        <v>263</v>
      </c>
      <c r="C1318" s="867"/>
      <c r="D1318" s="867"/>
      <c r="E1318" s="867"/>
      <c r="F1318" s="867"/>
      <c r="G1318" s="867"/>
      <c r="H1318" s="868"/>
      <c r="I1318" s="63">
        <f>SUM(I1313:I1317)</f>
        <v>0</v>
      </c>
    </row>
    <row r="1319" spans="2:9" ht="19.5" customHeight="1">
      <c r="B1319" s="754" t="s">
        <v>264</v>
      </c>
      <c r="C1319" s="869"/>
      <c r="D1319" s="869"/>
      <c r="E1319" s="869"/>
      <c r="F1319" s="869"/>
      <c r="G1319" s="869"/>
      <c r="H1319" s="869"/>
      <c r="I1319" s="870"/>
    </row>
    <row r="1320" spans="2:9" ht="19.5" customHeight="1">
      <c r="B1320" s="871"/>
      <c r="C1320" s="860"/>
      <c r="D1320" s="860"/>
      <c r="E1320" s="860"/>
      <c r="F1320" s="860"/>
      <c r="G1320" s="860"/>
      <c r="H1320" s="860"/>
      <c r="I1320" s="872"/>
    </row>
    <row r="1321" spans="2:9" ht="19.5" customHeight="1">
      <c r="B1321" s="871"/>
      <c r="C1321" s="860"/>
      <c r="D1321" s="860"/>
      <c r="E1321" s="860"/>
      <c r="F1321" s="860"/>
      <c r="G1321" s="860"/>
      <c r="H1321" s="860"/>
      <c r="I1321" s="872"/>
    </row>
    <row r="1322" spans="2:9" ht="19.5" customHeight="1">
      <c r="B1322" s="871"/>
      <c r="C1322" s="860"/>
      <c r="D1322" s="860"/>
      <c r="E1322" s="860"/>
      <c r="F1322" s="860"/>
      <c r="G1322" s="860"/>
      <c r="H1322" s="860"/>
      <c r="I1322" s="872"/>
    </row>
    <row r="1323" spans="2:9" ht="19.5" customHeight="1">
      <c r="B1323" s="871"/>
      <c r="C1323" s="860"/>
      <c r="D1323" s="860"/>
      <c r="E1323" s="860"/>
      <c r="F1323" s="860"/>
      <c r="G1323" s="860"/>
      <c r="H1323" s="860"/>
      <c r="I1323" s="872"/>
    </row>
    <row r="1324" spans="2:9" ht="19.5" customHeight="1">
      <c r="B1324" s="871"/>
      <c r="C1324" s="860"/>
      <c r="D1324" s="860"/>
      <c r="E1324" s="860"/>
      <c r="F1324" s="860"/>
      <c r="G1324" s="860"/>
      <c r="H1324" s="860"/>
      <c r="I1324" s="872"/>
    </row>
    <row r="1325" spans="2:9" ht="19.5" customHeight="1">
      <c r="B1325" s="871"/>
      <c r="C1325" s="860"/>
      <c r="D1325" s="860"/>
      <c r="E1325" s="860"/>
      <c r="F1325" s="860"/>
      <c r="G1325" s="860"/>
      <c r="H1325" s="860"/>
      <c r="I1325" s="872"/>
    </row>
    <row r="1326" spans="2:9" ht="19.5" customHeight="1">
      <c r="B1326" s="871"/>
      <c r="C1326" s="860"/>
      <c r="D1326" s="860"/>
      <c r="E1326" s="860"/>
      <c r="F1326" s="860"/>
      <c r="G1326" s="860"/>
      <c r="H1326" s="860"/>
      <c r="I1326" s="872"/>
    </row>
    <row r="1327" spans="2:9" ht="19.5" customHeight="1">
      <c r="B1327" s="871"/>
      <c r="C1327" s="860"/>
      <c r="D1327" s="860"/>
      <c r="E1327" s="860"/>
      <c r="F1327" s="860"/>
      <c r="G1327" s="860"/>
      <c r="H1327" s="860"/>
      <c r="I1327" s="872"/>
    </row>
    <row r="1328" spans="2:9" ht="19.5" customHeight="1">
      <c r="B1328" s="871"/>
      <c r="C1328" s="860"/>
      <c r="D1328" s="860"/>
      <c r="E1328" s="860"/>
      <c r="F1328" s="860"/>
      <c r="G1328" s="860"/>
      <c r="H1328" s="860"/>
      <c r="I1328" s="872"/>
    </row>
    <row r="1329" spans="2:9" ht="19.5" customHeight="1">
      <c r="B1329" s="873"/>
      <c r="C1329" s="865"/>
      <c r="D1329" s="865"/>
      <c r="E1329" s="865"/>
      <c r="F1329" s="865"/>
      <c r="G1329" s="865"/>
      <c r="H1329" s="865"/>
      <c r="I1329" s="866"/>
    </row>
    <row r="1330" spans="2:9" ht="14.25" customHeight="1"/>
    <row r="1331" spans="2:9" ht="18" customHeight="1">
      <c r="B1331" s="755" t="s">
        <v>256</v>
      </c>
      <c r="C1331" s="861"/>
      <c r="D1331" s="861"/>
      <c r="E1331" s="861"/>
      <c r="F1331" s="861"/>
      <c r="G1331" s="862"/>
      <c r="H1331" s="461"/>
      <c r="I1331" s="462"/>
    </row>
    <row r="1332" spans="2:9" ht="18" customHeight="1">
      <c r="B1332" s="756" t="s">
        <v>257</v>
      </c>
      <c r="C1332" s="861"/>
      <c r="D1332" s="861"/>
      <c r="E1332" s="861"/>
      <c r="F1332" s="861"/>
      <c r="G1332" s="862"/>
      <c r="H1332" s="52"/>
      <c r="I1332" s="53"/>
    </row>
    <row r="1333" spans="2:9" ht="33" customHeight="1">
      <c r="B1333" s="757" t="str">
        <f>+ACTIVIDADES!$B$2</f>
        <v>MANTENIMIENTO RESTAURANTES ESCOLARES</v>
      </c>
      <c r="C1333" s="863"/>
      <c r="D1333" s="863"/>
      <c r="E1333" s="863"/>
      <c r="F1333" s="863"/>
      <c r="G1333" s="864"/>
      <c r="H1333" s="54"/>
      <c r="I1333" s="55"/>
    </row>
    <row r="1334" spans="2:9" ht="21" customHeight="1">
      <c r="B1334" s="463" t="s">
        <v>6</v>
      </c>
      <c r="C1334" s="758" t="s">
        <v>7</v>
      </c>
      <c r="D1334" s="861"/>
      <c r="E1334" s="861"/>
      <c r="F1334" s="861"/>
      <c r="G1334" s="861"/>
      <c r="H1334" s="464" t="s">
        <v>22</v>
      </c>
      <c r="I1334" s="56" t="s">
        <v>23</v>
      </c>
    </row>
    <row r="1335" spans="2:9" ht="95.25" customHeight="1">
      <c r="B1335" s="428">
        <f>+B1311+0.01</f>
        <v>9.0299999999999994</v>
      </c>
      <c r="C1335" s="759" t="str">
        <f t="array" ref="C1335">INDEX(ACTIVIDADES!$C:$C,MATCH(B1335,ACTIVIDADES!$B:$B,0))</f>
        <v>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335" s="865"/>
      <c r="E1335" s="865"/>
      <c r="F1335" s="865"/>
      <c r="G1335" s="866"/>
      <c r="H1335" s="465" t="str">
        <f t="array" ref="H1335">INDEX(ACTIVIDADES!$D:$D,MATCH(B1335,ACTIVIDADES!$B:$B,0))</f>
        <v>m²</v>
      </c>
      <c r="I1335" s="57">
        <f>I1342</f>
        <v>0</v>
      </c>
    </row>
    <row r="1336" spans="2:9" ht="21" customHeight="1">
      <c r="B1336" s="760" t="s">
        <v>258</v>
      </c>
      <c r="C1336" s="761"/>
      <c r="D1336" s="762"/>
      <c r="E1336" s="58" t="s">
        <v>259</v>
      </c>
      <c r="F1336" s="58" t="s">
        <v>260</v>
      </c>
      <c r="G1336" s="58" t="s">
        <v>261</v>
      </c>
      <c r="H1336" s="58" t="s">
        <v>262</v>
      </c>
      <c r="I1336" s="59" t="s">
        <v>251</v>
      </c>
    </row>
    <row r="1337" spans="2:9" ht="15" customHeight="1">
      <c r="B1337" s="763"/>
      <c r="C1337" s="751"/>
      <c r="D1337" s="752"/>
      <c r="E1337" s="60"/>
      <c r="F1337" s="60"/>
      <c r="G1337" s="61"/>
      <c r="H1337" s="61"/>
      <c r="I1337" s="62">
        <f t="shared" ref="I1337:I1341" si="51">IF(E1337="",1,E1337)*IF(F1337="",1,F1337)*IF(G1337="",1,G1337)*H1337</f>
        <v>0</v>
      </c>
    </row>
    <row r="1338" spans="2:9" ht="15" customHeight="1">
      <c r="B1338" s="763"/>
      <c r="C1338" s="751"/>
      <c r="D1338" s="752"/>
      <c r="E1338" s="60"/>
      <c r="F1338" s="60"/>
      <c r="G1338" s="61"/>
      <c r="H1338" s="61"/>
      <c r="I1338" s="62">
        <f t="shared" si="51"/>
        <v>0</v>
      </c>
    </row>
    <row r="1339" spans="2:9" ht="15.75" customHeight="1">
      <c r="B1339" s="750"/>
      <c r="C1339" s="751"/>
      <c r="D1339" s="752"/>
      <c r="E1339" s="60"/>
      <c r="F1339" s="60"/>
      <c r="G1339" s="61"/>
      <c r="H1339" s="61"/>
      <c r="I1339" s="62">
        <f t="shared" si="51"/>
        <v>0</v>
      </c>
    </row>
    <row r="1340" spans="2:9" ht="15" customHeight="1">
      <c r="B1340" s="750"/>
      <c r="C1340" s="751"/>
      <c r="D1340" s="752"/>
      <c r="E1340" s="60"/>
      <c r="F1340" s="60"/>
      <c r="G1340" s="61"/>
      <c r="H1340" s="61"/>
      <c r="I1340" s="62">
        <f t="shared" si="51"/>
        <v>0</v>
      </c>
    </row>
    <row r="1341" spans="2:9" ht="15" customHeight="1">
      <c r="B1341" s="750"/>
      <c r="C1341" s="751"/>
      <c r="D1341" s="752"/>
      <c r="E1341" s="60"/>
      <c r="F1341" s="60"/>
      <c r="G1341" s="61"/>
      <c r="H1341" s="61"/>
      <c r="I1341" s="62">
        <f t="shared" si="51"/>
        <v>0</v>
      </c>
    </row>
    <row r="1342" spans="2:9" ht="15" customHeight="1">
      <c r="B1342" s="753" t="s">
        <v>263</v>
      </c>
      <c r="C1342" s="867"/>
      <c r="D1342" s="867"/>
      <c r="E1342" s="867"/>
      <c r="F1342" s="867"/>
      <c r="G1342" s="867"/>
      <c r="H1342" s="868"/>
      <c r="I1342" s="63">
        <f>SUM(I1337:I1341)</f>
        <v>0</v>
      </c>
    </row>
    <row r="1343" spans="2:9" ht="19.5" customHeight="1">
      <c r="B1343" s="754" t="s">
        <v>264</v>
      </c>
      <c r="C1343" s="869"/>
      <c r="D1343" s="869"/>
      <c r="E1343" s="869"/>
      <c r="F1343" s="869"/>
      <c r="G1343" s="869"/>
      <c r="H1343" s="869"/>
      <c r="I1343" s="870"/>
    </row>
    <row r="1344" spans="2:9" ht="19.5" customHeight="1">
      <c r="B1344" s="871"/>
      <c r="C1344" s="860"/>
      <c r="D1344" s="860"/>
      <c r="E1344" s="860"/>
      <c r="F1344" s="860"/>
      <c r="G1344" s="860"/>
      <c r="H1344" s="860"/>
      <c r="I1344" s="872"/>
    </row>
    <row r="1345" spans="2:9" ht="19.5" customHeight="1">
      <c r="B1345" s="871"/>
      <c r="C1345" s="860"/>
      <c r="D1345" s="860"/>
      <c r="E1345" s="860"/>
      <c r="F1345" s="860"/>
      <c r="G1345" s="860"/>
      <c r="H1345" s="860"/>
      <c r="I1345" s="872"/>
    </row>
    <row r="1346" spans="2:9" ht="19.5" customHeight="1">
      <c r="B1346" s="871"/>
      <c r="C1346" s="860"/>
      <c r="D1346" s="860"/>
      <c r="E1346" s="860"/>
      <c r="F1346" s="860"/>
      <c r="G1346" s="860"/>
      <c r="H1346" s="860"/>
      <c r="I1346" s="872"/>
    </row>
    <row r="1347" spans="2:9" ht="19.5" customHeight="1">
      <c r="B1347" s="871"/>
      <c r="C1347" s="860"/>
      <c r="D1347" s="860"/>
      <c r="E1347" s="860"/>
      <c r="F1347" s="860"/>
      <c r="G1347" s="860"/>
      <c r="H1347" s="860"/>
      <c r="I1347" s="872"/>
    </row>
    <row r="1348" spans="2:9" ht="19.5" customHeight="1">
      <c r="B1348" s="871"/>
      <c r="C1348" s="860"/>
      <c r="D1348" s="860"/>
      <c r="E1348" s="860"/>
      <c r="F1348" s="860"/>
      <c r="G1348" s="860"/>
      <c r="H1348" s="860"/>
      <c r="I1348" s="872"/>
    </row>
    <row r="1349" spans="2:9" ht="19.5" customHeight="1">
      <c r="B1349" s="871"/>
      <c r="C1349" s="860"/>
      <c r="D1349" s="860"/>
      <c r="E1349" s="860"/>
      <c r="F1349" s="860"/>
      <c r="G1349" s="860"/>
      <c r="H1349" s="860"/>
      <c r="I1349" s="872"/>
    </row>
    <row r="1350" spans="2:9" ht="19.5" customHeight="1">
      <c r="B1350" s="871"/>
      <c r="C1350" s="860"/>
      <c r="D1350" s="860"/>
      <c r="E1350" s="860"/>
      <c r="F1350" s="860"/>
      <c r="G1350" s="860"/>
      <c r="H1350" s="860"/>
      <c r="I1350" s="872"/>
    </row>
    <row r="1351" spans="2:9" ht="19.5" customHeight="1">
      <c r="B1351" s="871"/>
      <c r="C1351" s="860"/>
      <c r="D1351" s="860"/>
      <c r="E1351" s="860"/>
      <c r="F1351" s="860"/>
      <c r="G1351" s="860"/>
      <c r="H1351" s="860"/>
      <c r="I1351" s="872"/>
    </row>
    <row r="1352" spans="2:9" ht="19.5" customHeight="1">
      <c r="B1352" s="871"/>
      <c r="C1352" s="860"/>
      <c r="D1352" s="860"/>
      <c r="E1352" s="860"/>
      <c r="F1352" s="860"/>
      <c r="G1352" s="860"/>
      <c r="H1352" s="860"/>
      <c r="I1352" s="872"/>
    </row>
    <row r="1353" spans="2:9" ht="19.5" customHeight="1">
      <c r="B1353" s="873"/>
      <c r="C1353" s="865"/>
      <c r="D1353" s="865"/>
      <c r="E1353" s="865"/>
      <c r="F1353" s="865"/>
      <c r="G1353" s="865"/>
      <c r="H1353" s="865"/>
      <c r="I1353" s="866"/>
    </row>
    <row r="1354" spans="2:9" ht="14.25" customHeight="1"/>
    <row r="1355" spans="2:9" ht="18" customHeight="1">
      <c r="B1355" s="755" t="s">
        <v>256</v>
      </c>
      <c r="C1355" s="861"/>
      <c r="D1355" s="861"/>
      <c r="E1355" s="861"/>
      <c r="F1355" s="861"/>
      <c r="G1355" s="862"/>
      <c r="H1355" s="461"/>
      <c r="I1355" s="462"/>
    </row>
    <row r="1356" spans="2:9" ht="18" customHeight="1">
      <c r="B1356" s="756" t="s">
        <v>257</v>
      </c>
      <c r="C1356" s="861"/>
      <c r="D1356" s="861"/>
      <c r="E1356" s="861"/>
      <c r="F1356" s="861"/>
      <c r="G1356" s="862"/>
      <c r="H1356" s="52"/>
      <c r="I1356" s="53"/>
    </row>
    <row r="1357" spans="2:9" ht="33" customHeight="1">
      <c r="B1357" s="757" t="str">
        <f>+ACTIVIDADES!$B$2</f>
        <v>MANTENIMIENTO RESTAURANTES ESCOLARES</v>
      </c>
      <c r="C1357" s="863"/>
      <c r="D1357" s="863"/>
      <c r="E1357" s="863"/>
      <c r="F1357" s="863"/>
      <c r="G1357" s="864"/>
      <c r="H1357" s="54"/>
      <c r="I1357" s="55"/>
    </row>
    <row r="1358" spans="2:9" ht="21" customHeight="1">
      <c r="B1358" s="463" t="s">
        <v>6</v>
      </c>
      <c r="C1358" s="758" t="s">
        <v>7</v>
      </c>
      <c r="D1358" s="861"/>
      <c r="E1358" s="861"/>
      <c r="F1358" s="861"/>
      <c r="G1358" s="861"/>
      <c r="H1358" s="464" t="s">
        <v>22</v>
      </c>
      <c r="I1358" s="56" t="s">
        <v>23</v>
      </c>
    </row>
    <row r="1359" spans="2:9" ht="95.25" customHeight="1">
      <c r="B1359" s="428">
        <f>+B1335+0.01</f>
        <v>9.0399999999999991</v>
      </c>
      <c r="C1359" s="759" t="str">
        <f t="array" ref="C1359">INDEX(ACTIVIDADES!$C:$C,MATCH(B1359,ACTIVIDADES!$B:$B,0))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359" s="865"/>
      <c r="E1359" s="865"/>
      <c r="F1359" s="865"/>
      <c r="G1359" s="866"/>
      <c r="H1359" s="465" t="str">
        <f t="array" ref="H1359">INDEX(ACTIVIDADES!$D:$D,MATCH(B1359,ACTIVIDADES!$B:$B,0))</f>
        <v>m²</v>
      </c>
      <c r="I1359" s="57">
        <f>I1366</f>
        <v>0</v>
      </c>
    </row>
    <row r="1360" spans="2:9" ht="21" customHeight="1">
      <c r="B1360" s="760" t="s">
        <v>258</v>
      </c>
      <c r="C1360" s="761"/>
      <c r="D1360" s="762"/>
      <c r="E1360" s="58" t="s">
        <v>259</v>
      </c>
      <c r="F1360" s="58" t="s">
        <v>260</v>
      </c>
      <c r="G1360" s="58" t="s">
        <v>261</v>
      </c>
      <c r="H1360" s="58" t="s">
        <v>262</v>
      </c>
      <c r="I1360" s="59" t="s">
        <v>251</v>
      </c>
    </row>
    <row r="1361" spans="2:9" ht="15" customHeight="1">
      <c r="B1361" s="763"/>
      <c r="C1361" s="751"/>
      <c r="D1361" s="752"/>
      <c r="E1361" s="60"/>
      <c r="F1361" s="60"/>
      <c r="G1361" s="61"/>
      <c r="H1361" s="61"/>
      <c r="I1361" s="62">
        <f t="shared" ref="I1361:I1365" si="52">IF(E1361="",1,E1361)*IF(F1361="",1,F1361)*IF(G1361="",1,G1361)*H1361</f>
        <v>0</v>
      </c>
    </row>
    <row r="1362" spans="2:9" ht="15" customHeight="1">
      <c r="B1362" s="763"/>
      <c r="C1362" s="751"/>
      <c r="D1362" s="752"/>
      <c r="E1362" s="60"/>
      <c r="F1362" s="60"/>
      <c r="G1362" s="61"/>
      <c r="H1362" s="61"/>
      <c r="I1362" s="62">
        <f t="shared" si="52"/>
        <v>0</v>
      </c>
    </row>
    <row r="1363" spans="2:9" ht="15.75" customHeight="1">
      <c r="B1363" s="750"/>
      <c r="C1363" s="751"/>
      <c r="D1363" s="752"/>
      <c r="E1363" s="60"/>
      <c r="F1363" s="60"/>
      <c r="G1363" s="61"/>
      <c r="H1363" s="61"/>
      <c r="I1363" s="62">
        <f t="shared" si="52"/>
        <v>0</v>
      </c>
    </row>
    <row r="1364" spans="2:9" ht="15" customHeight="1">
      <c r="B1364" s="750"/>
      <c r="C1364" s="751"/>
      <c r="D1364" s="752"/>
      <c r="E1364" s="60"/>
      <c r="F1364" s="60"/>
      <c r="G1364" s="61"/>
      <c r="H1364" s="61"/>
      <c r="I1364" s="62">
        <f t="shared" si="52"/>
        <v>0</v>
      </c>
    </row>
    <row r="1365" spans="2:9" ht="15" customHeight="1">
      <c r="B1365" s="750"/>
      <c r="C1365" s="751"/>
      <c r="D1365" s="752"/>
      <c r="E1365" s="60"/>
      <c r="F1365" s="60"/>
      <c r="G1365" s="61"/>
      <c r="H1365" s="61"/>
      <c r="I1365" s="62">
        <f t="shared" si="52"/>
        <v>0</v>
      </c>
    </row>
    <row r="1366" spans="2:9" ht="15" customHeight="1">
      <c r="B1366" s="753" t="s">
        <v>263</v>
      </c>
      <c r="C1366" s="867"/>
      <c r="D1366" s="867"/>
      <c r="E1366" s="867"/>
      <c r="F1366" s="867"/>
      <c r="G1366" s="867"/>
      <c r="H1366" s="868"/>
      <c r="I1366" s="63">
        <f>SUM(I1361:I1365)</f>
        <v>0</v>
      </c>
    </row>
    <row r="1367" spans="2:9" ht="19.5" customHeight="1">
      <c r="B1367" s="754" t="s">
        <v>264</v>
      </c>
      <c r="C1367" s="869"/>
      <c r="D1367" s="869"/>
      <c r="E1367" s="869"/>
      <c r="F1367" s="869"/>
      <c r="G1367" s="869"/>
      <c r="H1367" s="869"/>
      <c r="I1367" s="870"/>
    </row>
    <row r="1368" spans="2:9" ht="19.5" customHeight="1">
      <c r="B1368" s="871"/>
      <c r="C1368" s="860"/>
      <c r="D1368" s="860"/>
      <c r="E1368" s="860"/>
      <c r="F1368" s="860"/>
      <c r="G1368" s="860"/>
      <c r="H1368" s="860"/>
      <c r="I1368" s="872"/>
    </row>
    <row r="1369" spans="2:9" ht="19.5" customHeight="1">
      <c r="B1369" s="871"/>
      <c r="C1369" s="860"/>
      <c r="D1369" s="860"/>
      <c r="E1369" s="860"/>
      <c r="F1369" s="860"/>
      <c r="G1369" s="860"/>
      <c r="H1369" s="860"/>
      <c r="I1369" s="872"/>
    </row>
    <row r="1370" spans="2:9" ht="19.5" customHeight="1">
      <c r="B1370" s="871"/>
      <c r="C1370" s="860"/>
      <c r="D1370" s="860"/>
      <c r="E1370" s="860"/>
      <c r="F1370" s="860"/>
      <c r="G1370" s="860"/>
      <c r="H1370" s="860"/>
      <c r="I1370" s="872"/>
    </row>
    <row r="1371" spans="2:9" ht="19.5" customHeight="1">
      <c r="B1371" s="871"/>
      <c r="C1371" s="860"/>
      <c r="D1371" s="860"/>
      <c r="E1371" s="860"/>
      <c r="F1371" s="860"/>
      <c r="G1371" s="860"/>
      <c r="H1371" s="860"/>
      <c r="I1371" s="872"/>
    </row>
    <row r="1372" spans="2:9" ht="19.5" customHeight="1">
      <c r="B1372" s="871"/>
      <c r="C1372" s="860"/>
      <c r="D1372" s="860"/>
      <c r="E1372" s="860"/>
      <c r="F1372" s="860"/>
      <c r="G1372" s="860"/>
      <c r="H1372" s="860"/>
      <c r="I1372" s="872"/>
    </row>
    <row r="1373" spans="2:9" ht="19.5" customHeight="1">
      <c r="B1373" s="871"/>
      <c r="C1373" s="860"/>
      <c r="D1373" s="860"/>
      <c r="E1373" s="860"/>
      <c r="F1373" s="860"/>
      <c r="G1373" s="860"/>
      <c r="H1373" s="860"/>
      <c r="I1373" s="872"/>
    </row>
    <row r="1374" spans="2:9" ht="19.5" customHeight="1">
      <c r="B1374" s="871"/>
      <c r="C1374" s="860"/>
      <c r="D1374" s="860"/>
      <c r="E1374" s="860"/>
      <c r="F1374" s="860"/>
      <c r="G1374" s="860"/>
      <c r="H1374" s="860"/>
      <c r="I1374" s="872"/>
    </row>
    <row r="1375" spans="2:9" ht="19.5" customHeight="1">
      <c r="B1375" s="871"/>
      <c r="C1375" s="860"/>
      <c r="D1375" s="860"/>
      <c r="E1375" s="860"/>
      <c r="F1375" s="860"/>
      <c r="G1375" s="860"/>
      <c r="H1375" s="860"/>
      <c r="I1375" s="872"/>
    </row>
    <row r="1376" spans="2:9" ht="19.5" customHeight="1">
      <c r="B1376" s="871"/>
      <c r="C1376" s="860"/>
      <c r="D1376" s="860"/>
      <c r="E1376" s="860"/>
      <c r="F1376" s="860"/>
      <c r="G1376" s="860"/>
      <c r="H1376" s="860"/>
      <c r="I1376" s="872"/>
    </row>
    <row r="1377" spans="2:9" ht="19.5" customHeight="1">
      <c r="B1377" s="873"/>
      <c r="C1377" s="865"/>
      <c r="D1377" s="865"/>
      <c r="E1377" s="865"/>
      <c r="F1377" s="865"/>
      <c r="G1377" s="865"/>
      <c r="H1377" s="865"/>
      <c r="I1377" s="866"/>
    </row>
    <row r="1378" spans="2:9" ht="14.25" customHeight="1"/>
    <row r="1379" spans="2:9" ht="18" customHeight="1">
      <c r="B1379" s="755" t="s">
        <v>256</v>
      </c>
      <c r="C1379" s="861"/>
      <c r="D1379" s="861"/>
      <c r="E1379" s="861"/>
      <c r="F1379" s="861"/>
      <c r="G1379" s="862"/>
      <c r="H1379" s="461"/>
      <c r="I1379" s="462"/>
    </row>
    <row r="1380" spans="2:9" ht="18" customHeight="1">
      <c r="B1380" s="756" t="s">
        <v>257</v>
      </c>
      <c r="C1380" s="861"/>
      <c r="D1380" s="861"/>
      <c r="E1380" s="861"/>
      <c r="F1380" s="861"/>
      <c r="G1380" s="862"/>
      <c r="H1380" s="52"/>
      <c r="I1380" s="53"/>
    </row>
    <row r="1381" spans="2:9" ht="33" customHeight="1">
      <c r="B1381" s="757" t="str">
        <f>+ACTIVIDADES!$B$2</f>
        <v>MANTENIMIENTO RESTAURANTES ESCOLARES</v>
      </c>
      <c r="C1381" s="863"/>
      <c r="D1381" s="863"/>
      <c r="E1381" s="863"/>
      <c r="F1381" s="863"/>
      <c r="G1381" s="864"/>
      <c r="H1381" s="54"/>
      <c r="I1381" s="55"/>
    </row>
    <row r="1382" spans="2:9" ht="21" customHeight="1">
      <c r="B1382" s="463" t="s">
        <v>6</v>
      </c>
      <c r="C1382" s="758" t="s">
        <v>7</v>
      </c>
      <c r="D1382" s="861"/>
      <c r="E1382" s="861"/>
      <c r="F1382" s="861"/>
      <c r="G1382" s="861"/>
      <c r="H1382" s="464" t="s">
        <v>22</v>
      </c>
      <c r="I1382" s="56" t="s">
        <v>23</v>
      </c>
    </row>
    <row r="1383" spans="2:9" ht="95.25" customHeight="1">
      <c r="B1383" s="428">
        <f>+B1359+0.01</f>
        <v>9.0499999999999989</v>
      </c>
      <c r="C1383" s="759" t="str">
        <f t="array" ref="C1383">INDEX(ACTIVIDADES!$C:$C,MATCH(B1383,ACTIVIDADES!$B:$B,0))</f>
        <v>Construcción de SILLAR EN CONCRETO DE 21 MPA, incluye corte de piezas, formaleta y todo lo necesario para su correcta instalación. No incluye refuerzo.</v>
      </c>
      <c r="D1383" s="865"/>
      <c r="E1383" s="865"/>
      <c r="F1383" s="865"/>
      <c r="G1383" s="866"/>
      <c r="H1383" s="465" t="str">
        <f t="array" ref="H1383">INDEX(ACTIVIDADES!$D:$D,MATCH(B1383,ACTIVIDADES!$B:$B,0))</f>
        <v>m</v>
      </c>
      <c r="I1383" s="57">
        <f>I1390</f>
        <v>0</v>
      </c>
    </row>
    <row r="1384" spans="2:9" ht="21" customHeight="1">
      <c r="B1384" s="760" t="s">
        <v>258</v>
      </c>
      <c r="C1384" s="761"/>
      <c r="D1384" s="762"/>
      <c r="E1384" s="58" t="s">
        <v>259</v>
      </c>
      <c r="F1384" s="58" t="s">
        <v>260</v>
      </c>
      <c r="G1384" s="58" t="s">
        <v>261</v>
      </c>
      <c r="H1384" s="58" t="s">
        <v>262</v>
      </c>
      <c r="I1384" s="59" t="s">
        <v>251</v>
      </c>
    </row>
    <row r="1385" spans="2:9" ht="15" customHeight="1">
      <c r="B1385" s="763"/>
      <c r="C1385" s="751"/>
      <c r="D1385" s="752"/>
      <c r="E1385" s="60"/>
      <c r="F1385" s="60"/>
      <c r="G1385" s="61"/>
      <c r="H1385" s="61"/>
      <c r="I1385" s="62">
        <f t="shared" ref="I1385:I1389" si="53">IF(E1385="",1,E1385)*IF(F1385="",1,F1385)*IF(G1385="",1,G1385)*H1385</f>
        <v>0</v>
      </c>
    </row>
    <row r="1386" spans="2:9" ht="15" customHeight="1">
      <c r="B1386" s="763"/>
      <c r="C1386" s="751"/>
      <c r="D1386" s="752"/>
      <c r="E1386" s="60"/>
      <c r="F1386" s="60"/>
      <c r="G1386" s="61"/>
      <c r="H1386" s="61"/>
      <c r="I1386" s="62">
        <f t="shared" si="53"/>
        <v>0</v>
      </c>
    </row>
    <row r="1387" spans="2:9" ht="15.75" customHeight="1">
      <c r="B1387" s="750"/>
      <c r="C1387" s="751"/>
      <c r="D1387" s="752"/>
      <c r="E1387" s="60"/>
      <c r="F1387" s="60"/>
      <c r="G1387" s="61"/>
      <c r="H1387" s="61"/>
      <c r="I1387" s="62">
        <f t="shared" si="53"/>
        <v>0</v>
      </c>
    </row>
    <row r="1388" spans="2:9" ht="15" customHeight="1">
      <c r="B1388" s="750"/>
      <c r="C1388" s="751"/>
      <c r="D1388" s="752"/>
      <c r="E1388" s="60"/>
      <c r="F1388" s="60"/>
      <c r="G1388" s="61"/>
      <c r="H1388" s="61"/>
      <c r="I1388" s="62">
        <f t="shared" si="53"/>
        <v>0</v>
      </c>
    </row>
    <row r="1389" spans="2:9" ht="15" customHeight="1">
      <c r="B1389" s="750"/>
      <c r="C1389" s="751"/>
      <c r="D1389" s="752"/>
      <c r="E1389" s="60"/>
      <c r="F1389" s="60"/>
      <c r="G1389" s="61"/>
      <c r="H1389" s="61"/>
      <c r="I1389" s="62">
        <f t="shared" si="53"/>
        <v>0</v>
      </c>
    </row>
    <row r="1390" spans="2:9" ht="15" customHeight="1">
      <c r="B1390" s="753" t="s">
        <v>263</v>
      </c>
      <c r="C1390" s="867"/>
      <c r="D1390" s="867"/>
      <c r="E1390" s="867"/>
      <c r="F1390" s="867"/>
      <c r="G1390" s="867"/>
      <c r="H1390" s="868"/>
      <c r="I1390" s="63">
        <f>SUM(I1385:I1389)</f>
        <v>0</v>
      </c>
    </row>
    <row r="1391" spans="2:9" ht="19.5" customHeight="1">
      <c r="B1391" s="754" t="s">
        <v>264</v>
      </c>
      <c r="C1391" s="869"/>
      <c r="D1391" s="869"/>
      <c r="E1391" s="869"/>
      <c r="F1391" s="869"/>
      <c r="G1391" s="869"/>
      <c r="H1391" s="869"/>
      <c r="I1391" s="870"/>
    </row>
    <row r="1392" spans="2:9" ht="19.5" customHeight="1">
      <c r="B1392" s="871"/>
      <c r="C1392" s="860"/>
      <c r="D1392" s="860"/>
      <c r="E1392" s="860"/>
      <c r="F1392" s="860"/>
      <c r="G1392" s="860"/>
      <c r="H1392" s="860"/>
      <c r="I1392" s="872"/>
    </row>
    <row r="1393" spans="2:9" ht="19.5" customHeight="1">
      <c r="B1393" s="871"/>
      <c r="C1393" s="860"/>
      <c r="D1393" s="860"/>
      <c r="E1393" s="860"/>
      <c r="F1393" s="860"/>
      <c r="G1393" s="860"/>
      <c r="H1393" s="860"/>
      <c r="I1393" s="872"/>
    </row>
    <row r="1394" spans="2:9" ht="19.5" customHeight="1">
      <c r="B1394" s="871"/>
      <c r="C1394" s="860"/>
      <c r="D1394" s="860"/>
      <c r="E1394" s="860"/>
      <c r="F1394" s="860"/>
      <c r="G1394" s="860"/>
      <c r="H1394" s="860"/>
      <c r="I1394" s="872"/>
    </row>
    <row r="1395" spans="2:9" ht="19.5" customHeight="1">
      <c r="B1395" s="871"/>
      <c r="C1395" s="860"/>
      <c r="D1395" s="860"/>
      <c r="E1395" s="860"/>
      <c r="F1395" s="860"/>
      <c r="G1395" s="860"/>
      <c r="H1395" s="860"/>
      <c r="I1395" s="872"/>
    </row>
    <row r="1396" spans="2:9" ht="19.5" customHeight="1">
      <c r="B1396" s="871"/>
      <c r="C1396" s="860"/>
      <c r="D1396" s="860"/>
      <c r="E1396" s="860"/>
      <c r="F1396" s="860"/>
      <c r="G1396" s="860"/>
      <c r="H1396" s="860"/>
      <c r="I1396" s="872"/>
    </row>
    <row r="1397" spans="2:9" ht="19.5" customHeight="1">
      <c r="B1397" s="871"/>
      <c r="C1397" s="860"/>
      <c r="D1397" s="860"/>
      <c r="E1397" s="860"/>
      <c r="F1397" s="860"/>
      <c r="G1397" s="860"/>
      <c r="H1397" s="860"/>
      <c r="I1397" s="872"/>
    </row>
    <row r="1398" spans="2:9" ht="19.5" customHeight="1">
      <c r="B1398" s="871"/>
      <c r="C1398" s="860"/>
      <c r="D1398" s="860"/>
      <c r="E1398" s="860"/>
      <c r="F1398" s="860"/>
      <c r="G1398" s="860"/>
      <c r="H1398" s="860"/>
      <c r="I1398" s="872"/>
    </row>
    <row r="1399" spans="2:9" ht="19.5" customHeight="1">
      <c r="B1399" s="871"/>
      <c r="C1399" s="860"/>
      <c r="D1399" s="860"/>
      <c r="E1399" s="860"/>
      <c r="F1399" s="860"/>
      <c r="G1399" s="860"/>
      <c r="H1399" s="860"/>
      <c r="I1399" s="872"/>
    </row>
    <row r="1400" spans="2:9" ht="19.5" customHeight="1">
      <c r="B1400" s="871"/>
      <c r="C1400" s="860"/>
      <c r="D1400" s="860"/>
      <c r="E1400" s="860"/>
      <c r="F1400" s="860"/>
      <c r="G1400" s="860"/>
      <c r="H1400" s="860"/>
      <c r="I1400" s="872"/>
    </row>
    <row r="1401" spans="2:9" ht="19.5" customHeight="1">
      <c r="B1401" s="873"/>
      <c r="C1401" s="865"/>
      <c r="D1401" s="865"/>
      <c r="E1401" s="865"/>
      <c r="F1401" s="865"/>
      <c r="G1401" s="865"/>
      <c r="H1401" s="865"/>
      <c r="I1401" s="866"/>
    </row>
    <row r="1402" spans="2:9" ht="14.25" customHeight="1"/>
    <row r="1403" spans="2:9" ht="18" customHeight="1">
      <c r="B1403" s="755" t="s">
        <v>256</v>
      </c>
      <c r="C1403" s="861"/>
      <c r="D1403" s="861"/>
      <c r="E1403" s="861"/>
      <c r="F1403" s="861"/>
      <c r="G1403" s="862"/>
      <c r="H1403" s="461"/>
      <c r="I1403" s="462"/>
    </row>
    <row r="1404" spans="2:9" ht="18" customHeight="1">
      <c r="B1404" s="756" t="s">
        <v>257</v>
      </c>
      <c r="C1404" s="861"/>
      <c r="D1404" s="861"/>
      <c r="E1404" s="861"/>
      <c r="F1404" s="861"/>
      <c r="G1404" s="862"/>
      <c r="H1404" s="52"/>
      <c r="I1404" s="53"/>
    </row>
    <row r="1405" spans="2:9" ht="33" customHeight="1">
      <c r="B1405" s="757" t="str">
        <f>+ACTIVIDADES!$B$2</f>
        <v>MANTENIMIENTO RESTAURANTES ESCOLARES</v>
      </c>
      <c r="C1405" s="863"/>
      <c r="D1405" s="863"/>
      <c r="E1405" s="863"/>
      <c r="F1405" s="863"/>
      <c r="G1405" s="864"/>
      <c r="H1405" s="54"/>
      <c r="I1405" s="55"/>
    </row>
    <row r="1406" spans="2:9" ht="21" customHeight="1">
      <c r="B1406" s="463" t="s">
        <v>6</v>
      </c>
      <c r="C1406" s="758" t="s">
        <v>7</v>
      </c>
      <c r="D1406" s="861"/>
      <c r="E1406" s="861"/>
      <c r="F1406" s="861"/>
      <c r="G1406" s="861"/>
      <c r="H1406" s="464" t="s">
        <v>22</v>
      </c>
      <c r="I1406" s="56" t="s">
        <v>23</v>
      </c>
    </row>
    <row r="1407" spans="2:9" ht="95.25" customHeight="1">
      <c r="B1407" s="428">
        <f>+B1383+0.01</f>
        <v>9.0599999999999987</v>
      </c>
      <c r="C1407" s="759" t="str">
        <f t="array" ref="C1407">INDEX(ACTIVIDADES!$C:$C,MATCH(B1407,ACTIVIDADES!$B:$B,0))</f>
        <v>Construcción de DINTEL EN CONCRETO DE 21 MPA, Incluye corte de piezas, formaleta y todo lo necesario para su correcta instalación. No incluye refuerzo ni anclajes.</v>
      </c>
      <c r="D1407" s="865"/>
      <c r="E1407" s="865"/>
      <c r="F1407" s="865"/>
      <c r="G1407" s="866"/>
      <c r="H1407" s="465" t="str">
        <f t="array" ref="H1407">INDEX(ACTIVIDADES!$D:$D,MATCH(B1407,ACTIVIDADES!$B:$B,0))</f>
        <v>m</v>
      </c>
      <c r="I1407" s="57">
        <f>I1414</f>
        <v>0</v>
      </c>
    </row>
    <row r="1408" spans="2:9" ht="21" customHeight="1">
      <c r="B1408" s="760" t="s">
        <v>258</v>
      </c>
      <c r="C1408" s="761"/>
      <c r="D1408" s="762"/>
      <c r="E1408" s="58" t="s">
        <v>259</v>
      </c>
      <c r="F1408" s="58" t="s">
        <v>260</v>
      </c>
      <c r="G1408" s="58" t="s">
        <v>261</v>
      </c>
      <c r="H1408" s="58" t="s">
        <v>262</v>
      </c>
      <c r="I1408" s="59" t="s">
        <v>251</v>
      </c>
    </row>
    <row r="1409" spans="2:9" ht="15" customHeight="1">
      <c r="B1409" s="763"/>
      <c r="C1409" s="751"/>
      <c r="D1409" s="752"/>
      <c r="E1409" s="60"/>
      <c r="F1409" s="60"/>
      <c r="G1409" s="61"/>
      <c r="H1409" s="61"/>
      <c r="I1409" s="62">
        <f t="shared" ref="I1409:I1413" si="54">IF(E1409="",1,E1409)*IF(F1409="",1,F1409)*IF(G1409="",1,G1409)*H1409</f>
        <v>0</v>
      </c>
    </row>
    <row r="1410" spans="2:9" ht="15" customHeight="1">
      <c r="B1410" s="763"/>
      <c r="C1410" s="751"/>
      <c r="D1410" s="752"/>
      <c r="E1410" s="60"/>
      <c r="F1410" s="60"/>
      <c r="G1410" s="61"/>
      <c r="H1410" s="61"/>
      <c r="I1410" s="62">
        <f t="shared" si="54"/>
        <v>0</v>
      </c>
    </row>
    <row r="1411" spans="2:9" ht="15.75" customHeight="1">
      <c r="B1411" s="750"/>
      <c r="C1411" s="751"/>
      <c r="D1411" s="752"/>
      <c r="E1411" s="60"/>
      <c r="F1411" s="60"/>
      <c r="G1411" s="61"/>
      <c r="H1411" s="61"/>
      <c r="I1411" s="62">
        <f t="shared" si="54"/>
        <v>0</v>
      </c>
    </row>
    <row r="1412" spans="2:9" ht="15" customHeight="1">
      <c r="B1412" s="750"/>
      <c r="C1412" s="751"/>
      <c r="D1412" s="752"/>
      <c r="E1412" s="60"/>
      <c r="F1412" s="60"/>
      <c r="G1412" s="61"/>
      <c r="H1412" s="61"/>
      <c r="I1412" s="62">
        <f t="shared" si="54"/>
        <v>0</v>
      </c>
    </row>
    <row r="1413" spans="2:9" ht="15" customHeight="1">
      <c r="B1413" s="750"/>
      <c r="C1413" s="751"/>
      <c r="D1413" s="752"/>
      <c r="E1413" s="60"/>
      <c r="F1413" s="60"/>
      <c r="G1413" s="61"/>
      <c r="H1413" s="61"/>
      <c r="I1413" s="62">
        <f t="shared" si="54"/>
        <v>0</v>
      </c>
    </row>
    <row r="1414" spans="2:9" ht="15" customHeight="1">
      <c r="B1414" s="753" t="s">
        <v>263</v>
      </c>
      <c r="C1414" s="867"/>
      <c r="D1414" s="867"/>
      <c r="E1414" s="867"/>
      <c r="F1414" s="867"/>
      <c r="G1414" s="867"/>
      <c r="H1414" s="868"/>
      <c r="I1414" s="63">
        <f>SUM(I1409:I1413)</f>
        <v>0</v>
      </c>
    </row>
    <row r="1415" spans="2:9" ht="19.5" customHeight="1">
      <c r="B1415" s="754" t="s">
        <v>264</v>
      </c>
      <c r="C1415" s="869"/>
      <c r="D1415" s="869"/>
      <c r="E1415" s="869"/>
      <c r="F1415" s="869"/>
      <c r="G1415" s="869"/>
      <c r="H1415" s="869"/>
      <c r="I1415" s="870"/>
    </row>
    <row r="1416" spans="2:9" ht="19.5" customHeight="1">
      <c r="B1416" s="871"/>
      <c r="C1416" s="860"/>
      <c r="D1416" s="860"/>
      <c r="E1416" s="860"/>
      <c r="F1416" s="860"/>
      <c r="G1416" s="860"/>
      <c r="H1416" s="860"/>
      <c r="I1416" s="872"/>
    </row>
    <row r="1417" spans="2:9" ht="19.5" customHeight="1">
      <c r="B1417" s="871"/>
      <c r="C1417" s="860"/>
      <c r="D1417" s="860"/>
      <c r="E1417" s="860"/>
      <c r="F1417" s="860"/>
      <c r="G1417" s="860"/>
      <c r="H1417" s="860"/>
      <c r="I1417" s="872"/>
    </row>
    <row r="1418" spans="2:9" ht="19.5" customHeight="1">
      <c r="B1418" s="871"/>
      <c r="C1418" s="860"/>
      <c r="D1418" s="860"/>
      <c r="E1418" s="860"/>
      <c r="F1418" s="860"/>
      <c r="G1418" s="860"/>
      <c r="H1418" s="860"/>
      <c r="I1418" s="872"/>
    </row>
    <row r="1419" spans="2:9" ht="19.5" customHeight="1">
      <c r="B1419" s="871"/>
      <c r="C1419" s="860"/>
      <c r="D1419" s="860"/>
      <c r="E1419" s="860"/>
      <c r="F1419" s="860"/>
      <c r="G1419" s="860"/>
      <c r="H1419" s="860"/>
      <c r="I1419" s="872"/>
    </row>
    <row r="1420" spans="2:9" ht="19.5" customHeight="1">
      <c r="B1420" s="871"/>
      <c r="C1420" s="860"/>
      <c r="D1420" s="860"/>
      <c r="E1420" s="860"/>
      <c r="F1420" s="860"/>
      <c r="G1420" s="860"/>
      <c r="H1420" s="860"/>
      <c r="I1420" s="872"/>
    </row>
    <row r="1421" spans="2:9" ht="19.5" customHeight="1">
      <c r="B1421" s="871"/>
      <c r="C1421" s="860"/>
      <c r="D1421" s="860"/>
      <c r="E1421" s="860"/>
      <c r="F1421" s="860"/>
      <c r="G1421" s="860"/>
      <c r="H1421" s="860"/>
      <c r="I1421" s="872"/>
    </row>
    <row r="1422" spans="2:9" ht="19.5" customHeight="1">
      <c r="B1422" s="871"/>
      <c r="C1422" s="860"/>
      <c r="D1422" s="860"/>
      <c r="E1422" s="860"/>
      <c r="F1422" s="860"/>
      <c r="G1422" s="860"/>
      <c r="H1422" s="860"/>
      <c r="I1422" s="872"/>
    </row>
    <row r="1423" spans="2:9" ht="19.5" customHeight="1">
      <c r="B1423" s="871"/>
      <c r="C1423" s="860"/>
      <c r="D1423" s="860"/>
      <c r="E1423" s="860"/>
      <c r="F1423" s="860"/>
      <c r="G1423" s="860"/>
      <c r="H1423" s="860"/>
      <c r="I1423" s="872"/>
    </row>
    <row r="1424" spans="2:9" ht="19.5" customHeight="1">
      <c r="B1424" s="871"/>
      <c r="C1424" s="860"/>
      <c r="D1424" s="860"/>
      <c r="E1424" s="860"/>
      <c r="F1424" s="860"/>
      <c r="G1424" s="860"/>
      <c r="H1424" s="860"/>
      <c r="I1424" s="872"/>
    </row>
    <row r="1425" spans="2:11" ht="19.5" customHeight="1">
      <c r="B1425" s="873"/>
      <c r="C1425" s="865"/>
      <c r="D1425" s="865"/>
      <c r="E1425" s="865"/>
      <c r="F1425" s="865"/>
      <c r="G1425" s="865"/>
      <c r="H1425" s="865"/>
      <c r="I1425" s="866"/>
    </row>
    <row r="1426" spans="2:11" ht="14.25" customHeight="1"/>
    <row r="1427" spans="2:11" ht="18" customHeight="1">
      <c r="B1427" s="755" t="s">
        <v>256</v>
      </c>
      <c r="C1427" s="861"/>
      <c r="D1427" s="861"/>
      <c r="E1427" s="861"/>
      <c r="F1427" s="861"/>
      <c r="G1427" s="862"/>
      <c r="H1427" s="461"/>
      <c r="I1427" s="462"/>
    </row>
    <row r="1428" spans="2:11" ht="18" customHeight="1">
      <c r="B1428" s="756" t="s">
        <v>257</v>
      </c>
      <c r="C1428" s="861"/>
      <c r="D1428" s="861"/>
      <c r="E1428" s="861"/>
      <c r="F1428" s="861"/>
      <c r="G1428" s="862"/>
      <c r="H1428" s="52"/>
      <c r="I1428" s="53"/>
    </row>
    <row r="1429" spans="2:11" ht="33" customHeight="1">
      <c r="B1429" s="757" t="str">
        <f>+ACTIVIDADES!$B$2</f>
        <v>MANTENIMIENTO RESTAURANTES ESCOLARES</v>
      </c>
      <c r="C1429" s="863"/>
      <c r="D1429" s="863"/>
      <c r="E1429" s="863"/>
      <c r="F1429" s="863"/>
      <c r="G1429" s="864"/>
      <c r="H1429" s="54"/>
      <c r="I1429" s="55"/>
    </row>
    <row r="1430" spans="2:11" ht="21" customHeight="1">
      <c r="B1430" s="463" t="s">
        <v>6</v>
      </c>
      <c r="C1430" s="758" t="s">
        <v>7</v>
      </c>
      <c r="D1430" s="861"/>
      <c r="E1430" s="861"/>
      <c r="F1430" s="861"/>
      <c r="G1430" s="861"/>
      <c r="H1430" s="464" t="s">
        <v>22</v>
      </c>
      <c r="I1430" s="56" t="s">
        <v>23</v>
      </c>
    </row>
    <row r="1431" spans="2:11" ht="192.75" customHeight="1">
      <c r="B1431" s="428">
        <f>+ACTIVIDADES!B75</f>
        <v>10.01</v>
      </c>
      <c r="C1431" s="759" t="str">
        <f t="array" ref="C1431">INDEX(ACTIVIDADES!$C:$C,MATCH(B1431,ACTIVIDADES!$B:$B,0))</f>
        <v>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v>
      </c>
      <c r="D1431" s="865"/>
      <c r="E1431" s="865"/>
      <c r="F1431" s="865"/>
      <c r="G1431" s="866"/>
      <c r="H1431" s="465" t="str">
        <f t="array" ref="H1431">INDEX(ACTIVIDADES!$D:$D,MATCH(B1431,ACTIVIDADES!$B:$B,0))</f>
        <v>kg</v>
      </c>
      <c r="I1431" s="57">
        <f>I1438</f>
        <v>676.2</v>
      </c>
      <c r="K1431" s="739">
        <f>INDEX(ACTIVIDADES!$F$9:$F$204,MATCH(MEMORIAS!B1431,ACTIVIDADES!$B$9:$B$204,0))</f>
        <v>22588.969154031998</v>
      </c>
    </row>
    <row r="1432" spans="2:11" ht="21" customHeight="1">
      <c r="B1432" s="760" t="s">
        <v>258</v>
      </c>
      <c r="C1432" s="761"/>
      <c r="D1432" s="762"/>
      <c r="E1432" s="58" t="s">
        <v>259</v>
      </c>
      <c r="F1432" s="58" t="s">
        <v>260</v>
      </c>
      <c r="G1432" s="58" t="s">
        <v>261</v>
      </c>
      <c r="H1432" s="58" t="s">
        <v>262</v>
      </c>
      <c r="I1432" s="59" t="s">
        <v>251</v>
      </c>
    </row>
    <row r="1433" spans="2:11" ht="15" customHeight="1">
      <c r="B1433" s="763" t="s">
        <v>2</v>
      </c>
      <c r="C1433" s="751"/>
      <c r="D1433" s="752"/>
      <c r="E1433" s="60">
        <v>20</v>
      </c>
      <c r="F1433" s="60">
        <v>6.9</v>
      </c>
      <c r="G1433" s="61">
        <v>4.9000000000000004</v>
      </c>
      <c r="H1433" s="61">
        <v>1</v>
      </c>
      <c r="I1433" s="62">
        <f t="shared" ref="I1433:I1437" si="55">IF(E1433="",1,E1433)*IF(F1433="",1,F1433)*IF(G1433="",1,G1433)*H1433</f>
        <v>676.2</v>
      </c>
      <c r="K1433" s="740">
        <f>+I1433*K1431</f>
        <v>15274660.941956438</v>
      </c>
    </row>
    <row r="1434" spans="2:11" ht="15" customHeight="1">
      <c r="B1434" s="763"/>
      <c r="C1434" s="751"/>
      <c r="D1434" s="752"/>
      <c r="E1434" s="60"/>
      <c r="F1434" s="60"/>
      <c r="G1434" s="61"/>
      <c r="H1434" s="61"/>
      <c r="I1434" s="62">
        <f t="shared" si="55"/>
        <v>0</v>
      </c>
      <c r="K1434" s="740">
        <f>+I1434*K1431</f>
        <v>0</v>
      </c>
    </row>
    <row r="1435" spans="2:11" ht="15.75" customHeight="1">
      <c r="B1435" s="750"/>
      <c r="C1435" s="751"/>
      <c r="D1435" s="752"/>
      <c r="E1435" s="60"/>
      <c r="F1435" s="60"/>
      <c r="G1435" s="61"/>
      <c r="H1435" s="61"/>
      <c r="I1435" s="62">
        <f t="shared" si="55"/>
        <v>0</v>
      </c>
      <c r="K1435" s="740">
        <f>+I1435*K1431</f>
        <v>0</v>
      </c>
    </row>
    <row r="1436" spans="2:11" ht="15" customHeight="1">
      <c r="B1436" s="750"/>
      <c r="C1436" s="751"/>
      <c r="D1436" s="752"/>
      <c r="E1436" s="60"/>
      <c r="F1436" s="60"/>
      <c r="G1436" s="61"/>
      <c r="H1436" s="61"/>
      <c r="I1436" s="62">
        <f t="shared" si="55"/>
        <v>0</v>
      </c>
      <c r="K1436" s="740">
        <f>+I1436*K1431</f>
        <v>0</v>
      </c>
    </row>
    <row r="1437" spans="2:11" ht="15" customHeight="1">
      <c r="B1437" s="750"/>
      <c r="C1437" s="751"/>
      <c r="D1437" s="752"/>
      <c r="E1437" s="60"/>
      <c r="F1437" s="60"/>
      <c r="G1437" s="61"/>
      <c r="H1437" s="61"/>
      <c r="I1437" s="62">
        <f t="shared" si="55"/>
        <v>0</v>
      </c>
      <c r="K1437" s="740">
        <f>+I1437*K1431</f>
        <v>0</v>
      </c>
    </row>
    <row r="1438" spans="2:11" ht="15" customHeight="1">
      <c r="B1438" s="753" t="s">
        <v>263</v>
      </c>
      <c r="C1438" s="867"/>
      <c r="D1438" s="867"/>
      <c r="E1438" s="867"/>
      <c r="F1438" s="867"/>
      <c r="G1438" s="867"/>
      <c r="H1438" s="868"/>
      <c r="I1438" s="63">
        <f>SUM(I1433:I1437)</f>
        <v>676.2</v>
      </c>
    </row>
    <row r="1439" spans="2:11" ht="19.5" customHeight="1">
      <c r="B1439" s="754" t="s">
        <v>264</v>
      </c>
      <c r="C1439" s="869"/>
      <c r="D1439" s="869"/>
      <c r="E1439" s="869"/>
      <c r="F1439" s="869"/>
      <c r="G1439" s="869"/>
      <c r="H1439" s="869"/>
      <c r="I1439" s="870"/>
    </row>
    <row r="1440" spans="2:11" ht="19.5" customHeight="1">
      <c r="B1440" s="871"/>
      <c r="C1440" s="860"/>
      <c r="D1440" s="860"/>
      <c r="E1440" s="860"/>
      <c r="F1440" s="860"/>
      <c r="G1440" s="860"/>
      <c r="H1440" s="860"/>
      <c r="I1440" s="872"/>
    </row>
    <row r="1441" spans="2:9" ht="19.5" customHeight="1">
      <c r="B1441" s="871"/>
      <c r="C1441" s="860"/>
      <c r="D1441" s="860"/>
      <c r="E1441" s="860"/>
      <c r="F1441" s="860"/>
      <c r="G1441" s="860"/>
      <c r="H1441" s="860"/>
      <c r="I1441" s="872"/>
    </row>
    <row r="1442" spans="2:9" ht="19.5" customHeight="1">
      <c r="B1442" s="871"/>
      <c r="C1442" s="860"/>
      <c r="D1442" s="860"/>
      <c r="E1442" s="860"/>
      <c r="F1442" s="860"/>
      <c r="G1442" s="860"/>
      <c r="H1442" s="860"/>
      <c r="I1442" s="872"/>
    </row>
    <row r="1443" spans="2:9" ht="19.5" customHeight="1">
      <c r="B1443" s="871"/>
      <c r="C1443" s="860"/>
      <c r="D1443" s="860"/>
      <c r="E1443" s="860"/>
      <c r="F1443" s="860"/>
      <c r="G1443" s="860"/>
      <c r="H1443" s="860"/>
      <c r="I1443" s="872"/>
    </row>
    <row r="1444" spans="2:9" ht="19.5" customHeight="1">
      <c r="B1444" s="871"/>
      <c r="C1444" s="860"/>
      <c r="D1444" s="860"/>
      <c r="E1444" s="860"/>
      <c r="F1444" s="860"/>
      <c r="G1444" s="860"/>
      <c r="H1444" s="860"/>
      <c r="I1444" s="872"/>
    </row>
    <row r="1445" spans="2:9" ht="19.5" customHeight="1">
      <c r="B1445" s="871"/>
      <c r="C1445" s="860"/>
      <c r="D1445" s="860"/>
      <c r="E1445" s="860"/>
      <c r="F1445" s="860"/>
      <c r="G1445" s="860"/>
      <c r="H1445" s="860"/>
      <c r="I1445" s="872"/>
    </row>
    <row r="1446" spans="2:9" ht="19.5" customHeight="1">
      <c r="B1446" s="871"/>
      <c r="C1446" s="860"/>
      <c r="D1446" s="860"/>
      <c r="E1446" s="860"/>
      <c r="F1446" s="860"/>
      <c r="G1446" s="860"/>
      <c r="H1446" s="860"/>
      <c r="I1446" s="872"/>
    </row>
    <row r="1447" spans="2:9" ht="19.5" customHeight="1">
      <c r="B1447" s="871"/>
      <c r="C1447" s="860"/>
      <c r="D1447" s="860"/>
      <c r="E1447" s="860"/>
      <c r="F1447" s="860"/>
      <c r="G1447" s="860"/>
      <c r="H1447" s="860"/>
      <c r="I1447" s="872"/>
    </row>
    <row r="1448" spans="2:9" ht="19.5" customHeight="1">
      <c r="B1448" s="871"/>
      <c r="C1448" s="860"/>
      <c r="D1448" s="860"/>
      <c r="E1448" s="860"/>
      <c r="F1448" s="860"/>
      <c r="G1448" s="860"/>
      <c r="H1448" s="860"/>
      <c r="I1448" s="872"/>
    </row>
    <row r="1449" spans="2:9" ht="19.5" customHeight="1">
      <c r="B1449" s="871"/>
      <c r="C1449" s="860"/>
      <c r="D1449" s="860"/>
      <c r="E1449" s="860"/>
      <c r="F1449" s="860"/>
      <c r="G1449" s="860"/>
      <c r="H1449" s="860"/>
      <c r="I1449" s="872"/>
    </row>
    <row r="1450" spans="2:9" ht="19.5" customHeight="1">
      <c r="B1450" s="871"/>
      <c r="C1450" s="860"/>
      <c r="D1450" s="860"/>
      <c r="E1450" s="860"/>
      <c r="F1450" s="860"/>
      <c r="G1450" s="860"/>
      <c r="H1450" s="860"/>
      <c r="I1450" s="872"/>
    </row>
    <row r="1451" spans="2:9" ht="19.5" customHeight="1">
      <c r="B1451" s="871"/>
      <c r="C1451" s="860"/>
      <c r="D1451" s="860"/>
      <c r="E1451" s="860"/>
      <c r="F1451" s="860"/>
      <c r="G1451" s="860"/>
      <c r="H1451" s="860"/>
      <c r="I1451" s="872"/>
    </row>
    <row r="1452" spans="2:9" ht="19.5" customHeight="1">
      <c r="B1452" s="871"/>
      <c r="C1452" s="860"/>
      <c r="D1452" s="860"/>
      <c r="E1452" s="860"/>
      <c r="F1452" s="860"/>
      <c r="G1452" s="860"/>
      <c r="H1452" s="860"/>
      <c r="I1452" s="872"/>
    </row>
    <row r="1453" spans="2:9" ht="19.5" customHeight="1">
      <c r="B1453" s="873"/>
      <c r="C1453" s="865"/>
      <c r="D1453" s="865"/>
      <c r="E1453" s="865"/>
      <c r="F1453" s="865"/>
      <c r="G1453" s="865"/>
      <c r="H1453" s="865"/>
      <c r="I1453" s="866"/>
    </row>
    <row r="1454" spans="2:9" ht="14.25" customHeight="1"/>
    <row r="1455" spans="2:9" ht="18" customHeight="1">
      <c r="B1455" s="755" t="s">
        <v>256</v>
      </c>
      <c r="C1455" s="861"/>
      <c r="D1455" s="861"/>
      <c r="E1455" s="861"/>
      <c r="F1455" s="861"/>
      <c r="G1455" s="862"/>
      <c r="H1455" s="461"/>
      <c r="I1455" s="462"/>
    </row>
    <row r="1456" spans="2:9" ht="18" customHeight="1">
      <c r="B1456" s="756" t="s">
        <v>257</v>
      </c>
      <c r="C1456" s="861"/>
      <c r="D1456" s="861"/>
      <c r="E1456" s="861"/>
      <c r="F1456" s="861"/>
      <c r="G1456" s="862"/>
      <c r="H1456" s="52"/>
      <c r="I1456" s="53"/>
    </row>
    <row r="1457" spans="2:9" ht="33" customHeight="1">
      <c r="B1457" s="757" t="str">
        <f>+ACTIVIDADES!$B$2</f>
        <v>MANTENIMIENTO RESTAURANTES ESCOLARES</v>
      </c>
      <c r="C1457" s="863"/>
      <c r="D1457" s="863"/>
      <c r="E1457" s="863"/>
      <c r="F1457" s="863"/>
      <c r="G1457" s="864"/>
      <c r="H1457" s="54"/>
      <c r="I1457" s="55"/>
    </row>
    <row r="1458" spans="2:9" ht="21" customHeight="1">
      <c r="B1458" s="463" t="s">
        <v>6</v>
      </c>
      <c r="C1458" s="758" t="s">
        <v>7</v>
      </c>
      <c r="D1458" s="861"/>
      <c r="E1458" s="861"/>
      <c r="F1458" s="861"/>
      <c r="G1458" s="861"/>
      <c r="H1458" s="464" t="s">
        <v>22</v>
      </c>
      <c r="I1458" s="56" t="s">
        <v>23</v>
      </c>
    </row>
    <row r="1459" spans="2:9" ht="95.25" customHeight="1">
      <c r="B1459" s="428">
        <f>+B1431+0.01</f>
        <v>10.02</v>
      </c>
      <c r="C1459" s="759" t="str">
        <f t="array" ref="C1459">INDEX(ACTIVIDADES!$C:$C,MATCH(B1459,ACTIVIDADES!$B:$B,0))</f>
        <v>Construccón de cubierta en TEJA DE BARRO. Incluye caballete, cargueras, alfardas en madera para estructuras y tablilla en pino cipres. Incluye manto, inmunizante y pintura esmalte. No incluye ruanas, canoas ni bajantes.</v>
      </c>
      <c r="D1459" s="865"/>
      <c r="E1459" s="865"/>
      <c r="F1459" s="865"/>
      <c r="G1459" s="866"/>
      <c r="H1459" s="465" t="str">
        <f t="array" ref="H1459">INDEX(ACTIVIDADES!$D:$D,MATCH(B1459,ACTIVIDADES!$B:$B,0))</f>
        <v>m²</v>
      </c>
      <c r="I1459" s="57">
        <f>I1466</f>
        <v>0</v>
      </c>
    </row>
    <row r="1460" spans="2:9" ht="21" customHeight="1">
      <c r="B1460" s="760" t="s">
        <v>258</v>
      </c>
      <c r="C1460" s="761"/>
      <c r="D1460" s="762"/>
      <c r="E1460" s="58" t="s">
        <v>259</v>
      </c>
      <c r="F1460" s="58" t="s">
        <v>260</v>
      </c>
      <c r="G1460" s="58" t="s">
        <v>261</v>
      </c>
      <c r="H1460" s="58" t="s">
        <v>262</v>
      </c>
      <c r="I1460" s="59" t="s">
        <v>251</v>
      </c>
    </row>
    <row r="1461" spans="2:9" ht="15" customHeight="1">
      <c r="B1461" s="763"/>
      <c r="C1461" s="751"/>
      <c r="D1461" s="752"/>
      <c r="E1461" s="60"/>
      <c r="F1461" s="60"/>
      <c r="G1461" s="61"/>
      <c r="H1461" s="61"/>
      <c r="I1461" s="62">
        <f t="shared" ref="I1461:I1465" si="56">IF(E1461="",1,E1461)*IF(F1461="",1,F1461)*IF(G1461="",1,G1461)*H1461</f>
        <v>0</v>
      </c>
    </row>
    <row r="1462" spans="2:9" ht="15" customHeight="1">
      <c r="B1462" s="763"/>
      <c r="C1462" s="751"/>
      <c r="D1462" s="752"/>
      <c r="E1462" s="60"/>
      <c r="F1462" s="60"/>
      <c r="G1462" s="61"/>
      <c r="H1462" s="61"/>
      <c r="I1462" s="62">
        <f t="shared" si="56"/>
        <v>0</v>
      </c>
    </row>
    <row r="1463" spans="2:9" ht="15.75" customHeight="1">
      <c r="B1463" s="750"/>
      <c r="C1463" s="751"/>
      <c r="D1463" s="752"/>
      <c r="E1463" s="60"/>
      <c r="F1463" s="60"/>
      <c r="G1463" s="61"/>
      <c r="H1463" s="61"/>
      <c r="I1463" s="62">
        <f t="shared" si="56"/>
        <v>0</v>
      </c>
    </row>
    <row r="1464" spans="2:9" ht="15" customHeight="1">
      <c r="B1464" s="750"/>
      <c r="C1464" s="751"/>
      <c r="D1464" s="752"/>
      <c r="E1464" s="60"/>
      <c r="F1464" s="60"/>
      <c r="G1464" s="61"/>
      <c r="H1464" s="61"/>
      <c r="I1464" s="62">
        <f t="shared" si="56"/>
        <v>0</v>
      </c>
    </row>
    <row r="1465" spans="2:9" ht="15" customHeight="1">
      <c r="B1465" s="750"/>
      <c r="C1465" s="751"/>
      <c r="D1465" s="752"/>
      <c r="E1465" s="60"/>
      <c r="F1465" s="60"/>
      <c r="G1465" s="61"/>
      <c r="H1465" s="61"/>
      <c r="I1465" s="62">
        <f t="shared" si="56"/>
        <v>0</v>
      </c>
    </row>
    <row r="1466" spans="2:9" ht="15" customHeight="1">
      <c r="B1466" s="753" t="s">
        <v>263</v>
      </c>
      <c r="C1466" s="867"/>
      <c r="D1466" s="867"/>
      <c r="E1466" s="867"/>
      <c r="F1466" s="867"/>
      <c r="G1466" s="867"/>
      <c r="H1466" s="868"/>
      <c r="I1466" s="63">
        <f>SUM(I1461:I1465)</f>
        <v>0</v>
      </c>
    </row>
    <row r="1467" spans="2:9" ht="19.5" customHeight="1">
      <c r="B1467" s="754" t="s">
        <v>264</v>
      </c>
      <c r="C1467" s="869"/>
      <c r="D1467" s="869"/>
      <c r="E1467" s="869"/>
      <c r="F1467" s="869"/>
      <c r="G1467" s="869"/>
      <c r="H1467" s="869"/>
      <c r="I1467" s="870"/>
    </row>
    <row r="1468" spans="2:9" ht="19.5" customHeight="1">
      <c r="B1468" s="871"/>
      <c r="C1468" s="860"/>
      <c r="D1468" s="860"/>
      <c r="E1468" s="860"/>
      <c r="F1468" s="860"/>
      <c r="G1468" s="860"/>
      <c r="H1468" s="860"/>
      <c r="I1468" s="872"/>
    </row>
    <row r="1469" spans="2:9" ht="19.5" customHeight="1">
      <c r="B1469" s="871"/>
      <c r="C1469" s="860"/>
      <c r="D1469" s="860"/>
      <c r="E1469" s="860"/>
      <c r="F1469" s="860"/>
      <c r="G1469" s="860"/>
      <c r="H1469" s="860"/>
      <c r="I1469" s="872"/>
    </row>
    <row r="1470" spans="2:9" ht="19.5" customHeight="1">
      <c r="B1470" s="871"/>
      <c r="C1470" s="860"/>
      <c r="D1470" s="860"/>
      <c r="E1470" s="860"/>
      <c r="F1470" s="860"/>
      <c r="G1470" s="860"/>
      <c r="H1470" s="860"/>
      <c r="I1470" s="872"/>
    </row>
    <row r="1471" spans="2:9" ht="19.5" customHeight="1">
      <c r="B1471" s="871"/>
      <c r="C1471" s="860"/>
      <c r="D1471" s="860"/>
      <c r="E1471" s="860"/>
      <c r="F1471" s="860"/>
      <c r="G1471" s="860"/>
      <c r="H1471" s="860"/>
      <c r="I1471" s="872"/>
    </row>
    <row r="1472" spans="2:9" ht="19.5" customHeight="1">
      <c r="B1472" s="871"/>
      <c r="C1472" s="860"/>
      <c r="D1472" s="860"/>
      <c r="E1472" s="860"/>
      <c r="F1472" s="860"/>
      <c r="G1472" s="860"/>
      <c r="H1472" s="860"/>
      <c r="I1472" s="872"/>
    </row>
    <row r="1473" spans="2:9" ht="19.5" customHeight="1">
      <c r="B1473" s="871"/>
      <c r="C1473" s="860"/>
      <c r="D1473" s="860"/>
      <c r="E1473" s="860"/>
      <c r="F1473" s="860"/>
      <c r="G1473" s="860"/>
      <c r="H1473" s="860"/>
      <c r="I1473" s="872"/>
    </row>
    <row r="1474" spans="2:9" ht="19.5" customHeight="1">
      <c r="B1474" s="871"/>
      <c r="C1474" s="860"/>
      <c r="D1474" s="860"/>
      <c r="E1474" s="860"/>
      <c r="F1474" s="860"/>
      <c r="G1474" s="860"/>
      <c r="H1474" s="860"/>
      <c r="I1474" s="872"/>
    </row>
    <row r="1475" spans="2:9" ht="19.5" customHeight="1">
      <c r="B1475" s="871"/>
      <c r="C1475" s="860"/>
      <c r="D1475" s="860"/>
      <c r="E1475" s="860"/>
      <c r="F1475" s="860"/>
      <c r="G1475" s="860"/>
      <c r="H1475" s="860"/>
      <c r="I1475" s="872"/>
    </row>
    <row r="1476" spans="2:9" ht="19.5" customHeight="1">
      <c r="B1476" s="871"/>
      <c r="C1476" s="860"/>
      <c r="D1476" s="860"/>
      <c r="E1476" s="860"/>
      <c r="F1476" s="860"/>
      <c r="G1476" s="860"/>
      <c r="H1476" s="860"/>
      <c r="I1476" s="872"/>
    </row>
    <row r="1477" spans="2:9" ht="19.5" customHeight="1">
      <c r="B1477" s="873"/>
      <c r="C1477" s="865"/>
      <c r="D1477" s="865"/>
      <c r="E1477" s="865"/>
      <c r="F1477" s="865"/>
      <c r="G1477" s="865"/>
      <c r="H1477" s="865"/>
      <c r="I1477" s="866"/>
    </row>
    <row r="1478" spans="2:9" ht="14.25" customHeight="1"/>
    <row r="1479" spans="2:9" ht="18" customHeight="1">
      <c r="B1479" s="755" t="s">
        <v>256</v>
      </c>
      <c r="C1479" s="861"/>
      <c r="D1479" s="861"/>
      <c r="E1479" s="861"/>
      <c r="F1479" s="861"/>
      <c r="G1479" s="862"/>
      <c r="H1479" s="461"/>
      <c r="I1479" s="462"/>
    </row>
    <row r="1480" spans="2:9" ht="18" customHeight="1">
      <c r="B1480" s="756" t="s">
        <v>257</v>
      </c>
      <c r="C1480" s="861"/>
      <c r="D1480" s="861"/>
      <c r="E1480" s="861"/>
      <c r="F1480" s="861"/>
      <c r="G1480" s="862"/>
      <c r="H1480" s="52"/>
      <c r="I1480" s="53"/>
    </row>
    <row r="1481" spans="2:9" ht="33" customHeight="1">
      <c r="B1481" s="757" t="str">
        <f>+ACTIVIDADES!$B$2</f>
        <v>MANTENIMIENTO RESTAURANTES ESCOLARES</v>
      </c>
      <c r="C1481" s="863"/>
      <c r="D1481" s="863"/>
      <c r="E1481" s="863"/>
      <c r="F1481" s="863"/>
      <c r="G1481" s="864"/>
      <c r="H1481" s="54"/>
      <c r="I1481" s="55"/>
    </row>
    <row r="1482" spans="2:9" ht="21" customHeight="1">
      <c r="B1482" s="463" t="s">
        <v>6</v>
      </c>
      <c r="C1482" s="758" t="s">
        <v>7</v>
      </c>
      <c r="D1482" s="861"/>
      <c r="E1482" s="861"/>
      <c r="F1482" s="861"/>
      <c r="G1482" s="861"/>
      <c r="H1482" s="464" t="s">
        <v>22</v>
      </c>
      <c r="I1482" s="56" t="s">
        <v>23</v>
      </c>
    </row>
    <row r="1483" spans="2:9" ht="95.25" customHeight="1">
      <c r="B1483" s="428">
        <f>+B1459+0.01</f>
        <v>10.029999999999999</v>
      </c>
      <c r="C1483" s="759" t="str">
        <f t="array" ref="C1483">INDEX(ACTIVIDADES!$C:$C,MATCH(B1483,ACTIVIDADES!$B:$B,0))</f>
        <v>Construccón de ESTRUCTURA DE MADERA PARA TEJA DE BARRO. Incluye caballete, cargueras, alfardas en madera para estructuras.</v>
      </c>
      <c r="D1483" s="865"/>
      <c r="E1483" s="865"/>
      <c r="F1483" s="865"/>
      <c r="G1483" s="866"/>
      <c r="H1483" s="465" t="str">
        <f t="array" ref="H1483">INDEX(ACTIVIDADES!$D:$D,MATCH(B1483,ACTIVIDADES!$B:$B,0))</f>
        <v>m²</v>
      </c>
      <c r="I1483" s="57">
        <f>I1490</f>
        <v>0</v>
      </c>
    </row>
    <row r="1484" spans="2:9" ht="21" customHeight="1">
      <c r="B1484" s="760" t="s">
        <v>258</v>
      </c>
      <c r="C1484" s="761"/>
      <c r="D1484" s="762"/>
      <c r="E1484" s="58" t="s">
        <v>259</v>
      </c>
      <c r="F1484" s="58" t="s">
        <v>260</v>
      </c>
      <c r="G1484" s="58" t="s">
        <v>261</v>
      </c>
      <c r="H1484" s="58" t="s">
        <v>262</v>
      </c>
      <c r="I1484" s="59" t="s">
        <v>251</v>
      </c>
    </row>
    <row r="1485" spans="2:9" ht="15" customHeight="1">
      <c r="B1485" s="763"/>
      <c r="C1485" s="751"/>
      <c r="D1485" s="752"/>
      <c r="E1485" s="60"/>
      <c r="F1485" s="60"/>
      <c r="G1485" s="61"/>
      <c r="H1485" s="61"/>
      <c r="I1485" s="62">
        <f t="shared" ref="I1485:I1489" si="57">IF(E1485="",1,E1485)*IF(F1485="",1,F1485)*IF(G1485="",1,G1485)*H1485</f>
        <v>0</v>
      </c>
    </row>
    <row r="1486" spans="2:9" ht="15" customHeight="1">
      <c r="B1486" s="763"/>
      <c r="C1486" s="751"/>
      <c r="D1486" s="752"/>
      <c r="E1486" s="60"/>
      <c r="F1486" s="60"/>
      <c r="G1486" s="61"/>
      <c r="H1486" s="61"/>
      <c r="I1486" s="62">
        <f t="shared" si="57"/>
        <v>0</v>
      </c>
    </row>
    <row r="1487" spans="2:9" ht="15.75" customHeight="1">
      <c r="B1487" s="750"/>
      <c r="C1487" s="751"/>
      <c r="D1487" s="752"/>
      <c r="E1487" s="60"/>
      <c r="F1487" s="60"/>
      <c r="G1487" s="61"/>
      <c r="H1487" s="61"/>
      <c r="I1487" s="62">
        <f t="shared" si="57"/>
        <v>0</v>
      </c>
    </row>
    <row r="1488" spans="2:9" ht="15" customHeight="1">
      <c r="B1488" s="750"/>
      <c r="C1488" s="751"/>
      <c r="D1488" s="752"/>
      <c r="E1488" s="60"/>
      <c r="F1488" s="60"/>
      <c r="G1488" s="61"/>
      <c r="H1488" s="61"/>
      <c r="I1488" s="62">
        <f t="shared" si="57"/>
        <v>0</v>
      </c>
    </row>
    <row r="1489" spans="2:9" ht="15" customHeight="1">
      <c r="B1489" s="750"/>
      <c r="C1489" s="751"/>
      <c r="D1489" s="752"/>
      <c r="E1489" s="60"/>
      <c r="F1489" s="60"/>
      <c r="G1489" s="61"/>
      <c r="H1489" s="61"/>
      <c r="I1489" s="62">
        <f t="shared" si="57"/>
        <v>0</v>
      </c>
    </row>
    <row r="1490" spans="2:9" ht="15" customHeight="1">
      <c r="B1490" s="753" t="s">
        <v>263</v>
      </c>
      <c r="C1490" s="867"/>
      <c r="D1490" s="867"/>
      <c r="E1490" s="867"/>
      <c r="F1490" s="867"/>
      <c r="G1490" s="867"/>
      <c r="H1490" s="868"/>
      <c r="I1490" s="63">
        <f>SUM(I1485:I1489)</f>
        <v>0</v>
      </c>
    </row>
    <row r="1491" spans="2:9" ht="19.5" customHeight="1">
      <c r="B1491" s="754" t="s">
        <v>264</v>
      </c>
      <c r="C1491" s="869"/>
      <c r="D1491" s="869"/>
      <c r="E1491" s="869"/>
      <c r="F1491" s="869"/>
      <c r="G1491" s="869"/>
      <c r="H1491" s="869"/>
      <c r="I1491" s="870"/>
    </row>
    <row r="1492" spans="2:9" ht="19.5" customHeight="1">
      <c r="B1492" s="871"/>
      <c r="C1492" s="860"/>
      <c r="D1492" s="860"/>
      <c r="E1492" s="860"/>
      <c r="F1492" s="860"/>
      <c r="G1492" s="860"/>
      <c r="H1492" s="860"/>
      <c r="I1492" s="872"/>
    </row>
    <row r="1493" spans="2:9" ht="19.5" customHeight="1">
      <c r="B1493" s="871"/>
      <c r="C1493" s="860"/>
      <c r="D1493" s="860"/>
      <c r="E1493" s="860"/>
      <c r="F1493" s="860"/>
      <c r="G1493" s="860"/>
      <c r="H1493" s="860"/>
      <c r="I1493" s="872"/>
    </row>
    <row r="1494" spans="2:9" ht="19.5" customHeight="1">
      <c r="B1494" s="871"/>
      <c r="C1494" s="860"/>
      <c r="D1494" s="860"/>
      <c r="E1494" s="860"/>
      <c r="F1494" s="860"/>
      <c r="G1494" s="860"/>
      <c r="H1494" s="860"/>
      <c r="I1494" s="872"/>
    </row>
    <row r="1495" spans="2:9" ht="19.5" customHeight="1">
      <c r="B1495" s="871"/>
      <c r="C1495" s="860"/>
      <c r="D1495" s="860"/>
      <c r="E1495" s="860"/>
      <c r="F1495" s="860"/>
      <c r="G1495" s="860"/>
      <c r="H1495" s="860"/>
      <c r="I1495" s="872"/>
    </row>
    <row r="1496" spans="2:9" ht="19.5" customHeight="1">
      <c r="B1496" s="871"/>
      <c r="C1496" s="860"/>
      <c r="D1496" s="860"/>
      <c r="E1496" s="860"/>
      <c r="F1496" s="860"/>
      <c r="G1496" s="860"/>
      <c r="H1496" s="860"/>
      <c r="I1496" s="872"/>
    </row>
    <row r="1497" spans="2:9" ht="19.5" customHeight="1">
      <c r="B1497" s="871"/>
      <c r="C1497" s="860"/>
      <c r="D1497" s="860"/>
      <c r="E1497" s="860"/>
      <c r="F1497" s="860"/>
      <c r="G1497" s="860"/>
      <c r="H1497" s="860"/>
      <c r="I1497" s="872"/>
    </row>
    <row r="1498" spans="2:9" ht="19.5" customHeight="1">
      <c r="B1498" s="871"/>
      <c r="C1498" s="860"/>
      <c r="D1498" s="860"/>
      <c r="E1498" s="860"/>
      <c r="F1498" s="860"/>
      <c r="G1498" s="860"/>
      <c r="H1498" s="860"/>
      <c r="I1498" s="872"/>
    </row>
    <row r="1499" spans="2:9" ht="19.5" customHeight="1">
      <c r="B1499" s="871"/>
      <c r="C1499" s="860"/>
      <c r="D1499" s="860"/>
      <c r="E1499" s="860"/>
      <c r="F1499" s="860"/>
      <c r="G1499" s="860"/>
      <c r="H1499" s="860"/>
      <c r="I1499" s="872"/>
    </row>
    <row r="1500" spans="2:9" ht="19.5" customHeight="1">
      <c r="B1500" s="871"/>
      <c r="C1500" s="860"/>
      <c r="D1500" s="860"/>
      <c r="E1500" s="860"/>
      <c r="F1500" s="860"/>
      <c r="G1500" s="860"/>
      <c r="H1500" s="860"/>
      <c r="I1500" s="872"/>
    </row>
    <row r="1501" spans="2:9" ht="19.5" customHeight="1">
      <c r="B1501" s="873"/>
      <c r="C1501" s="865"/>
      <c r="D1501" s="865"/>
      <c r="E1501" s="865"/>
      <c r="F1501" s="865"/>
      <c r="G1501" s="865"/>
      <c r="H1501" s="865"/>
      <c r="I1501" s="866"/>
    </row>
    <row r="1502" spans="2:9" ht="14.25" customHeight="1"/>
    <row r="1503" spans="2:9" ht="18" customHeight="1">
      <c r="B1503" s="755" t="s">
        <v>256</v>
      </c>
      <c r="C1503" s="861"/>
      <c r="D1503" s="861"/>
      <c r="E1503" s="861"/>
      <c r="F1503" s="861"/>
      <c r="G1503" s="862"/>
      <c r="H1503" s="461"/>
      <c r="I1503" s="462"/>
    </row>
    <row r="1504" spans="2:9" ht="18" customHeight="1">
      <c r="B1504" s="756" t="s">
        <v>257</v>
      </c>
      <c r="C1504" s="861"/>
      <c r="D1504" s="861"/>
      <c r="E1504" s="861"/>
      <c r="F1504" s="861"/>
      <c r="G1504" s="862"/>
      <c r="H1504" s="52"/>
      <c r="I1504" s="53"/>
    </row>
    <row r="1505" spans="2:9" ht="33" customHeight="1">
      <c r="B1505" s="757" t="str">
        <f>+ACTIVIDADES!$B$2</f>
        <v>MANTENIMIENTO RESTAURANTES ESCOLARES</v>
      </c>
      <c r="C1505" s="863"/>
      <c r="D1505" s="863"/>
      <c r="E1505" s="863"/>
      <c r="F1505" s="863"/>
      <c r="G1505" s="864"/>
      <c r="H1505" s="54"/>
      <c r="I1505" s="55"/>
    </row>
    <row r="1506" spans="2:9" ht="21" customHeight="1">
      <c r="B1506" s="463" t="s">
        <v>6</v>
      </c>
      <c r="C1506" s="758" t="s">
        <v>7</v>
      </c>
      <c r="D1506" s="861"/>
      <c r="E1506" s="861"/>
      <c r="F1506" s="861"/>
      <c r="G1506" s="861"/>
      <c r="H1506" s="464" t="s">
        <v>22</v>
      </c>
      <c r="I1506" s="56" t="s">
        <v>23</v>
      </c>
    </row>
    <row r="1507" spans="2:9" ht="95.25" customHeight="1">
      <c r="B1507" s="428">
        <f>+B1483+0.01</f>
        <v>10.039999999999999</v>
      </c>
      <c r="C1507" s="759" t="str">
        <f t="array" ref="C1507">INDEX(ACTIVIDADES!$C:$C,MATCH(B1507,ACTIVIDADES!$B:$B,0))</f>
        <v>Suministro e instalación de TEJA DE BARRO. Incluye mortero. No incluye manto.</v>
      </c>
      <c r="D1507" s="865"/>
      <c r="E1507" s="865"/>
      <c r="F1507" s="865"/>
      <c r="G1507" s="866"/>
      <c r="H1507" s="465" t="str">
        <f t="array" ref="H1507">INDEX(ACTIVIDADES!$D:$D,MATCH(B1507,ACTIVIDADES!$B:$B,0))</f>
        <v>m²</v>
      </c>
      <c r="I1507" s="57">
        <f>I1514</f>
        <v>0</v>
      </c>
    </row>
    <row r="1508" spans="2:9" ht="21" customHeight="1">
      <c r="B1508" s="760" t="s">
        <v>258</v>
      </c>
      <c r="C1508" s="761"/>
      <c r="D1508" s="762"/>
      <c r="E1508" s="58" t="s">
        <v>259</v>
      </c>
      <c r="F1508" s="58" t="s">
        <v>260</v>
      </c>
      <c r="G1508" s="58" t="s">
        <v>261</v>
      </c>
      <c r="H1508" s="58" t="s">
        <v>262</v>
      </c>
      <c r="I1508" s="59" t="s">
        <v>251</v>
      </c>
    </row>
    <row r="1509" spans="2:9" ht="15" customHeight="1">
      <c r="B1509" s="763"/>
      <c r="C1509" s="751"/>
      <c r="D1509" s="752"/>
      <c r="E1509" s="60"/>
      <c r="F1509" s="60"/>
      <c r="G1509" s="61"/>
      <c r="H1509" s="61"/>
      <c r="I1509" s="62">
        <f t="shared" ref="I1509:I1513" si="58">IF(E1509="",1,E1509)*IF(F1509="",1,F1509)*IF(G1509="",1,G1509)*H1509</f>
        <v>0</v>
      </c>
    </row>
    <row r="1510" spans="2:9" ht="15" customHeight="1">
      <c r="B1510" s="763"/>
      <c r="C1510" s="751"/>
      <c r="D1510" s="752"/>
      <c r="E1510" s="60"/>
      <c r="F1510" s="60"/>
      <c r="G1510" s="61"/>
      <c r="H1510" s="61"/>
      <c r="I1510" s="62">
        <f t="shared" si="58"/>
        <v>0</v>
      </c>
    </row>
    <row r="1511" spans="2:9" ht="15.75" customHeight="1">
      <c r="B1511" s="750"/>
      <c r="C1511" s="751"/>
      <c r="D1511" s="752"/>
      <c r="E1511" s="60"/>
      <c r="F1511" s="60"/>
      <c r="G1511" s="61"/>
      <c r="H1511" s="61"/>
      <c r="I1511" s="62">
        <f t="shared" si="58"/>
        <v>0</v>
      </c>
    </row>
    <row r="1512" spans="2:9" ht="15" customHeight="1">
      <c r="B1512" s="750"/>
      <c r="C1512" s="751"/>
      <c r="D1512" s="752"/>
      <c r="E1512" s="60"/>
      <c r="F1512" s="60"/>
      <c r="G1512" s="61"/>
      <c r="H1512" s="61"/>
      <c r="I1512" s="62">
        <f t="shared" si="58"/>
        <v>0</v>
      </c>
    </row>
    <row r="1513" spans="2:9" ht="15" customHeight="1">
      <c r="B1513" s="750"/>
      <c r="C1513" s="751"/>
      <c r="D1513" s="752"/>
      <c r="E1513" s="60"/>
      <c r="F1513" s="60"/>
      <c r="G1513" s="61"/>
      <c r="H1513" s="61"/>
      <c r="I1513" s="62">
        <f t="shared" si="58"/>
        <v>0</v>
      </c>
    </row>
    <row r="1514" spans="2:9" ht="15" customHeight="1">
      <c r="B1514" s="753" t="s">
        <v>263</v>
      </c>
      <c r="C1514" s="867"/>
      <c r="D1514" s="867"/>
      <c r="E1514" s="867"/>
      <c r="F1514" s="867"/>
      <c r="G1514" s="867"/>
      <c r="H1514" s="868"/>
      <c r="I1514" s="63">
        <f>SUM(I1509:I1513)</f>
        <v>0</v>
      </c>
    </row>
    <row r="1515" spans="2:9" ht="19.5" customHeight="1">
      <c r="B1515" s="754" t="s">
        <v>264</v>
      </c>
      <c r="C1515" s="869"/>
      <c r="D1515" s="869"/>
      <c r="E1515" s="869"/>
      <c r="F1515" s="869"/>
      <c r="G1515" s="869"/>
      <c r="H1515" s="869"/>
      <c r="I1515" s="870"/>
    </row>
    <row r="1516" spans="2:9" ht="19.5" customHeight="1">
      <c r="B1516" s="871"/>
      <c r="C1516" s="860"/>
      <c r="D1516" s="860"/>
      <c r="E1516" s="860"/>
      <c r="F1516" s="860"/>
      <c r="G1516" s="860"/>
      <c r="H1516" s="860"/>
      <c r="I1516" s="872"/>
    </row>
    <row r="1517" spans="2:9" ht="19.5" customHeight="1">
      <c r="B1517" s="871"/>
      <c r="C1517" s="860"/>
      <c r="D1517" s="860"/>
      <c r="E1517" s="860"/>
      <c r="F1517" s="860"/>
      <c r="G1517" s="860"/>
      <c r="H1517" s="860"/>
      <c r="I1517" s="872"/>
    </row>
    <row r="1518" spans="2:9" ht="19.5" customHeight="1">
      <c r="B1518" s="871"/>
      <c r="C1518" s="860"/>
      <c r="D1518" s="860"/>
      <c r="E1518" s="860"/>
      <c r="F1518" s="860"/>
      <c r="G1518" s="860"/>
      <c r="H1518" s="860"/>
      <c r="I1518" s="872"/>
    </row>
    <row r="1519" spans="2:9" ht="19.5" customHeight="1">
      <c r="B1519" s="871"/>
      <c r="C1519" s="860"/>
      <c r="D1519" s="860"/>
      <c r="E1519" s="860"/>
      <c r="F1519" s="860"/>
      <c r="G1519" s="860"/>
      <c r="H1519" s="860"/>
      <c r="I1519" s="872"/>
    </row>
    <row r="1520" spans="2:9" ht="19.5" customHeight="1">
      <c r="B1520" s="871"/>
      <c r="C1520" s="860"/>
      <c r="D1520" s="860"/>
      <c r="E1520" s="860"/>
      <c r="F1520" s="860"/>
      <c r="G1520" s="860"/>
      <c r="H1520" s="860"/>
      <c r="I1520" s="872"/>
    </row>
    <row r="1521" spans="2:9" ht="19.5" customHeight="1">
      <c r="B1521" s="871"/>
      <c r="C1521" s="860"/>
      <c r="D1521" s="860"/>
      <c r="E1521" s="860"/>
      <c r="F1521" s="860"/>
      <c r="G1521" s="860"/>
      <c r="H1521" s="860"/>
      <c r="I1521" s="872"/>
    </row>
    <row r="1522" spans="2:9" ht="19.5" customHeight="1">
      <c r="B1522" s="871"/>
      <c r="C1522" s="860"/>
      <c r="D1522" s="860"/>
      <c r="E1522" s="860"/>
      <c r="F1522" s="860"/>
      <c r="G1522" s="860"/>
      <c r="H1522" s="860"/>
      <c r="I1522" s="872"/>
    </row>
    <row r="1523" spans="2:9" ht="19.5" customHeight="1">
      <c r="B1523" s="871"/>
      <c r="C1523" s="860"/>
      <c r="D1523" s="860"/>
      <c r="E1523" s="860"/>
      <c r="F1523" s="860"/>
      <c r="G1523" s="860"/>
      <c r="H1523" s="860"/>
      <c r="I1523" s="872"/>
    </row>
    <row r="1524" spans="2:9" ht="19.5" customHeight="1">
      <c r="B1524" s="871"/>
      <c r="C1524" s="860"/>
      <c r="D1524" s="860"/>
      <c r="E1524" s="860"/>
      <c r="F1524" s="860"/>
      <c r="G1524" s="860"/>
      <c r="H1524" s="860"/>
      <c r="I1524" s="872"/>
    </row>
    <row r="1525" spans="2:9" ht="19.5" customHeight="1">
      <c r="B1525" s="873"/>
      <c r="C1525" s="865"/>
      <c r="D1525" s="865"/>
      <c r="E1525" s="865"/>
      <c r="F1525" s="865"/>
      <c r="G1525" s="865"/>
      <c r="H1525" s="865"/>
      <c r="I1525" s="866"/>
    </row>
    <row r="1526" spans="2:9" ht="14.25" customHeight="1"/>
    <row r="1527" spans="2:9" ht="18" customHeight="1">
      <c r="B1527" s="755" t="s">
        <v>256</v>
      </c>
      <c r="C1527" s="861"/>
      <c r="D1527" s="861"/>
      <c r="E1527" s="861"/>
      <c r="F1527" s="861"/>
      <c r="G1527" s="862"/>
      <c r="H1527" s="461"/>
      <c r="I1527" s="462"/>
    </row>
    <row r="1528" spans="2:9" ht="18" customHeight="1">
      <c r="B1528" s="756" t="s">
        <v>257</v>
      </c>
      <c r="C1528" s="861"/>
      <c r="D1528" s="861"/>
      <c r="E1528" s="861"/>
      <c r="F1528" s="861"/>
      <c r="G1528" s="862"/>
      <c r="H1528" s="52"/>
      <c r="I1528" s="53"/>
    </row>
    <row r="1529" spans="2:9" ht="33" customHeight="1">
      <c r="B1529" s="757" t="str">
        <f>+ACTIVIDADES!$B$2</f>
        <v>MANTENIMIENTO RESTAURANTES ESCOLARES</v>
      </c>
      <c r="C1529" s="863"/>
      <c r="D1529" s="863"/>
      <c r="E1529" s="863"/>
      <c r="F1529" s="863"/>
      <c r="G1529" s="864"/>
      <c r="H1529" s="54"/>
      <c r="I1529" s="55"/>
    </row>
    <row r="1530" spans="2:9" ht="21" customHeight="1">
      <c r="B1530" s="463" t="s">
        <v>6</v>
      </c>
      <c r="C1530" s="758" t="s">
        <v>7</v>
      </c>
      <c r="D1530" s="861"/>
      <c r="E1530" s="861"/>
      <c r="F1530" s="861"/>
      <c r="G1530" s="861"/>
      <c r="H1530" s="464" t="s">
        <v>22</v>
      </c>
      <c r="I1530" s="56" t="s">
        <v>23</v>
      </c>
    </row>
    <row r="1531" spans="2:9" ht="95.25" customHeight="1">
      <c r="B1531" s="428">
        <f>+B1507+0.01</f>
        <v>10.049999999999999</v>
      </c>
      <c r="C1531" s="759" t="str">
        <f t="array" ref="C1531">INDEX(ACTIVIDADES!$C:$C,MATCH(B1531,ACTIVIDADES!$B:$B,0))</f>
        <v>Suministro e instalación de Tablilla para techo, incluye manto</v>
      </c>
      <c r="D1531" s="865"/>
      <c r="E1531" s="865"/>
      <c r="F1531" s="865"/>
      <c r="G1531" s="866"/>
      <c r="H1531" s="465" t="str">
        <f t="array" ref="H1531">INDEX(ACTIVIDADES!$D:$D,MATCH(B1531,ACTIVIDADES!$B:$B,0))</f>
        <v>m²</v>
      </c>
      <c r="I1531" s="57">
        <f>I1538</f>
        <v>0</v>
      </c>
    </row>
    <row r="1532" spans="2:9" ht="21" customHeight="1">
      <c r="B1532" s="760" t="s">
        <v>258</v>
      </c>
      <c r="C1532" s="761"/>
      <c r="D1532" s="762"/>
      <c r="E1532" s="58" t="s">
        <v>259</v>
      </c>
      <c r="F1532" s="58" t="s">
        <v>260</v>
      </c>
      <c r="G1532" s="58" t="s">
        <v>261</v>
      </c>
      <c r="H1532" s="58" t="s">
        <v>262</v>
      </c>
      <c r="I1532" s="59" t="s">
        <v>251</v>
      </c>
    </row>
    <row r="1533" spans="2:9" ht="15" customHeight="1">
      <c r="B1533" s="763"/>
      <c r="C1533" s="751"/>
      <c r="D1533" s="752"/>
      <c r="E1533" s="60"/>
      <c r="F1533" s="60"/>
      <c r="G1533" s="61"/>
      <c r="H1533" s="61"/>
      <c r="I1533" s="62">
        <f t="shared" ref="I1533:I1537" si="59">IF(E1533="",1,E1533)*IF(F1533="",1,F1533)*IF(G1533="",1,G1533)*H1533</f>
        <v>0</v>
      </c>
    </row>
    <row r="1534" spans="2:9" ht="15" customHeight="1">
      <c r="B1534" s="763"/>
      <c r="C1534" s="751"/>
      <c r="D1534" s="752"/>
      <c r="E1534" s="60"/>
      <c r="F1534" s="60"/>
      <c r="G1534" s="61"/>
      <c r="H1534" s="61"/>
      <c r="I1534" s="62">
        <f t="shared" si="59"/>
        <v>0</v>
      </c>
    </row>
    <row r="1535" spans="2:9" ht="15.75" customHeight="1">
      <c r="B1535" s="750"/>
      <c r="C1535" s="751"/>
      <c r="D1535" s="752"/>
      <c r="E1535" s="60"/>
      <c r="F1535" s="60"/>
      <c r="G1535" s="61"/>
      <c r="H1535" s="61"/>
      <c r="I1535" s="62">
        <f t="shared" si="59"/>
        <v>0</v>
      </c>
    </row>
    <row r="1536" spans="2:9" ht="15" customHeight="1">
      <c r="B1536" s="750"/>
      <c r="C1536" s="751"/>
      <c r="D1536" s="752"/>
      <c r="E1536" s="60"/>
      <c r="F1536" s="60"/>
      <c r="G1536" s="61"/>
      <c r="H1536" s="61"/>
      <c r="I1536" s="62">
        <f t="shared" si="59"/>
        <v>0</v>
      </c>
    </row>
    <row r="1537" spans="2:9" ht="15" customHeight="1">
      <c r="B1537" s="750"/>
      <c r="C1537" s="751"/>
      <c r="D1537" s="752"/>
      <c r="E1537" s="60"/>
      <c r="F1537" s="60"/>
      <c r="G1537" s="61"/>
      <c r="H1537" s="61"/>
      <c r="I1537" s="62">
        <f t="shared" si="59"/>
        <v>0</v>
      </c>
    </row>
    <row r="1538" spans="2:9" ht="15" customHeight="1">
      <c r="B1538" s="753" t="s">
        <v>263</v>
      </c>
      <c r="C1538" s="867"/>
      <c r="D1538" s="867"/>
      <c r="E1538" s="867"/>
      <c r="F1538" s="867"/>
      <c r="G1538" s="867"/>
      <c r="H1538" s="868"/>
      <c r="I1538" s="63">
        <f>SUM(I1533:I1537)</f>
        <v>0</v>
      </c>
    </row>
    <row r="1539" spans="2:9" ht="19.5" customHeight="1">
      <c r="B1539" s="754" t="s">
        <v>264</v>
      </c>
      <c r="C1539" s="869"/>
      <c r="D1539" s="869"/>
      <c r="E1539" s="869"/>
      <c r="F1539" s="869"/>
      <c r="G1539" s="869"/>
      <c r="H1539" s="869"/>
      <c r="I1539" s="870"/>
    </row>
    <row r="1540" spans="2:9" ht="19.5" customHeight="1">
      <c r="B1540" s="871"/>
      <c r="C1540" s="860"/>
      <c r="D1540" s="860"/>
      <c r="E1540" s="860"/>
      <c r="F1540" s="860"/>
      <c r="G1540" s="860"/>
      <c r="H1540" s="860"/>
      <c r="I1540" s="872"/>
    </row>
    <row r="1541" spans="2:9" ht="19.5" customHeight="1">
      <c r="B1541" s="871"/>
      <c r="C1541" s="860"/>
      <c r="D1541" s="860"/>
      <c r="E1541" s="860"/>
      <c r="F1541" s="860"/>
      <c r="G1541" s="860"/>
      <c r="H1541" s="860"/>
      <c r="I1541" s="872"/>
    </row>
    <row r="1542" spans="2:9" ht="19.5" customHeight="1">
      <c r="B1542" s="871"/>
      <c r="C1542" s="860"/>
      <c r="D1542" s="860"/>
      <c r="E1542" s="860"/>
      <c r="F1542" s="860"/>
      <c r="G1542" s="860"/>
      <c r="H1542" s="860"/>
      <c r="I1542" s="872"/>
    </row>
    <row r="1543" spans="2:9" ht="19.5" customHeight="1">
      <c r="B1543" s="871"/>
      <c r="C1543" s="860"/>
      <c r="D1543" s="860"/>
      <c r="E1543" s="860"/>
      <c r="F1543" s="860"/>
      <c r="G1543" s="860"/>
      <c r="H1543" s="860"/>
      <c r="I1543" s="872"/>
    </row>
    <row r="1544" spans="2:9" ht="19.5" customHeight="1">
      <c r="B1544" s="871"/>
      <c r="C1544" s="860"/>
      <c r="D1544" s="860"/>
      <c r="E1544" s="860"/>
      <c r="F1544" s="860"/>
      <c r="G1544" s="860"/>
      <c r="H1544" s="860"/>
      <c r="I1544" s="872"/>
    </row>
    <row r="1545" spans="2:9" ht="19.5" customHeight="1">
      <c r="B1545" s="871"/>
      <c r="C1545" s="860"/>
      <c r="D1545" s="860"/>
      <c r="E1545" s="860"/>
      <c r="F1545" s="860"/>
      <c r="G1545" s="860"/>
      <c r="H1545" s="860"/>
      <c r="I1545" s="872"/>
    </row>
    <row r="1546" spans="2:9" ht="19.5" customHeight="1">
      <c r="B1546" s="871"/>
      <c r="C1546" s="860"/>
      <c r="D1546" s="860"/>
      <c r="E1546" s="860"/>
      <c r="F1546" s="860"/>
      <c r="G1546" s="860"/>
      <c r="H1546" s="860"/>
      <c r="I1546" s="872"/>
    </row>
    <row r="1547" spans="2:9" ht="19.5" customHeight="1">
      <c r="B1547" s="871"/>
      <c r="C1547" s="860"/>
      <c r="D1547" s="860"/>
      <c r="E1547" s="860"/>
      <c r="F1547" s="860"/>
      <c r="G1547" s="860"/>
      <c r="H1547" s="860"/>
      <c r="I1547" s="872"/>
    </row>
    <row r="1548" spans="2:9" ht="19.5" customHeight="1">
      <c r="B1548" s="871"/>
      <c r="C1548" s="860"/>
      <c r="D1548" s="860"/>
      <c r="E1548" s="860"/>
      <c r="F1548" s="860"/>
      <c r="G1548" s="860"/>
      <c r="H1548" s="860"/>
      <c r="I1548" s="872"/>
    </row>
    <row r="1549" spans="2:9" ht="19.5" customHeight="1">
      <c r="B1549" s="873"/>
      <c r="C1549" s="865"/>
      <c r="D1549" s="865"/>
      <c r="E1549" s="865"/>
      <c r="F1549" s="865"/>
      <c r="G1549" s="865"/>
      <c r="H1549" s="865"/>
      <c r="I1549" s="866"/>
    </row>
    <row r="1550" spans="2:9" ht="14.25" customHeight="1"/>
    <row r="1551" spans="2:9" ht="18" customHeight="1">
      <c r="B1551" s="755" t="s">
        <v>256</v>
      </c>
      <c r="C1551" s="861"/>
      <c r="D1551" s="861"/>
      <c r="E1551" s="861"/>
      <c r="F1551" s="861"/>
      <c r="G1551" s="862"/>
      <c r="H1551" s="461"/>
      <c r="I1551" s="462"/>
    </row>
    <row r="1552" spans="2:9" ht="18" customHeight="1">
      <c r="B1552" s="756" t="s">
        <v>257</v>
      </c>
      <c r="C1552" s="861"/>
      <c r="D1552" s="861"/>
      <c r="E1552" s="861"/>
      <c r="F1552" s="861"/>
      <c r="G1552" s="862"/>
      <c r="H1552" s="52"/>
      <c r="I1552" s="53"/>
    </row>
    <row r="1553" spans="2:11" ht="33" customHeight="1">
      <c r="B1553" s="757" t="str">
        <f>+ACTIVIDADES!$B$2</f>
        <v>MANTENIMIENTO RESTAURANTES ESCOLARES</v>
      </c>
      <c r="C1553" s="863"/>
      <c r="D1553" s="863"/>
      <c r="E1553" s="863"/>
      <c r="F1553" s="863"/>
      <c r="G1553" s="864"/>
      <c r="H1553" s="54"/>
      <c r="I1553" s="55"/>
    </row>
    <row r="1554" spans="2:11" ht="21" customHeight="1">
      <c r="B1554" s="463" t="s">
        <v>6</v>
      </c>
      <c r="C1554" s="758" t="s">
        <v>7</v>
      </c>
      <c r="D1554" s="861"/>
      <c r="E1554" s="861"/>
      <c r="F1554" s="861"/>
      <c r="G1554" s="861"/>
      <c r="H1554" s="464" t="s">
        <v>22</v>
      </c>
      <c r="I1554" s="56" t="s">
        <v>23</v>
      </c>
    </row>
    <row r="1555" spans="2:11" ht="95.25" customHeight="1">
      <c r="B1555" s="428">
        <f>+B1531+0.01</f>
        <v>10.059999999999999</v>
      </c>
      <c r="C1555" s="759" t="str">
        <f t="array" ref="C1555">INDEX(ACTIVIDADES!$C:$C,MATCH(B1555,ACTIVIDADES!$B:$B,0))</f>
        <v>Suministro e instalación de TEJA UPVC espesor de 2.5mm. No incluye caballete,.</v>
      </c>
      <c r="D1555" s="865"/>
      <c r="E1555" s="865"/>
      <c r="F1555" s="865"/>
      <c r="G1555" s="866"/>
      <c r="H1555" s="465" t="str">
        <f t="array" ref="H1555">INDEX(ACTIVIDADES!$D:$D,MATCH(B1555,ACTIVIDADES!$B:$B,0))</f>
        <v>m²</v>
      </c>
      <c r="I1555" s="57">
        <f>I1562</f>
        <v>33.81</v>
      </c>
      <c r="K1555" s="739">
        <f>INDEX(ACTIVIDADES!$F$9:$F$204,MATCH(MEMORIAS!B1555,ACTIVIDADES!$B$9:$B$204,0))</f>
        <v>86168.081782117326</v>
      </c>
    </row>
    <row r="1556" spans="2:11" ht="21" customHeight="1">
      <c r="B1556" s="760" t="s">
        <v>258</v>
      </c>
      <c r="C1556" s="761"/>
      <c r="D1556" s="762"/>
      <c r="E1556" s="58" t="s">
        <v>259</v>
      </c>
      <c r="F1556" s="58" t="s">
        <v>260</v>
      </c>
      <c r="G1556" s="58" t="s">
        <v>261</v>
      </c>
      <c r="H1556" s="58" t="s">
        <v>262</v>
      </c>
      <c r="I1556" s="59" t="s">
        <v>251</v>
      </c>
    </row>
    <row r="1557" spans="2:11" ht="15" customHeight="1">
      <c r="B1557" s="763" t="s">
        <v>2</v>
      </c>
      <c r="C1557" s="751"/>
      <c r="D1557" s="752"/>
      <c r="E1557" s="60">
        <v>6.9</v>
      </c>
      <c r="F1557" s="60">
        <v>4.9000000000000004</v>
      </c>
      <c r="G1557" s="61"/>
      <c r="H1557" s="61">
        <v>1</v>
      </c>
      <c r="I1557" s="62">
        <f t="shared" ref="I1557:I1561" si="60">IF(E1557="",1,E1557)*IF(F1557="",1,F1557)*IF(G1557="",1,G1557)*H1557</f>
        <v>33.81</v>
      </c>
      <c r="K1557" s="740">
        <f>+I1557*K1555</f>
        <v>2913342.8450533869</v>
      </c>
    </row>
    <row r="1558" spans="2:11" ht="15" customHeight="1">
      <c r="E1558" s="60"/>
      <c r="F1558" s="60"/>
      <c r="G1558" s="61"/>
      <c r="H1558" s="61"/>
      <c r="I1558" s="62">
        <f t="shared" si="60"/>
        <v>0</v>
      </c>
      <c r="K1558" s="740">
        <f>+I1558*K1555</f>
        <v>0</v>
      </c>
    </row>
    <row r="1559" spans="2:11" ht="15.75" customHeight="1">
      <c r="B1559" s="750"/>
      <c r="C1559" s="751"/>
      <c r="D1559" s="752"/>
      <c r="E1559" s="60"/>
      <c r="F1559" s="60"/>
      <c r="G1559" s="61"/>
      <c r="H1559" s="61"/>
      <c r="I1559" s="62">
        <f t="shared" si="60"/>
        <v>0</v>
      </c>
      <c r="K1559" s="740">
        <f>+I1559*K1555</f>
        <v>0</v>
      </c>
    </row>
    <row r="1560" spans="2:11" ht="15" customHeight="1">
      <c r="B1560" s="750"/>
      <c r="C1560" s="751"/>
      <c r="D1560" s="752"/>
      <c r="E1560" s="60"/>
      <c r="F1560" s="60"/>
      <c r="G1560" s="61"/>
      <c r="H1560" s="61"/>
      <c r="I1560" s="62">
        <f t="shared" si="60"/>
        <v>0</v>
      </c>
      <c r="K1560" s="740">
        <f>+I1560*K1555</f>
        <v>0</v>
      </c>
    </row>
    <row r="1561" spans="2:11" ht="15" customHeight="1">
      <c r="B1561" s="750"/>
      <c r="C1561" s="751"/>
      <c r="D1561" s="752"/>
      <c r="E1561" s="60"/>
      <c r="F1561" s="60"/>
      <c r="G1561" s="61"/>
      <c r="H1561" s="61"/>
      <c r="I1561" s="62">
        <f t="shared" si="60"/>
        <v>0</v>
      </c>
      <c r="K1561" s="740">
        <f>+I1561*K1555</f>
        <v>0</v>
      </c>
    </row>
    <row r="1562" spans="2:11" ht="15" customHeight="1">
      <c r="B1562" s="753" t="s">
        <v>263</v>
      </c>
      <c r="C1562" s="867"/>
      <c r="D1562" s="867"/>
      <c r="E1562" s="867"/>
      <c r="F1562" s="867"/>
      <c r="G1562" s="867"/>
      <c r="H1562" s="868"/>
      <c r="I1562" s="63">
        <f>SUM(I1557:I1561)</f>
        <v>33.81</v>
      </c>
    </row>
    <row r="1563" spans="2:11" ht="19.5" customHeight="1">
      <c r="B1563" s="754" t="s">
        <v>264</v>
      </c>
      <c r="C1563" s="869"/>
      <c r="D1563" s="869"/>
      <c r="E1563" s="869"/>
      <c r="F1563" s="869"/>
      <c r="G1563" s="869"/>
      <c r="H1563" s="869"/>
      <c r="I1563" s="870"/>
    </row>
    <row r="1564" spans="2:11" ht="19.5" customHeight="1">
      <c r="B1564" s="871"/>
      <c r="C1564" s="860"/>
      <c r="D1564" s="860"/>
      <c r="E1564" s="860"/>
      <c r="F1564" s="860"/>
      <c r="G1564" s="860"/>
      <c r="H1564" s="860"/>
      <c r="I1564" s="872"/>
    </row>
    <row r="1565" spans="2:11" ht="19.5" customHeight="1">
      <c r="B1565" s="871"/>
      <c r="C1565" s="860"/>
      <c r="D1565" s="860"/>
      <c r="E1565" s="860"/>
      <c r="F1565" s="860"/>
      <c r="G1565" s="860"/>
      <c r="H1565" s="860"/>
      <c r="I1565" s="872"/>
    </row>
    <row r="1566" spans="2:11" ht="19.5" customHeight="1">
      <c r="B1566" s="871"/>
      <c r="C1566" s="860"/>
      <c r="D1566" s="860"/>
      <c r="E1566" s="860"/>
      <c r="F1566" s="860"/>
      <c r="G1566" s="860"/>
      <c r="H1566" s="860"/>
      <c r="I1566" s="872"/>
    </row>
    <row r="1567" spans="2:11" ht="19.5" customHeight="1">
      <c r="B1567" s="871"/>
      <c r="C1567" s="860"/>
      <c r="D1567" s="860"/>
      <c r="E1567" s="860"/>
      <c r="F1567" s="860"/>
      <c r="G1567" s="860"/>
      <c r="H1567" s="860"/>
      <c r="I1567" s="872"/>
    </row>
    <row r="1568" spans="2:11" ht="19.5" customHeight="1">
      <c r="B1568" s="871"/>
      <c r="C1568" s="860"/>
      <c r="D1568" s="860"/>
      <c r="E1568" s="860"/>
      <c r="F1568" s="860"/>
      <c r="G1568" s="860"/>
      <c r="H1568" s="860"/>
      <c r="I1568" s="872"/>
    </row>
    <row r="1569" spans="2:9" ht="19.5" customHeight="1">
      <c r="B1569" s="871"/>
      <c r="C1569" s="860"/>
      <c r="D1569" s="860"/>
      <c r="E1569" s="860"/>
      <c r="F1569" s="860"/>
      <c r="G1569" s="860"/>
      <c r="H1569" s="860"/>
      <c r="I1569" s="872"/>
    </row>
    <row r="1570" spans="2:9" ht="19.5" customHeight="1">
      <c r="B1570" s="871"/>
      <c r="C1570" s="860"/>
      <c r="D1570" s="860"/>
      <c r="E1570" s="860"/>
      <c r="F1570" s="860"/>
      <c r="G1570" s="860"/>
      <c r="H1570" s="860"/>
      <c r="I1570" s="872"/>
    </row>
    <row r="1571" spans="2:9" ht="19.5" customHeight="1">
      <c r="B1571" s="871"/>
      <c r="C1571" s="860"/>
      <c r="D1571" s="860"/>
      <c r="E1571" s="860"/>
      <c r="F1571" s="860"/>
      <c r="G1571" s="860"/>
      <c r="H1571" s="860"/>
      <c r="I1571" s="872"/>
    </row>
    <row r="1572" spans="2:9" ht="19.5" customHeight="1">
      <c r="B1572" s="871"/>
      <c r="C1572" s="860"/>
      <c r="D1572" s="860"/>
      <c r="E1572" s="860"/>
      <c r="F1572" s="860"/>
      <c r="G1572" s="860"/>
      <c r="H1572" s="860"/>
      <c r="I1572" s="872"/>
    </row>
    <row r="1573" spans="2:9" ht="19.5" customHeight="1">
      <c r="B1573" s="871"/>
      <c r="C1573" s="860"/>
      <c r="D1573" s="860"/>
      <c r="E1573" s="860"/>
      <c r="F1573" s="860"/>
      <c r="G1573" s="860"/>
      <c r="H1573" s="860"/>
      <c r="I1573" s="872"/>
    </row>
    <row r="1574" spans="2:9" ht="19.5" customHeight="1">
      <c r="B1574" s="871"/>
      <c r="C1574" s="860"/>
      <c r="D1574" s="860"/>
      <c r="E1574" s="860"/>
      <c r="F1574" s="860"/>
      <c r="G1574" s="860"/>
      <c r="H1574" s="860"/>
      <c r="I1574" s="872"/>
    </row>
    <row r="1575" spans="2:9" ht="19.5" customHeight="1">
      <c r="B1575" s="871"/>
      <c r="C1575" s="860"/>
      <c r="D1575" s="860"/>
      <c r="E1575" s="860"/>
      <c r="F1575" s="860"/>
      <c r="G1575" s="860"/>
      <c r="H1575" s="860"/>
      <c r="I1575" s="872"/>
    </row>
    <row r="1576" spans="2:9" ht="19.5" customHeight="1">
      <c r="B1576" s="871"/>
      <c r="C1576" s="860"/>
      <c r="D1576" s="860"/>
      <c r="E1576" s="860"/>
      <c r="F1576" s="860"/>
      <c r="G1576" s="860"/>
      <c r="H1576" s="860"/>
      <c r="I1576" s="872"/>
    </row>
    <row r="1577" spans="2:9" ht="19.5" customHeight="1">
      <c r="B1577" s="871"/>
      <c r="C1577" s="860"/>
      <c r="D1577" s="860"/>
      <c r="E1577" s="860"/>
      <c r="F1577" s="860"/>
      <c r="G1577" s="860"/>
      <c r="H1577" s="860"/>
      <c r="I1577" s="872"/>
    </row>
    <row r="1578" spans="2:9" ht="19.5" customHeight="1">
      <c r="B1578" s="873"/>
      <c r="C1578" s="865"/>
      <c r="D1578" s="865"/>
      <c r="E1578" s="865"/>
      <c r="F1578" s="865"/>
      <c r="G1578" s="865"/>
      <c r="H1578" s="865"/>
      <c r="I1578" s="866"/>
    </row>
    <row r="1579" spans="2:9" ht="14.25" customHeight="1"/>
    <row r="1580" spans="2:9" ht="18" customHeight="1">
      <c r="B1580" s="755" t="s">
        <v>256</v>
      </c>
      <c r="C1580" s="861"/>
      <c r="D1580" s="861"/>
      <c r="E1580" s="861"/>
      <c r="F1580" s="861"/>
      <c r="G1580" s="862"/>
      <c r="H1580" s="461"/>
      <c r="I1580" s="462"/>
    </row>
    <row r="1581" spans="2:9" ht="18" customHeight="1">
      <c r="B1581" s="756" t="s">
        <v>257</v>
      </c>
      <c r="C1581" s="861"/>
      <c r="D1581" s="861"/>
      <c r="E1581" s="861"/>
      <c r="F1581" s="861"/>
      <c r="G1581" s="862"/>
      <c r="H1581" s="52"/>
      <c r="I1581" s="53"/>
    </row>
    <row r="1582" spans="2:9" ht="33" customHeight="1">
      <c r="B1582" s="757" t="str">
        <f>+ACTIVIDADES!$B$2</f>
        <v>MANTENIMIENTO RESTAURANTES ESCOLARES</v>
      </c>
      <c r="C1582" s="863"/>
      <c r="D1582" s="863"/>
      <c r="E1582" s="863"/>
      <c r="F1582" s="863"/>
      <c r="G1582" s="864"/>
      <c r="H1582" s="54"/>
      <c r="I1582" s="55"/>
    </row>
    <row r="1583" spans="2:9" ht="21" customHeight="1">
      <c r="B1583" s="463" t="s">
        <v>6</v>
      </c>
      <c r="C1583" s="758" t="s">
        <v>7</v>
      </c>
      <c r="D1583" s="861"/>
      <c r="E1583" s="861"/>
      <c r="F1583" s="861"/>
      <c r="G1583" s="861"/>
      <c r="H1583" s="464" t="s">
        <v>22</v>
      </c>
      <c r="I1583" s="56" t="s">
        <v>23</v>
      </c>
    </row>
    <row r="1584" spans="2:9" ht="95.25" customHeight="1">
      <c r="B1584" s="428">
        <f>+B1555+0.01</f>
        <v>10.069999999999999</v>
      </c>
      <c r="C1584" s="759" t="str">
        <f t="array" ref="C1584">INDEX(ACTIVIDADES!$C:$C,MATCH(B1584,ACTIVIDADES!$B:$B,0))</f>
        <v>Suministro e instalación de CABALLETE PARTA TEJA UPVC, compuesta por un alma en fibra de carbono y recubrimiento en UPVC blanco de 2.5mm de espesor. Incluye tornillo autoperforante de cabeza hexagonal y arandela de neopreno, clip fijador metálico, dilatador térmico en caucho EPDM.</v>
      </c>
      <c r="D1584" s="865"/>
      <c r="E1584" s="865"/>
      <c r="F1584" s="865"/>
      <c r="G1584" s="866"/>
      <c r="H1584" s="465" t="str">
        <f t="array" ref="H1584">INDEX(ACTIVIDADES!$D:$D,MATCH(B1584,ACTIVIDADES!$B:$B,0))</f>
        <v>m</v>
      </c>
      <c r="I1584" s="57">
        <f>I1591</f>
        <v>0</v>
      </c>
    </row>
    <row r="1585" spans="2:9" ht="21" customHeight="1">
      <c r="B1585" s="760" t="s">
        <v>258</v>
      </c>
      <c r="C1585" s="761"/>
      <c r="D1585" s="762"/>
      <c r="E1585" s="58" t="s">
        <v>259</v>
      </c>
      <c r="F1585" s="58" t="s">
        <v>260</v>
      </c>
      <c r="G1585" s="58" t="s">
        <v>261</v>
      </c>
      <c r="H1585" s="58" t="s">
        <v>262</v>
      </c>
      <c r="I1585" s="59" t="s">
        <v>251</v>
      </c>
    </row>
    <row r="1586" spans="2:9" ht="15" customHeight="1">
      <c r="B1586" s="763"/>
      <c r="C1586" s="751"/>
      <c r="D1586" s="752"/>
      <c r="E1586" s="60"/>
      <c r="F1586" s="60"/>
      <c r="G1586" s="61"/>
      <c r="H1586" s="61"/>
      <c r="I1586" s="62">
        <f t="shared" ref="I1586:I1590" si="61">IF(E1586="",1,E1586)*IF(F1586="",1,F1586)*IF(G1586="",1,G1586)*H1586</f>
        <v>0</v>
      </c>
    </row>
    <row r="1587" spans="2:9" ht="15" customHeight="1">
      <c r="B1587" s="763"/>
      <c r="C1587" s="751"/>
      <c r="D1587" s="752"/>
      <c r="E1587" s="60"/>
      <c r="F1587" s="60"/>
      <c r="G1587" s="61"/>
      <c r="H1587" s="61"/>
      <c r="I1587" s="62">
        <f t="shared" si="61"/>
        <v>0</v>
      </c>
    </row>
    <row r="1588" spans="2:9" ht="15.75" customHeight="1">
      <c r="B1588" s="750"/>
      <c r="C1588" s="751"/>
      <c r="D1588" s="752"/>
      <c r="E1588" s="60"/>
      <c r="F1588" s="60"/>
      <c r="G1588" s="61"/>
      <c r="H1588" s="61"/>
      <c r="I1588" s="62">
        <f t="shared" si="61"/>
        <v>0</v>
      </c>
    </row>
    <row r="1589" spans="2:9" ht="15" customHeight="1">
      <c r="B1589" s="750"/>
      <c r="C1589" s="751"/>
      <c r="D1589" s="752"/>
      <c r="E1589" s="60"/>
      <c r="F1589" s="60"/>
      <c r="G1589" s="61"/>
      <c r="H1589" s="61"/>
      <c r="I1589" s="62">
        <f t="shared" si="61"/>
        <v>0</v>
      </c>
    </row>
    <row r="1590" spans="2:9" ht="15" customHeight="1">
      <c r="B1590" s="750"/>
      <c r="C1590" s="751"/>
      <c r="D1590" s="752"/>
      <c r="E1590" s="60"/>
      <c r="F1590" s="60"/>
      <c r="G1590" s="61"/>
      <c r="H1590" s="61"/>
      <c r="I1590" s="62">
        <f t="shared" si="61"/>
        <v>0</v>
      </c>
    </row>
    <row r="1591" spans="2:9" ht="15" customHeight="1">
      <c r="B1591" s="753" t="s">
        <v>263</v>
      </c>
      <c r="C1591" s="867"/>
      <c r="D1591" s="867"/>
      <c r="E1591" s="867"/>
      <c r="F1591" s="867"/>
      <c r="G1591" s="867"/>
      <c r="H1591" s="868"/>
      <c r="I1591" s="63">
        <f>SUM(I1586:I1590)</f>
        <v>0</v>
      </c>
    </row>
    <row r="1592" spans="2:9" ht="19.5" customHeight="1">
      <c r="B1592" s="754" t="s">
        <v>264</v>
      </c>
      <c r="C1592" s="869"/>
      <c r="D1592" s="869"/>
      <c r="E1592" s="869"/>
      <c r="F1592" s="869"/>
      <c r="G1592" s="869"/>
      <c r="H1592" s="869"/>
      <c r="I1592" s="870"/>
    </row>
    <row r="1593" spans="2:9" ht="19.5" customHeight="1">
      <c r="B1593" s="871"/>
      <c r="C1593" s="860"/>
      <c r="D1593" s="860"/>
      <c r="E1593" s="860"/>
      <c r="F1593" s="860"/>
      <c r="G1593" s="860"/>
      <c r="H1593" s="860"/>
      <c r="I1593" s="872"/>
    </row>
    <row r="1594" spans="2:9" ht="19.5" customHeight="1">
      <c r="B1594" s="871"/>
      <c r="C1594" s="860"/>
      <c r="D1594" s="860"/>
      <c r="E1594" s="860"/>
      <c r="F1594" s="860"/>
      <c r="G1594" s="860"/>
      <c r="H1594" s="860"/>
      <c r="I1594" s="872"/>
    </row>
    <row r="1595" spans="2:9" ht="19.5" customHeight="1">
      <c r="B1595" s="871"/>
      <c r="C1595" s="860"/>
      <c r="D1595" s="860"/>
      <c r="E1595" s="860"/>
      <c r="F1595" s="860"/>
      <c r="G1595" s="860"/>
      <c r="H1595" s="860"/>
      <c r="I1595" s="872"/>
    </row>
    <row r="1596" spans="2:9" ht="19.5" customHeight="1">
      <c r="B1596" s="871"/>
      <c r="C1596" s="860"/>
      <c r="D1596" s="860"/>
      <c r="E1596" s="860"/>
      <c r="F1596" s="860"/>
      <c r="G1596" s="860"/>
      <c r="H1596" s="860"/>
      <c r="I1596" s="872"/>
    </row>
    <row r="1597" spans="2:9" ht="19.5" customHeight="1">
      <c r="B1597" s="871"/>
      <c r="C1597" s="860"/>
      <c r="D1597" s="860"/>
      <c r="E1597" s="860"/>
      <c r="F1597" s="860"/>
      <c r="G1597" s="860"/>
      <c r="H1597" s="860"/>
      <c r="I1597" s="872"/>
    </row>
    <row r="1598" spans="2:9" ht="19.5" customHeight="1">
      <c r="B1598" s="871"/>
      <c r="C1598" s="860"/>
      <c r="D1598" s="860"/>
      <c r="E1598" s="860"/>
      <c r="F1598" s="860"/>
      <c r="G1598" s="860"/>
      <c r="H1598" s="860"/>
      <c r="I1598" s="872"/>
    </row>
    <row r="1599" spans="2:9" ht="19.5" customHeight="1">
      <c r="B1599" s="871"/>
      <c r="C1599" s="860"/>
      <c r="D1599" s="860"/>
      <c r="E1599" s="860"/>
      <c r="F1599" s="860"/>
      <c r="G1599" s="860"/>
      <c r="H1599" s="860"/>
      <c r="I1599" s="872"/>
    </row>
    <row r="1600" spans="2:9" ht="19.5" customHeight="1">
      <c r="B1600" s="871"/>
      <c r="C1600" s="860"/>
      <c r="D1600" s="860"/>
      <c r="E1600" s="860"/>
      <c r="F1600" s="860"/>
      <c r="G1600" s="860"/>
      <c r="H1600" s="860"/>
      <c r="I1600" s="872"/>
    </row>
    <row r="1601" spans="2:9" ht="19.5" customHeight="1">
      <c r="B1601" s="871"/>
      <c r="C1601" s="860"/>
      <c r="D1601" s="860"/>
      <c r="E1601" s="860"/>
      <c r="F1601" s="860"/>
      <c r="G1601" s="860"/>
      <c r="H1601" s="860"/>
      <c r="I1601" s="872"/>
    </row>
    <row r="1602" spans="2:9" ht="19.5" customHeight="1">
      <c r="B1602" s="873"/>
      <c r="C1602" s="865"/>
      <c r="D1602" s="865"/>
      <c r="E1602" s="865"/>
      <c r="F1602" s="865"/>
      <c r="G1602" s="865"/>
      <c r="H1602" s="865"/>
      <c r="I1602" s="866"/>
    </row>
    <row r="1603" spans="2:9" ht="14.25" customHeight="1"/>
    <row r="1604" spans="2:9" ht="18" customHeight="1">
      <c r="B1604" s="755" t="s">
        <v>256</v>
      </c>
      <c r="C1604" s="861"/>
      <c r="D1604" s="861"/>
      <c r="E1604" s="861"/>
      <c r="F1604" s="861"/>
      <c r="G1604" s="862"/>
      <c r="H1604" s="461"/>
      <c r="I1604" s="462"/>
    </row>
    <row r="1605" spans="2:9" ht="18" customHeight="1">
      <c r="B1605" s="756" t="s">
        <v>257</v>
      </c>
      <c r="C1605" s="861"/>
      <c r="D1605" s="861"/>
      <c r="E1605" s="861"/>
      <c r="F1605" s="861"/>
      <c r="G1605" s="862"/>
      <c r="H1605" s="52"/>
      <c r="I1605" s="53"/>
    </row>
    <row r="1606" spans="2:9" ht="33" customHeight="1">
      <c r="B1606" s="757" t="str">
        <f>+ACTIVIDADES!$B$2</f>
        <v>MANTENIMIENTO RESTAURANTES ESCOLARES</v>
      </c>
      <c r="C1606" s="863"/>
      <c r="D1606" s="863"/>
      <c r="E1606" s="863"/>
      <c r="F1606" s="863"/>
      <c r="G1606" s="864"/>
      <c r="H1606" s="54"/>
      <c r="I1606" s="55"/>
    </row>
    <row r="1607" spans="2:9" ht="21" customHeight="1">
      <c r="B1607" s="463" t="s">
        <v>6</v>
      </c>
      <c r="C1607" s="758" t="s">
        <v>7</v>
      </c>
      <c r="D1607" s="861"/>
      <c r="E1607" s="861"/>
      <c r="F1607" s="861"/>
      <c r="G1607" s="861"/>
      <c r="H1607" s="464" t="s">
        <v>22</v>
      </c>
      <c r="I1607" s="56" t="s">
        <v>23</v>
      </c>
    </row>
    <row r="1608" spans="2:9" ht="95.25" customHeight="1">
      <c r="B1608" s="428">
        <f>+B1584+0.01</f>
        <v>10.079999999999998</v>
      </c>
      <c r="C1608" s="759" t="str">
        <f t="array" ref="C1608">INDEX(ACTIVIDADES!$C:$C,MATCH(B1608,ACTIVIDADES!$B:$B,0))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1608" s="865"/>
      <c r="E1608" s="865"/>
      <c r="F1608" s="865"/>
      <c r="G1608" s="866"/>
      <c r="H1608" s="465" t="str">
        <f t="array" ref="H1608">INDEX(ACTIVIDADES!$D:$D,MATCH(B1608,ACTIVIDADES!$B:$B,0))</f>
        <v>m²</v>
      </c>
      <c r="I1608" s="57">
        <f>I1615</f>
        <v>0</v>
      </c>
    </row>
    <row r="1609" spans="2:9" ht="21" customHeight="1">
      <c r="B1609" s="760" t="s">
        <v>258</v>
      </c>
      <c r="C1609" s="761"/>
      <c r="D1609" s="762"/>
      <c r="E1609" s="58" t="s">
        <v>259</v>
      </c>
      <c r="F1609" s="58" t="s">
        <v>260</v>
      </c>
      <c r="G1609" s="58" t="s">
        <v>261</v>
      </c>
      <c r="H1609" s="58" t="s">
        <v>262</v>
      </c>
      <c r="I1609" s="59" t="s">
        <v>251</v>
      </c>
    </row>
    <row r="1610" spans="2:9" ht="15" customHeight="1">
      <c r="B1610" s="763"/>
      <c r="C1610" s="751"/>
      <c r="D1610" s="752"/>
      <c r="E1610" s="60"/>
      <c r="F1610" s="60"/>
      <c r="G1610" s="61"/>
      <c r="H1610" s="61"/>
      <c r="I1610" s="62">
        <f t="shared" ref="I1610:I1614" si="62">IF(E1610="",1,E1610)*IF(F1610="",1,F1610)*IF(G1610="",1,G1610)*H1610</f>
        <v>0</v>
      </c>
    </row>
    <row r="1611" spans="2:9" ht="15" customHeight="1">
      <c r="B1611" s="763"/>
      <c r="C1611" s="751"/>
      <c r="D1611" s="752"/>
      <c r="E1611" s="60"/>
      <c r="F1611" s="60"/>
      <c r="G1611" s="61"/>
      <c r="H1611" s="61"/>
      <c r="I1611" s="62">
        <f t="shared" si="62"/>
        <v>0</v>
      </c>
    </row>
    <row r="1612" spans="2:9" ht="15.75" customHeight="1">
      <c r="B1612" s="750"/>
      <c r="C1612" s="751"/>
      <c r="D1612" s="752"/>
      <c r="E1612" s="60"/>
      <c r="F1612" s="60"/>
      <c r="G1612" s="61"/>
      <c r="H1612" s="61"/>
      <c r="I1612" s="62">
        <f t="shared" si="62"/>
        <v>0</v>
      </c>
    </row>
    <row r="1613" spans="2:9" ht="15" customHeight="1">
      <c r="B1613" s="750"/>
      <c r="C1613" s="751"/>
      <c r="D1613" s="752"/>
      <c r="E1613" s="60"/>
      <c r="F1613" s="60"/>
      <c r="G1613" s="61"/>
      <c r="H1613" s="61"/>
      <c r="I1613" s="62">
        <f t="shared" si="62"/>
        <v>0</v>
      </c>
    </row>
    <row r="1614" spans="2:9" ht="15" customHeight="1">
      <c r="B1614" s="750"/>
      <c r="C1614" s="751"/>
      <c r="D1614" s="752"/>
      <c r="E1614" s="60"/>
      <c r="F1614" s="60"/>
      <c r="G1614" s="61"/>
      <c r="H1614" s="61"/>
      <c r="I1614" s="62">
        <f t="shared" si="62"/>
        <v>0</v>
      </c>
    </row>
    <row r="1615" spans="2:9" ht="15" customHeight="1">
      <c r="B1615" s="753" t="s">
        <v>263</v>
      </c>
      <c r="C1615" s="867"/>
      <c r="D1615" s="867"/>
      <c r="E1615" s="867"/>
      <c r="F1615" s="867"/>
      <c r="G1615" s="867"/>
      <c r="H1615" s="868"/>
      <c r="I1615" s="63">
        <f>SUM(I1610:I1614)</f>
        <v>0</v>
      </c>
    </row>
    <row r="1616" spans="2:9" ht="19.5" customHeight="1">
      <c r="B1616" s="754" t="s">
        <v>264</v>
      </c>
      <c r="C1616" s="869"/>
      <c r="D1616" s="869"/>
      <c r="E1616" s="869"/>
      <c r="F1616" s="869"/>
      <c r="G1616" s="869"/>
      <c r="H1616" s="869"/>
      <c r="I1616" s="870"/>
    </row>
    <row r="1617" spans="2:11" ht="19.5" customHeight="1">
      <c r="B1617" s="871"/>
      <c r="C1617" s="860"/>
      <c r="D1617" s="860"/>
      <c r="E1617" s="860"/>
      <c r="F1617" s="860"/>
      <c r="G1617" s="860"/>
      <c r="H1617" s="860"/>
      <c r="I1617" s="872"/>
    </row>
    <row r="1618" spans="2:11" ht="19.5" customHeight="1">
      <c r="B1618" s="871"/>
      <c r="C1618" s="860"/>
      <c r="D1618" s="860"/>
      <c r="E1618" s="860"/>
      <c r="F1618" s="860"/>
      <c r="G1618" s="860"/>
      <c r="H1618" s="860"/>
      <c r="I1618" s="872"/>
    </row>
    <row r="1619" spans="2:11" ht="19.5" customHeight="1">
      <c r="B1619" s="871"/>
      <c r="C1619" s="860"/>
      <c r="D1619" s="860"/>
      <c r="E1619" s="860"/>
      <c r="F1619" s="860"/>
      <c r="G1619" s="860"/>
      <c r="H1619" s="860"/>
      <c r="I1619" s="872"/>
    </row>
    <row r="1620" spans="2:11" ht="19.5" customHeight="1">
      <c r="B1620" s="871"/>
      <c r="C1620" s="860"/>
      <c r="D1620" s="860"/>
      <c r="E1620" s="860"/>
      <c r="F1620" s="860"/>
      <c r="G1620" s="860"/>
      <c r="H1620" s="860"/>
      <c r="I1620" s="872"/>
    </row>
    <row r="1621" spans="2:11" ht="19.5" customHeight="1">
      <c r="B1621" s="871"/>
      <c r="C1621" s="860"/>
      <c r="D1621" s="860"/>
      <c r="E1621" s="860"/>
      <c r="F1621" s="860"/>
      <c r="G1621" s="860"/>
      <c r="H1621" s="860"/>
      <c r="I1621" s="872"/>
    </row>
    <row r="1622" spans="2:11" ht="19.5" customHeight="1">
      <c r="B1622" s="871"/>
      <c r="C1622" s="860"/>
      <c r="D1622" s="860"/>
      <c r="E1622" s="860"/>
      <c r="F1622" s="860"/>
      <c r="G1622" s="860"/>
      <c r="H1622" s="860"/>
      <c r="I1622" s="872"/>
    </row>
    <row r="1623" spans="2:11" ht="19.5" customHeight="1">
      <c r="B1623" s="871"/>
      <c r="C1623" s="860"/>
      <c r="D1623" s="860"/>
      <c r="E1623" s="860"/>
      <c r="F1623" s="860"/>
      <c r="G1623" s="860"/>
      <c r="H1623" s="860"/>
      <c r="I1623" s="872"/>
    </row>
    <row r="1624" spans="2:11" ht="19.5" customHeight="1">
      <c r="B1624" s="871"/>
      <c r="C1624" s="860"/>
      <c r="D1624" s="860"/>
      <c r="E1624" s="860"/>
      <c r="F1624" s="860"/>
      <c r="G1624" s="860"/>
      <c r="H1624" s="860"/>
      <c r="I1624" s="872"/>
    </row>
    <row r="1625" spans="2:11" ht="19.5" customHeight="1">
      <c r="B1625" s="871"/>
      <c r="C1625" s="860"/>
      <c r="D1625" s="860"/>
      <c r="E1625" s="860"/>
      <c r="F1625" s="860"/>
      <c r="G1625" s="860"/>
      <c r="H1625" s="860"/>
      <c r="I1625" s="872"/>
    </row>
    <row r="1626" spans="2:11" ht="19.5" customHeight="1">
      <c r="B1626" s="873"/>
      <c r="C1626" s="865"/>
      <c r="D1626" s="865"/>
      <c r="E1626" s="865"/>
      <c r="F1626" s="865"/>
      <c r="G1626" s="865"/>
      <c r="H1626" s="865"/>
      <c r="I1626" s="866"/>
    </row>
    <row r="1627" spans="2:11" ht="14.25" customHeight="1"/>
    <row r="1628" spans="2:11" ht="18" customHeight="1">
      <c r="B1628" s="755" t="s">
        <v>256</v>
      </c>
      <c r="C1628" s="861"/>
      <c r="D1628" s="861"/>
      <c r="E1628" s="861"/>
      <c r="F1628" s="861"/>
      <c r="G1628" s="862"/>
      <c r="H1628" s="461"/>
      <c r="I1628" s="462"/>
    </row>
    <row r="1629" spans="2:11" ht="18" customHeight="1">
      <c r="B1629" s="756" t="s">
        <v>257</v>
      </c>
      <c r="C1629" s="861"/>
      <c r="D1629" s="861"/>
      <c r="E1629" s="861"/>
      <c r="F1629" s="861"/>
      <c r="G1629" s="862"/>
      <c r="H1629" s="52"/>
      <c r="I1629" s="53"/>
    </row>
    <row r="1630" spans="2:11" ht="33" customHeight="1">
      <c r="B1630" s="757" t="str">
        <f>+ACTIVIDADES!$B$2</f>
        <v>MANTENIMIENTO RESTAURANTES ESCOLARES</v>
      </c>
      <c r="C1630" s="863"/>
      <c r="D1630" s="863"/>
      <c r="E1630" s="863"/>
      <c r="F1630" s="863"/>
      <c r="G1630" s="864"/>
      <c r="H1630" s="54"/>
      <c r="I1630" s="55"/>
    </row>
    <row r="1631" spans="2:11" ht="21" customHeight="1">
      <c r="B1631" s="463" t="s">
        <v>6</v>
      </c>
      <c r="C1631" s="758" t="s">
        <v>7</v>
      </c>
      <c r="D1631" s="861"/>
      <c r="E1631" s="861"/>
      <c r="F1631" s="861"/>
      <c r="G1631" s="861"/>
      <c r="H1631" s="464" t="s">
        <v>22</v>
      </c>
      <c r="I1631" s="56" t="s">
        <v>23</v>
      </c>
    </row>
    <row r="1632" spans="2:11" ht="95.25" customHeight="1">
      <c r="B1632" s="428">
        <f>+B1608+0.01</f>
        <v>10.089999999999998</v>
      </c>
      <c r="C1632" s="759" t="str">
        <f t="array" ref="C1632">INDEX(ACTIVIDADES!$C:$C,MATCH(B1632,ACTIVIDADES!$B:$B,0))</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D1632" s="865"/>
      <c r="E1632" s="865"/>
      <c r="F1632" s="865"/>
      <c r="G1632" s="866"/>
      <c r="H1632" s="465" t="str">
        <f t="array" ref="H1632">INDEX(ACTIVIDADES!$D:$D,MATCH(B1632,ACTIVIDADES!$B:$B,0))</f>
        <v>m</v>
      </c>
      <c r="I1632" s="57">
        <f>I1639</f>
        <v>6.8</v>
      </c>
      <c r="K1632" s="739">
        <f>INDEX(ACTIVIDADES!$F$9:$F$204,MATCH(MEMORIAS!B1632,ACTIVIDADES!$B$9:$B$204,0))</f>
        <v>105194.98178211732</v>
      </c>
    </row>
    <row r="1633" spans="2:11" ht="21" customHeight="1">
      <c r="B1633" s="760" t="s">
        <v>258</v>
      </c>
      <c r="C1633" s="761"/>
      <c r="D1633" s="762"/>
      <c r="E1633" s="58" t="s">
        <v>259</v>
      </c>
      <c r="F1633" s="58" t="s">
        <v>260</v>
      </c>
      <c r="G1633" s="58" t="s">
        <v>261</v>
      </c>
      <c r="H1633" s="58" t="s">
        <v>262</v>
      </c>
      <c r="I1633" s="59" t="s">
        <v>251</v>
      </c>
    </row>
    <row r="1634" spans="2:11" ht="15" customHeight="1">
      <c r="B1634" s="763" t="s">
        <v>269</v>
      </c>
      <c r="C1634" s="751"/>
      <c r="D1634" s="752"/>
      <c r="E1634" s="60">
        <v>6.8</v>
      </c>
      <c r="F1634" s="60"/>
      <c r="G1634" s="61"/>
      <c r="H1634" s="61">
        <v>1</v>
      </c>
      <c r="I1634" s="62">
        <f t="shared" ref="I1634:I1638" si="63">IF(E1634="",1,E1634)*IF(F1634="",1,F1634)*IF(G1634="",1,G1634)*H1634</f>
        <v>6.8</v>
      </c>
      <c r="K1634" s="740">
        <f>+I1634*K1632</f>
        <v>715325.87611839781</v>
      </c>
    </row>
    <row r="1635" spans="2:11" ht="15" customHeight="1">
      <c r="B1635" s="763"/>
      <c r="C1635" s="751"/>
      <c r="D1635" s="752"/>
      <c r="E1635" s="60"/>
      <c r="F1635" s="60"/>
      <c r="G1635" s="61"/>
      <c r="H1635" s="61"/>
      <c r="I1635" s="62">
        <f t="shared" si="63"/>
        <v>0</v>
      </c>
      <c r="K1635" s="740">
        <f>+I1635*K1632</f>
        <v>0</v>
      </c>
    </row>
    <row r="1636" spans="2:11" ht="15.75" customHeight="1">
      <c r="B1636" s="750"/>
      <c r="C1636" s="751"/>
      <c r="D1636" s="752"/>
      <c r="E1636" s="60"/>
      <c r="F1636" s="60"/>
      <c r="G1636" s="61"/>
      <c r="H1636" s="61"/>
      <c r="I1636" s="62">
        <f t="shared" si="63"/>
        <v>0</v>
      </c>
      <c r="K1636" s="740">
        <f>+I1636*K1632</f>
        <v>0</v>
      </c>
    </row>
    <row r="1637" spans="2:11" ht="15" customHeight="1">
      <c r="B1637" s="750"/>
      <c r="C1637" s="751"/>
      <c r="D1637" s="752"/>
      <c r="E1637" s="60"/>
      <c r="F1637" s="60"/>
      <c r="G1637" s="61"/>
      <c r="H1637" s="61"/>
      <c r="I1637" s="62">
        <f t="shared" si="63"/>
        <v>0</v>
      </c>
      <c r="K1637" s="740">
        <f>+I1637*K1632</f>
        <v>0</v>
      </c>
    </row>
    <row r="1638" spans="2:11" ht="15" customHeight="1">
      <c r="B1638" s="750"/>
      <c r="C1638" s="751"/>
      <c r="D1638" s="752"/>
      <c r="E1638" s="60"/>
      <c r="F1638" s="60"/>
      <c r="G1638" s="61"/>
      <c r="H1638" s="61"/>
      <c r="I1638" s="62">
        <f t="shared" si="63"/>
        <v>0</v>
      </c>
      <c r="K1638" s="740">
        <f>+I1638*K1632</f>
        <v>0</v>
      </c>
    </row>
    <row r="1639" spans="2:11" ht="15" customHeight="1">
      <c r="B1639" s="753" t="s">
        <v>263</v>
      </c>
      <c r="C1639" s="867"/>
      <c r="D1639" s="867"/>
      <c r="E1639" s="867"/>
      <c r="F1639" s="867"/>
      <c r="G1639" s="867"/>
      <c r="H1639" s="868"/>
      <c r="I1639" s="63">
        <f>SUM(I1634:I1638)</f>
        <v>6.8</v>
      </c>
    </row>
    <row r="1640" spans="2:11" ht="19.5" customHeight="1">
      <c r="B1640" s="754" t="s">
        <v>264</v>
      </c>
      <c r="C1640" s="869"/>
      <c r="D1640" s="869"/>
      <c r="E1640" s="869"/>
      <c r="F1640" s="869"/>
      <c r="G1640" s="869"/>
      <c r="H1640" s="869"/>
      <c r="I1640" s="870"/>
    </row>
    <row r="1641" spans="2:11" ht="19.5" customHeight="1">
      <c r="B1641" s="871"/>
      <c r="C1641" s="860"/>
      <c r="D1641" s="860"/>
      <c r="E1641" s="860"/>
      <c r="F1641" s="860"/>
      <c r="G1641" s="860"/>
      <c r="H1641" s="860"/>
      <c r="I1641" s="872"/>
    </row>
    <row r="1642" spans="2:11" ht="19.5" customHeight="1">
      <c r="B1642" s="871"/>
      <c r="C1642" s="860"/>
      <c r="D1642" s="860"/>
      <c r="E1642" s="860"/>
      <c r="F1642" s="860"/>
      <c r="G1642" s="860"/>
      <c r="H1642" s="860"/>
      <c r="I1642" s="872"/>
    </row>
    <row r="1643" spans="2:11" ht="19.5" customHeight="1">
      <c r="B1643" s="871"/>
      <c r="C1643" s="860"/>
      <c r="D1643" s="860"/>
      <c r="E1643" s="860"/>
      <c r="F1643" s="860"/>
      <c r="G1643" s="860"/>
      <c r="H1643" s="860"/>
      <c r="I1643" s="872"/>
    </row>
    <row r="1644" spans="2:11" ht="19.5" customHeight="1">
      <c r="B1644" s="871"/>
      <c r="C1644" s="860"/>
      <c r="D1644" s="860"/>
      <c r="E1644" s="860"/>
      <c r="F1644" s="860"/>
      <c r="G1644" s="860"/>
      <c r="H1644" s="860"/>
      <c r="I1644" s="872"/>
    </row>
    <row r="1645" spans="2:11" ht="19.5" customHeight="1">
      <c r="B1645" s="871"/>
      <c r="C1645" s="860"/>
      <c r="D1645" s="860"/>
      <c r="E1645" s="860"/>
      <c r="F1645" s="860"/>
      <c r="G1645" s="860"/>
      <c r="H1645" s="860"/>
      <c r="I1645" s="872"/>
    </row>
    <row r="1646" spans="2:11" ht="19.5" customHeight="1">
      <c r="B1646" s="871"/>
      <c r="C1646" s="860"/>
      <c r="D1646" s="860"/>
      <c r="E1646" s="860"/>
      <c r="F1646" s="860"/>
      <c r="G1646" s="860"/>
      <c r="H1646" s="860"/>
      <c r="I1646" s="872"/>
    </row>
    <row r="1647" spans="2:11" ht="19.5" customHeight="1">
      <c r="B1647" s="871"/>
      <c r="C1647" s="860"/>
      <c r="D1647" s="860"/>
      <c r="E1647" s="860"/>
      <c r="F1647" s="860"/>
      <c r="G1647" s="860"/>
      <c r="H1647" s="860"/>
      <c r="I1647" s="872"/>
    </row>
    <row r="1648" spans="2:11" ht="19.5" customHeight="1">
      <c r="B1648" s="871"/>
      <c r="C1648" s="860"/>
      <c r="D1648" s="860"/>
      <c r="E1648" s="860"/>
      <c r="F1648" s="860"/>
      <c r="G1648" s="860"/>
      <c r="H1648" s="860"/>
      <c r="I1648" s="872"/>
    </row>
    <row r="1649" spans="2:11" ht="19.5" customHeight="1">
      <c r="B1649" s="871"/>
      <c r="C1649" s="860"/>
      <c r="D1649" s="860"/>
      <c r="E1649" s="860"/>
      <c r="F1649" s="860"/>
      <c r="G1649" s="860"/>
      <c r="H1649" s="860"/>
      <c r="I1649" s="872"/>
    </row>
    <row r="1650" spans="2:11" ht="19.5" customHeight="1">
      <c r="B1650" s="871"/>
      <c r="C1650" s="860"/>
      <c r="D1650" s="860"/>
      <c r="E1650" s="860"/>
      <c r="F1650" s="860"/>
      <c r="G1650" s="860"/>
      <c r="H1650" s="860"/>
      <c r="I1650" s="872"/>
    </row>
    <row r="1651" spans="2:11" ht="19.5" customHeight="1">
      <c r="B1651" s="871"/>
      <c r="C1651" s="860"/>
      <c r="D1651" s="860"/>
      <c r="E1651" s="860"/>
      <c r="F1651" s="860"/>
      <c r="G1651" s="860"/>
      <c r="H1651" s="860"/>
      <c r="I1651" s="872"/>
    </row>
    <row r="1652" spans="2:11" ht="19.5" customHeight="1">
      <c r="B1652" s="871"/>
      <c r="C1652" s="860"/>
      <c r="D1652" s="860"/>
      <c r="E1652" s="860"/>
      <c r="F1652" s="860"/>
      <c r="G1652" s="860"/>
      <c r="H1652" s="860"/>
      <c r="I1652" s="872"/>
    </row>
    <row r="1653" spans="2:11" ht="19.5" customHeight="1">
      <c r="B1653" s="871"/>
      <c r="C1653" s="860"/>
      <c r="D1653" s="860"/>
      <c r="E1653" s="860"/>
      <c r="F1653" s="860"/>
      <c r="G1653" s="860"/>
      <c r="H1653" s="860"/>
      <c r="I1653" s="872"/>
    </row>
    <row r="1654" spans="2:11" ht="19.5" customHeight="1">
      <c r="B1654" s="871"/>
      <c r="C1654" s="860"/>
      <c r="D1654" s="860"/>
      <c r="E1654" s="860"/>
      <c r="F1654" s="860"/>
      <c r="G1654" s="860"/>
      <c r="H1654" s="860"/>
      <c r="I1654" s="872"/>
    </row>
    <row r="1655" spans="2:11" ht="19.5" customHeight="1">
      <c r="B1655" s="871"/>
      <c r="C1655" s="860"/>
      <c r="D1655" s="860"/>
      <c r="E1655" s="860"/>
      <c r="F1655" s="860"/>
      <c r="G1655" s="860"/>
      <c r="H1655" s="860"/>
      <c r="I1655" s="872"/>
    </row>
    <row r="1656" spans="2:11" ht="19.5" customHeight="1">
      <c r="B1656" s="873"/>
      <c r="C1656" s="865"/>
      <c r="D1656" s="865"/>
      <c r="E1656" s="865"/>
      <c r="F1656" s="865"/>
      <c r="G1656" s="865"/>
      <c r="H1656" s="865"/>
      <c r="I1656" s="866"/>
    </row>
    <row r="1657" spans="2:11" ht="14.25" customHeight="1"/>
    <row r="1658" spans="2:11" ht="18" customHeight="1">
      <c r="B1658" s="755" t="s">
        <v>256</v>
      </c>
      <c r="C1658" s="861"/>
      <c r="D1658" s="861"/>
      <c r="E1658" s="861"/>
      <c r="F1658" s="861"/>
      <c r="G1658" s="862"/>
      <c r="H1658" s="461"/>
      <c r="I1658" s="462"/>
    </row>
    <row r="1659" spans="2:11" ht="18" customHeight="1">
      <c r="B1659" s="756" t="s">
        <v>257</v>
      </c>
      <c r="C1659" s="861"/>
      <c r="D1659" s="861"/>
      <c r="E1659" s="861"/>
      <c r="F1659" s="861"/>
      <c r="G1659" s="862"/>
      <c r="H1659" s="52"/>
      <c r="I1659" s="53"/>
    </row>
    <row r="1660" spans="2:11" ht="33" customHeight="1">
      <c r="B1660" s="757" t="str">
        <f>+ACTIVIDADES!$B$2</f>
        <v>MANTENIMIENTO RESTAURANTES ESCOLARES</v>
      </c>
      <c r="C1660" s="863"/>
      <c r="D1660" s="863"/>
      <c r="E1660" s="863"/>
      <c r="F1660" s="863"/>
      <c r="G1660" s="864"/>
      <c r="H1660" s="54"/>
      <c r="I1660" s="55"/>
    </row>
    <row r="1661" spans="2:11" ht="21" customHeight="1">
      <c r="B1661" s="463" t="s">
        <v>6</v>
      </c>
      <c r="C1661" s="758" t="s">
        <v>7</v>
      </c>
      <c r="D1661" s="861"/>
      <c r="E1661" s="861"/>
      <c r="F1661" s="861"/>
      <c r="G1661" s="861"/>
      <c r="H1661" s="464" t="s">
        <v>22</v>
      </c>
      <c r="I1661" s="56" t="s">
        <v>23</v>
      </c>
    </row>
    <row r="1662" spans="2:11" ht="95.25" customHeight="1">
      <c r="B1662" s="428">
        <f>+B1632+0.01</f>
        <v>10.099999999999998</v>
      </c>
      <c r="C1662" s="759" t="str">
        <f t="array" ref="C1662">INDEX(ACTIVIDADES!$C:$C,MATCH(B1662,ACTIVIDADES!$B:$B,0))</f>
        <v>Suministro e instalación de RUANA EN LÁMINA GALVANIZADA CALIBRE 22., desarrollo 40 cm. Incluye canchada de muro, faja de revoque impermeabilizada, con filete., pintura anticorrosiva y a base de aceite, pestaña de 5 cm, y todos los elementos necesarios para su correcta construcción.</v>
      </c>
      <c r="D1662" s="865"/>
      <c r="E1662" s="865"/>
      <c r="F1662" s="865"/>
      <c r="G1662" s="866"/>
      <c r="H1662" s="465" t="str">
        <f t="array" ref="H1662">INDEX(ACTIVIDADES!$D:$D,MATCH(B1662,ACTIVIDADES!$B:$B,0))</f>
        <v>m</v>
      </c>
      <c r="I1662" s="57">
        <f>I1669</f>
        <v>6.9</v>
      </c>
      <c r="K1662" s="739">
        <f>INDEX(ACTIVIDADES!$F$9:$F$204,MATCH(MEMORIAS!B1662,ACTIVIDADES!$B$9:$B$204,0))</f>
        <v>100341.39152419601</v>
      </c>
    </row>
    <row r="1663" spans="2:11" ht="21" customHeight="1">
      <c r="B1663" s="760" t="s">
        <v>258</v>
      </c>
      <c r="C1663" s="761"/>
      <c r="D1663" s="762"/>
      <c r="E1663" s="58" t="s">
        <v>259</v>
      </c>
      <c r="F1663" s="58" t="s">
        <v>260</v>
      </c>
      <c r="G1663" s="58" t="s">
        <v>261</v>
      </c>
      <c r="H1663" s="58" t="s">
        <v>262</v>
      </c>
      <c r="I1663" s="59" t="s">
        <v>251</v>
      </c>
    </row>
    <row r="1664" spans="2:11" ht="15" customHeight="1">
      <c r="B1664" s="763" t="s">
        <v>269</v>
      </c>
      <c r="C1664" s="751"/>
      <c r="D1664" s="752"/>
      <c r="E1664" s="60">
        <v>6.9</v>
      </c>
      <c r="F1664" s="60"/>
      <c r="G1664" s="61"/>
      <c r="H1664" s="61">
        <v>1</v>
      </c>
      <c r="I1664" s="62">
        <f t="shared" ref="I1664:I1668" si="64">IF(E1664="",1,E1664)*IF(F1664="",1,F1664)*IF(G1664="",1,G1664)*H1664</f>
        <v>6.9</v>
      </c>
      <c r="K1664" s="740">
        <f>+I1664*K1662</f>
        <v>692355.60151695251</v>
      </c>
    </row>
    <row r="1665" spans="2:11" ht="15" customHeight="1">
      <c r="B1665" s="763"/>
      <c r="C1665" s="751"/>
      <c r="D1665" s="752"/>
      <c r="E1665" s="60"/>
      <c r="F1665" s="60"/>
      <c r="G1665" s="61"/>
      <c r="H1665" s="61"/>
      <c r="I1665" s="62">
        <f t="shared" si="64"/>
        <v>0</v>
      </c>
      <c r="K1665" s="740">
        <f>+I1665*K1662</f>
        <v>0</v>
      </c>
    </row>
    <row r="1666" spans="2:11" ht="15.75" customHeight="1">
      <c r="B1666" s="750"/>
      <c r="C1666" s="751"/>
      <c r="D1666" s="752"/>
      <c r="E1666" s="60"/>
      <c r="F1666" s="60"/>
      <c r="G1666" s="61"/>
      <c r="H1666" s="61"/>
      <c r="I1666" s="62">
        <f t="shared" si="64"/>
        <v>0</v>
      </c>
      <c r="K1666" s="740">
        <f>+I1666*K1662</f>
        <v>0</v>
      </c>
    </row>
    <row r="1667" spans="2:11" ht="15" customHeight="1">
      <c r="B1667" s="750"/>
      <c r="C1667" s="751"/>
      <c r="D1667" s="752"/>
      <c r="E1667" s="60"/>
      <c r="F1667" s="60"/>
      <c r="G1667" s="61"/>
      <c r="H1667" s="61"/>
      <c r="I1667" s="62">
        <f t="shared" si="64"/>
        <v>0</v>
      </c>
      <c r="K1667" s="740">
        <f>+I1667*K1662</f>
        <v>0</v>
      </c>
    </row>
    <row r="1668" spans="2:11" ht="15" customHeight="1">
      <c r="B1668" s="750"/>
      <c r="C1668" s="751"/>
      <c r="D1668" s="752"/>
      <c r="E1668" s="60"/>
      <c r="F1668" s="60"/>
      <c r="G1668" s="61"/>
      <c r="H1668" s="61"/>
      <c r="I1668" s="62">
        <f t="shared" si="64"/>
        <v>0</v>
      </c>
      <c r="K1668" s="740">
        <f>+I1668*K1662</f>
        <v>0</v>
      </c>
    </row>
    <row r="1669" spans="2:11" ht="15" customHeight="1">
      <c r="B1669" s="753" t="s">
        <v>263</v>
      </c>
      <c r="C1669" s="867"/>
      <c r="D1669" s="867"/>
      <c r="E1669" s="867"/>
      <c r="F1669" s="867"/>
      <c r="G1669" s="867"/>
      <c r="H1669" s="868"/>
      <c r="I1669" s="63">
        <f>SUM(I1664:I1668)</f>
        <v>6.9</v>
      </c>
    </row>
    <row r="1670" spans="2:11" ht="19.5" customHeight="1">
      <c r="B1670" s="754" t="s">
        <v>264</v>
      </c>
      <c r="C1670" s="869"/>
      <c r="D1670" s="869"/>
      <c r="E1670" s="869"/>
      <c r="F1670" s="869"/>
      <c r="G1670" s="869"/>
      <c r="H1670" s="869"/>
      <c r="I1670" s="870"/>
    </row>
    <row r="1671" spans="2:11" ht="19.5" customHeight="1">
      <c r="B1671" s="871"/>
      <c r="C1671" s="860"/>
      <c r="D1671" s="860"/>
      <c r="E1671" s="860"/>
      <c r="F1671" s="860"/>
      <c r="G1671" s="860"/>
      <c r="H1671" s="860"/>
      <c r="I1671" s="872"/>
    </row>
    <row r="1672" spans="2:11" ht="19.5" customHeight="1">
      <c r="B1672" s="871"/>
      <c r="C1672" s="860"/>
      <c r="D1672" s="860"/>
      <c r="E1672" s="860"/>
      <c r="F1672" s="860"/>
      <c r="G1672" s="860"/>
      <c r="H1672" s="860"/>
      <c r="I1672" s="872"/>
    </row>
    <row r="1673" spans="2:11" ht="19.5" customHeight="1">
      <c r="B1673" s="871"/>
      <c r="C1673" s="860"/>
      <c r="D1673" s="860"/>
      <c r="E1673" s="860"/>
      <c r="F1673" s="860"/>
      <c r="G1673" s="860"/>
      <c r="H1673" s="860"/>
      <c r="I1673" s="872"/>
    </row>
    <row r="1674" spans="2:11" ht="19.5" customHeight="1">
      <c r="B1674" s="871"/>
      <c r="C1674" s="860"/>
      <c r="D1674" s="860"/>
      <c r="E1674" s="860"/>
      <c r="F1674" s="860"/>
      <c r="G1674" s="860"/>
      <c r="H1674" s="860"/>
      <c r="I1674" s="872"/>
    </row>
    <row r="1675" spans="2:11" ht="19.5" customHeight="1">
      <c r="B1675" s="871"/>
      <c r="C1675" s="860"/>
      <c r="D1675" s="860"/>
      <c r="E1675" s="860"/>
      <c r="F1675" s="860"/>
      <c r="G1675" s="860"/>
      <c r="H1675" s="860"/>
      <c r="I1675" s="872"/>
    </row>
    <row r="1676" spans="2:11" ht="19.5" customHeight="1">
      <c r="B1676" s="871"/>
      <c r="C1676" s="860"/>
      <c r="D1676" s="860"/>
      <c r="E1676" s="860"/>
      <c r="F1676" s="860"/>
      <c r="G1676" s="860"/>
      <c r="H1676" s="860"/>
      <c r="I1676" s="872"/>
    </row>
    <row r="1677" spans="2:11" ht="19.5" customHeight="1">
      <c r="B1677" s="871"/>
      <c r="C1677" s="860"/>
      <c r="D1677" s="860"/>
      <c r="E1677" s="860"/>
      <c r="F1677" s="860"/>
      <c r="G1677" s="860"/>
      <c r="H1677" s="860"/>
      <c r="I1677" s="872"/>
    </row>
    <row r="1678" spans="2:11" ht="19.5" customHeight="1">
      <c r="B1678" s="871"/>
      <c r="C1678" s="860"/>
      <c r="D1678" s="860"/>
      <c r="E1678" s="860"/>
      <c r="F1678" s="860"/>
      <c r="G1678" s="860"/>
      <c r="H1678" s="860"/>
      <c r="I1678" s="872"/>
    </row>
    <row r="1679" spans="2:11" ht="19.5" customHeight="1">
      <c r="B1679" s="871"/>
      <c r="C1679" s="860"/>
      <c r="D1679" s="860"/>
      <c r="E1679" s="860"/>
      <c r="F1679" s="860"/>
      <c r="G1679" s="860"/>
      <c r="H1679" s="860"/>
      <c r="I1679" s="872"/>
    </row>
    <row r="1680" spans="2:11" ht="19.5" customHeight="1">
      <c r="B1680" s="873"/>
      <c r="C1680" s="865"/>
      <c r="D1680" s="865"/>
      <c r="E1680" s="865"/>
      <c r="F1680" s="865"/>
      <c r="G1680" s="865"/>
      <c r="H1680" s="865"/>
      <c r="I1680" s="866"/>
    </row>
    <row r="1681" spans="2:9" ht="14.25" customHeight="1"/>
    <row r="1682" spans="2:9" ht="18" customHeight="1">
      <c r="B1682" s="755" t="s">
        <v>256</v>
      </c>
      <c r="C1682" s="861"/>
      <c r="D1682" s="861"/>
      <c r="E1682" s="861"/>
      <c r="F1682" s="861"/>
      <c r="G1682" s="862"/>
      <c r="H1682" s="461"/>
      <c r="I1682" s="462"/>
    </row>
    <row r="1683" spans="2:9" ht="18" customHeight="1">
      <c r="B1683" s="756" t="s">
        <v>257</v>
      </c>
      <c r="C1683" s="861"/>
      <c r="D1683" s="861"/>
      <c r="E1683" s="861"/>
      <c r="F1683" s="861"/>
      <c r="G1683" s="862"/>
      <c r="H1683" s="52"/>
      <c r="I1683" s="53"/>
    </row>
    <row r="1684" spans="2:9" ht="33" customHeight="1">
      <c r="B1684" s="757" t="str">
        <f>+ACTIVIDADES!$B$2</f>
        <v>MANTENIMIENTO RESTAURANTES ESCOLARES</v>
      </c>
      <c r="C1684" s="863"/>
      <c r="D1684" s="863"/>
      <c r="E1684" s="863"/>
      <c r="F1684" s="863"/>
      <c r="G1684" s="864"/>
      <c r="H1684" s="54"/>
      <c r="I1684" s="55"/>
    </row>
    <row r="1685" spans="2:9" ht="21" customHeight="1">
      <c r="B1685" s="463" t="s">
        <v>6</v>
      </c>
      <c r="C1685" s="758" t="s">
        <v>7</v>
      </c>
      <c r="D1685" s="861"/>
      <c r="E1685" s="861"/>
      <c r="F1685" s="861"/>
      <c r="G1685" s="861"/>
      <c r="H1685" s="464" t="s">
        <v>22</v>
      </c>
      <c r="I1685" s="56" t="s">
        <v>23</v>
      </c>
    </row>
    <row r="1686" spans="2:9" ht="95.25" customHeight="1">
      <c r="B1686" s="428">
        <f>+B1662+0.01</f>
        <v>10.109999999999998</v>
      </c>
      <c r="C1686" s="759" t="str">
        <f t="array" ref="C1686">INDEX(ACTIVIDADES!$C:$C,MATCH(B1686,ACTIVIDADES!$B:$B,0))</f>
        <v>MANTENIMIENTO EN CANOAS Y RUANAS en lámina, limpieza, retiro de basuras, aplicación de anticorrosivo y pintura.</v>
      </c>
      <c r="D1686" s="865"/>
      <c r="E1686" s="865"/>
      <c r="F1686" s="865"/>
      <c r="G1686" s="866"/>
      <c r="H1686" s="465" t="str">
        <f t="array" ref="H1686">INDEX(ACTIVIDADES!$D:$D,MATCH(B1686,ACTIVIDADES!$B:$B,0))</f>
        <v>m</v>
      </c>
      <c r="I1686" s="57">
        <f>I1693</f>
        <v>0</v>
      </c>
    </row>
    <row r="1687" spans="2:9" ht="21" customHeight="1">
      <c r="B1687" s="760" t="s">
        <v>258</v>
      </c>
      <c r="C1687" s="761"/>
      <c r="D1687" s="762"/>
      <c r="E1687" s="58" t="s">
        <v>259</v>
      </c>
      <c r="F1687" s="58" t="s">
        <v>260</v>
      </c>
      <c r="G1687" s="58" t="s">
        <v>261</v>
      </c>
      <c r="H1687" s="58" t="s">
        <v>262</v>
      </c>
      <c r="I1687" s="59" t="s">
        <v>251</v>
      </c>
    </row>
    <row r="1688" spans="2:9" ht="15" customHeight="1">
      <c r="B1688" s="763"/>
      <c r="C1688" s="751"/>
      <c r="D1688" s="752"/>
      <c r="E1688" s="60"/>
      <c r="F1688" s="60"/>
      <c r="G1688" s="61"/>
      <c r="H1688" s="61"/>
      <c r="I1688" s="62">
        <f t="shared" ref="I1688:I1692" si="65">IF(E1688="",1,E1688)*IF(F1688="",1,F1688)*IF(G1688="",1,G1688)*H1688</f>
        <v>0</v>
      </c>
    </row>
    <row r="1689" spans="2:9" ht="15" customHeight="1">
      <c r="B1689" s="763"/>
      <c r="C1689" s="751"/>
      <c r="D1689" s="752"/>
      <c r="E1689" s="60"/>
      <c r="F1689" s="60"/>
      <c r="G1689" s="61"/>
      <c r="H1689" s="61"/>
      <c r="I1689" s="62">
        <f t="shared" si="65"/>
        <v>0</v>
      </c>
    </row>
    <row r="1690" spans="2:9" ht="15.75" customHeight="1">
      <c r="B1690" s="750"/>
      <c r="C1690" s="751"/>
      <c r="D1690" s="752"/>
      <c r="E1690" s="60"/>
      <c r="F1690" s="60"/>
      <c r="G1690" s="61"/>
      <c r="H1690" s="61"/>
      <c r="I1690" s="62">
        <f t="shared" si="65"/>
        <v>0</v>
      </c>
    </row>
    <row r="1691" spans="2:9" ht="15" customHeight="1">
      <c r="B1691" s="750"/>
      <c r="C1691" s="751"/>
      <c r="D1691" s="752"/>
      <c r="E1691" s="60"/>
      <c r="F1691" s="60"/>
      <c r="G1691" s="61"/>
      <c r="H1691" s="61"/>
      <c r="I1691" s="62">
        <f t="shared" si="65"/>
        <v>0</v>
      </c>
    </row>
    <row r="1692" spans="2:9" ht="15" customHeight="1">
      <c r="B1692" s="750"/>
      <c r="C1692" s="751"/>
      <c r="D1692" s="752"/>
      <c r="E1692" s="60"/>
      <c r="F1692" s="60"/>
      <c r="G1692" s="61"/>
      <c r="H1692" s="61"/>
      <c r="I1692" s="62">
        <f t="shared" si="65"/>
        <v>0</v>
      </c>
    </row>
    <row r="1693" spans="2:9" ht="15" customHeight="1">
      <c r="B1693" s="753" t="s">
        <v>263</v>
      </c>
      <c r="C1693" s="867"/>
      <c r="D1693" s="867"/>
      <c r="E1693" s="867"/>
      <c r="F1693" s="867"/>
      <c r="G1693" s="867"/>
      <c r="H1693" s="868"/>
      <c r="I1693" s="63">
        <f>SUM(I1688:I1692)</f>
        <v>0</v>
      </c>
    </row>
    <row r="1694" spans="2:9" ht="19.5" customHeight="1">
      <c r="B1694" s="754" t="s">
        <v>264</v>
      </c>
      <c r="C1694" s="869"/>
      <c r="D1694" s="869"/>
      <c r="E1694" s="869"/>
      <c r="F1694" s="869"/>
      <c r="G1694" s="869"/>
      <c r="H1694" s="869"/>
      <c r="I1694" s="870"/>
    </row>
    <row r="1695" spans="2:9" ht="19.5" customHeight="1">
      <c r="B1695" s="871"/>
      <c r="C1695" s="860"/>
      <c r="D1695" s="860"/>
      <c r="E1695" s="860"/>
      <c r="F1695" s="860"/>
      <c r="G1695" s="860"/>
      <c r="H1695" s="860"/>
      <c r="I1695" s="872"/>
    </row>
    <row r="1696" spans="2:9" ht="19.5" customHeight="1">
      <c r="B1696" s="871"/>
      <c r="C1696" s="860"/>
      <c r="D1696" s="860"/>
      <c r="E1696" s="860"/>
      <c r="F1696" s="860"/>
      <c r="G1696" s="860"/>
      <c r="H1696" s="860"/>
      <c r="I1696" s="872"/>
    </row>
    <row r="1697" spans="2:9" ht="19.5" customHeight="1">
      <c r="B1697" s="871"/>
      <c r="C1697" s="860"/>
      <c r="D1697" s="860"/>
      <c r="E1697" s="860"/>
      <c r="F1697" s="860"/>
      <c r="G1697" s="860"/>
      <c r="H1697" s="860"/>
      <c r="I1697" s="872"/>
    </row>
    <row r="1698" spans="2:9" ht="19.5" customHeight="1">
      <c r="B1698" s="871"/>
      <c r="C1698" s="860"/>
      <c r="D1698" s="860"/>
      <c r="E1698" s="860"/>
      <c r="F1698" s="860"/>
      <c r="G1698" s="860"/>
      <c r="H1698" s="860"/>
      <c r="I1698" s="872"/>
    </row>
    <row r="1699" spans="2:9" ht="19.5" customHeight="1">
      <c r="B1699" s="871"/>
      <c r="C1699" s="860"/>
      <c r="D1699" s="860"/>
      <c r="E1699" s="860"/>
      <c r="F1699" s="860"/>
      <c r="G1699" s="860"/>
      <c r="H1699" s="860"/>
      <c r="I1699" s="872"/>
    </row>
    <row r="1700" spans="2:9" ht="19.5" customHeight="1">
      <c r="B1700" s="871"/>
      <c r="C1700" s="860"/>
      <c r="D1700" s="860"/>
      <c r="E1700" s="860"/>
      <c r="F1700" s="860"/>
      <c r="G1700" s="860"/>
      <c r="H1700" s="860"/>
      <c r="I1700" s="872"/>
    </row>
    <row r="1701" spans="2:9" ht="19.5" customHeight="1">
      <c r="B1701" s="871"/>
      <c r="C1701" s="860"/>
      <c r="D1701" s="860"/>
      <c r="E1701" s="860"/>
      <c r="F1701" s="860"/>
      <c r="G1701" s="860"/>
      <c r="H1701" s="860"/>
      <c r="I1701" s="872"/>
    </row>
    <row r="1702" spans="2:9" ht="19.5" customHeight="1">
      <c r="B1702" s="871"/>
      <c r="C1702" s="860"/>
      <c r="D1702" s="860"/>
      <c r="E1702" s="860"/>
      <c r="F1702" s="860"/>
      <c r="G1702" s="860"/>
      <c r="H1702" s="860"/>
      <c r="I1702" s="872"/>
    </row>
    <row r="1703" spans="2:9" ht="19.5" customHeight="1">
      <c r="B1703" s="871"/>
      <c r="C1703" s="860"/>
      <c r="D1703" s="860"/>
      <c r="E1703" s="860"/>
      <c r="F1703" s="860"/>
      <c r="G1703" s="860"/>
      <c r="H1703" s="860"/>
      <c r="I1703" s="872"/>
    </row>
    <row r="1704" spans="2:9" ht="19.5" customHeight="1">
      <c r="B1704" s="873"/>
      <c r="C1704" s="865"/>
      <c r="D1704" s="865"/>
      <c r="E1704" s="865"/>
      <c r="F1704" s="865"/>
      <c r="G1704" s="865"/>
      <c r="H1704" s="865"/>
      <c r="I1704" s="866"/>
    </row>
    <row r="1705" spans="2:9" ht="14.25" customHeight="1"/>
    <row r="1706" spans="2:9" ht="18" customHeight="1">
      <c r="B1706" s="755" t="s">
        <v>256</v>
      </c>
      <c r="C1706" s="861"/>
      <c r="D1706" s="861"/>
      <c r="E1706" s="861"/>
      <c r="F1706" s="861"/>
      <c r="G1706" s="862"/>
      <c r="H1706" s="461"/>
      <c r="I1706" s="462"/>
    </row>
    <row r="1707" spans="2:9" ht="18" customHeight="1">
      <c r="B1707" s="756" t="s">
        <v>257</v>
      </c>
      <c r="C1707" s="861"/>
      <c r="D1707" s="861"/>
      <c r="E1707" s="861"/>
      <c r="F1707" s="861"/>
      <c r="G1707" s="862"/>
      <c r="H1707" s="52"/>
      <c r="I1707" s="53"/>
    </row>
    <row r="1708" spans="2:9" ht="33" customHeight="1">
      <c r="B1708" s="757" t="str">
        <f>+ACTIVIDADES!$B$2</f>
        <v>MANTENIMIENTO RESTAURANTES ESCOLARES</v>
      </c>
      <c r="C1708" s="863"/>
      <c r="D1708" s="863"/>
      <c r="E1708" s="863"/>
      <c r="F1708" s="863"/>
      <c r="G1708" s="864"/>
      <c r="H1708" s="54"/>
      <c r="I1708" s="55"/>
    </row>
    <row r="1709" spans="2:9" ht="21" customHeight="1">
      <c r="B1709" s="463" t="s">
        <v>6</v>
      </c>
      <c r="C1709" s="758" t="s">
        <v>7</v>
      </c>
      <c r="D1709" s="861"/>
      <c r="E1709" s="861"/>
      <c r="F1709" s="861"/>
      <c r="G1709" s="861"/>
      <c r="H1709" s="464" t="s">
        <v>22</v>
      </c>
      <c r="I1709" s="56" t="s">
        <v>23</v>
      </c>
    </row>
    <row r="1710" spans="2:9" ht="95.25" customHeight="1">
      <c r="B1710" s="428">
        <f>+ACTIVIDADES!B89</f>
        <v>11.01</v>
      </c>
      <c r="C1710" s="759" t="str">
        <f t="array" ref="C1710">INDEX(ACTIVIDADES!$C:$C,MATCH(B1710,ACTIVIDADES!$B:$B,0))</f>
        <v>Suministro y colocación de puerta reja metálica corrediza de 1,80 x 3.00 m. Incluye riel guía inferior y superior, rodachines, perfil metálico recibidor en U pesado y todos los demás elementos necesarios para su correcta instalación y funcionamiento.</v>
      </c>
      <c r="D1710" s="865"/>
      <c r="E1710" s="865"/>
      <c r="F1710" s="865"/>
      <c r="G1710" s="866"/>
      <c r="H1710" s="465" t="str">
        <f t="array" ref="H1710">INDEX(ACTIVIDADES!$D:$D,MATCH(B1710,ACTIVIDADES!$B:$B,0))</f>
        <v>un</v>
      </c>
      <c r="I1710" s="57">
        <f>I1717</f>
        <v>0</v>
      </c>
    </row>
    <row r="1711" spans="2:9" ht="21" customHeight="1">
      <c r="B1711" s="760" t="s">
        <v>258</v>
      </c>
      <c r="C1711" s="761"/>
      <c r="D1711" s="762"/>
      <c r="E1711" s="58" t="s">
        <v>259</v>
      </c>
      <c r="F1711" s="58" t="s">
        <v>260</v>
      </c>
      <c r="G1711" s="58" t="s">
        <v>261</v>
      </c>
      <c r="H1711" s="58" t="s">
        <v>262</v>
      </c>
      <c r="I1711" s="59" t="s">
        <v>251</v>
      </c>
    </row>
    <row r="1712" spans="2:9" ht="15" customHeight="1">
      <c r="B1712" s="763"/>
      <c r="C1712" s="751"/>
      <c r="D1712" s="752"/>
      <c r="E1712" s="60"/>
      <c r="F1712" s="60"/>
      <c r="G1712" s="61"/>
      <c r="H1712" s="61"/>
      <c r="I1712" s="62">
        <f t="shared" ref="I1712:I1716" si="66">IF(E1712="",1,E1712)*IF(F1712="",1,F1712)*IF(G1712="",1,G1712)*H1712</f>
        <v>0</v>
      </c>
    </row>
    <row r="1713" spans="2:9" ht="15" customHeight="1">
      <c r="B1713" s="763"/>
      <c r="C1713" s="751"/>
      <c r="D1713" s="752"/>
      <c r="E1713" s="60"/>
      <c r="F1713" s="60"/>
      <c r="G1713" s="61"/>
      <c r="H1713" s="61"/>
      <c r="I1713" s="62">
        <f t="shared" si="66"/>
        <v>0</v>
      </c>
    </row>
    <row r="1714" spans="2:9" ht="15.75" customHeight="1">
      <c r="B1714" s="750"/>
      <c r="C1714" s="751"/>
      <c r="D1714" s="752"/>
      <c r="E1714" s="60"/>
      <c r="F1714" s="60"/>
      <c r="G1714" s="61"/>
      <c r="H1714" s="61"/>
      <c r="I1714" s="62">
        <f t="shared" si="66"/>
        <v>0</v>
      </c>
    </row>
    <row r="1715" spans="2:9" ht="15" customHeight="1">
      <c r="B1715" s="750"/>
      <c r="C1715" s="751"/>
      <c r="D1715" s="752"/>
      <c r="E1715" s="60"/>
      <c r="F1715" s="60"/>
      <c r="G1715" s="61"/>
      <c r="H1715" s="61"/>
      <c r="I1715" s="62">
        <f t="shared" si="66"/>
        <v>0</v>
      </c>
    </row>
    <row r="1716" spans="2:9" ht="15" customHeight="1">
      <c r="B1716" s="750"/>
      <c r="C1716" s="751"/>
      <c r="D1716" s="752"/>
      <c r="E1716" s="60"/>
      <c r="F1716" s="60"/>
      <c r="G1716" s="61"/>
      <c r="H1716" s="61"/>
      <c r="I1716" s="62">
        <f t="shared" si="66"/>
        <v>0</v>
      </c>
    </row>
    <row r="1717" spans="2:9" ht="15" customHeight="1">
      <c r="B1717" s="753" t="s">
        <v>263</v>
      </c>
      <c r="C1717" s="867"/>
      <c r="D1717" s="867"/>
      <c r="E1717" s="867"/>
      <c r="F1717" s="867"/>
      <c r="G1717" s="867"/>
      <c r="H1717" s="868"/>
      <c r="I1717" s="63">
        <f>SUM(I1712:I1716)</f>
        <v>0</v>
      </c>
    </row>
    <row r="1718" spans="2:9" ht="19.5" customHeight="1">
      <c r="B1718" s="754" t="s">
        <v>264</v>
      </c>
      <c r="C1718" s="869"/>
      <c r="D1718" s="869"/>
      <c r="E1718" s="869"/>
      <c r="F1718" s="869"/>
      <c r="G1718" s="869"/>
      <c r="H1718" s="869"/>
      <c r="I1718" s="870"/>
    </row>
    <row r="1719" spans="2:9" ht="19.5" customHeight="1">
      <c r="B1719" s="871"/>
      <c r="C1719" s="860"/>
      <c r="D1719" s="860"/>
      <c r="E1719" s="860"/>
      <c r="F1719" s="860"/>
      <c r="G1719" s="860"/>
      <c r="H1719" s="860"/>
      <c r="I1719" s="872"/>
    </row>
    <row r="1720" spans="2:9" ht="19.5" customHeight="1">
      <c r="B1720" s="871"/>
      <c r="C1720" s="860"/>
      <c r="D1720" s="860"/>
      <c r="E1720" s="860"/>
      <c r="F1720" s="860"/>
      <c r="G1720" s="860"/>
      <c r="H1720" s="860"/>
      <c r="I1720" s="872"/>
    </row>
    <row r="1721" spans="2:9" ht="19.5" customHeight="1">
      <c r="B1721" s="871"/>
      <c r="C1721" s="860"/>
      <c r="D1721" s="860"/>
      <c r="E1721" s="860"/>
      <c r="F1721" s="860"/>
      <c r="G1721" s="860"/>
      <c r="H1721" s="860"/>
      <c r="I1721" s="872"/>
    </row>
    <row r="1722" spans="2:9" ht="19.5" customHeight="1">
      <c r="B1722" s="871"/>
      <c r="C1722" s="860"/>
      <c r="D1722" s="860"/>
      <c r="E1722" s="860"/>
      <c r="F1722" s="860"/>
      <c r="G1722" s="860"/>
      <c r="H1722" s="860"/>
      <c r="I1722" s="872"/>
    </row>
    <row r="1723" spans="2:9" ht="19.5" customHeight="1">
      <c r="B1723" s="871"/>
      <c r="C1723" s="860"/>
      <c r="D1723" s="860"/>
      <c r="E1723" s="860"/>
      <c r="F1723" s="860"/>
      <c r="G1723" s="860"/>
      <c r="H1723" s="860"/>
      <c r="I1723" s="872"/>
    </row>
    <row r="1724" spans="2:9" ht="19.5" customHeight="1">
      <c r="B1724" s="871"/>
      <c r="C1724" s="860"/>
      <c r="D1724" s="860"/>
      <c r="E1724" s="860"/>
      <c r="F1724" s="860"/>
      <c r="G1724" s="860"/>
      <c r="H1724" s="860"/>
      <c r="I1724" s="872"/>
    </row>
    <row r="1725" spans="2:9" ht="19.5" customHeight="1">
      <c r="B1725" s="871"/>
      <c r="C1725" s="860"/>
      <c r="D1725" s="860"/>
      <c r="E1725" s="860"/>
      <c r="F1725" s="860"/>
      <c r="G1725" s="860"/>
      <c r="H1725" s="860"/>
      <c r="I1725" s="872"/>
    </row>
    <row r="1726" spans="2:9" ht="19.5" customHeight="1">
      <c r="B1726" s="871"/>
      <c r="C1726" s="860"/>
      <c r="D1726" s="860"/>
      <c r="E1726" s="860"/>
      <c r="F1726" s="860"/>
      <c r="G1726" s="860"/>
      <c r="H1726" s="860"/>
      <c r="I1726" s="872"/>
    </row>
    <row r="1727" spans="2:9" ht="19.5" customHeight="1">
      <c r="B1727" s="871"/>
      <c r="C1727" s="860"/>
      <c r="D1727" s="860"/>
      <c r="E1727" s="860"/>
      <c r="F1727" s="860"/>
      <c r="G1727" s="860"/>
      <c r="H1727" s="860"/>
      <c r="I1727" s="872"/>
    </row>
    <row r="1728" spans="2:9" ht="19.5" customHeight="1">
      <c r="B1728" s="873"/>
      <c r="C1728" s="865"/>
      <c r="D1728" s="865"/>
      <c r="E1728" s="865"/>
      <c r="F1728" s="865"/>
      <c r="G1728" s="865"/>
      <c r="H1728" s="865"/>
      <c r="I1728" s="866"/>
    </row>
    <row r="1729" spans="2:9" ht="14.25" customHeight="1"/>
    <row r="1730" spans="2:9" ht="18" customHeight="1">
      <c r="B1730" s="755" t="s">
        <v>256</v>
      </c>
      <c r="C1730" s="861"/>
      <c r="D1730" s="861"/>
      <c r="E1730" s="861"/>
      <c r="F1730" s="861"/>
      <c r="G1730" s="862"/>
      <c r="H1730" s="461"/>
      <c r="I1730" s="462"/>
    </row>
    <row r="1731" spans="2:9" ht="18" customHeight="1">
      <c r="B1731" s="756" t="s">
        <v>257</v>
      </c>
      <c r="C1731" s="861"/>
      <c r="D1731" s="861"/>
      <c r="E1731" s="861"/>
      <c r="F1731" s="861"/>
      <c r="G1731" s="862"/>
      <c r="H1731" s="52"/>
      <c r="I1731" s="53"/>
    </row>
    <row r="1732" spans="2:9" ht="33" customHeight="1">
      <c r="B1732" s="757" t="str">
        <f>+ACTIVIDADES!$B$2</f>
        <v>MANTENIMIENTO RESTAURANTES ESCOLARES</v>
      </c>
      <c r="C1732" s="863"/>
      <c r="D1732" s="863"/>
      <c r="E1732" s="863"/>
      <c r="F1732" s="863"/>
      <c r="G1732" s="864"/>
      <c r="H1732" s="54"/>
      <c r="I1732" s="55"/>
    </row>
    <row r="1733" spans="2:9" ht="21" customHeight="1">
      <c r="B1733" s="463" t="s">
        <v>6</v>
      </c>
      <c r="C1733" s="758" t="s">
        <v>7</v>
      </c>
      <c r="D1733" s="861"/>
      <c r="E1733" s="861"/>
      <c r="F1733" s="861"/>
      <c r="G1733" s="861"/>
      <c r="H1733" s="464" t="s">
        <v>22</v>
      </c>
      <c r="I1733" s="56" t="s">
        <v>23</v>
      </c>
    </row>
    <row r="1734" spans="2:9" ht="95.25" customHeight="1">
      <c r="B1734" s="428">
        <f>+B1710+0.01</f>
        <v>11.02</v>
      </c>
      <c r="C1734" s="759" t="str">
        <f t="array" ref="C1734">INDEX(ACTIVIDADES!$C:$C,MATCH(B1734,ACTIVIDADES!$B:$B,0))</f>
        <v>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1734" s="865"/>
      <c r="E1734" s="865"/>
      <c r="F1734" s="865"/>
      <c r="G1734" s="866"/>
      <c r="H1734" s="465" t="str">
        <f t="array" ref="H1734">INDEX(ACTIVIDADES!$D:$D,MATCH(B1734,ACTIVIDADES!$B:$B,0))</f>
        <v>un</v>
      </c>
      <c r="I1734" s="57">
        <f>I1741</f>
        <v>0</v>
      </c>
    </row>
    <row r="1735" spans="2:9" ht="21" customHeight="1">
      <c r="B1735" s="760" t="s">
        <v>258</v>
      </c>
      <c r="C1735" s="761"/>
      <c r="D1735" s="762"/>
      <c r="E1735" s="58" t="s">
        <v>259</v>
      </c>
      <c r="F1735" s="58" t="s">
        <v>260</v>
      </c>
      <c r="G1735" s="58" t="s">
        <v>261</v>
      </c>
      <c r="H1735" s="58" t="s">
        <v>262</v>
      </c>
      <c r="I1735" s="59" t="s">
        <v>251</v>
      </c>
    </row>
    <row r="1736" spans="2:9" ht="15" customHeight="1">
      <c r="B1736" s="763"/>
      <c r="C1736" s="751"/>
      <c r="D1736" s="752"/>
      <c r="E1736" s="60"/>
      <c r="F1736" s="60"/>
      <c r="G1736" s="61"/>
      <c r="H1736" s="61"/>
      <c r="I1736" s="62">
        <f t="shared" ref="I1736:I1740" si="67">IF(E1736="",1,E1736)*IF(F1736="",1,F1736)*IF(G1736="",1,G1736)*H1736</f>
        <v>0</v>
      </c>
    </row>
    <row r="1737" spans="2:9" ht="15" customHeight="1">
      <c r="B1737" s="763"/>
      <c r="C1737" s="751"/>
      <c r="D1737" s="752"/>
      <c r="E1737" s="60"/>
      <c r="F1737" s="60"/>
      <c r="G1737" s="61"/>
      <c r="H1737" s="61"/>
      <c r="I1737" s="62">
        <f t="shared" si="67"/>
        <v>0</v>
      </c>
    </row>
    <row r="1738" spans="2:9" ht="15.75" customHeight="1">
      <c r="B1738" s="750"/>
      <c r="C1738" s="751"/>
      <c r="D1738" s="752"/>
      <c r="E1738" s="60"/>
      <c r="F1738" s="60"/>
      <c r="G1738" s="61"/>
      <c r="H1738" s="61"/>
      <c r="I1738" s="62">
        <f t="shared" si="67"/>
        <v>0</v>
      </c>
    </row>
    <row r="1739" spans="2:9" ht="15" customHeight="1">
      <c r="B1739" s="750"/>
      <c r="C1739" s="751"/>
      <c r="D1739" s="752"/>
      <c r="E1739" s="60"/>
      <c r="F1739" s="60"/>
      <c r="G1739" s="61"/>
      <c r="H1739" s="61"/>
      <c r="I1739" s="62">
        <f t="shared" si="67"/>
        <v>0</v>
      </c>
    </row>
    <row r="1740" spans="2:9" ht="15" customHeight="1">
      <c r="B1740" s="750"/>
      <c r="C1740" s="751"/>
      <c r="D1740" s="752"/>
      <c r="E1740" s="60"/>
      <c r="F1740" s="60"/>
      <c r="G1740" s="61"/>
      <c r="H1740" s="61"/>
      <c r="I1740" s="62">
        <f t="shared" si="67"/>
        <v>0</v>
      </c>
    </row>
    <row r="1741" spans="2:9" ht="15" customHeight="1">
      <c r="B1741" s="753" t="s">
        <v>263</v>
      </c>
      <c r="C1741" s="867"/>
      <c r="D1741" s="867"/>
      <c r="E1741" s="867"/>
      <c r="F1741" s="867"/>
      <c r="G1741" s="867"/>
      <c r="H1741" s="868"/>
      <c r="I1741" s="63">
        <f>SUM(I1736:I1740)</f>
        <v>0</v>
      </c>
    </row>
    <row r="1742" spans="2:9" ht="19.5" customHeight="1">
      <c r="B1742" s="754" t="s">
        <v>264</v>
      </c>
      <c r="C1742" s="869"/>
      <c r="D1742" s="869"/>
      <c r="E1742" s="869"/>
      <c r="F1742" s="869"/>
      <c r="G1742" s="869"/>
      <c r="H1742" s="869"/>
      <c r="I1742" s="870"/>
    </row>
    <row r="1743" spans="2:9" ht="19.5" customHeight="1">
      <c r="B1743" s="871"/>
      <c r="C1743" s="860"/>
      <c r="D1743" s="860"/>
      <c r="E1743" s="860"/>
      <c r="F1743" s="860"/>
      <c r="G1743" s="860"/>
      <c r="H1743" s="860"/>
      <c r="I1743" s="872"/>
    </row>
    <row r="1744" spans="2:9" ht="19.5" customHeight="1">
      <c r="B1744" s="871"/>
      <c r="C1744" s="860"/>
      <c r="D1744" s="860"/>
      <c r="E1744" s="860"/>
      <c r="F1744" s="860"/>
      <c r="G1744" s="860"/>
      <c r="H1744" s="860"/>
      <c r="I1744" s="872"/>
    </row>
    <row r="1745" spans="2:11" ht="19.5" customHeight="1">
      <c r="B1745" s="871"/>
      <c r="C1745" s="860"/>
      <c r="D1745" s="860"/>
      <c r="E1745" s="860"/>
      <c r="F1745" s="860"/>
      <c r="G1745" s="860"/>
      <c r="H1745" s="860"/>
      <c r="I1745" s="872"/>
    </row>
    <row r="1746" spans="2:11" ht="19.5" customHeight="1">
      <c r="B1746" s="871"/>
      <c r="C1746" s="860"/>
      <c r="D1746" s="860"/>
      <c r="E1746" s="860"/>
      <c r="F1746" s="860"/>
      <c r="G1746" s="860"/>
      <c r="H1746" s="860"/>
      <c r="I1746" s="872"/>
    </row>
    <row r="1747" spans="2:11" ht="19.5" customHeight="1">
      <c r="B1747" s="871"/>
      <c r="C1747" s="860"/>
      <c r="D1747" s="860"/>
      <c r="E1747" s="860"/>
      <c r="F1747" s="860"/>
      <c r="G1747" s="860"/>
      <c r="H1747" s="860"/>
      <c r="I1747" s="872"/>
    </row>
    <row r="1748" spans="2:11" ht="19.5" customHeight="1">
      <c r="B1748" s="871"/>
      <c r="C1748" s="860"/>
      <c r="D1748" s="860"/>
      <c r="E1748" s="860"/>
      <c r="F1748" s="860"/>
      <c r="G1748" s="860"/>
      <c r="H1748" s="860"/>
      <c r="I1748" s="872"/>
    </row>
    <row r="1749" spans="2:11" ht="19.5" customHeight="1">
      <c r="B1749" s="871"/>
      <c r="C1749" s="860"/>
      <c r="D1749" s="860"/>
      <c r="E1749" s="860"/>
      <c r="F1749" s="860"/>
      <c r="G1749" s="860"/>
      <c r="H1749" s="860"/>
      <c r="I1749" s="872"/>
    </row>
    <row r="1750" spans="2:11" ht="19.5" customHeight="1">
      <c r="B1750" s="871"/>
      <c r="C1750" s="860"/>
      <c r="D1750" s="860"/>
      <c r="E1750" s="860"/>
      <c r="F1750" s="860"/>
      <c r="G1750" s="860"/>
      <c r="H1750" s="860"/>
      <c r="I1750" s="872"/>
    </row>
    <row r="1751" spans="2:11" ht="19.5" customHeight="1">
      <c r="B1751" s="871"/>
      <c r="C1751" s="860"/>
      <c r="D1751" s="860"/>
      <c r="E1751" s="860"/>
      <c r="F1751" s="860"/>
      <c r="G1751" s="860"/>
      <c r="H1751" s="860"/>
      <c r="I1751" s="872"/>
    </row>
    <row r="1752" spans="2:11" ht="19.5" customHeight="1">
      <c r="B1752" s="873"/>
      <c r="C1752" s="865"/>
      <c r="D1752" s="865"/>
      <c r="E1752" s="865"/>
      <c r="F1752" s="865"/>
      <c r="G1752" s="865"/>
      <c r="H1752" s="865"/>
      <c r="I1752" s="866"/>
    </row>
    <row r="1753" spans="2:11" ht="14.25" customHeight="1"/>
    <row r="1754" spans="2:11" ht="18" customHeight="1">
      <c r="B1754" s="755" t="s">
        <v>256</v>
      </c>
      <c r="C1754" s="861"/>
      <c r="D1754" s="861"/>
      <c r="E1754" s="861"/>
      <c r="F1754" s="861"/>
      <c r="G1754" s="862"/>
      <c r="H1754" s="461"/>
      <c r="I1754" s="462"/>
    </row>
    <row r="1755" spans="2:11" ht="18" customHeight="1">
      <c r="B1755" s="756" t="s">
        <v>257</v>
      </c>
      <c r="C1755" s="861"/>
      <c r="D1755" s="861"/>
      <c r="E1755" s="861"/>
      <c r="F1755" s="861"/>
      <c r="G1755" s="862"/>
      <c r="H1755" s="52"/>
      <c r="I1755" s="53"/>
    </row>
    <row r="1756" spans="2:11" ht="33" customHeight="1">
      <c r="B1756" s="757" t="str">
        <f>+ACTIVIDADES!$B$2</f>
        <v>MANTENIMIENTO RESTAURANTES ESCOLARES</v>
      </c>
      <c r="C1756" s="863"/>
      <c r="D1756" s="863"/>
      <c r="E1756" s="863"/>
      <c r="F1756" s="863"/>
      <c r="G1756" s="864"/>
      <c r="H1756" s="54"/>
      <c r="I1756" s="55"/>
    </row>
    <row r="1757" spans="2:11" ht="21" customHeight="1">
      <c r="B1757" s="463" t="s">
        <v>6</v>
      </c>
      <c r="C1757" s="758" t="s">
        <v>7</v>
      </c>
      <c r="D1757" s="861"/>
      <c r="E1757" s="861"/>
      <c r="F1757" s="861"/>
      <c r="G1757" s="861"/>
      <c r="H1757" s="464" t="s">
        <v>22</v>
      </c>
      <c r="I1757" s="56" t="s">
        <v>23</v>
      </c>
    </row>
    <row r="1758" spans="2:11" ht="95.25" customHeight="1">
      <c r="B1758" s="428">
        <f>+B1734+0.01</f>
        <v>11.03</v>
      </c>
      <c r="C1758" s="759" t="str">
        <f t="array" ref="C1758">INDEX(ACTIVIDADES!$C:$C,MATCH(B1758,ACTIVIDADES!$B:$B,0))</f>
        <v>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1758" s="865"/>
      <c r="E1758" s="865"/>
      <c r="F1758" s="865"/>
      <c r="G1758" s="866"/>
      <c r="H1758" s="465" t="str">
        <f t="array" ref="H1758">INDEX(ACTIVIDADES!$D:$D,MATCH(B1758,ACTIVIDADES!$B:$B,0))</f>
        <v>un</v>
      </c>
      <c r="I1758" s="57">
        <f>I1765</f>
        <v>1</v>
      </c>
      <c r="K1758" s="739">
        <f>INDEX(ACTIVIDADES!$F$9:$F$204,MATCH(MEMORIAS!B1758,ACTIVIDADES!$B$9:$B$204,0))</f>
        <v>857298.87843621499</v>
      </c>
    </row>
    <row r="1759" spans="2:11" ht="21" customHeight="1">
      <c r="B1759" s="760" t="s">
        <v>258</v>
      </c>
      <c r="C1759" s="761"/>
      <c r="D1759" s="762"/>
      <c r="E1759" s="58" t="s">
        <v>259</v>
      </c>
      <c r="F1759" s="58" t="s">
        <v>260</v>
      </c>
      <c r="G1759" s="58" t="s">
        <v>261</v>
      </c>
      <c r="H1759" s="58" t="s">
        <v>262</v>
      </c>
      <c r="I1759" s="59" t="s">
        <v>251</v>
      </c>
    </row>
    <row r="1760" spans="2:11" ht="15" customHeight="1">
      <c r="B1760" s="763" t="s">
        <v>3</v>
      </c>
      <c r="C1760" s="751"/>
      <c r="D1760" s="752"/>
      <c r="E1760" s="60"/>
      <c r="F1760" s="60"/>
      <c r="G1760" s="61"/>
      <c r="H1760" s="61">
        <v>1</v>
      </c>
      <c r="I1760" s="62">
        <f t="shared" ref="I1760:I1764" si="68">IF(E1760="",1,E1760)*IF(F1760="",1,F1760)*IF(G1760="",1,G1760)*H1760</f>
        <v>1</v>
      </c>
      <c r="K1760" s="740">
        <f>+I1760*K1758</f>
        <v>857298.87843621499</v>
      </c>
    </row>
    <row r="1761" spans="2:11" ht="15" customHeight="1">
      <c r="B1761" s="763"/>
      <c r="C1761" s="751"/>
      <c r="D1761" s="752"/>
      <c r="E1761" s="60"/>
      <c r="F1761" s="60"/>
      <c r="G1761" s="61"/>
      <c r="H1761" s="61"/>
      <c r="I1761" s="62">
        <f t="shared" si="68"/>
        <v>0</v>
      </c>
      <c r="K1761" s="740">
        <f>+I1761*K1758</f>
        <v>0</v>
      </c>
    </row>
    <row r="1762" spans="2:11" ht="15.75" customHeight="1">
      <c r="B1762" s="750"/>
      <c r="C1762" s="751"/>
      <c r="D1762" s="752"/>
      <c r="E1762" s="60"/>
      <c r="F1762" s="60"/>
      <c r="G1762" s="61"/>
      <c r="H1762" s="61"/>
      <c r="I1762" s="62">
        <f t="shared" si="68"/>
        <v>0</v>
      </c>
      <c r="K1762" s="740">
        <f>+I1762*K1758</f>
        <v>0</v>
      </c>
    </row>
    <row r="1763" spans="2:11" ht="15" customHeight="1">
      <c r="B1763" s="750"/>
      <c r="C1763" s="751"/>
      <c r="D1763" s="752"/>
      <c r="E1763" s="60"/>
      <c r="F1763" s="60"/>
      <c r="G1763" s="61"/>
      <c r="H1763" s="61"/>
      <c r="I1763" s="62">
        <f t="shared" si="68"/>
        <v>0</v>
      </c>
      <c r="K1763" s="740">
        <f>+I1763*K1758</f>
        <v>0</v>
      </c>
    </row>
    <row r="1764" spans="2:11" ht="15" customHeight="1">
      <c r="B1764" s="750"/>
      <c r="C1764" s="751"/>
      <c r="D1764" s="752"/>
      <c r="E1764" s="60"/>
      <c r="F1764" s="60"/>
      <c r="G1764" s="61"/>
      <c r="H1764" s="61"/>
      <c r="I1764" s="62">
        <f t="shared" si="68"/>
        <v>0</v>
      </c>
      <c r="K1764" s="740">
        <f>+I1764*K1758</f>
        <v>0</v>
      </c>
    </row>
    <row r="1765" spans="2:11" ht="15" customHeight="1">
      <c r="B1765" s="753" t="s">
        <v>263</v>
      </c>
      <c r="C1765" s="867"/>
      <c r="D1765" s="867"/>
      <c r="E1765" s="867"/>
      <c r="F1765" s="867"/>
      <c r="G1765" s="867"/>
      <c r="H1765" s="868"/>
      <c r="I1765" s="63">
        <f>SUM(I1760:I1764)</f>
        <v>1</v>
      </c>
    </row>
    <row r="1766" spans="2:11" ht="19.5" customHeight="1">
      <c r="B1766" s="754" t="s">
        <v>264</v>
      </c>
      <c r="C1766" s="869"/>
      <c r="D1766" s="869"/>
      <c r="E1766" s="869"/>
      <c r="F1766" s="869"/>
      <c r="G1766" s="869"/>
      <c r="H1766" s="869"/>
      <c r="I1766" s="870"/>
    </row>
    <row r="1767" spans="2:11" ht="19.5" customHeight="1">
      <c r="B1767" s="871"/>
      <c r="C1767" s="860"/>
      <c r="D1767" s="860"/>
      <c r="E1767" s="860"/>
      <c r="F1767" s="860"/>
      <c r="G1767" s="860"/>
      <c r="H1767" s="860"/>
      <c r="I1767" s="872"/>
    </row>
    <row r="1768" spans="2:11" ht="19.5" customHeight="1">
      <c r="B1768" s="871"/>
      <c r="C1768" s="860"/>
      <c r="D1768" s="860"/>
      <c r="E1768" s="860"/>
      <c r="F1768" s="860"/>
      <c r="G1768" s="860"/>
      <c r="H1768" s="860"/>
      <c r="I1768" s="872"/>
    </row>
    <row r="1769" spans="2:11" ht="19.5" customHeight="1">
      <c r="B1769" s="871"/>
      <c r="C1769" s="860"/>
      <c r="D1769" s="860"/>
      <c r="E1769" s="860"/>
      <c r="F1769" s="860"/>
      <c r="G1769" s="860"/>
      <c r="H1769" s="860"/>
      <c r="I1769" s="872"/>
    </row>
    <row r="1770" spans="2:11" ht="19.5" customHeight="1">
      <c r="B1770" s="871"/>
      <c r="C1770" s="860"/>
      <c r="D1770" s="860"/>
      <c r="E1770" s="860"/>
      <c r="F1770" s="860"/>
      <c r="G1770" s="860"/>
      <c r="H1770" s="860"/>
      <c r="I1770" s="872"/>
    </row>
    <row r="1771" spans="2:11" ht="19.5" customHeight="1">
      <c r="B1771" s="871"/>
      <c r="C1771" s="860"/>
      <c r="D1771" s="860"/>
      <c r="E1771" s="860"/>
      <c r="F1771" s="860"/>
      <c r="G1771" s="860"/>
      <c r="H1771" s="860"/>
      <c r="I1771" s="872"/>
    </row>
    <row r="1772" spans="2:11" ht="19.5" customHeight="1">
      <c r="B1772" s="871"/>
      <c r="C1772" s="860"/>
      <c r="D1772" s="860"/>
      <c r="E1772" s="860"/>
      <c r="F1772" s="860"/>
      <c r="G1772" s="860"/>
      <c r="H1772" s="860"/>
      <c r="I1772" s="872"/>
    </row>
    <row r="1773" spans="2:11" ht="19.5" customHeight="1">
      <c r="B1773" s="871"/>
      <c r="C1773" s="860"/>
      <c r="D1773" s="860"/>
      <c r="E1773" s="860"/>
      <c r="F1773" s="860"/>
      <c r="G1773" s="860"/>
      <c r="H1773" s="860"/>
      <c r="I1773" s="872"/>
    </row>
    <row r="1774" spans="2:11" ht="19.5" customHeight="1">
      <c r="B1774" s="871"/>
      <c r="C1774" s="860"/>
      <c r="D1774" s="860"/>
      <c r="E1774" s="860"/>
      <c r="F1774" s="860"/>
      <c r="G1774" s="860"/>
      <c r="H1774" s="860"/>
      <c r="I1774" s="872"/>
    </row>
    <row r="1775" spans="2:11" ht="19.5" customHeight="1">
      <c r="B1775" s="871"/>
      <c r="C1775" s="860"/>
      <c r="D1775" s="860"/>
      <c r="E1775" s="860"/>
      <c r="F1775" s="860"/>
      <c r="G1775" s="860"/>
      <c r="H1775" s="860"/>
      <c r="I1775" s="872"/>
    </row>
    <row r="1776" spans="2:11" ht="19.5" customHeight="1">
      <c r="B1776" s="871"/>
      <c r="C1776" s="860"/>
      <c r="D1776" s="860"/>
      <c r="E1776" s="860"/>
      <c r="F1776" s="860"/>
      <c r="G1776" s="860"/>
      <c r="H1776" s="860"/>
      <c r="I1776" s="872"/>
    </row>
    <row r="1777" spans="2:11" ht="19.5" customHeight="1">
      <c r="B1777" s="871"/>
      <c r="C1777" s="860"/>
      <c r="D1777" s="860"/>
      <c r="E1777" s="860"/>
      <c r="F1777" s="860"/>
      <c r="G1777" s="860"/>
      <c r="H1777" s="860"/>
      <c r="I1777" s="872"/>
    </row>
    <row r="1778" spans="2:11" ht="19.5" customHeight="1">
      <c r="B1778" s="873"/>
      <c r="C1778" s="865"/>
      <c r="D1778" s="865"/>
      <c r="E1778" s="865"/>
      <c r="F1778" s="865"/>
      <c r="G1778" s="865"/>
      <c r="H1778" s="865"/>
      <c r="I1778" s="866"/>
    </row>
    <row r="1779" spans="2:11" ht="14.25" customHeight="1"/>
    <row r="1780" spans="2:11" ht="18" customHeight="1">
      <c r="B1780" s="755" t="s">
        <v>256</v>
      </c>
      <c r="C1780" s="861"/>
      <c r="D1780" s="861"/>
      <c r="E1780" s="861"/>
      <c r="F1780" s="861"/>
      <c r="G1780" s="862"/>
      <c r="H1780" s="461"/>
      <c r="I1780" s="462"/>
    </row>
    <row r="1781" spans="2:11" ht="18" customHeight="1">
      <c r="B1781" s="756" t="s">
        <v>257</v>
      </c>
      <c r="C1781" s="861"/>
      <c r="D1781" s="861"/>
      <c r="E1781" s="861"/>
      <c r="F1781" s="861"/>
      <c r="G1781" s="862"/>
      <c r="H1781" s="52"/>
      <c r="I1781" s="53"/>
    </row>
    <row r="1782" spans="2:11" ht="33" customHeight="1">
      <c r="B1782" s="757" t="str">
        <f>+ACTIVIDADES!$B$2</f>
        <v>MANTENIMIENTO RESTAURANTES ESCOLARES</v>
      </c>
      <c r="C1782" s="863"/>
      <c r="D1782" s="863"/>
      <c r="E1782" s="863"/>
      <c r="F1782" s="863"/>
      <c r="G1782" s="864"/>
      <c r="H1782" s="54"/>
      <c r="I1782" s="55"/>
    </row>
    <row r="1783" spans="2:11" ht="21" customHeight="1">
      <c r="B1783" s="463" t="s">
        <v>6</v>
      </c>
      <c r="C1783" s="758" t="s">
        <v>7</v>
      </c>
      <c r="D1783" s="861"/>
      <c r="E1783" s="861"/>
      <c r="F1783" s="861"/>
      <c r="G1783" s="861"/>
      <c r="H1783" s="464" t="s">
        <v>22</v>
      </c>
      <c r="I1783" s="56" t="s">
        <v>23</v>
      </c>
    </row>
    <row r="1784" spans="2:11" ht="135" customHeight="1">
      <c r="B1784" s="428">
        <f>+B1758+0.01</f>
        <v>11.04</v>
      </c>
      <c r="C1784" s="759" t="str">
        <f t="array" ref="C1784">INDEX(ACTIVIDADES!$C:$C,MATCH(B1784,ACTIVIDADES!$B:$B,0))</f>
        <v>Suministro y colocación de puerta batiente en lámina galvanizada,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v>
      </c>
      <c r="D1784" s="865"/>
      <c r="E1784" s="865"/>
      <c r="F1784" s="865"/>
      <c r="G1784" s="866"/>
      <c r="H1784" s="465" t="str">
        <f t="array" ref="H1784">INDEX(ACTIVIDADES!$D:$D,MATCH(B1784,ACTIVIDADES!$B:$B,0))</f>
        <v>m²</v>
      </c>
      <c r="I1784" s="57">
        <f>I1791</f>
        <v>2.7</v>
      </c>
      <c r="K1784" s="739">
        <f>INDEX(ACTIVIDADES!$F$9:$F$204,MATCH(MEMORIAS!B1784,ACTIVIDADES!$B$9:$B$204,0))</f>
        <v>390981.94534635195</v>
      </c>
    </row>
    <row r="1785" spans="2:11" ht="21" customHeight="1">
      <c r="B1785" s="760" t="s">
        <v>258</v>
      </c>
      <c r="C1785" s="761"/>
      <c r="D1785" s="762"/>
      <c r="E1785" s="58" t="s">
        <v>259</v>
      </c>
      <c r="F1785" s="58" t="s">
        <v>260</v>
      </c>
      <c r="G1785" s="58" t="s">
        <v>261</v>
      </c>
      <c r="H1785" s="58" t="s">
        <v>262</v>
      </c>
      <c r="I1785" s="59" t="s">
        <v>251</v>
      </c>
    </row>
    <row r="1786" spans="2:11" ht="15" customHeight="1">
      <c r="B1786" s="763" t="s">
        <v>1</v>
      </c>
      <c r="C1786" s="751"/>
      <c r="D1786" s="752"/>
      <c r="E1786" s="60">
        <v>2.7</v>
      </c>
      <c r="F1786" s="60">
        <v>1</v>
      </c>
      <c r="G1786" s="61"/>
      <c r="H1786" s="61">
        <v>1</v>
      </c>
      <c r="I1786" s="62">
        <f t="shared" ref="I1786:I1790" si="69">IF(E1786="",1,E1786)*IF(F1786="",1,F1786)*IF(G1786="",1,G1786)*H1786</f>
        <v>2.7</v>
      </c>
      <c r="K1786" s="740">
        <f>+I1786*K1784</f>
        <v>1055651.2524351503</v>
      </c>
    </row>
    <row r="1787" spans="2:11" ht="15" customHeight="1">
      <c r="B1787" s="763"/>
      <c r="C1787" s="751"/>
      <c r="D1787" s="752"/>
      <c r="E1787" s="60"/>
      <c r="F1787" s="60"/>
      <c r="G1787" s="61"/>
      <c r="H1787" s="61"/>
      <c r="I1787" s="62">
        <f t="shared" si="69"/>
        <v>0</v>
      </c>
      <c r="K1787" s="740">
        <f>+I1787*K1784</f>
        <v>0</v>
      </c>
    </row>
    <row r="1788" spans="2:11" ht="15.75" customHeight="1">
      <c r="B1788" s="750"/>
      <c r="C1788" s="751"/>
      <c r="D1788" s="752"/>
      <c r="E1788" s="60"/>
      <c r="F1788" s="60"/>
      <c r="G1788" s="61"/>
      <c r="H1788" s="61"/>
      <c r="I1788" s="62">
        <f t="shared" si="69"/>
        <v>0</v>
      </c>
      <c r="K1788" s="740">
        <f>+I1788*K1784</f>
        <v>0</v>
      </c>
    </row>
    <row r="1789" spans="2:11" ht="15" customHeight="1">
      <c r="B1789" s="750"/>
      <c r="C1789" s="751"/>
      <c r="D1789" s="752"/>
      <c r="E1789" s="60"/>
      <c r="F1789" s="60"/>
      <c r="G1789" s="61"/>
      <c r="H1789" s="61"/>
      <c r="I1789" s="62">
        <f t="shared" si="69"/>
        <v>0</v>
      </c>
      <c r="K1789" s="740">
        <f>+I1789*K1784</f>
        <v>0</v>
      </c>
    </row>
    <row r="1790" spans="2:11" ht="15" customHeight="1">
      <c r="B1790" s="750"/>
      <c r="C1790" s="751"/>
      <c r="D1790" s="752"/>
      <c r="E1790" s="60"/>
      <c r="F1790" s="60"/>
      <c r="G1790" s="61"/>
      <c r="H1790" s="61"/>
      <c r="I1790" s="62">
        <f t="shared" si="69"/>
        <v>0</v>
      </c>
      <c r="K1790" s="740">
        <f>+I1790*K1784</f>
        <v>0</v>
      </c>
    </row>
    <row r="1791" spans="2:11" ht="15" customHeight="1">
      <c r="B1791" s="753" t="s">
        <v>263</v>
      </c>
      <c r="C1791" s="867"/>
      <c r="D1791" s="867"/>
      <c r="E1791" s="867"/>
      <c r="F1791" s="867"/>
      <c r="G1791" s="867"/>
      <c r="H1791" s="868"/>
      <c r="I1791" s="63">
        <f>SUM(I1786:I1790)</f>
        <v>2.7</v>
      </c>
    </row>
    <row r="1792" spans="2:11" ht="19.5" customHeight="1">
      <c r="B1792" s="754" t="s">
        <v>264</v>
      </c>
      <c r="C1792" s="869"/>
      <c r="D1792" s="869"/>
      <c r="E1792" s="869"/>
      <c r="F1792" s="869"/>
      <c r="G1792" s="869"/>
      <c r="H1792" s="869"/>
      <c r="I1792" s="870"/>
    </row>
    <row r="1793" spans="2:9" ht="19.5" customHeight="1">
      <c r="B1793" s="871"/>
      <c r="C1793" s="860"/>
      <c r="D1793" s="860"/>
      <c r="E1793" s="860"/>
      <c r="F1793" s="860"/>
      <c r="G1793" s="860"/>
      <c r="H1793" s="860"/>
      <c r="I1793" s="872"/>
    </row>
    <row r="1794" spans="2:9" ht="19.5" customHeight="1">
      <c r="B1794" s="871"/>
      <c r="C1794" s="860"/>
      <c r="D1794" s="860"/>
      <c r="E1794" s="860"/>
      <c r="F1794" s="860"/>
      <c r="G1794" s="860"/>
      <c r="H1794" s="860"/>
      <c r="I1794" s="872"/>
    </row>
    <row r="1795" spans="2:9" ht="19.5" customHeight="1">
      <c r="B1795" s="871"/>
      <c r="C1795" s="860"/>
      <c r="D1795" s="860"/>
      <c r="E1795" s="860"/>
      <c r="F1795" s="860"/>
      <c r="G1795" s="860"/>
      <c r="H1795" s="860"/>
      <c r="I1795" s="872"/>
    </row>
    <row r="1796" spans="2:9" ht="19.5" customHeight="1">
      <c r="B1796" s="871"/>
      <c r="C1796" s="860"/>
      <c r="D1796" s="860"/>
      <c r="E1796" s="860"/>
      <c r="F1796" s="860"/>
      <c r="G1796" s="860"/>
      <c r="H1796" s="860"/>
      <c r="I1796" s="872"/>
    </row>
    <row r="1797" spans="2:9" ht="19.5" customHeight="1">
      <c r="B1797" s="871"/>
      <c r="C1797" s="860"/>
      <c r="D1797" s="860"/>
      <c r="E1797" s="860"/>
      <c r="F1797" s="860"/>
      <c r="G1797" s="860"/>
      <c r="H1797" s="860"/>
      <c r="I1797" s="872"/>
    </row>
    <row r="1798" spans="2:9" ht="19.5" customHeight="1">
      <c r="B1798" s="871"/>
      <c r="C1798" s="860"/>
      <c r="D1798" s="860"/>
      <c r="E1798" s="860"/>
      <c r="F1798" s="860"/>
      <c r="G1798" s="860"/>
      <c r="H1798" s="860"/>
      <c r="I1798" s="872"/>
    </row>
    <row r="1799" spans="2:9" ht="19.5" customHeight="1">
      <c r="B1799" s="871"/>
      <c r="C1799" s="860"/>
      <c r="D1799" s="860"/>
      <c r="E1799" s="860"/>
      <c r="F1799" s="860"/>
      <c r="G1799" s="860"/>
      <c r="H1799" s="860"/>
      <c r="I1799" s="872"/>
    </row>
    <row r="1800" spans="2:9" ht="19.5" customHeight="1">
      <c r="B1800" s="871"/>
      <c r="C1800" s="860"/>
      <c r="D1800" s="860"/>
      <c r="E1800" s="860"/>
      <c r="F1800" s="860"/>
      <c r="G1800" s="860"/>
      <c r="H1800" s="860"/>
      <c r="I1800" s="872"/>
    </row>
    <row r="1801" spans="2:9" ht="19.5" customHeight="1">
      <c r="B1801" s="871"/>
      <c r="C1801" s="860"/>
      <c r="D1801" s="860"/>
      <c r="E1801" s="860"/>
      <c r="F1801" s="860"/>
      <c r="G1801" s="860"/>
      <c r="H1801" s="860"/>
      <c r="I1801" s="872"/>
    </row>
    <row r="1802" spans="2:9" ht="19.5" customHeight="1">
      <c r="B1802" s="873"/>
      <c r="C1802" s="865"/>
      <c r="D1802" s="865"/>
      <c r="E1802" s="865"/>
      <c r="F1802" s="865"/>
      <c r="G1802" s="865"/>
      <c r="H1802" s="865"/>
      <c r="I1802" s="866"/>
    </row>
    <row r="1803" spans="2:9" ht="14.25" customHeight="1"/>
    <row r="1804" spans="2:9" ht="18" customHeight="1">
      <c r="B1804" s="755" t="s">
        <v>256</v>
      </c>
      <c r="C1804" s="861"/>
      <c r="D1804" s="861"/>
      <c r="E1804" s="861"/>
      <c r="F1804" s="861"/>
      <c r="G1804" s="862"/>
      <c r="H1804" s="461"/>
      <c r="I1804" s="462"/>
    </row>
    <row r="1805" spans="2:9" ht="18" customHeight="1">
      <c r="B1805" s="756" t="s">
        <v>257</v>
      </c>
      <c r="C1805" s="861"/>
      <c r="D1805" s="861"/>
      <c r="E1805" s="861"/>
      <c r="F1805" s="861"/>
      <c r="G1805" s="862"/>
      <c r="H1805" s="52"/>
      <c r="I1805" s="53"/>
    </row>
    <row r="1806" spans="2:9" ht="33" customHeight="1">
      <c r="B1806" s="757" t="str">
        <f>+ACTIVIDADES!$B$2</f>
        <v>MANTENIMIENTO RESTAURANTES ESCOLARES</v>
      </c>
      <c r="C1806" s="863"/>
      <c r="D1806" s="863"/>
      <c r="E1806" s="863"/>
      <c r="F1806" s="863"/>
      <c r="G1806" s="864"/>
      <c r="H1806" s="54"/>
      <c r="I1806" s="55"/>
    </row>
    <row r="1807" spans="2:9" ht="21" customHeight="1">
      <c r="B1807" s="463" t="s">
        <v>6</v>
      </c>
      <c r="C1807" s="758" t="s">
        <v>7</v>
      </c>
      <c r="D1807" s="861"/>
      <c r="E1807" s="861"/>
      <c r="F1807" s="861"/>
      <c r="G1807" s="861"/>
      <c r="H1807" s="464" t="s">
        <v>22</v>
      </c>
      <c r="I1807" s="56" t="s">
        <v>23</v>
      </c>
    </row>
    <row r="1808" spans="2:9" ht="95.25" customHeight="1">
      <c r="B1808" s="428">
        <f>+B1784+0.01</f>
        <v>11.049999999999999</v>
      </c>
      <c r="C1808" s="759" t="str">
        <f t="array" ref="C1808">INDEX(ACTIVIDADES!$C:$C,MATCH(B1808,ACTIVIDADES!$B:$B,0))</f>
        <v>Suministro e instalación de PUERTA EN ACERO INOXIDABLE  AISI 304 para baños, calibre 20 acabado satinado. Incluye: paral estructural de soporte, tapaluz, pasador y chapetas de fijación. Todo en sistema calidad Socoda o equivalente.</v>
      </c>
      <c r="D1808" s="865"/>
      <c r="E1808" s="865"/>
      <c r="F1808" s="865"/>
      <c r="G1808" s="866"/>
      <c r="H1808" s="465" t="str">
        <f t="array" ref="H1808">INDEX(ACTIVIDADES!$D:$D,MATCH(B1808,ACTIVIDADES!$B:$B,0))</f>
        <v>m²</v>
      </c>
      <c r="I1808" s="57">
        <f>I1815</f>
        <v>0</v>
      </c>
    </row>
    <row r="1809" spans="2:9" ht="21" customHeight="1">
      <c r="B1809" s="760" t="s">
        <v>258</v>
      </c>
      <c r="C1809" s="761"/>
      <c r="D1809" s="762"/>
      <c r="E1809" s="58" t="s">
        <v>259</v>
      </c>
      <c r="F1809" s="58" t="s">
        <v>260</v>
      </c>
      <c r="G1809" s="58" t="s">
        <v>261</v>
      </c>
      <c r="H1809" s="58" t="s">
        <v>262</v>
      </c>
      <c r="I1809" s="59" t="s">
        <v>251</v>
      </c>
    </row>
    <row r="1810" spans="2:9" ht="15" customHeight="1">
      <c r="B1810" s="763"/>
      <c r="C1810" s="751"/>
      <c r="D1810" s="752"/>
      <c r="E1810" s="60"/>
      <c r="F1810" s="60"/>
      <c r="G1810" s="61"/>
      <c r="H1810" s="61"/>
      <c r="I1810" s="62">
        <f t="shared" ref="I1810:I1814" si="70">IF(E1810="",1,E1810)*IF(F1810="",1,F1810)*IF(G1810="",1,G1810)*H1810</f>
        <v>0</v>
      </c>
    </row>
    <row r="1811" spans="2:9" ht="15" customHeight="1">
      <c r="B1811" s="763"/>
      <c r="C1811" s="751"/>
      <c r="D1811" s="752"/>
      <c r="E1811" s="60"/>
      <c r="F1811" s="60"/>
      <c r="G1811" s="61"/>
      <c r="H1811" s="61"/>
      <c r="I1811" s="62">
        <f t="shared" si="70"/>
        <v>0</v>
      </c>
    </row>
    <row r="1812" spans="2:9" ht="15.75" customHeight="1">
      <c r="B1812" s="750"/>
      <c r="C1812" s="751"/>
      <c r="D1812" s="752"/>
      <c r="E1812" s="60"/>
      <c r="F1812" s="60"/>
      <c r="G1812" s="61"/>
      <c r="H1812" s="61"/>
      <c r="I1812" s="62">
        <f t="shared" si="70"/>
        <v>0</v>
      </c>
    </row>
    <row r="1813" spans="2:9" ht="15" customHeight="1">
      <c r="B1813" s="750"/>
      <c r="C1813" s="751"/>
      <c r="D1813" s="752"/>
      <c r="E1813" s="60"/>
      <c r="F1813" s="60"/>
      <c r="G1813" s="61"/>
      <c r="H1813" s="61"/>
      <c r="I1813" s="62">
        <f t="shared" si="70"/>
        <v>0</v>
      </c>
    </row>
    <row r="1814" spans="2:9" ht="15" customHeight="1">
      <c r="B1814" s="750"/>
      <c r="C1814" s="751"/>
      <c r="D1814" s="752"/>
      <c r="E1814" s="60"/>
      <c r="F1814" s="60"/>
      <c r="G1814" s="61"/>
      <c r="H1814" s="61"/>
      <c r="I1814" s="62">
        <f t="shared" si="70"/>
        <v>0</v>
      </c>
    </row>
    <row r="1815" spans="2:9" ht="15" customHeight="1">
      <c r="B1815" s="753" t="s">
        <v>263</v>
      </c>
      <c r="C1815" s="867"/>
      <c r="D1815" s="867"/>
      <c r="E1815" s="867"/>
      <c r="F1815" s="867"/>
      <c r="G1815" s="867"/>
      <c r="H1815" s="868"/>
      <c r="I1815" s="63">
        <f>SUM(I1810:I1814)</f>
        <v>0</v>
      </c>
    </row>
    <row r="1816" spans="2:9" ht="19.5" customHeight="1">
      <c r="B1816" s="754" t="s">
        <v>264</v>
      </c>
      <c r="C1816" s="869"/>
      <c r="D1816" s="869"/>
      <c r="E1816" s="869"/>
      <c r="F1816" s="869"/>
      <c r="G1816" s="869"/>
      <c r="H1816" s="869"/>
      <c r="I1816" s="870"/>
    </row>
    <row r="1817" spans="2:9" ht="19.5" customHeight="1">
      <c r="B1817" s="871"/>
      <c r="C1817" s="860"/>
      <c r="D1817" s="860"/>
      <c r="E1817" s="860"/>
      <c r="F1817" s="860"/>
      <c r="G1817" s="860"/>
      <c r="H1817" s="860"/>
      <c r="I1817" s="872"/>
    </row>
    <row r="1818" spans="2:9" ht="19.5" customHeight="1">
      <c r="B1818" s="871"/>
      <c r="C1818" s="860"/>
      <c r="D1818" s="860"/>
      <c r="E1818" s="860"/>
      <c r="F1818" s="860"/>
      <c r="G1818" s="860"/>
      <c r="H1818" s="860"/>
      <c r="I1818" s="872"/>
    </row>
    <row r="1819" spans="2:9" ht="19.5" customHeight="1">
      <c r="B1819" s="871"/>
      <c r="C1819" s="860"/>
      <c r="D1819" s="860"/>
      <c r="E1819" s="860"/>
      <c r="F1819" s="860"/>
      <c r="G1819" s="860"/>
      <c r="H1819" s="860"/>
      <c r="I1819" s="872"/>
    </row>
    <row r="1820" spans="2:9" ht="19.5" customHeight="1">
      <c r="B1820" s="871"/>
      <c r="C1820" s="860"/>
      <c r="D1820" s="860"/>
      <c r="E1820" s="860"/>
      <c r="F1820" s="860"/>
      <c r="G1820" s="860"/>
      <c r="H1820" s="860"/>
      <c r="I1820" s="872"/>
    </row>
    <row r="1821" spans="2:9" ht="19.5" customHeight="1">
      <c r="B1821" s="871"/>
      <c r="C1821" s="860"/>
      <c r="D1821" s="860"/>
      <c r="E1821" s="860"/>
      <c r="F1821" s="860"/>
      <c r="G1821" s="860"/>
      <c r="H1821" s="860"/>
      <c r="I1821" s="872"/>
    </row>
    <row r="1822" spans="2:9" ht="19.5" customHeight="1">
      <c r="B1822" s="871"/>
      <c r="C1822" s="860"/>
      <c r="D1822" s="860"/>
      <c r="E1822" s="860"/>
      <c r="F1822" s="860"/>
      <c r="G1822" s="860"/>
      <c r="H1822" s="860"/>
      <c r="I1822" s="872"/>
    </row>
    <row r="1823" spans="2:9" ht="19.5" customHeight="1">
      <c r="B1823" s="871"/>
      <c r="C1823" s="860"/>
      <c r="D1823" s="860"/>
      <c r="E1823" s="860"/>
      <c r="F1823" s="860"/>
      <c r="G1823" s="860"/>
      <c r="H1823" s="860"/>
      <c r="I1823" s="872"/>
    </row>
    <row r="1824" spans="2:9" ht="19.5" customHeight="1">
      <c r="B1824" s="871"/>
      <c r="C1824" s="860"/>
      <c r="D1824" s="860"/>
      <c r="E1824" s="860"/>
      <c r="F1824" s="860"/>
      <c r="G1824" s="860"/>
      <c r="H1824" s="860"/>
      <c r="I1824" s="872"/>
    </row>
    <row r="1825" spans="2:9" ht="19.5" customHeight="1">
      <c r="B1825" s="871"/>
      <c r="C1825" s="860"/>
      <c r="D1825" s="860"/>
      <c r="E1825" s="860"/>
      <c r="F1825" s="860"/>
      <c r="G1825" s="860"/>
      <c r="H1825" s="860"/>
      <c r="I1825" s="872"/>
    </row>
    <row r="1826" spans="2:9" ht="19.5" customHeight="1">
      <c r="B1826" s="873"/>
      <c r="C1826" s="865"/>
      <c r="D1826" s="865"/>
      <c r="E1826" s="865"/>
      <c r="F1826" s="865"/>
      <c r="G1826" s="865"/>
      <c r="H1826" s="865"/>
      <c r="I1826" s="866"/>
    </row>
    <row r="1827" spans="2:9" ht="14.25" customHeight="1"/>
    <row r="1828" spans="2:9" ht="18" customHeight="1">
      <c r="B1828" s="755" t="s">
        <v>256</v>
      </c>
      <c r="C1828" s="861"/>
      <c r="D1828" s="861"/>
      <c r="E1828" s="861"/>
      <c r="F1828" s="861"/>
      <c r="G1828" s="862"/>
      <c r="H1828" s="461"/>
      <c r="I1828" s="462"/>
    </row>
    <row r="1829" spans="2:9" ht="18" customHeight="1">
      <c r="B1829" s="756" t="s">
        <v>257</v>
      </c>
      <c r="C1829" s="861"/>
      <c r="D1829" s="861"/>
      <c r="E1829" s="861"/>
      <c r="F1829" s="861"/>
      <c r="G1829" s="862"/>
      <c r="H1829" s="52"/>
      <c r="I1829" s="53"/>
    </row>
    <row r="1830" spans="2:9" ht="33" customHeight="1">
      <c r="B1830" s="757" t="str">
        <f>+ACTIVIDADES!$B$2</f>
        <v>MANTENIMIENTO RESTAURANTES ESCOLARES</v>
      </c>
      <c r="C1830" s="863"/>
      <c r="D1830" s="863"/>
      <c r="E1830" s="863"/>
      <c r="F1830" s="863"/>
      <c r="G1830" s="864"/>
      <c r="H1830" s="54"/>
      <c r="I1830" s="55"/>
    </row>
    <row r="1831" spans="2:9" ht="21" customHeight="1">
      <c r="B1831" s="463" t="s">
        <v>6</v>
      </c>
      <c r="C1831" s="758" t="s">
        <v>7</v>
      </c>
      <c r="D1831" s="861"/>
      <c r="E1831" s="861"/>
      <c r="F1831" s="861"/>
      <c r="G1831" s="861"/>
      <c r="H1831" s="464" t="s">
        <v>22</v>
      </c>
      <c r="I1831" s="56" t="s">
        <v>23</v>
      </c>
    </row>
    <row r="1832" spans="2:9" ht="95.25" customHeight="1">
      <c r="B1832" s="428">
        <f>+B1808+0.01</f>
        <v>11.059999999999999</v>
      </c>
      <c r="C1832" s="759" t="str">
        <f t="array" ref="C1832">INDEX(ACTIVIDADES!$C:$C,MATCH(B1832,ACTIVIDADES!$B:$B,0))</f>
        <v>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v>
      </c>
      <c r="D1832" s="865"/>
      <c r="E1832" s="865"/>
      <c r="F1832" s="865"/>
      <c r="G1832" s="866"/>
      <c r="H1832" s="465" t="str">
        <f t="array" ref="H1832">INDEX(ACTIVIDADES!$D:$D,MATCH(B1832,ACTIVIDADES!$B:$B,0))</f>
        <v>m²</v>
      </c>
      <c r="I1832" s="57">
        <f>I1839</f>
        <v>0</v>
      </c>
    </row>
    <row r="1833" spans="2:9" ht="21" customHeight="1">
      <c r="B1833" s="760" t="s">
        <v>258</v>
      </c>
      <c r="C1833" s="761"/>
      <c r="D1833" s="762"/>
      <c r="E1833" s="58" t="s">
        <v>259</v>
      </c>
      <c r="F1833" s="58" t="s">
        <v>260</v>
      </c>
      <c r="G1833" s="58" t="s">
        <v>261</v>
      </c>
      <c r="H1833" s="58" t="s">
        <v>262</v>
      </c>
      <c r="I1833" s="59" t="s">
        <v>251</v>
      </c>
    </row>
    <row r="1834" spans="2:9" ht="15" customHeight="1">
      <c r="B1834" s="763"/>
      <c r="C1834" s="751"/>
      <c r="D1834" s="752"/>
      <c r="E1834" s="60"/>
      <c r="F1834" s="60"/>
      <c r="G1834" s="61"/>
      <c r="H1834" s="61"/>
      <c r="I1834" s="62">
        <f t="shared" ref="I1834:I1838" si="71">IF(E1834="",1,E1834)*IF(F1834="",1,F1834)*IF(G1834="",1,G1834)*H1834</f>
        <v>0</v>
      </c>
    </row>
    <row r="1835" spans="2:9" ht="15" customHeight="1">
      <c r="B1835" s="763"/>
      <c r="C1835" s="751"/>
      <c r="D1835" s="752"/>
      <c r="E1835" s="60"/>
      <c r="F1835" s="60"/>
      <c r="G1835" s="61"/>
      <c r="H1835" s="61"/>
      <c r="I1835" s="62">
        <f t="shared" si="71"/>
        <v>0</v>
      </c>
    </row>
    <row r="1836" spans="2:9" ht="15.75" customHeight="1">
      <c r="B1836" s="750"/>
      <c r="C1836" s="751"/>
      <c r="D1836" s="752"/>
      <c r="E1836" s="60"/>
      <c r="F1836" s="60"/>
      <c r="G1836" s="61"/>
      <c r="H1836" s="61"/>
      <c r="I1836" s="62">
        <f t="shared" si="71"/>
        <v>0</v>
      </c>
    </row>
    <row r="1837" spans="2:9" ht="15" customHeight="1">
      <c r="B1837" s="750"/>
      <c r="C1837" s="751"/>
      <c r="D1837" s="752"/>
      <c r="E1837" s="60"/>
      <c r="F1837" s="60"/>
      <c r="G1837" s="61"/>
      <c r="H1837" s="61"/>
      <c r="I1837" s="62">
        <f t="shared" si="71"/>
        <v>0</v>
      </c>
    </row>
    <row r="1838" spans="2:9" ht="15" customHeight="1">
      <c r="B1838" s="750"/>
      <c r="C1838" s="751"/>
      <c r="D1838" s="752"/>
      <c r="E1838" s="60"/>
      <c r="F1838" s="60"/>
      <c r="G1838" s="61"/>
      <c r="H1838" s="61"/>
      <c r="I1838" s="62">
        <f t="shared" si="71"/>
        <v>0</v>
      </c>
    </row>
    <row r="1839" spans="2:9" ht="15" customHeight="1">
      <c r="B1839" s="753" t="s">
        <v>263</v>
      </c>
      <c r="C1839" s="867"/>
      <c r="D1839" s="867"/>
      <c r="E1839" s="867"/>
      <c r="F1839" s="867"/>
      <c r="G1839" s="867"/>
      <c r="H1839" s="868"/>
      <c r="I1839" s="63">
        <f>SUM(I1834:I1838)</f>
        <v>0</v>
      </c>
    </row>
    <row r="1840" spans="2:9" ht="19.5" customHeight="1">
      <c r="B1840" s="754" t="s">
        <v>264</v>
      </c>
      <c r="C1840" s="869"/>
      <c r="D1840" s="869"/>
      <c r="E1840" s="869"/>
      <c r="F1840" s="869"/>
      <c r="G1840" s="869"/>
      <c r="H1840" s="869"/>
      <c r="I1840" s="870"/>
    </row>
    <row r="1841" spans="2:9" ht="19.5" customHeight="1">
      <c r="B1841" s="871"/>
      <c r="C1841" s="860"/>
      <c r="D1841" s="860"/>
      <c r="E1841" s="860"/>
      <c r="F1841" s="860"/>
      <c r="G1841" s="860"/>
      <c r="H1841" s="860"/>
      <c r="I1841" s="872"/>
    </row>
    <row r="1842" spans="2:9" ht="19.5" customHeight="1">
      <c r="B1842" s="871"/>
      <c r="C1842" s="860"/>
      <c r="D1842" s="860"/>
      <c r="E1842" s="860"/>
      <c r="F1842" s="860"/>
      <c r="G1842" s="860"/>
      <c r="H1842" s="860"/>
      <c r="I1842" s="872"/>
    </row>
    <row r="1843" spans="2:9" ht="19.5" customHeight="1">
      <c r="B1843" s="871"/>
      <c r="C1843" s="860"/>
      <c r="D1843" s="860"/>
      <c r="E1843" s="860"/>
      <c r="F1843" s="860"/>
      <c r="G1843" s="860"/>
      <c r="H1843" s="860"/>
      <c r="I1843" s="872"/>
    </row>
    <row r="1844" spans="2:9" ht="19.5" customHeight="1">
      <c r="B1844" s="871"/>
      <c r="C1844" s="860"/>
      <c r="D1844" s="860"/>
      <c r="E1844" s="860"/>
      <c r="F1844" s="860"/>
      <c r="G1844" s="860"/>
      <c r="H1844" s="860"/>
      <c r="I1844" s="872"/>
    </row>
    <row r="1845" spans="2:9" ht="19.5" customHeight="1">
      <c r="B1845" s="871"/>
      <c r="C1845" s="860"/>
      <c r="D1845" s="860"/>
      <c r="E1845" s="860"/>
      <c r="F1845" s="860"/>
      <c r="G1845" s="860"/>
      <c r="H1845" s="860"/>
      <c r="I1845" s="872"/>
    </row>
    <row r="1846" spans="2:9" ht="19.5" customHeight="1">
      <c r="B1846" s="871"/>
      <c r="C1846" s="860"/>
      <c r="D1846" s="860"/>
      <c r="E1846" s="860"/>
      <c r="F1846" s="860"/>
      <c r="G1846" s="860"/>
      <c r="H1846" s="860"/>
      <c r="I1846" s="872"/>
    </row>
    <row r="1847" spans="2:9" ht="19.5" customHeight="1">
      <c r="B1847" s="871"/>
      <c r="C1847" s="860"/>
      <c r="D1847" s="860"/>
      <c r="E1847" s="860"/>
      <c r="F1847" s="860"/>
      <c r="G1847" s="860"/>
      <c r="H1847" s="860"/>
      <c r="I1847" s="872"/>
    </row>
    <row r="1848" spans="2:9" ht="19.5" customHeight="1">
      <c r="B1848" s="871"/>
      <c r="C1848" s="860"/>
      <c r="D1848" s="860"/>
      <c r="E1848" s="860"/>
      <c r="F1848" s="860"/>
      <c r="G1848" s="860"/>
      <c r="H1848" s="860"/>
      <c r="I1848" s="872"/>
    </row>
    <row r="1849" spans="2:9" ht="19.5" customHeight="1">
      <c r="B1849" s="871"/>
      <c r="C1849" s="860"/>
      <c r="D1849" s="860"/>
      <c r="E1849" s="860"/>
      <c r="F1849" s="860"/>
      <c r="G1849" s="860"/>
      <c r="H1849" s="860"/>
      <c r="I1849" s="872"/>
    </row>
    <row r="1850" spans="2:9" ht="19.5" customHeight="1">
      <c r="B1850" s="873"/>
      <c r="C1850" s="865"/>
      <c r="D1850" s="865"/>
      <c r="E1850" s="865"/>
      <c r="F1850" s="865"/>
      <c r="G1850" s="865"/>
      <c r="H1850" s="865"/>
      <c r="I1850" s="866"/>
    </row>
    <row r="1851" spans="2:9" ht="14.25" customHeight="1"/>
    <row r="1852" spans="2:9" ht="18" customHeight="1">
      <c r="B1852" s="755" t="s">
        <v>256</v>
      </c>
      <c r="C1852" s="861"/>
      <c r="D1852" s="861"/>
      <c r="E1852" s="861"/>
      <c r="F1852" s="861"/>
      <c r="G1852" s="862"/>
      <c r="H1852" s="461"/>
      <c r="I1852" s="462"/>
    </row>
    <row r="1853" spans="2:9" ht="18" customHeight="1">
      <c r="B1853" s="756" t="s">
        <v>257</v>
      </c>
      <c r="C1853" s="861"/>
      <c r="D1853" s="861"/>
      <c r="E1853" s="861"/>
      <c r="F1853" s="861"/>
      <c r="G1853" s="862"/>
      <c r="H1853" s="52"/>
      <c r="I1853" s="53"/>
    </row>
    <row r="1854" spans="2:9" ht="33" customHeight="1">
      <c r="B1854" s="757" t="str">
        <f>+ACTIVIDADES!$B$2</f>
        <v>MANTENIMIENTO RESTAURANTES ESCOLARES</v>
      </c>
      <c r="C1854" s="863"/>
      <c r="D1854" s="863"/>
      <c r="E1854" s="863"/>
      <c r="F1854" s="863"/>
      <c r="G1854" s="864"/>
      <c r="H1854" s="54"/>
      <c r="I1854" s="55"/>
    </row>
    <row r="1855" spans="2:9" ht="21" customHeight="1">
      <c r="B1855" s="463" t="s">
        <v>6</v>
      </c>
      <c r="C1855" s="758" t="s">
        <v>7</v>
      </c>
      <c r="D1855" s="861"/>
      <c r="E1855" s="861"/>
      <c r="F1855" s="861"/>
      <c r="G1855" s="861"/>
      <c r="H1855" s="464" t="s">
        <v>22</v>
      </c>
      <c r="I1855" s="56" t="s">
        <v>23</v>
      </c>
    </row>
    <row r="1856" spans="2:9" ht="95.25" customHeight="1">
      <c r="B1856" s="428">
        <f>+B1832+0.01</f>
        <v>11.069999999999999</v>
      </c>
      <c r="C1856" s="759" t="str">
        <f t="array" ref="C1856">INDEX(ACTIVIDADES!$C:$C,MATCH(B1856,ACTIVIDADES!$B:$B,0))</f>
        <v>Mantenimiento de reja o puerta metalica, incluye, elementos metalicos, pivotes, cerradura, chapa, manija, pintura y todos los elementos necesarios para su correcto funcionamiento y detallado.</v>
      </c>
      <c r="D1856" s="865"/>
      <c r="E1856" s="865"/>
      <c r="F1856" s="865"/>
      <c r="G1856" s="866"/>
      <c r="H1856" s="465" t="str">
        <f t="array" ref="H1856">INDEX(ACTIVIDADES!$D:$D,MATCH(B1856,ACTIVIDADES!$B:$B,0))</f>
        <v>m²</v>
      </c>
      <c r="I1856" s="57">
        <f>I1863</f>
        <v>0</v>
      </c>
    </row>
    <row r="1857" spans="2:9" ht="21" customHeight="1">
      <c r="B1857" s="760" t="s">
        <v>258</v>
      </c>
      <c r="C1857" s="761"/>
      <c r="D1857" s="762"/>
      <c r="E1857" s="58" t="s">
        <v>259</v>
      </c>
      <c r="F1857" s="58" t="s">
        <v>260</v>
      </c>
      <c r="G1857" s="58" t="s">
        <v>261</v>
      </c>
      <c r="H1857" s="58" t="s">
        <v>262</v>
      </c>
      <c r="I1857" s="59" t="s">
        <v>251</v>
      </c>
    </row>
    <row r="1858" spans="2:9" ht="15" customHeight="1">
      <c r="B1858" s="763"/>
      <c r="C1858" s="751"/>
      <c r="D1858" s="752"/>
      <c r="E1858" s="60"/>
      <c r="F1858" s="60"/>
      <c r="G1858" s="61"/>
      <c r="H1858" s="61"/>
      <c r="I1858" s="62">
        <f t="shared" ref="I1858:I1862" si="72">IF(E1858="",1,E1858)*IF(F1858="",1,F1858)*IF(G1858="",1,G1858)*H1858</f>
        <v>0</v>
      </c>
    </row>
    <row r="1859" spans="2:9" ht="15" customHeight="1">
      <c r="B1859" s="763"/>
      <c r="C1859" s="751"/>
      <c r="D1859" s="752"/>
      <c r="E1859" s="60"/>
      <c r="F1859" s="60"/>
      <c r="G1859" s="61"/>
      <c r="H1859" s="61"/>
      <c r="I1859" s="62">
        <f t="shared" si="72"/>
        <v>0</v>
      </c>
    </row>
    <row r="1860" spans="2:9" ht="15.75" customHeight="1">
      <c r="B1860" s="750"/>
      <c r="C1860" s="751"/>
      <c r="D1860" s="752"/>
      <c r="E1860" s="60"/>
      <c r="F1860" s="60"/>
      <c r="G1860" s="61"/>
      <c r="H1860" s="61"/>
      <c r="I1860" s="62">
        <f t="shared" si="72"/>
        <v>0</v>
      </c>
    </row>
    <row r="1861" spans="2:9" ht="15" customHeight="1">
      <c r="B1861" s="750"/>
      <c r="C1861" s="751"/>
      <c r="D1861" s="752"/>
      <c r="E1861" s="60"/>
      <c r="F1861" s="60"/>
      <c r="G1861" s="61"/>
      <c r="H1861" s="61"/>
      <c r="I1861" s="62">
        <f t="shared" si="72"/>
        <v>0</v>
      </c>
    </row>
    <row r="1862" spans="2:9" ht="15" customHeight="1">
      <c r="B1862" s="750"/>
      <c r="C1862" s="751"/>
      <c r="D1862" s="752"/>
      <c r="E1862" s="60"/>
      <c r="F1862" s="60"/>
      <c r="G1862" s="61"/>
      <c r="H1862" s="61"/>
      <c r="I1862" s="62">
        <f t="shared" si="72"/>
        <v>0</v>
      </c>
    </row>
    <row r="1863" spans="2:9" ht="15" customHeight="1">
      <c r="B1863" s="753" t="s">
        <v>263</v>
      </c>
      <c r="C1863" s="867"/>
      <c r="D1863" s="867"/>
      <c r="E1863" s="867"/>
      <c r="F1863" s="867"/>
      <c r="G1863" s="867"/>
      <c r="H1863" s="868"/>
      <c r="I1863" s="63">
        <f>SUM(I1858:I1862)</f>
        <v>0</v>
      </c>
    </row>
    <row r="1864" spans="2:9" ht="19.5" customHeight="1">
      <c r="B1864" s="754" t="s">
        <v>264</v>
      </c>
      <c r="C1864" s="869"/>
      <c r="D1864" s="869"/>
      <c r="E1864" s="869"/>
      <c r="F1864" s="869"/>
      <c r="G1864" s="869"/>
      <c r="H1864" s="869"/>
      <c r="I1864" s="870"/>
    </row>
    <row r="1865" spans="2:9" ht="19.5" customHeight="1">
      <c r="B1865" s="871"/>
      <c r="C1865" s="860"/>
      <c r="D1865" s="860"/>
      <c r="E1865" s="860"/>
      <c r="F1865" s="860"/>
      <c r="G1865" s="860"/>
      <c r="H1865" s="860"/>
      <c r="I1865" s="872"/>
    </row>
    <row r="1866" spans="2:9" ht="19.5" customHeight="1">
      <c r="B1866" s="871"/>
      <c r="C1866" s="860"/>
      <c r="D1866" s="860"/>
      <c r="E1866" s="860"/>
      <c r="F1866" s="860"/>
      <c r="G1866" s="860"/>
      <c r="H1866" s="860"/>
      <c r="I1866" s="872"/>
    </row>
    <row r="1867" spans="2:9" ht="19.5" customHeight="1">
      <c r="B1867" s="871"/>
      <c r="C1867" s="860"/>
      <c r="D1867" s="860"/>
      <c r="E1867" s="860"/>
      <c r="F1867" s="860"/>
      <c r="G1867" s="860"/>
      <c r="H1867" s="860"/>
      <c r="I1867" s="872"/>
    </row>
    <row r="1868" spans="2:9" ht="19.5" customHeight="1">
      <c r="B1868" s="871"/>
      <c r="C1868" s="860"/>
      <c r="D1868" s="860"/>
      <c r="E1868" s="860"/>
      <c r="F1868" s="860"/>
      <c r="G1868" s="860"/>
      <c r="H1868" s="860"/>
      <c r="I1868" s="872"/>
    </row>
    <row r="1869" spans="2:9" ht="19.5" customHeight="1">
      <c r="B1869" s="871"/>
      <c r="C1869" s="860"/>
      <c r="D1869" s="860"/>
      <c r="E1869" s="860"/>
      <c r="F1869" s="860"/>
      <c r="G1869" s="860"/>
      <c r="H1869" s="860"/>
      <c r="I1869" s="872"/>
    </row>
    <row r="1870" spans="2:9" ht="19.5" customHeight="1">
      <c r="B1870" s="871"/>
      <c r="C1870" s="860"/>
      <c r="D1870" s="860"/>
      <c r="E1870" s="860"/>
      <c r="F1870" s="860"/>
      <c r="G1870" s="860"/>
      <c r="H1870" s="860"/>
      <c r="I1870" s="872"/>
    </row>
    <row r="1871" spans="2:9" ht="19.5" customHeight="1">
      <c r="B1871" s="871"/>
      <c r="C1871" s="860"/>
      <c r="D1871" s="860"/>
      <c r="E1871" s="860"/>
      <c r="F1871" s="860"/>
      <c r="G1871" s="860"/>
      <c r="H1871" s="860"/>
      <c r="I1871" s="872"/>
    </row>
    <row r="1872" spans="2:9" ht="19.5" customHeight="1">
      <c r="B1872" s="871"/>
      <c r="C1872" s="860"/>
      <c r="D1872" s="860"/>
      <c r="E1872" s="860"/>
      <c r="F1872" s="860"/>
      <c r="G1872" s="860"/>
      <c r="H1872" s="860"/>
      <c r="I1872" s="872"/>
    </row>
    <row r="1873" spans="2:11" ht="19.5" customHeight="1">
      <c r="B1873" s="871"/>
      <c r="C1873" s="860"/>
      <c r="D1873" s="860"/>
      <c r="E1873" s="860"/>
      <c r="F1873" s="860"/>
      <c r="G1873" s="860"/>
      <c r="H1873" s="860"/>
      <c r="I1873" s="872"/>
    </row>
    <row r="1874" spans="2:11" ht="19.5" customHeight="1">
      <c r="B1874" s="873"/>
      <c r="C1874" s="865"/>
      <c r="D1874" s="865"/>
      <c r="E1874" s="865"/>
      <c r="F1874" s="865"/>
      <c r="G1874" s="865"/>
      <c r="H1874" s="865"/>
      <c r="I1874" s="866"/>
    </row>
    <row r="1875" spans="2:11" ht="14.25" customHeight="1"/>
    <row r="1876" spans="2:11" ht="18" customHeight="1">
      <c r="B1876" s="755" t="s">
        <v>256</v>
      </c>
      <c r="C1876" s="861"/>
      <c r="D1876" s="861"/>
      <c r="E1876" s="861"/>
      <c r="F1876" s="861"/>
      <c r="G1876" s="862"/>
      <c r="H1876" s="461"/>
      <c r="I1876" s="462"/>
    </row>
    <row r="1877" spans="2:11" ht="18" customHeight="1">
      <c r="B1877" s="756" t="s">
        <v>257</v>
      </c>
      <c r="C1877" s="861"/>
      <c r="D1877" s="861"/>
      <c r="E1877" s="861"/>
      <c r="F1877" s="861"/>
      <c r="G1877" s="862"/>
      <c r="H1877" s="52"/>
      <c r="I1877" s="53"/>
    </row>
    <row r="1878" spans="2:11" ht="33" customHeight="1">
      <c r="B1878" s="757" t="str">
        <f>+ACTIVIDADES!$B$2</f>
        <v>MANTENIMIENTO RESTAURANTES ESCOLARES</v>
      </c>
      <c r="C1878" s="863"/>
      <c r="D1878" s="863"/>
      <c r="E1878" s="863"/>
      <c r="F1878" s="863"/>
      <c r="G1878" s="864"/>
      <c r="H1878" s="54"/>
      <c r="I1878" s="55"/>
    </row>
    <row r="1879" spans="2:11" ht="21" customHeight="1">
      <c r="B1879" s="463" t="s">
        <v>6</v>
      </c>
      <c r="C1879" s="758" t="s">
        <v>7</v>
      </c>
      <c r="D1879" s="861"/>
      <c r="E1879" s="861"/>
      <c r="F1879" s="861"/>
      <c r="G1879" s="861"/>
      <c r="H1879" s="464" t="s">
        <v>22</v>
      </c>
      <c r="I1879" s="56" t="s">
        <v>23</v>
      </c>
    </row>
    <row r="1880" spans="2:11" ht="202.5" customHeight="1">
      <c r="B1880" s="428">
        <f>+B1856+0.01</f>
        <v>11.079999999999998</v>
      </c>
      <c r="C1880" s="759" t="str">
        <f t="array" ref="C1880">INDEX(ACTIVIDADES!$C:$C,MATCH(B1880,ACTIVIDADES!$B:$B,0))</f>
        <v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1880" s="865"/>
      <c r="E1880" s="865"/>
      <c r="F1880" s="865"/>
      <c r="G1880" s="866"/>
      <c r="H1880" s="465" t="str">
        <f t="array" ref="H1880">INDEX(ACTIVIDADES!$D:$D,MATCH(B1880,ACTIVIDADES!$B:$B,0))</f>
        <v>m²</v>
      </c>
      <c r="I1880" s="57">
        <f>I1887</f>
        <v>6.2256</v>
      </c>
      <c r="K1880" s="739">
        <f>INDEX(ACTIVIDADES!$F$9:$F$204,MATCH(MEMORIAS!B1880,ACTIVIDADES!$B$9:$B$204,0))</f>
        <v>379047.34084147</v>
      </c>
    </row>
    <row r="1881" spans="2:11" ht="21" customHeight="1">
      <c r="B1881" s="760" t="s">
        <v>258</v>
      </c>
      <c r="C1881" s="761"/>
      <c r="D1881" s="762"/>
      <c r="E1881" s="58" t="s">
        <v>259</v>
      </c>
      <c r="F1881" s="58" t="s">
        <v>260</v>
      </c>
      <c r="G1881" s="58" t="s">
        <v>261</v>
      </c>
      <c r="H1881" s="58" t="s">
        <v>262</v>
      </c>
      <c r="I1881" s="59" t="s">
        <v>251</v>
      </c>
    </row>
    <row r="1882" spans="2:11" ht="15" customHeight="1">
      <c r="B1882" s="763" t="s">
        <v>270</v>
      </c>
      <c r="C1882" s="751"/>
      <c r="D1882" s="752"/>
      <c r="E1882" s="60">
        <v>2.02</v>
      </c>
      <c r="F1882" s="60">
        <v>1</v>
      </c>
      <c r="G1882" s="61">
        <v>0.64</v>
      </c>
      <c r="H1882" s="61">
        <v>1</v>
      </c>
      <c r="I1882" s="62">
        <f t="shared" ref="I1882:I1886" si="73">IF(E1882="",1,E1882)*IF(F1882="",1,F1882)*IF(G1882="",1,G1882)*H1882</f>
        <v>1.2927999999999999</v>
      </c>
      <c r="K1882" s="740">
        <f>+I1882*K1880</f>
        <v>490032.40223985241</v>
      </c>
    </row>
    <row r="1883" spans="2:11" ht="15" customHeight="1">
      <c r="B1883" s="763" t="s">
        <v>271</v>
      </c>
      <c r="C1883" s="751"/>
      <c r="D1883" s="752"/>
      <c r="E1883" s="60">
        <v>2.2000000000000002</v>
      </c>
      <c r="F1883" s="60">
        <v>1</v>
      </c>
      <c r="G1883" s="61">
        <v>0.6</v>
      </c>
      <c r="H1883" s="61">
        <v>1</v>
      </c>
      <c r="I1883" s="62">
        <f t="shared" si="73"/>
        <v>1.32</v>
      </c>
      <c r="K1883" s="740">
        <f>+I1883*K1880</f>
        <v>500342.48991074041</v>
      </c>
    </row>
    <row r="1884" spans="2:11" ht="15.75" customHeight="1">
      <c r="B1884" s="763" t="s">
        <v>272</v>
      </c>
      <c r="C1884" s="751"/>
      <c r="D1884" s="752"/>
      <c r="E1884" s="60">
        <v>1.6</v>
      </c>
      <c r="F1884" s="60">
        <v>1</v>
      </c>
      <c r="G1884" s="61">
        <v>1.45</v>
      </c>
      <c r="H1884" s="61">
        <v>1</v>
      </c>
      <c r="I1884" s="62">
        <f t="shared" si="73"/>
        <v>2.3199999999999998</v>
      </c>
      <c r="K1884" s="740">
        <f>+I1884*K1880</f>
        <v>879389.83075221034</v>
      </c>
    </row>
    <row r="1885" spans="2:11" ht="15" customHeight="1">
      <c r="B1885" s="763" t="s">
        <v>272</v>
      </c>
      <c r="C1885" s="751"/>
      <c r="D1885" s="752"/>
      <c r="E1885" s="60">
        <v>2.02</v>
      </c>
      <c r="F1885" s="60">
        <v>1</v>
      </c>
      <c r="G1885" s="61">
        <v>0.64</v>
      </c>
      <c r="H1885" s="61">
        <v>1</v>
      </c>
      <c r="I1885" s="62">
        <f t="shared" si="73"/>
        <v>1.2927999999999999</v>
      </c>
      <c r="K1885" s="740">
        <f>+I1885*K1880</f>
        <v>490032.40223985241</v>
      </c>
    </row>
    <row r="1886" spans="2:11" ht="15" customHeight="1">
      <c r="B1886" s="763"/>
      <c r="C1886" s="751"/>
      <c r="D1886" s="752"/>
      <c r="E1886" s="60"/>
      <c r="F1886" s="60"/>
      <c r="G1886" s="61"/>
      <c r="H1886" s="61"/>
      <c r="I1886" s="62">
        <f t="shared" si="73"/>
        <v>0</v>
      </c>
      <c r="K1886" s="740">
        <f>+I1886*K1880</f>
        <v>0</v>
      </c>
    </row>
    <row r="1887" spans="2:11" ht="15" customHeight="1">
      <c r="B1887" s="753" t="s">
        <v>263</v>
      </c>
      <c r="C1887" s="867"/>
      <c r="D1887" s="867"/>
      <c r="E1887" s="867"/>
      <c r="F1887" s="867"/>
      <c r="G1887" s="867"/>
      <c r="H1887" s="868"/>
      <c r="I1887" s="63">
        <f>SUM(I1882:I1886)</f>
        <v>6.2256</v>
      </c>
    </row>
    <row r="1888" spans="2:11" ht="19.5" customHeight="1">
      <c r="B1888" s="754" t="s">
        <v>264</v>
      </c>
      <c r="C1888" s="869"/>
      <c r="D1888" s="869"/>
      <c r="E1888" s="869"/>
      <c r="F1888" s="869"/>
      <c r="G1888" s="869"/>
      <c r="H1888" s="869"/>
      <c r="I1888" s="870"/>
    </row>
    <row r="1889" spans="2:9" ht="19.5" customHeight="1">
      <c r="B1889" s="871"/>
      <c r="C1889" s="860"/>
      <c r="D1889" s="860"/>
      <c r="E1889" s="860"/>
      <c r="F1889" s="860"/>
      <c r="G1889" s="860"/>
      <c r="H1889" s="860"/>
      <c r="I1889" s="872"/>
    </row>
    <row r="1890" spans="2:9" ht="19.5" customHeight="1">
      <c r="B1890" s="871"/>
      <c r="C1890" s="860"/>
      <c r="D1890" s="860"/>
      <c r="E1890" s="860"/>
      <c r="F1890" s="860"/>
      <c r="G1890" s="860"/>
      <c r="H1890" s="860"/>
      <c r="I1890" s="872"/>
    </row>
    <row r="1891" spans="2:9" ht="19.5" customHeight="1">
      <c r="B1891" s="871"/>
      <c r="C1891" s="860"/>
      <c r="D1891" s="860"/>
      <c r="E1891" s="860"/>
      <c r="F1891" s="860"/>
      <c r="G1891" s="860"/>
      <c r="H1891" s="860"/>
      <c r="I1891" s="872"/>
    </row>
    <row r="1892" spans="2:9" ht="19.5" customHeight="1">
      <c r="B1892" s="871"/>
      <c r="C1892" s="860"/>
      <c r="D1892" s="860"/>
      <c r="E1892" s="860"/>
      <c r="F1892" s="860"/>
      <c r="G1892" s="860"/>
      <c r="H1892" s="860"/>
      <c r="I1892" s="872"/>
    </row>
    <row r="1893" spans="2:9" ht="19.5" customHeight="1">
      <c r="B1893" s="871"/>
      <c r="C1893" s="860"/>
      <c r="D1893" s="860"/>
      <c r="E1893" s="860"/>
      <c r="F1893" s="860"/>
      <c r="G1893" s="860"/>
      <c r="H1893" s="860"/>
      <c r="I1893" s="872"/>
    </row>
    <row r="1894" spans="2:9" ht="19.5" customHeight="1">
      <c r="B1894" s="871"/>
      <c r="C1894" s="860"/>
      <c r="D1894" s="860"/>
      <c r="E1894" s="860"/>
      <c r="F1894" s="860"/>
      <c r="G1894" s="860"/>
      <c r="H1894" s="860"/>
      <c r="I1894" s="872"/>
    </row>
    <row r="1895" spans="2:9" ht="19.5" customHeight="1">
      <c r="B1895" s="871"/>
      <c r="C1895" s="860"/>
      <c r="D1895" s="860"/>
      <c r="E1895" s="860"/>
      <c r="F1895" s="860"/>
      <c r="G1895" s="860"/>
      <c r="H1895" s="860"/>
      <c r="I1895" s="872"/>
    </row>
    <row r="1896" spans="2:9" ht="19.5" customHeight="1">
      <c r="B1896" s="871"/>
      <c r="C1896" s="860"/>
      <c r="D1896" s="860"/>
      <c r="E1896" s="860"/>
      <c r="F1896" s="860"/>
      <c r="G1896" s="860"/>
      <c r="H1896" s="860"/>
      <c r="I1896" s="872"/>
    </row>
    <row r="1897" spans="2:9" ht="19.5" customHeight="1">
      <c r="B1897" s="871"/>
      <c r="C1897" s="860"/>
      <c r="D1897" s="860"/>
      <c r="E1897" s="860"/>
      <c r="F1897" s="860"/>
      <c r="G1897" s="860"/>
      <c r="H1897" s="860"/>
      <c r="I1897" s="872"/>
    </row>
    <row r="1898" spans="2:9" ht="19.5" customHeight="1">
      <c r="B1898" s="871"/>
      <c r="C1898" s="860"/>
      <c r="D1898" s="860"/>
      <c r="E1898" s="860"/>
      <c r="F1898" s="860"/>
      <c r="G1898" s="860"/>
      <c r="H1898" s="860"/>
      <c r="I1898" s="872"/>
    </row>
    <row r="1899" spans="2:9" ht="19.5" customHeight="1">
      <c r="B1899" s="871"/>
      <c r="C1899" s="860"/>
      <c r="D1899" s="860"/>
      <c r="E1899" s="860"/>
      <c r="F1899" s="860"/>
      <c r="G1899" s="860"/>
      <c r="H1899" s="860"/>
      <c r="I1899" s="872"/>
    </row>
    <row r="1900" spans="2:9" ht="19.5" customHeight="1">
      <c r="B1900" s="871"/>
      <c r="C1900" s="860"/>
      <c r="D1900" s="860"/>
      <c r="E1900" s="860"/>
      <c r="F1900" s="860"/>
      <c r="G1900" s="860"/>
      <c r="H1900" s="860"/>
      <c r="I1900" s="872"/>
    </row>
    <row r="1901" spans="2:9" ht="19.5" customHeight="1">
      <c r="B1901" s="871"/>
      <c r="C1901" s="860"/>
      <c r="D1901" s="860"/>
      <c r="E1901" s="860"/>
      <c r="F1901" s="860"/>
      <c r="G1901" s="860"/>
      <c r="H1901" s="860"/>
      <c r="I1901" s="872"/>
    </row>
    <row r="1902" spans="2:9" ht="19.5" customHeight="1">
      <c r="B1902" s="871"/>
      <c r="C1902" s="860"/>
      <c r="D1902" s="860"/>
      <c r="E1902" s="860"/>
      <c r="F1902" s="860"/>
      <c r="G1902" s="860"/>
      <c r="H1902" s="860"/>
      <c r="I1902" s="872"/>
    </row>
    <row r="1903" spans="2:9" ht="19.5" customHeight="1">
      <c r="B1903" s="871"/>
      <c r="C1903" s="860"/>
      <c r="D1903" s="860"/>
      <c r="E1903" s="860"/>
      <c r="F1903" s="860"/>
      <c r="G1903" s="860"/>
      <c r="H1903" s="860"/>
      <c r="I1903" s="872"/>
    </row>
    <row r="1904" spans="2:9" ht="19.5" customHeight="1">
      <c r="B1904" s="871"/>
      <c r="C1904" s="860"/>
      <c r="D1904" s="860"/>
      <c r="E1904" s="860"/>
      <c r="F1904" s="860"/>
      <c r="G1904" s="860"/>
      <c r="H1904" s="860"/>
      <c r="I1904" s="872"/>
    </row>
    <row r="1905" spans="2:11" ht="19.5" customHeight="1">
      <c r="B1905" s="871"/>
      <c r="C1905" s="860"/>
      <c r="D1905" s="860"/>
      <c r="E1905" s="860"/>
      <c r="F1905" s="860"/>
      <c r="G1905" s="860"/>
      <c r="H1905" s="860"/>
      <c r="I1905" s="872"/>
    </row>
    <row r="1906" spans="2:11" ht="19.5" customHeight="1">
      <c r="B1906" s="873"/>
      <c r="C1906" s="865"/>
      <c r="D1906" s="865"/>
      <c r="E1906" s="865"/>
      <c r="F1906" s="865"/>
      <c r="G1906" s="865"/>
      <c r="H1906" s="865"/>
      <c r="I1906" s="866"/>
    </row>
    <row r="1907" spans="2:11" ht="14.25" customHeight="1"/>
    <row r="1908" spans="2:11" ht="18" customHeight="1">
      <c r="B1908" s="755" t="s">
        <v>256</v>
      </c>
      <c r="C1908" s="861"/>
      <c r="D1908" s="861"/>
      <c r="E1908" s="861"/>
      <c r="F1908" s="861"/>
      <c r="G1908" s="862"/>
      <c r="H1908" s="461"/>
      <c r="I1908" s="462"/>
    </row>
    <row r="1909" spans="2:11" ht="18" customHeight="1">
      <c r="B1909" s="756" t="s">
        <v>257</v>
      </c>
      <c r="C1909" s="861"/>
      <c r="D1909" s="861"/>
      <c r="E1909" s="861"/>
      <c r="F1909" s="861"/>
      <c r="G1909" s="862"/>
      <c r="H1909" s="52"/>
      <c r="I1909" s="53"/>
    </row>
    <row r="1910" spans="2:11" ht="33" customHeight="1">
      <c r="B1910" s="757" t="str">
        <f>+ACTIVIDADES!$B$2</f>
        <v>MANTENIMIENTO RESTAURANTES ESCOLARES</v>
      </c>
      <c r="C1910" s="863"/>
      <c r="D1910" s="863"/>
      <c r="E1910" s="863"/>
      <c r="F1910" s="863"/>
      <c r="G1910" s="864"/>
      <c r="H1910" s="54"/>
      <c r="I1910" s="55"/>
    </row>
    <row r="1911" spans="2:11" ht="21" customHeight="1">
      <c r="B1911" s="463" t="s">
        <v>6</v>
      </c>
      <c r="C1911" s="758" t="s">
        <v>7</v>
      </c>
      <c r="D1911" s="861"/>
      <c r="E1911" s="861"/>
      <c r="F1911" s="861"/>
      <c r="G1911" s="861"/>
      <c r="H1911" s="464" t="s">
        <v>22</v>
      </c>
      <c r="I1911" s="56" t="s">
        <v>23</v>
      </c>
    </row>
    <row r="1912" spans="2:11" ht="218.25" customHeight="1">
      <c r="B1912" s="428">
        <f>+B1880+0.01</f>
        <v>11.089999999999998</v>
      </c>
      <c r="C1912" s="759" t="str">
        <f t="array" ref="C1912">INDEX(ACTIVIDADES!$C:$C,MATCH(B1912,ACTIVIDADES!$B:$B,0))</f>
        <v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1912" s="865"/>
      <c r="E1912" s="865"/>
      <c r="F1912" s="865"/>
      <c r="G1912" s="866"/>
      <c r="H1912" s="465" t="str">
        <f t="array" ref="H1912">INDEX(ACTIVIDADES!$D:$D,MATCH(B1912,ACTIVIDADES!$B:$B,0))</f>
        <v>m2</v>
      </c>
      <c r="I1912" s="57">
        <f>I1919</f>
        <v>11.4</v>
      </c>
      <c r="K1912" s="739">
        <f>INDEX(ACTIVIDADES!$F$9:$F$204,MATCH(MEMORIAS!B1912,ACTIVIDADES!$B$9:$B$204,0))</f>
        <v>488159.34084147</v>
      </c>
    </row>
    <row r="1913" spans="2:11" ht="21" customHeight="1">
      <c r="B1913" s="760" t="s">
        <v>258</v>
      </c>
      <c r="C1913" s="761"/>
      <c r="D1913" s="762"/>
      <c r="E1913" s="58" t="s">
        <v>259</v>
      </c>
      <c r="F1913" s="58" t="s">
        <v>260</v>
      </c>
      <c r="G1913" s="58" t="s">
        <v>261</v>
      </c>
      <c r="H1913" s="58" t="s">
        <v>262</v>
      </c>
      <c r="I1913" s="59" t="s">
        <v>251</v>
      </c>
    </row>
    <row r="1914" spans="2:11" ht="15" customHeight="1">
      <c r="B1914" s="763" t="s">
        <v>267</v>
      </c>
      <c r="C1914" s="751"/>
      <c r="D1914" s="752"/>
      <c r="E1914" s="60">
        <v>2.4</v>
      </c>
      <c r="F1914" s="60">
        <v>1</v>
      </c>
      <c r="G1914" s="61">
        <v>1.2</v>
      </c>
      <c r="H1914" s="61">
        <v>1</v>
      </c>
      <c r="I1914" s="62">
        <f t="shared" ref="I1914:I1918" si="74">IF(E1914="",1,E1914)*IF(F1914="",1,F1914)*IF(G1914="",1,G1914)*H1914</f>
        <v>2.88</v>
      </c>
      <c r="K1914" s="740">
        <f>+I1914*K1912</f>
        <v>1405898.9016234335</v>
      </c>
    </row>
    <row r="1915" spans="2:11" ht="15" customHeight="1">
      <c r="B1915" s="763" t="s">
        <v>267</v>
      </c>
      <c r="C1915" s="751"/>
      <c r="D1915" s="752"/>
      <c r="E1915" s="60">
        <v>2.4</v>
      </c>
      <c r="F1915" s="60">
        <v>1</v>
      </c>
      <c r="G1915" s="61">
        <v>1.2</v>
      </c>
      <c r="H1915" s="61">
        <v>1</v>
      </c>
      <c r="I1915" s="62">
        <f t="shared" si="74"/>
        <v>2.88</v>
      </c>
      <c r="K1915" s="740">
        <f>+I1915*K1912</f>
        <v>1405898.9016234335</v>
      </c>
    </row>
    <row r="1916" spans="2:11" ht="15.75" customHeight="1">
      <c r="B1916" s="763" t="s">
        <v>267</v>
      </c>
      <c r="C1916" s="751"/>
      <c r="D1916" s="752"/>
      <c r="E1916" s="60">
        <v>2.2000000000000002</v>
      </c>
      <c r="F1916" s="60">
        <v>1</v>
      </c>
      <c r="G1916" s="61">
        <v>1.2</v>
      </c>
      <c r="H1916" s="61">
        <v>1</v>
      </c>
      <c r="I1916" s="62">
        <f t="shared" si="74"/>
        <v>2.64</v>
      </c>
      <c r="K1916" s="740">
        <f>+I1916*K1912</f>
        <v>1288740.6598214807</v>
      </c>
    </row>
    <row r="1917" spans="2:11" ht="15" customHeight="1">
      <c r="B1917" s="750" t="s">
        <v>269</v>
      </c>
      <c r="C1917" s="751"/>
      <c r="D1917" s="752"/>
      <c r="E1917" s="60">
        <v>1</v>
      </c>
      <c r="F1917" s="60">
        <v>1</v>
      </c>
      <c r="G1917" s="61">
        <v>1</v>
      </c>
      <c r="H1917" s="61">
        <v>3</v>
      </c>
      <c r="I1917" s="62">
        <f t="shared" si="74"/>
        <v>3</v>
      </c>
      <c r="K1917" s="740">
        <f>+I1917*K1912</f>
        <v>1464478.0225244099</v>
      </c>
    </row>
    <row r="1918" spans="2:11" ht="15" customHeight="1">
      <c r="B1918" s="750"/>
      <c r="C1918" s="751"/>
      <c r="D1918" s="752"/>
      <c r="E1918" s="60"/>
      <c r="F1918" s="60"/>
      <c r="G1918" s="61"/>
      <c r="H1918" s="61"/>
      <c r="I1918" s="62">
        <f t="shared" si="74"/>
        <v>0</v>
      </c>
      <c r="K1918" s="740">
        <f>+I1918*K1912</f>
        <v>0</v>
      </c>
    </row>
    <row r="1919" spans="2:11" ht="15" customHeight="1">
      <c r="B1919" s="753" t="s">
        <v>263</v>
      </c>
      <c r="C1919" s="867"/>
      <c r="D1919" s="867"/>
      <c r="E1919" s="867"/>
      <c r="F1919" s="867"/>
      <c r="G1919" s="867"/>
      <c r="H1919" s="868"/>
      <c r="I1919" s="63">
        <f>SUM(I1914:I1918)</f>
        <v>11.4</v>
      </c>
    </row>
    <row r="1920" spans="2:11" ht="19.5" customHeight="1">
      <c r="B1920" s="754" t="s">
        <v>264</v>
      </c>
      <c r="C1920" s="869"/>
      <c r="D1920" s="869"/>
      <c r="E1920" s="869"/>
      <c r="F1920" s="869"/>
      <c r="G1920" s="869"/>
      <c r="H1920" s="869"/>
      <c r="I1920" s="870"/>
    </row>
    <row r="1921" spans="2:9" ht="19.5" customHeight="1">
      <c r="B1921" s="871"/>
      <c r="C1921" s="860"/>
      <c r="D1921" s="860"/>
      <c r="E1921" s="860"/>
      <c r="F1921" s="860"/>
      <c r="G1921" s="860"/>
      <c r="H1921" s="860"/>
      <c r="I1921" s="872"/>
    </row>
    <row r="1922" spans="2:9" ht="19.5" customHeight="1">
      <c r="B1922" s="871"/>
      <c r="C1922" s="860"/>
      <c r="D1922" s="860"/>
      <c r="E1922" s="860"/>
      <c r="F1922" s="860"/>
      <c r="G1922" s="860"/>
      <c r="H1922" s="860"/>
      <c r="I1922" s="872"/>
    </row>
    <row r="1923" spans="2:9" ht="19.5" customHeight="1">
      <c r="B1923" s="871"/>
      <c r="C1923" s="860"/>
      <c r="D1923" s="860"/>
      <c r="E1923" s="860"/>
      <c r="F1923" s="860"/>
      <c r="G1923" s="860"/>
      <c r="H1923" s="860"/>
      <c r="I1923" s="872"/>
    </row>
    <row r="1924" spans="2:9" ht="19.5" customHeight="1">
      <c r="B1924" s="871"/>
      <c r="C1924" s="860"/>
      <c r="D1924" s="860"/>
      <c r="E1924" s="860"/>
      <c r="F1924" s="860"/>
      <c r="G1924" s="860"/>
      <c r="H1924" s="860"/>
      <c r="I1924" s="872"/>
    </row>
    <row r="1925" spans="2:9" ht="19.5" customHeight="1">
      <c r="B1925" s="871"/>
      <c r="C1925" s="860"/>
      <c r="D1925" s="860"/>
      <c r="E1925" s="860"/>
      <c r="F1925" s="860"/>
      <c r="G1925" s="860"/>
      <c r="H1925" s="860"/>
      <c r="I1925" s="872"/>
    </row>
    <row r="1926" spans="2:9" ht="19.5" customHeight="1">
      <c r="B1926" s="871"/>
      <c r="C1926" s="860"/>
      <c r="D1926" s="860"/>
      <c r="E1926" s="860"/>
      <c r="F1926" s="860"/>
      <c r="G1926" s="860"/>
      <c r="H1926" s="860"/>
      <c r="I1926" s="872"/>
    </row>
    <row r="1927" spans="2:9" ht="19.5" customHeight="1">
      <c r="B1927" s="871"/>
      <c r="C1927" s="860"/>
      <c r="D1927" s="860"/>
      <c r="E1927" s="860"/>
      <c r="F1927" s="860"/>
      <c r="G1927" s="860"/>
      <c r="H1927" s="860"/>
      <c r="I1927" s="872"/>
    </row>
    <row r="1928" spans="2:9" ht="19.5" customHeight="1">
      <c r="B1928" s="871"/>
      <c r="C1928" s="860"/>
      <c r="D1928" s="860"/>
      <c r="E1928" s="860"/>
      <c r="F1928" s="860"/>
      <c r="G1928" s="860"/>
      <c r="H1928" s="860"/>
      <c r="I1928" s="872"/>
    </row>
    <row r="1929" spans="2:9" ht="19.5" customHeight="1">
      <c r="B1929" s="871"/>
      <c r="C1929" s="860"/>
      <c r="D1929" s="860"/>
      <c r="E1929" s="860"/>
      <c r="F1929" s="860"/>
      <c r="G1929" s="860"/>
      <c r="H1929" s="860"/>
      <c r="I1929" s="872"/>
    </row>
    <row r="1930" spans="2:9" ht="19.5" customHeight="1">
      <c r="B1930" s="871"/>
      <c r="C1930" s="860"/>
      <c r="D1930" s="860"/>
      <c r="E1930" s="860"/>
      <c r="F1930" s="860"/>
      <c r="G1930" s="860"/>
      <c r="H1930" s="860"/>
      <c r="I1930" s="872"/>
    </row>
    <row r="1931" spans="2:9" ht="19.5" customHeight="1">
      <c r="B1931" s="871"/>
      <c r="C1931" s="860"/>
      <c r="D1931" s="860"/>
      <c r="E1931" s="860"/>
      <c r="F1931" s="860"/>
      <c r="G1931" s="860"/>
      <c r="H1931" s="860"/>
      <c r="I1931" s="872"/>
    </row>
    <row r="1932" spans="2:9" ht="19.5" customHeight="1">
      <c r="B1932" s="871"/>
      <c r="C1932" s="860"/>
      <c r="D1932" s="860"/>
      <c r="E1932" s="860"/>
      <c r="F1932" s="860"/>
      <c r="G1932" s="860"/>
      <c r="H1932" s="860"/>
      <c r="I1932" s="872"/>
    </row>
    <row r="1933" spans="2:9" ht="19.5" customHeight="1">
      <c r="B1933" s="871"/>
      <c r="C1933" s="860"/>
      <c r="D1933" s="860"/>
      <c r="E1933" s="860"/>
      <c r="F1933" s="860"/>
      <c r="G1933" s="860"/>
      <c r="H1933" s="860"/>
      <c r="I1933" s="872"/>
    </row>
    <row r="1934" spans="2:9" ht="19.5" customHeight="1">
      <c r="B1934" s="871"/>
      <c r="C1934" s="860"/>
      <c r="D1934" s="860"/>
      <c r="E1934" s="860"/>
      <c r="F1934" s="860"/>
      <c r="G1934" s="860"/>
      <c r="H1934" s="860"/>
      <c r="I1934" s="872"/>
    </row>
    <row r="1935" spans="2:9" ht="19.149999999999999" customHeight="1">
      <c r="B1935" s="871"/>
      <c r="C1935" s="860"/>
      <c r="D1935" s="860"/>
      <c r="E1935" s="860"/>
      <c r="F1935" s="860"/>
      <c r="G1935" s="860"/>
      <c r="H1935" s="860"/>
      <c r="I1935" s="872"/>
    </row>
    <row r="1936" spans="2:9" ht="19.5" customHeight="1">
      <c r="B1936" s="871"/>
      <c r="C1936" s="860"/>
      <c r="D1936" s="860"/>
      <c r="E1936" s="860"/>
      <c r="F1936" s="860"/>
      <c r="G1936" s="860"/>
      <c r="H1936" s="860"/>
      <c r="I1936" s="872"/>
    </row>
    <row r="1937" spans="2:9" ht="19.5" customHeight="1">
      <c r="B1937" s="871"/>
      <c r="C1937" s="860"/>
      <c r="D1937" s="860"/>
      <c r="E1937" s="860"/>
      <c r="F1937" s="860"/>
      <c r="G1937" s="860"/>
      <c r="H1937" s="860"/>
      <c r="I1937" s="872"/>
    </row>
    <row r="1938" spans="2:9" ht="19.5" customHeight="1">
      <c r="B1938" s="871"/>
      <c r="C1938" s="860"/>
      <c r="D1938" s="860"/>
      <c r="E1938" s="860"/>
      <c r="F1938" s="860"/>
      <c r="G1938" s="860"/>
      <c r="H1938" s="860"/>
      <c r="I1938" s="872"/>
    </row>
    <row r="1939" spans="2:9" ht="19.5" customHeight="1">
      <c r="B1939" s="871"/>
      <c r="C1939" s="860"/>
      <c r="D1939" s="860"/>
      <c r="E1939" s="860"/>
      <c r="F1939" s="860"/>
      <c r="G1939" s="860"/>
      <c r="H1939" s="860"/>
      <c r="I1939" s="872"/>
    </row>
    <row r="1940" spans="2:9" ht="19.5" customHeight="1">
      <c r="B1940" s="873"/>
      <c r="C1940" s="865"/>
      <c r="D1940" s="865"/>
      <c r="E1940" s="865"/>
      <c r="F1940" s="865"/>
      <c r="G1940" s="865"/>
      <c r="H1940" s="865"/>
      <c r="I1940" s="866"/>
    </row>
    <row r="1941" spans="2:9" ht="14.25" customHeight="1"/>
    <row r="1942" spans="2:9" ht="18" customHeight="1">
      <c r="B1942" s="755" t="s">
        <v>256</v>
      </c>
      <c r="C1942" s="861"/>
      <c r="D1942" s="861"/>
      <c r="E1942" s="861"/>
      <c r="F1942" s="861"/>
      <c r="G1942" s="862"/>
      <c r="H1942" s="461"/>
      <c r="I1942" s="462"/>
    </row>
    <row r="1943" spans="2:9" ht="18" customHeight="1">
      <c r="B1943" s="756" t="s">
        <v>257</v>
      </c>
      <c r="C1943" s="861"/>
      <c r="D1943" s="861"/>
      <c r="E1943" s="861"/>
      <c r="F1943" s="861"/>
      <c r="G1943" s="862"/>
      <c r="H1943" s="52"/>
      <c r="I1943" s="53"/>
    </row>
    <row r="1944" spans="2:9" ht="33" customHeight="1">
      <c r="B1944" s="757" t="str">
        <f>+ACTIVIDADES!$B$2</f>
        <v>MANTENIMIENTO RESTAURANTES ESCOLARES</v>
      </c>
      <c r="C1944" s="863"/>
      <c r="D1944" s="863"/>
      <c r="E1944" s="863"/>
      <c r="F1944" s="863"/>
      <c r="G1944" s="864"/>
      <c r="H1944" s="54"/>
      <c r="I1944" s="55"/>
    </row>
    <row r="1945" spans="2:9" ht="21" customHeight="1">
      <c r="B1945" s="463" t="s">
        <v>6</v>
      </c>
      <c r="C1945" s="758" t="s">
        <v>7</v>
      </c>
      <c r="D1945" s="861"/>
      <c r="E1945" s="861"/>
      <c r="F1945" s="861"/>
      <c r="G1945" s="861"/>
      <c r="H1945" s="464" t="s">
        <v>22</v>
      </c>
      <c r="I1945" s="56" t="s">
        <v>23</v>
      </c>
    </row>
    <row r="1946" spans="2:9" ht="95.25" customHeight="1">
      <c r="B1946" s="428">
        <f>+B1912+0.01</f>
        <v>11.099999999999998</v>
      </c>
      <c r="C1946" s="759" t="str">
        <f t="array" ref="C1946">INDEX(ACTIVIDADES!$C:$C,MATCH(B1946,ACTIVIDADES!$B:$B,0))</f>
        <v>Reja para ventana en hierro</v>
      </c>
      <c r="D1946" s="865"/>
      <c r="E1946" s="865"/>
      <c r="F1946" s="865"/>
      <c r="G1946" s="866"/>
      <c r="H1946" s="465" t="str">
        <f t="array" ref="H1946">INDEX(ACTIVIDADES!$D:$D,MATCH(B1946,ACTIVIDADES!$B:$B,0))</f>
        <v>m2</v>
      </c>
      <c r="I1946" s="57">
        <f>I1953</f>
        <v>0</v>
      </c>
    </row>
    <row r="1947" spans="2:9" ht="21" customHeight="1">
      <c r="B1947" s="760" t="s">
        <v>258</v>
      </c>
      <c r="C1947" s="761"/>
      <c r="D1947" s="762"/>
      <c r="E1947" s="58" t="s">
        <v>259</v>
      </c>
      <c r="F1947" s="58" t="s">
        <v>260</v>
      </c>
      <c r="G1947" s="58" t="s">
        <v>261</v>
      </c>
      <c r="H1947" s="58" t="s">
        <v>262</v>
      </c>
      <c r="I1947" s="59" t="s">
        <v>251</v>
      </c>
    </row>
    <row r="1948" spans="2:9" ht="15" customHeight="1">
      <c r="B1948" s="763"/>
      <c r="C1948" s="751"/>
      <c r="D1948" s="752"/>
      <c r="E1948" s="60"/>
      <c r="F1948" s="60"/>
      <c r="G1948" s="61"/>
      <c r="H1948" s="61"/>
      <c r="I1948" s="62">
        <f t="shared" ref="I1948:I1952" si="75">IF(E1948="",1,E1948)*IF(F1948="",1,F1948)*IF(G1948="",1,G1948)*H1948</f>
        <v>0</v>
      </c>
    </row>
    <row r="1949" spans="2:9" ht="15" customHeight="1">
      <c r="B1949" s="763"/>
      <c r="C1949" s="751"/>
      <c r="D1949" s="752"/>
      <c r="E1949" s="60"/>
      <c r="F1949" s="60"/>
      <c r="G1949" s="61"/>
      <c r="H1949" s="61"/>
      <c r="I1949" s="62">
        <f t="shared" si="75"/>
        <v>0</v>
      </c>
    </row>
    <row r="1950" spans="2:9" ht="15.75" customHeight="1">
      <c r="B1950" s="750"/>
      <c r="C1950" s="751"/>
      <c r="D1950" s="752"/>
      <c r="E1950" s="60"/>
      <c r="F1950" s="60"/>
      <c r="G1950" s="61"/>
      <c r="H1950" s="61"/>
      <c r="I1950" s="62">
        <f t="shared" si="75"/>
        <v>0</v>
      </c>
    </row>
    <row r="1951" spans="2:9" ht="15" customHeight="1">
      <c r="B1951" s="750"/>
      <c r="C1951" s="751"/>
      <c r="D1951" s="752"/>
      <c r="E1951" s="60"/>
      <c r="F1951" s="60"/>
      <c r="G1951" s="61"/>
      <c r="H1951" s="61"/>
      <c r="I1951" s="62">
        <f t="shared" si="75"/>
        <v>0</v>
      </c>
    </row>
    <row r="1952" spans="2:9" ht="15" customHeight="1">
      <c r="B1952" s="750"/>
      <c r="C1952" s="751"/>
      <c r="D1952" s="752"/>
      <c r="E1952" s="60"/>
      <c r="F1952" s="60"/>
      <c r="G1952" s="61"/>
      <c r="H1952" s="61"/>
      <c r="I1952" s="62">
        <f t="shared" si="75"/>
        <v>0</v>
      </c>
    </row>
    <row r="1953" spans="2:9" ht="15" customHeight="1">
      <c r="B1953" s="753" t="s">
        <v>263</v>
      </c>
      <c r="C1953" s="867"/>
      <c r="D1953" s="867"/>
      <c r="E1953" s="867"/>
      <c r="F1953" s="867"/>
      <c r="G1953" s="867"/>
      <c r="H1953" s="868"/>
      <c r="I1953" s="63">
        <f>SUM(I1948:I1952)</f>
        <v>0</v>
      </c>
    </row>
    <row r="1954" spans="2:9" ht="19.5" customHeight="1">
      <c r="B1954" s="754" t="s">
        <v>264</v>
      </c>
      <c r="C1954" s="869"/>
      <c r="D1954" s="869"/>
      <c r="E1954" s="869"/>
      <c r="F1954" s="869"/>
      <c r="G1954" s="869"/>
      <c r="H1954" s="869"/>
      <c r="I1954" s="870"/>
    </row>
    <row r="1955" spans="2:9" ht="19.5" customHeight="1">
      <c r="B1955" s="871"/>
      <c r="C1955" s="860"/>
      <c r="D1955" s="860"/>
      <c r="E1955" s="860"/>
      <c r="F1955" s="860"/>
      <c r="G1955" s="860"/>
      <c r="H1955" s="860"/>
      <c r="I1955" s="872"/>
    </row>
    <row r="1956" spans="2:9" ht="19.5" customHeight="1">
      <c r="B1956" s="871"/>
      <c r="C1956" s="860"/>
      <c r="D1956" s="860"/>
      <c r="E1956" s="860"/>
      <c r="F1956" s="860"/>
      <c r="G1956" s="860"/>
      <c r="H1956" s="860"/>
      <c r="I1956" s="872"/>
    </row>
    <row r="1957" spans="2:9" ht="19.5" customHeight="1">
      <c r="B1957" s="871"/>
      <c r="C1957" s="860"/>
      <c r="D1957" s="860"/>
      <c r="E1957" s="860"/>
      <c r="F1957" s="860"/>
      <c r="G1957" s="860"/>
      <c r="H1957" s="860"/>
      <c r="I1957" s="872"/>
    </row>
    <row r="1958" spans="2:9" ht="19.5" customHeight="1">
      <c r="B1958" s="871"/>
      <c r="C1958" s="860"/>
      <c r="D1958" s="860"/>
      <c r="E1958" s="860"/>
      <c r="F1958" s="860"/>
      <c r="G1958" s="860"/>
      <c r="H1958" s="860"/>
      <c r="I1958" s="872"/>
    </row>
    <row r="1959" spans="2:9" ht="19.5" customHeight="1">
      <c r="B1959" s="871"/>
      <c r="C1959" s="860"/>
      <c r="D1959" s="860"/>
      <c r="E1959" s="860"/>
      <c r="F1959" s="860"/>
      <c r="G1959" s="860"/>
      <c r="H1959" s="860"/>
      <c r="I1959" s="872"/>
    </row>
    <row r="1960" spans="2:9" ht="19.5" customHeight="1">
      <c r="B1960" s="871"/>
      <c r="C1960" s="860"/>
      <c r="D1960" s="860"/>
      <c r="E1960" s="860"/>
      <c r="F1960" s="860"/>
      <c r="G1960" s="860"/>
      <c r="H1960" s="860"/>
      <c r="I1960" s="872"/>
    </row>
    <row r="1961" spans="2:9" ht="19.5" customHeight="1">
      <c r="B1961" s="871"/>
      <c r="C1961" s="860"/>
      <c r="D1961" s="860"/>
      <c r="E1961" s="860"/>
      <c r="F1961" s="860"/>
      <c r="G1961" s="860"/>
      <c r="H1961" s="860"/>
      <c r="I1961" s="872"/>
    </row>
    <row r="1962" spans="2:9" ht="19.5" customHeight="1">
      <c r="B1962" s="871"/>
      <c r="C1962" s="860"/>
      <c r="D1962" s="860"/>
      <c r="E1962" s="860"/>
      <c r="F1962" s="860"/>
      <c r="G1962" s="860"/>
      <c r="H1962" s="860"/>
      <c r="I1962" s="872"/>
    </row>
    <row r="1963" spans="2:9" ht="19.5" customHeight="1">
      <c r="B1963" s="871"/>
      <c r="C1963" s="860"/>
      <c r="D1963" s="860"/>
      <c r="E1963" s="860"/>
      <c r="F1963" s="860"/>
      <c r="G1963" s="860"/>
      <c r="H1963" s="860"/>
      <c r="I1963" s="872"/>
    </row>
    <row r="1964" spans="2:9" ht="19.5" customHeight="1">
      <c r="B1964" s="873"/>
      <c r="C1964" s="865"/>
      <c r="D1964" s="865"/>
      <c r="E1964" s="865"/>
      <c r="F1964" s="865"/>
      <c r="G1964" s="865"/>
      <c r="H1964" s="865"/>
      <c r="I1964" s="866"/>
    </row>
    <row r="1965" spans="2:9" ht="14.25" customHeight="1"/>
    <row r="1966" spans="2:9" ht="18" customHeight="1">
      <c r="B1966" s="755" t="s">
        <v>256</v>
      </c>
      <c r="C1966" s="861"/>
      <c r="D1966" s="861"/>
      <c r="E1966" s="861"/>
      <c r="F1966" s="861"/>
      <c r="G1966" s="862"/>
      <c r="H1966" s="461"/>
      <c r="I1966" s="462"/>
    </row>
    <row r="1967" spans="2:9" ht="18" customHeight="1">
      <c r="B1967" s="756" t="s">
        <v>257</v>
      </c>
      <c r="C1967" s="861"/>
      <c r="D1967" s="861"/>
      <c r="E1967" s="861"/>
      <c r="F1967" s="861"/>
      <c r="G1967" s="862"/>
      <c r="H1967" s="52"/>
      <c r="I1967" s="53"/>
    </row>
    <row r="1968" spans="2:9" ht="33" customHeight="1">
      <c r="B1968" s="757" t="str">
        <f>+ACTIVIDADES!$B$2</f>
        <v>MANTENIMIENTO RESTAURANTES ESCOLARES</v>
      </c>
      <c r="C1968" s="863"/>
      <c r="D1968" s="863"/>
      <c r="E1968" s="863"/>
      <c r="F1968" s="863"/>
      <c r="G1968" s="864"/>
      <c r="H1968" s="54"/>
      <c r="I1968" s="55"/>
    </row>
    <row r="1969" spans="2:9" ht="21" customHeight="1">
      <c r="B1969" s="463" t="s">
        <v>6</v>
      </c>
      <c r="C1969" s="758" t="s">
        <v>7</v>
      </c>
      <c r="D1969" s="861"/>
      <c r="E1969" s="861"/>
      <c r="F1969" s="861"/>
      <c r="G1969" s="861"/>
      <c r="H1969" s="464" t="s">
        <v>22</v>
      </c>
      <c r="I1969" s="56" t="s">
        <v>23</v>
      </c>
    </row>
    <row r="1970" spans="2:9" ht="95.25" customHeight="1">
      <c r="B1970" s="428">
        <f>+B1946+0.01</f>
        <v>11.109999999999998</v>
      </c>
      <c r="C1970" s="759" t="str">
        <f t="array" ref="C1970">INDEX(ACTIVIDADES!$C:$C,MATCH(B1970,ACTIVIDADES!$B:$B,0))</f>
        <v>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v>
      </c>
      <c r="D1970" s="865"/>
      <c r="E1970" s="865"/>
      <c r="F1970" s="865"/>
      <c r="G1970" s="866"/>
      <c r="H1970" s="465" t="str">
        <f t="array" ref="H1970">INDEX(ACTIVIDADES!$D:$D,MATCH(B1970,ACTIVIDADES!$B:$B,0))</f>
        <v>m2</v>
      </c>
      <c r="I1970" s="57">
        <f>I1977</f>
        <v>0</v>
      </c>
    </row>
    <row r="1971" spans="2:9" ht="21" customHeight="1">
      <c r="B1971" s="760" t="s">
        <v>258</v>
      </c>
      <c r="C1971" s="761"/>
      <c r="D1971" s="762"/>
      <c r="E1971" s="58" t="s">
        <v>259</v>
      </c>
      <c r="F1971" s="58" t="s">
        <v>260</v>
      </c>
      <c r="G1971" s="58" t="s">
        <v>261</v>
      </c>
      <c r="H1971" s="58" t="s">
        <v>262</v>
      </c>
      <c r="I1971" s="59" t="s">
        <v>251</v>
      </c>
    </row>
    <row r="1972" spans="2:9" ht="15" customHeight="1">
      <c r="B1972" s="763"/>
      <c r="C1972" s="751"/>
      <c r="D1972" s="752"/>
      <c r="E1972" s="60"/>
      <c r="F1972" s="60"/>
      <c r="G1972" s="61"/>
      <c r="H1972" s="61"/>
      <c r="I1972" s="62">
        <f t="shared" ref="I1972:I1976" si="76">IF(E1972="",1,E1972)*IF(F1972="",1,F1972)*IF(G1972="",1,G1972)*H1972</f>
        <v>0</v>
      </c>
    </row>
    <row r="1973" spans="2:9" ht="15" customHeight="1">
      <c r="B1973" s="763"/>
      <c r="C1973" s="751"/>
      <c r="D1973" s="752"/>
      <c r="E1973" s="60"/>
      <c r="F1973" s="60"/>
      <c r="G1973" s="61"/>
      <c r="H1973" s="61"/>
      <c r="I1973" s="62">
        <f t="shared" si="76"/>
        <v>0</v>
      </c>
    </row>
    <row r="1974" spans="2:9" ht="15.75" customHeight="1">
      <c r="B1974" s="750"/>
      <c r="C1974" s="751"/>
      <c r="D1974" s="752"/>
      <c r="E1974" s="60"/>
      <c r="F1974" s="60"/>
      <c r="G1974" s="61"/>
      <c r="H1974" s="61"/>
      <c r="I1974" s="62">
        <f t="shared" si="76"/>
        <v>0</v>
      </c>
    </row>
    <row r="1975" spans="2:9" ht="15" customHeight="1">
      <c r="B1975" s="750"/>
      <c r="C1975" s="751"/>
      <c r="D1975" s="752"/>
      <c r="E1975" s="60"/>
      <c r="F1975" s="60"/>
      <c r="G1975" s="61"/>
      <c r="H1975" s="61"/>
      <c r="I1975" s="62">
        <f t="shared" si="76"/>
        <v>0</v>
      </c>
    </row>
    <row r="1976" spans="2:9" ht="15" customHeight="1">
      <c r="B1976" s="750"/>
      <c r="C1976" s="751"/>
      <c r="D1976" s="752"/>
      <c r="E1976" s="60"/>
      <c r="F1976" s="60"/>
      <c r="G1976" s="61"/>
      <c r="H1976" s="61"/>
      <c r="I1976" s="62">
        <f t="shared" si="76"/>
        <v>0</v>
      </c>
    </row>
    <row r="1977" spans="2:9" ht="15" customHeight="1">
      <c r="B1977" s="753" t="s">
        <v>263</v>
      </c>
      <c r="C1977" s="867"/>
      <c r="D1977" s="867"/>
      <c r="E1977" s="867"/>
      <c r="F1977" s="867"/>
      <c r="G1977" s="867"/>
      <c r="H1977" s="868"/>
      <c r="I1977" s="63">
        <f>SUM(I1972:I1976)</f>
        <v>0</v>
      </c>
    </row>
    <row r="1978" spans="2:9" ht="19.5" customHeight="1">
      <c r="B1978" s="754" t="s">
        <v>264</v>
      </c>
      <c r="C1978" s="869"/>
      <c r="D1978" s="869"/>
      <c r="E1978" s="869"/>
      <c r="F1978" s="869"/>
      <c r="G1978" s="869"/>
      <c r="H1978" s="869"/>
      <c r="I1978" s="870"/>
    </row>
    <row r="1979" spans="2:9" ht="19.5" customHeight="1">
      <c r="B1979" s="871"/>
      <c r="C1979" s="860"/>
      <c r="D1979" s="860"/>
      <c r="E1979" s="860"/>
      <c r="F1979" s="860"/>
      <c r="G1979" s="860"/>
      <c r="H1979" s="860"/>
      <c r="I1979" s="872"/>
    </row>
    <row r="1980" spans="2:9" ht="19.5" customHeight="1">
      <c r="B1980" s="871"/>
      <c r="C1980" s="860"/>
      <c r="D1980" s="860"/>
      <c r="E1980" s="860"/>
      <c r="F1980" s="860"/>
      <c r="G1980" s="860"/>
      <c r="H1980" s="860"/>
      <c r="I1980" s="872"/>
    </row>
    <row r="1981" spans="2:9" ht="19.5" customHeight="1">
      <c r="B1981" s="871"/>
      <c r="C1981" s="860"/>
      <c r="D1981" s="860"/>
      <c r="E1981" s="860"/>
      <c r="F1981" s="860"/>
      <c r="G1981" s="860"/>
      <c r="H1981" s="860"/>
      <c r="I1981" s="872"/>
    </row>
    <row r="1982" spans="2:9" ht="19.5" customHeight="1">
      <c r="B1982" s="871"/>
      <c r="C1982" s="860"/>
      <c r="D1982" s="860"/>
      <c r="E1982" s="860"/>
      <c r="F1982" s="860"/>
      <c r="G1982" s="860"/>
      <c r="H1982" s="860"/>
      <c r="I1982" s="872"/>
    </row>
    <row r="1983" spans="2:9" ht="19.5" customHeight="1">
      <c r="B1983" s="871"/>
      <c r="C1983" s="860"/>
      <c r="D1983" s="860"/>
      <c r="E1983" s="860"/>
      <c r="F1983" s="860"/>
      <c r="G1983" s="860"/>
      <c r="H1983" s="860"/>
      <c r="I1983" s="872"/>
    </row>
    <row r="1984" spans="2:9" ht="19.5" customHeight="1">
      <c r="B1984" s="871"/>
      <c r="C1984" s="860"/>
      <c r="D1984" s="860"/>
      <c r="E1984" s="860"/>
      <c r="F1984" s="860"/>
      <c r="G1984" s="860"/>
      <c r="H1984" s="860"/>
      <c r="I1984" s="872"/>
    </row>
    <row r="1985" spans="2:11" ht="19.5" customHeight="1">
      <c r="B1985" s="871"/>
      <c r="C1985" s="860"/>
      <c r="D1985" s="860"/>
      <c r="E1985" s="860"/>
      <c r="F1985" s="860"/>
      <c r="G1985" s="860"/>
      <c r="H1985" s="860"/>
      <c r="I1985" s="872"/>
    </row>
    <row r="1986" spans="2:11" ht="19.5" customHeight="1">
      <c r="B1986" s="871"/>
      <c r="C1986" s="860"/>
      <c r="D1986" s="860"/>
      <c r="E1986" s="860"/>
      <c r="F1986" s="860"/>
      <c r="G1986" s="860"/>
      <c r="H1986" s="860"/>
      <c r="I1986" s="872"/>
    </row>
    <row r="1987" spans="2:11" ht="19.5" customHeight="1">
      <c r="B1987" s="871"/>
      <c r="C1987" s="860"/>
      <c r="D1987" s="860"/>
      <c r="E1987" s="860"/>
      <c r="F1987" s="860"/>
      <c r="G1987" s="860"/>
      <c r="H1987" s="860"/>
      <c r="I1987" s="872"/>
    </row>
    <row r="1988" spans="2:11" ht="19.5" customHeight="1">
      <c r="B1988" s="873"/>
      <c r="C1988" s="865"/>
      <c r="D1988" s="865"/>
      <c r="E1988" s="865"/>
      <c r="F1988" s="865"/>
      <c r="G1988" s="865"/>
      <c r="H1988" s="865"/>
      <c r="I1988" s="866"/>
    </row>
    <row r="1989" spans="2:11" ht="14.25" customHeight="1"/>
    <row r="1990" spans="2:11" ht="18" customHeight="1">
      <c r="B1990" s="755" t="s">
        <v>256</v>
      </c>
      <c r="C1990" s="861"/>
      <c r="D1990" s="861"/>
      <c r="E1990" s="861"/>
      <c r="F1990" s="861"/>
      <c r="G1990" s="862"/>
      <c r="H1990" s="461"/>
      <c r="I1990" s="462"/>
    </row>
    <row r="1991" spans="2:11" ht="18" customHeight="1">
      <c r="B1991" s="756" t="s">
        <v>257</v>
      </c>
      <c r="C1991" s="861"/>
      <c r="D1991" s="861"/>
      <c r="E1991" s="861"/>
      <c r="F1991" s="861"/>
      <c r="G1991" s="862"/>
      <c r="H1991" s="52"/>
      <c r="I1991" s="53"/>
    </row>
    <row r="1992" spans="2:11" ht="33" customHeight="1">
      <c r="B1992" s="757" t="str">
        <f>+ACTIVIDADES!$B$2</f>
        <v>MANTENIMIENTO RESTAURANTES ESCOLARES</v>
      </c>
      <c r="C1992" s="863"/>
      <c r="D1992" s="863"/>
      <c r="E1992" s="863"/>
      <c r="F1992" s="863"/>
      <c r="G1992" s="864"/>
      <c r="H1992" s="54"/>
      <c r="I1992" s="55"/>
    </row>
    <row r="1993" spans="2:11" ht="21" customHeight="1">
      <c r="B1993" s="463" t="s">
        <v>6</v>
      </c>
      <c r="C1993" s="758" t="s">
        <v>7</v>
      </c>
      <c r="D1993" s="861"/>
      <c r="E1993" s="861"/>
      <c r="F1993" s="861"/>
      <c r="G1993" s="861"/>
      <c r="H1993" s="464" t="s">
        <v>22</v>
      </c>
      <c r="I1993" s="56" t="s">
        <v>23</v>
      </c>
    </row>
    <row r="1994" spans="2:11" ht="95.25" customHeight="1">
      <c r="B1994" s="428">
        <f>+B1970+0.01</f>
        <v>11.119999999999997</v>
      </c>
      <c r="C1994" s="759" t="str">
        <f t="array" ref="C1994">INDEX(ACTIVIDADES!$C:$C,MATCH(B1994,ACTIVIDADES!$B:$B,0))</f>
        <v>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v>
      </c>
      <c r="D1994" s="865"/>
      <c r="E1994" s="865"/>
      <c r="F1994" s="865"/>
      <c r="G1994" s="866"/>
      <c r="H1994" s="465" t="str">
        <f t="array" ref="H1994">INDEX(ACTIVIDADES!$D:$D,MATCH(B1994,ACTIVIDADES!$B:$B,0))</f>
        <v>m2</v>
      </c>
      <c r="I1994" s="57">
        <f>I2001</f>
        <v>11.64</v>
      </c>
      <c r="K1994" s="739">
        <f>INDEX(ACTIVIDADES!$F$9:$F$204,MATCH(MEMORIAS!B1994,ACTIVIDADES!$B$9:$B$204,0))</f>
        <v>75230.064440406233</v>
      </c>
    </row>
    <row r="1995" spans="2:11" ht="21" customHeight="1">
      <c r="B1995" s="760" t="s">
        <v>258</v>
      </c>
      <c r="C1995" s="761"/>
      <c r="D1995" s="762"/>
      <c r="E1995" s="58" t="s">
        <v>259</v>
      </c>
      <c r="F1995" s="58" t="s">
        <v>260</v>
      </c>
      <c r="G1995" s="58" t="s">
        <v>261</v>
      </c>
      <c r="H1995" s="58" t="s">
        <v>262</v>
      </c>
      <c r="I1995" s="59" t="s">
        <v>251</v>
      </c>
    </row>
    <row r="1996" spans="2:11" ht="15" customHeight="1">
      <c r="B1996" s="763" t="s">
        <v>267</v>
      </c>
      <c r="C1996" s="751"/>
      <c r="D1996" s="752"/>
      <c r="E1996" s="60">
        <v>2.4</v>
      </c>
      <c r="F1996" s="60">
        <v>1</v>
      </c>
      <c r="G1996" s="61">
        <v>1.2</v>
      </c>
      <c r="H1996" s="61">
        <v>1</v>
      </c>
      <c r="I1996" s="62">
        <f t="shared" ref="I1996:I2000" si="77">IF(E1996="",1,E1996)*IF(F1996="",1,F1996)*IF(G1996="",1,G1996)*H1996</f>
        <v>2.88</v>
      </c>
      <c r="K1996" s="740">
        <f>+I1996*K1994</f>
        <v>216662.58558836996</v>
      </c>
    </row>
    <row r="1997" spans="2:11" ht="15" customHeight="1">
      <c r="B1997" s="763" t="s">
        <v>267</v>
      </c>
      <c r="C1997" s="751"/>
      <c r="D1997" s="752"/>
      <c r="E1997" s="60">
        <v>2.4</v>
      </c>
      <c r="F1997" s="60">
        <v>1</v>
      </c>
      <c r="G1997" s="61">
        <v>1.2</v>
      </c>
      <c r="H1997" s="61">
        <v>1</v>
      </c>
      <c r="I1997" s="62">
        <f t="shared" si="77"/>
        <v>2.88</v>
      </c>
      <c r="K1997" s="740">
        <f>+I1997*K1994</f>
        <v>216662.58558836996</v>
      </c>
    </row>
    <row r="1998" spans="2:11" ht="15.75" customHeight="1">
      <c r="B1998" s="763" t="s">
        <v>267</v>
      </c>
      <c r="C1998" s="751"/>
      <c r="D1998" s="752"/>
      <c r="E1998" s="60">
        <v>2.4</v>
      </c>
      <c r="F1998" s="60">
        <v>1</v>
      </c>
      <c r="G1998" s="61">
        <v>1.2</v>
      </c>
      <c r="H1998" s="61">
        <v>1</v>
      </c>
      <c r="I1998" s="62">
        <f t="shared" si="77"/>
        <v>2.88</v>
      </c>
      <c r="K1998" s="740">
        <f>+I1998*K1994</f>
        <v>216662.58558836996</v>
      </c>
    </row>
    <row r="1999" spans="2:11" ht="15" customHeight="1">
      <c r="B1999" s="750" t="s">
        <v>269</v>
      </c>
      <c r="C1999" s="751"/>
      <c r="D1999" s="752"/>
      <c r="E1999" s="60">
        <v>1</v>
      </c>
      <c r="F1999" s="60">
        <v>1</v>
      </c>
      <c r="G1999" s="61">
        <v>1</v>
      </c>
      <c r="H1999" s="61">
        <v>3</v>
      </c>
      <c r="I1999" s="62">
        <f t="shared" si="77"/>
        <v>3</v>
      </c>
      <c r="K1999" s="740">
        <f>+I1999*K1994</f>
        <v>225690.19332121871</v>
      </c>
    </row>
    <row r="2000" spans="2:11" ht="15" customHeight="1">
      <c r="B2000" s="750"/>
      <c r="C2000" s="751"/>
      <c r="D2000" s="752"/>
      <c r="E2000" s="60"/>
      <c r="F2000" s="60"/>
      <c r="G2000" s="61"/>
      <c r="H2000" s="61"/>
      <c r="I2000" s="62">
        <f t="shared" si="77"/>
        <v>0</v>
      </c>
      <c r="K2000" s="740">
        <f>+I2000*K1994</f>
        <v>0</v>
      </c>
    </row>
    <row r="2001" spans="2:9" ht="15" customHeight="1">
      <c r="B2001" s="753" t="s">
        <v>263</v>
      </c>
      <c r="C2001" s="867"/>
      <c r="D2001" s="867"/>
      <c r="E2001" s="867"/>
      <c r="F2001" s="867"/>
      <c r="G2001" s="867"/>
      <c r="H2001" s="868"/>
      <c r="I2001" s="63">
        <f>SUM(I1996:I2000)</f>
        <v>11.64</v>
      </c>
    </row>
    <row r="2002" spans="2:9" ht="19.5" customHeight="1">
      <c r="B2002" s="754" t="s">
        <v>264</v>
      </c>
      <c r="C2002" s="869"/>
      <c r="D2002" s="869"/>
      <c r="E2002" s="869"/>
      <c r="F2002" s="869"/>
      <c r="G2002" s="869"/>
      <c r="H2002" s="869"/>
      <c r="I2002" s="870"/>
    </row>
    <row r="2003" spans="2:9" ht="19.5" customHeight="1">
      <c r="B2003" s="871"/>
      <c r="C2003" s="860"/>
      <c r="D2003" s="860"/>
      <c r="E2003" s="860"/>
      <c r="F2003" s="860"/>
      <c r="G2003" s="860"/>
      <c r="H2003" s="860"/>
      <c r="I2003" s="872"/>
    </row>
    <row r="2004" spans="2:9" ht="19.5" customHeight="1">
      <c r="B2004" s="871"/>
      <c r="C2004" s="860"/>
      <c r="D2004" s="860"/>
      <c r="E2004" s="860"/>
      <c r="F2004" s="860"/>
      <c r="G2004" s="860"/>
      <c r="H2004" s="860"/>
      <c r="I2004" s="872"/>
    </row>
    <row r="2005" spans="2:9" ht="19.5" customHeight="1">
      <c r="B2005" s="871"/>
      <c r="C2005" s="860"/>
      <c r="D2005" s="860"/>
      <c r="E2005" s="860"/>
      <c r="F2005" s="860"/>
      <c r="G2005" s="860"/>
      <c r="H2005" s="860"/>
      <c r="I2005" s="872"/>
    </row>
    <row r="2006" spans="2:9" ht="19.5" customHeight="1">
      <c r="B2006" s="871"/>
      <c r="C2006" s="860"/>
      <c r="D2006" s="860"/>
      <c r="E2006" s="860"/>
      <c r="F2006" s="860"/>
      <c r="G2006" s="860"/>
      <c r="H2006" s="860"/>
      <c r="I2006" s="872"/>
    </row>
    <row r="2007" spans="2:9" ht="19.5" customHeight="1">
      <c r="B2007" s="871"/>
      <c r="C2007" s="860"/>
      <c r="D2007" s="860"/>
      <c r="E2007" s="860"/>
      <c r="F2007" s="860"/>
      <c r="G2007" s="860"/>
      <c r="H2007" s="860"/>
      <c r="I2007" s="872"/>
    </row>
    <row r="2008" spans="2:9" ht="19.5" customHeight="1">
      <c r="B2008" s="871"/>
      <c r="C2008" s="860"/>
      <c r="D2008" s="860"/>
      <c r="E2008" s="860"/>
      <c r="F2008" s="860"/>
      <c r="G2008" s="860"/>
      <c r="H2008" s="860"/>
      <c r="I2008" s="872"/>
    </row>
    <row r="2009" spans="2:9" ht="19.5" customHeight="1">
      <c r="B2009" s="871"/>
      <c r="C2009" s="860"/>
      <c r="D2009" s="860"/>
      <c r="E2009" s="860"/>
      <c r="F2009" s="860"/>
      <c r="G2009" s="860"/>
      <c r="H2009" s="860"/>
      <c r="I2009" s="872"/>
    </row>
    <row r="2010" spans="2:9" ht="19.5" customHeight="1">
      <c r="B2010" s="871"/>
      <c r="C2010" s="860"/>
      <c r="D2010" s="860"/>
      <c r="E2010" s="860"/>
      <c r="F2010" s="860"/>
      <c r="G2010" s="860"/>
      <c r="H2010" s="860"/>
      <c r="I2010" s="872"/>
    </row>
    <row r="2011" spans="2:9" ht="19.5" customHeight="1">
      <c r="B2011" s="871"/>
      <c r="C2011" s="860"/>
      <c r="D2011" s="860"/>
      <c r="E2011" s="860"/>
      <c r="F2011" s="860"/>
      <c r="G2011" s="860"/>
      <c r="H2011" s="860"/>
      <c r="I2011" s="872"/>
    </row>
    <row r="2012" spans="2:9" ht="19.5" customHeight="1">
      <c r="B2012" s="873"/>
      <c r="C2012" s="865"/>
      <c r="D2012" s="865"/>
      <c r="E2012" s="865"/>
      <c r="F2012" s="865"/>
      <c r="G2012" s="865"/>
      <c r="H2012" s="865"/>
      <c r="I2012" s="866"/>
    </row>
    <row r="2013" spans="2:9" ht="14.25" customHeight="1"/>
    <row r="2014" spans="2:9" ht="18" customHeight="1">
      <c r="B2014" s="755" t="s">
        <v>256</v>
      </c>
      <c r="C2014" s="861"/>
      <c r="D2014" s="861"/>
      <c r="E2014" s="861"/>
      <c r="F2014" s="861"/>
      <c r="G2014" s="862"/>
      <c r="H2014" s="461"/>
      <c r="I2014" s="462"/>
    </row>
    <row r="2015" spans="2:9" ht="18" customHeight="1">
      <c r="B2015" s="756" t="s">
        <v>257</v>
      </c>
      <c r="C2015" s="861"/>
      <c r="D2015" s="861"/>
      <c r="E2015" s="861"/>
      <c r="F2015" s="861"/>
      <c r="G2015" s="862"/>
      <c r="H2015" s="52"/>
      <c r="I2015" s="53"/>
    </row>
    <row r="2016" spans="2:9" ht="33" customHeight="1">
      <c r="B2016" s="757" t="str">
        <f>+ACTIVIDADES!$B$2</f>
        <v>MANTENIMIENTO RESTAURANTES ESCOLARES</v>
      </c>
      <c r="C2016" s="863"/>
      <c r="D2016" s="863"/>
      <c r="E2016" s="863"/>
      <c r="F2016" s="863"/>
      <c r="G2016" s="864"/>
      <c r="H2016" s="54"/>
      <c r="I2016" s="55"/>
    </row>
    <row r="2017" spans="2:9" ht="21" customHeight="1">
      <c r="B2017" s="463" t="s">
        <v>6</v>
      </c>
      <c r="C2017" s="758" t="s">
        <v>7</v>
      </c>
      <c r="D2017" s="861"/>
      <c r="E2017" s="861"/>
      <c r="F2017" s="861"/>
      <c r="G2017" s="861"/>
      <c r="H2017" s="464" t="s">
        <v>22</v>
      </c>
      <c r="I2017" s="56" t="s">
        <v>23</v>
      </c>
    </row>
    <row r="2018" spans="2:9" ht="95.25" customHeight="1">
      <c r="B2018" s="428">
        <f>+B1994+0.01</f>
        <v>11.129999999999997</v>
      </c>
      <c r="C2018" s="759" t="str">
        <f t="array" ref="C2018">INDEX(ACTIVIDADES!$C:$C,MATCH(B2018,ACTIVIDADES!$B:$B,0))</f>
        <v>Reposición de vidrios y/o celosías</v>
      </c>
      <c r="D2018" s="865"/>
      <c r="E2018" s="865"/>
      <c r="F2018" s="865"/>
      <c r="G2018" s="866"/>
      <c r="H2018" s="465" t="str">
        <f t="array" ref="H2018">INDEX(ACTIVIDADES!$D:$D,MATCH(B2018,ACTIVIDADES!$B:$B,0))</f>
        <v>m2</v>
      </c>
      <c r="I2018" s="57">
        <f>I2025</f>
        <v>0</v>
      </c>
    </row>
    <row r="2019" spans="2:9" ht="21" customHeight="1">
      <c r="B2019" s="760" t="s">
        <v>258</v>
      </c>
      <c r="C2019" s="761"/>
      <c r="D2019" s="762"/>
      <c r="E2019" s="58" t="s">
        <v>259</v>
      </c>
      <c r="F2019" s="58" t="s">
        <v>260</v>
      </c>
      <c r="G2019" s="58" t="s">
        <v>261</v>
      </c>
      <c r="H2019" s="58" t="s">
        <v>262</v>
      </c>
      <c r="I2019" s="59" t="s">
        <v>251</v>
      </c>
    </row>
    <row r="2020" spans="2:9" ht="15" customHeight="1">
      <c r="B2020" s="763"/>
      <c r="C2020" s="751"/>
      <c r="D2020" s="752"/>
      <c r="E2020" s="60"/>
      <c r="F2020" s="60"/>
      <c r="G2020" s="61"/>
      <c r="H2020" s="61"/>
      <c r="I2020" s="62">
        <f t="shared" ref="I2020:I2024" si="78">IF(E2020="",1,E2020)*IF(F2020="",1,F2020)*IF(G2020="",1,G2020)*H2020</f>
        <v>0</v>
      </c>
    </row>
    <row r="2021" spans="2:9" ht="15" customHeight="1">
      <c r="B2021" s="763"/>
      <c r="C2021" s="751"/>
      <c r="D2021" s="752"/>
      <c r="E2021" s="60"/>
      <c r="F2021" s="60"/>
      <c r="G2021" s="61"/>
      <c r="H2021" s="61"/>
      <c r="I2021" s="62">
        <f t="shared" si="78"/>
        <v>0</v>
      </c>
    </row>
    <row r="2022" spans="2:9" ht="15.75" customHeight="1">
      <c r="B2022" s="750"/>
      <c r="C2022" s="751"/>
      <c r="D2022" s="752"/>
      <c r="E2022" s="60"/>
      <c r="F2022" s="60"/>
      <c r="G2022" s="61"/>
      <c r="H2022" s="61"/>
      <c r="I2022" s="62">
        <f t="shared" si="78"/>
        <v>0</v>
      </c>
    </row>
    <row r="2023" spans="2:9" ht="15" customHeight="1">
      <c r="B2023" s="750"/>
      <c r="C2023" s="751"/>
      <c r="D2023" s="752"/>
      <c r="E2023" s="60"/>
      <c r="F2023" s="60"/>
      <c r="G2023" s="61"/>
      <c r="H2023" s="61"/>
      <c r="I2023" s="62">
        <f t="shared" si="78"/>
        <v>0</v>
      </c>
    </row>
    <row r="2024" spans="2:9" ht="15" customHeight="1">
      <c r="B2024" s="750"/>
      <c r="C2024" s="751"/>
      <c r="D2024" s="752"/>
      <c r="E2024" s="60"/>
      <c r="F2024" s="60"/>
      <c r="G2024" s="61"/>
      <c r="H2024" s="61"/>
      <c r="I2024" s="62">
        <f t="shared" si="78"/>
        <v>0</v>
      </c>
    </row>
    <row r="2025" spans="2:9" ht="15" customHeight="1">
      <c r="B2025" s="753" t="s">
        <v>263</v>
      </c>
      <c r="C2025" s="867"/>
      <c r="D2025" s="867"/>
      <c r="E2025" s="867"/>
      <c r="F2025" s="867"/>
      <c r="G2025" s="867"/>
      <c r="H2025" s="868"/>
      <c r="I2025" s="63">
        <f>SUM(I2020:I2024)</f>
        <v>0</v>
      </c>
    </row>
    <row r="2026" spans="2:9" ht="19.5" customHeight="1">
      <c r="B2026" s="754" t="s">
        <v>264</v>
      </c>
      <c r="C2026" s="869"/>
      <c r="D2026" s="869"/>
      <c r="E2026" s="869"/>
      <c r="F2026" s="869"/>
      <c r="G2026" s="869"/>
      <c r="H2026" s="869"/>
      <c r="I2026" s="870"/>
    </row>
    <row r="2027" spans="2:9" ht="19.5" customHeight="1">
      <c r="B2027" s="871"/>
      <c r="C2027" s="860"/>
      <c r="D2027" s="860"/>
      <c r="E2027" s="860"/>
      <c r="F2027" s="860"/>
      <c r="G2027" s="860"/>
      <c r="H2027" s="860"/>
      <c r="I2027" s="872"/>
    </row>
    <row r="2028" spans="2:9" ht="19.5" customHeight="1">
      <c r="B2028" s="871"/>
      <c r="C2028" s="860"/>
      <c r="D2028" s="860"/>
      <c r="E2028" s="860"/>
      <c r="F2028" s="860"/>
      <c r="G2028" s="860"/>
      <c r="H2028" s="860"/>
      <c r="I2028" s="872"/>
    </row>
    <row r="2029" spans="2:9" ht="19.5" customHeight="1">
      <c r="B2029" s="871"/>
      <c r="C2029" s="860"/>
      <c r="D2029" s="860"/>
      <c r="E2029" s="860"/>
      <c r="F2029" s="860"/>
      <c r="G2029" s="860"/>
      <c r="H2029" s="860"/>
      <c r="I2029" s="872"/>
    </row>
    <row r="2030" spans="2:9" ht="19.5" customHeight="1">
      <c r="B2030" s="871"/>
      <c r="C2030" s="860"/>
      <c r="D2030" s="860"/>
      <c r="E2030" s="860"/>
      <c r="F2030" s="860"/>
      <c r="G2030" s="860"/>
      <c r="H2030" s="860"/>
      <c r="I2030" s="872"/>
    </row>
    <row r="2031" spans="2:9" ht="19.5" customHeight="1">
      <c r="B2031" s="871"/>
      <c r="C2031" s="860"/>
      <c r="D2031" s="860"/>
      <c r="E2031" s="860"/>
      <c r="F2031" s="860"/>
      <c r="G2031" s="860"/>
      <c r="H2031" s="860"/>
      <c r="I2031" s="872"/>
    </row>
    <row r="2032" spans="2:9" ht="19.5" customHeight="1">
      <c r="B2032" s="871"/>
      <c r="C2032" s="860"/>
      <c r="D2032" s="860"/>
      <c r="E2032" s="860"/>
      <c r="F2032" s="860"/>
      <c r="G2032" s="860"/>
      <c r="H2032" s="860"/>
      <c r="I2032" s="872"/>
    </row>
    <row r="2033" spans="2:11" ht="19.5" customHeight="1">
      <c r="B2033" s="871"/>
      <c r="C2033" s="860"/>
      <c r="D2033" s="860"/>
      <c r="E2033" s="860"/>
      <c r="F2033" s="860"/>
      <c r="G2033" s="860"/>
      <c r="H2033" s="860"/>
      <c r="I2033" s="872"/>
    </row>
    <row r="2034" spans="2:11" ht="19.5" customHeight="1">
      <c r="B2034" s="871"/>
      <c r="C2034" s="860"/>
      <c r="D2034" s="860"/>
      <c r="E2034" s="860"/>
      <c r="F2034" s="860"/>
      <c r="G2034" s="860"/>
      <c r="H2034" s="860"/>
      <c r="I2034" s="872"/>
    </row>
    <row r="2035" spans="2:11" ht="19.5" customHeight="1">
      <c r="B2035" s="871"/>
      <c r="C2035" s="860"/>
      <c r="D2035" s="860"/>
      <c r="E2035" s="860"/>
      <c r="F2035" s="860"/>
      <c r="G2035" s="860"/>
      <c r="H2035" s="860"/>
      <c r="I2035" s="872"/>
    </row>
    <row r="2036" spans="2:11" ht="19.5" customHeight="1">
      <c r="B2036" s="873"/>
      <c r="C2036" s="865"/>
      <c r="D2036" s="865"/>
      <c r="E2036" s="865"/>
      <c r="F2036" s="865"/>
      <c r="G2036" s="865"/>
      <c r="H2036" s="865"/>
      <c r="I2036" s="866"/>
    </row>
    <row r="2037" spans="2:11" ht="14.25" customHeight="1"/>
    <row r="2038" spans="2:11" ht="18" customHeight="1">
      <c r="B2038" s="755" t="s">
        <v>256</v>
      </c>
      <c r="C2038" s="861"/>
      <c r="D2038" s="861"/>
      <c r="E2038" s="861"/>
      <c r="F2038" s="861"/>
      <c r="G2038" s="862"/>
      <c r="H2038" s="461"/>
      <c r="I2038" s="462"/>
    </row>
    <row r="2039" spans="2:11" ht="18" customHeight="1">
      <c r="B2039" s="756" t="s">
        <v>257</v>
      </c>
      <c r="C2039" s="861"/>
      <c r="D2039" s="861"/>
      <c r="E2039" s="861"/>
      <c r="F2039" s="861"/>
      <c r="G2039" s="862"/>
      <c r="H2039" s="52"/>
      <c r="I2039" s="53"/>
    </row>
    <row r="2040" spans="2:11" ht="33" customHeight="1">
      <c r="B2040" s="757" t="str">
        <f>+ACTIVIDADES!$B$2</f>
        <v>MANTENIMIENTO RESTAURANTES ESCOLARES</v>
      </c>
      <c r="C2040" s="863"/>
      <c r="D2040" s="863"/>
      <c r="E2040" s="863"/>
      <c r="F2040" s="863"/>
      <c r="G2040" s="864"/>
      <c r="H2040" s="54"/>
      <c r="I2040" s="55"/>
    </row>
    <row r="2041" spans="2:11" ht="21" customHeight="1">
      <c r="B2041" s="463" t="s">
        <v>6</v>
      </c>
      <c r="C2041" s="758" t="s">
        <v>7</v>
      </c>
      <c r="D2041" s="861"/>
      <c r="E2041" s="861"/>
      <c r="F2041" s="861"/>
      <c r="G2041" s="861"/>
      <c r="H2041" s="464" t="s">
        <v>22</v>
      </c>
      <c r="I2041" s="56" t="s">
        <v>23</v>
      </c>
    </row>
    <row r="2042" spans="2:11" ht="121.5" customHeight="1">
      <c r="B2042" s="428">
        <f>+B2018+0.01</f>
        <v>11.139999999999997</v>
      </c>
      <c r="C2042" s="759" t="str">
        <f t="array" ref="C2042">INDEX(ACTIVIDADES!$C:$C,MATCH(B2042,ACTIVIDADES!$B:$B,0))</f>
        <v>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v>
      </c>
      <c r="D2042" s="865"/>
      <c r="E2042" s="865"/>
      <c r="F2042" s="865"/>
      <c r="G2042" s="866"/>
      <c r="H2042" s="468" t="str">
        <f t="array" ref="H2042">INDEX(ACTIVIDADES!$D:$D,MATCH(B2042,ACTIVIDADES!$B:$B,0))</f>
        <v>m</v>
      </c>
      <c r="I2042" s="57">
        <f>I2049</f>
        <v>7.5</v>
      </c>
      <c r="K2042" s="739">
        <f>INDEX(ACTIVIDADES!$F$9:$F$204,MATCH(MEMORIAS!B2042,ACTIVIDADES!$B$9:$B$204,0))</f>
        <v>2345592.7750562108</v>
      </c>
    </row>
    <row r="2043" spans="2:11" ht="21" customHeight="1">
      <c r="B2043" s="760" t="s">
        <v>258</v>
      </c>
      <c r="C2043" s="761"/>
      <c r="D2043" s="762"/>
      <c r="E2043" s="58" t="s">
        <v>259</v>
      </c>
      <c r="F2043" s="58" t="s">
        <v>260</v>
      </c>
      <c r="G2043" s="58" t="s">
        <v>261</v>
      </c>
      <c r="H2043" s="58" t="s">
        <v>262</v>
      </c>
      <c r="I2043" s="59" t="s">
        <v>251</v>
      </c>
    </row>
    <row r="2044" spans="2:11" ht="15" customHeight="1">
      <c r="B2044" s="763" t="s">
        <v>273</v>
      </c>
      <c r="C2044" s="751"/>
      <c r="D2044" s="752"/>
      <c r="E2044" s="426">
        <v>2.5</v>
      </c>
      <c r="F2044" s="60">
        <v>1</v>
      </c>
      <c r="G2044" s="61">
        <v>1</v>
      </c>
      <c r="H2044" s="61">
        <v>1</v>
      </c>
      <c r="I2044" s="62">
        <f t="shared" ref="I2044:I2048" si="79">IF(E2044="",1,E2044)*IF(F2044="",1,F2044)*IF(G2044="",1,G2044)*H2044</f>
        <v>2.5</v>
      </c>
      <c r="K2044" s="740">
        <f>+I2044*K2042</f>
        <v>5863981.9376405273</v>
      </c>
    </row>
    <row r="2045" spans="2:11" ht="15" customHeight="1">
      <c r="B2045" s="763" t="s">
        <v>2</v>
      </c>
      <c r="C2045" s="751"/>
      <c r="D2045" s="752"/>
      <c r="E2045" s="426">
        <v>2.5</v>
      </c>
      <c r="F2045" s="60">
        <v>1</v>
      </c>
      <c r="G2045" s="61">
        <v>1</v>
      </c>
      <c r="H2045" s="61">
        <v>1</v>
      </c>
      <c r="I2045" s="62">
        <f t="shared" si="79"/>
        <v>2.5</v>
      </c>
      <c r="K2045" s="740">
        <f>+I2045*K2042</f>
        <v>5863981.9376405273</v>
      </c>
    </row>
    <row r="2046" spans="2:11" ht="15.75" customHeight="1">
      <c r="B2046" s="750" t="s">
        <v>3</v>
      </c>
      <c r="C2046" s="751"/>
      <c r="D2046" s="752"/>
      <c r="E2046" s="426">
        <v>2.5</v>
      </c>
      <c r="F2046" s="60">
        <v>1</v>
      </c>
      <c r="G2046" s="61">
        <v>1</v>
      </c>
      <c r="H2046" s="61">
        <v>1</v>
      </c>
      <c r="I2046" s="62">
        <f t="shared" si="79"/>
        <v>2.5</v>
      </c>
      <c r="K2046" s="740">
        <f>+I2046*K2042</f>
        <v>5863981.9376405273</v>
      </c>
    </row>
    <row r="2047" spans="2:11" ht="15" customHeight="1">
      <c r="B2047" s="750"/>
      <c r="C2047" s="751"/>
      <c r="D2047" s="752"/>
      <c r="E2047" s="60"/>
      <c r="F2047" s="60"/>
      <c r="G2047" s="61"/>
      <c r="H2047" s="61"/>
      <c r="I2047" s="62">
        <f t="shared" si="79"/>
        <v>0</v>
      </c>
      <c r="K2047" s="740">
        <f>+I2047*K2042</f>
        <v>0</v>
      </c>
    </row>
    <row r="2048" spans="2:11" ht="15" customHeight="1">
      <c r="B2048" s="750"/>
      <c r="C2048" s="751"/>
      <c r="D2048" s="752"/>
      <c r="E2048" s="60"/>
      <c r="F2048" s="60"/>
      <c r="G2048" s="61"/>
      <c r="H2048" s="61"/>
      <c r="I2048" s="62">
        <f t="shared" si="79"/>
        <v>0</v>
      </c>
      <c r="K2048" s="740">
        <f>+I2048*K2042</f>
        <v>0</v>
      </c>
    </row>
    <row r="2049" spans="2:9" ht="15" customHeight="1">
      <c r="B2049" s="753" t="s">
        <v>263</v>
      </c>
      <c r="C2049" s="867"/>
      <c r="D2049" s="867"/>
      <c r="E2049" s="867"/>
      <c r="F2049" s="867"/>
      <c r="G2049" s="867"/>
      <c r="H2049" s="868"/>
      <c r="I2049" s="63">
        <f>SUM(I2044:I2048)</f>
        <v>7.5</v>
      </c>
    </row>
    <row r="2050" spans="2:9" ht="19.5" customHeight="1">
      <c r="B2050" s="754" t="s">
        <v>264</v>
      </c>
      <c r="C2050" s="869"/>
      <c r="D2050" s="869"/>
      <c r="E2050" s="869"/>
      <c r="F2050" s="869"/>
      <c r="G2050" s="869"/>
      <c r="H2050" s="869"/>
      <c r="I2050" s="870"/>
    </row>
    <row r="2051" spans="2:9" ht="19.5" customHeight="1">
      <c r="B2051" s="871"/>
      <c r="C2051" s="860"/>
      <c r="D2051" s="860"/>
      <c r="E2051" s="860"/>
      <c r="F2051" s="860"/>
      <c r="G2051" s="860"/>
      <c r="H2051" s="860"/>
      <c r="I2051" s="872"/>
    </row>
    <row r="2052" spans="2:9" ht="19.5" customHeight="1">
      <c r="B2052" s="871"/>
      <c r="C2052" s="860"/>
      <c r="D2052" s="860"/>
      <c r="E2052" s="860"/>
      <c r="F2052" s="860"/>
      <c r="G2052" s="860"/>
      <c r="H2052" s="860"/>
      <c r="I2052" s="872"/>
    </row>
    <row r="2053" spans="2:9" ht="19.5" customHeight="1">
      <c r="B2053" s="871"/>
      <c r="C2053" s="860"/>
      <c r="D2053" s="860"/>
      <c r="E2053" s="860"/>
      <c r="F2053" s="860"/>
      <c r="G2053" s="860"/>
      <c r="H2053" s="860"/>
      <c r="I2053" s="872"/>
    </row>
    <row r="2054" spans="2:9" ht="19.5" customHeight="1">
      <c r="B2054" s="871"/>
      <c r="C2054" s="860"/>
      <c r="D2054" s="860"/>
      <c r="E2054" s="860"/>
      <c r="F2054" s="860"/>
      <c r="G2054" s="860"/>
      <c r="H2054" s="860"/>
      <c r="I2054" s="872"/>
    </row>
    <row r="2055" spans="2:9" ht="19.5" customHeight="1">
      <c r="B2055" s="871"/>
      <c r="C2055" s="860"/>
      <c r="D2055" s="860"/>
      <c r="E2055" s="860"/>
      <c r="F2055" s="860"/>
      <c r="G2055" s="860"/>
      <c r="H2055" s="860"/>
      <c r="I2055" s="872"/>
    </row>
    <row r="2056" spans="2:9" ht="19.5" customHeight="1">
      <c r="B2056" s="871"/>
      <c r="C2056" s="860"/>
      <c r="D2056" s="860"/>
      <c r="E2056" s="860"/>
      <c r="F2056" s="860"/>
      <c r="G2056" s="860"/>
      <c r="H2056" s="860"/>
      <c r="I2056" s="872"/>
    </row>
    <row r="2057" spans="2:9" ht="19.5" customHeight="1">
      <c r="B2057" s="871"/>
      <c r="C2057" s="860"/>
      <c r="D2057" s="860"/>
      <c r="E2057" s="860"/>
      <c r="F2057" s="860"/>
      <c r="G2057" s="860"/>
      <c r="H2057" s="860"/>
      <c r="I2057" s="872"/>
    </row>
    <row r="2058" spans="2:9" ht="19.5" customHeight="1">
      <c r="B2058" s="871"/>
      <c r="C2058" s="860"/>
      <c r="D2058" s="860"/>
      <c r="E2058" s="860"/>
      <c r="F2058" s="860"/>
      <c r="G2058" s="860"/>
      <c r="H2058" s="860"/>
      <c r="I2058" s="872"/>
    </row>
    <row r="2059" spans="2:9" ht="19.5" customHeight="1">
      <c r="B2059" s="871"/>
      <c r="C2059" s="860"/>
      <c r="D2059" s="860"/>
      <c r="E2059" s="860"/>
      <c r="F2059" s="860"/>
      <c r="G2059" s="860"/>
      <c r="H2059" s="860"/>
      <c r="I2059" s="872"/>
    </row>
    <row r="2060" spans="2:9" ht="19.5" customHeight="1">
      <c r="B2060" s="871"/>
      <c r="C2060" s="860"/>
      <c r="D2060" s="860"/>
      <c r="E2060" s="860"/>
      <c r="F2060" s="860"/>
      <c r="G2060" s="860"/>
      <c r="H2060" s="860"/>
      <c r="I2060" s="872"/>
    </row>
    <row r="2061" spans="2:9" ht="19.5" customHeight="1">
      <c r="B2061" s="871"/>
      <c r="C2061" s="860"/>
      <c r="D2061" s="860"/>
      <c r="E2061" s="860"/>
      <c r="F2061" s="860"/>
      <c r="G2061" s="860"/>
      <c r="H2061" s="860"/>
      <c r="I2061" s="872"/>
    </row>
    <row r="2062" spans="2:9" ht="19.5" customHeight="1">
      <c r="B2062" s="871"/>
      <c r="C2062" s="860"/>
      <c r="D2062" s="860"/>
      <c r="E2062" s="860"/>
      <c r="F2062" s="860"/>
      <c r="G2062" s="860"/>
      <c r="H2062" s="860"/>
      <c r="I2062" s="872"/>
    </row>
    <row r="2063" spans="2:9" ht="19.5" customHeight="1">
      <c r="B2063" s="871"/>
      <c r="C2063" s="860"/>
      <c r="D2063" s="860"/>
      <c r="E2063" s="860"/>
      <c r="F2063" s="860"/>
      <c r="G2063" s="860"/>
      <c r="H2063" s="860"/>
      <c r="I2063" s="872"/>
    </row>
    <row r="2064" spans="2:9" ht="19.5" customHeight="1">
      <c r="B2064" s="871"/>
      <c r="C2064" s="860"/>
      <c r="D2064" s="860"/>
      <c r="E2064" s="860"/>
      <c r="F2064" s="860"/>
      <c r="G2064" s="860"/>
      <c r="H2064" s="860"/>
      <c r="I2064" s="872"/>
    </row>
    <row r="2065" spans="2:9" ht="19.5" customHeight="1">
      <c r="B2065" s="871"/>
      <c r="C2065" s="860"/>
      <c r="D2065" s="860"/>
      <c r="E2065" s="860"/>
      <c r="F2065" s="860"/>
      <c r="G2065" s="860"/>
      <c r="H2065" s="860"/>
      <c r="I2065" s="872"/>
    </row>
    <row r="2066" spans="2:9" ht="19.5" customHeight="1">
      <c r="B2066" s="871"/>
      <c r="C2066" s="860"/>
      <c r="D2066" s="860"/>
      <c r="E2066" s="860"/>
      <c r="F2066" s="860"/>
      <c r="G2066" s="860"/>
      <c r="H2066" s="860"/>
      <c r="I2066" s="872"/>
    </row>
    <row r="2067" spans="2:9" ht="19.5" customHeight="1">
      <c r="B2067" s="871"/>
      <c r="C2067" s="860"/>
      <c r="D2067" s="860"/>
      <c r="E2067" s="860"/>
      <c r="F2067" s="860"/>
      <c r="G2067" s="860"/>
      <c r="H2067" s="860"/>
      <c r="I2067" s="872"/>
    </row>
    <row r="2068" spans="2:9" ht="19.5" customHeight="1">
      <c r="B2068" s="871"/>
      <c r="C2068" s="860"/>
      <c r="D2068" s="860"/>
      <c r="E2068" s="860"/>
      <c r="F2068" s="860"/>
      <c r="G2068" s="860"/>
      <c r="H2068" s="860"/>
      <c r="I2068" s="872"/>
    </row>
    <row r="2069" spans="2:9" ht="19.5" customHeight="1">
      <c r="B2069" s="871"/>
      <c r="C2069" s="860"/>
      <c r="D2069" s="860"/>
      <c r="E2069" s="860"/>
      <c r="F2069" s="860"/>
      <c r="G2069" s="860"/>
      <c r="H2069" s="860"/>
      <c r="I2069" s="872"/>
    </row>
    <row r="2070" spans="2:9" ht="19.5" customHeight="1">
      <c r="B2070" s="871"/>
      <c r="C2070" s="860"/>
      <c r="D2070" s="860"/>
      <c r="E2070" s="860"/>
      <c r="F2070" s="860"/>
      <c r="G2070" s="860"/>
      <c r="H2070" s="860"/>
      <c r="I2070" s="872"/>
    </row>
    <row r="2071" spans="2:9" ht="19.5" customHeight="1">
      <c r="B2071" s="871"/>
      <c r="C2071" s="860"/>
      <c r="D2071" s="860"/>
      <c r="E2071" s="860"/>
      <c r="F2071" s="860"/>
      <c r="G2071" s="860"/>
      <c r="H2071" s="860"/>
      <c r="I2071" s="872"/>
    </row>
    <row r="2072" spans="2:9" ht="19.5" customHeight="1">
      <c r="B2072" s="871"/>
      <c r="C2072" s="860"/>
      <c r="D2072" s="860"/>
      <c r="E2072" s="860"/>
      <c r="F2072" s="860"/>
      <c r="G2072" s="860"/>
      <c r="H2072" s="860"/>
      <c r="I2072" s="872"/>
    </row>
    <row r="2073" spans="2:9" ht="19.5" customHeight="1">
      <c r="B2073" s="871"/>
      <c r="C2073" s="860"/>
      <c r="D2073" s="860"/>
      <c r="E2073" s="860"/>
      <c r="F2073" s="860"/>
      <c r="G2073" s="860"/>
      <c r="H2073" s="860"/>
      <c r="I2073" s="872"/>
    </row>
    <row r="2074" spans="2:9" ht="19.5" customHeight="1">
      <c r="B2074" s="871"/>
      <c r="C2074" s="860"/>
      <c r="D2074" s="860"/>
      <c r="E2074" s="860"/>
      <c r="F2074" s="860"/>
      <c r="G2074" s="860"/>
      <c r="H2074" s="860"/>
      <c r="I2074" s="872"/>
    </row>
    <row r="2075" spans="2:9" ht="19.5" customHeight="1">
      <c r="B2075" s="871"/>
      <c r="C2075" s="860"/>
      <c r="D2075" s="860"/>
      <c r="E2075" s="860"/>
      <c r="F2075" s="860"/>
      <c r="G2075" s="860"/>
      <c r="H2075" s="860"/>
      <c r="I2075" s="872"/>
    </row>
    <row r="2076" spans="2:9" ht="19.5" customHeight="1">
      <c r="B2076" s="871"/>
      <c r="C2076" s="860"/>
      <c r="D2076" s="860"/>
      <c r="E2076" s="860"/>
      <c r="F2076" s="860"/>
      <c r="G2076" s="860"/>
      <c r="H2076" s="860"/>
      <c r="I2076" s="872"/>
    </row>
    <row r="2077" spans="2:9" ht="19.5" customHeight="1">
      <c r="B2077" s="871"/>
      <c r="C2077" s="860"/>
      <c r="D2077" s="860"/>
      <c r="E2077" s="860"/>
      <c r="F2077" s="860"/>
      <c r="G2077" s="860"/>
      <c r="H2077" s="860"/>
      <c r="I2077" s="872"/>
    </row>
    <row r="2078" spans="2:9" ht="19.5" customHeight="1">
      <c r="B2078" s="871"/>
      <c r="C2078" s="860"/>
      <c r="D2078" s="860"/>
      <c r="E2078" s="860"/>
      <c r="F2078" s="860"/>
      <c r="G2078" s="860"/>
      <c r="H2078" s="860"/>
      <c r="I2078" s="872"/>
    </row>
    <row r="2079" spans="2:9" ht="19.5" customHeight="1">
      <c r="B2079" s="871"/>
      <c r="C2079" s="860"/>
      <c r="D2079" s="860"/>
      <c r="E2079" s="860"/>
      <c r="F2079" s="860"/>
      <c r="G2079" s="860"/>
      <c r="H2079" s="860"/>
      <c r="I2079" s="872"/>
    </row>
    <row r="2080" spans="2:9" ht="19.5" customHeight="1">
      <c r="B2080" s="871"/>
      <c r="C2080" s="860"/>
      <c r="D2080" s="860"/>
      <c r="E2080" s="860"/>
      <c r="F2080" s="860"/>
      <c r="G2080" s="860"/>
      <c r="H2080" s="860"/>
      <c r="I2080" s="872"/>
    </row>
    <row r="2081" spans="2:11" ht="19.5" customHeight="1">
      <c r="B2081" s="871"/>
      <c r="C2081" s="860"/>
      <c r="D2081" s="860"/>
      <c r="E2081" s="860"/>
      <c r="F2081" s="860"/>
      <c r="G2081" s="860"/>
      <c r="H2081" s="860"/>
      <c r="I2081" s="872"/>
    </row>
    <row r="2082" spans="2:11" ht="19.5" customHeight="1">
      <c r="B2082" s="871"/>
      <c r="C2082" s="860"/>
      <c r="D2082" s="860"/>
      <c r="E2082" s="860"/>
      <c r="F2082" s="860"/>
      <c r="G2082" s="860"/>
      <c r="H2082" s="860"/>
      <c r="I2082" s="872"/>
    </row>
    <row r="2083" spans="2:11" ht="19.5" customHeight="1">
      <c r="B2083" s="873"/>
      <c r="C2083" s="865"/>
      <c r="D2083" s="865"/>
      <c r="E2083" s="865"/>
      <c r="F2083" s="865"/>
      <c r="G2083" s="865"/>
      <c r="H2083" s="865"/>
      <c r="I2083" s="866"/>
    </row>
    <row r="2084" spans="2:11" ht="14.25" customHeight="1"/>
    <row r="2085" spans="2:11" ht="18" customHeight="1">
      <c r="B2085" s="755" t="s">
        <v>256</v>
      </c>
      <c r="C2085" s="861"/>
      <c r="D2085" s="861"/>
      <c r="E2085" s="861"/>
      <c r="F2085" s="861"/>
      <c r="G2085" s="862"/>
      <c r="H2085" s="461"/>
      <c r="I2085" s="462"/>
    </row>
    <row r="2086" spans="2:11" ht="18" customHeight="1">
      <c r="B2086" s="756" t="s">
        <v>257</v>
      </c>
      <c r="C2086" s="861"/>
      <c r="D2086" s="861"/>
      <c r="E2086" s="861"/>
      <c r="F2086" s="861"/>
      <c r="G2086" s="862"/>
      <c r="H2086" s="52"/>
      <c r="I2086" s="53"/>
    </row>
    <row r="2087" spans="2:11" ht="33" customHeight="1">
      <c r="B2087" s="757" t="str">
        <f>+ACTIVIDADES!$B$2</f>
        <v>MANTENIMIENTO RESTAURANTES ESCOLARES</v>
      </c>
      <c r="C2087" s="863"/>
      <c r="D2087" s="863"/>
      <c r="E2087" s="863"/>
      <c r="F2087" s="863"/>
      <c r="G2087" s="864"/>
      <c r="H2087" s="54"/>
      <c r="I2087" s="55"/>
    </row>
    <row r="2088" spans="2:11" ht="21" customHeight="1">
      <c r="B2088" s="463" t="s">
        <v>6</v>
      </c>
      <c r="C2088" s="758" t="s">
        <v>7</v>
      </c>
      <c r="D2088" s="861"/>
      <c r="E2088" s="861"/>
      <c r="F2088" s="861"/>
      <c r="G2088" s="861"/>
      <c r="H2088" s="464" t="s">
        <v>22</v>
      </c>
      <c r="I2088" s="56" t="s">
        <v>23</v>
      </c>
    </row>
    <row r="2089" spans="2:11" ht="113.45" customHeight="1">
      <c r="B2089" s="428">
        <f>+B2042+0.01</f>
        <v>11.149999999999997</v>
      </c>
      <c r="C2089" s="759" t="str">
        <f t="array" ref="C2089">INDEX(ACTIVIDADES!$C:$C,MATCH(B2089,ACTIVIDADES!$B:$B,0))</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2089" s="865"/>
      <c r="E2089" s="865"/>
      <c r="F2089" s="865"/>
      <c r="G2089" s="866"/>
      <c r="H2089" s="465" t="str">
        <f t="array" ref="H2089">INDEX(ACTIVIDADES!$D:$D,MATCH(B2089,ACTIVIDADES!$B:$B,0))</f>
        <v>m</v>
      </c>
      <c r="I2089" s="57">
        <f>I2096</f>
        <v>7.5</v>
      </c>
      <c r="K2089" s="739">
        <f>INDEX(ACTIVIDADES!$F$9:$F$204,MATCH(MEMORIAS!B2089,ACTIVIDADES!$B$9:$B$204,0))</f>
        <v>1871636.4299689501</v>
      </c>
    </row>
    <row r="2090" spans="2:11" ht="29.45" customHeight="1">
      <c r="B2090" s="760" t="s">
        <v>258</v>
      </c>
      <c r="C2090" s="761"/>
      <c r="D2090" s="762"/>
      <c r="E2090" s="58" t="s">
        <v>259</v>
      </c>
      <c r="F2090" s="58" t="s">
        <v>260</v>
      </c>
      <c r="G2090" s="58" t="s">
        <v>261</v>
      </c>
      <c r="H2090" s="58" t="s">
        <v>262</v>
      </c>
      <c r="I2090" s="59" t="s">
        <v>251</v>
      </c>
    </row>
    <row r="2091" spans="2:11" ht="15" customHeight="1">
      <c r="B2091" s="763" t="s">
        <v>2</v>
      </c>
      <c r="C2091" s="751"/>
      <c r="D2091" s="752"/>
      <c r="E2091" s="424">
        <v>1</v>
      </c>
      <c r="F2091" s="426">
        <v>2.5</v>
      </c>
      <c r="G2091" s="61">
        <v>1</v>
      </c>
      <c r="H2091" s="61">
        <v>1</v>
      </c>
      <c r="I2091" s="62">
        <f t="shared" ref="I2091:I2095" si="80">IF(E2091="",1,E2091)*IF(F2091="",1,F2091)*IF(G2091="",1,G2091)*H2091</f>
        <v>2.5</v>
      </c>
      <c r="K2091" s="740">
        <f>+I2091*K2089</f>
        <v>4679091.0749223754</v>
      </c>
    </row>
    <row r="2092" spans="2:11" ht="15" customHeight="1">
      <c r="B2092" s="763" t="s">
        <v>1</v>
      </c>
      <c r="C2092" s="751"/>
      <c r="D2092" s="752"/>
      <c r="E2092" s="424">
        <v>1</v>
      </c>
      <c r="F2092" s="426">
        <v>2.5</v>
      </c>
      <c r="G2092" s="61">
        <v>1</v>
      </c>
      <c r="H2092" s="61">
        <v>1</v>
      </c>
      <c r="I2092" s="62">
        <f t="shared" si="80"/>
        <v>2.5</v>
      </c>
      <c r="K2092" s="740">
        <f>+I2092*K2089</f>
        <v>4679091.0749223754</v>
      </c>
    </row>
    <row r="2093" spans="2:11" ht="15.75" customHeight="1">
      <c r="B2093" s="750" t="s">
        <v>274</v>
      </c>
      <c r="C2093" s="751"/>
      <c r="D2093" s="752"/>
      <c r="E2093" s="424">
        <v>1</v>
      </c>
      <c r="F2093" s="426">
        <v>2.5</v>
      </c>
      <c r="G2093" s="61">
        <v>1</v>
      </c>
      <c r="H2093" s="61">
        <v>1</v>
      </c>
      <c r="I2093" s="62">
        <f t="shared" si="80"/>
        <v>2.5</v>
      </c>
      <c r="K2093" s="740">
        <f>+I2093*K2089</f>
        <v>4679091.0749223754</v>
      </c>
    </row>
    <row r="2094" spans="2:11" ht="15" customHeight="1">
      <c r="B2094" s="767"/>
      <c r="C2094" s="768"/>
      <c r="D2094" s="769"/>
      <c r="E2094" s="60"/>
      <c r="F2094" s="60"/>
      <c r="G2094" s="61"/>
      <c r="H2094" s="61"/>
      <c r="I2094" s="62">
        <f t="shared" si="80"/>
        <v>0</v>
      </c>
      <c r="K2094" s="740">
        <f>+I2094*K2089</f>
        <v>0</v>
      </c>
    </row>
    <row r="2095" spans="2:11" ht="15" customHeight="1">
      <c r="B2095" s="750"/>
      <c r="C2095" s="751"/>
      <c r="D2095" s="752"/>
      <c r="E2095" s="60"/>
      <c r="F2095" s="60"/>
      <c r="G2095" s="61"/>
      <c r="H2095" s="61"/>
      <c r="I2095" s="62">
        <f t="shared" si="80"/>
        <v>0</v>
      </c>
      <c r="K2095" s="740">
        <f>+I2095*K2089</f>
        <v>0</v>
      </c>
    </row>
    <row r="2096" spans="2:11" ht="15" customHeight="1">
      <c r="B2096" s="753" t="s">
        <v>263</v>
      </c>
      <c r="C2096" s="867"/>
      <c r="D2096" s="867"/>
      <c r="E2096" s="867"/>
      <c r="F2096" s="867"/>
      <c r="G2096" s="867"/>
      <c r="H2096" s="868"/>
      <c r="I2096" s="63">
        <f>SUM(I2091:I2095)</f>
        <v>7.5</v>
      </c>
    </row>
    <row r="2097" spans="2:9" ht="19.5" customHeight="1">
      <c r="B2097" s="754" t="s">
        <v>264</v>
      </c>
      <c r="C2097" s="869"/>
      <c r="D2097" s="869"/>
      <c r="E2097" s="869"/>
      <c r="F2097" s="869"/>
      <c r="G2097" s="869"/>
      <c r="H2097" s="869"/>
      <c r="I2097" s="870"/>
    </row>
    <row r="2098" spans="2:9" ht="19.5" customHeight="1">
      <c r="B2098" s="871"/>
      <c r="C2098" s="860"/>
      <c r="D2098" s="860"/>
      <c r="E2098" s="860"/>
      <c r="F2098" s="860"/>
      <c r="G2098" s="860"/>
      <c r="H2098" s="860"/>
      <c r="I2098" s="872"/>
    </row>
    <row r="2099" spans="2:9" ht="19.5" customHeight="1">
      <c r="B2099" s="871"/>
      <c r="C2099" s="860"/>
      <c r="D2099" s="860"/>
      <c r="E2099" s="860"/>
      <c r="F2099" s="860"/>
      <c r="G2099" s="860"/>
      <c r="H2099" s="860"/>
      <c r="I2099" s="872"/>
    </row>
    <row r="2100" spans="2:9" ht="19.5" customHeight="1">
      <c r="B2100" s="871"/>
      <c r="C2100" s="860"/>
      <c r="D2100" s="860"/>
      <c r="E2100" s="860"/>
      <c r="F2100" s="860"/>
      <c r="G2100" s="860"/>
      <c r="H2100" s="860"/>
      <c r="I2100" s="872"/>
    </row>
    <row r="2101" spans="2:9" ht="19.5" customHeight="1">
      <c r="B2101" s="871"/>
      <c r="C2101" s="860"/>
      <c r="D2101" s="860"/>
      <c r="E2101" s="860"/>
      <c r="F2101" s="860"/>
      <c r="G2101" s="860"/>
      <c r="H2101" s="860"/>
      <c r="I2101" s="872"/>
    </row>
    <row r="2102" spans="2:9" ht="19.5" customHeight="1">
      <c r="B2102" s="871"/>
      <c r="C2102" s="860"/>
      <c r="D2102" s="860"/>
      <c r="E2102" s="860"/>
      <c r="F2102" s="860"/>
      <c r="G2102" s="860"/>
      <c r="H2102" s="860"/>
      <c r="I2102" s="872"/>
    </row>
    <row r="2103" spans="2:9" ht="19.5" customHeight="1">
      <c r="B2103" s="871"/>
      <c r="C2103" s="860"/>
      <c r="D2103" s="860"/>
      <c r="E2103" s="860"/>
      <c r="F2103" s="860"/>
      <c r="G2103" s="860"/>
      <c r="H2103" s="860"/>
      <c r="I2103" s="872"/>
    </row>
    <row r="2104" spans="2:9" ht="19.5" customHeight="1">
      <c r="B2104" s="871"/>
      <c r="C2104" s="860"/>
      <c r="D2104" s="860"/>
      <c r="E2104" s="860"/>
      <c r="F2104" s="860"/>
      <c r="G2104" s="860"/>
      <c r="H2104" s="860"/>
      <c r="I2104" s="872"/>
    </row>
    <row r="2105" spans="2:9" ht="19.5" customHeight="1">
      <c r="B2105" s="871"/>
      <c r="C2105" s="860"/>
      <c r="D2105" s="860"/>
      <c r="E2105" s="860"/>
      <c r="F2105" s="860"/>
      <c r="G2105" s="860"/>
      <c r="H2105" s="860"/>
      <c r="I2105" s="872"/>
    </row>
    <row r="2106" spans="2:9" ht="19.5" customHeight="1">
      <c r="B2106" s="871"/>
      <c r="C2106" s="860"/>
      <c r="D2106" s="860"/>
      <c r="E2106" s="860"/>
      <c r="F2106" s="860"/>
      <c r="G2106" s="860"/>
      <c r="H2106" s="860"/>
      <c r="I2106" s="872"/>
    </row>
    <row r="2107" spans="2:9" ht="19.5" customHeight="1">
      <c r="B2107" s="871"/>
      <c r="C2107" s="860"/>
      <c r="D2107" s="860"/>
      <c r="E2107" s="860"/>
      <c r="F2107" s="860"/>
      <c r="G2107" s="860"/>
      <c r="H2107" s="860"/>
      <c r="I2107" s="872"/>
    </row>
    <row r="2108" spans="2:9" ht="19.5" customHeight="1">
      <c r="B2108" s="871"/>
      <c r="C2108" s="860"/>
      <c r="D2108" s="860"/>
      <c r="E2108" s="860"/>
      <c r="F2108" s="860"/>
      <c r="G2108" s="860"/>
      <c r="H2108" s="860"/>
      <c r="I2108" s="872"/>
    </row>
    <row r="2109" spans="2:9" ht="19.5" customHeight="1">
      <c r="B2109" s="871"/>
      <c r="C2109" s="860"/>
      <c r="D2109" s="860"/>
      <c r="E2109" s="860"/>
      <c r="F2109" s="860"/>
      <c r="G2109" s="860"/>
      <c r="H2109" s="860"/>
      <c r="I2109" s="872"/>
    </row>
    <row r="2110" spans="2:9" ht="19.5" customHeight="1">
      <c r="B2110" s="871"/>
      <c r="C2110" s="860"/>
      <c r="D2110" s="860"/>
      <c r="E2110" s="860"/>
      <c r="F2110" s="860"/>
      <c r="G2110" s="860"/>
      <c r="H2110" s="860"/>
      <c r="I2110" s="872"/>
    </row>
    <row r="2111" spans="2:9" ht="19.5" customHeight="1">
      <c r="B2111" s="871"/>
      <c r="C2111" s="860"/>
      <c r="D2111" s="860"/>
      <c r="E2111" s="860"/>
      <c r="F2111" s="860"/>
      <c r="G2111" s="860"/>
      <c r="H2111" s="860"/>
      <c r="I2111" s="872"/>
    </row>
    <row r="2112" spans="2:9" ht="19.5" customHeight="1">
      <c r="B2112" s="871"/>
      <c r="C2112" s="860"/>
      <c r="D2112" s="860"/>
      <c r="E2112" s="860"/>
      <c r="F2112" s="860"/>
      <c r="G2112" s="860"/>
      <c r="H2112" s="860"/>
      <c r="I2112" s="872"/>
    </row>
    <row r="2113" spans="2:9" ht="19.5" customHeight="1">
      <c r="B2113" s="871"/>
      <c r="C2113" s="860"/>
      <c r="D2113" s="860"/>
      <c r="E2113" s="860"/>
      <c r="F2113" s="860"/>
      <c r="G2113" s="860"/>
      <c r="H2113" s="860"/>
      <c r="I2113" s="872"/>
    </row>
    <row r="2114" spans="2:9" ht="19.5" customHeight="1">
      <c r="B2114" s="871"/>
      <c r="C2114" s="860"/>
      <c r="D2114" s="860"/>
      <c r="E2114" s="860"/>
      <c r="F2114" s="860"/>
      <c r="G2114" s="860"/>
      <c r="H2114" s="860"/>
      <c r="I2114" s="872"/>
    </row>
    <row r="2115" spans="2:9" ht="19.5" customHeight="1">
      <c r="B2115" s="871"/>
      <c r="C2115" s="860"/>
      <c r="D2115" s="860"/>
      <c r="E2115" s="860"/>
      <c r="F2115" s="860"/>
      <c r="G2115" s="860"/>
      <c r="H2115" s="860"/>
      <c r="I2115" s="872"/>
    </row>
    <row r="2116" spans="2:9" ht="19.5" customHeight="1">
      <c r="B2116" s="871"/>
      <c r="C2116" s="860"/>
      <c r="D2116" s="860"/>
      <c r="E2116" s="860"/>
      <c r="F2116" s="860"/>
      <c r="G2116" s="860"/>
      <c r="H2116" s="860"/>
      <c r="I2116" s="872"/>
    </row>
    <row r="2117" spans="2:9" ht="19.5" customHeight="1">
      <c r="B2117" s="871"/>
      <c r="C2117" s="860"/>
      <c r="D2117" s="860"/>
      <c r="E2117" s="860"/>
      <c r="F2117" s="860"/>
      <c r="G2117" s="860"/>
      <c r="H2117" s="860"/>
      <c r="I2117" s="872"/>
    </row>
    <row r="2118" spans="2:9" ht="19.5" customHeight="1">
      <c r="B2118" s="871"/>
      <c r="C2118" s="860"/>
      <c r="D2118" s="860"/>
      <c r="E2118" s="860"/>
      <c r="F2118" s="860"/>
      <c r="G2118" s="860"/>
      <c r="H2118" s="860"/>
      <c r="I2118" s="872"/>
    </row>
    <row r="2119" spans="2:9" ht="19.5" customHeight="1">
      <c r="B2119" s="871"/>
      <c r="C2119" s="860"/>
      <c r="D2119" s="860"/>
      <c r="E2119" s="860"/>
      <c r="F2119" s="860"/>
      <c r="G2119" s="860"/>
      <c r="H2119" s="860"/>
      <c r="I2119" s="872"/>
    </row>
    <row r="2120" spans="2:9" ht="19.5" customHeight="1">
      <c r="B2120" s="871"/>
      <c r="C2120" s="860"/>
      <c r="D2120" s="860"/>
      <c r="E2120" s="860"/>
      <c r="F2120" s="860"/>
      <c r="G2120" s="860"/>
      <c r="H2120" s="860"/>
      <c r="I2120" s="872"/>
    </row>
    <row r="2121" spans="2:9" ht="19.5" customHeight="1">
      <c r="B2121" s="871"/>
      <c r="C2121" s="860"/>
      <c r="D2121" s="860"/>
      <c r="E2121" s="860"/>
      <c r="F2121" s="860"/>
      <c r="G2121" s="860"/>
      <c r="H2121" s="860"/>
      <c r="I2121" s="872"/>
    </row>
    <row r="2122" spans="2:9" ht="19.5" customHeight="1">
      <c r="B2122" s="871"/>
      <c r="C2122" s="860"/>
      <c r="D2122" s="860"/>
      <c r="E2122" s="860"/>
      <c r="F2122" s="860"/>
      <c r="G2122" s="860"/>
      <c r="H2122" s="860"/>
      <c r="I2122" s="872"/>
    </row>
    <row r="2123" spans="2:9" ht="19.5" customHeight="1">
      <c r="B2123" s="871"/>
      <c r="C2123" s="860"/>
      <c r="D2123" s="860"/>
      <c r="E2123" s="860"/>
      <c r="F2123" s="860"/>
      <c r="G2123" s="860"/>
      <c r="H2123" s="860"/>
      <c r="I2123" s="872"/>
    </row>
    <row r="2124" spans="2:9" ht="19.5" customHeight="1">
      <c r="B2124" s="871"/>
      <c r="C2124" s="860"/>
      <c r="D2124" s="860"/>
      <c r="E2124" s="860"/>
      <c r="F2124" s="860"/>
      <c r="G2124" s="860"/>
      <c r="H2124" s="860"/>
      <c r="I2124" s="872"/>
    </row>
    <row r="2125" spans="2:9" ht="19.5" customHeight="1">
      <c r="B2125" s="873"/>
      <c r="C2125" s="865"/>
      <c r="D2125" s="865"/>
      <c r="E2125" s="865"/>
      <c r="F2125" s="865"/>
      <c r="G2125" s="865"/>
      <c r="H2125" s="865"/>
      <c r="I2125" s="866"/>
    </row>
    <row r="2126" spans="2:9" ht="14.25" customHeight="1"/>
    <row r="2127" spans="2:9" ht="18" customHeight="1">
      <c r="B2127" s="755" t="s">
        <v>256</v>
      </c>
      <c r="C2127" s="861"/>
      <c r="D2127" s="861"/>
      <c r="E2127" s="861"/>
      <c r="F2127" s="861"/>
      <c r="G2127" s="862"/>
      <c r="H2127" s="461"/>
      <c r="I2127" s="462"/>
    </row>
    <row r="2128" spans="2:9" ht="18" customHeight="1">
      <c r="B2128" s="756" t="s">
        <v>257</v>
      </c>
      <c r="C2128" s="861"/>
      <c r="D2128" s="861"/>
      <c r="E2128" s="861"/>
      <c r="F2128" s="861"/>
      <c r="G2128" s="862"/>
      <c r="H2128" s="52"/>
      <c r="I2128" s="53"/>
    </row>
    <row r="2129" spans="2:11" ht="33" customHeight="1">
      <c r="B2129" s="757" t="str">
        <f>+ACTIVIDADES!$B$2</f>
        <v>MANTENIMIENTO RESTAURANTES ESCOLARES</v>
      </c>
      <c r="C2129" s="863"/>
      <c r="D2129" s="863"/>
      <c r="E2129" s="863"/>
      <c r="F2129" s="863"/>
      <c r="G2129" s="864"/>
      <c r="H2129" s="54"/>
      <c r="I2129" s="55"/>
    </row>
    <row r="2130" spans="2:11" ht="21" customHeight="1">
      <c r="B2130" s="463" t="s">
        <v>6</v>
      </c>
      <c r="C2130" s="758" t="s">
        <v>7</v>
      </c>
      <c r="D2130" s="861"/>
      <c r="E2130" s="861"/>
      <c r="F2130" s="861"/>
      <c r="G2130" s="861"/>
      <c r="H2130" s="464" t="s">
        <v>22</v>
      </c>
      <c r="I2130" s="56" t="s">
        <v>23</v>
      </c>
    </row>
    <row r="2131" spans="2:11" ht="120.6" customHeight="1">
      <c r="B2131" s="428">
        <f>+B2089+0.01</f>
        <v>11.159999999999997</v>
      </c>
      <c r="C2131" s="759" t="str">
        <f t="array" ref="C2131">INDEX(ACTIVIDADES!$C:$C,MATCH(B2131,ACTIVIDADES!$B:$B,0))</f>
        <v>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v>
      </c>
      <c r="D2131" s="865"/>
      <c r="E2131" s="865"/>
      <c r="F2131" s="865"/>
      <c r="G2131" s="866"/>
      <c r="H2131" s="465" t="str">
        <f t="array" ref="H2131">INDEX(ACTIVIDADES!$D:$D,MATCH(B2131,ACTIVIDADES!$B:$B,0))</f>
        <v>m</v>
      </c>
      <c r="I2131" s="57">
        <f>I2138</f>
        <v>7.5</v>
      </c>
      <c r="K2131" s="739">
        <f>INDEX(ACTIVIDADES!$F$9:$F$204,MATCH(MEMORIAS!B2131,ACTIVIDADES!$B$9:$B$204,0))</f>
        <v>2385940.1933212187</v>
      </c>
    </row>
    <row r="2132" spans="2:11" ht="21" customHeight="1">
      <c r="B2132" s="760" t="s">
        <v>258</v>
      </c>
      <c r="C2132" s="761"/>
      <c r="D2132" s="762"/>
      <c r="E2132" s="58" t="s">
        <v>259</v>
      </c>
      <c r="F2132" s="58" t="s">
        <v>260</v>
      </c>
      <c r="G2132" s="58" t="s">
        <v>261</v>
      </c>
      <c r="H2132" s="58" t="s">
        <v>262</v>
      </c>
      <c r="I2132" s="59" t="s">
        <v>251</v>
      </c>
    </row>
    <row r="2133" spans="2:11" ht="15" customHeight="1">
      <c r="B2133" s="763" t="s">
        <v>1</v>
      </c>
      <c r="C2133" s="751"/>
      <c r="D2133" s="752"/>
      <c r="E2133" s="61">
        <v>2.5</v>
      </c>
      <c r="F2133" s="60">
        <v>1</v>
      </c>
      <c r="G2133" s="61">
        <v>1</v>
      </c>
      <c r="H2133" s="61">
        <v>1</v>
      </c>
      <c r="I2133" s="62">
        <f t="shared" ref="I2133:I2137" si="81">IF(E2133="",1,E2133)*IF(F2133="",1,F2133)*IF(G2133="",1,G2133)*H2133</f>
        <v>2.5</v>
      </c>
      <c r="K2133" s="740">
        <f>+I2133*K2131</f>
        <v>5964850.4833030468</v>
      </c>
    </row>
    <row r="2134" spans="2:11" ht="15" customHeight="1">
      <c r="B2134" s="763" t="s">
        <v>2</v>
      </c>
      <c r="C2134" s="751"/>
      <c r="D2134" s="752"/>
      <c r="E2134" s="61">
        <v>2.5</v>
      </c>
      <c r="F2134" s="60">
        <v>1</v>
      </c>
      <c r="G2134" s="61">
        <v>1</v>
      </c>
      <c r="H2134" s="61">
        <v>1</v>
      </c>
      <c r="I2134" s="62">
        <f t="shared" si="81"/>
        <v>2.5</v>
      </c>
      <c r="K2134" s="740">
        <f>+I2134*K2131</f>
        <v>5964850.4833030468</v>
      </c>
    </row>
    <row r="2135" spans="2:11" ht="15.75" customHeight="1">
      <c r="B2135" s="750" t="s">
        <v>3</v>
      </c>
      <c r="C2135" s="751"/>
      <c r="D2135" s="752"/>
      <c r="E2135" s="61">
        <v>2.5</v>
      </c>
      <c r="F2135" s="60">
        <v>1</v>
      </c>
      <c r="G2135" s="61">
        <v>1</v>
      </c>
      <c r="H2135" s="61">
        <v>1</v>
      </c>
      <c r="I2135" s="62">
        <f t="shared" si="81"/>
        <v>2.5</v>
      </c>
      <c r="K2135" s="740">
        <f>+I2135*K2131</f>
        <v>5964850.4833030468</v>
      </c>
    </row>
    <row r="2136" spans="2:11" ht="15" customHeight="1">
      <c r="B2136" s="750"/>
      <c r="C2136" s="751"/>
      <c r="D2136" s="752"/>
      <c r="E2136" s="60"/>
      <c r="F2136" s="60"/>
      <c r="G2136" s="61"/>
      <c r="H2136" s="61"/>
      <c r="I2136" s="62">
        <f t="shared" si="81"/>
        <v>0</v>
      </c>
      <c r="K2136" s="740">
        <f>+I2136*K2131</f>
        <v>0</v>
      </c>
    </row>
    <row r="2137" spans="2:11" ht="15" customHeight="1">
      <c r="B2137" s="750"/>
      <c r="C2137" s="751"/>
      <c r="D2137" s="752"/>
      <c r="E2137" s="60"/>
      <c r="F2137" s="60"/>
      <c r="G2137" s="61"/>
      <c r="H2137" s="61"/>
      <c r="I2137" s="62">
        <f t="shared" si="81"/>
        <v>0</v>
      </c>
      <c r="K2137" s="740">
        <f>+I2137*K2131</f>
        <v>0</v>
      </c>
    </row>
    <row r="2138" spans="2:11" ht="15" customHeight="1">
      <c r="B2138" s="753" t="s">
        <v>263</v>
      </c>
      <c r="C2138" s="867"/>
      <c r="D2138" s="867"/>
      <c r="E2138" s="867"/>
      <c r="F2138" s="867"/>
      <c r="G2138" s="867"/>
      <c r="H2138" s="868"/>
      <c r="I2138" s="63">
        <f>SUM(I2133:I2137)</f>
        <v>7.5</v>
      </c>
    </row>
    <row r="2139" spans="2:11" ht="19.5" customHeight="1">
      <c r="B2139" s="754" t="s">
        <v>264</v>
      </c>
      <c r="C2139" s="869"/>
      <c r="D2139" s="869"/>
      <c r="E2139" s="869"/>
      <c r="F2139" s="869"/>
      <c r="G2139" s="869"/>
      <c r="H2139" s="869"/>
      <c r="I2139" s="870"/>
    </row>
    <row r="2140" spans="2:11" ht="19.5" customHeight="1">
      <c r="B2140" s="871"/>
      <c r="C2140" s="860"/>
      <c r="D2140" s="860"/>
      <c r="E2140" s="860"/>
      <c r="F2140" s="860"/>
      <c r="G2140" s="860"/>
      <c r="H2140" s="860"/>
      <c r="I2140" s="872"/>
    </row>
    <row r="2141" spans="2:11" ht="19.5" customHeight="1">
      <c r="B2141" s="871"/>
      <c r="C2141" s="860"/>
      <c r="D2141" s="860"/>
      <c r="E2141" s="860"/>
      <c r="F2141" s="860"/>
      <c r="G2141" s="860"/>
      <c r="H2141" s="860"/>
      <c r="I2141" s="872"/>
    </row>
    <row r="2142" spans="2:11" ht="19.5" customHeight="1">
      <c r="B2142" s="871"/>
      <c r="C2142" s="860"/>
      <c r="D2142" s="860"/>
      <c r="E2142" s="860"/>
      <c r="F2142" s="860"/>
      <c r="G2142" s="860"/>
      <c r="H2142" s="860"/>
      <c r="I2142" s="872"/>
    </row>
    <row r="2143" spans="2:11" ht="19.5" customHeight="1">
      <c r="B2143" s="871"/>
      <c r="C2143" s="860"/>
      <c r="D2143" s="860"/>
      <c r="E2143" s="860"/>
      <c r="F2143" s="860"/>
      <c r="G2143" s="860"/>
      <c r="H2143" s="860"/>
      <c r="I2143" s="872"/>
    </row>
    <row r="2144" spans="2:11" ht="19.5" customHeight="1">
      <c r="B2144" s="871"/>
      <c r="C2144" s="860"/>
      <c r="D2144" s="860"/>
      <c r="E2144" s="860"/>
      <c r="F2144" s="860"/>
      <c r="G2144" s="860"/>
      <c r="H2144" s="860"/>
      <c r="I2144" s="872"/>
    </row>
    <row r="2145" spans="2:9" ht="19.5" customHeight="1">
      <c r="B2145" s="871"/>
      <c r="C2145" s="860"/>
      <c r="D2145" s="860"/>
      <c r="E2145" s="860"/>
      <c r="F2145" s="860"/>
      <c r="G2145" s="860"/>
      <c r="H2145" s="860"/>
      <c r="I2145" s="872"/>
    </row>
    <row r="2146" spans="2:9" ht="19.5" customHeight="1">
      <c r="B2146" s="871"/>
      <c r="C2146" s="860"/>
      <c r="D2146" s="860"/>
      <c r="E2146" s="860"/>
      <c r="F2146" s="860"/>
      <c r="G2146" s="860"/>
      <c r="H2146" s="860"/>
      <c r="I2146" s="872"/>
    </row>
    <row r="2147" spans="2:9" ht="19.5" customHeight="1">
      <c r="B2147" s="871"/>
      <c r="C2147" s="860"/>
      <c r="D2147" s="860"/>
      <c r="E2147" s="860"/>
      <c r="F2147" s="860"/>
      <c r="G2147" s="860"/>
      <c r="H2147" s="860"/>
      <c r="I2147" s="872"/>
    </row>
    <row r="2148" spans="2:9" ht="19.5" customHeight="1">
      <c r="B2148" s="871"/>
      <c r="C2148" s="860"/>
      <c r="D2148" s="860"/>
      <c r="E2148" s="860"/>
      <c r="F2148" s="860"/>
      <c r="G2148" s="860"/>
      <c r="H2148" s="860"/>
      <c r="I2148" s="872"/>
    </row>
    <row r="2149" spans="2:9" ht="19.5" customHeight="1">
      <c r="B2149" s="871"/>
      <c r="C2149" s="860"/>
      <c r="D2149" s="860"/>
      <c r="E2149" s="860"/>
      <c r="F2149" s="860"/>
      <c r="G2149" s="860"/>
      <c r="H2149" s="860"/>
      <c r="I2149" s="872"/>
    </row>
    <row r="2150" spans="2:9" ht="19.5" customHeight="1">
      <c r="B2150" s="871"/>
      <c r="C2150" s="860"/>
      <c r="D2150" s="860"/>
      <c r="E2150" s="860"/>
      <c r="F2150" s="860"/>
      <c r="G2150" s="860"/>
      <c r="H2150" s="860"/>
      <c r="I2150" s="872"/>
    </row>
    <row r="2151" spans="2:9" ht="19.5" customHeight="1">
      <c r="B2151" s="871"/>
      <c r="C2151" s="860"/>
      <c r="D2151" s="860"/>
      <c r="E2151" s="860"/>
      <c r="F2151" s="860"/>
      <c r="G2151" s="860"/>
      <c r="H2151" s="860"/>
      <c r="I2151" s="872"/>
    </row>
    <row r="2152" spans="2:9" ht="19.5" customHeight="1">
      <c r="B2152" s="871"/>
      <c r="C2152" s="860"/>
      <c r="D2152" s="860"/>
      <c r="E2152" s="860"/>
      <c r="F2152" s="860"/>
      <c r="G2152" s="860"/>
      <c r="H2152" s="860"/>
      <c r="I2152" s="872"/>
    </row>
    <row r="2153" spans="2:9" ht="19.5" customHeight="1">
      <c r="B2153" s="871"/>
      <c r="C2153" s="860"/>
      <c r="D2153" s="860"/>
      <c r="E2153" s="860"/>
      <c r="F2153" s="860"/>
      <c r="G2153" s="860"/>
      <c r="H2153" s="860"/>
      <c r="I2153" s="872"/>
    </row>
    <row r="2154" spans="2:9" ht="19.5" customHeight="1">
      <c r="B2154" s="871"/>
      <c r="C2154" s="860"/>
      <c r="D2154" s="860"/>
      <c r="E2154" s="860"/>
      <c r="F2154" s="860"/>
      <c r="G2154" s="860"/>
      <c r="H2154" s="860"/>
      <c r="I2154" s="872"/>
    </row>
    <row r="2155" spans="2:9" ht="19.5" customHeight="1">
      <c r="B2155" s="871"/>
      <c r="C2155" s="860"/>
      <c r="D2155" s="860"/>
      <c r="E2155" s="860"/>
      <c r="F2155" s="860"/>
      <c r="G2155" s="860"/>
      <c r="H2155" s="860"/>
      <c r="I2155" s="872"/>
    </row>
    <row r="2156" spans="2:9" ht="19.5" customHeight="1">
      <c r="B2156" s="871"/>
      <c r="C2156" s="860"/>
      <c r="D2156" s="860"/>
      <c r="E2156" s="860"/>
      <c r="F2156" s="860"/>
      <c r="G2156" s="860"/>
      <c r="H2156" s="860"/>
      <c r="I2156" s="872"/>
    </row>
    <row r="2157" spans="2:9" ht="19.5" customHeight="1">
      <c r="B2157" s="871"/>
      <c r="C2157" s="860"/>
      <c r="D2157" s="860"/>
      <c r="E2157" s="860"/>
      <c r="F2157" s="860"/>
      <c r="G2157" s="860"/>
      <c r="H2157" s="860"/>
      <c r="I2157" s="872"/>
    </row>
    <row r="2158" spans="2:9" ht="19.5" customHeight="1">
      <c r="B2158" s="871"/>
      <c r="C2158" s="860"/>
      <c r="D2158" s="860"/>
      <c r="E2158" s="860"/>
      <c r="F2158" s="860"/>
      <c r="G2158" s="860"/>
      <c r="H2158" s="860"/>
      <c r="I2158" s="872"/>
    </row>
    <row r="2159" spans="2:9" ht="19.5" customHeight="1">
      <c r="B2159" s="871"/>
      <c r="C2159" s="860"/>
      <c r="D2159" s="860"/>
      <c r="E2159" s="860"/>
      <c r="F2159" s="860"/>
      <c r="G2159" s="860"/>
      <c r="H2159" s="860"/>
      <c r="I2159" s="872"/>
    </row>
    <row r="2160" spans="2:9" ht="19.5" customHeight="1">
      <c r="B2160" s="871"/>
      <c r="C2160" s="860"/>
      <c r="D2160" s="860"/>
      <c r="E2160" s="860"/>
      <c r="F2160" s="860"/>
      <c r="G2160" s="860"/>
      <c r="H2160" s="860"/>
      <c r="I2160" s="872"/>
    </row>
    <row r="2161" spans="2:9" ht="19.5" customHeight="1">
      <c r="B2161" s="871"/>
      <c r="C2161" s="860"/>
      <c r="D2161" s="860"/>
      <c r="E2161" s="860"/>
      <c r="F2161" s="860"/>
      <c r="G2161" s="860"/>
      <c r="H2161" s="860"/>
      <c r="I2161" s="872"/>
    </row>
    <row r="2162" spans="2:9" ht="19.5" customHeight="1">
      <c r="B2162" s="871"/>
      <c r="C2162" s="860"/>
      <c r="D2162" s="860"/>
      <c r="E2162" s="860"/>
      <c r="F2162" s="860"/>
      <c r="G2162" s="860"/>
      <c r="H2162" s="860"/>
      <c r="I2162" s="872"/>
    </row>
    <row r="2163" spans="2:9" ht="19.5" customHeight="1">
      <c r="B2163" s="871"/>
      <c r="C2163" s="860"/>
      <c r="D2163" s="860"/>
      <c r="E2163" s="860"/>
      <c r="F2163" s="860"/>
      <c r="G2163" s="860"/>
      <c r="H2163" s="860"/>
      <c r="I2163" s="872"/>
    </row>
    <row r="2164" spans="2:9" ht="19.5" customHeight="1">
      <c r="B2164" s="871"/>
      <c r="C2164" s="860"/>
      <c r="D2164" s="860"/>
      <c r="E2164" s="860"/>
      <c r="F2164" s="860"/>
      <c r="G2164" s="860"/>
      <c r="H2164" s="860"/>
      <c r="I2164" s="872"/>
    </row>
    <row r="2165" spans="2:9" ht="19.5" customHeight="1">
      <c r="B2165" s="871"/>
      <c r="C2165" s="860"/>
      <c r="D2165" s="860"/>
      <c r="E2165" s="860"/>
      <c r="F2165" s="860"/>
      <c r="G2165" s="860"/>
      <c r="H2165" s="860"/>
      <c r="I2165" s="872"/>
    </row>
    <row r="2166" spans="2:9" ht="19.5" customHeight="1">
      <c r="B2166" s="871"/>
      <c r="C2166" s="860"/>
      <c r="D2166" s="860"/>
      <c r="E2166" s="860"/>
      <c r="F2166" s="860"/>
      <c r="G2166" s="860"/>
      <c r="H2166" s="860"/>
      <c r="I2166" s="872"/>
    </row>
    <row r="2167" spans="2:9" ht="19.5" customHeight="1">
      <c r="B2167" s="871"/>
      <c r="C2167" s="860"/>
      <c r="D2167" s="860"/>
      <c r="E2167" s="860"/>
      <c r="F2167" s="860"/>
      <c r="G2167" s="860"/>
      <c r="H2167" s="860"/>
      <c r="I2167" s="872"/>
    </row>
    <row r="2168" spans="2:9" ht="19.5" customHeight="1">
      <c r="B2168" s="871"/>
      <c r="C2168" s="860"/>
      <c r="D2168" s="860"/>
      <c r="E2168" s="860"/>
      <c r="F2168" s="860"/>
      <c r="G2168" s="860"/>
      <c r="H2168" s="860"/>
      <c r="I2168" s="872"/>
    </row>
    <row r="2169" spans="2:9" ht="19.5" customHeight="1">
      <c r="B2169" s="873"/>
      <c r="C2169" s="865"/>
      <c r="D2169" s="865"/>
      <c r="E2169" s="865"/>
      <c r="F2169" s="865"/>
      <c r="G2169" s="865"/>
      <c r="H2169" s="865"/>
      <c r="I2169" s="866"/>
    </row>
    <row r="2170" spans="2:9" ht="14.25" customHeight="1"/>
    <row r="2171" spans="2:9" ht="18" customHeight="1">
      <c r="B2171" s="755" t="s">
        <v>256</v>
      </c>
      <c r="C2171" s="861"/>
      <c r="D2171" s="861"/>
      <c r="E2171" s="861"/>
      <c r="F2171" s="861"/>
      <c r="G2171" s="862"/>
      <c r="H2171" s="461"/>
      <c r="I2171" s="462"/>
    </row>
    <row r="2172" spans="2:9" ht="18" customHeight="1">
      <c r="B2172" s="756" t="s">
        <v>257</v>
      </c>
      <c r="C2172" s="861"/>
      <c r="D2172" s="861"/>
      <c r="E2172" s="861"/>
      <c r="F2172" s="861"/>
      <c r="G2172" s="862"/>
      <c r="H2172" s="52"/>
      <c r="I2172" s="53"/>
    </row>
    <row r="2173" spans="2:9" ht="33" customHeight="1">
      <c r="B2173" s="757" t="str">
        <f>+ACTIVIDADES!$B$2</f>
        <v>MANTENIMIENTO RESTAURANTES ESCOLARES</v>
      </c>
      <c r="C2173" s="863"/>
      <c r="D2173" s="863"/>
      <c r="E2173" s="863"/>
      <c r="F2173" s="863"/>
      <c r="G2173" s="864"/>
      <c r="H2173" s="54"/>
      <c r="I2173" s="55"/>
    </row>
    <row r="2174" spans="2:9" ht="21" customHeight="1">
      <c r="B2174" s="463" t="s">
        <v>6</v>
      </c>
      <c r="C2174" s="758" t="s">
        <v>7</v>
      </c>
      <c r="D2174" s="861"/>
      <c r="E2174" s="861"/>
      <c r="F2174" s="861"/>
      <c r="G2174" s="861"/>
      <c r="H2174" s="464" t="s">
        <v>22</v>
      </c>
      <c r="I2174" s="56" t="s">
        <v>23</v>
      </c>
    </row>
    <row r="2175" spans="2:9" ht="95.25" customHeight="1">
      <c r="B2175" s="428">
        <f>+B2131+0.01</f>
        <v>11.169999999999996</v>
      </c>
      <c r="C2175" s="759" t="str">
        <f t="array" ref="C2175">INDEX(ACTIVIDADES!$C:$C,MATCH(B2175,ACTIVIDADES!$B:$B,0))</f>
        <v>Suministro e instalación de MESÓN DE LAVAMANOS EN ACERO INOXIDABLE AISI 304,  con doble lavamanos, calibre 20, espesor 0.02m. Incluye griferías, abastos, desagues y todo lo necesario para su correcta instalación y funcionamiento.</v>
      </c>
      <c r="D2175" s="865"/>
      <c r="E2175" s="865"/>
      <c r="F2175" s="865"/>
      <c r="G2175" s="866"/>
      <c r="H2175" s="465" t="str">
        <f t="array" ref="H2175">INDEX(ACTIVIDADES!$D:$D,MATCH(B2175,ACTIVIDADES!$B:$B,0))</f>
        <v>un</v>
      </c>
      <c r="I2175" s="57">
        <f>I2182</f>
        <v>0</v>
      </c>
    </row>
    <row r="2176" spans="2:9" ht="21" customHeight="1">
      <c r="B2176" s="760" t="s">
        <v>258</v>
      </c>
      <c r="C2176" s="761"/>
      <c r="D2176" s="762"/>
      <c r="E2176" s="58" t="s">
        <v>259</v>
      </c>
      <c r="F2176" s="58" t="s">
        <v>260</v>
      </c>
      <c r="G2176" s="58" t="s">
        <v>261</v>
      </c>
      <c r="H2176" s="58" t="s">
        <v>262</v>
      </c>
      <c r="I2176" s="59" t="s">
        <v>251</v>
      </c>
    </row>
    <row r="2177" spans="2:9" ht="15" customHeight="1">
      <c r="B2177" s="763"/>
      <c r="C2177" s="751"/>
      <c r="D2177" s="752"/>
      <c r="E2177" s="60"/>
      <c r="F2177" s="60"/>
      <c r="G2177" s="61"/>
      <c r="H2177" s="61"/>
      <c r="I2177" s="62">
        <f t="shared" ref="I2177:I2181" si="82">IF(E2177="",1,E2177)*IF(F2177="",1,F2177)*IF(G2177="",1,G2177)*H2177</f>
        <v>0</v>
      </c>
    </row>
    <row r="2178" spans="2:9" ht="15" customHeight="1">
      <c r="B2178" s="763"/>
      <c r="C2178" s="751"/>
      <c r="D2178" s="752"/>
      <c r="E2178" s="60"/>
      <c r="F2178" s="60"/>
      <c r="G2178" s="61"/>
      <c r="H2178" s="61"/>
      <c r="I2178" s="62">
        <f t="shared" si="82"/>
        <v>0</v>
      </c>
    </row>
    <row r="2179" spans="2:9" ht="15.75" customHeight="1">
      <c r="B2179" s="750"/>
      <c r="C2179" s="751"/>
      <c r="D2179" s="752"/>
      <c r="E2179" s="60"/>
      <c r="F2179" s="60"/>
      <c r="G2179" s="61"/>
      <c r="H2179" s="61"/>
      <c r="I2179" s="62">
        <f t="shared" si="82"/>
        <v>0</v>
      </c>
    </row>
    <row r="2180" spans="2:9" ht="15" customHeight="1">
      <c r="B2180" s="750"/>
      <c r="C2180" s="751"/>
      <c r="D2180" s="752"/>
      <c r="E2180" s="60"/>
      <c r="F2180" s="60"/>
      <c r="G2180" s="61"/>
      <c r="H2180" s="61"/>
      <c r="I2180" s="62">
        <f t="shared" si="82"/>
        <v>0</v>
      </c>
    </row>
    <row r="2181" spans="2:9" ht="15" customHeight="1">
      <c r="B2181" s="750"/>
      <c r="C2181" s="751"/>
      <c r="D2181" s="752"/>
      <c r="E2181" s="60"/>
      <c r="F2181" s="60"/>
      <c r="G2181" s="61"/>
      <c r="H2181" s="61"/>
      <c r="I2181" s="62">
        <f t="shared" si="82"/>
        <v>0</v>
      </c>
    </row>
    <row r="2182" spans="2:9" ht="15" customHeight="1">
      <c r="B2182" s="753" t="s">
        <v>263</v>
      </c>
      <c r="C2182" s="867"/>
      <c r="D2182" s="867"/>
      <c r="E2182" s="867"/>
      <c r="F2182" s="867"/>
      <c r="G2182" s="867"/>
      <c r="H2182" s="868"/>
      <c r="I2182" s="63">
        <f>SUM(I2177:I2181)</f>
        <v>0</v>
      </c>
    </row>
    <row r="2183" spans="2:9" ht="19.5" customHeight="1">
      <c r="B2183" s="754" t="s">
        <v>264</v>
      </c>
      <c r="C2183" s="869"/>
      <c r="D2183" s="869"/>
      <c r="E2183" s="869"/>
      <c r="F2183" s="869"/>
      <c r="G2183" s="869"/>
      <c r="H2183" s="869"/>
      <c r="I2183" s="870"/>
    </row>
    <row r="2184" spans="2:9" ht="19.5" customHeight="1">
      <c r="B2184" s="871"/>
      <c r="C2184" s="860"/>
      <c r="D2184" s="860"/>
      <c r="E2184" s="860"/>
      <c r="F2184" s="860"/>
      <c r="G2184" s="860"/>
      <c r="H2184" s="860"/>
      <c r="I2184" s="872"/>
    </row>
    <row r="2185" spans="2:9" ht="19.5" customHeight="1">
      <c r="B2185" s="871"/>
      <c r="C2185" s="860"/>
      <c r="D2185" s="860"/>
      <c r="E2185" s="860"/>
      <c r="F2185" s="860"/>
      <c r="G2185" s="860"/>
      <c r="H2185" s="860"/>
      <c r="I2185" s="872"/>
    </row>
    <row r="2186" spans="2:9" ht="19.5" customHeight="1">
      <c r="B2186" s="871"/>
      <c r="C2186" s="860"/>
      <c r="D2186" s="860"/>
      <c r="E2186" s="860"/>
      <c r="F2186" s="860"/>
      <c r="G2186" s="860"/>
      <c r="H2186" s="860"/>
      <c r="I2186" s="872"/>
    </row>
    <row r="2187" spans="2:9" ht="19.5" customHeight="1">
      <c r="B2187" s="871"/>
      <c r="C2187" s="860"/>
      <c r="D2187" s="860"/>
      <c r="E2187" s="860"/>
      <c r="F2187" s="860"/>
      <c r="G2187" s="860"/>
      <c r="H2187" s="860"/>
      <c r="I2187" s="872"/>
    </row>
    <row r="2188" spans="2:9" ht="19.5" customHeight="1">
      <c r="B2188" s="871"/>
      <c r="C2188" s="860"/>
      <c r="D2188" s="860"/>
      <c r="E2188" s="860"/>
      <c r="F2188" s="860"/>
      <c r="G2188" s="860"/>
      <c r="H2188" s="860"/>
      <c r="I2188" s="872"/>
    </row>
    <row r="2189" spans="2:9" ht="19.5" customHeight="1">
      <c r="B2189" s="871"/>
      <c r="C2189" s="860"/>
      <c r="D2189" s="860"/>
      <c r="E2189" s="860"/>
      <c r="F2189" s="860"/>
      <c r="G2189" s="860"/>
      <c r="H2189" s="860"/>
      <c r="I2189" s="872"/>
    </row>
    <row r="2190" spans="2:9" ht="19.5" customHeight="1">
      <c r="B2190" s="871"/>
      <c r="C2190" s="860"/>
      <c r="D2190" s="860"/>
      <c r="E2190" s="860"/>
      <c r="F2190" s="860"/>
      <c r="G2190" s="860"/>
      <c r="H2190" s="860"/>
      <c r="I2190" s="872"/>
    </row>
    <row r="2191" spans="2:9" ht="19.5" customHeight="1">
      <c r="B2191" s="871"/>
      <c r="C2191" s="860"/>
      <c r="D2191" s="860"/>
      <c r="E2191" s="860"/>
      <c r="F2191" s="860"/>
      <c r="G2191" s="860"/>
      <c r="H2191" s="860"/>
      <c r="I2191" s="872"/>
    </row>
    <row r="2192" spans="2:9" ht="19.5" customHeight="1">
      <c r="B2192" s="871"/>
      <c r="C2192" s="860"/>
      <c r="D2192" s="860"/>
      <c r="E2192" s="860"/>
      <c r="F2192" s="860"/>
      <c r="G2192" s="860"/>
      <c r="H2192" s="860"/>
      <c r="I2192" s="872"/>
    </row>
    <row r="2193" spans="2:11" ht="19.5" customHeight="1">
      <c r="B2193" s="873"/>
      <c r="C2193" s="865"/>
      <c r="D2193" s="865"/>
      <c r="E2193" s="865"/>
      <c r="F2193" s="865"/>
      <c r="G2193" s="865"/>
      <c r="H2193" s="865"/>
      <c r="I2193" s="866"/>
    </row>
    <row r="2194" spans="2:11" ht="14.25" customHeight="1"/>
    <row r="2195" spans="2:11" ht="18" customHeight="1">
      <c r="B2195" s="755" t="s">
        <v>256</v>
      </c>
      <c r="C2195" s="861"/>
      <c r="D2195" s="861"/>
      <c r="E2195" s="861"/>
      <c r="F2195" s="861"/>
      <c r="G2195" s="862"/>
      <c r="H2195" s="461"/>
      <c r="I2195" s="462"/>
    </row>
    <row r="2196" spans="2:11" ht="18" customHeight="1">
      <c r="B2196" s="756" t="s">
        <v>257</v>
      </c>
      <c r="C2196" s="861"/>
      <c r="D2196" s="861"/>
      <c r="E2196" s="861"/>
      <c r="F2196" s="861"/>
      <c r="G2196" s="862"/>
      <c r="H2196" s="52"/>
      <c r="I2196" s="53"/>
    </row>
    <row r="2197" spans="2:11" ht="33" customHeight="1">
      <c r="B2197" s="757" t="str">
        <f>+ACTIVIDADES!$B$2</f>
        <v>MANTENIMIENTO RESTAURANTES ESCOLARES</v>
      </c>
      <c r="C2197" s="863"/>
      <c r="D2197" s="863"/>
      <c r="E2197" s="863"/>
      <c r="F2197" s="863"/>
      <c r="G2197" s="864"/>
      <c r="H2197" s="54"/>
      <c r="I2197" s="55"/>
    </row>
    <row r="2198" spans="2:11" ht="21" customHeight="1">
      <c r="B2198" s="463" t="s">
        <v>6</v>
      </c>
      <c r="C2198" s="758" t="s">
        <v>7</v>
      </c>
      <c r="D2198" s="861"/>
      <c r="E2198" s="861"/>
      <c r="F2198" s="861"/>
      <c r="G2198" s="861"/>
      <c r="H2198" s="464" t="s">
        <v>22</v>
      </c>
      <c r="I2198" s="56" t="s">
        <v>23</v>
      </c>
    </row>
    <row r="2199" spans="2:11" ht="95.25" customHeight="1">
      <c r="B2199" s="428">
        <f>+ACTIVIDADES!B110</f>
        <v>12.01</v>
      </c>
      <c r="C2199" s="759" t="str">
        <f t="array" ref="C2199">INDEX(ACTIVIDADES!$C:$C,MATCH(B2199,ACTIVIDADES!$B:$B,0))</f>
        <v>Suministro e instalación de Griferia para lavaplatos</v>
      </c>
      <c r="D2199" s="865"/>
      <c r="E2199" s="865"/>
      <c r="F2199" s="865"/>
      <c r="G2199" s="866"/>
      <c r="H2199" s="465" t="str">
        <f t="array" ref="H2199">INDEX(ACTIVIDADES!$D:$D,MATCH(B2199,ACTIVIDADES!$B:$B,0))</f>
        <v>un</v>
      </c>
      <c r="I2199" s="57">
        <f>I2206</f>
        <v>3</v>
      </c>
      <c r="K2199" s="739">
        <f>INDEX(ACTIVIDADES!$F$9:$F$204,MATCH(MEMORIAS!B2199,ACTIVIDADES!$B$9:$B$204,0))</f>
        <v>259727.79011242199</v>
      </c>
    </row>
    <row r="2200" spans="2:11" ht="21" customHeight="1">
      <c r="B2200" s="760" t="s">
        <v>258</v>
      </c>
      <c r="C2200" s="761"/>
      <c r="D2200" s="762"/>
      <c r="E2200" s="58" t="s">
        <v>259</v>
      </c>
      <c r="F2200" s="58" t="s">
        <v>260</v>
      </c>
      <c r="G2200" s="58" t="s">
        <v>261</v>
      </c>
      <c r="H2200" s="58" t="s">
        <v>262</v>
      </c>
      <c r="I2200" s="59" t="s">
        <v>251</v>
      </c>
    </row>
    <row r="2201" spans="2:11" ht="15" customHeight="1">
      <c r="B2201" s="763" t="s">
        <v>2</v>
      </c>
      <c r="C2201" s="751"/>
      <c r="D2201" s="752"/>
      <c r="E2201" s="60"/>
      <c r="F2201" s="60"/>
      <c r="G2201" s="61"/>
      <c r="H2201" s="61">
        <v>2</v>
      </c>
      <c r="I2201" s="62">
        <f t="shared" ref="I2201:I2205" si="83">IF(E2201="",1,E2201)*IF(F2201="",1,F2201)*IF(G2201="",1,G2201)*H2201</f>
        <v>2</v>
      </c>
      <c r="K2201" s="740">
        <f>+I2201*K2199</f>
        <v>519455.58022484399</v>
      </c>
    </row>
    <row r="2202" spans="2:11" ht="15" customHeight="1">
      <c r="B2202" s="763" t="s">
        <v>3</v>
      </c>
      <c r="C2202" s="751"/>
      <c r="D2202" s="752"/>
      <c r="E2202" s="60"/>
      <c r="F2202" s="60"/>
      <c r="G2202" s="61"/>
      <c r="H2202" s="61">
        <v>1</v>
      </c>
      <c r="I2202" s="62">
        <f t="shared" si="83"/>
        <v>1</v>
      </c>
      <c r="K2202" s="740">
        <f>+I2202*K2199</f>
        <v>259727.79011242199</v>
      </c>
    </row>
    <row r="2203" spans="2:11" ht="15.75" customHeight="1">
      <c r="B2203" s="750"/>
      <c r="C2203" s="751"/>
      <c r="D2203" s="752"/>
      <c r="E2203" s="60"/>
      <c r="F2203" s="60"/>
      <c r="G2203" s="61"/>
      <c r="H2203" s="61"/>
      <c r="I2203" s="62">
        <f t="shared" si="83"/>
        <v>0</v>
      </c>
      <c r="K2203" s="740">
        <f>+I2203*K2199</f>
        <v>0</v>
      </c>
    </row>
    <row r="2204" spans="2:11" ht="15" customHeight="1">
      <c r="B2204" s="750"/>
      <c r="C2204" s="751"/>
      <c r="D2204" s="752"/>
      <c r="E2204" s="60"/>
      <c r="F2204" s="60"/>
      <c r="G2204" s="61"/>
      <c r="H2204" s="61"/>
      <c r="I2204" s="62">
        <f t="shared" si="83"/>
        <v>0</v>
      </c>
      <c r="K2204" s="740">
        <f>+I2204*K2199</f>
        <v>0</v>
      </c>
    </row>
    <row r="2205" spans="2:11" ht="15" customHeight="1">
      <c r="B2205" s="750"/>
      <c r="C2205" s="751"/>
      <c r="D2205" s="752"/>
      <c r="E2205" s="60"/>
      <c r="F2205" s="60"/>
      <c r="G2205" s="61"/>
      <c r="H2205" s="61"/>
      <c r="I2205" s="62">
        <f t="shared" si="83"/>
        <v>0</v>
      </c>
      <c r="K2205" s="740">
        <f>+I2205*K2199</f>
        <v>0</v>
      </c>
    </row>
    <row r="2206" spans="2:11" ht="15" customHeight="1">
      <c r="B2206" s="753" t="s">
        <v>263</v>
      </c>
      <c r="C2206" s="867"/>
      <c r="D2206" s="867"/>
      <c r="E2206" s="867"/>
      <c r="F2206" s="867"/>
      <c r="G2206" s="867"/>
      <c r="H2206" s="868"/>
      <c r="I2206" s="63">
        <f>SUM(I2201:I2205)</f>
        <v>3</v>
      </c>
    </row>
    <row r="2207" spans="2:11" ht="19.5" customHeight="1">
      <c r="B2207" s="754" t="s">
        <v>264</v>
      </c>
      <c r="C2207" s="869"/>
      <c r="D2207" s="869"/>
      <c r="E2207" s="869"/>
      <c r="F2207" s="869"/>
      <c r="G2207" s="869"/>
      <c r="H2207" s="869"/>
      <c r="I2207" s="870"/>
    </row>
    <row r="2208" spans="2:11" ht="19.5" customHeight="1">
      <c r="B2208" s="871"/>
      <c r="C2208" s="860"/>
      <c r="D2208" s="860"/>
      <c r="E2208" s="860"/>
      <c r="F2208" s="860"/>
      <c r="G2208" s="860"/>
      <c r="H2208" s="860"/>
      <c r="I2208" s="872"/>
    </row>
    <row r="2209" spans="2:9" ht="19.5" customHeight="1">
      <c r="B2209" s="871"/>
      <c r="C2209" s="860"/>
      <c r="D2209" s="860"/>
      <c r="E2209" s="860"/>
      <c r="F2209" s="860"/>
      <c r="G2209" s="860"/>
      <c r="H2209" s="860"/>
      <c r="I2209" s="872"/>
    </row>
    <row r="2210" spans="2:9" ht="19.5" customHeight="1">
      <c r="B2210" s="871"/>
      <c r="C2210" s="860"/>
      <c r="D2210" s="860"/>
      <c r="E2210" s="860"/>
      <c r="F2210" s="860"/>
      <c r="G2210" s="860"/>
      <c r="H2210" s="860"/>
      <c r="I2210" s="872"/>
    </row>
    <row r="2211" spans="2:9" ht="19.5" customHeight="1">
      <c r="B2211" s="871"/>
      <c r="C2211" s="860"/>
      <c r="D2211" s="860"/>
      <c r="E2211" s="860"/>
      <c r="F2211" s="860"/>
      <c r="G2211" s="860"/>
      <c r="H2211" s="860"/>
      <c r="I2211" s="872"/>
    </row>
    <row r="2212" spans="2:9" ht="19.5" customHeight="1">
      <c r="B2212" s="871"/>
      <c r="C2212" s="860"/>
      <c r="D2212" s="860"/>
      <c r="E2212" s="860"/>
      <c r="F2212" s="860"/>
      <c r="G2212" s="860"/>
      <c r="H2212" s="860"/>
      <c r="I2212" s="872"/>
    </row>
    <row r="2213" spans="2:9" ht="19.5" customHeight="1">
      <c r="B2213" s="871"/>
      <c r="C2213" s="860"/>
      <c r="D2213" s="860"/>
      <c r="E2213" s="860"/>
      <c r="F2213" s="860"/>
      <c r="G2213" s="860"/>
      <c r="H2213" s="860"/>
      <c r="I2213" s="872"/>
    </row>
    <row r="2214" spans="2:9" ht="19.5" customHeight="1">
      <c r="B2214" s="871"/>
      <c r="C2214" s="860"/>
      <c r="D2214" s="860"/>
      <c r="E2214" s="860"/>
      <c r="F2214" s="860"/>
      <c r="G2214" s="860"/>
      <c r="H2214" s="860"/>
      <c r="I2214" s="872"/>
    </row>
    <row r="2215" spans="2:9" ht="19.5" customHeight="1">
      <c r="B2215" s="871"/>
      <c r="C2215" s="860"/>
      <c r="D2215" s="860"/>
      <c r="E2215" s="860"/>
      <c r="F2215" s="860"/>
      <c r="G2215" s="860"/>
      <c r="H2215" s="860"/>
      <c r="I2215" s="872"/>
    </row>
    <row r="2216" spans="2:9" ht="19.5" customHeight="1">
      <c r="B2216" s="871"/>
      <c r="C2216" s="860"/>
      <c r="D2216" s="860"/>
      <c r="E2216" s="860"/>
      <c r="F2216" s="860"/>
      <c r="G2216" s="860"/>
      <c r="H2216" s="860"/>
      <c r="I2216" s="872"/>
    </row>
    <row r="2217" spans="2:9" ht="19.5" customHeight="1">
      <c r="B2217" s="871"/>
      <c r="C2217" s="860"/>
      <c r="D2217" s="860"/>
      <c r="E2217" s="860"/>
      <c r="F2217" s="860"/>
      <c r="G2217" s="860"/>
      <c r="H2217" s="860"/>
      <c r="I2217" s="872"/>
    </row>
    <row r="2218" spans="2:9" ht="19.5" customHeight="1">
      <c r="B2218" s="871"/>
      <c r="C2218" s="860"/>
      <c r="D2218" s="860"/>
      <c r="E2218" s="860"/>
      <c r="F2218" s="860"/>
      <c r="G2218" s="860"/>
      <c r="H2218" s="860"/>
      <c r="I2218" s="872"/>
    </row>
    <row r="2219" spans="2:9" ht="19.5" customHeight="1">
      <c r="B2219" s="871"/>
      <c r="C2219" s="860"/>
      <c r="D2219" s="860"/>
      <c r="E2219" s="860"/>
      <c r="F2219" s="860"/>
      <c r="G2219" s="860"/>
      <c r="H2219" s="860"/>
      <c r="I2219" s="872"/>
    </row>
    <row r="2220" spans="2:9" ht="19.5" customHeight="1">
      <c r="B2220" s="871"/>
      <c r="C2220" s="860"/>
      <c r="D2220" s="860"/>
      <c r="E2220" s="860"/>
      <c r="F2220" s="860"/>
      <c r="G2220" s="860"/>
      <c r="H2220" s="860"/>
      <c r="I2220" s="872"/>
    </row>
    <row r="2221" spans="2:9" ht="19.5" customHeight="1">
      <c r="B2221" s="871"/>
      <c r="C2221" s="860"/>
      <c r="D2221" s="860"/>
      <c r="E2221" s="860"/>
      <c r="F2221" s="860"/>
      <c r="G2221" s="860"/>
      <c r="H2221" s="860"/>
      <c r="I2221" s="872"/>
    </row>
    <row r="2222" spans="2:9" ht="19.5" customHeight="1">
      <c r="B2222" s="871"/>
      <c r="C2222" s="860"/>
      <c r="D2222" s="860"/>
      <c r="E2222" s="860"/>
      <c r="F2222" s="860"/>
      <c r="G2222" s="860"/>
      <c r="H2222" s="860"/>
      <c r="I2222" s="872"/>
    </row>
    <row r="2223" spans="2:9" ht="19.5" customHeight="1">
      <c r="B2223" s="871"/>
      <c r="C2223" s="860"/>
      <c r="D2223" s="860"/>
      <c r="E2223" s="860"/>
      <c r="F2223" s="860"/>
      <c r="G2223" s="860"/>
      <c r="H2223" s="860"/>
      <c r="I2223" s="872"/>
    </row>
    <row r="2224" spans="2:9" ht="19.5" customHeight="1">
      <c r="B2224" s="871"/>
      <c r="C2224" s="860"/>
      <c r="D2224" s="860"/>
      <c r="E2224" s="860"/>
      <c r="F2224" s="860"/>
      <c r="G2224" s="860"/>
      <c r="H2224" s="860"/>
      <c r="I2224" s="872"/>
    </row>
    <row r="2225" spans="2:11" ht="19.5" customHeight="1">
      <c r="B2225" s="871"/>
      <c r="C2225" s="860"/>
      <c r="D2225" s="860"/>
      <c r="E2225" s="860"/>
      <c r="F2225" s="860"/>
      <c r="G2225" s="860"/>
      <c r="H2225" s="860"/>
      <c r="I2225" s="872"/>
    </row>
    <row r="2226" spans="2:11" ht="19.5" customHeight="1">
      <c r="B2226" s="871"/>
      <c r="C2226" s="860"/>
      <c r="D2226" s="860"/>
      <c r="E2226" s="860"/>
      <c r="F2226" s="860"/>
      <c r="G2226" s="860"/>
      <c r="H2226" s="860"/>
      <c r="I2226" s="872"/>
    </row>
    <row r="2227" spans="2:11" ht="19.5" customHeight="1">
      <c r="B2227" s="871"/>
      <c r="C2227" s="860"/>
      <c r="D2227" s="860"/>
      <c r="E2227" s="860"/>
      <c r="F2227" s="860"/>
      <c r="G2227" s="860"/>
      <c r="H2227" s="860"/>
      <c r="I2227" s="872"/>
    </row>
    <row r="2228" spans="2:11" ht="19.5" customHeight="1">
      <c r="B2228" s="871"/>
      <c r="C2228" s="860"/>
      <c r="D2228" s="860"/>
      <c r="E2228" s="860"/>
      <c r="F2228" s="860"/>
      <c r="G2228" s="860"/>
      <c r="H2228" s="860"/>
      <c r="I2228" s="872"/>
    </row>
    <row r="2229" spans="2:11" ht="19.5" customHeight="1">
      <c r="B2229" s="871"/>
      <c r="C2229" s="860"/>
      <c r="D2229" s="860"/>
      <c r="E2229" s="860"/>
      <c r="F2229" s="860"/>
      <c r="G2229" s="860"/>
      <c r="H2229" s="860"/>
      <c r="I2229" s="872"/>
    </row>
    <row r="2230" spans="2:11" ht="19.5" customHeight="1">
      <c r="B2230" s="871"/>
      <c r="C2230" s="860"/>
      <c r="D2230" s="860"/>
      <c r="E2230" s="860"/>
      <c r="F2230" s="860"/>
      <c r="G2230" s="860"/>
      <c r="H2230" s="860"/>
      <c r="I2230" s="872"/>
    </row>
    <row r="2231" spans="2:11" ht="19.5" customHeight="1">
      <c r="B2231" s="871"/>
      <c r="C2231" s="860"/>
      <c r="D2231" s="860"/>
      <c r="E2231" s="860"/>
      <c r="F2231" s="860"/>
      <c r="G2231" s="860"/>
      <c r="H2231" s="860"/>
      <c r="I2231" s="872"/>
    </row>
    <row r="2232" spans="2:11" ht="19.5" customHeight="1">
      <c r="B2232" s="871"/>
      <c r="C2232" s="860"/>
      <c r="D2232" s="860"/>
      <c r="E2232" s="860"/>
      <c r="F2232" s="860"/>
      <c r="G2232" s="860"/>
      <c r="H2232" s="860"/>
      <c r="I2232" s="872"/>
    </row>
    <row r="2233" spans="2:11" ht="19.5" customHeight="1">
      <c r="B2233" s="871"/>
      <c r="C2233" s="860"/>
      <c r="D2233" s="860"/>
      <c r="E2233" s="860"/>
      <c r="F2233" s="860"/>
      <c r="G2233" s="860"/>
      <c r="H2233" s="860"/>
      <c r="I2233" s="872"/>
    </row>
    <row r="2234" spans="2:11" ht="19.5" customHeight="1">
      <c r="B2234" s="873"/>
      <c r="C2234" s="865"/>
      <c r="D2234" s="865"/>
      <c r="E2234" s="865"/>
      <c r="F2234" s="865"/>
      <c r="G2234" s="865"/>
      <c r="H2234" s="865"/>
      <c r="I2234" s="866"/>
    </row>
    <row r="2235" spans="2:11" ht="14.25" customHeight="1"/>
    <row r="2236" spans="2:11" ht="18" customHeight="1">
      <c r="B2236" s="755" t="s">
        <v>256</v>
      </c>
      <c r="C2236" s="861"/>
      <c r="D2236" s="861"/>
      <c r="E2236" s="861"/>
      <c r="F2236" s="861"/>
      <c r="G2236" s="862"/>
      <c r="H2236" s="461"/>
      <c r="I2236" s="462"/>
    </row>
    <row r="2237" spans="2:11" ht="18" customHeight="1">
      <c r="B2237" s="756" t="s">
        <v>257</v>
      </c>
      <c r="C2237" s="861"/>
      <c r="D2237" s="861"/>
      <c r="E2237" s="861"/>
      <c r="F2237" s="861"/>
      <c r="G2237" s="862"/>
      <c r="H2237" s="52"/>
      <c r="I2237" s="53"/>
    </row>
    <row r="2238" spans="2:11" ht="33" customHeight="1">
      <c r="B2238" s="757" t="str">
        <f>+ACTIVIDADES!$B$2</f>
        <v>MANTENIMIENTO RESTAURANTES ESCOLARES</v>
      </c>
      <c r="C2238" s="863"/>
      <c r="D2238" s="863"/>
      <c r="E2238" s="863"/>
      <c r="F2238" s="863"/>
      <c r="G2238" s="864"/>
      <c r="H2238" s="54"/>
      <c r="I2238" s="55"/>
    </row>
    <row r="2239" spans="2:11" ht="21" customHeight="1">
      <c r="B2239" s="463" t="s">
        <v>6</v>
      </c>
      <c r="C2239" s="758" t="s">
        <v>7</v>
      </c>
      <c r="D2239" s="861"/>
      <c r="E2239" s="861"/>
      <c r="F2239" s="861"/>
      <c r="G2239" s="861"/>
      <c r="H2239" s="464" t="s">
        <v>22</v>
      </c>
      <c r="I2239" s="56" t="s">
        <v>23</v>
      </c>
    </row>
    <row r="2240" spans="2:11" ht="95.25" customHeight="1">
      <c r="B2240" s="428">
        <f>+B2199+0.01</f>
        <v>12.02</v>
      </c>
      <c r="C2240" s="759" t="str">
        <f t="array" ref="C2240">INDEX(ACTIVIDADES!$C:$C,MATCH(B2240,ACTIVIDADES!$B:$B,0))</f>
        <v>Llave de paso 1/2", incluye todo lo necesario para su correcta instalación</v>
      </c>
      <c r="D2240" s="865"/>
      <c r="E2240" s="865"/>
      <c r="F2240" s="865"/>
      <c r="G2240" s="866"/>
      <c r="H2240" s="465" t="str">
        <f t="array" ref="H2240">INDEX(ACTIVIDADES!$D:$D,MATCH(B2240,ACTIVIDADES!$B:$B,0))</f>
        <v>un</v>
      </c>
      <c r="I2240" s="57">
        <f>I2247</f>
        <v>3</v>
      </c>
      <c r="K2240" s="739">
        <f>INDEX(ACTIVIDADES!$F$9:$F$204,MATCH(MEMORIAS!B2240,ACTIVIDADES!$B$9:$B$204,0))</f>
        <v>29423.343370807335</v>
      </c>
    </row>
    <row r="2241" spans="2:11" ht="21" customHeight="1">
      <c r="B2241" s="760" t="s">
        <v>258</v>
      </c>
      <c r="C2241" s="761"/>
      <c r="D2241" s="762"/>
      <c r="E2241" s="58" t="s">
        <v>259</v>
      </c>
      <c r="F2241" s="58" t="s">
        <v>260</v>
      </c>
      <c r="G2241" s="58" t="s">
        <v>261</v>
      </c>
      <c r="H2241" s="58" t="s">
        <v>262</v>
      </c>
      <c r="I2241" s="59" t="s">
        <v>251</v>
      </c>
    </row>
    <row r="2242" spans="2:11" ht="15" customHeight="1">
      <c r="B2242" s="763" t="s">
        <v>2</v>
      </c>
      <c r="C2242" s="751"/>
      <c r="D2242" s="752"/>
      <c r="E2242" s="60"/>
      <c r="F2242" s="60"/>
      <c r="G2242" s="61"/>
      <c r="H2242" s="61">
        <v>2</v>
      </c>
      <c r="I2242" s="62">
        <f t="shared" ref="I2242:I2246" si="84">IF(E2242="",1,E2242)*IF(F2242="",1,F2242)*IF(G2242="",1,G2242)*H2242</f>
        <v>2</v>
      </c>
      <c r="K2242" s="740">
        <f>+I2242*K2240</f>
        <v>58846.686741614671</v>
      </c>
    </row>
    <row r="2243" spans="2:11" ht="15" customHeight="1">
      <c r="B2243" s="763" t="s">
        <v>3</v>
      </c>
      <c r="C2243" s="751"/>
      <c r="D2243" s="752"/>
      <c r="E2243" s="60"/>
      <c r="F2243" s="60"/>
      <c r="G2243" s="61"/>
      <c r="H2243" s="61">
        <v>1</v>
      </c>
      <c r="I2243" s="62">
        <f t="shared" si="84"/>
        <v>1</v>
      </c>
      <c r="K2243" s="740">
        <f>+I2243*K2240</f>
        <v>29423.343370807335</v>
      </c>
    </row>
    <row r="2244" spans="2:11" ht="15.75" customHeight="1">
      <c r="B2244" s="750"/>
      <c r="C2244" s="751"/>
      <c r="D2244" s="752"/>
      <c r="E2244" s="60"/>
      <c r="F2244" s="60"/>
      <c r="G2244" s="61"/>
      <c r="H2244" s="61"/>
      <c r="I2244" s="62">
        <f t="shared" si="84"/>
        <v>0</v>
      </c>
      <c r="K2244" s="740">
        <f>+I2244*K2240</f>
        <v>0</v>
      </c>
    </row>
    <row r="2245" spans="2:11" ht="15" customHeight="1">
      <c r="B2245" s="750"/>
      <c r="C2245" s="751"/>
      <c r="D2245" s="752"/>
      <c r="E2245" s="60"/>
      <c r="F2245" s="60"/>
      <c r="G2245" s="61"/>
      <c r="H2245" s="61"/>
      <c r="I2245" s="62">
        <f t="shared" si="84"/>
        <v>0</v>
      </c>
      <c r="K2245" s="740">
        <f>+I2245*K2240</f>
        <v>0</v>
      </c>
    </row>
    <row r="2246" spans="2:11" ht="15" customHeight="1">
      <c r="B2246" s="750"/>
      <c r="C2246" s="751"/>
      <c r="D2246" s="752"/>
      <c r="E2246" s="60"/>
      <c r="F2246" s="60"/>
      <c r="G2246" s="61"/>
      <c r="H2246" s="61"/>
      <c r="I2246" s="62">
        <f t="shared" si="84"/>
        <v>0</v>
      </c>
      <c r="K2246" s="740">
        <f>+I2246*K2240</f>
        <v>0</v>
      </c>
    </row>
    <row r="2247" spans="2:11" ht="15" customHeight="1">
      <c r="B2247" s="753" t="s">
        <v>263</v>
      </c>
      <c r="C2247" s="867"/>
      <c r="D2247" s="867"/>
      <c r="E2247" s="867"/>
      <c r="F2247" s="867"/>
      <c r="G2247" s="867"/>
      <c r="H2247" s="868"/>
      <c r="I2247" s="63">
        <f>SUM(I2242:I2246)</f>
        <v>3</v>
      </c>
    </row>
    <row r="2248" spans="2:11" ht="19.5" customHeight="1">
      <c r="B2248" s="754" t="s">
        <v>264</v>
      </c>
      <c r="C2248" s="869"/>
      <c r="D2248" s="869"/>
      <c r="E2248" s="869"/>
      <c r="F2248" s="869"/>
      <c r="G2248" s="869"/>
      <c r="H2248" s="869"/>
      <c r="I2248" s="870"/>
    </row>
    <row r="2249" spans="2:11" ht="19.5" customHeight="1">
      <c r="B2249" s="871"/>
      <c r="C2249" s="860"/>
      <c r="D2249" s="860"/>
      <c r="E2249" s="860"/>
      <c r="F2249" s="860"/>
      <c r="G2249" s="860"/>
      <c r="H2249" s="860"/>
      <c r="I2249" s="872"/>
    </row>
    <row r="2250" spans="2:11" ht="19.5" customHeight="1">
      <c r="B2250" s="871"/>
      <c r="C2250" s="860"/>
      <c r="D2250" s="860"/>
      <c r="E2250" s="860"/>
      <c r="F2250" s="860"/>
      <c r="G2250" s="860"/>
      <c r="H2250" s="860"/>
      <c r="I2250" s="872"/>
    </row>
    <row r="2251" spans="2:11" ht="19.5" customHeight="1">
      <c r="B2251" s="871"/>
      <c r="C2251" s="860"/>
      <c r="D2251" s="860"/>
      <c r="E2251" s="860"/>
      <c r="F2251" s="860"/>
      <c r="G2251" s="860"/>
      <c r="H2251" s="860"/>
      <c r="I2251" s="872"/>
    </row>
    <row r="2252" spans="2:11" ht="19.5" customHeight="1">
      <c r="B2252" s="871"/>
      <c r="C2252" s="860"/>
      <c r="D2252" s="860"/>
      <c r="E2252" s="860"/>
      <c r="F2252" s="860"/>
      <c r="G2252" s="860"/>
      <c r="H2252" s="860"/>
      <c r="I2252" s="872"/>
    </row>
    <row r="2253" spans="2:11" ht="19.5" customHeight="1">
      <c r="B2253" s="871"/>
      <c r="C2253" s="860"/>
      <c r="D2253" s="860"/>
      <c r="E2253" s="860"/>
      <c r="F2253" s="860"/>
      <c r="G2253" s="860"/>
      <c r="H2253" s="860"/>
      <c r="I2253" s="872"/>
    </row>
    <row r="2254" spans="2:11" ht="19.5" customHeight="1">
      <c r="B2254" s="871"/>
      <c r="C2254" s="860"/>
      <c r="D2254" s="860"/>
      <c r="E2254" s="860"/>
      <c r="F2254" s="860"/>
      <c r="G2254" s="860"/>
      <c r="H2254" s="860"/>
      <c r="I2254" s="872"/>
    </row>
    <row r="2255" spans="2:11" ht="19.5" customHeight="1">
      <c r="B2255" s="871"/>
      <c r="C2255" s="860"/>
      <c r="D2255" s="860"/>
      <c r="E2255" s="860"/>
      <c r="F2255" s="860"/>
      <c r="G2255" s="860"/>
      <c r="H2255" s="860"/>
      <c r="I2255" s="872"/>
    </row>
    <row r="2256" spans="2:11" ht="19.5" customHeight="1">
      <c r="B2256" s="871"/>
      <c r="C2256" s="860"/>
      <c r="D2256" s="860"/>
      <c r="E2256" s="860"/>
      <c r="F2256" s="860"/>
      <c r="G2256" s="860"/>
      <c r="H2256" s="860"/>
      <c r="I2256" s="872"/>
    </row>
    <row r="2257" spans="2:9" ht="19.5" customHeight="1">
      <c r="B2257" s="871"/>
      <c r="C2257" s="860"/>
      <c r="D2257" s="860"/>
      <c r="E2257" s="860"/>
      <c r="F2257" s="860"/>
      <c r="G2257" s="860"/>
      <c r="H2257" s="860"/>
      <c r="I2257" s="872"/>
    </row>
    <row r="2258" spans="2:9" ht="19.5" customHeight="1">
      <c r="B2258" s="871"/>
      <c r="C2258" s="860"/>
      <c r="D2258" s="860"/>
      <c r="E2258" s="860"/>
      <c r="F2258" s="860"/>
      <c r="G2258" s="860"/>
      <c r="H2258" s="860"/>
      <c r="I2258" s="872"/>
    </row>
    <row r="2259" spans="2:9" ht="19.5" customHeight="1">
      <c r="B2259" s="871"/>
      <c r="C2259" s="860"/>
      <c r="D2259" s="860"/>
      <c r="E2259" s="860"/>
      <c r="F2259" s="860"/>
      <c r="G2259" s="860"/>
      <c r="H2259" s="860"/>
      <c r="I2259" s="872"/>
    </row>
    <row r="2260" spans="2:9" ht="19.5" customHeight="1">
      <c r="B2260" s="871"/>
      <c r="C2260" s="860"/>
      <c r="D2260" s="860"/>
      <c r="E2260" s="860"/>
      <c r="F2260" s="860"/>
      <c r="G2260" s="860"/>
      <c r="H2260" s="860"/>
      <c r="I2260" s="872"/>
    </row>
    <row r="2261" spans="2:9" ht="19.5" customHeight="1">
      <c r="B2261" s="871"/>
      <c r="C2261" s="860"/>
      <c r="D2261" s="860"/>
      <c r="E2261" s="860"/>
      <c r="F2261" s="860"/>
      <c r="G2261" s="860"/>
      <c r="H2261" s="860"/>
      <c r="I2261" s="872"/>
    </row>
    <row r="2262" spans="2:9" ht="19.5" customHeight="1">
      <c r="B2262" s="871"/>
      <c r="C2262" s="860"/>
      <c r="D2262" s="860"/>
      <c r="E2262" s="860"/>
      <c r="F2262" s="860"/>
      <c r="G2262" s="860"/>
      <c r="H2262" s="860"/>
      <c r="I2262" s="872"/>
    </row>
    <row r="2263" spans="2:9" ht="19.5" customHeight="1">
      <c r="B2263" s="871"/>
      <c r="C2263" s="860"/>
      <c r="D2263" s="860"/>
      <c r="E2263" s="860"/>
      <c r="F2263" s="860"/>
      <c r="G2263" s="860"/>
      <c r="H2263" s="860"/>
      <c r="I2263" s="872"/>
    </row>
    <row r="2264" spans="2:9" ht="19.5" customHeight="1">
      <c r="B2264" s="871"/>
      <c r="C2264" s="860"/>
      <c r="D2264" s="860"/>
      <c r="E2264" s="860"/>
      <c r="F2264" s="860"/>
      <c r="G2264" s="860"/>
      <c r="H2264" s="860"/>
      <c r="I2264" s="872"/>
    </row>
    <row r="2265" spans="2:9" ht="19.5" customHeight="1">
      <c r="B2265" s="871"/>
      <c r="C2265" s="860"/>
      <c r="D2265" s="860"/>
      <c r="E2265" s="860"/>
      <c r="F2265" s="860"/>
      <c r="G2265" s="860"/>
      <c r="H2265" s="860"/>
      <c r="I2265" s="872"/>
    </row>
    <row r="2266" spans="2:9" ht="19.5" customHeight="1">
      <c r="B2266" s="871"/>
      <c r="C2266" s="860"/>
      <c r="D2266" s="860"/>
      <c r="E2266" s="860"/>
      <c r="F2266" s="860"/>
      <c r="G2266" s="860"/>
      <c r="H2266" s="860"/>
      <c r="I2266" s="872"/>
    </row>
    <row r="2267" spans="2:9" ht="19.5" customHeight="1">
      <c r="B2267" s="871"/>
      <c r="C2267" s="860"/>
      <c r="D2267" s="860"/>
      <c r="E2267" s="860"/>
      <c r="F2267" s="860"/>
      <c r="G2267" s="860"/>
      <c r="H2267" s="860"/>
      <c r="I2267" s="872"/>
    </row>
    <row r="2268" spans="2:9" ht="19.5" customHeight="1">
      <c r="B2268" s="871"/>
      <c r="C2268" s="860"/>
      <c r="D2268" s="860"/>
      <c r="E2268" s="860"/>
      <c r="F2268" s="860"/>
      <c r="G2268" s="860"/>
      <c r="H2268" s="860"/>
      <c r="I2268" s="872"/>
    </row>
    <row r="2269" spans="2:9" ht="19.5" customHeight="1">
      <c r="B2269" s="871"/>
      <c r="C2269" s="860"/>
      <c r="D2269" s="860"/>
      <c r="E2269" s="860"/>
      <c r="F2269" s="860"/>
      <c r="G2269" s="860"/>
      <c r="H2269" s="860"/>
      <c r="I2269" s="872"/>
    </row>
    <row r="2270" spans="2:9" ht="19.5" customHeight="1">
      <c r="B2270" s="871"/>
      <c r="C2270" s="860"/>
      <c r="D2270" s="860"/>
      <c r="E2270" s="860"/>
      <c r="F2270" s="860"/>
      <c r="G2270" s="860"/>
      <c r="H2270" s="860"/>
      <c r="I2270" s="872"/>
    </row>
    <row r="2271" spans="2:9" ht="19.5" customHeight="1">
      <c r="B2271" s="871"/>
      <c r="C2271" s="860"/>
      <c r="D2271" s="860"/>
      <c r="E2271" s="860"/>
      <c r="F2271" s="860"/>
      <c r="G2271" s="860"/>
      <c r="H2271" s="860"/>
      <c r="I2271" s="872"/>
    </row>
    <row r="2272" spans="2:9" ht="19.5" customHeight="1">
      <c r="B2272" s="871"/>
      <c r="C2272" s="860"/>
      <c r="D2272" s="860"/>
      <c r="E2272" s="860"/>
      <c r="F2272" s="860"/>
      <c r="G2272" s="860"/>
      <c r="H2272" s="860"/>
      <c r="I2272" s="872"/>
    </row>
    <row r="2273" spans="2:9" ht="19.5" customHeight="1">
      <c r="B2273" s="871"/>
      <c r="C2273" s="860"/>
      <c r="D2273" s="860"/>
      <c r="E2273" s="860"/>
      <c r="F2273" s="860"/>
      <c r="G2273" s="860"/>
      <c r="H2273" s="860"/>
      <c r="I2273" s="872"/>
    </row>
    <row r="2274" spans="2:9" ht="19.5" customHeight="1">
      <c r="B2274" s="873"/>
      <c r="C2274" s="865"/>
      <c r="D2274" s="865"/>
      <c r="E2274" s="865"/>
      <c r="F2274" s="865"/>
      <c r="G2274" s="865"/>
      <c r="H2274" s="865"/>
      <c r="I2274" s="866"/>
    </row>
    <row r="2275" spans="2:9" ht="14.25" customHeight="1"/>
    <row r="2276" spans="2:9" ht="18" customHeight="1">
      <c r="B2276" s="755" t="s">
        <v>256</v>
      </c>
      <c r="C2276" s="861"/>
      <c r="D2276" s="861"/>
      <c r="E2276" s="861"/>
      <c r="F2276" s="861"/>
      <c r="G2276" s="862"/>
      <c r="H2276" s="461"/>
      <c r="I2276" s="462"/>
    </row>
    <row r="2277" spans="2:9" ht="18" customHeight="1">
      <c r="B2277" s="756" t="s">
        <v>257</v>
      </c>
      <c r="C2277" s="861"/>
      <c r="D2277" s="861"/>
      <c r="E2277" s="861"/>
      <c r="F2277" s="861"/>
      <c r="G2277" s="862"/>
      <c r="H2277" s="52"/>
      <c r="I2277" s="53"/>
    </row>
    <row r="2278" spans="2:9" ht="33" customHeight="1">
      <c r="B2278" s="757" t="str">
        <f>+ACTIVIDADES!$B$2</f>
        <v>MANTENIMIENTO RESTAURANTES ESCOLARES</v>
      </c>
      <c r="C2278" s="863"/>
      <c r="D2278" s="863"/>
      <c r="E2278" s="863"/>
      <c r="F2278" s="863"/>
      <c r="G2278" s="864"/>
      <c r="H2278" s="54"/>
      <c r="I2278" s="55"/>
    </row>
    <row r="2279" spans="2:9" ht="21" customHeight="1">
      <c r="B2279" s="463" t="s">
        <v>6</v>
      </c>
      <c r="C2279" s="758" t="s">
        <v>7</v>
      </c>
      <c r="D2279" s="861"/>
      <c r="E2279" s="861"/>
      <c r="F2279" s="861"/>
      <c r="G2279" s="861"/>
      <c r="H2279" s="464" t="s">
        <v>22</v>
      </c>
      <c r="I2279" s="56" t="s">
        <v>23</v>
      </c>
    </row>
    <row r="2280" spans="2:9" ht="95.25" customHeight="1">
      <c r="B2280" s="428">
        <f>+B2240+0.01</f>
        <v>12.03</v>
      </c>
      <c r="C2280" s="759" t="str">
        <f t="array" ref="C2280">INDEX(ACTIVIDADES!$C:$C,MATCH(B2280,ACTIVIDADES!$B:$B,0))</f>
        <v>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D2280" s="865"/>
      <c r="E2280" s="865"/>
      <c r="F2280" s="865"/>
      <c r="G2280" s="866"/>
      <c r="H2280" s="465" t="str">
        <f t="array" ref="H2280">INDEX(ACTIVIDADES!$D:$D,MATCH(B2280,ACTIVIDADES!$B:$B,0))</f>
        <v>m</v>
      </c>
      <c r="I2280" s="57">
        <f>I2287</f>
        <v>0</v>
      </c>
    </row>
    <row r="2281" spans="2:9" ht="21" customHeight="1">
      <c r="B2281" s="760" t="s">
        <v>258</v>
      </c>
      <c r="C2281" s="761"/>
      <c r="D2281" s="762"/>
      <c r="E2281" s="58" t="s">
        <v>259</v>
      </c>
      <c r="F2281" s="58" t="s">
        <v>260</v>
      </c>
      <c r="G2281" s="58" t="s">
        <v>261</v>
      </c>
      <c r="H2281" s="58" t="s">
        <v>262</v>
      </c>
      <c r="I2281" s="59" t="s">
        <v>251</v>
      </c>
    </row>
    <row r="2282" spans="2:9" ht="15" customHeight="1">
      <c r="B2282" s="763"/>
      <c r="C2282" s="751"/>
      <c r="D2282" s="752"/>
      <c r="E2282" s="60"/>
      <c r="F2282" s="60"/>
      <c r="G2282" s="61"/>
      <c r="H2282" s="61"/>
      <c r="I2282" s="62">
        <f t="shared" ref="I2282:I2286" si="85">IF(E2282="",1,E2282)*IF(F2282="",1,F2282)*IF(G2282="",1,G2282)*H2282</f>
        <v>0</v>
      </c>
    </row>
    <row r="2283" spans="2:9" ht="15" customHeight="1">
      <c r="B2283" s="763"/>
      <c r="C2283" s="751"/>
      <c r="D2283" s="752"/>
      <c r="E2283" s="60"/>
      <c r="F2283" s="60"/>
      <c r="G2283" s="61"/>
      <c r="H2283" s="61"/>
      <c r="I2283" s="62">
        <f t="shared" si="85"/>
        <v>0</v>
      </c>
    </row>
    <row r="2284" spans="2:9" ht="15.75" customHeight="1">
      <c r="B2284" s="750"/>
      <c r="C2284" s="751"/>
      <c r="D2284" s="752"/>
      <c r="E2284" s="60"/>
      <c r="F2284" s="60"/>
      <c r="G2284" s="61"/>
      <c r="H2284" s="61"/>
      <c r="I2284" s="62">
        <f t="shared" si="85"/>
        <v>0</v>
      </c>
    </row>
    <row r="2285" spans="2:9" ht="15" customHeight="1">
      <c r="B2285" s="750"/>
      <c r="C2285" s="751"/>
      <c r="D2285" s="752"/>
      <c r="E2285" s="60"/>
      <c r="F2285" s="60"/>
      <c r="G2285" s="61"/>
      <c r="H2285" s="61"/>
      <c r="I2285" s="62">
        <f t="shared" si="85"/>
        <v>0</v>
      </c>
    </row>
    <row r="2286" spans="2:9" ht="15" customHeight="1">
      <c r="B2286" s="750"/>
      <c r="C2286" s="751"/>
      <c r="D2286" s="752"/>
      <c r="E2286" s="60"/>
      <c r="F2286" s="60"/>
      <c r="G2286" s="61"/>
      <c r="H2286" s="61"/>
      <c r="I2286" s="62">
        <f t="shared" si="85"/>
        <v>0</v>
      </c>
    </row>
    <row r="2287" spans="2:9" ht="15" customHeight="1">
      <c r="B2287" s="753" t="s">
        <v>263</v>
      </c>
      <c r="C2287" s="867"/>
      <c r="D2287" s="867"/>
      <c r="E2287" s="867"/>
      <c r="F2287" s="867"/>
      <c r="G2287" s="867"/>
      <c r="H2287" s="868"/>
      <c r="I2287" s="63">
        <f>SUM(I2282:I2286)</f>
        <v>0</v>
      </c>
    </row>
    <row r="2288" spans="2:9" ht="19.5" customHeight="1">
      <c r="B2288" s="754" t="s">
        <v>264</v>
      </c>
      <c r="C2288" s="869"/>
      <c r="D2288" s="869"/>
      <c r="E2288" s="869"/>
      <c r="F2288" s="869"/>
      <c r="G2288" s="869"/>
      <c r="H2288" s="869"/>
      <c r="I2288" s="870"/>
    </row>
    <row r="2289" spans="2:11" ht="19.5" customHeight="1">
      <c r="B2289" s="871"/>
      <c r="C2289" s="860"/>
      <c r="D2289" s="860"/>
      <c r="E2289" s="860"/>
      <c r="F2289" s="860"/>
      <c r="G2289" s="860"/>
      <c r="H2289" s="860"/>
      <c r="I2289" s="872"/>
    </row>
    <row r="2290" spans="2:11" ht="19.5" customHeight="1">
      <c r="B2290" s="871"/>
      <c r="C2290" s="860"/>
      <c r="D2290" s="860"/>
      <c r="E2290" s="860"/>
      <c r="F2290" s="860"/>
      <c r="G2290" s="860"/>
      <c r="H2290" s="860"/>
      <c r="I2290" s="872"/>
    </row>
    <row r="2291" spans="2:11" ht="19.5" customHeight="1">
      <c r="B2291" s="871"/>
      <c r="C2291" s="860"/>
      <c r="D2291" s="860"/>
      <c r="E2291" s="860"/>
      <c r="F2291" s="860"/>
      <c r="G2291" s="860"/>
      <c r="H2291" s="860"/>
      <c r="I2291" s="872"/>
    </row>
    <row r="2292" spans="2:11" ht="19.5" customHeight="1">
      <c r="B2292" s="871"/>
      <c r="C2292" s="860"/>
      <c r="D2292" s="860"/>
      <c r="E2292" s="860"/>
      <c r="F2292" s="860"/>
      <c r="G2292" s="860"/>
      <c r="H2292" s="860"/>
      <c r="I2292" s="872"/>
    </row>
    <row r="2293" spans="2:11" ht="19.5" customHeight="1">
      <c r="B2293" s="871"/>
      <c r="C2293" s="860"/>
      <c r="D2293" s="860"/>
      <c r="E2293" s="860"/>
      <c r="F2293" s="860"/>
      <c r="G2293" s="860"/>
      <c r="H2293" s="860"/>
      <c r="I2293" s="872"/>
    </row>
    <row r="2294" spans="2:11" ht="19.5" customHeight="1">
      <c r="B2294" s="871"/>
      <c r="C2294" s="860"/>
      <c r="D2294" s="860"/>
      <c r="E2294" s="860"/>
      <c r="F2294" s="860"/>
      <c r="G2294" s="860"/>
      <c r="H2294" s="860"/>
      <c r="I2294" s="872"/>
    </row>
    <row r="2295" spans="2:11" ht="19.5" customHeight="1">
      <c r="B2295" s="871"/>
      <c r="C2295" s="860"/>
      <c r="D2295" s="860"/>
      <c r="E2295" s="860"/>
      <c r="F2295" s="860"/>
      <c r="G2295" s="860"/>
      <c r="H2295" s="860"/>
      <c r="I2295" s="872"/>
    </row>
    <row r="2296" spans="2:11" ht="19.5" customHeight="1">
      <c r="B2296" s="871"/>
      <c r="C2296" s="860"/>
      <c r="D2296" s="860"/>
      <c r="E2296" s="860"/>
      <c r="F2296" s="860"/>
      <c r="G2296" s="860"/>
      <c r="H2296" s="860"/>
      <c r="I2296" s="872"/>
    </row>
    <row r="2297" spans="2:11" ht="19.5" customHeight="1">
      <c r="B2297" s="871"/>
      <c r="C2297" s="860"/>
      <c r="D2297" s="860"/>
      <c r="E2297" s="860"/>
      <c r="F2297" s="860"/>
      <c r="G2297" s="860"/>
      <c r="H2297" s="860"/>
      <c r="I2297" s="872"/>
    </row>
    <row r="2298" spans="2:11" ht="19.5" customHeight="1">
      <c r="B2298" s="873"/>
      <c r="C2298" s="865"/>
      <c r="D2298" s="865"/>
      <c r="E2298" s="865"/>
      <c r="F2298" s="865"/>
      <c r="G2298" s="865"/>
      <c r="H2298" s="865"/>
      <c r="I2298" s="866"/>
    </row>
    <row r="2299" spans="2:11" ht="14.25" customHeight="1"/>
    <row r="2300" spans="2:11" ht="18" customHeight="1">
      <c r="B2300" s="755" t="s">
        <v>256</v>
      </c>
      <c r="C2300" s="861"/>
      <c r="D2300" s="861"/>
      <c r="E2300" s="861"/>
      <c r="F2300" s="861"/>
      <c r="G2300" s="862"/>
      <c r="H2300" s="461"/>
      <c r="I2300" s="462"/>
    </row>
    <row r="2301" spans="2:11" ht="18" customHeight="1">
      <c r="B2301" s="756" t="s">
        <v>257</v>
      </c>
      <c r="C2301" s="861"/>
      <c r="D2301" s="861"/>
      <c r="E2301" s="861"/>
      <c r="F2301" s="861"/>
      <c r="G2301" s="862"/>
      <c r="H2301" s="52"/>
      <c r="I2301" s="53"/>
    </row>
    <row r="2302" spans="2:11" ht="33" customHeight="1">
      <c r="B2302" s="757" t="str">
        <f>+ACTIVIDADES!$B$2</f>
        <v>MANTENIMIENTO RESTAURANTES ESCOLARES</v>
      </c>
      <c r="C2302" s="863"/>
      <c r="D2302" s="863"/>
      <c r="E2302" s="863"/>
      <c r="F2302" s="863"/>
      <c r="G2302" s="864"/>
      <c r="H2302" s="54"/>
      <c r="I2302" s="55"/>
    </row>
    <row r="2303" spans="2:11" ht="21" customHeight="1">
      <c r="B2303" s="463" t="s">
        <v>6</v>
      </c>
      <c r="C2303" s="758" t="s">
        <v>7</v>
      </c>
      <c r="D2303" s="861"/>
      <c r="E2303" s="861"/>
      <c r="F2303" s="861"/>
      <c r="G2303" s="861"/>
      <c r="H2303" s="464" t="s">
        <v>22</v>
      </c>
      <c r="I2303" s="56" t="s">
        <v>23</v>
      </c>
    </row>
    <row r="2304" spans="2:11" ht="95.25" customHeight="1">
      <c r="B2304" s="428">
        <f>+B2280+0.01</f>
        <v>12.04</v>
      </c>
      <c r="C2304" s="759" t="str">
        <f t="array" ref="C2304">INDEX(ACTIVIDADES!$C:$C,MATCH(B2304,ACTIVIDADES!$B:$B,0))</f>
        <v>Suministro e instalación de PUNTO HIDRÁULICO EN TUBERÍA PVC - RDE 9, DIAMETRO 1/2". Incluye accesorios, tubería 1.5m, excavación, lleno y todo lo necesario para su buen funcionamiento.</v>
      </c>
      <c r="D2304" s="865"/>
      <c r="E2304" s="865"/>
      <c r="F2304" s="865"/>
      <c r="G2304" s="866"/>
      <c r="H2304" s="465" t="str">
        <f t="array" ref="H2304">INDEX(ACTIVIDADES!$D:$D,MATCH(B2304,ACTIVIDADES!$B:$B,0))</f>
        <v>Punto</v>
      </c>
      <c r="I2304" s="57">
        <f>I2311</f>
        <v>1</v>
      </c>
      <c r="K2304" s="739">
        <f>INDEX(ACTIVIDADES!$F$9:$F$204,MATCH(MEMORIAS!B2304,ACTIVIDADES!$B$9:$B$204,0))</f>
        <v>36256.719227646659</v>
      </c>
    </row>
    <row r="2305" spans="2:11" ht="21" customHeight="1">
      <c r="B2305" s="760" t="s">
        <v>258</v>
      </c>
      <c r="C2305" s="761"/>
      <c r="D2305" s="762"/>
      <c r="E2305" s="58" t="s">
        <v>259</v>
      </c>
      <c r="F2305" s="58" t="s">
        <v>260</v>
      </c>
      <c r="G2305" s="58" t="s">
        <v>261</v>
      </c>
      <c r="H2305" s="58" t="s">
        <v>262</v>
      </c>
      <c r="I2305" s="59" t="s">
        <v>251</v>
      </c>
    </row>
    <row r="2306" spans="2:11" ht="15" customHeight="1">
      <c r="B2306" s="763" t="s">
        <v>3</v>
      </c>
      <c r="C2306" s="751"/>
      <c r="D2306" s="752"/>
      <c r="E2306" s="60"/>
      <c r="F2306" s="60"/>
      <c r="G2306" s="61"/>
      <c r="H2306" s="61">
        <v>1</v>
      </c>
      <c r="I2306" s="62">
        <f t="shared" ref="I2306:I2310" si="86">IF(E2306="",1,E2306)*IF(F2306="",1,F2306)*IF(G2306="",1,G2306)*H2306</f>
        <v>1</v>
      </c>
      <c r="K2306" s="740">
        <f>+I2306*K2304</f>
        <v>36256.719227646659</v>
      </c>
    </row>
    <row r="2307" spans="2:11" ht="15" customHeight="1">
      <c r="B2307" s="763"/>
      <c r="C2307" s="751"/>
      <c r="D2307" s="752"/>
      <c r="E2307" s="60"/>
      <c r="F2307" s="60"/>
      <c r="G2307" s="61"/>
      <c r="H2307" s="61"/>
      <c r="I2307" s="62">
        <f t="shared" si="86"/>
        <v>0</v>
      </c>
      <c r="K2307" s="740">
        <f>+I2307*K2304</f>
        <v>0</v>
      </c>
    </row>
    <row r="2308" spans="2:11" ht="15.75" customHeight="1">
      <c r="B2308" s="750"/>
      <c r="C2308" s="751"/>
      <c r="D2308" s="752"/>
      <c r="E2308" s="60"/>
      <c r="F2308" s="60"/>
      <c r="G2308" s="61"/>
      <c r="H2308" s="61"/>
      <c r="I2308" s="62">
        <f t="shared" si="86"/>
        <v>0</v>
      </c>
      <c r="K2308" s="740">
        <f>+I2308*K2304</f>
        <v>0</v>
      </c>
    </row>
    <row r="2309" spans="2:11" ht="15" customHeight="1">
      <c r="B2309" s="750"/>
      <c r="C2309" s="751"/>
      <c r="D2309" s="752"/>
      <c r="E2309" s="60"/>
      <c r="F2309" s="60"/>
      <c r="G2309" s="61"/>
      <c r="H2309" s="61"/>
      <c r="I2309" s="62">
        <f t="shared" si="86"/>
        <v>0</v>
      </c>
      <c r="K2309" s="740">
        <f>+I2309*K2304</f>
        <v>0</v>
      </c>
    </row>
    <row r="2310" spans="2:11" ht="15" customHeight="1">
      <c r="B2310" s="750"/>
      <c r="C2310" s="751"/>
      <c r="D2310" s="752"/>
      <c r="E2310" s="60"/>
      <c r="F2310" s="60"/>
      <c r="G2310" s="61"/>
      <c r="H2310" s="61"/>
      <c r="I2310" s="62">
        <f t="shared" si="86"/>
        <v>0</v>
      </c>
      <c r="K2310" s="740">
        <f>+I2310*K2304</f>
        <v>0</v>
      </c>
    </row>
    <row r="2311" spans="2:11" ht="15" customHeight="1">
      <c r="B2311" s="753" t="s">
        <v>263</v>
      </c>
      <c r="C2311" s="867"/>
      <c r="D2311" s="867"/>
      <c r="E2311" s="867"/>
      <c r="F2311" s="867"/>
      <c r="G2311" s="867"/>
      <c r="H2311" s="868"/>
      <c r="I2311" s="63">
        <f>SUM(I2306:I2310)</f>
        <v>1</v>
      </c>
    </row>
    <row r="2312" spans="2:11" ht="19.5" customHeight="1">
      <c r="B2312" s="754" t="s">
        <v>264</v>
      </c>
      <c r="C2312" s="869"/>
      <c r="D2312" s="869"/>
      <c r="E2312" s="869"/>
      <c r="F2312" s="869"/>
      <c r="G2312" s="869"/>
      <c r="H2312" s="869"/>
      <c r="I2312" s="870"/>
    </row>
    <row r="2313" spans="2:11" ht="19.5" customHeight="1">
      <c r="B2313" s="871"/>
      <c r="C2313" s="860"/>
      <c r="D2313" s="860"/>
      <c r="E2313" s="860"/>
      <c r="F2313" s="860"/>
      <c r="G2313" s="860"/>
      <c r="H2313" s="860"/>
      <c r="I2313" s="872"/>
    </row>
    <row r="2314" spans="2:11" ht="19.5" customHeight="1">
      <c r="B2314" s="871"/>
      <c r="C2314" s="860"/>
      <c r="D2314" s="860"/>
      <c r="E2314" s="860"/>
      <c r="F2314" s="860"/>
      <c r="G2314" s="860"/>
      <c r="H2314" s="860"/>
      <c r="I2314" s="872"/>
    </row>
    <row r="2315" spans="2:11" ht="19.5" customHeight="1">
      <c r="B2315" s="871"/>
      <c r="C2315" s="860"/>
      <c r="D2315" s="860"/>
      <c r="E2315" s="860"/>
      <c r="F2315" s="860"/>
      <c r="G2315" s="860"/>
      <c r="H2315" s="860"/>
      <c r="I2315" s="872"/>
    </row>
    <row r="2316" spans="2:11" ht="19.5" customHeight="1">
      <c r="B2316" s="871"/>
      <c r="C2316" s="860"/>
      <c r="D2316" s="860"/>
      <c r="E2316" s="860"/>
      <c r="F2316" s="860"/>
      <c r="G2316" s="860"/>
      <c r="H2316" s="860"/>
      <c r="I2316" s="872"/>
    </row>
    <row r="2317" spans="2:11" ht="19.5" customHeight="1">
      <c r="B2317" s="871"/>
      <c r="C2317" s="860"/>
      <c r="D2317" s="860"/>
      <c r="E2317" s="860"/>
      <c r="F2317" s="860"/>
      <c r="G2317" s="860"/>
      <c r="H2317" s="860"/>
      <c r="I2317" s="872"/>
    </row>
    <row r="2318" spans="2:11" ht="19.5" customHeight="1">
      <c r="B2318" s="871"/>
      <c r="C2318" s="860"/>
      <c r="D2318" s="860"/>
      <c r="E2318" s="860"/>
      <c r="F2318" s="860"/>
      <c r="G2318" s="860"/>
      <c r="H2318" s="860"/>
      <c r="I2318" s="872"/>
    </row>
    <row r="2319" spans="2:11" ht="19.5" customHeight="1">
      <c r="B2319" s="871"/>
      <c r="C2319" s="860"/>
      <c r="D2319" s="860"/>
      <c r="E2319" s="860"/>
      <c r="F2319" s="860"/>
      <c r="G2319" s="860"/>
      <c r="H2319" s="860"/>
      <c r="I2319" s="872"/>
    </row>
    <row r="2320" spans="2:11" ht="19.5" customHeight="1">
      <c r="B2320" s="871"/>
      <c r="C2320" s="860"/>
      <c r="D2320" s="860"/>
      <c r="E2320" s="860"/>
      <c r="F2320" s="860"/>
      <c r="G2320" s="860"/>
      <c r="H2320" s="860"/>
      <c r="I2320" s="872"/>
    </row>
    <row r="2321" spans="2:9" ht="19.5" customHeight="1">
      <c r="B2321" s="871"/>
      <c r="C2321" s="860"/>
      <c r="D2321" s="860"/>
      <c r="E2321" s="860"/>
      <c r="F2321" s="860"/>
      <c r="G2321" s="860"/>
      <c r="H2321" s="860"/>
      <c r="I2321" s="872"/>
    </row>
    <row r="2322" spans="2:9" ht="19.5" customHeight="1">
      <c r="B2322" s="873"/>
      <c r="C2322" s="865"/>
      <c r="D2322" s="865"/>
      <c r="E2322" s="865"/>
      <c r="F2322" s="865"/>
      <c r="G2322" s="865"/>
      <c r="H2322" s="865"/>
      <c r="I2322" s="866"/>
    </row>
    <row r="2323" spans="2:9" ht="14.25" customHeight="1"/>
    <row r="2324" spans="2:9" ht="18" customHeight="1">
      <c r="B2324" s="755" t="s">
        <v>256</v>
      </c>
      <c r="C2324" s="861"/>
      <c r="D2324" s="861"/>
      <c r="E2324" s="861"/>
      <c r="F2324" s="861"/>
      <c r="G2324" s="862"/>
      <c r="H2324" s="461"/>
      <c r="I2324" s="462"/>
    </row>
    <row r="2325" spans="2:9" ht="18" customHeight="1">
      <c r="B2325" s="756" t="s">
        <v>257</v>
      </c>
      <c r="C2325" s="861"/>
      <c r="D2325" s="861"/>
      <c r="E2325" s="861"/>
      <c r="F2325" s="861"/>
      <c r="G2325" s="862"/>
      <c r="H2325" s="52"/>
      <c r="I2325" s="53"/>
    </row>
    <row r="2326" spans="2:9" ht="33" customHeight="1">
      <c r="B2326" s="757" t="str">
        <f>+ACTIVIDADES!$B$2</f>
        <v>MANTENIMIENTO RESTAURANTES ESCOLARES</v>
      </c>
      <c r="C2326" s="863"/>
      <c r="D2326" s="863"/>
      <c r="E2326" s="863"/>
      <c r="F2326" s="863"/>
      <c r="G2326" s="864"/>
      <c r="H2326" s="54"/>
      <c r="I2326" s="55"/>
    </row>
    <row r="2327" spans="2:9" ht="21" customHeight="1">
      <c r="B2327" s="463" t="s">
        <v>6</v>
      </c>
      <c r="C2327" s="758" t="s">
        <v>7</v>
      </c>
      <c r="D2327" s="861"/>
      <c r="E2327" s="861"/>
      <c r="F2327" s="861"/>
      <c r="G2327" s="861"/>
      <c r="H2327" s="464" t="s">
        <v>22</v>
      </c>
      <c r="I2327" s="56" t="s">
        <v>23</v>
      </c>
    </row>
    <row r="2328" spans="2:9" ht="95.25" customHeight="1">
      <c r="B2328" s="428">
        <f>+B2304+0.01</f>
        <v>12.049999999999999</v>
      </c>
      <c r="C2328" s="759" t="str">
        <f t="array" ref="C2328">INDEX(ACTIVIDADES!$C:$C,MATCH(B2328,ACTIVIDADES!$B:$B,0))</f>
        <v>Suministro e instalación de TUBERÍA PVC - RDE 21, DIAMETRO 3/4". Incluye accesorios, tubería 1.5m, excavación, lleno y todo lo necesario para su buen funcionamiento.</v>
      </c>
      <c r="D2328" s="865"/>
      <c r="E2328" s="865"/>
      <c r="F2328" s="865"/>
      <c r="G2328" s="866"/>
      <c r="H2328" s="465" t="str">
        <f t="array" ref="H2328">INDEX(ACTIVIDADES!$D:$D,MATCH(B2328,ACTIVIDADES!$B:$B,0))</f>
        <v>m</v>
      </c>
      <c r="I2328" s="57">
        <f>I2335</f>
        <v>0</v>
      </c>
    </row>
    <row r="2329" spans="2:9" ht="21" customHeight="1">
      <c r="B2329" s="760" t="s">
        <v>258</v>
      </c>
      <c r="C2329" s="761"/>
      <c r="D2329" s="762"/>
      <c r="E2329" s="58" t="s">
        <v>259</v>
      </c>
      <c r="F2329" s="58" t="s">
        <v>260</v>
      </c>
      <c r="G2329" s="58" t="s">
        <v>261</v>
      </c>
      <c r="H2329" s="58" t="s">
        <v>262</v>
      </c>
      <c r="I2329" s="59" t="s">
        <v>251</v>
      </c>
    </row>
    <row r="2330" spans="2:9" ht="15" customHeight="1">
      <c r="B2330" s="763"/>
      <c r="C2330" s="751"/>
      <c r="D2330" s="752"/>
      <c r="E2330" s="60"/>
      <c r="F2330" s="60"/>
      <c r="G2330" s="61"/>
      <c r="H2330" s="61"/>
      <c r="I2330" s="62">
        <f t="shared" ref="I2330:I2334" si="87">IF(E2330="",1,E2330)*IF(F2330="",1,F2330)*IF(G2330="",1,G2330)*H2330</f>
        <v>0</v>
      </c>
    </row>
    <row r="2331" spans="2:9" ht="15" customHeight="1">
      <c r="B2331" s="763"/>
      <c r="C2331" s="751"/>
      <c r="D2331" s="752"/>
      <c r="E2331" s="60"/>
      <c r="F2331" s="60"/>
      <c r="G2331" s="61"/>
      <c r="H2331" s="61"/>
      <c r="I2331" s="62">
        <f t="shared" si="87"/>
        <v>0</v>
      </c>
    </row>
    <row r="2332" spans="2:9" ht="15.75" customHeight="1">
      <c r="B2332" s="750"/>
      <c r="C2332" s="751"/>
      <c r="D2332" s="752"/>
      <c r="E2332" s="60"/>
      <c r="F2332" s="60"/>
      <c r="G2332" s="61"/>
      <c r="H2332" s="61"/>
      <c r="I2332" s="62">
        <f t="shared" si="87"/>
        <v>0</v>
      </c>
    </row>
    <row r="2333" spans="2:9" ht="15" customHeight="1">
      <c r="B2333" s="750"/>
      <c r="C2333" s="751"/>
      <c r="D2333" s="752"/>
      <c r="E2333" s="60"/>
      <c r="F2333" s="60"/>
      <c r="G2333" s="61"/>
      <c r="H2333" s="61"/>
      <c r="I2333" s="62">
        <f t="shared" si="87"/>
        <v>0</v>
      </c>
    </row>
    <row r="2334" spans="2:9" ht="15" customHeight="1">
      <c r="B2334" s="750"/>
      <c r="C2334" s="751"/>
      <c r="D2334" s="752"/>
      <c r="E2334" s="60"/>
      <c r="F2334" s="60"/>
      <c r="G2334" s="61"/>
      <c r="H2334" s="61"/>
      <c r="I2334" s="62">
        <f t="shared" si="87"/>
        <v>0</v>
      </c>
    </row>
    <row r="2335" spans="2:9" ht="15" customHeight="1">
      <c r="B2335" s="753" t="s">
        <v>263</v>
      </c>
      <c r="C2335" s="867"/>
      <c r="D2335" s="867"/>
      <c r="E2335" s="867"/>
      <c r="F2335" s="867"/>
      <c r="G2335" s="867"/>
      <c r="H2335" s="868"/>
      <c r="I2335" s="63">
        <f>SUM(I2330:I2334)</f>
        <v>0</v>
      </c>
    </row>
    <row r="2336" spans="2:9" ht="19.5" customHeight="1">
      <c r="B2336" s="754" t="s">
        <v>264</v>
      </c>
      <c r="C2336" s="869"/>
      <c r="D2336" s="869"/>
      <c r="E2336" s="869"/>
      <c r="F2336" s="869"/>
      <c r="G2336" s="869"/>
      <c r="H2336" s="869"/>
      <c r="I2336" s="870"/>
    </row>
    <row r="2337" spans="2:9" ht="19.5" customHeight="1">
      <c r="B2337" s="871"/>
      <c r="C2337" s="860"/>
      <c r="D2337" s="860"/>
      <c r="E2337" s="860"/>
      <c r="F2337" s="860"/>
      <c r="G2337" s="860"/>
      <c r="H2337" s="860"/>
      <c r="I2337" s="872"/>
    </row>
    <row r="2338" spans="2:9" ht="19.5" customHeight="1">
      <c r="B2338" s="871"/>
      <c r="C2338" s="860"/>
      <c r="D2338" s="860"/>
      <c r="E2338" s="860"/>
      <c r="F2338" s="860"/>
      <c r="G2338" s="860"/>
      <c r="H2338" s="860"/>
      <c r="I2338" s="872"/>
    </row>
    <row r="2339" spans="2:9" ht="19.5" customHeight="1">
      <c r="B2339" s="871"/>
      <c r="C2339" s="860"/>
      <c r="D2339" s="860"/>
      <c r="E2339" s="860"/>
      <c r="F2339" s="860"/>
      <c r="G2339" s="860"/>
      <c r="H2339" s="860"/>
      <c r="I2339" s="872"/>
    </row>
    <row r="2340" spans="2:9" ht="19.5" customHeight="1">
      <c r="B2340" s="871"/>
      <c r="C2340" s="860"/>
      <c r="D2340" s="860"/>
      <c r="E2340" s="860"/>
      <c r="F2340" s="860"/>
      <c r="G2340" s="860"/>
      <c r="H2340" s="860"/>
      <c r="I2340" s="872"/>
    </row>
    <row r="2341" spans="2:9" ht="19.5" customHeight="1">
      <c r="B2341" s="871"/>
      <c r="C2341" s="860"/>
      <c r="D2341" s="860"/>
      <c r="E2341" s="860"/>
      <c r="F2341" s="860"/>
      <c r="G2341" s="860"/>
      <c r="H2341" s="860"/>
      <c r="I2341" s="872"/>
    </row>
    <row r="2342" spans="2:9" ht="19.5" customHeight="1">
      <c r="B2342" s="871"/>
      <c r="C2342" s="860"/>
      <c r="D2342" s="860"/>
      <c r="E2342" s="860"/>
      <c r="F2342" s="860"/>
      <c r="G2342" s="860"/>
      <c r="H2342" s="860"/>
      <c r="I2342" s="872"/>
    </row>
    <row r="2343" spans="2:9" ht="19.5" customHeight="1">
      <c r="B2343" s="871"/>
      <c r="C2343" s="860"/>
      <c r="D2343" s="860"/>
      <c r="E2343" s="860"/>
      <c r="F2343" s="860"/>
      <c r="G2343" s="860"/>
      <c r="H2343" s="860"/>
      <c r="I2343" s="872"/>
    </row>
    <row r="2344" spans="2:9" ht="19.5" customHeight="1">
      <c r="B2344" s="871"/>
      <c r="C2344" s="860"/>
      <c r="D2344" s="860"/>
      <c r="E2344" s="860"/>
      <c r="F2344" s="860"/>
      <c r="G2344" s="860"/>
      <c r="H2344" s="860"/>
      <c r="I2344" s="872"/>
    </row>
    <row r="2345" spans="2:9" ht="19.5" customHeight="1">
      <c r="B2345" s="871"/>
      <c r="C2345" s="860"/>
      <c r="D2345" s="860"/>
      <c r="E2345" s="860"/>
      <c r="F2345" s="860"/>
      <c r="G2345" s="860"/>
      <c r="H2345" s="860"/>
      <c r="I2345" s="872"/>
    </row>
    <row r="2346" spans="2:9" ht="19.5" customHeight="1">
      <c r="B2346" s="873"/>
      <c r="C2346" s="865"/>
      <c r="D2346" s="865"/>
      <c r="E2346" s="865"/>
      <c r="F2346" s="865"/>
      <c r="G2346" s="865"/>
      <c r="H2346" s="865"/>
      <c r="I2346" s="866"/>
    </row>
    <row r="2347" spans="2:9" ht="14.25" customHeight="1"/>
    <row r="2348" spans="2:9" ht="18" customHeight="1">
      <c r="B2348" s="755" t="s">
        <v>256</v>
      </c>
      <c r="C2348" s="861"/>
      <c r="D2348" s="861"/>
      <c r="E2348" s="861"/>
      <c r="F2348" s="861"/>
      <c r="G2348" s="862"/>
      <c r="H2348" s="461"/>
      <c r="I2348" s="462"/>
    </row>
    <row r="2349" spans="2:9" ht="18" customHeight="1">
      <c r="B2349" s="756" t="s">
        <v>257</v>
      </c>
      <c r="C2349" s="861"/>
      <c r="D2349" s="861"/>
      <c r="E2349" s="861"/>
      <c r="F2349" s="861"/>
      <c r="G2349" s="862"/>
      <c r="H2349" s="52"/>
      <c r="I2349" s="53"/>
    </row>
    <row r="2350" spans="2:9" ht="33" customHeight="1">
      <c r="B2350" s="757" t="str">
        <f>+ACTIVIDADES!$B$2</f>
        <v>MANTENIMIENTO RESTAURANTES ESCOLARES</v>
      </c>
      <c r="C2350" s="863"/>
      <c r="D2350" s="863"/>
      <c r="E2350" s="863"/>
      <c r="F2350" s="863"/>
      <c r="G2350" s="864"/>
      <c r="H2350" s="54"/>
      <c r="I2350" s="55"/>
    </row>
    <row r="2351" spans="2:9" ht="21" customHeight="1">
      <c r="B2351" s="463" t="s">
        <v>6</v>
      </c>
      <c r="C2351" s="758" t="s">
        <v>7</v>
      </c>
      <c r="D2351" s="861"/>
      <c r="E2351" s="861"/>
      <c r="F2351" s="861"/>
      <c r="G2351" s="861"/>
      <c r="H2351" s="464" t="s">
        <v>22</v>
      </c>
      <c r="I2351" s="56" t="s">
        <v>23</v>
      </c>
    </row>
    <row r="2352" spans="2:9" ht="95.25" customHeight="1">
      <c r="B2352" s="428">
        <f>+B2328+0.01</f>
        <v>12.059999999999999</v>
      </c>
      <c r="C2352" s="759" t="str">
        <f t="array" ref="C2352">INDEX(ACTIVIDADES!$C:$C,MATCH(B2352,ACTIVIDADES!$B:$B,0))</f>
        <v>Suministro e instalación de TUBERÍA PVC - RDE 9, DIAMETRO 1/2". Incluye accesorios, tubería 1.5m, excavación, lleno y todo lo necesario para su buen funcionamiento.</v>
      </c>
      <c r="D2352" s="865"/>
      <c r="E2352" s="865"/>
      <c r="F2352" s="865"/>
      <c r="G2352" s="866"/>
      <c r="H2352" s="465" t="str">
        <f t="array" ref="H2352">INDEX(ACTIVIDADES!$D:$D,MATCH(B2352,ACTIVIDADES!$B:$B,0))</f>
        <v>m</v>
      </c>
      <c r="I2352" s="57">
        <f>I2359</f>
        <v>0</v>
      </c>
    </row>
    <row r="2353" spans="2:9" ht="21" customHeight="1">
      <c r="B2353" s="760" t="s">
        <v>258</v>
      </c>
      <c r="C2353" s="761"/>
      <c r="D2353" s="762"/>
      <c r="E2353" s="58" t="s">
        <v>259</v>
      </c>
      <c r="F2353" s="58" t="s">
        <v>260</v>
      </c>
      <c r="G2353" s="58" t="s">
        <v>261</v>
      </c>
      <c r="H2353" s="58" t="s">
        <v>262</v>
      </c>
      <c r="I2353" s="59" t="s">
        <v>251</v>
      </c>
    </row>
    <row r="2354" spans="2:9" ht="15" customHeight="1">
      <c r="B2354" s="763"/>
      <c r="C2354" s="751"/>
      <c r="D2354" s="752"/>
      <c r="E2354" s="60"/>
      <c r="F2354" s="60"/>
      <c r="G2354" s="61"/>
      <c r="H2354" s="61"/>
      <c r="I2354" s="62">
        <f t="shared" ref="I2354:I2358" si="88">IF(E2354="",1,E2354)*IF(F2354="",1,F2354)*IF(G2354="",1,G2354)*H2354</f>
        <v>0</v>
      </c>
    </row>
    <row r="2355" spans="2:9" ht="15" customHeight="1">
      <c r="B2355" s="763"/>
      <c r="C2355" s="751"/>
      <c r="D2355" s="752"/>
      <c r="E2355" s="60"/>
      <c r="F2355" s="60"/>
      <c r="G2355" s="61"/>
      <c r="H2355" s="61"/>
      <c r="I2355" s="62">
        <f t="shared" si="88"/>
        <v>0</v>
      </c>
    </row>
    <row r="2356" spans="2:9" ht="15.75" customHeight="1">
      <c r="B2356" s="750"/>
      <c r="C2356" s="751"/>
      <c r="D2356" s="752"/>
      <c r="E2356" s="60"/>
      <c r="F2356" s="60"/>
      <c r="G2356" s="61"/>
      <c r="H2356" s="61"/>
      <c r="I2356" s="62">
        <f t="shared" si="88"/>
        <v>0</v>
      </c>
    </row>
    <row r="2357" spans="2:9" ht="15" customHeight="1">
      <c r="B2357" s="750"/>
      <c r="C2357" s="751"/>
      <c r="D2357" s="752"/>
      <c r="E2357" s="60"/>
      <c r="F2357" s="60"/>
      <c r="G2357" s="61"/>
      <c r="H2357" s="61"/>
      <c r="I2357" s="62">
        <f t="shared" si="88"/>
        <v>0</v>
      </c>
    </row>
    <row r="2358" spans="2:9" ht="15" customHeight="1">
      <c r="B2358" s="750"/>
      <c r="C2358" s="751"/>
      <c r="D2358" s="752"/>
      <c r="E2358" s="60"/>
      <c r="F2358" s="60"/>
      <c r="G2358" s="61"/>
      <c r="H2358" s="61"/>
      <c r="I2358" s="62">
        <f t="shared" si="88"/>
        <v>0</v>
      </c>
    </row>
    <row r="2359" spans="2:9" ht="15" customHeight="1">
      <c r="B2359" s="753" t="s">
        <v>263</v>
      </c>
      <c r="C2359" s="867"/>
      <c r="D2359" s="867"/>
      <c r="E2359" s="867"/>
      <c r="F2359" s="867"/>
      <c r="G2359" s="867"/>
      <c r="H2359" s="868"/>
      <c r="I2359" s="63">
        <f>SUM(I2354:I2358)</f>
        <v>0</v>
      </c>
    </row>
    <row r="2360" spans="2:9" ht="19.5" customHeight="1">
      <c r="B2360" s="754" t="s">
        <v>264</v>
      </c>
      <c r="C2360" s="869"/>
      <c r="D2360" s="869"/>
      <c r="E2360" s="869"/>
      <c r="F2360" s="869"/>
      <c r="G2360" s="869"/>
      <c r="H2360" s="869"/>
      <c r="I2360" s="870"/>
    </row>
    <row r="2361" spans="2:9" ht="19.5" customHeight="1">
      <c r="B2361" s="871"/>
      <c r="C2361" s="860"/>
      <c r="D2361" s="860"/>
      <c r="E2361" s="860"/>
      <c r="F2361" s="860"/>
      <c r="G2361" s="860"/>
      <c r="H2361" s="860"/>
      <c r="I2361" s="872"/>
    </row>
    <row r="2362" spans="2:9" ht="19.5" customHeight="1">
      <c r="B2362" s="871"/>
      <c r="C2362" s="860"/>
      <c r="D2362" s="860"/>
      <c r="E2362" s="860"/>
      <c r="F2362" s="860"/>
      <c r="G2362" s="860"/>
      <c r="H2362" s="860"/>
      <c r="I2362" s="872"/>
    </row>
    <row r="2363" spans="2:9" ht="19.5" customHeight="1">
      <c r="B2363" s="871"/>
      <c r="C2363" s="860"/>
      <c r="D2363" s="860"/>
      <c r="E2363" s="860"/>
      <c r="F2363" s="860"/>
      <c r="G2363" s="860"/>
      <c r="H2363" s="860"/>
      <c r="I2363" s="872"/>
    </row>
    <row r="2364" spans="2:9" ht="19.5" customHeight="1">
      <c r="B2364" s="871"/>
      <c r="C2364" s="860"/>
      <c r="D2364" s="860"/>
      <c r="E2364" s="860"/>
      <c r="F2364" s="860"/>
      <c r="G2364" s="860"/>
      <c r="H2364" s="860"/>
      <c r="I2364" s="872"/>
    </row>
    <row r="2365" spans="2:9" ht="19.5" customHeight="1">
      <c r="B2365" s="871"/>
      <c r="C2365" s="860"/>
      <c r="D2365" s="860"/>
      <c r="E2365" s="860"/>
      <c r="F2365" s="860"/>
      <c r="G2365" s="860"/>
      <c r="H2365" s="860"/>
      <c r="I2365" s="872"/>
    </row>
    <row r="2366" spans="2:9" ht="19.5" customHeight="1">
      <c r="B2366" s="871"/>
      <c r="C2366" s="860"/>
      <c r="D2366" s="860"/>
      <c r="E2366" s="860"/>
      <c r="F2366" s="860"/>
      <c r="G2366" s="860"/>
      <c r="H2366" s="860"/>
      <c r="I2366" s="872"/>
    </row>
    <row r="2367" spans="2:9" ht="19.5" customHeight="1">
      <c r="B2367" s="871"/>
      <c r="C2367" s="860"/>
      <c r="D2367" s="860"/>
      <c r="E2367" s="860"/>
      <c r="F2367" s="860"/>
      <c r="G2367" s="860"/>
      <c r="H2367" s="860"/>
      <c r="I2367" s="872"/>
    </row>
    <row r="2368" spans="2:9" ht="19.5" customHeight="1">
      <c r="B2368" s="871"/>
      <c r="C2368" s="860"/>
      <c r="D2368" s="860"/>
      <c r="E2368" s="860"/>
      <c r="F2368" s="860"/>
      <c r="G2368" s="860"/>
      <c r="H2368" s="860"/>
      <c r="I2368" s="872"/>
    </row>
    <row r="2369" spans="2:9" ht="19.5" customHeight="1">
      <c r="B2369" s="871"/>
      <c r="C2369" s="860"/>
      <c r="D2369" s="860"/>
      <c r="E2369" s="860"/>
      <c r="F2369" s="860"/>
      <c r="G2369" s="860"/>
      <c r="H2369" s="860"/>
      <c r="I2369" s="872"/>
    </row>
    <row r="2370" spans="2:9" ht="19.5" customHeight="1">
      <c r="B2370" s="873"/>
      <c r="C2370" s="865"/>
      <c r="D2370" s="865"/>
      <c r="E2370" s="865"/>
      <c r="F2370" s="865"/>
      <c r="G2370" s="865"/>
      <c r="H2370" s="865"/>
      <c r="I2370" s="866"/>
    </row>
    <row r="2371" spans="2:9" ht="14.25" customHeight="1"/>
    <row r="2372" spans="2:9" ht="18" customHeight="1">
      <c r="B2372" s="755" t="s">
        <v>256</v>
      </c>
      <c r="C2372" s="861"/>
      <c r="D2372" s="861"/>
      <c r="E2372" s="861"/>
      <c r="F2372" s="861"/>
      <c r="G2372" s="862"/>
      <c r="H2372" s="461"/>
      <c r="I2372" s="462"/>
    </row>
    <row r="2373" spans="2:9" ht="18" customHeight="1">
      <c r="B2373" s="756" t="s">
        <v>257</v>
      </c>
      <c r="C2373" s="861"/>
      <c r="D2373" s="861"/>
      <c r="E2373" s="861"/>
      <c r="F2373" s="861"/>
      <c r="G2373" s="862"/>
      <c r="H2373" s="52"/>
      <c r="I2373" s="53"/>
    </row>
    <row r="2374" spans="2:9" ht="33" customHeight="1">
      <c r="B2374" s="757" t="str">
        <f>+ACTIVIDADES!$B$2</f>
        <v>MANTENIMIENTO RESTAURANTES ESCOLARES</v>
      </c>
      <c r="C2374" s="863"/>
      <c r="D2374" s="863"/>
      <c r="E2374" s="863"/>
      <c r="F2374" s="863"/>
      <c r="G2374" s="864"/>
      <c r="H2374" s="54"/>
      <c r="I2374" s="55"/>
    </row>
    <row r="2375" spans="2:9" ht="21" customHeight="1">
      <c r="B2375" s="463" t="s">
        <v>6</v>
      </c>
      <c r="C2375" s="758" t="s">
        <v>7</v>
      </c>
      <c r="D2375" s="861"/>
      <c r="E2375" s="861"/>
      <c r="F2375" s="861"/>
      <c r="G2375" s="861"/>
      <c r="H2375" s="464" t="s">
        <v>22</v>
      </c>
      <c r="I2375" s="56" t="s">
        <v>23</v>
      </c>
    </row>
    <row r="2376" spans="2:9" ht="95.25" customHeight="1">
      <c r="B2376" s="428">
        <f>+B2352+0.01</f>
        <v>12.069999999999999</v>
      </c>
      <c r="C2376" s="759" t="str">
        <f t="array" ref="C2376">INDEX(ACTIVIDADES!$C:$C,MATCH(B2376,ACTIVIDADES!$B:$B,0))</f>
        <v>Suministro e instalación de TERMINAL CON CÁMARA DE AIRE, EN TUBERÍA DE COBRE TIPO "M",DIÁMETRO DE 1/2" y todo lo necesario para su buen funcionamiento.</v>
      </c>
      <c r="D2376" s="865"/>
      <c r="E2376" s="865"/>
      <c r="F2376" s="865"/>
      <c r="G2376" s="866"/>
      <c r="H2376" s="465" t="str">
        <f t="array" ref="H2376">INDEX(ACTIVIDADES!$D:$D,MATCH(B2376,ACTIVIDADES!$B:$B,0))</f>
        <v>un</v>
      </c>
      <c r="I2376" s="57">
        <f>I2383</f>
        <v>0</v>
      </c>
    </row>
    <row r="2377" spans="2:9" ht="21" customHeight="1">
      <c r="B2377" s="760" t="s">
        <v>258</v>
      </c>
      <c r="C2377" s="761"/>
      <c r="D2377" s="762"/>
      <c r="E2377" s="58" t="s">
        <v>259</v>
      </c>
      <c r="F2377" s="58" t="s">
        <v>260</v>
      </c>
      <c r="G2377" s="58" t="s">
        <v>261</v>
      </c>
      <c r="H2377" s="58" t="s">
        <v>262</v>
      </c>
      <c r="I2377" s="59" t="s">
        <v>251</v>
      </c>
    </row>
    <row r="2378" spans="2:9" ht="15" customHeight="1">
      <c r="B2378" s="763"/>
      <c r="C2378" s="751"/>
      <c r="D2378" s="752"/>
      <c r="E2378" s="60"/>
      <c r="F2378" s="60"/>
      <c r="G2378" s="61"/>
      <c r="H2378" s="61"/>
      <c r="I2378" s="62">
        <f t="shared" ref="I2378:I2382" si="89">IF(E2378="",1,E2378)*IF(F2378="",1,F2378)*IF(G2378="",1,G2378)*H2378</f>
        <v>0</v>
      </c>
    </row>
    <row r="2379" spans="2:9" ht="15" customHeight="1">
      <c r="B2379" s="763"/>
      <c r="C2379" s="751"/>
      <c r="D2379" s="752"/>
      <c r="E2379" s="60"/>
      <c r="F2379" s="60"/>
      <c r="G2379" s="61"/>
      <c r="H2379" s="61"/>
      <c r="I2379" s="62">
        <f t="shared" si="89"/>
        <v>0</v>
      </c>
    </row>
    <row r="2380" spans="2:9" ht="15.75" customHeight="1">
      <c r="B2380" s="750"/>
      <c r="C2380" s="751"/>
      <c r="D2380" s="752"/>
      <c r="E2380" s="60"/>
      <c r="F2380" s="60"/>
      <c r="G2380" s="61"/>
      <c r="H2380" s="61"/>
      <c r="I2380" s="62">
        <f t="shared" si="89"/>
        <v>0</v>
      </c>
    </row>
    <row r="2381" spans="2:9" ht="15" customHeight="1">
      <c r="B2381" s="750"/>
      <c r="C2381" s="751"/>
      <c r="D2381" s="752"/>
      <c r="E2381" s="60"/>
      <c r="F2381" s="60"/>
      <c r="G2381" s="61"/>
      <c r="H2381" s="61"/>
      <c r="I2381" s="62">
        <f t="shared" si="89"/>
        <v>0</v>
      </c>
    </row>
    <row r="2382" spans="2:9" ht="15" customHeight="1">
      <c r="B2382" s="750"/>
      <c r="C2382" s="751"/>
      <c r="D2382" s="752"/>
      <c r="E2382" s="60"/>
      <c r="F2382" s="60"/>
      <c r="G2382" s="61"/>
      <c r="H2382" s="61"/>
      <c r="I2382" s="62">
        <f t="shared" si="89"/>
        <v>0</v>
      </c>
    </row>
    <row r="2383" spans="2:9" ht="15" customHeight="1">
      <c r="B2383" s="753" t="s">
        <v>263</v>
      </c>
      <c r="C2383" s="867"/>
      <c r="D2383" s="867"/>
      <c r="E2383" s="867"/>
      <c r="F2383" s="867"/>
      <c r="G2383" s="867"/>
      <c r="H2383" s="868"/>
      <c r="I2383" s="63">
        <f>SUM(I2378:I2382)</f>
        <v>0</v>
      </c>
    </row>
    <row r="2384" spans="2:9" ht="19.5" customHeight="1">
      <c r="B2384" s="754" t="s">
        <v>264</v>
      </c>
      <c r="C2384" s="869"/>
      <c r="D2384" s="869"/>
      <c r="E2384" s="869"/>
      <c r="F2384" s="869"/>
      <c r="G2384" s="869"/>
      <c r="H2384" s="869"/>
      <c r="I2384" s="870"/>
    </row>
    <row r="2385" spans="2:9" ht="19.5" customHeight="1">
      <c r="B2385" s="871"/>
      <c r="C2385" s="860"/>
      <c r="D2385" s="860"/>
      <c r="E2385" s="860"/>
      <c r="F2385" s="860"/>
      <c r="G2385" s="860"/>
      <c r="H2385" s="860"/>
      <c r="I2385" s="872"/>
    </row>
    <row r="2386" spans="2:9" ht="19.5" customHeight="1">
      <c r="B2386" s="871"/>
      <c r="C2386" s="860"/>
      <c r="D2386" s="860"/>
      <c r="E2386" s="860"/>
      <c r="F2386" s="860"/>
      <c r="G2386" s="860"/>
      <c r="H2386" s="860"/>
      <c r="I2386" s="872"/>
    </row>
    <row r="2387" spans="2:9" ht="19.5" customHeight="1">
      <c r="B2387" s="871"/>
      <c r="C2387" s="860"/>
      <c r="D2387" s="860"/>
      <c r="E2387" s="860"/>
      <c r="F2387" s="860"/>
      <c r="G2387" s="860"/>
      <c r="H2387" s="860"/>
      <c r="I2387" s="872"/>
    </row>
    <row r="2388" spans="2:9" ht="19.5" customHeight="1">
      <c r="B2388" s="871"/>
      <c r="C2388" s="860"/>
      <c r="D2388" s="860"/>
      <c r="E2388" s="860"/>
      <c r="F2388" s="860"/>
      <c r="G2388" s="860"/>
      <c r="H2388" s="860"/>
      <c r="I2388" s="872"/>
    </row>
    <row r="2389" spans="2:9" ht="19.5" customHeight="1">
      <c r="B2389" s="871"/>
      <c r="C2389" s="860"/>
      <c r="D2389" s="860"/>
      <c r="E2389" s="860"/>
      <c r="F2389" s="860"/>
      <c r="G2389" s="860"/>
      <c r="H2389" s="860"/>
      <c r="I2389" s="872"/>
    </row>
    <row r="2390" spans="2:9" ht="19.5" customHeight="1">
      <c r="B2390" s="871"/>
      <c r="C2390" s="860"/>
      <c r="D2390" s="860"/>
      <c r="E2390" s="860"/>
      <c r="F2390" s="860"/>
      <c r="G2390" s="860"/>
      <c r="H2390" s="860"/>
      <c r="I2390" s="872"/>
    </row>
    <row r="2391" spans="2:9" ht="19.5" customHeight="1">
      <c r="B2391" s="871"/>
      <c r="C2391" s="860"/>
      <c r="D2391" s="860"/>
      <c r="E2391" s="860"/>
      <c r="F2391" s="860"/>
      <c r="G2391" s="860"/>
      <c r="H2391" s="860"/>
      <c r="I2391" s="872"/>
    </row>
    <row r="2392" spans="2:9" ht="19.5" customHeight="1">
      <c r="B2392" s="871"/>
      <c r="C2392" s="860"/>
      <c r="D2392" s="860"/>
      <c r="E2392" s="860"/>
      <c r="F2392" s="860"/>
      <c r="G2392" s="860"/>
      <c r="H2392" s="860"/>
      <c r="I2392" s="872"/>
    </row>
    <row r="2393" spans="2:9" ht="19.5" customHeight="1">
      <c r="B2393" s="871"/>
      <c r="C2393" s="860"/>
      <c r="D2393" s="860"/>
      <c r="E2393" s="860"/>
      <c r="F2393" s="860"/>
      <c r="G2393" s="860"/>
      <c r="H2393" s="860"/>
      <c r="I2393" s="872"/>
    </row>
    <row r="2394" spans="2:9" ht="19.5" customHeight="1">
      <c r="B2394" s="873"/>
      <c r="C2394" s="865"/>
      <c r="D2394" s="865"/>
      <c r="E2394" s="865"/>
      <c r="F2394" s="865"/>
      <c r="G2394" s="865"/>
      <c r="H2394" s="865"/>
      <c r="I2394" s="866"/>
    </row>
    <row r="2395" spans="2:9" ht="14.25" customHeight="1"/>
    <row r="2396" spans="2:9" ht="18" customHeight="1">
      <c r="B2396" s="755" t="s">
        <v>256</v>
      </c>
      <c r="C2396" s="861"/>
      <c r="D2396" s="861"/>
      <c r="E2396" s="861"/>
      <c r="F2396" s="861"/>
      <c r="G2396" s="862"/>
      <c r="H2396" s="461"/>
      <c r="I2396" s="462"/>
    </row>
    <row r="2397" spans="2:9" ht="18" customHeight="1">
      <c r="B2397" s="756" t="s">
        <v>257</v>
      </c>
      <c r="C2397" s="861"/>
      <c r="D2397" s="861"/>
      <c r="E2397" s="861"/>
      <c r="F2397" s="861"/>
      <c r="G2397" s="862"/>
      <c r="H2397" s="52"/>
      <c r="I2397" s="53"/>
    </row>
    <row r="2398" spans="2:9" ht="33" customHeight="1">
      <c r="B2398" s="757" t="str">
        <f>+ACTIVIDADES!$B$2</f>
        <v>MANTENIMIENTO RESTAURANTES ESCOLARES</v>
      </c>
      <c r="C2398" s="863"/>
      <c r="D2398" s="863"/>
      <c r="E2398" s="863"/>
      <c r="F2398" s="863"/>
      <c r="G2398" s="864"/>
      <c r="H2398" s="54"/>
      <c r="I2398" s="55"/>
    </row>
    <row r="2399" spans="2:9" ht="21" customHeight="1">
      <c r="B2399" s="463" t="s">
        <v>6</v>
      </c>
      <c r="C2399" s="758" t="s">
        <v>7</v>
      </c>
      <c r="D2399" s="861"/>
      <c r="E2399" s="861"/>
      <c r="F2399" s="861"/>
      <c r="G2399" s="861"/>
      <c r="H2399" s="464" t="s">
        <v>22</v>
      </c>
      <c r="I2399" s="56" t="s">
        <v>23</v>
      </c>
    </row>
    <row r="2400" spans="2:9" ht="95.25" customHeight="1">
      <c r="B2400" s="428">
        <f>+B2376+0.01</f>
        <v>12.079999999999998</v>
      </c>
      <c r="C2400" s="759" t="str">
        <f t="array" ref="C2400">INDEX(ACTIVIDADES!$C:$C,MATCH(B2400,ACTIVIDADES!$B:$B,0))</f>
        <v>Suministro e instalación de tanque en fibra de vidrio con capacidad para 2m3. Incluye las perforaciones para succión, purga, rebose y llenado.</v>
      </c>
      <c r="D2400" s="865"/>
      <c r="E2400" s="865"/>
      <c r="F2400" s="865"/>
      <c r="G2400" s="866"/>
      <c r="H2400" s="465" t="str">
        <f t="array" ref="H2400">INDEX(ACTIVIDADES!$D:$D,MATCH(B2400,ACTIVIDADES!$B:$B,0))</f>
        <v>un</v>
      </c>
      <c r="I2400" s="57">
        <f>I2407</f>
        <v>0</v>
      </c>
    </row>
    <row r="2401" spans="2:9" ht="21" customHeight="1">
      <c r="B2401" s="760" t="s">
        <v>258</v>
      </c>
      <c r="C2401" s="761"/>
      <c r="D2401" s="762"/>
      <c r="E2401" s="58" t="s">
        <v>259</v>
      </c>
      <c r="F2401" s="58" t="s">
        <v>260</v>
      </c>
      <c r="G2401" s="58" t="s">
        <v>261</v>
      </c>
      <c r="H2401" s="58" t="s">
        <v>262</v>
      </c>
      <c r="I2401" s="59" t="s">
        <v>251</v>
      </c>
    </row>
    <row r="2402" spans="2:9" ht="15" customHeight="1">
      <c r="B2402" s="763"/>
      <c r="C2402" s="751"/>
      <c r="D2402" s="752"/>
      <c r="E2402" s="60"/>
      <c r="F2402" s="60"/>
      <c r="G2402" s="61"/>
      <c r="H2402" s="61"/>
      <c r="I2402" s="62">
        <f t="shared" ref="I2402:I2406" si="90">IF(E2402="",1,E2402)*IF(F2402="",1,F2402)*IF(G2402="",1,G2402)*H2402</f>
        <v>0</v>
      </c>
    </row>
    <row r="2403" spans="2:9" ht="15" customHeight="1">
      <c r="B2403" s="763"/>
      <c r="C2403" s="751"/>
      <c r="D2403" s="752"/>
      <c r="E2403" s="60"/>
      <c r="F2403" s="60"/>
      <c r="G2403" s="61"/>
      <c r="H2403" s="61"/>
      <c r="I2403" s="62">
        <f t="shared" si="90"/>
        <v>0</v>
      </c>
    </row>
    <row r="2404" spans="2:9" ht="15.75" customHeight="1">
      <c r="B2404" s="750"/>
      <c r="C2404" s="751"/>
      <c r="D2404" s="752"/>
      <c r="E2404" s="60"/>
      <c r="F2404" s="60"/>
      <c r="G2404" s="61"/>
      <c r="H2404" s="61"/>
      <c r="I2404" s="62">
        <f t="shared" si="90"/>
        <v>0</v>
      </c>
    </row>
    <row r="2405" spans="2:9" ht="15" customHeight="1">
      <c r="B2405" s="750"/>
      <c r="C2405" s="751"/>
      <c r="D2405" s="752"/>
      <c r="E2405" s="60"/>
      <c r="F2405" s="60"/>
      <c r="G2405" s="61"/>
      <c r="H2405" s="61"/>
      <c r="I2405" s="62">
        <f t="shared" si="90"/>
        <v>0</v>
      </c>
    </row>
    <row r="2406" spans="2:9" ht="15" customHeight="1">
      <c r="B2406" s="750"/>
      <c r="C2406" s="751"/>
      <c r="D2406" s="752"/>
      <c r="E2406" s="60"/>
      <c r="F2406" s="60"/>
      <c r="G2406" s="61"/>
      <c r="H2406" s="61"/>
      <c r="I2406" s="62">
        <f t="shared" si="90"/>
        <v>0</v>
      </c>
    </row>
    <row r="2407" spans="2:9" ht="15" customHeight="1">
      <c r="B2407" s="753" t="s">
        <v>263</v>
      </c>
      <c r="C2407" s="867"/>
      <c r="D2407" s="867"/>
      <c r="E2407" s="867"/>
      <c r="F2407" s="867"/>
      <c r="G2407" s="867"/>
      <c r="H2407" s="868"/>
      <c r="I2407" s="63">
        <f>SUM(I2402:I2406)</f>
        <v>0</v>
      </c>
    </row>
    <row r="2408" spans="2:9" ht="19.5" customHeight="1">
      <c r="B2408" s="754" t="s">
        <v>264</v>
      </c>
      <c r="C2408" s="869"/>
      <c r="D2408" s="869"/>
      <c r="E2408" s="869"/>
      <c r="F2408" s="869"/>
      <c r="G2408" s="869"/>
      <c r="H2408" s="869"/>
      <c r="I2408" s="870"/>
    </row>
    <row r="2409" spans="2:9" ht="19.5" customHeight="1">
      <c r="B2409" s="871"/>
      <c r="C2409" s="860"/>
      <c r="D2409" s="860"/>
      <c r="E2409" s="860"/>
      <c r="F2409" s="860"/>
      <c r="G2409" s="860"/>
      <c r="H2409" s="860"/>
      <c r="I2409" s="872"/>
    </row>
    <row r="2410" spans="2:9" ht="19.5" customHeight="1">
      <c r="B2410" s="871"/>
      <c r="C2410" s="860"/>
      <c r="D2410" s="860"/>
      <c r="E2410" s="860"/>
      <c r="F2410" s="860"/>
      <c r="G2410" s="860"/>
      <c r="H2410" s="860"/>
      <c r="I2410" s="872"/>
    </row>
    <row r="2411" spans="2:9" ht="19.5" customHeight="1">
      <c r="B2411" s="871"/>
      <c r="C2411" s="860"/>
      <c r="D2411" s="860"/>
      <c r="E2411" s="860"/>
      <c r="F2411" s="860"/>
      <c r="G2411" s="860"/>
      <c r="H2411" s="860"/>
      <c r="I2411" s="872"/>
    </row>
    <row r="2412" spans="2:9" ht="19.5" customHeight="1">
      <c r="B2412" s="871"/>
      <c r="C2412" s="860"/>
      <c r="D2412" s="860"/>
      <c r="E2412" s="860"/>
      <c r="F2412" s="860"/>
      <c r="G2412" s="860"/>
      <c r="H2412" s="860"/>
      <c r="I2412" s="872"/>
    </row>
    <row r="2413" spans="2:9" ht="19.5" customHeight="1">
      <c r="B2413" s="871"/>
      <c r="C2413" s="860"/>
      <c r="D2413" s="860"/>
      <c r="E2413" s="860"/>
      <c r="F2413" s="860"/>
      <c r="G2413" s="860"/>
      <c r="H2413" s="860"/>
      <c r="I2413" s="872"/>
    </row>
    <row r="2414" spans="2:9" ht="19.5" customHeight="1">
      <c r="B2414" s="871"/>
      <c r="C2414" s="860"/>
      <c r="D2414" s="860"/>
      <c r="E2414" s="860"/>
      <c r="F2414" s="860"/>
      <c r="G2414" s="860"/>
      <c r="H2414" s="860"/>
      <c r="I2414" s="872"/>
    </row>
    <row r="2415" spans="2:9" ht="19.5" customHeight="1">
      <c r="B2415" s="871"/>
      <c r="C2415" s="860"/>
      <c r="D2415" s="860"/>
      <c r="E2415" s="860"/>
      <c r="F2415" s="860"/>
      <c r="G2415" s="860"/>
      <c r="H2415" s="860"/>
      <c r="I2415" s="872"/>
    </row>
    <row r="2416" spans="2:9" ht="19.5" customHeight="1">
      <c r="B2416" s="871"/>
      <c r="C2416" s="860"/>
      <c r="D2416" s="860"/>
      <c r="E2416" s="860"/>
      <c r="F2416" s="860"/>
      <c r="G2416" s="860"/>
      <c r="H2416" s="860"/>
      <c r="I2416" s="872"/>
    </row>
    <row r="2417" spans="2:9" ht="19.5" customHeight="1">
      <c r="B2417" s="871"/>
      <c r="C2417" s="860"/>
      <c r="D2417" s="860"/>
      <c r="E2417" s="860"/>
      <c r="F2417" s="860"/>
      <c r="G2417" s="860"/>
      <c r="H2417" s="860"/>
      <c r="I2417" s="872"/>
    </row>
    <row r="2418" spans="2:9" ht="19.5" customHeight="1">
      <c r="B2418" s="873"/>
      <c r="C2418" s="865"/>
      <c r="D2418" s="865"/>
      <c r="E2418" s="865"/>
      <c r="F2418" s="865"/>
      <c r="G2418" s="865"/>
      <c r="H2418" s="865"/>
      <c r="I2418" s="866"/>
    </row>
    <row r="2419" spans="2:9" ht="14.25" customHeight="1"/>
    <row r="2420" spans="2:9" ht="18" customHeight="1">
      <c r="B2420" s="755" t="s">
        <v>256</v>
      </c>
      <c r="C2420" s="861"/>
      <c r="D2420" s="861"/>
      <c r="E2420" s="861"/>
      <c r="F2420" s="861"/>
      <c r="G2420" s="862"/>
      <c r="H2420" s="461"/>
      <c r="I2420" s="462"/>
    </row>
    <row r="2421" spans="2:9" ht="18" customHeight="1">
      <c r="B2421" s="756" t="s">
        <v>257</v>
      </c>
      <c r="C2421" s="861"/>
      <c r="D2421" s="861"/>
      <c r="E2421" s="861"/>
      <c r="F2421" s="861"/>
      <c r="G2421" s="862"/>
      <c r="H2421" s="52"/>
      <c r="I2421" s="53"/>
    </row>
    <row r="2422" spans="2:9" ht="33" customHeight="1">
      <c r="B2422" s="757" t="str">
        <f>+ACTIVIDADES!$B$2</f>
        <v>MANTENIMIENTO RESTAURANTES ESCOLARES</v>
      </c>
      <c r="C2422" s="863"/>
      <c r="D2422" s="863"/>
      <c r="E2422" s="863"/>
      <c r="F2422" s="863"/>
      <c r="G2422" s="864"/>
      <c r="H2422" s="54"/>
      <c r="I2422" s="55"/>
    </row>
    <row r="2423" spans="2:9" ht="21" customHeight="1">
      <c r="B2423" s="463" t="s">
        <v>6</v>
      </c>
      <c r="C2423" s="758" t="s">
        <v>7</v>
      </c>
      <c r="D2423" s="861"/>
      <c r="E2423" s="861"/>
      <c r="F2423" s="861"/>
      <c r="G2423" s="861"/>
      <c r="H2423" s="464" t="s">
        <v>22</v>
      </c>
      <c r="I2423" s="56" t="s">
        <v>23</v>
      </c>
    </row>
    <row r="2424" spans="2:9" ht="95.25" customHeight="1">
      <c r="B2424" s="428">
        <f>+B2400+0.01</f>
        <v>12.089999999999998</v>
      </c>
      <c r="C2424" s="759" t="str">
        <f t="array" ref="C2424">INDEX(ACTIVIDADES!$C:$C,MATCH(B2424,ACTIVIDADES!$B:$B,0))</f>
        <v>Manguera 1Pulg Polietileno 100 M 150 Psi</v>
      </c>
      <c r="D2424" s="865"/>
      <c r="E2424" s="865"/>
      <c r="F2424" s="865"/>
      <c r="G2424" s="866"/>
      <c r="H2424" s="465" t="str">
        <f t="array" ref="H2424">INDEX(ACTIVIDADES!$D:$D,MATCH(B2424,ACTIVIDADES!$B:$B,0))</f>
        <v>un</v>
      </c>
      <c r="I2424" s="57">
        <f>I2431</f>
        <v>0</v>
      </c>
    </row>
    <row r="2425" spans="2:9" ht="21" customHeight="1">
      <c r="B2425" s="760" t="s">
        <v>258</v>
      </c>
      <c r="C2425" s="761"/>
      <c r="D2425" s="762"/>
      <c r="E2425" s="58" t="s">
        <v>259</v>
      </c>
      <c r="F2425" s="58" t="s">
        <v>260</v>
      </c>
      <c r="G2425" s="58" t="s">
        <v>261</v>
      </c>
      <c r="H2425" s="58" t="s">
        <v>262</v>
      </c>
      <c r="I2425" s="59" t="s">
        <v>251</v>
      </c>
    </row>
    <row r="2426" spans="2:9" ht="15" customHeight="1">
      <c r="B2426" s="763"/>
      <c r="C2426" s="751"/>
      <c r="D2426" s="752"/>
      <c r="E2426" s="60"/>
      <c r="F2426" s="60"/>
      <c r="G2426" s="61"/>
      <c r="H2426" s="61"/>
      <c r="I2426" s="62">
        <f t="shared" ref="I2426:I2430" si="91">IF(E2426="",1,E2426)*IF(F2426="",1,F2426)*IF(G2426="",1,G2426)*H2426</f>
        <v>0</v>
      </c>
    </row>
    <row r="2427" spans="2:9" ht="15" customHeight="1">
      <c r="B2427" s="763"/>
      <c r="C2427" s="751"/>
      <c r="D2427" s="752"/>
      <c r="E2427" s="60"/>
      <c r="F2427" s="60"/>
      <c r="G2427" s="61"/>
      <c r="H2427" s="61"/>
      <c r="I2427" s="62">
        <f t="shared" si="91"/>
        <v>0</v>
      </c>
    </row>
    <row r="2428" spans="2:9" ht="15.75" customHeight="1">
      <c r="B2428" s="750"/>
      <c r="C2428" s="751"/>
      <c r="D2428" s="752"/>
      <c r="E2428" s="60"/>
      <c r="F2428" s="60"/>
      <c r="G2428" s="61"/>
      <c r="H2428" s="61"/>
      <c r="I2428" s="62">
        <f t="shared" si="91"/>
        <v>0</v>
      </c>
    </row>
    <row r="2429" spans="2:9" ht="15" customHeight="1">
      <c r="B2429" s="750"/>
      <c r="C2429" s="751"/>
      <c r="D2429" s="752"/>
      <c r="E2429" s="60"/>
      <c r="F2429" s="60"/>
      <c r="G2429" s="61"/>
      <c r="H2429" s="61"/>
      <c r="I2429" s="62">
        <f t="shared" si="91"/>
        <v>0</v>
      </c>
    </row>
    <row r="2430" spans="2:9" ht="15" customHeight="1">
      <c r="B2430" s="750"/>
      <c r="C2430" s="751"/>
      <c r="D2430" s="752"/>
      <c r="E2430" s="60"/>
      <c r="F2430" s="60"/>
      <c r="G2430" s="61"/>
      <c r="H2430" s="61"/>
      <c r="I2430" s="62">
        <f t="shared" si="91"/>
        <v>0</v>
      </c>
    </row>
    <row r="2431" spans="2:9" ht="15" customHeight="1">
      <c r="B2431" s="753" t="s">
        <v>263</v>
      </c>
      <c r="C2431" s="867"/>
      <c r="D2431" s="867"/>
      <c r="E2431" s="867"/>
      <c r="F2431" s="867"/>
      <c r="G2431" s="867"/>
      <c r="H2431" s="868"/>
      <c r="I2431" s="63">
        <f>SUM(I2426:I2430)</f>
        <v>0</v>
      </c>
    </row>
    <row r="2432" spans="2:9" ht="19.5" customHeight="1">
      <c r="B2432" s="754" t="s">
        <v>264</v>
      </c>
      <c r="C2432" s="869"/>
      <c r="D2432" s="869"/>
      <c r="E2432" s="869"/>
      <c r="F2432" s="869"/>
      <c r="G2432" s="869"/>
      <c r="H2432" s="869"/>
      <c r="I2432" s="870"/>
    </row>
    <row r="2433" spans="2:11" ht="19.5" customHeight="1">
      <c r="B2433" s="871"/>
      <c r="C2433" s="860"/>
      <c r="D2433" s="860"/>
      <c r="E2433" s="860"/>
      <c r="F2433" s="860"/>
      <c r="G2433" s="860"/>
      <c r="H2433" s="860"/>
      <c r="I2433" s="872"/>
    </row>
    <row r="2434" spans="2:11" ht="19.5" customHeight="1">
      <c r="B2434" s="871"/>
      <c r="C2434" s="860"/>
      <c r="D2434" s="860"/>
      <c r="E2434" s="860"/>
      <c r="F2434" s="860"/>
      <c r="G2434" s="860"/>
      <c r="H2434" s="860"/>
      <c r="I2434" s="872"/>
    </row>
    <row r="2435" spans="2:11" ht="19.5" customHeight="1">
      <c r="B2435" s="871"/>
      <c r="C2435" s="860"/>
      <c r="D2435" s="860"/>
      <c r="E2435" s="860"/>
      <c r="F2435" s="860"/>
      <c r="G2435" s="860"/>
      <c r="H2435" s="860"/>
      <c r="I2435" s="872"/>
    </row>
    <row r="2436" spans="2:11" ht="19.5" customHeight="1">
      <c r="B2436" s="871"/>
      <c r="C2436" s="860"/>
      <c r="D2436" s="860"/>
      <c r="E2436" s="860"/>
      <c r="F2436" s="860"/>
      <c r="G2436" s="860"/>
      <c r="H2436" s="860"/>
      <c r="I2436" s="872"/>
    </row>
    <row r="2437" spans="2:11" ht="19.5" customHeight="1">
      <c r="B2437" s="871"/>
      <c r="C2437" s="860"/>
      <c r="D2437" s="860"/>
      <c r="E2437" s="860"/>
      <c r="F2437" s="860"/>
      <c r="G2437" s="860"/>
      <c r="H2437" s="860"/>
      <c r="I2437" s="872"/>
    </row>
    <row r="2438" spans="2:11" ht="19.5" customHeight="1">
      <c r="B2438" s="871"/>
      <c r="C2438" s="860"/>
      <c r="D2438" s="860"/>
      <c r="E2438" s="860"/>
      <c r="F2438" s="860"/>
      <c r="G2438" s="860"/>
      <c r="H2438" s="860"/>
      <c r="I2438" s="872"/>
    </row>
    <row r="2439" spans="2:11" ht="19.5" customHeight="1">
      <c r="B2439" s="871"/>
      <c r="C2439" s="860"/>
      <c r="D2439" s="860"/>
      <c r="E2439" s="860"/>
      <c r="F2439" s="860"/>
      <c r="G2439" s="860"/>
      <c r="H2439" s="860"/>
      <c r="I2439" s="872"/>
    </row>
    <row r="2440" spans="2:11" ht="19.5" customHeight="1">
      <c r="B2440" s="871"/>
      <c r="C2440" s="860"/>
      <c r="D2440" s="860"/>
      <c r="E2440" s="860"/>
      <c r="F2440" s="860"/>
      <c r="G2440" s="860"/>
      <c r="H2440" s="860"/>
      <c r="I2440" s="872"/>
    </row>
    <row r="2441" spans="2:11" ht="19.5" customHeight="1">
      <c r="B2441" s="871"/>
      <c r="C2441" s="860"/>
      <c r="D2441" s="860"/>
      <c r="E2441" s="860"/>
      <c r="F2441" s="860"/>
      <c r="G2441" s="860"/>
      <c r="H2441" s="860"/>
      <c r="I2441" s="872"/>
    </row>
    <row r="2442" spans="2:11" ht="19.5" customHeight="1">
      <c r="B2442" s="873"/>
      <c r="C2442" s="865"/>
      <c r="D2442" s="865"/>
      <c r="E2442" s="865"/>
      <c r="F2442" s="865"/>
      <c r="G2442" s="865"/>
      <c r="H2442" s="865"/>
      <c r="I2442" s="866"/>
    </row>
    <row r="2443" spans="2:11" ht="14.25" customHeight="1"/>
    <row r="2444" spans="2:11" ht="18" customHeight="1">
      <c r="B2444" s="755" t="s">
        <v>256</v>
      </c>
      <c r="C2444" s="861"/>
      <c r="D2444" s="861"/>
      <c r="E2444" s="861"/>
      <c r="F2444" s="861"/>
      <c r="G2444" s="862"/>
      <c r="H2444" s="461"/>
      <c r="I2444" s="462"/>
    </row>
    <row r="2445" spans="2:11" ht="18" customHeight="1">
      <c r="B2445" s="756" t="s">
        <v>257</v>
      </c>
      <c r="C2445" s="861"/>
      <c r="D2445" s="861"/>
      <c r="E2445" s="861"/>
      <c r="F2445" s="861"/>
      <c r="G2445" s="862"/>
      <c r="H2445" s="52"/>
      <c r="I2445" s="53"/>
    </row>
    <row r="2446" spans="2:11" ht="33" customHeight="1">
      <c r="B2446" s="757" t="str">
        <f>+ACTIVIDADES!$B$2</f>
        <v>MANTENIMIENTO RESTAURANTES ESCOLARES</v>
      </c>
      <c r="C2446" s="863"/>
      <c r="D2446" s="863"/>
      <c r="E2446" s="863"/>
      <c r="F2446" s="863"/>
      <c r="G2446" s="864"/>
      <c r="H2446" s="54"/>
      <c r="I2446" s="55"/>
    </row>
    <row r="2447" spans="2:11" ht="21" customHeight="1">
      <c r="B2447" s="463" t="s">
        <v>6</v>
      </c>
      <c r="C2447" s="758" t="s">
        <v>7</v>
      </c>
      <c r="D2447" s="861"/>
      <c r="E2447" s="861"/>
      <c r="F2447" s="861"/>
      <c r="G2447" s="861"/>
      <c r="H2447" s="464" t="s">
        <v>22</v>
      </c>
      <c r="I2447" s="56" t="s">
        <v>23</v>
      </c>
    </row>
    <row r="2448" spans="2:11" ht="95.25" customHeight="1">
      <c r="B2448" s="428">
        <f>+B2424+0.01</f>
        <v>12.099999999999998</v>
      </c>
      <c r="C2448" s="759" t="str">
        <f t="array" ref="C2448">INDEX(ACTIVIDADES!$C:$C,MATCH(B2448,ACTIVIDADES!$B:$B,0))</f>
        <v>Suministro e instalación de REJILLA DE PISO EN 2", Incluye sifón y todo lo necesario para su funcionamiento.</v>
      </c>
      <c r="D2448" s="865"/>
      <c r="E2448" s="865"/>
      <c r="F2448" s="865"/>
      <c r="G2448" s="866"/>
      <c r="H2448" s="465" t="str">
        <f t="array" ref="H2448">INDEX(ACTIVIDADES!$D:$D,MATCH(B2448,ACTIVIDADES!$B:$B,0))</f>
        <v>un</v>
      </c>
      <c r="I2448" s="57">
        <f>I2455</f>
        <v>10</v>
      </c>
      <c r="K2448" s="739">
        <f>INDEX(ACTIVIDADES!$F$9:$F$204,MATCH(MEMORIAS!B2448,ACTIVIDADES!$B$9:$B$204,0))</f>
        <v>43131.686833583997</v>
      </c>
    </row>
    <row r="2449" spans="2:11" ht="21" customHeight="1">
      <c r="B2449" s="760" t="s">
        <v>258</v>
      </c>
      <c r="C2449" s="761"/>
      <c r="D2449" s="762"/>
      <c r="E2449" s="58" t="s">
        <v>259</v>
      </c>
      <c r="F2449" s="58" t="s">
        <v>260</v>
      </c>
      <c r="G2449" s="58" t="s">
        <v>261</v>
      </c>
      <c r="H2449" s="58" t="s">
        <v>262</v>
      </c>
      <c r="I2449" s="59" t="s">
        <v>251</v>
      </c>
    </row>
    <row r="2450" spans="2:11" ht="15" customHeight="1">
      <c r="B2450" s="763" t="s">
        <v>2</v>
      </c>
      <c r="C2450" s="751"/>
      <c r="D2450" s="752"/>
      <c r="E2450" s="60"/>
      <c r="F2450" s="60"/>
      <c r="G2450" s="61"/>
      <c r="H2450" s="61">
        <v>2</v>
      </c>
      <c r="I2450" s="62">
        <f t="shared" ref="I2450:I2454" si="92">IF(E2450="",1,E2450)*IF(F2450="",1,F2450)*IF(G2450="",1,G2450)*H2450</f>
        <v>2</v>
      </c>
      <c r="K2450" s="740">
        <f>+I2450*K2448</f>
        <v>86263.373667167994</v>
      </c>
    </row>
    <row r="2451" spans="2:11" ht="15" customHeight="1">
      <c r="B2451" s="763" t="s">
        <v>275</v>
      </c>
      <c r="C2451" s="751"/>
      <c r="D2451" s="752"/>
      <c r="E2451" s="60"/>
      <c r="F2451" s="60"/>
      <c r="G2451" s="61"/>
      <c r="H2451" s="61">
        <v>2</v>
      </c>
      <c r="I2451" s="62">
        <f t="shared" si="92"/>
        <v>2</v>
      </c>
      <c r="K2451" s="740">
        <f>+I2451*K2448</f>
        <v>86263.373667167994</v>
      </c>
    </row>
    <row r="2452" spans="2:11" ht="15.75" customHeight="1">
      <c r="B2452" s="763" t="s">
        <v>275</v>
      </c>
      <c r="C2452" s="751"/>
      <c r="D2452" s="752"/>
      <c r="E2452" s="60"/>
      <c r="F2452" s="60"/>
      <c r="G2452" s="61"/>
      <c r="H2452" s="61">
        <v>6</v>
      </c>
      <c r="I2452" s="62">
        <f t="shared" si="92"/>
        <v>6</v>
      </c>
      <c r="K2452" s="740">
        <f>+I2452*K2448</f>
        <v>258790.12100150398</v>
      </c>
    </row>
    <row r="2453" spans="2:11" ht="15" customHeight="1">
      <c r="B2453" s="750"/>
      <c r="C2453" s="751"/>
      <c r="D2453" s="752"/>
      <c r="E2453" s="60"/>
      <c r="F2453" s="60"/>
      <c r="G2453" s="61"/>
      <c r="H2453" s="61"/>
      <c r="I2453" s="62">
        <f t="shared" si="92"/>
        <v>0</v>
      </c>
      <c r="K2453" s="740">
        <f>+I2453*K2448</f>
        <v>0</v>
      </c>
    </row>
    <row r="2454" spans="2:11" ht="15" customHeight="1">
      <c r="B2454" s="750"/>
      <c r="C2454" s="751"/>
      <c r="D2454" s="752"/>
      <c r="E2454" s="60"/>
      <c r="F2454" s="60"/>
      <c r="G2454" s="61"/>
      <c r="H2454" s="61"/>
      <c r="I2454" s="62">
        <f t="shared" si="92"/>
        <v>0</v>
      </c>
      <c r="K2454" s="740">
        <f>+I2454*K2448</f>
        <v>0</v>
      </c>
    </row>
    <row r="2455" spans="2:11" ht="15" customHeight="1">
      <c r="B2455" s="753" t="s">
        <v>263</v>
      </c>
      <c r="C2455" s="867"/>
      <c r="D2455" s="867"/>
      <c r="E2455" s="867"/>
      <c r="F2455" s="867"/>
      <c r="G2455" s="867"/>
      <c r="H2455" s="868"/>
      <c r="I2455" s="63">
        <f>SUM(I2450:I2454)</f>
        <v>10</v>
      </c>
    </row>
    <row r="2456" spans="2:11" ht="19.5" customHeight="1">
      <c r="B2456" s="754" t="s">
        <v>264</v>
      </c>
      <c r="C2456" s="869"/>
      <c r="D2456" s="869"/>
      <c r="E2456" s="869"/>
      <c r="F2456" s="869"/>
      <c r="G2456" s="869"/>
      <c r="H2456" s="869"/>
      <c r="I2456" s="870"/>
    </row>
    <row r="2457" spans="2:11" ht="19.5" customHeight="1">
      <c r="B2457" s="871"/>
      <c r="C2457" s="860"/>
      <c r="D2457" s="860"/>
      <c r="E2457" s="860"/>
      <c r="F2457" s="860"/>
      <c r="G2457" s="860"/>
      <c r="H2457" s="860"/>
      <c r="I2457" s="872"/>
    </row>
    <row r="2458" spans="2:11" ht="19.5" customHeight="1">
      <c r="B2458" s="871"/>
      <c r="C2458" s="860"/>
      <c r="D2458" s="860"/>
      <c r="E2458" s="860"/>
      <c r="F2458" s="860"/>
      <c r="G2458" s="860"/>
      <c r="H2458" s="860"/>
      <c r="I2458" s="872"/>
    </row>
    <row r="2459" spans="2:11" ht="19.5" customHeight="1">
      <c r="B2459" s="871"/>
      <c r="C2459" s="860"/>
      <c r="D2459" s="860"/>
      <c r="E2459" s="860"/>
      <c r="F2459" s="860"/>
      <c r="G2459" s="860"/>
      <c r="H2459" s="860"/>
      <c r="I2459" s="872"/>
    </row>
    <row r="2460" spans="2:11" ht="19.5" customHeight="1">
      <c r="B2460" s="871"/>
      <c r="C2460" s="860"/>
      <c r="D2460" s="860"/>
      <c r="E2460" s="860"/>
      <c r="F2460" s="860"/>
      <c r="G2460" s="860"/>
      <c r="H2460" s="860"/>
      <c r="I2460" s="872"/>
    </row>
    <row r="2461" spans="2:11" ht="19.5" customHeight="1">
      <c r="B2461" s="871"/>
      <c r="C2461" s="860"/>
      <c r="D2461" s="860"/>
      <c r="E2461" s="860"/>
      <c r="F2461" s="860"/>
      <c r="G2461" s="860"/>
      <c r="H2461" s="860"/>
      <c r="I2461" s="872"/>
    </row>
    <row r="2462" spans="2:11" ht="19.5" customHeight="1">
      <c r="B2462" s="871"/>
      <c r="C2462" s="860"/>
      <c r="D2462" s="860"/>
      <c r="E2462" s="860"/>
      <c r="F2462" s="860"/>
      <c r="G2462" s="860"/>
      <c r="H2462" s="860"/>
      <c r="I2462" s="872"/>
    </row>
    <row r="2463" spans="2:11" ht="19.5" customHeight="1">
      <c r="B2463" s="871"/>
      <c r="C2463" s="860"/>
      <c r="D2463" s="860"/>
      <c r="E2463" s="860"/>
      <c r="F2463" s="860"/>
      <c r="G2463" s="860"/>
      <c r="H2463" s="860"/>
      <c r="I2463" s="872"/>
    </row>
    <row r="2464" spans="2:11" ht="19.5" customHeight="1">
      <c r="B2464" s="871"/>
      <c r="C2464" s="860"/>
      <c r="D2464" s="860"/>
      <c r="E2464" s="860"/>
      <c r="F2464" s="860"/>
      <c r="G2464" s="860"/>
      <c r="H2464" s="860"/>
      <c r="I2464" s="872"/>
    </row>
    <row r="2465" spans="2:9" ht="19.5" customHeight="1">
      <c r="B2465" s="871"/>
      <c r="C2465" s="860"/>
      <c r="D2465" s="860"/>
      <c r="E2465" s="860"/>
      <c r="F2465" s="860"/>
      <c r="G2465" s="860"/>
      <c r="H2465" s="860"/>
      <c r="I2465" s="872"/>
    </row>
    <row r="2466" spans="2:9" ht="19.5" customHeight="1">
      <c r="B2466" s="871"/>
      <c r="C2466" s="860"/>
      <c r="D2466" s="860"/>
      <c r="E2466" s="860"/>
      <c r="F2466" s="860"/>
      <c r="G2466" s="860"/>
      <c r="H2466" s="860"/>
      <c r="I2466" s="872"/>
    </row>
    <row r="2467" spans="2:9" ht="19.5" customHeight="1">
      <c r="B2467" s="871"/>
      <c r="C2467" s="860"/>
      <c r="D2467" s="860"/>
      <c r="E2467" s="860"/>
      <c r="F2467" s="860"/>
      <c r="G2467" s="860"/>
      <c r="H2467" s="860"/>
      <c r="I2467" s="872"/>
    </row>
    <row r="2468" spans="2:9" ht="19.5" customHeight="1">
      <c r="B2468" s="871"/>
      <c r="C2468" s="860"/>
      <c r="D2468" s="860"/>
      <c r="E2468" s="860"/>
      <c r="F2468" s="860"/>
      <c r="G2468" s="860"/>
      <c r="H2468" s="860"/>
      <c r="I2468" s="872"/>
    </row>
    <row r="2469" spans="2:9" ht="19.5" customHeight="1">
      <c r="B2469" s="871"/>
      <c r="C2469" s="860"/>
      <c r="D2469" s="860"/>
      <c r="E2469" s="860"/>
      <c r="F2469" s="860"/>
      <c r="G2469" s="860"/>
      <c r="H2469" s="860"/>
      <c r="I2469" s="872"/>
    </row>
    <row r="2470" spans="2:9" ht="19.5" customHeight="1">
      <c r="B2470" s="871"/>
      <c r="C2470" s="860"/>
      <c r="D2470" s="860"/>
      <c r="E2470" s="860"/>
      <c r="F2470" s="860"/>
      <c r="G2470" s="860"/>
      <c r="H2470" s="860"/>
      <c r="I2470" s="872"/>
    </row>
    <row r="2471" spans="2:9" ht="19.5" customHeight="1">
      <c r="B2471" s="871"/>
      <c r="C2471" s="860"/>
      <c r="D2471" s="860"/>
      <c r="E2471" s="860"/>
      <c r="F2471" s="860"/>
      <c r="G2471" s="860"/>
      <c r="H2471" s="860"/>
      <c r="I2471" s="872"/>
    </row>
    <row r="2472" spans="2:9" ht="19.5" customHeight="1">
      <c r="B2472" s="871"/>
      <c r="C2472" s="860"/>
      <c r="D2472" s="860"/>
      <c r="E2472" s="860"/>
      <c r="F2472" s="860"/>
      <c r="G2472" s="860"/>
      <c r="H2472" s="860"/>
      <c r="I2472" s="872"/>
    </row>
    <row r="2473" spans="2:9" ht="19.5" customHeight="1">
      <c r="B2473" s="871"/>
      <c r="C2473" s="860"/>
      <c r="D2473" s="860"/>
      <c r="E2473" s="860"/>
      <c r="F2473" s="860"/>
      <c r="G2473" s="860"/>
      <c r="H2473" s="860"/>
      <c r="I2473" s="872"/>
    </row>
    <row r="2474" spans="2:9" ht="19.5" customHeight="1">
      <c r="B2474" s="871"/>
      <c r="C2474" s="860"/>
      <c r="D2474" s="860"/>
      <c r="E2474" s="860"/>
      <c r="F2474" s="860"/>
      <c r="G2474" s="860"/>
      <c r="H2474" s="860"/>
      <c r="I2474" s="872"/>
    </row>
    <row r="2475" spans="2:9" ht="19.5" customHeight="1">
      <c r="B2475" s="871"/>
      <c r="C2475" s="860"/>
      <c r="D2475" s="860"/>
      <c r="E2475" s="860"/>
      <c r="F2475" s="860"/>
      <c r="G2475" s="860"/>
      <c r="H2475" s="860"/>
      <c r="I2475" s="872"/>
    </row>
    <row r="2476" spans="2:9" ht="19.5" customHeight="1">
      <c r="B2476" s="871"/>
      <c r="C2476" s="860"/>
      <c r="D2476" s="860"/>
      <c r="E2476" s="860"/>
      <c r="F2476" s="860"/>
      <c r="G2476" s="860"/>
      <c r="H2476" s="860"/>
      <c r="I2476" s="872"/>
    </row>
    <row r="2477" spans="2:9" ht="19.5" customHeight="1">
      <c r="B2477" s="871"/>
      <c r="C2477" s="860"/>
      <c r="D2477" s="860"/>
      <c r="E2477" s="860"/>
      <c r="F2477" s="860"/>
      <c r="G2477" s="860"/>
      <c r="H2477" s="860"/>
      <c r="I2477" s="872"/>
    </row>
    <row r="2478" spans="2:9" ht="19.5" customHeight="1">
      <c r="B2478" s="871"/>
      <c r="C2478" s="860"/>
      <c r="D2478" s="860"/>
      <c r="E2478" s="860"/>
      <c r="F2478" s="860"/>
      <c r="G2478" s="860"/>
      <c r="H2478" s="860"/>
      <c r="I2478" s="872"/>
    </row>
    <row r="2479" spans="2:9" ht="19.5" customHeight="1">
      <c r="B2479" s="871"/>
      <c r="C2479" s="860"/>
      <c r="D2479" s="860"/>
      <c r="E2479" s="860"/>
      <c r="F2479" s="860"/>
      <c r="G2479" s="860"/>
      <c r="H2479" s="860"/>
      <c r="I2479" s="872"/>
    </row>
    <row r="2480" spans="2:9" ht="19.5" customHeight="1">
      <c r="B2480" s="871"/>
      <c r="C2480" s="860"/>
      <c r="D2480" s="860"/>
      <c r="E2480" s="860"/>
      <c r="F2480" s="860"/>
      <c r="G2480" s="860"/>
      <c r="H2480" s="860"/>
      <c r="I2480" s="872"/>
    </row>
    <row r="2481" spans="2:11" ht="19.5" customHeight="1">
      <c r="B2481" s="873"/>
      <c r="C2481" s="865"/>
      <c r="D2481" s="865"/>
      <c r="E2481" s="865"/>
      <c r="F2481" s="865"/>
      <c r="G2481" s="865"/>
      <c r="H2481" s="865"/>
      <c r="I2481" s="866"/>
    </row>
    <row r="2482" spans="2:11" ht="14.25" customHeight="1"/>
    <row r="2483" spans="2:11" ht="18" customHeight="1">
      <c r="B2483" s="755" t="s">
        <v>256</v>
      </c>
      <c r="C2483" s="861"/>
      <c r="D2483" s="861"/>
      <c r="E2483" s="861"/>
      <c r="F2483" s="861"/>
      <c r="G2483" s="862"/>
      <c r="H2483" s="461"/>
      <c r="I2483" s="462"/>
    </row>
    <row r="2484" spans="2:11" ht="18" customHeight="1">
      <c r="B2484" s="756" t="s">
        <v>257</v>
      </c>
      <c r="C2484" s="861"/>
      <c r="D2484" s="861"/>
      <c r="E2484" s="861"/>
      <c r="F2484" s="861"/>
      <c r="G2484" s="862"/>
      <c r="H2484" s="52"/>
      <c r="I2484" s="53"/>
    </row>
    <row r="2485" spans="2:11" ht="33" customHeight="1">
      <c r="B2485" s="757" t="str">
        <f>+ACTIVIDADES!$B$2</f>
        <v>MANTENIMIENTO RESTAURANTES ESCOLARES</v>
      </c>
      <c r="C2485" s="863"/>
      <c r="D2485" s="863"/>
      <c r="E2485" s="863"/>
      <c r="F2485" s="863"/>
      <c r="G2485" s="864"/>
      <c r="H2485" s="54"/>
      <c r="I2485" s="55"/>
    </row>
    <row r="2486" spans="2:11" ht="21" customHeight="1">
      <c r="B2486" s="463" t="s">
        <v>6</v>
      </c>
      <c r="C2486" s="758" t="s">
        <v>7</v>
      </c>
      <c r="D2486" s="861"/>
      <c r="E2486" s="861"/>
      <c r="F2486" s="861"/>
      <c r="G2486" s="861"/>
      <c r="H2486" s="464" t="s">
        <v>22</v>
      </c>
      <c r="I2486" s="56" t="s">
        <v>23</v>
      </c>
    </row>
    <row r="2487" spans="2:11" ht="95.25" customHeight="1">
      <c r="B2487" s="428">
        <f>+B2448+0.01</f>
        <v>12.109999999999998</v>
      </c>
      <c r="C2487" s="759" t="str">
        <f t="array" ref="C2487">INDEX(ACTIVIDADES!$C:$C,MATCH(B2487,ACTIVIDADES!$B:$B,0))</f>
        <v>Suministro e instalación de SALIDA SANITARIA DE 2". Incluye accesorios, tubería 1.5m y todo lo necesario para su buen funcionamiento.</v>
      </c>
      <c r="D2487" s="865"/>
      <c r="E2487" s="865"/>
      <c r="F2487" s="865"/>
      <c r="G2487" s="866"/>
      <c r="H2487" s="465" t="str">
        <f t="array" ref="H2487">INDEX(ACTIVIDADES!$D:$D,MATCH(B2487,ACTIVIDADES!$B:$B,0))</f>
        <v>un</v>
      </c>
      <c r="I2487" s="57">
        <f>I2494</f>
        <v>3</v>
      </c>
      <c r="K2487" s="739">
        <f>INDEX(ACTIVIDADES!$F$9:$F$204,MATCH(MEMORIAS!B2487,ACTIVIDADES!$B$9:$B$204,0))</f>
        <v>65800.998717945185</v>
      </c>
    </row>
    <row r="2488" spans="2:11" ht="21" customHeight="1">
      <c r="B2488" s="760" t="s">
        <v>258</v>
      </c>
      <c r="C2488" s="761"/>
      <c r="D2488" s="762"/>
      <c r="E2488" s="58" t="s">
        <v>259</v>
      </c>
      <c r="F2488" s="58" t="s">
        <v>260</v>
      </c>
      <c r="G2488" s="58" t="s">
        <v>261</v>
      </c>
      <c r="H2488" s="58" t="s">
        <v>262</v>
      </c>
      <c r="I2488" s="59" t="s">
        <v>251</v>
      </c>
    </row>
    <row r="2489" spans="2:11" ht="15" customHeight="1">
      <c r="B2489" s="763" t="s">
        <v>2</v>
      </c>
      <c r="C2489" s="751"/>
      <c r="D2489" s="752"/>
      <c r="E2489" s="60"/>
      <c r="F2489" s="60"/>
      <c r="G2489" s="61"/>
      <c r="H2489" s="61">
        <v>2</v>
      </c>
      <c r="I2489" s="62">
        <f t="shared" ref="I2489:I2493" si="93">IF(E2489="",1,E2489)*IF(F2489="",1,F2489)*IF(G2489="",1,G2489)*H2489</f>
        <v>2</v>
      </c>
      <c r="K2489" s="740">
        <f>+I2489*K2487</f>
        <v>131601.99743589037</v>
      </c>
    </row>
    <row r="2490" spans="2:11" ht="15" customHeight="1">
      <c r="B2490" s="763" t="s">
        <v>275</v>
      </c>
      <c r="C2490" s="751"/>
      <c r="D2490" s="752"/>
      <c r="E2490" s="60"/>
      <c r="F2490" s="60"/>
      <c r="G2490" s="61"/>
      <c r="H2490" s="61">
        <v>1</v>
      </c>
      <c r="I2490" s="62">
        <f t="shared" si="93"/>
        <v>1</v>
      </c>
      <c r="K2490" s="740">
        <f>+I2490*K2487</f>
        <v>65800.998717945185</v>
      </c>
    </row>
    <row r="2491" spans="2:11" ht="15.75" customHeight="1">
      <c r="B2491" s="750"/>
      <c r="C2491" s="751"/>
      <c r="D2491" s="752"/>
      <c r="E2491" s="60"/>
      <c r="F2491" s="60"/>
      <c r="G2491" s="61"/>
      <c r="H2491" s="61"/>
      <c r="I2491" s="62">
        <f t="shared" si="93"/>
        <v>0</v>
      </c>
      <c r="K2491" s="740">
        <f>+I2491*K2487</f>
        <v>0</v>
      </c>
    </row>
    <row r="2492" spans="2:11" ht="15" customHeight="1">
      <c r="B2492" s="750"/>
      <c r="C2492" s="751"/>
      <c r="D2492" s="752"/>
      <c r="E2492" s="60"/>
      <c r="F2492" s="60"/>
      <c r="G2492" s="61"/>
      <c r="H2492" s="61"/>
      <c r="I2492" s="62">
        <f t="shared" si="93"/>
        <v>0</v>
      </c>
      <c r="K2492" s="740">
        <f>+I2492*K2487</f>
        <v>0</v>
      </c>
    </row>
    <row r="2493" spans="2:11" ht="15" customHeight="1">
      <c r="B2493" s="750"/>
      <c r="C2493" s="751"/>
      <c r="D2493" s="752"/>
      <c r="E2493" s="60"/>
      <c r="F2493" s="60"/>
      <c r="G2493" s="61"/>
      <c r="H2493" s="61"/>
      <c r="I2493" s="62">
        <f t="shared" si="93"/>
        <v>0</v>
      </c>
      <c r="K2493" s="740">
        <f>+I2493*K2487</f>
        <v>0</v>
      </c>
    </row>
    <row r="2494" spans="2:11" ht="15" customHeight="1">
      <c r="B2494" s="753" t="s">
        <v>263</v>
      </c>
      <c r="C2494" s="867"/>
      <c r="D2494" s="867"/>
      <c r="E2494" s="867"/>
      <c r="F2494" s="867"/>
      <c r="G2494" s="867"/>
      <c r="H2494" s="868"/>
      <c r="I2494" s="63">
        <f>SUM(I2489:I2493)</f>
        <v>3</v>
      </c>
    </row>
    <row r="2495" spans="2:11" ht="19.5" customHeight="1">
      <c r="B2495" s="754" t="s">
        <v>264</v>
      </c>
      <c r="C2495" s="869"/>
      <c r="D2495" s="869"/>
      <c r="E2495" s="869"/>
      <c r="F2495" s="869"/>
      <c r="G2495" s="869"/>
      <c r="H2495" s="869"/>
      <c r="I2495" s="870"/>
    </row>
    <row r="2496" spans="2:11" ht="19.5" customHeight="1">
      <c r="B2496" s="871"/>
      <c r="C2496" s="860"/>
      <c r="D2496" s="860"/>
      <c r="E2496" s="860"/>
      <c r="F2496" s="860"/>
      <c r="G2496" s="860"/>
      <c r="H2496" s="860"/>
      <c r="I2496" s="872"/>
    </row>
    <row r="2497" spans="2:9" ht="19.5" customHeight="1">
      <c r="B2497" s="871"/>
      <c r="C2497" s="860"/>
      <c r="D2497" s="860"/>
      <c r="E2497" s="860"/>
      <c r="F2497" s="860"/>
      <c r="G2497" s="860"/>
      <c r="H2497" s="860"/>
      <c r="I2497" s="872"/>
    </row>
    <row r="2498" spans="2:9" ht="19.5" customHeight="1">
      <c r="B2498" s="871"/>
      <c r="C2498" s="860"/>
      <c r="D2498" s="860"/>
      <c r="E2498" s="860"/>
      <c r="F2498" s="860"/>
      <c r="G2498" s="860"/>
      <c r="H2498" s="860"/>
      <c r="I2498" s="872"/>
    </row>
    <row r="2499" spans="2:9" ht="19.5" customHeight="1">
      <c r="B2499" s="871"/>
      <c r="C2499" s="860"/>
      <c r="D2499" s="860"/>
      <c r="E2499" s="860"/>
      <c r="F2499" s="860"/>
      <c r="G2499" s="860"/>
      <c r="H2499" s="860"/>
      <c r="I2499" s="872"/>
    </row>
    <row r="2500" spans="2:9" ht="19.5" customHeight="1">
      <c r="B2500" s="871"/>
      <c r="C2500" s="860"/>
      <c r="D2500" s="860"/>
      <c r="E2500" s="860"/>
      <c r="F2500" s="860"/>
      <c r="G2500" s="860"/>
      <c r="H2500" s="860"/>
      <c r="I2500" s="872"/>
    </row>
    <row r="2501" spans="2:9" ht="19.5" customHeight="1">
      <c r="B2501" s="871"/>
      <c r="C2501" s="860"/>
      <c r="D2501" s="860"/>
      <c r="E2501" s="860"/>
      <c r="F2501" s="860"/>
      <c r="G2501" s="860"/>
      <c r="H2501" s="860"/>
      <c r="I2501" s="872"/>
    </row>
    <row r="2502" spans="2:9" ht="19.5" customHeight="1">
      <c r="B2502" s="871"/>
      <c r="C2502" s="860"/>
      <c r="D2502" s="860"/>
      <c r="E2502" s="860"/>
      <c r="F2502" s="860"/>
      <c r="G2502" s="860"/>
      <c r="H2502" s="860"/>
      <c r="I2502" s="872"/>
    </row>
    <row r="2503" spans="2:9" ht="19.5" customHeight="1">
      <c r="B2503" s="871"/>
      <c r="C2503" s="860"/>
      <c r="D2503" s="860"/>
      <c r="E2503" s="860"/>
      <c r="F2503" s="860"/>
      <c r="G2503" s="860"/>
      <c r="H2503" s="860"/>
      <c r="I2503" s="872"/>
    </row>
    <row r="2504" spans="2:9" ht="19.5" customHeight="1">
      <c r="B2504" s="871"/>
      <c r="C2504" s="860"/>
      <c r="D2504" s="860"/>
      <c r="E2504" s="860"/>
      <c r="F2504" s="860"/>
      <c r="G2504" s="860"/>
      <c r="H2504" s="860"/>
      <c r="I2504" s="872"/>
    </row>
    <row r="2505" spans="2:9" ht="19.5" customHeight="1">
      <c r="B2505" s="871"/>
      <c r="C2505" s="860"/>
      <c r="D2505" s="860"/>
      <c r="E2505" s="860"/>
      <c r="F2505" s="860"/>
      <c r="G2505" s="860"/>
      <c r="H2505" s="860"/>
      <c r="I2505" s="872"/>
    </row>
    <row r="2506" spans="2:9" ht="19.5" customHeight="1">
      <c r="B2506" s="871"/>
      <c r="C2506" s="860"/>
      <c r="D2506" s="860"/>
      <c r="E2506" s="860"/>
      <c r="F2506" s="860"/>
      <c r="G2506" s="860"/>
      <c r="H2506" s="860"/>
      <c r="I2506" s="872"/>
    </row>
    <row r="2507" spans="2:9" ht="19.5" customHeight="1">
      <c r="B2507" s="871"/>
      <c r="C2507" s="860"/>
      <c r="D2507" s="860"/>
      <c r="E2507" s="860"/>
      <c r="F2507" s="860"/>
      <c r="G2507" s="860"/>
      <c r="H2507" s="860"/>
      <c r="I2507" s="872"/>
    </row>
    <row r="2508" spans="2:9" ht="19.5" customHeight="1">
      <c r="B2508" s="871"/>
      <c r="C2508" s="860"/>
      <c r="D2508" s="860"/>
      <c r="E2508" s="860"/>
      <c r="F2508" s="860"/>
      <c r="G2508" s="860"/>
      <c r="H2508" s="860"/>
      <c r="I2508" s="872"/>
    </row>
    <row r="2509" spans="2:9" ht="19.5" customHeight="1">
      <c r="B2509" s="871"/>
      <c r="C2509" s="860"/>
      <c r="D2509" s="860"/>
      <c r="E2509" s="860"/>
      <c r="F2509" s="860"/>
      <c r="G2509" s="860"/>
      <c r="H2509" s="860"/>
      <c r="I2509" s="872"/>
    </row>
    <row r="2510" spans="2:9" ht="19.5" customHeight="1">
      <c r="B2510" s="871"/>
      <c r="C2510" s="860"/>
      <c r="D2510" s="860"/>
      <c r="E2510" s="860"/>
      <c r="F2510" s="860"/>
      <c r="G2510" s="860"/>
      <c r="H2510" s="860"/>
      <c r="I2510" s="872"/>
    </row>
    <row r="2511" spans="2:9" ht="19.5" customHeight="1">
      <c r="B2511" s="871"/>
      <c r="C2511" s="860"/>
      <c r="D2511" s="860"/>
      <c r="E2511" s="860"/>
      <c r="F2511" s="860"/>
      <c r="G2511" s="860"/>
      <c r="H2511" s="860"/>
      <c r="I2511" s="872"/>
    </row>
    <row r="2512" spans="2:9" ht="19.5" customHeight="1">
      <c r="B2512" s="871"/>
      <c r="C2512" s="860"/>
      <c r="D2512" s="860"/>
      <c r="E2512" s="860"/>
      <c r="F2512" s="860"/>
      <c r="G2512" s="860"/>
      <c r="H2512" s="860"/>
      <c r="I2512" s="872"/>
    </row>
    <row r="2513" spans="2:9" ht="19.5" customHeight="1">
      <c r="B2513" s="871"/>
      <c r="C2513" s="860"/>
      <c r="D2513" s="860"/>
      <c r="E2513" s="860"/>
      <c r="F2513" s="860"/>
      <c r="G2513" s="860"/>
      <c r="H2513" s="860"/>
      <c r="I2513" s="872"/>
    </row>
    <row r="2514" spans="2:9" ht="19.5" customHeight="1">
      <c r="B2514" s="871"/>
      <c r="C2514" s="860"/>
      <c r="D2514" s="860"/>
      <c r="E2514" s="860"/>
      <c r="F2514" s="860"/>
      <c r="G2514" s="860"/>
      <c r="H2514" s="860"/>
      <c r="I2514" s="872"/>
    </row>
    <row r="2515" spans="2:9" ht="19.5" customHeight="1">
      <c r="B2515" s="871"/>
      <c r="C2515" s="860"/>
      <c r="D2515" s="860"/>
      <c r="E2515" s="860"/>
      <c r="F2515" s="860"/>
      <c r="G2515" s="860"/>
      <c r="H2515" s="860"/>
      <c r="I2515" s="872"/>
    </row>
    <row r="2516" spans="2:9" ht="122.25" customHeight="1">
      <c r="B2516" s="873"/>
      <c r="C2516" s="865"/>
      <c r="D2516" s="865"/>
      <c r="E2516" s="865"/>
      <c r="F2516" s="865"/>
      <c r="G2516" s="865"/>
      <c r="H2516" s="865"/>
      <c r="I2516" s="866"/>
    </row>
    <row r="2517" spans="2:9" ht="19.5" customHeight="1">
      <c r="B2517" s="429"/>
      <c r="C2517" s="429"/>
      <c r="D2517" s="429"/>
      <c r="E2517" s="423"/>
      <c r="F2517" s="423"/>
      <c r="G2517" s="423"/>
      <c r="H2517" s="423"/>
      <c r="I2517" s="423"/>
    </row>
    <row r="2518" spans="2:9" ht="14.25" customHeight="1"/>
    <row r="2519" spans="2:9" ht="18" customHeight="1">
      <c r="B2519" s="755" t="s">
        <v>256</v>
      </c>
      <c r="C2519" s="861"/>
      <c r="D2519" s="861"/>
      <c r="E2519" s="861"/>
      <c r="F2519" s="861"/>
      <c r="G2519" s="862"/>
      <c r="H2519" s="461"/>
      <c r="I2519" s="462"/>
    </row>
    <row r="2520" spans="2:9" ht="18" customHeight="1">
      <c r="B2520" s="756" t="s">
        <v>257</v>
      </c>
      <c r="C2520" s="861"/>
      <c r="D2520" s="861"/>
      <c r="E2520" s="861"/>
      <c r="F2520" s="861"/>
      <c r="G2520" s="862"/>
      <c r="H2520" s="52"/>
      <c r="I2520" s="53"/>
    </row>
    <row r="2521" spans="2:9" ht="33" customHeight="1">
      <c r="B2521" s="757" t="str">
        <f>+ACTIVIDADES!$B$2</f>
        <v>MANTENIMIENTO RESTAURANTES ESCOLARES</v>
      </c>
      <c r="C2521" s="863"/>
      <c r="D2521" s="863"/>
      <c r="E2521" s="863"/>
      <c r="F2521" s="863"/>
      <c r="G2521" s="864"/>
      <c r="H2521" s="54"/>
      <c r="I2521" s="55"/>
    </row>
    <row r="2522" spans="2:9" ht="21" customHeight="1">
      <c r="B2522" s="463" t="s">
        <v>6</v>
      </c>
      <c r="C2522" s="758" t="s">
        <v>7</v>
      </c>
      <c r="D2522" s="861"/>
      <c r="E2522" s="861"/>
      <c r="F2522" s="861"/>
      <c r="G2522" s="861"/>
      <c r="H2522" s="464" t="s">
        <v>22</v>
      </c>
      <c r="I2522" s="56" t="s">
        <v>23</v>
      </c>
    </row>
    <row r="2523" spans="2:9" ht="95.25" customHeight="1">
      <c r="B2523" s="428">
        <f>+B2487+0.01</f>
        <v>12.119999999999997</v>
      </c>
      <c r="C2523" s="759" t="str">
        <f t="array" ref="C2523">INDEX(ACTIVIDADES!$C:$C,MATCH(B2523,ACTIVIDADES!$B:$B,0))</f>
        <v>Suministro e instalación de TUBERÍA SANITARIA DE 4" para drenaje enterrada y/o empotrada. Incluye accesorios, excavación, lleno y todo lo necesario para su buen funcionamiento.</v>
      </c>
      <c r="D2523" s="865"/>
      <c r="E2523" s="865"/>
      <c r="F2523" s="865"/>
      <c r="G2523" s="866"/>
      <c r="H2523" s="465" t="str">
        <f t="array" ref="H2523">INDEX(ACTIVIDADES!$D:$D,MATCH(B2523,ACTIVIDADES!$B:$B,0))</f>
        <v>m</v>
      </c>
      <c r="I2523" s="57">
        <f>I2530</f>
        <v>0</v>
      </c>
    </row>
    <row r="2524" spans="2:9" ht="21" customHeight="1">
      <c r="B2524" s="760" t="s">
        <v>258</v>
      </c>
      <c r="C2524" s="761"/>
      <c r="D2524" s="762"/>
      <c r="E2524" s="58" t="s">
        <v>259</v>
      </c>
      <c r="F2524" s="58" t="s">
        <v>260</v>
      </c>
      <c r="G2524" s="58" t="s">
        <v>261</v>
      </c>
      <c r="H2524" s="58" t="s">
        <v>262</v>
      </c>
      <c r="I2524" s="59" t="s">
        <v>251</v>
      </c>
    </row>
    <row r="2525" spans="2:9" ht="15" customHeight="1">
      <c r="B2525" s="763"/>
      <c r="C2525" s="751"/>
      <c r="D2525" s="752"/>
      <c r="E2525" s="60"/>
      <c r="F2525" s="60"/>
      <c r="G2525" s="61"/>
      <c r="H2525" s="61"/>
      <c r="I2525" s="62">
        <f t="shared" ref="I2525:I2529" si="94">IF(E2525="",1,E2525)*IF(F2525="",1,F2525)*IF(G2525="",1,G2525)*H2525</f>
        <v>0</v>
      </c>
    </row>
    <row r="2526" spans="2:9" ht="15" customHeight="1">
      <c r="B2526" s="763"/>
      <c r="C2526" s="751"/>
      <c r="D2526" s="752"/>
      <c r="E2526" s="60"/>
      <c r="F2526" s="60"/>
      <c r="G2526" s="61"/>
      <c r="H2526" s="61"/>
      <c r="I2526" s="62">
        <f t="shared" si="94"/>
        <v>0</v>
      </c>
    </row>
    <row r="2527" spans="2:9" ht="15.75" customHeight="1">
      <c r="B2527" s="750"/>
      <c r="C2527" s="751"/>
      <c r="D2527" s="752"/>
      <c r="E2527" s="60"/>
      <c r="F2527" s="60"/>
      <c r="G2527" s="61"/>
      <c r="H2527" s="61"/>
      <c r="I2527" s="62">
        <f t="shared" si="94"/>
        <v>0</v>
      </c>
    </row>
    <row r="2528" spans="2:9" ht="15" customHeight="1">
      <c r="B2528" s="750"/>
      <c r="C2528" s="751"/>
      <c r="D2528" s="752"/>
      <c r="E2528" s="60"/>
      <c r="F2528" s="60"/>
      <c r="G2528" s="61"/>
      <c r="H2528" s="61"/>
      <c r="I2528" s="62">
        <f t="shared" si="94"/>
        <v>0</v>
      </c>
    </row>
    <row r="2529" spans="2:9" ht="15" customHeight="1">
      <c r="B2529" s="750"/>
      <c r="C2529" s="751"/>
      <c r="D2529" s="752"/>
      <c r="E2529" s="60"/>
      <c r="F2529" s="60"/>
      <c r="G2529" s="61"/>
      <c r="H2529" s="61"/>
      <c r="I2529" s="62">
        <f t="shared" si="94"/>
        <v>0</v>
      </c>
    </row>
    <row r="2530" spans="2:9" ht="15" customHeight="1">
      <c r="B2530" s="753" t="s">
        <v>263</v>
      </c>
      <c r="C2530" s="867"/>
      <c r="D2530" s="867"/>
      <c r="E2530" s="867"/>
      <c r="F2530" s="867"/>
      <c r="G2530" s="867"/>
      <c r="H2530" s="868"/>
      <c r="I2530" s="63">
        <f>SUM(I2525:I2529)</f>
        <v>0</v>
      </c>
    </row>
    <row r="2531" spans="2:9" ht="19.5" customHeight="1">
      <c r="B2531" s="754" t="s">
        <v>264</v>
      </c>
      <c r="C2531" s="869"/>
      <c r="D2531" s="869"/>
      <c r="E2531" s="869"/>
      <c r="F2531" s="869"/>
      <c r="G2531" s="869"/>
      <c r="H2531" s="869"/>
      <c r="I2531" s="870"/>
    </row>
    <row r="2532" spans="2:9" ht="19.5" customHeight="1">
      <c r="B2532" s="871"/>
      <c r="C2532" s="860"/>
      <c r="D2532" s="860"/>
      <c r="E2532" s="860"/>
      <c r="F2532" s="860"/>
      <c r="G2532" s="860"/>
      <c r="H2532" s="860"/>
      <c r="I2532" s="872"/>
    </row>
    <row r="2533" spans="2:9" ht="19.5" customHeight="1">
      <c r="B2533" s="871"/>
      <c r="C2533" s="860"/>
      <c r="D2533" s="860"/>
      <c r="E2533" s="860"/>
      <c r="F2533" s="860"/>
      <c r="G2533" s="860"/>
      <c r="H2533" s="860"/>
      <c r="I2533" s="872"/>
    </row>
    <row r="2534" spans="2:9" ht="19.5" customHeight="1">
      <c r="B2534" s="871"/>
      <c r="C2534" s="860"/>
      <c r="D2534" s="860"/>
      <c r="E2534" s="860"/>
      <c r="F2534" s="860"/>
      <c r="G2534" s="860"/>
      <c r="H2534" s="860"/>
      <c r="I2534" s="872"/>
    </row>
    <row r="2535" spans="2:9" ht="19.5" customHeight="1">
      <c r="B2535" s="871"/>
      <c r="C2535" s="860"/>
      <c r="D2535" s="860"/>
      <c r="E2535" s="860"/>
      <c r="F2535" s="860"/>
      <c r="G2535" s="860"/>
      <c r="H2535" s="860"/>
      <c r="I2535" s="872"/>
    </row>
    <row r="2536" spans="2:9" ht="19.5" customHeight="1">
      <c r="B2536" s="871"/>
      <c r="C2536" s="860"/>
      <c r="D2536" s="860"/>
      <c r="E2536" s="860"/>
      <c r="F2536" s="860"/>
      <c r="G2536" s="860"/>
      <c r="H2536" s="860"/>
      <c r="I2536" s="872"/>
    </row>
    <row r="2537" spans="2:9" ht="19.5" customHeight="1">
      <c r="B2537" s="871"/>
      <c r="C2537" s="860"/>
      <c r="D2537" s="860"/>
      <c r="E2537" s="860"/>
      <c r="F2537" s="860"/>
      <c r="G2537" s="860"/>
      <c r="H2537" s="860"/>
      <c r="I2537" s="872"/>
    </row>
    <row r="2538" spans="2:9" ht="19.5" customHeight="1">
      <c r="B2538" s="871"/>
      <c r="C2538" s="860"/>
      <c r="D2538" s="860"/>
      <c r="E2538" s="860"/>
      <c r="F2538" s="860"/>
      <c r="G2538" s="860"/>
      <c r="H2538" s="860"/>
      <c r="I2538" s="872"/>
    </row>
    <row r="2539" spans="2:9" ht="19.5" customHeight="1">
      <c r="B2539" s="871"/>
      <c r="C2539" s="860"/>
      <c r="D2539" s="860"/>
      <c r="E2539" s="860"/>
      <c r="F2539" s="860"/>
      <c r="G2539" s="860"/>
      <c r="H2539" s="860"/>
      <c r="I2539" s="872"/>
    </row>
    <row r="2540" spans="2:9" ht="19.5" customHeight="1">
      <c r="B2540" s="871"/>
      <c r="C2540" s="860"/>
      <c r="D2540" s="860"/>
      <c r="E2540" s="860"/>
      <c r="F2540" s="860"/>
      <c r="G2540" s="860"/>
      <c r="H2540" s="860"/>
      <c r="I2540" s="872"/>
    </row>
    <row r="2541" spans="2:9" ht="19.5" customHeight="1">
      <c r="B2541" s="873"/>
      <c r="C2541" s="865"/>
      <c r="D2541" s="865"/>
      <c r="E2541" s="865"/>
      <c r="F2541" s="865"/>
      <c r="G2541" s="865"/>
      <c r="H2541" s="865"/>
      <c r="I2541" s="866"/>
    </row>
    <row r="2542" spans="2:9" ht="14.25" customHeight="1"/>
    <row r="2543" spans="2:9" ht="18" customHeight="1">
      <c r="B2543" s="755" t="s">
        <v>256</v>
      </c>
      <c r="C2543" s="861"/>
      <c r="D2543" s="861"/>
      <c r="E2543" s="861"/>
      <c r="F2543" s="861"/>
      <c r="G2543" s="862"/>
      <c r="H2543" s="461"/>
      <c r="I2543" s="462"/>
    </row>
    <row r="2544" spans="2:9" ht="18" customHeight="1">
      <c r="B2544" s="756" t="s">
        <v>257</v>
      </c>
      <c r="C2544" s="861"/>
      <c r="D2544" s="861"/>
      <c r="E2544" s="861"/>
      <c r="F2544" s="861"/>
      <c r="G2544" s="862"/>
      <c r="H2544" s="52"/>
      <c r="I2544" s="53"/>
    </row>
    <row r="2545" spans="2:9" ht="33" customHeight="1">
      <c r="B2545" s="757" t="str">
        <f>+ACTIVIDADES!$B$2</f>
        <v>MANTENIMIENTO RESTAURANTES ESCOLARES</v>
      </c>
      <c r="C2545" s="863"/>
      <c r="D2545" s="863"/>
      <c r="E2545" s="863"/>
      <c r="F2545" s="863"/>
      <c r="G2545" s="864"/>
      <c r="H2545" s="54"/>
      <c r="I2545" s="55"/>
    </row>
    <row r="2546" spans="2:9" ht="21" customHeight="1">
      <c r="B2546" s="463" t="s">
        <v>6</v>
      </c>
      <c r="C2546" s="758" t="s">
        <v>7</v>
      </c>
      <c r="D2546" s="861"/>
      <c r="E2546" s="861"/>
      <c r="F2546" s="861"/>
      <c r="G2546" s="861"/>
      <c r="H2546" s="464" t="s">
        <v>22</v>
      </c>
      <c r="I2546" s="56" t="s">
        <v>23</v>
      </c>
    </row>
    <row r="2547" spans="2:9" ht="95.25" customHeight="1">
      <c r="B2547" s="428">
        <f>+B2523+0.01</f>
        <v>12.129999999999997</v>
      </c>
      <c r="C2547" s="759" t="str">
        <f t="array" ref="C2547">INDEX(ACTIVIDADES!$C:$C,MATCH(B2547,ACTIVIDADES!$B:$B,0))</f>
        <v>Suministro e instalación de SALIDA SANITARIA DE 4". Incluye accesorios, tubería 1.5m y todo lo necesario para su buen funcionamiento.</v>
      </c>
      <c r="D2547" s="865"/>
      <c r="E2547" s="865"/>
      <c r="F2547" s="865"/>
      <c r="G2547" s="866"/>
      <c r="H2547" s="465" t="str">
        <f t="array" ref="H2547">INDEX(ACTIVIDADES!$D:$D,MATCH(B2547,ACTIVIDADES!$B:$B,0))</f>
        <v>un</v>
      </c>
      <c r="I2547" s="57">
        <f>I2554</f>
        <v>0</v>
      </c>
    </row>
    <row r="2548" spans="2:9" ht="21" customHeight="1">
      <c r="B2548" s="760" t="s">
        <v>258</v>
      </c>
      <c r="C2548" s="761"/>
      <c r="D2548" s="762"/>
      <c r="E2548" s="58" t="s">
        <v>259</v>
      </c>
      <c r="F2548" s="58" t="s">
        <v>260</v>
      </c>
      <c r="G2548" s="58" t="s">
        <v>261</v>
      </c>
      <c r="H2548" s="58" t="s">
        <v>262</v>
      </c>
      <c r="I2548" s="59" t="s">
        <v>251</v>
      </c>
    </row>
    <row r="2549" spans="2:9" ht="15" customHeight="1">
      <c r="B2549" s="763"/>
      <c r="C2549" s="751"/>
      <c r="D2549" s="752"/>
      <c r="E2549" s="60"/>
      <c r="F2549" s="60"/>
      <c r="G2549" s="61"/>
      <c r="H2549" s="61"/>
      <c r="I2549" s="62">
        <f t="shared" ref="I2549:I2553" si="95">IF(E2549="",1,E2549)*IF(F2549="",1,F2549)*IF(G2549="",1,G2549)*H2549</f>
        <v>0</v>
      </c>
    </row>
    <row r="2550" spans="2:9" ht="15" customHeight="1">
      <c r="B2550" s="763"/>
      <c r="C2550" s="751"/>
      <c r="D2550" s="752"/>
      <c r="E2550" s="60"/>
      <c r="F2550" s="60"/>
      <c r="G2550" s="61"/>
      <c r="H2550" s="61"/>
      <c r="I2550" s="62">
        <f t="shared" si="95"/>
        <v>0</v>
      </c>
    </row>
    <row r="2551" spans="2:9" ht="15.75" customHeight="1">
      <c r="B2551" s="750"/>
      <c r="C2551" s="751"/>
      <c r="D2551" s="752"/>
      <c r="E2551" s="60"/>
      <c r="F2551" s="60"/>
      <c r="G2551" s="61"/>
      <c r="H2551" s="61"/>
      <c r="I2551" s="62">
        <f t="shared" si="95"/>
        <v>0</v>
      </c>
    </row>
    <row r="2552" spans="2:9" ht="15" customHeight="1">
      <c r="B2552" s="750"/>
      <c r="C2552" s="751"/>
      <c r="D2552" s="752"/>
      <c r="E2552" s="60"/>
      <c r="F2552" s="60"/>
      <c r="G2552" s="61"/>
      <c r="H2552" s="61"/>
      <c r="I2552" s="62">
        <f t="shared" si="95"/>
        <v>0</v>
      </c>
    </row>
    <row r="2553" spans="2:9" ht="15" customHeight="1">
      <c r="B2553" s="750"/>
      <c r="C2553" s="751"/>
      <c r="D2553" s="752"/>
      <c r="E2553" s="60"/>
      <c r="F2553" s="60"/>
      <c r="G2553" s="61"/>
      <c r="H2553" s="61"/>
      <c r="I2553" s="62">
        <f t="shared" si="95"/>
        <v>0</v>
      </c>
    </row>
    <row r="2554" spans="2:9" ht="15" customHeight="1">
      <c r="B2554" s="753" t="s">
        <v>263</v>
      </c>
      <c r="C2554" s="867"/>
      <c r="D2554" s="867"/>
      <c r="E2554" s="867"/>
      <c r="F2554" s="867"/>
      <c r="G2554" s="867"/>
      <c r="H2554" s="868"/>
      <c r="I2554" s="63">
        <f>SUM(I2549:I2553)</f>
        <v>0</v>
      </c>
    </row>
    <row r="2555" spans="2:9" ht="19.5" customHeight="1">
      <c r="B2555" s="754" t="s">
        <v>264</v>
      </c>
      <c r="C2555" s="869"/>
      <c r="D2555" s="869"/>
      <c r="E2555" s="869"/>
      <c r="F2555" s="869"/>
      <c r="G2555" s="869"/>
      <c r="H2555" s="869"/>
      <c r="I2555" s="870"/>
    </row>
    <row r="2556" spans="2:9" ht="19.5" customHeight="1">
      <c r="B2556" s="871"/>
      <c r="C2556" s="860"/>
      <c r="D2556" s="860"/>
      <c r="E2556" s="860"/>
      <c r="F2556" s="860"/>
      <c r="G2556" s="860"/>
      <c r="H2556" s="860"/>
      <c r="I2556" s="872"/>
    </row>
    <row r="2557" spans="2:9" ht="19.5" customHeight="1">
      <c r="B2557" s="871"/>
      <c r="C2557" s="860"/>
      <c r="D2557" s="860"/>
      <c r="E2557" s="860"/>
      <c r="F2557" s="860"/>
      <c r="G2557" s="860"/>
      <c r="H2557" s="860"/>
      <c r="I2557" s="872"/>
    </row>
    <row r="2558" spans="2:9" ht="19.5" customHeight="1">
      <c r="B2558" s="871"/>
      <c r="C2558" s="860"/>
      <c r="D2558" s="860"/>
      <c r="E2558" s="860"/>
      <c r="F2558" s="860"/>
      <c r="G2558" s="860"/>
      <c r="H2558" s="860"/>
      <c r="I2558" s="872"/>
    </row>
    <row r="2559" spans="2:9" ht="19.5" customHeight="1">
      <c r="B2559" s="871"/>
      <c r="C2559" s="860"/>
      <c r="D2559" s="860"/>
      <c r="E2559" s="860"/>
      <c r="F2559" s="860"/>
      <c r="G2559" s="860"/>
      <c r="H2559" s="860"/>
      <c r="I2559" s="872"/>
    </row>
    <row r="2560" spans="2:9" ht="19.5" customHeight="1">
      <c r="B2560" s="871"/>
      <c r="C2560" s="860"/>
      <c r="D2560" s="860"/>
      <c r="E2560" s="860"/>
      <c r="F2560" s="860"/>
      <c r="G2560" s="860"/>
      <c r="H2560" s="860"/>
      <c r="I2560" s="872"/>
    </row>
    <row r="2561" spans="2:9" ht="19.5" customHeight="1">
      <c r="B2561" s="871"/>
      <c r="C2561" s="860"/>
      <c r="D2561" s="860"/>
      <c r="E2561" s="860"/>
      <c r="F2561" s="860"/>
      <c r="G2561" s="860"/>
      <c r="H2561" s="860"/>
      <c r="I2561" s="872"/>
    </row>
    <row r="2562" spans="2:9" ht="19.5" customHeight="1">
      <c r="B2562" s="871"/>
      <c r="C2562" s="860"/>
      <c r="D2562" s="860"/>
      <c r="E2562" s="860"/>
      <c r="F2562" s="860"/>
      <c r="G2562" s="860"/>
      <c r="H2562" s="860"/>
      <c r="I2562" s="872"/>
    </row>
    <row r="2563" spans="2:9" ht="19.5" customHeight="1">
      <c r="B2563" s="871"/>
      <c r="C2563" s="860"/>
      <c r="D2563" s="860"/>
      <c r="E2563" s="860"/>
      <c r="F2563" s="860"/>
      <c r="G2563" s="860"/>
      <c r="H2563" s="860"/>
      <c r="I2563" s="872"/>
    </row>
    <row r="2564" spans="2:9" ht="19.5" customHeight="1">
      <c r="B2564" s="871"/>
      <c r="C2564" s="860"/>
      <c r="D2564" s="860"/>
      <c r="E2564" s="860"/>
      <c r="F2564" s="860"/>
      <c r="G2564" s="860"/>
      <c r="H2564" s="860"/>
      <c r="I2564" s="872"/>
    </row>
    <row r="2565" spans="2:9" ht="19.5" customHeight="1">
      <c r="B2565" s="873"/>
      <c r="C2565" s="865"/>
      <c r="D2565" s="865"/>
      <c r="E2565" s="865"/>
      <c r="F2565" s="865"/>
      <c r="G2565" s="865"/>
      <c r="H2565" s="865"/>
      <c r="I2565" s="866"/>
    </row>
    <row r="2566" spans="2:9" ht="14.25" customHeight="1"/>
    <row r="2567" spans="2:9" ht="18" customHeight="1">
      <c r="B2567" s="755" t="s">
        <v>256</v>
      </c>
      <c r="C2567" s="861"/>
      <c r="D2567" s="861"/>
      <c r="E2567" s="861"/>
      <c r="F2567" s="861"/>
      <c r="G2567" s="862"/>
      <c r="H2567" s="461"/>
      <c r="I2567" s="462"/>
    </row>
    <row r="2568" spans="2:9" ht="18" customHeight="1">
      <c r="B2568" s="756" t="s">
        <v>257</v>
      </c>
      <c r="C2568" s="861"/>
      <c r="D2568" s="861"/>
      <c r="E2568" s="861"/>
      <c r="F2568" s="861"/>
      <c r="G2568" s="862"/>
      <c r="H2568" s="52"/>
      <c r="I2568" s="53"/>
    </row>
    <row r="2569" spans="2:9" ht="33" customHeight="1">
      <c r="B2569" s="757" t="str">
        <f>+ACTIVIDADES!$B$2</f>
        <v>MANTENIMIENTO RESTAURANTES ESCOLARES</v>
      </c>
      <c r="C2569" s="863"/>
      <c r="D2569" s="863"/>
      <c r="E2569" s="863"/>
      <c r="F2569" s="863"/>
      <c r="G2569" s="864"/>
      <c r="H2569" s="54"/>
      <c r="I2569" s="55"/>
    </row>
    <row r="2570" spans="2:9" ht="21" customHeight="1">
      <c r="B2570" s="463" t="s">
        <v>6</v>
      </c>
      <c r="C2570" s="758" t="s">
        <v>7</v>
      </c>
      <c r="D2570" s="861"/>
      <c r="E2570" s="861"/>
      <c r="F2570" s="861"/>
      <c r="G2570" s="861"/>
      <c r="H2570" s="464" t="s">
        <v>22</v>
      </c>
      <c r="I2570" s="56" t="s">
        <v>23</v>
      </c>
    </row>
    <row r="2571" spans="2:9" ht="95.25" customHeight="1">
      <c r="B2571" s="428">
        <f>+B2547+0.01</f>
        <v>12.139999999999997</v>
      </c>
      <c r="C2571" s="759" t="str">
        <f t="array" ref="C2571">INDEX(ACTIVIDADES!$C:$C,MATCH(B2571,ACTIVIDADES!$B:$B,0))</f>
        <v>Suministro e instalación de TUBERÍA SANITARIA DE 2" para drenaje enterrada y/o empotrada. Incluye accesorios, excavación, lleno y todo lo necesario para su buen funcionamiento.</v>
      </c>
      <c r="D2571" s="865"/>
      <c r="E2571" s="865"/>
      <c r="F2571" s="865"/>
      <c r="G2571" s="866"/>
      <c r="H2571" s="465" t="str">
        <f t="array" ref="H2571">INDEX(ACTIVIDADES!$D:$D,MATCH(B2571,ACTIVIDADES!$B:$B,0))</f>
        <v>m</v>
      </c>
      <c r="I2571" s="57">
        <f>I2578</f>
        <v>0</v>
      </c>
    </row>
    <row r="2572" spans="2:9" ht="21" customHeight="1">
      <c r="B2572" s="760" t="s">
        <v>258</v>
      </c>
      <c r="C2572" s="761"/>
      <c r="D2572" s="762"/>
      <c r="E2572" s="58" t="s">
        <v>259</v>
      </c>
      <c r="F2572" s="58" t="s">
        <v>260</v>
      </c>
      <c r="G2572" s="58" t="s">
        <v>261</v>
      </c>
      <c r="H2572" s="58" t="s">
        <v>262</v>
      </c>
      <c r="I2572" s="59" t="s">
        <v>251</v>
      </c>
    </row>
    <row r="2573" spans="2:9" ht="15" customHeight="1">
      <c r="B2573" s="763"/>
      <c r="C2573" s="751"/>
      <c r="D2573" s="752"/>
      <c r="E2573" s="60"/>
      <c r="F2573" s="60"/>
      <c r="G2573" s="61"/>
      <c r="H2573" s="61"/>
      <c r="I2573" s="62">
        <f t="shared" ref="I2573:I2577" si="96">IF(E2573="",1,E2573)*IF(F2573="",1,F2573)*IF(G2573="",1,G2573)*H2573</f>
        <v>0</v>
      </c>
    </row>
    <row r="2574" spans="2:9" ht="15" customHeight="1">
      <c r="B2574" s="763"/>
      <c r="C2574" s="751"/>
      <c r="D2574" s="752"/>
      <c r="E2574" s="60"/>
      <c r="F2574" s="60"/>
      <c r="G2574" s="61"/>
      <c r="H2574" s="61"/>
      <c r="I2574" s="62">
        <f t="shared" si="96"/>
        <v>0</v>
      </c>
    </row>
    <row r="2575" spans="2:9" ht="15.75" customHeight="1">
      <c r="B2575" s="750"/>
      <c r="C2575" s="751"/>
      <c r="D2575" s="752"/>
      <c r="E2575" s="60"/>
      <c r="F2575" s="60"/>
      <c r="G2575" s="61"/>
      <c r="H2575" s="61"/>
      <c r="I2575" s="62">
        <f t="shared" si="96"/>
        <v>0</v>
      </c>
    </row>
    <row r="2576" spans="2:9" ht="15" customHeight="1">
      <c r="B2576" s="750"/>
      <c r="C2576" s="751"/>
      <c r="D2576" s="752"/>
      <c r="E2576" s="60"/>
      <c r="F2576" s="60"/>
      <c r="G2576" s="61"/>
      <c r="H2576" s="61"/>
      <c r="I2576" s="62">
        <f t="shared" si="96"/>
        <v>0</v>
      </c>
    </row>
    <row r="2577" spans="2:9" ht="15" customHeight="1">
      <c r="B2577" s="750"/>
      <c r="C2577" s="751"/>
      <c r="D2577" s="752"/>
      <c r="E2577" s="60"/>
      <c r="F2577" s="60"/>
      <c r="G2577" s="61"/>
      <c r="H2577" s="61"/>
      <c r="I2577" s="62">
        <f t="shared" si="96"/>
        <v>0</v>
      </c>
    </row>
    <row r="2578" spans="2:9" ht="15" customHeight="1">
      <c r="B2578" s="753" t="s">
        <v>263</v>
      </c>
      <c r="C2578" s="867"/>
      <c r="D2578" s="867"/>
      <c r="E2578" s="867"/>
      <c r="F2578" s="867"/>
      <c r="G2578" s="867"/>
      <c r="H2578" s="868"/>
      <c r="I2578" s="63">
        <f>SUM(I2573:I2577)</f>
        <v>0</v>
      </c>
    </row>
    <row r="2579" spans="2:9" ht="19.5" customHeight="1">
      <c r="B2579" s="754" t="s">
        <v>264</v>
      </c>
      <c r="C2579" s="869"/>
      <c r="D2579" s="869"/>
      <c r="E2579" s="869"/>
      <c r="F2579" s="869"/>
      <c r="G2579" s="869"/>
      <c r="H2579" s="869"/>
      <c r="I2579" s="870"/>
    </row>
    <row r="2580" spans="2:9" ht="19.5" customHeight="1">
      <c r="B2580" s="871"/>
      <c r="C2580" s="860"/>
      <c r="D2580" s="860"/>
      <c r="E2580" s="860"/>
      <c r="F2580" s="860"/>
      <c r="G2580" s="860"/>
      <c r="H2580" s="860"/>
      <c r="I2580" s="872"/>
    </row>
    <row r="2581" spans="2:9" ht="19.5" customHeight="1">
      <c r="B2581" s="871"/>
      <c r="C2581" s="860"/>
      <c r="D2581" s="860"/>
      <c r="E2581" s="860"/>
      <c r="F2581" s="860"/>
      <c r="G2581" s="860"/>
      <c r="H2581" s="860"/>
      <c r="I2581" s="872"/>
    </row>
    <row r="2582" spans="2:9" ht="19.5" customHeight="1">
      <c r="B2582" s="871"/>
      <c r="C2582" s="860"/>
      <c r="D2582" s="860"/>
      <c r="E2582" s="860"/>
      <c r="F2582" s="860"/>
      <c r="G2582" s="860"/>
      <c r="H2582" s="860"/>
      <c r="I2582" s="872"/>
    </row>
    <row r="2583" spans="2:9" ht="19.5" customHeight="1">
      <c r="B2583" s="871"/>
      <c r="C2583" s="860"/>
      <c r="D2583" s="860"/>
      <c r="E2583" s="860"/>
      <c r="F2583" s="860"/>
      <c r="G2583" s="860"/>
      <c r="H2583" s="860"/>
      <c r="I2583" s="872"/>
    </row>
    <row r="2584" spans="2:9" ht="19.5" customHeight="1">
      <c r="B2584" s="871"/>
      <c r="C2584" s="860"/>
      <c r="D2584" s="860"/>
      <c r="E2584" s="860"/>
      <c r="F2584" s="860"/>
      <c r="G2584" s="860"/>
      <c r="H2584" s="860"/>
      <c r="I2584" s="872"/>
    </row>
    <row r="2585" spans="2:9" ht="19.5" customHeight="1">
      <c r="B2585" s="871"/>
      <c r="C2585" s="860"/>
      <c r="D2585" s="860"/>
      <c r="E2585" s="860"/>
      <c r="F2585" s="860"/>
      <c r="G2585" s="860"/>
      <c r="H2585" s="860"/>
      <c r="I2585" s="872"/>
    </row>
    <row r="2586" spans="2:9" ht="19.5" customHeight="1">
      <c r="B2586" s="871"/>
      <c r="C2586" s="860"/>
      <c r="D2586" s="860"/>
      <c r="E2586" s="860"/>
      <c r="F2586" s="860"/>
      <c r="G2586" s="860"/>
      <c r="H2586" s="860"/>
      <c r="I2586" s="872"/>
    </row>
    <row r="2587" spans="2:9" ht="19.5" customHeight="1">
      <c r="B2587" s="871"/>
      <c r="C2587" s="860"/>
      <c r="D2587" s="860"/>
      <c r="E2587" s="860"/>
      <c r="F2587" s="860"/>
      <c r="G2587" s="860"/>
      <c r="H2587" s="860"/>
      <c r="I2587" s="872"/>
    </row>
    <row r="2588" spans="2:9" ht="19.5" customHeight="1">
      <c r="B2588" s="871"/>
      <c r="C2588" s="860"/>
      <c r="D2588" s="860"/>
      <c r="E2588" s="860"/>
      <c r="F2588" s="860"/>
      <c r="G2588" s="860"/>
      <c r="H2588" s="860"/>
      <c r="I2588" s="872"/>
    </row>
    <row r="2589" spans="2:9" ht="19.5" customHeight="1">
      <c r="B2589" s="873"/>
      <c r="C2589" s="865"/>
      <c r="D2589" s="865"/>
      <c r="E2589" s="865"/>
      <c r="F2589" s="865"/>
      <c r="G2589" s="865"/>
      <c r="H2589" s="865"/>
      <c r="I2589" s="866"/>
    </row>
    <row r="2590" spans="2:9" ht="14.25" customHeight="1"/>
    <row r="2591" spans="2:9" ht="18" customHeight="1">
      <c r="B2591" s="755" t="s">
        <v>256</v>
      </c>
      <c r="C2591" s="861"/>
      <c r="D2591" s="861"/>
      <c r="E2591" s="861"/>
      <c r="F2591" s="861"/>
      <c r="G2591" s="862"/>
      <c r="H2591" s="461"/>
      <c r="I2591" s="462"/>
    </row>
    <row r="2592" spans="2:9" ht="18" customHeight="1">
      <c r="B2592" s="756" t="s">
        <v>257</v>
      </c>
      <c r="C2592" s="861"/>
      <c r="D2592" s="861"/>
      <c r="E2592" s="861"/>
      <c r="F2592" s="861"/>
      <c r="G2592" s="862"/>
      <c r="H2592" s="52"/>
      <c r="I2592" s="53"/>
    </row>
    <row r="2593" spans="2:9" ht="33" customHeight="1">
      <c r="B2593" s="757" t="str">
        <f>+ACTIVIDADES!$B$2</f>
        <v>MANTENIMIENTO RESTAURANTES ESCOLARES</v>
      </c>
      <c r="C2593" s="863"/>
      <c r="D2593" s="863"/>
      <c r="E2593" s="863"/>
      <c r="F2593" s="863"/>
      <c r="G2593" s="864"/>
      <c r="H2593" s="54"/>
      <c r="I2593" s="55"/>
    </row>
    <row r="2594" spans="2:9" ht="21" customHeight="1">
      <c r="B2594" s="463" t="s">
        <v>6</v>
      </c>
      <c r="C2594" s="758" t="s">
        <v>7</v>
      </c>
      <c r="D2594" s="861"/>
      <c r="E2594" s="861"/>
      <c r="F2594" s="861"/>
      <c r="G2594" s="861"/>
      <c r="H2594" s="464" t="s">
        <v>22</v>
      </c>
      <c r="I2594" s="56" t="s">
        <v>23</v>
      </c>
    </row>
    <row r="2595" spans="2:9" ht="95.25" customHeight="1">
      <c r="B2595" s="428">
        <f>+B2571+0.01</f>
        <v>12.149999999999997</v>
      </c>
      <c r="C2595" s="759" t="str">
        <f t="array" ref="C2595">INDEX(ACTIVIDADES!$C:$C,MATCH(B2595,ACTIVIDADES!$B:$B,0))</f>
        <v xml:space="preserve">Suministro e instalacion de TRAMPA DE GRASAS portátil en acero inoxidable portátil, calibre 18 y acero tipo 304, medidas: 80x40x35. Incluye todos los elementos necesarios para su correcto funcionamiento. </v>
      </c>
      <c r="D2595" s="865"/>
      <c r="E2595" s="865"/>
      <c r="F2595" s="865"/>
      <c r="G2595" s="866"/>
      <c r="H2595" s="465" t="str">
        <f t="array" ref="H2595">INDEX(ACTIVIDADES!$D:$D,MATCH(B2595,ACTIVIDADES!$B:$B,0))</f>
        <v>un</v>
      </c>
      <c r="I2595" s="57">
        <f>I2602</f>
        <v>0</v>
      </c>
    </row>
    <row r="2596" spans="2:9" ht="21" customHeight="1">
      <c r="B2596" s="760" t="s">
        <v>258</v>
      </c>
      <c r="C2596" s="761"/>
      <c r="D2596" s="762"/>
      <c r="E2596" s="58" t="s">
        <v>259</v>
      </c>
      <c r="F2596" s="58" t="s">
        <v>260</v>
      </c>
      <c r="G2596" s="58" t="s">
        <v>261</v>
      </c>
      <c r="H2596" s="58" t="s">
        <v>262</v>
      </c>
      <c r="I2596" s="59" t="s">
        <v>251</v>
      </c>
    </row>
    <row r="2597" spans="2:9" ht="15" customHeight="1">
      <c r="B2597" s="763"/>
      <c r="C2597" s="751"/>
      <c r="D2597" s="752"/>
      <c r="E2597" s="60"/>
      <c r="F2597" s="60"/>
      <c r="G2597" s="61"/>
      <c r="H2597" s="61"/>
      <c r="I2597" s="62">
        <f t="shared" ref="I2597:I2601" si="97">IF(E2597="",1,E2597)*IF(F2597="",1,F2597)*IF(G2597="",1,G2597)*H2597</f>
        <v>0</v>
      </c>
    </row>
    <row r="2598" spans="2:9" ht="15" customHeight="1">
      <c r="B2598" s="763"/>
      <c r="C2598" s="751"/>
      <c r="D2598" s="752"/>
      <c r="E2598" s="60"/>
      <c r="F2598" s="60"/>
      <c r="G2598" s="61"/>
      <c r="H2598" s="61"/>
      <c r="I2598" s="62">
        <f t="shared" si="97"/>
        <v>0</v>
      </c>
    </row>
    <row r="2599" spans="2:9" ht="15.75" customHeight="1">
      <c r="B2599" s="750"/>
      <c r="C2599" s="751"/>
      <c r="D2599" s="752"/>
      <c r="E2599" s="60"/>
      <c r="F2599" s="60"/>
      <c r="G2599" s="61"/>
      <c r="H2599" s="61"/>
      <c r="I2599" s="62">
        <f t="shared" si="97"/>
        <v>0</v>
      </c>
    </row>
    <row r="2600" spans="2:9" ht="15" customHeight="1">
      <c r="B2600" s="750"/>
      <c r="C2600" s="751"/>
      <c r="D2600" s="752"/>
      <c r="E2600" s="60"/>
      <c r="F2600" s="60"/>
      <c r="G2600" s="61"/>
      <c r="H2600" s="61"/>
      <c r="I2600" s="62">
        <f t="shared" si="97"/>
        <v>0</v>
      </c>
    </row>
    <row r="2601" spans="2:9" ht="15" customHeight="1">
      <c r="B2601" s="750"/>
      <c r="C2601" s="751"/>
      <c r="D2601" s="752"/>
      <c r="E2601" s="60"/>
      <c r="F2601" s="60"/>
      <c r="G2601" s="61"/>
      <c r="H2601" s="61"/>
      <c r="I2601" s="62">
        <f t="shared" si="97"/>
        <v>0</v>
      </c>
    </row>
    <row r="2602" spans="2:9" ht="15" customHeight="1">
      <c r="B2602" s="753" t="s">
        <v>263</v>
      </c>
      <c r="C2602" s="867"/>
      <c r="D2602" s="867"/>
      <c r="E2602" s="867"/>
      <c r="F2602" s="867"/>
      <c r="G2602" s="867"/>
      <c r="H2602" s="868"/>
      <c r="I2602" s="63">
        <f>SUM(I2597:I2601)</f>
        <v>0</v>
      </c>
    </row>
    <row r="2603" spans="2:9" ht="19.5" customHeight="1">
      <c r="B2603" s="754" t="s">
        <v>264</v>
      </c>
      <c r="C2603" s="869"/>
      <c r="D2603" s="869"/>
      <c r="E2603" s="869"/>
      <c r="F2603" s="869"/>
      <c r="G2603" s="869"/>
      <c r="H2603" s="869"/>
      <c r="I2603" s="870"/>
    </row>
    <row r="2604" spans="2:9" ht="19.5" customHeight="1">
      <c r="B2604" s="871"/>
      <c r="C2604" s="860"/>
      <c r="D2604" s="860"/>
      <c r="E2604" s="860"/>
      <c r="F2604" s="860"/>
      <c r="G2604" s="860"/>
      <c r="H2604" s="860"/>
      <c r="I2604" s="872"/>
    </row>
    <row r="2605" spans="2:9" ht="19.5" customHeight="1">
      <c r="B2605" s="871"/>
      <c r="C2605" s="860"/>
      <c r="D2605" s="860"/>
      <c r="E2605" s="860"/>
      <c r="F2605" s="860"/>
      <c r="G2605" s="860"/>
      <c r="H2605" s="860"/>
      <c r="I2605" s="872"/>
    </row>
    <row r="2606" spans="2:9" ht="19.5" customHeight="1">
      <c r="B2606" s="871"/>
      <c r="C2606" s="860"/>
      <c r="D2606" s="860"/>
      <c r="E2606" s="860"/>
      <c r="F2606" s="860"/>
      <c r="G2606" s="860"/>
      <c r="H2606" s="860"/>
      <c r="I2606" s="872"/>
    </row>
    <row r="2607" spans="2:9" ht="19.5" customHeight="1">
      <c r="B2607" s="871"/>
      <c r="C2607" s="860"/>
      <c r="D2607" s="860"/>
      <c r="E2607" s="860"/>
      <c r="F2607" s="860"/>
      <c r="G2607" s="860"/>
      <c r="H2607" s="860"/>
      <c r="I2607" s="872"/>
    </row>
    <row r="2608" spans="2:9" ht="19.5" customHeight="1">
      <c r="B2608" s="871"/>
      <c r="C2608" s="860"/>
      <c r="D2608" s="860"/>
      <c r="E2608" s="860"/>
      <c r="F2608" s="860"/>
      <c r="G2608" s="860"/>
      <c r="H2608" s="860"/>
      <c r="I2608" s="872"/>
    </row>
    <row r="2609" spans="2:9" ht="19.5" customHeight="1">
      <c r="B2609" s="871"/>
      <c r="C2609" s="860"/>
      <c r="D2609" s="860"/>
      <c r="E2609" s="860"/>
      <c r="F2609" s="860"/>
      <c r="G2609" s="860"/>
      <c r="H2609" s="860"/>
      <c r="I2609" s="872"/>
    </row>
    <row r="2610" spans="2:9" ht="19.5" customHeight="1">
      <c r="B2610" s="871"/>
      <c r="C2610" s="860"/>
      <c r="D2610" s="860"/>
      <c r="E2610" s="860"/>
      <c r="F2610" s="860"/>
      <c r="G2610" s="860"/>
      <c r="H2610" s="860"/>
      <c r="I2610" s="872"/>
    </row>
    <row r="2611" spans="2:9" ht="19.5" customHeight="1">
      <c r="B2611" s="871"/>
      <c r="C2611" s="860"/>
      <c r="D2611" s="860"/>
      <c r="E2611" s="860"/>
      <c r="F2611" s="860"/>
      <c r="G2611" s="860"/>
      <c r="H2611" s="860"/>
      <c r="I2611" s="872"/>
    </row>
    <row r="2612" spans="2:9" ht="19.5" customHeight="1">
      <c r="B2612" s="871"/>
      <c r="C2612" s="860"/>
      <c r="D2612" s="860"/>
      <c r="E2612" s="860"/>
      <c r="F2612" s="860"/>
      <c r="G2612" s="860"/>
      <c r="H2612" s="860"/>
      <c r="I2612" s="872"/>
    </row>
    <row r="2613" spans="2:9" ht="19.5" customHeight="1">
      <c r="B2613" s="873"/>
      <c r="C2613" s="865"/>
      <c r="D2613" s="865"/>
      <c r="E2613" s="865"/>
      <c r="F2613" s="865"/>
      <c r="G2613" s="865"/>
      <c r="H2613" s="865"/>
      <c r="I2613" s="866"/>
    </row>
    <row r="2614" spans="2:9" ht="14.25" customHeight="1"/>
    <row r="2615" spans="2:9" ht="18" customHeight="1">
      <c r="B2615" s="755" t="s">
        <v>256</v>
      </c>
      <c r="C2615" s="861"/>
      <c r="D2615" s="861"/>
      <c r="E2615" s="861"/>
      <c r="F2615" s="861"/>
      <c r="G2615" s="862"/>
      <c r="H2615" s="461"/>
      <c r="I2615" s="462"/>
    </row>
    <row r="2616" spans="2:9" ht="18" customHeight="1">
      <c r="B2616" s="756" t="s">
        <v>257</v>
      </c>
      <c r="C2616" s="861"/>
      <c r="D2616" s="861"/>
      <c r="E2616" s="861"/>
      <c r="F2616" s="861"/>
      <c r="G2616" s="862"/>
      <c r="H2616" s="52"/>
      <c r="I2616" s="53"/>
    </row>
    <row r="2617" spans="2:9" ht="33" customHeight="1">
      <c r="B2617" s="757" t="str">
        <f>+ACTIVIDADES!$B$2</f>
        <v>MANTENIMIENTO RESTAURANTES ESCOLARES</v>
      </c>
      <c r="C2617" s="863"/>
      <c r="D2617" s="863"/>
      <c r="E2617" s="863"/>
      <c r="F2617" s="863"/>
      <c r="G2617" s="864"/>
      <c r="H2617" s="54"/>
      <c r="I2617" s="55"/>
    </row>
    <row r="2618" spans="2:9" ht="21" customHeight="1">
      <c r="B2618" s="463" t="s">
        <v>6</v>
      </c>
      <c r="C2618" s="758" t="s">
        <v>7</v>
      </c>
      <c r="D2618" s="861"/>
      <c r="E2618" s="861"/>
      <c r="F2618" s="861"/>
      <c r="G2618" s="861"/>
      <c r="H2618" s="464" t="s">
        <v>22</v>
      </c>
      <c r="I2618" s="56" t="s">
        <v>23</v>
      </c>
    </row>
    <row r="2619" spans="2:9" ht="95.25" customHeight="1">
      <c r="B2619" s="428">
        <f>+B2595+0.01</f>
        <v>12.159999999999997</v>
      </c>
      <c r="C2619" s="759" t="str">
        <f t="array" ref="C2619">INDEX(ACTIVIDADES!$C:$C,MATCH(B2619,ACTIVIDADES!$B:$B,0))</f>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
      <c r="D2619" s="865"/>
      <c r="E2619" s="865"/>
      <c r="F2619" s="865"/>
      <c r="G2619" s="866"/>
      <c r="H2619" s="465" t="str">
        <f t="array" ref="H2619">INDEX(ACTIVIDADES!$D:$D,MATCH(B2619,ACTIVIDADES!$B:$B,0))</f>
        <v>un</v>
      </c>
      <c r="I2619" s="57">
        <f>I2626</f>
        <v>0</v>
      </c>
    </row>
    <row r="2620" spans="2:9" ht="21" customHeight="1">
      <c r="B2620" s="760" t="s">
        <v>258</v>
      </c>
      <c r="C2620" s="761"/>
      <c r="D2620" s="762"/>
      <c r="E2620" s="58" t="s">
        <v>259</v>
      </c>
      <c r="F2620" s="58" t="s">
        <v>260</v>
      </c>
      <c r="G2620" s="58" t="s">
        <v>261</v>
      </c>
      <c r="H2620" s="58" t="s">
        <v>262</v>
      </c>
      <c r="I2620" s="59" t="s">
        <v>251</v>
      </c>
    </row>
    <row r="2621" spans="2:9" ht="15" customHeight="1">
      <c r="B2621" s="763"/>
      <c r="C2621" s="751"/>
      <c r="D2621" s="752"/>
      <c r="E2621" s="60"/>
      <c r="F2621" s="60"/>
      <c r="G2621" s="61"/>
      <c r="H2621" s="61"/>
      <c r="I2621" s="62">
        <f t="shared" ref="I2621:I2625" si="98">IF(E2621="",1,E2621)*IF(F2621="",1,F2621)*IF(G2621="",1,G2621)*H2621</f>
        <v>0</v>
      </c>
    </row>
    <row r="2622" spans="2:9" ht="15" customHeight="1">
      <c r="B2622" s="763"/>
      <c r="C2622" s="751"/>
      <c r="D2622" s="752"/>
      <c r="E2622" s="60"/>
      <c r="F2622" s="60"/>
      <c r="G2622" s="61"/>
      <c r="H2622" s="61"/>
      <c r="I2622" s="62">
        <f t="shared" si="98"/>
        <v>0</v>
      </c>
    </row>
    <row r="2623" spans="2:9" ht="15.75" customHeight="1">
      <c r="B2623" s="750"/>
      <c r="C2623" s="751"/>
      <c r="D2623" s="752"/>
      <c r="E2623" s="60"/>
      <c r="F2623" s="60"/>
      <c r="G2623" s="61"/>
      <c r="H2623" s="61"/>
      <c r="I2623" s="62">
        <f t="shared" si="98"/>
        <v>0</v>
      </c>
    </row>
    <row r="2624" spans="2:9" ht="15" customHeight="1">
      <c r="B2624" s="750"/>
      <c r="C2624" s="751"/>
      <c r="D2624" s="752"/>
      <c r="E2624" s="60"/>
      <c r="F2624" s="60"/>
      <c r="G2624" s="61"/>
      <c r="H2624" s="61"/>
      <c r="I2624" s="62">
        <f t="shared" si="98"/>
        <v>0</v>
      </c>
    </row>
    <row r="2625" spans="2:9" ht="15" customHeight="1">
      <c r="B2625" s="750"/>
      <c r="C2625" s="751"/>
      <c r="D2625" s="752"/>
      <c r="E2625" s="60"/>
      <c r="F2625" s="60"/>
      <c r="G2625" s="61"/>
      <c r="H2625" s="61"/>
      <c r="I2625" s="62">
        <f t="shared" si="98"/>
        <v>0</v>
      </c>
    </row>
    <row r="2626" spans="2:9" ht="15" customHeight="1">
      <c r="B2626" s="753" t="s">
        <v>263</v>
      </c>
      <c r="C2626" s="867"/>
      <c r="D2626" s="867"/>
      <c r="E2626" s="867"/>
      <c r="F2626" s="867"/>
      <c r="G2626" s="867"/>
      <c r="H2626" s="868"/>
      <c r="I2626" s="63">
        <f>SUM(I2621:I2625)</f>
        <v>0</v>
      </c>
    </row>
    <row r="2627" spans="2:9" ht="19.5" customHeight="1">
      <c r="B2627" s="754" t="s">
        <v>264</v>
      </c>
      <c r="C2627" s="869"/>
      <c r="D2627" s="869"/>
      <c r="E2627" s="869"/>
      <c r="F2627" s="869"/>
      <c r="G2627" s="869"/>
      <c r="H2627" s="869"/>
      <c r="I2627" s="870"/>
    </row>
    <row r="2628" spans="2:9" ht="19.5" customHeight="1">
      <c r="B2628" s="871"/>
      <c r="C2628" s="860"/>
      <c r="D2628" s="860"/>
      <c r="E2628" s="860"/>
      <c r="F2628" s="860"/>
      <c r="G2628" s="860"/>
      <c r="H2628" s="860"/>
      <c r="I2628" s="872"/>
    </row>
    <row r="2629" spans="2:9" ht="19.5" customHeight="1">
      <c r="B2629" s="871"/>
      <c r="C2629" s="860"/>
      <c r="D2629" s="860"/>
      <c r="E2629" s="860"/>
      <c r="F2629" s="860"/>
      <c r="G2629" s="860"/>
      <c r="H2629" s="860"/>
      <c r="I2629" s="872"/>
    </row>
    <row r="2630" spans="2:9" ht="19.5" customHeight="1">
      <c r="B2630" s="871"/>
      <c r="C2630" s="860"/>
      <c r="D2630" s="860"/>
      <c r="E2630" s="860"/>
      <c r="F2630" s="860"/>
      <c r="G2630" s="860"/>
      <c r="H2630" s="860"/>
      <c r="I2630" s="872"/>
    </row>
    <row r="2631" spans="2:9" ht="19.5" customHeight="1">
      <c r="B2631" s="871"/>
      <c r="C2631" s="860"/>
      <c r="D2631" s="860"/>
      <c r="E2631" s="860"/>
      <c r="F2631" s="860"/>
      <c r="G2631" s="860"/>
      <c r="H2631" s="860"/>
      <c r="I2631" s="872"/>
    </row>
    <row r="2632" spans="2:9" ht="19.5" customHeight="1">
      <c r="B2632" s="871"/>
      <c r="C2632" s="860"/>
      <c r="D2632" s="860"/>
      <c r="E2632" s="860"/>
      <c r="F2632" s="860"/>
      <c r="G2632" s="860"/>
      <c r="H2632" s="860"/>
      <c r="I2632" s="872"/>
    </row>
    <row r="2633" spans="2:9" ht="19.5" customHeight="1">
      <c r="B2633" s="871"/>
      <c r="C2633" s="860"/>
      <c r="D2633" s="860"/>
      <c r="E2633" s="860"/>
      <c r="F2633" s="860"/>
      <c r="G2633" s="860"/>
      <c r="H2633" s="860"/>
      <c r="I2633" s="872"/>
    </row>
    <row r="2634" spans="2:9" ht="19.5" customHeight="1">
      <c r="B2634" s="871"/>
      <c r="C2634" s="860"/>
      <c r="D2634" s="860"/>
      <c r="E2634" s="860"/>
      <c r="F2634" s="860"/>
      <c r="G2634" s="860"/>
      <c r="H2634" s="860"/>
      <c r="I2634" s="872"/>
    </row>
    <row r="2635" spans="2:9" ht="19.5" customHeight="1">
      <c r="B2635" s="871"/>
      <c r="C2635" s="860"/>
      <c r="D2635" s="860"/>
      <c r="E2635" s="860"/>
      <c r="F2635" s="860"/>
      <c r="G2635" s="860"/>
      <c r="H2635" s="860"/>
      <c r="I2635" s="872"/>
    </row>
    <row r="2636" spans="2:9" ht="19.5" customHeight="1">
      <c r="B2636" s="871"/>
      <c r="C2636" s="860"/>
      <c r="D2636" s="860"/>
      <c r="E2636" s="860"/>
      <c r="F2636" s="860"/>
      <c r="G2636" s="860"/>
      <c r="H2636" s="860"/>
      <c r="I2636" s="872"/>
    </row>
    <row r="2637" spans="2:9" ht="19.5" customHeight="1">
      <c r="B2637" s="873"/>
      <c r="C2637" s="865"/>
      <c r="D2637" s="865"/>
      <c r="E2637" s="865"/>
      <c r="F2637" s="865"/>
      <c r="G2637" s="865"/>
      <c r="H2637" s="865"/>
      <c r="I2637" s="866"/>
    </row>
    <row r="2638" spans="2:9" ht="14.25" customHeight="1"/>
    <row r="2639" spans="2:9" ht="18" customHeight="1">
      <c r="B2639" s="755" t="s">
        <v>256</v>
      </c>
      <c r="C2639" s="861"/>
      <c r="D2639" s="861"/>
      <c r="E2639" s="861"/>
      <c r="F2639" s="861"/>
      <c r="G2639" s="862"/>
      <c r="H2639" s="461"/>
      <c r="I2639" s="462"/>
    </row>
    <row r="2640" spans="2:9" ht="18" customHeight="1">
      <c r="B2640" s="756" t="s">
        <v>257</v>
      </c>
      <c r="C2640" s="861"/>
      <c r="D2640" s="861"/>
      <c r="E2640" s="861"/>
      <c r="F2640" s="861"/>
      <c r="G2640" s="862"/>
      <c r="H2640" s="52"/>
      <c r="I2640" s="53"/>
    </row>
    <row r="2641" spans="2:9" ht="33" customHeight="1">
      <c r="B2641" s="757" t="str">
        <f>+ACTIVIDADES!$B$2</f>
        <v>MANTENIMIENTO RESTAURANTES ESCOLARES</v>
      </c>
      <c r="C2641" s="863"/>
      <c r="D2641" s="863"/>
      <c r="E2641" s="863"/>
      <c r="F2641" s="863"/>
      <c r="G2641" s="864"/>
      <c r="H2641" s="54"/>
      <c r="I2641" s="55"/>
    </row>
    <row r="2642" spans="2:9" ht="21" customHeight="1">
      <c r="B2642" s="463" t="s">
        <v>6</v>
      </c>
      <c r="C2642" s="758" t="s">
        <v>7</v>
      </c>
      <c r="D2642" s="861"/>
      <c r="E2642" s="861"/>
      <c r="F2642" s="861"/>
      <c r="G2642" s="861"/>
      <c r="H2642" s="464" t="s">
        <v>22</v>
      </c>
      <c r="I2642" s="56" t="s">
        <v>23</v>
      </c>
    </row>
    <row r="2643" spans="2:9" ht="95.25" customHeight="1">
      <c r="B2643" s="428">
        <f>+B2619+0.01</f>
        <v>12.169999999999996</v>
      </c>
      <c r="C2643" s="759" t="str">
        <f t="array" ref="C2643">INDEX(ACTIVIDADES!$C:$C,MATCH(B2643,ACTIVIDADES!$B:$B,0))</f>
        <v>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v>
      </c>
      <c r="D2643" s="865"/>
      <c r="E2643" s="865"/>
      <c r="F2643" s="865"/>
      <c r="G2643" s="866"/>
      <c r="H2643" s="465" t="str">
        <f t="array" ref="H2643">INDEX(ACTIVIDADES!$D:$D,MATCH(B2643,ACTIVIDADES!$B:$B,0))</f>
        <v>un</v>
      </c>
      <c r="I2643" s="57">
        <f>I2650</f>
        <v>0</v>
      </c>
    </row>
    <row r="2644" spans="2:9" ht="21" customHeight="1">
      <c r="B2644" s="760" t="s">
        <v>258</v>
      </c>
      <c r="C2644" s="761"/>
      <c r="D2644" s="762"/>
      <c r="E2644" s="58" t="s">
        <v>259</v>
      </c>
      <c r="F2644" s="58" t="s">
        <v>260</v>
      </c>
      <c r="G2644" s="58" t="s">
        <v>261</v>
      </c>
      <c r="H2644" s="58" t="s">
        <v>262</v>
      </c>
      <c r="I2644" s="59" t="s">
        <v>251</v>
      </c>
    </row>
    <row r="2645" spans="2:9" ht="15" customHeight="1">
      <c r="B2645" s="763"/>
      <c r="C2645" s="751"/>
      <c r="D2645" s="752"/>
      <c r="E2645" s="60"/>
      <c r="F2645" s="60"/>
      <c r="G2645" s="61"/>
      <c r="H2645" s="61"/>
      <c r="I2645" s="62">
        <f t="shared" ref="I2645:I2649" si="99">IF(E2645="",1,E2645)*IF(F2645="",1,F2645)*IF(G2645="",1,G2645)*H2645</f>
        <v>0</v>
      </c>
    </row>
    <row r="2646" spans="2:9" ht="15" customHeight="1">
      <c r="B2646" s="763"/>
      <c r="C2646" s="751"/>
      <c r="D2646" s="752"/>
      <c r="E2646" s="60"/>
      <c r="F2646" s="60"/>
      <c r="G2646" s="61"/>
      <c r="H2646" s="61"/>
      <c r="I2646" s="62">
        <f t="shared" si="99"/>
        <v>0</v>
      </c>
    </row>
    <row r="2647" spans="2:9" ht="15.75" customHeight="1">
      <c r="B2647" s="750"/>
      <c r="C2647" s="751"/>
      <c r="D2647" s="752"/>
      <c r="E2647" s="60"/>
      <c r="F2647" s="60"/>
      <c r="G2647" s="61"/>
      <c r="H2647" s="61"/>
      <c r="I2647" s="62">
        <f t="shared" si="99"/>
        <v>0</v>
      </c>
    </row>
    <row r="2648" spans="2:9" ht="15" customHeight="1">
      <c r="B2648" s="750"/>
      <c r="C2648" s="751"/>
      <c r="D2648" s="752"/>
      <c r="E2648" s="60"/>
      <c r="F2648" s="60"/>
      <c r="G2648" s="61"/>
      <c r="H2648" s="61"/>
      <c r="I2648" s="62">
        <f t="shared" si="99"/>
        <v>0</v>
      </c>
    </row>
    <row r="2649" spans="2:9" ht="15" customHeight="1">
      <c r="B2649" s="750"/>
      <c r="C2649" s="751"/>
      <c r="D2649" s="752"/>
      <c r="E2649" s="60"/>
      <c r="F2649" s="60"/>
      <c r="G2649" s="61"/>
      <c r="H2649" s="61"/>
      <c r="I2649" s="62">
        <f t="shared" si="99"/>
        <v>0</v>
      </c>
    </row>
    <row r="2650" spans="2:9" ht="15" customHeight="1">
      <c r="B2650" s="753" t="s">
        <v>263</v>
      </c>
      <c r="C2650" s="867"/>
      <c r="D2650" s="867"/>
      <c r="E2650" s="867"/>
      <c r="F2650" s="867"/>
      <c r="G2650" s="867"/>
      <c r="H2650" s="868"/>
      <c r="I2650" s="63">
        <f>SUM(I2645:I2649)</f>
        <v>0</v>
      </c>
    </row>
    <row r="2651" spans="2:9" ht="19.5" customHeight="1">
      <c r="B2651" s="754" t="s">
        <v>264</v>
      </c>
      <c r="C2651" s="869"/>
      <c r="D2651" s="869"/>
      <c r="E2651" s="869"/>
      <c r="F2651" s="869"/>
      <c r="G2651" s="869"/>
      <c r="H2651" s="869"/>
      <c r="I2651" s="870"/>
    </row>
    <row r="2652" spans="2:9" ht="19.5" customHeight="1">
      <c r="B2652" s="871"/>
      <c r="C2652" s="860"/>
      <c r="D2652" s="860"/>
      <c r="E2652" s="860"/>
      <c r="F2652" s="860"/>
      <c r="G2652" s="860"/>
      <c r="H2652" s="860"/>
      <c r="I2652" s="872"/>
    </row>
    <row r="2653" spans="2:9" ht="19.5" customHeight="1">
      <c r="B2653" s="871"/>
      <c r="C2653" s="860"/>
      <c r="D2653" s="860"/>
      <c r="E2653" s="860"/>
      <c r="F2653" s="860"/>
      <c r="G2653" s="860"/>
      <c r="H2653" s="860"/>
      <c r="I2653" s="872"/>
    </row>
    <row r="2654" spans="2:9" ht="19.5" customHeight="1">
      <c r="B2654" s="871"/>
      <c r="C2654" s="860"/>
      <c r="D2654" s="860"/>
      <c r="E2654" s="860"/>
      <c r="F2654" s="860"/>
      <c r="G2654" s="860"/>
      <c r="H2654" s="860"/>
      <c r="I2654" s="872"/>
    </row>
    <row r="2655" spans="2:9" ht="19.5" customHeight="1">
      <c r="B2655" s="871"/>
      <c r="C2655" s="860"/>
      <c r="D2655" s="860"/>
      <c r="E2655" s="860"/>
      <c r="F2655" s="860"/>
      <c r="G2655" s="860"/>
      <c r="H2655" s="860"/>
      <c r="I2655" s="872"/>
    </row>
    <row r="2656" spans="2:9" ht="19.5" customHeight="1">
      <c r="B2656" s="871"/>
      <c r="C2656" s="860"/>
      <c r="D2656" s="860"/>
      <c r="E2656" s="860"/>
      <c r="F2656" s="860"/>
      <c r="G2656" s="860"/>
      <c r="H2656" s="860"/>
      <c r="I2656" s="872"/>
    </row>
    <row r="2657" spans="2:9" ht="19.5" customHeight="1">
      <c r="B2657" s="871"/>
      <c r="C2657" s="860"/>
      <c r="D2657" s="860"/>
      <c r="E2657" s="860"/>
      <c r="F2657" s="860"/>
      <c r="G2657" s="860"/>
      <c r="H2657" s="860"/>
      <c r="I2657" s="872"/>
    </row>
    <row r="2658" spans="2:9" ht="19.5" customHeight="1">
      <c r="B2658" s="871"/>
      <c r="C2658" s="860"/>
      <c r="D2658" s="860"/>
      <c r="E2658" s="860"/>
      <c r="F2658" s="860"/>
      <c r="G2658" s="860"/>
      <c r="H2658" s="860"/>
      <c r="I2658" s="872"/>
    </row>
    <row r="2659" spans="2:9" ht="19.5" customHeight="1">
      <c r="B2659" s="871"/>
      <c r="C2659" s="860"/>
      <c r="D2659" s="860"/>
      <c r="E2659" s="860"/>
      <c r="F2659" s="860"/>
      <c r="G2659" s="860"/>
      <c r="H2659" s="860"/>
      <c r="I2659" s="872"/>
    </row>
    <row r="2660" spans="2:9" ht="19.5" customHeight="1">
      <c r="B2660" s="871"/>
      <c r="C2660" s="860"/>
      <c r="D2660" s="860"/>
      <c r="E2660" s="860"/>
      <c r="F2660" s="860"/>
      <c r="G2660" s="860"/>
      <c r="H2660" s="860"/>
      <c r="I2660" s="872"/>
    </row>
    <row r="2661" spans="2:9" ht="19.5" customHeight="1">
      <c r="B2661" s="873"/>
      <c r="C2661" s="865"/>
      <c r="D2661" s="865"/>
      <c r="E2661" s="865"/>
      <c r="F2661" s="865"/>
      <c r="G2661" s="865"/>
      <c r="H2661" s="865"/>
      <c r="I2661" s="866"/>
    </row>
    <row r="2662" spans="2:9" ht="14.25" customHeight="1"/>
    <row r="2663" spans="2:9" ht="18" customHeight="1">
      <c r="B2663" s="755" t="s">
        <v>256</v>
      </c>
      <c r="C2663" s="861"/>
      <c r="D2663" s="861"/>
      <c r="E2663" s="861"/>
      <c r="F2663" s="861"/>
      <c r="G2663" s="862"/>
      <c r="H2663" s="461"/>
      <c r="I2663" s="462"/>
    </row>
    <row r="2664" spans="2:9" ht="18" customHeight="1">
      <c r="B2664" s="756" t="s">
        <v>257</v>
      </c>
      <c r="C2664" s="861"/>
      <c r="D2664" s="861"/>
      <c r="E2664" s="861"/>
      <c r="F2664" s="861"/>
      <c r="G2664" s="862"/>
      <c r="H2664" s="52"/>
      <c r="I2664" s="53"/>
    </row>
    <row r="2665" spans="2:9" ht="33" customHeight="1">
      <c r="B2665" s="757" t="str">
        <f>+ACTIVIDADES!$B$2</f>
        <v>MANTENIMIENTO RESTAURANTES ESCOLARES</v>
      </c>
      <c r="C2665" s="863"/>
      <c r="D2665" s="863"/>
      <c r="E2665" s="863"/>
      <c r="F2665" s="863"/>
      <c r="G2665" s="864"/>
      <c r="H2665" s="54"/>
      <c r="I2665" s="55"/>
    </row>
    <row r="2666" spans="2:9" ht="21" customHeight="1">
      <c r="B2666" s="463" t="s">
        <v>6</v>
      </c>
      <c r="C2666" s="758" t="s">
        <v>7</v>
      </c>
      <c r="D2666" s="861"/>
      <c r="E2666" s="861"/>
      <c r="F2666" s="861"/>
      <c r="G2666" s="861"/>
      <c r="H2666" s="464" t="s">
        <v>22</v>
      </c>
      <c r="I2666" s="56" t="s">
        <v>23</v>
      </c>
    </row>
    <row r="2667" spans="2:9" ht="95.25" customHeight="1">
      <c r="B2667" s="428">
        <f>+B2643+0.01</f>
        <v>12.179999999999996</v>
      </c>
      <c r="C2667" s="759" t="str">
        <f t="array" ref="C2667">INDEX(ACTIVIDADES!$C:$C,MATCH(B2667,ACTIVIDADES!$B:$B,0))</f>
        <v>Suministro e instalación de TUBERÍA PVC-VENTILACIÓN DE 2". Incluye accesorios, tubería 1.5m, y todo lo necesario para su buen funcionamiento.</v>
      </c>
      <c r="D2667" s="865"/>
      <c r="E2667" s="865"/>
      <c r="F2667" s="865"/>
      <c r="G2667" s="866"/>
      <c r="H2667" s="465" t="str">
        <f t="array" ref="H2667">INDEX(ACTIVIDADES!$D:$D,MATCH(B2667,ACTIVIDADES!$B:$B,0))</f>
        <v>m</v>
      </c>
      <c r="I2667" s="57">
        <f>I2674</f>
        <v>0</v>
      </c>
    </row>
    <row r="2668" spans="2:9" ht="21" customHeight="1">
      <c r="B2668" s="760" t="s">
        <v>258</v>
      </c>
      <c r="C2668" s="761"/>
      <c r="D2668" s="762"/>
      <c r="E2668" s="58" t="s">
        <v>259</v>
      </c>
      <c r="F2668" s="58" t="s">
        <v>260</v>
      </c>
      <c r="G2668" s="58" t="s">
        <v>261</v>
      </c>
      <c r="H2668" s="58" t="s">
        <v>262</v>
      </c>
      <c r="I2668" s="59" t="s">
        <v>251</v>
      </c>
    </row>
    <row r="2669" spans="2:9" ht="15" customHeight="1">
      <c r="B2669" s="763"/>
      <c r="C2669" s="751"/>
      <c r="D2669" s="752"/>
      <c r="E2669" s="60"/>
      <c r="F2669" s="60"/>
      <c r="G2669" s="61"/>
      <c r="H2669" s="61"/>
      <c r="I2669" s="62">
        <f t="shared" ref="I2669:I2673" si="100">IF(E2669="",1,E2669)*IF(F2669="",1,F2669)*IF(G2669="",1,G2669)*H2669</f>
        <v>0</v>
      </c>
    </row>
    <row r="2670" spans="2:9" ht="15" customHeight="1">
      <c r="B2670" s="763"/>
      <c r="C2670" s="751"/>
      <c r="D2670" s="752"/>
      <c r="E2670" s="60"/>
      <c r="F2670" s="60"/>
      <c r="G2670" s="61"/>
      <c r="H2670" s="61"/>
      <c r="I2670" s="62">
        <f t="shared" si="100"/>
        <v>0</v>
      </c>
    </row>
    <row r="2671" spans="2:9" ht="15.75" customHeight="1">
      <c r="B2671" s="750"/>
      <c r="C2671" s="751"/>
      <c r="D2671" s="752"/>
      <c r="E2671" s="60"/>
      <c r="F2671" s="60"/>
      <c r="G2671" s="61"/>
      <c r="H2671" s="61"/>
      <c r="I2671" s="62">
        <f t="shared" si="100"/>
        <v>0</v>
      </c>
    </row>
    <row r="2672" spans="2:9" ht="15" customHeight="1">
      <c r="B2672" s="750"/>
      <c r="C2672" s="751"/>
      <c r="D2672" s="752"/>
      <c r="E2672" s="60"/>
      <c r="F2672" s="60"/>
      <c r="G2672" s="61"/>
      <c r="H2672" s="61"/>
      <c r="I2672" s="62">
        <f t="shared" si="100"/>
        <v>0</v>
      </c>
    </row>
    <row r="2673" spans="2:9" ht="15" customHeight="1">
      <c r="B2673" s="750"/>
      <c r="C2673" s="751"/>
      <c r="D2673" s="752"/>
      <c r="E2673" s="60"/>
      <c r="F2673" s="60"/>
      <c r="G2673" s="61"/>
      <c r="H2673" s="61"/>
      <c r="I2673" s="62">
        <f t="shared" si="100"/>
        <v>0</v>
      </c>
    </row>
    <row r="2674" spans="2:9" ht="15" customHeight="1">
      <c r="B2674" s="753" t="s">
        <v>263</v>
      </c>
      <c r="C2674" s="867"/>
      <c r="D2674" s="867"/>
      <c r="E2674" s="867"/>
      <c r="F2674" s="867"/>
      <c r="G2674" s="867"/>
      <c r="H2674" s="868"/>
      <c r="I2674" s="63">
        <f>SUM(I2669:I2673)</f>
        <v>0</v>
      </c>
    </row>
    <row r="2675" spans="2:9" ht="19.5" customHeight="1">
      <c r="B2675" s="754" t="s">
        <v>264</v>
      </c>
      <c r="C2675" s="869"/>
      <c r="D2675" s="869"/>
      <c r="E2675" s="869"/>
      <c r="F2675" s="869"/>
      <c r="G2675" s="869"/>
      <c r="H2675" s="869"/>
      <c r="I2675" s="870"/>
    </row>
    <row r="2676" spans="2:9" ht="19.5" customHeight="1">
      <c r="B2676" s="871"/>
      <c r="C2676" s="860"/>
      <c r="D2676" s="860"/>
      <c r="E2676" s="860"/>
      <c r="F2676" s="860"/>
      <c r="G2676" s="860"/>
      <c r="H2676" s="860"/>
      <c r="I2676" s="872"/>
    </row>
    <row r="2677" spans="2:9" ht="19.5" customHeight="1">
      <c r="B2677" s="871"/>
      <c r="C2677" s="860"/>
      <c r="D2677" s="860"/>
      <c r="E2677" s="860"/>
      <c r="F2677" s="860"/>
      <c r="G2677" s="860"/>
      <c r="H2677" s="860"/>
      <c r="I2677" s="872"/>
    </row>
    <row r="2678" spans="2:9" ht="19.5" customHeight="1">
      <c r="B2678" s="871"/>
      <c r="C2678" s="860"/>
      <c r="D2678" s="860"/>
      <c r="E2678" s="860"/>
      <c r="F2678" s="860"/>
      <c r="G2678" s="860"/>
      <c r="H2678" s="860"/>
      <c r="I2678" s="872"/>
    </row>
    <row r="2679" spans="2:9" ht="19.5" customHeight="1">
      <c r="B2679" s="871"/>
      <c r="C2679" s="860"/>
      <c r="D2679" s="860"/>
      <c r="E2679" s="860"/>
      <c r="F2679" s="860"/>
      <c r="G2679" s="860"/>
      <c r="H2679" s="860"/>
      <c r="I2679" s="872"/>
    </row>
    <row r="2680" spans="2:9" ht="19.5" customHeight="1">
      <c r="B2680" s="871"/>
      <c r="C2680" s="860"/>
      <c r="D2680" s="860"/>
      <c r="E2680" s="860"/>
      <c r="F2680" s="860"/>
      <c r="G2680" s="860"/>
      <c r="H2680" s="860"/>
      <c r="I2680" s="872"/>
    </row>
    <row r="2681" spans="2:9" ht="19.5" customHeight="1">
      <c r="B2681" s="871"/>
      <c r="C2681" s="860"/>
      <c r="D2681" s="860"/>
      <c r="E2681" s="860"/>
      <c r="F2681" s="860"/>
      <c r="G2681" s="860"/>
      <c r="H2681" s="860"/>
      <c r="I2681" s="872"/>
    </row>
    <row r="2682" spans="2:9" ht="19.5" customHeight="1">
      <c r="B2682" s="871"/>
      <c r="C2682" s="860"/>
      <c r="D2682" s="860"/>
      <c r="E2682" s="860"/>
      <c r="F2682" s="860"/>
      <c r="G2682" s="860"/>
      <c r="H2682" s="860"/>
      <c r="I2682" s="872"/>
    </row>
    <row r="2683" spans="2:9" ht="19.5" customHeight="1">
      <c r="B2683" s="871"/>
      <c r="C2683" s="860"/>
      <c r="D2683" s="860"/>
      <c r="E2683" s="860"/>
      <c r="F2683" s="860"/>
      <c r="G2683" s="860"/>
      <c r="H2683" s="860"/>
      <c r="I2683" s="872"/>
    </row>
    <row r="2684" spans="2:9" ht="19.5" customHeight="1">
      <c r="B2684" s="871"/>
      <c r="C2684" s="860"/>
      <c r="D2684" s="860"/>
      <c r="E2684" s="860"/>
      <c r="F2684" s="860"/>
      <c r="G2684" s="860"/>
      <c r="H2684" s="860"/>
      <c r="I2684" s="872"/>
    </row>
    <row r="2685" spans="2:9" ht="19.5" customHeight="1">
      <c r="B2685" s="873"/>
      <c r="C2685" s="865"/>
      <c r="D2685" s="865"/>
      <c r="E2685" s="865"/>
      <c r="F2685" s="865"/>
      <c r="G2685" s="865"/>
      <c r="H2685" s="865"/>
      <c r="I2685" s="866"/>
    </row>
    <row r="2686" spans="2:9" ht="14.25" customHeight="1"/>
    <row r="2687" spans="2:9" ht="18" customHeight="1">
      <c r="B2687" s="755" t="s">
        <v>256</v>
      </c>
      <c r="C2687" s="861"/>
      <c r="D2687" s="861"/>
      <c r="E2687" s="861"/>
      <c r="F2687" s="861"/>
      <c r="G2687" s="862"/>
      <c r="H2687" s="461"/>
      <c r="I2687" s="462"/>
    </row>
    <row r="2688" spans="2:9" ht="18" customHeight="1">
      <c r="B2688" s="756" t="s">
        <v>257</v>
      </c>
      <c r="C2688" s="861"/>
      <c r="D2688" s="861"/>
      <c r="E2688" s="861"/>
      <c r="F2688" s="861"/>
      <c r="G2688" s="862"/>
      <c r="H2688" s="52"/>
      <c r="I2688" s="53"/>
    </row>
    <row r="2689" spans="2:11" ht="33" customHeight="1">
      <c r="B2689" s="757" t="str">
        <f>+ACTIVIDADES!$B$2</f>
        <v>MANTENIMIENTO RESTAURANTES ESCOLARES</v>
      </c>
      <c r="C2689" s="863"/>
      <c r="D2689" s="863"/>
      <c r="E2689" s="863"/>
      <c r="F2689" s="863"/>
      <c r="G2689" s="864"/>
      <c r="H2689" s="54"/>
      <c r="I2689" s="55"/>
    </row>
    <row r="2690" spans="2:11" ht="21" customHeight="1">
      <c r="B2690" s="463" t="s">
        <v>6</v>
      </c>
      <c r="C2690" s="758" t="s">
        <v>7</v>
      </c>
      <c r="D2690" s="861"/>
      <c r="E2690" s="861"/>
      <c r="F2690" s="861"/>
      <c r="G2690" s="861"/>
      <c r="H2690" s="464" t="s">
        <v>22</v>
      </c>
      <c r="I2690" s="56" t="s">
        <v>23</v>
      </c>
    </row>
    <row r="2691" spans="2:11" ht="95.25" customHeight="1">
      <c r="B2691" s="428">
        <f>+B2667+0.01</f>
        <v>12.189999999999996</v>
      </c>
      <c r="C2691" s="759" t="str">
        <f t="array" ref="C2691">INDEX(ACTIVIDADES!$C:$C,MATCH(B2691,ACTIVIDADES!$B:$B,0))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2691" s="865"/>
      <c r="E2691" s="865"/>
      <c r="F2691" s="865"/>
      <c r="G2691" s="866"/>
      <c r="H2691" s="465" t="str">
        <f t="array" ref="H2691">INDEX(ACTIVIDADES!$D:$D,MATCH(B2691,ACTIVIDADES!$B:$B,0))</f>
        <v>m</v>
      </c>
      <c r="I2691" s="57">
        <f>I2698</f>
        <v>8.74</v>
      </c>
      <c r="K2691" s="739">
        <f>INDEX(ACTIVIDADES!$F$9:$F$204,MATCH(MEMORIAS!B2691,ACTIVIDADES!$B$9:$B$204,0))</f>
        <v>68232.675376726736</v>
      </c>
    </row>
    <row r="2692" spans="2:11" ht="21" customHeight="1">
      <c r="B2692" s="760" t="s">
        <v>258</v>
      </c>
      <c r="C2692" s="761"/>
      <c r="D2692" s="762"/>
      <c r="E2692" s="58" t="s">
        <v>259</v>
      </c>
      <c r="F2692" s="58" t="s">
        <v>260</v>
      </c>
      <c r="G2692" s="58" t="s">
        <v>261</v>
      </c>
      <c r="H2692" s="58" t="s">
        <v>262</v>
      </c>
      <c r="I2692" s="59" t="s">
        <v>251</v>
      </c>
    </row>
    <row r="2693" spans="2:11" ht="15" customHeight="1">
      <c r="B2693" s="763" t="s">
        <v>2</v>
      </c>
      <c r="C2693" s="751"/>
      <c r="D2693" s="752"/>
      <c r="E2693" s="60">
        <v>4.37</v>
      </c>
      <c r="F2693" s="60">
        <v>1</v>
      </c>
      <c r="G2693" s="61"/>
      <c r="H2693" s="61">
        <v>2</v>
      </c>
      <c r="I2693" s="62">
        <f t="shared" ref="I2693:I2697" si="101">IF(E2693="",1,E2693)*IF(F2693="",1,F2693)*IF(G2693="",1,G2693)*H2693</f>
        <v>8.74</v>
      </c>
      <c r="K2693" s="740">
        <f>+I2693*K2691</f>
        <v>596353.58279259165</v>
      </c>
    </row>
    <row r="2694" spans="2:11" ht="15" customHeight="1">
      <c r="B2694" s="763"/>
      <c r="C2694" s="751"/>
      <c r="D2694" s="752"/>
      <c r="E2694" s="60"/>
      <c r="F2694" s="60"/>
      <c r="G2694" s="61"/>
      <c r="H2694" s="61"/>
      <c r="I2694" s="62">
        <f t="shared" si="101"/>
        <v>0</v>
      </c>
      <c r="K2694" s="740">
        <f>+I2694*K2691</f>
        <v>0</v>
      </c>
    </row>
    <row r="2695" spans="2:11" ht="15.75" customHeight="1">
      <c r="B2695" s="750"/>
      <c r="C2695" s="751"/>
      <c r="D2695" s="752"/>
      <c r="E2695" s="60"/>
      <c r="F2695" s="60"/>
      <c r="G2695" s="61"/>
      <c r="H2695" s="61"/>
      <c r="I2695" s="62">
        <f t="shared" si="101"/>
        <v>0</v>
      </c>
      <c r="K2695" s="740">
        <f>+I2695*K2691</f>
        <v>0</v>
      </c>
    </row>
    <row r="2696" spans="2:11" ht="15" customHeight="1">
      <c r="B2696" s="750"/>
      <c r="C2696" s="751"/>
      <c r="D2696" s="752"/>
      <c r="E2696" s="60"/>
      <c r="F2696" s="60"/>
      <c r="G2696" s="61"/>
      <c r="H2696" s="61"/>
      <c r="I2696" s="62">
        <f t="shared" si="101"/>
        <v>0</v>
      </c>
      <c r="K2696" s="740">
        <f>+I2696*K2691</f>
        <v>0</v>
      </c>
    </row>
    <row r="2697" spans="2:11" ht="15" customHeight="1">
      <c r="B2697" s="750"/>
      <c r="C2697" s="751"/>
      <c r="D2697" s="752"/>
      <c r="E2697" s="60"/>
      <c r="F2697" s="60"/>
      <c r="G2697" s="61"/>
      <c r="H2697" s="61"/>
      <c r="I2697" s="62">
        <f t="shared" si="101"/>
        <v>0</v>
      </c>
      <c r="K2697" s="740">
        <f>+I2697*K2691</f>
        <v>0</v>
      </c>
    </row>
    <row r="2698" spans="2:11" ht="15" customHeight="1">
      <c r="B2698" s="753" t="s">
        <v>263</v>
      </c>
      <c r="C2698" s="867"/>
      <c r="D2698" s="867"/>
      <c r="E2698" s="867"/>
      <c r="F2698" s="867"/>
      <c r="G2698" s="867"/>
      <c r="H2698" s="868"/>
      <c r="I2698" s="63">
        <f>SUM(I2693:I2697)</f>
        <v>8.74</v>
      </c>
    </row>
    <row r="2699" spans="2:11" ht="19.5" customHeight="1">
      <c r="B2699" s="754" t="s">
        <v>264</v>
      </c>
      <c r="C2699" s="869"/>
      <c r="D2699" s="869"/>
      <c r="E2699" s="869"/>
      <c r="F2699" s="869"/>
      <c r="G2699" s="869"/>
      <c r="H2699" s="869"/>
      <c r="I2699" s="870"/>
    </row>
    <row r="2700" spans="2:11" ht="19.5" customHeight="1">
      <c r="B2700" s="871"/>
      <c r="C2700" s="860"/>
      <c r="D2700" s="860"/>
      <c r="E2700" s="860"/>
      <c r="F2700" s="860"/>
      <c r="G2700" s="860"/>
      <c r="H2700" s="860"/>
      <c r="I2700" s="872"/>
    </row>
    <row r="2701" spans="2:11" ht="19.5" customHeight="1">
      <c r="B2701" s="871"/>
      <c r="C2701" s="860"/>
      <c r="D2701" s="860"/>
      <c r="E2701" s="860"/>
      <c r="F2701" s="860"/>
      <c r="G2701" s="860"/>
      <c r="H2701" s="860"/>
      <c r="I2701" s="872"/>
    </row>
    <row r="2702" spans="2:11" ht="19.5" customHeight="1">
      <c r="B2702" s="871"/>
      <c r="C2702" s="860"/>
      <c r="D2702" s="860"/>
      <c r="E2702" s="860"/>
      <c r="F2702" s="860"/>
      <c r="G2702" s="860"/>
      <c r="H2702" s="860"/>
      <c r="I2702" s="872"/>
    </row>
    <row r="2703" spans="2:11" ht="19.5" customHeight="1">
      <c r="B2703" s="871"/>
      <c r="C2703" s="860"/>
      <c r="D2703" s="860"/>
      <c r="E2703" s="860"/>
      <c r="F2703" s="860"/>
      <c r="G2703" s="860"/>
      <c r="H2703" s="860"/>
      <c r="I2703" s="872"/>
    </row>
    <row r="2704" spans="2:11" ht="19.5" customHeight="1">
      <c r="B2704" s="871"/>
      <c r="C2704" s="860"/>
      <c r="D2704" s="860"/>
      <c r="E2704" s="860"/>
      <c r="F2704" s="860"/>
      <c r="G2704" s="860"/>
      <c r="H2704" s="860"/>
      <c r="I2704" s="872"/>
    </row>
    <row r="2705" spans="2:9" ht="19.5" customHeight="1">
      <c r="B2705" s="871"/>
      <c r="C2705" s="860"/>
      <c r="D2705" s="860"/>
      <c r="E2705" s="860"/>
      <c r="F2705" s="860"/>
      <c r="G2705" s="860"/>
      <c r="H2705" s="860"/>
      <c r="I2705" s="872"/>
    </row>
    <row r="2706" spans="2:9" ht="19.5" customHeight="1">
      <c r="B2706" s="871"/>
      <c r="C2706" s="860"/>
      <c r="D2706" s="860"/>
      <c r="E2706" s="860"/>
      <c r="F2706" s="860"/>
      <c r="G2706" s="860"/>
      <c r="H2706" s="860"/>
      <c r="I2706" s="872"/>
    </row>
    <row r="2707" spans="2:9" ht="19.5" customHeight="1">
      <c r="B2707" s="871"/>
      <c r="C2707" s="860"/>
      <c r="D2707" s="860"/>
      <c r="E2707" s="860"/>
      <c r="F2707" s="860"/>
      <c r="G2707" s="860"/>
      <c r="H2707" s="860"/>
      <c r="I2707" s="872"/>
    </row>
    <row r="2708" spans="2:9" ht="19.5" customHeight="1">
      <c r="B2708" s="871"/>
      <c r="C2708" s="860"/>
      <c r="D2708" s="860"/>
      <c r="E2708" s="860"/>
      <c r="F2708" s="860"/>
      <c r="G2708" s="860"/>
      <c r="H2708" s="860"/>
      <c r="I2708" s="872"/>
    </row>
    <row r="2709" spans="2:9" ht="27" customHeight="1">
      <c r="B2709" s="873"/>
      <c r="C2709" s="865"/>
      <c r="D2709" s="865"/>
      <c r="E2709" s="865"/>
      <c r="F2709" s="865"/>
      <c r="G2709" s="865"/>
      <c r="H2709" s="865"/>
      <c r="I2709" s="866"/>
    </row>
    <row r="2710" spans="2:9" ht="14.25" customHeight="1"/>
    <row r="2711" spans="2:9" ht="18" customHeight="1">
      <c r="B2711" s="755" t="s">
        <v>256</v>
      </c>
      <c r="C2711" s="861"/>
      <c r="D2711" s="861"/>
      <c r="E2711" s="861"/>
      <c r="F2711" s="861"/>
      <c r="G2711" s="862"/>
      <c r="H2711" s="461"/>
      <c r="I2711" s="462"/>
    </row>
    <row r="2712" spans="2:9" ht="18" customHeight="1">
      <c r="B2712" s="756" t="s">
        <v>257</v>
      </c>
      <c r="C2712" s="861"/>
      <c r="D2712" s="861"/>
      <c r="E2712" s="861"/>
      <c r="F2712" s="861"/>
      <c r="G2712" s="862"/>
      <c r="H2712" s="52"/>
      <c r="I2712" s="53"/>
    </row>
    <row r="2713" spans="2:9" ht="33" customHeight="1">
      <c r="B2713" s="757" t="str">
        <f>+ACTIVIDADES!$B$2</f>
        <v>MANTENIMIENTO RESTAURANTES ESCOLARES</v>
      </c>
      <c r="C2713" s="863"/>
      <c r="D2713" s="863"/>
      <c r="E2713" s="863"/>
      <c r="F2713" s="863"/>
      <c r="G2713" s="864"/>
      <c r="H2713" s="54"/>
      <c r="I2713" s="55"/>
    </row>
    <row r="2714" spans="2:9" ht="21" customHeight="1">
      <c r="B2714" s="463" t="s">
        <v>6</v>
      </c>
      <c r="C2714" s="758" t="s">
        <v>7</v>
      </c>
      <c r="D2714" s="861"/>
      <c r="E2714" s="861"/>
      <c r="F2714" s="861"/>
      <c r="G2714" s="861"/>
      <c r="H2714" s="464" t="s">
        <v>22</v>
      </c>
      <c r="I2714" s="56" t="s">
        <v>23</v>
      </c>
    </row>
    <row r="2715" spans="2:9" ht="95.25" customHeight="1">
      <c r="B2715" s="428">
        <f>+B2691+0.01</f>
        <v>12.199999999999996</v>
      </c>
      <c r="C2715" s="759" t="str">
        <f t="array" ref="C2715">INDEX(ACTIVIDADES!$C:$C,MATCH(B2715,ACTIVIDADES!$B:$B,0))</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D2715" s="865"/>
      <c r="E2715" s="865"/>
      <c r="F2715" s="865"/>
      <c r="G2715" s="866"/>
      <c r="H2715" s="465" t="str">
        <f t="array" ref="H2715">INDEX(ACTIVIDADES!$D:$D,MATCH(B2715,ACTIVIDADES!$B:$B,0))</f>
        <v>un</v>
      </c>
      <c r="I2715" s="57">
        <f>I2722</f>
        <v>0</v>
      </c>
    </row>
    <row r="2716" spans="2:9" ht="21" customHeight="1">
      <c r="B2716" s="760" t="s">
        <v>258</v>
      </c>
      <c r="C2716" s="761"/>
      <c r="D2716" s="762"/>
      <c r="E2716" s="58" t="s">
        <v>259</v>
      </c>
      <c r="F2716" s="58" t="s">
        <v>260</v>
      </c>
      <c r="G2716" s="58" t="s">
        <v>261</v>
      </c>
      <c r="H2716" s="58" t="s">
        <v>262</v>
      </c>
      <c r="I2716" s="59" t="s">
        <v>251</v>
      </c>
    </row>
    <row r="2717" spans="2:9" ht="15" customHeight="1">
      <c r="B2717" s="763"/>
      <c r="C2717" s="751"/>
      <c r="D2717" s="752"/>
      <c r="E2717" s="60"/>
      <c r="F2717" s="60"/>
      <c r="G2717" s="61"/>
      <c r="H2717" s="61"/>
      <c r="I2717" s="62">
        <f t="shared" ref="I2717:I2721" si="102">IF(E2717="",1,E2717)*IF(F2717="",1,F2717)*IF(G2717="",1,G2717)*H2717</f>
        <v>0</v>
      </c>
    </row>
    <row r="2718" spans="2:9" ht="15" customHeight="1">
      <c r="B2718" s="763"/>
      <c r="C2718" s="751"/>
      <c r="D2718" s="752"/>
      <c r="E2718" s="60"/>
      <c r="F2718" s="60"/>
      <c r="G2718" s="61"/>
      <c r="H2718" s="61"/>
      <c r="I2718" s="62">
        <f t="shared" si="102"/>
        <v>0</v>
      </c>
    </row>
    <row r="2719" spans="2:9" ht="15.75" customHeight="1">
      <c r="B2719" s="750"/>
      <c r="C2719" s="751"/>
      <c r="D2719" s="752"/>
      <c r="E2719" s="60"/>
      <c r="F2719" s="60"/>
      <c r="G2719" s="61"/>
      <c r="H2719" s="61"/>
      <c r="I2719" s="62">
        <f t="shared" si="102"/>
        <v>0</v>
      </c>
    </row>
    <row r="2720" spans="2:9" ht="15" customHeight="1">
      <c r="B2720" s="750"/>
      <c r="C2720" s="751"/>
      <c r="D2720" s="752"/>
      <c r="E2720" s="60"/>
      <c r="F2720" s="60"/>
      <c r="G2720" s="61"/>
      <c r="H2720" s="61"/>
      <c r="I2720" s="62">
        <f t="shared" si="102"/>
        <v>0</v>
      </c>
    </row>
    <row r="2721" spans="2:9" ht="15" customHeight="1">
      <c r="B2721" s="750"/>
      <c r="C2721" s="751"/>
      <c r="D2721" s="752"/>
      <c r="E2721" s="60"/>
      <c r="F2721" s="60"/>
      <c r="G2721" s="61"/>
      <c r="H2721" s="61"/>
      <c r="I2721" s="62">
        <f t="shared" si="102"/>
        <v>0</v>
      </c>
    </row>
    <row r="2722" spans="2:9" ht="15" customHeight="1">
      <c r="B2722" s="753" t="s">
        <v>263</v>
      </c>
      <c r="C2722" s="867"/>
      <c r="D2722" s="867"/>
      <c r="E2722" s="867"/>
      <c r="F2722" s="867"/>
      <c r="G2722" s="867"/>
      <c r="H2722" s="868"/>
      <c r="I2722" s="63">
        <f>SUM(I2717:I2721)</f>
        <v>0</v>
      </c>
    </row>
    <row r="2723" spans="2:9" ht="19.5" customHeight="1">
      <c r="B2723" s="754" t="s">
        <v>264</v>
      </c>
      <c r="C2723" s="869"/>
      <c r="D2723" s="869"/>
      <c r="E2723" s="869"/>
      <c r="F2723" s="869"/>
      <c r="G2723" s="869"/>
      <c r="H2723" s="869"/>
      <c r="I2723" s="870"/>
    </row>
    <row r="2724" spans="2:9" ht="19.5" customHeight="1">
      <c r="B2724" s="871"/>
      <c r="C2724" s="860"/>
      <c r="D2724" s="860"/>
      <c r="E2724" s="860"/>
      <c r="F2724" s="860"/>
      <c r="G2724" s="860"/>
      <c r="H2724" s="860"/>
      <c r="I2724" s="872"/>
    </row>
    <row r="2725" spans="2:9" ht="19.5" customHeight="1">
      <c r="B2725" s="871"/>
      <c r="C2725" s="860"/>
      <c r="D2725" s="860"/>
      <c r="E2725" s="860"/>
      <c r="F2725" s="860"/>
      <c r="G2725" s="860"/>
      <c r="H2725" s="860"/>
      <c r="I2725" s="872"/>
    </row>
    <row r="2726" spans="2:9" ht="19.5" customHeight="1">
      <c r="B2726" s="871"/>
      <c r="C2726" s="860"/>
      <c r="D2726" s="860"/>
      <c r="E2726" s="860"/>
      <c r="F2726" s="860"/>
      <c r="G2726" s="860"/>
      <c r="H2726" s="860"/>
      <c r="I2726" s="872"/>
    </row>
    <row r="2727" spans="2:9" ht="19.5" customHeight="1">
      <c r="B2727" s="871"/>
      <c r="C2727" s="860"/>
      <c r="D2727" s="860"/>
      <c r="E2727" s="860"/>
      <c r="F2727" s="860"/>
      <c r="G2727" s="860"/>
      <c r="H2727" s="860"/>
      <c r="I2727" s="872"/>
    </row>
    <row r="2728" spans="2:9" ht="19.5" customHeight="1">
      <c r="B2728" s="871"/>
      <c r="C2728" s="860"/>
      <c r="D2728" s="860"/>
      <c r="E2728" s="860"/>
      <c r="F2728" s="860"/>
      <c r="G2728" s="860"/>
      <c r="H2728" s="860"/>
      <c r="I2728" s="872"/>
    </row>
    <row r="2729" spans="2:9" ht="19.5" customHeight="1">
      <c r="B2729" s="871"/>
      <c r="C2729" s="860"/>
      <c r="D2729" s="860"/>
      <c r="E2729" s="860"/>
      <c r="F2729" s="860"/>
      <c r="G2729" s="860"/>
      <c r="H2729" s="860"/>
      <c r="I2729" s="872"/>
    </row>
    <row r="2730" spans="2:9" ht="19.5" customHeight="1">
      <c r="B2730" s="871"/>
      <c r="C2730" s="860"/>
      <c r="D2730" s="860"/>
      <c r="E2730" s="860"/>
      <c r="F2730" s="860"/>
      <c r="G2730" s="860"/>
      <c r="H2730" s="860"/>
      <c r="I2730" s="872"/>
    </row>
    <row r="2731" spans="2:9" ht="19.5" customHeight="1">
      <c r="B2731" s="871"/>
      <c r="C2731" s="860"/>
      <c r="D2731" s="860"/>
      <c r="E2731" s="860"/>
      <c r="F2731" s="860"/>
      <c r="G2731" s="860"/>
      <c r="H2731" s="860"/>
      <c r="I2731" s="872"/>
    </row>
    <row r="2732" spans="2:9" ht="19.5" customHeight="1">
      <c r="B2732" s="871"/>
      <c r="C2732" s="860"/>
      <c r="D2732" s="860"/>
      <c r="E2732" s="860"/>
      <c r="F2732" s="860"/>
      <c r="G2732" s="860"/>
      <c r="H2732" s="860"/>
      <c r="I2732" s="872"/>
    </row>
    <row r="2733" spans="2:9" ht="19.5" customHeight="1">
      <c r="B2733" s="873"/>
      <c r="C2733" s="865"/>
      <c r="D2733" s="865"/>
      <c r="E2733" s="865"/>
      <c r="F2733" s="865"/>
      <c r="G2733" s="865"/>
      <c r="H2733" s="865"/>
      <c r="I2733" s="866"/>
    </row>
    <row r="2734" spans="2:9" ht="14.25" customHeight="1"/>
    <row r="2735" spans="2:9" ht="18" customHeight="1">
      <c r="B2735" s="755" t="s">
        <v>256</v>
      </c>
      <c r="C2735" s="861"/>
      <c r="D2735" s="861"/>
      <c r="E2735" s="861"/>
      <c r="F2735" s="861"/>
      <c r="G2735" s="862"/>
      <c r="H2735" s="461"/>
      <c r="I2735" s="462"/>
    </row>
    <row r="2736" spans="2:9" ht="18" customHeight="1">
      <c r="B2736" s="756" t="s">
        <v>257</v>
      </c>
      <c r="C2736" s="861"/>
      <c r="D2736" s="861"/>
      <c r="E2736" s="861"/>
      <c r="F2736" s="861"/>
      <c r="G2736" s="862"/>
      <c r="H2736" s="52"/>
      <c r="I2736" s="53"/>
    </row>
    <row r="2737" spans="2:9" ht="33" customHeight="1">
      <c r="B2737" s="757" t="str">
        <f>+ACTIVIDADES!$B$2</f>
        <v>MANTENIMIENTO RESTAURANTES ESCOLARES</v>
      </c>
      <c r="C2737" s="863"/>
      <c r="D2737" s="863"/>
      <c r="E2737" s="863"/>
      <c r="F2737" s="863"/>
      <c r="G2737" s="864"/>
      <c r="H2737" s="54"/>
      <c r="I2737" s="55"/>
    </row>
    <row r="2738" spans="2:9" ht="21" customHeight="1">
      <c r="B2738" s="463" t="s">
        <v>6</v>
      </c>
      <c r="C2738" s="758" t="s">
        <v>7</v>
      </c>
      <c r="D2738" s="861"/>
      <c r="E2738" s="861"/>
      <c r="F2738" s="861"/>
      <c r="G2738" s="861"/>
      <c r="H2738" s="464" t="s">
        <v>22</v>
      </c>
      <c r="I2738" s="56" t="s">
        <v>23</v>
      </c>
    </row>
    <row r="2739" spans="2:9" ht="95.25" customHeight="1">
      <c r="B2739" s="428">
        <f>+B2715+0.01</f>
        <v>12.209999999999996</v>
      </c>
      <c r="C2739" s="759" t="str">
        <f t="array" ref="C2739">INDEX(ACTIVIDADES!$C:$C,MATCH(B2739,ACTIVIDADES!$B:$B,0))</f>
        <v>Suministro e instalación de LAVAMANOS CON PEDESTAL COLOR BLANCO. Incluye grifería y todo lo necesario para su buen funcionamiento.</v>
      </c>
      <c r="D2739" s="865"/>
      <c r="E2739" s="865"/>
      <c r="F2739" s="865"/>
      <c r="G2739" s="866"/>
      <c r="H2739" s="465" t="str">
        <f t="array" ref="H2739">INDEX(ACTIVIDADES!$D:$D,MATCH(B2739,ACTIVIDADES!$B:$B,0))</f>
        <v>un</v>
      </c>
      <c r="I2739" s="57">
        <f>I2746</f>
        <v>0</v>
      </c>
    </row>
    <row r="2740" spans="2:9" ht="21" customHeight="1">
      <c r="B2740" s="760" t="s">
        <v>258</v>
      </c>
      <c r="C2740" s="761"/>
      <c r="D2740" s="762"/>
      <c r="E2740" s="58" t="s">
        <v>259</v>
      </c>
      <c r="F2740" s="58" t="s">
        <v>260</v>
      </c>
      <c r="G2740" s="58" t="s">
        <v>261</v>
      </c>
      <c r="H2740" s="58" t="s">
        <v>262</v>
      </c>
      <c r="I2740" s="59" t="s">
        <v>251</v>
      </c>
    </row>
    <row r="2741" spans="2:9" ht="15" customHeight="1">
      <c r="B2741" s="763"/>
      <c r="C2741" s="751"/>
      <c r="D2741" s="752"/>
      <c r="E2741" s="60"/>
      <c r="F2741" s="60"/>
      <c r="G2741" s="61"/>
      <c r="H2741" s="61"/>
      <c r="I2741" s="62">
        <f t="shared" ref="I2741:I2745" si="103">IF(E2741="",1,E2741)*IF(F2741="",1,F2741)*IF(G2741="",1,G2741)*H2741</f>
        <v>0</v>
      </c>
    </row>
    <row r="2742" spans="2:9" ht="15" customHeight="1">
      <c r="B2742" s="763"/>
      <c r="C2742" s="751"/>
      <c r="D2742" s="752"/>
      <c r="E2742" s="60"/>
      <c r="F2742" s="60"/>
      <c r="G2742" s="61"/>
      <c r="H2742" s="61"/>
      <c r="I2742" s="62">
        <f t="shared" si="103"/>
        <v>0</v>
      </c>
    </row>
    <row r="2743" spans="2:9" ht="15.75" customHeight="1">
      <c r="B2743" s="750"/>
      <c r="C2743" s="751"/>
      <c r="D2743" s="752"/>
      <c r="E2743" s="60"/>
      <c r="F2743" s="60"/>
      <c r="G2743" s="61"/>
      <c r="H2743" s="61"/>
      <c r="I2743" s="62">
        <f t="shared" si="103"/>
        <v>0</v>
      </c>
    </row>
    <row r="2744" spans="2:9" ht="15" customHeight="1">
      <c r="B2744" s="750"/>
      <c r="C2744" s="751"/>
      <c r="D2744" s="752"/>
      <c r="E2744" s="60"/>
      <c r="F2744" s="60"/>
      <c r="G2744" s="61"/>
      <c r="H2744" s="61"/>
      <c r="I2744" s="62">
        <f t="shared" si="103"/>
        <v>0</v>
      </c>
    </row>
    <row r="2745" spans="2:9" ht="15" customHeight="1">
      <c r="B2745" s="750"/>
      <c r="C2745" s="751"/>
      <c r="D2745" s="752"/>
      <c r="E2745" s="60"/>
      <c r="F2745" s="60"/>
      <c r="G2745" s="61"/>
      <c r="H2745" s="61"/>
      <c r="I2745" s="62">
        <f t="shared" si="103"/>
        <v>0</v>
      </c>
    </row>
    <row r="2746" spans="2:9" ht="15" customHeight="1">
      <c r="B2746" s="753" t="s">
        <v>263</v>
      </c>
      <c r="C2746" s="867"/>
      <c r="D2746" s="867"/>
      <c r="E2746" s="867"/>
      <c r="F2746" s="867"/>
      <c r="G2746" s="867"/>
      <c r="H2746" s="868"/>
      <c r="I2746" s="63">
        <f>SUM(I2741:I2745)</f>
        <v>0</v>
      </c>
    </row>
    <row r="2747" spans="2:9" ht="19.5" customHeight="1">
      <c r="B2747" s="754" t="s">
        <v>264</v>
      </c>
      <c r="C2747" s="869"/>
      <c r="D2747" s="869"/>
      <c r="E2747" s="869"/>
      <c r="F2747" s="869"/>
      <c r="G2747" s="869"/>
      <c r="H2747" s="869"/>
      <c r="I2747" s="870"/>
    </row>
    <row r="2748" spans="2:9" ht="19.5" customHeight="1">
      <c r="B2748" s="871"/>
      <c r="C2748" s="860"/>
      <c r="D2748" s="860"/>
      <c r="E2748" s="860"/>
      <c r="F2748" s="860"/>
      <c r="G2748" s="860"/>
      <c r="H2748" s="860"/>
      <c r="I2748" s="872"/>
    </row>
    <row r="2749" spans="2:9" ht="19.5" customHeight="1">
      <c r="B2749" s="871"/>
      <c r="C2749" s="860"/>
      <c r="D2749" s="860"/>
      <c r="E2749" s="860"/>
      <c r="F2749" s="860"/>
      <c r="G2749" s="860"/>
      <c r="H2749" s="860"/>
      <c r="I2749" s="872"/>
    </row>
    <row r="2750" spans="2:9" ht="19.5" customHeight="1">
      <c r="B2750" s="871"/>
      <c r="C2750" s="860"/>
      <c r="D2750" s="860"/>
      <c r="E2750" s="860"/>
      <c r="F2750" s="860"/>
      <c r="G2750" s="860"/>
      <c r="H2750" s="860"/>
      <c r="I2750" s="872"/>
    </row>
    <row r="2751" spans="2:9" ht="19.5" customHeight="1">
      <c r="B2751" s="871"/>
      <c r="C2751" s="860"/>
      <c r="D2751" s="860"/>
      <c r="E2751" s="860"/>
      <c r="F2751" s="860"/>
      <c r="G2751" s="860"/>
      <c r="H2751" s="860"/>
      <c r="I2751" s="872"/>
    </row>
    <row r="2752" spans="2:9" ht="19.5" customHeight="1">
      <c r="B2752" s="871"/>
      <c r="C2752" s="860"/>
      <c r="D2752" s="860"/>
      <c r="E2752" s="860"/>
      <c r="F2752" s="860"/>
      <c r="G2752" s="860"/>
      <c r="H2752" s="860"/>
      <c r="I2752" s="872"/>
    </row>
    <row r="2753" spans="2:9" ht="19.5" customHeight="1">
      <c r="B2753" s="871"/>
      <c r="C2753" s="860"/>
      <c r="D2753" s="860"/>
      <c r="E2753" s="860"/>
      <c r="F2753" s="860"/>
      <c r="G2753" s="860"/>
      <c r="H2753" s="860"/>
      <c r="I2753" s="872"/>
    </row>
    <row r="2754" spans="2:9" ht="19.5" customHeight="1">
      <c r="B2754" s="871"/>
      <c r="C2754" s="860"/>
      <c r="D2754" s="860"/>
      <c r="E2754" s="860"/>
      <c r="F2754" s="860"/>
      <c r="G2754" s="860"/>
      <c r="H2754" s="860"/>
      <c r="I2754" s="872"/>
    </row>
    <row r="2755" spans="2:9" ht="19.5" customHeight="1">
      <c r="B2755" s="871"/>
      <c r="C2755" s="860"/>
      <c r="D2755" s="860"/>
      <c r="E2755" s="860"/>
      <c r="F2755" s="860"/>
      <c r="G2755" s="860"/>
      <c r="H2755" s="860"/>
      <c r="I2755" s="872"/>
    </row>
    <row r="2756" spans="2:9" ht="19.5" customHeight="1">
      <c r="B2756" s="871"/>
      <c r="C2756" s="860"/>
      <c r="D2756" s="860"/>
      <c r="E2756" s="860"/>
      <c r="F2756" s="860"/>
      <c r="G2756" s="860"/>
      <c r="H2756" s="860"/>
      <c r="I2756" s="872"/>
    </row>
    <row r="2757" spans="2:9" ht="19.5" customHeight="1">
      <c r="B2757" s="873"/>
      <c r="C2757" s="865"/>
      <c r="D2757" s="865"/>
      <c r="E2757" s="865"/>
      <c r="F2757" s="865"/>
      <c r="G2757" s="865"/>
      <c r="H2757" s="865"/>
      <c r="I2757" s="866"/>
    </row>
    <row r="2758" spans="2:9" ht="14.25" customHeight="1"/>
    <row r="2759" spans="2:9" ht="18" customHeight="1">
      <c r="B2759" s="755" t="s">
        <v>256</v>
      </c>
      <c r="C2759" s="861"/>
      <c r="D2759" s="861"/>
      <c r="E2759" s="861"/>
      <c r="F2759" s="861"/>
      <c r="G2759" s="862"/>
      <c r="H2759" s="461"/>
      <c r="I2759" s="462"/>
    </row>
    <row r="2760" spans="2:9" ht="18" customHeight="1">
      <c r="B2760" s="756" t="s">
        <v>257</v>
      </c>
      <c r="C2760" s="861"/>
      <c r="D2760" s="861"/>
      <c r="E2760" s="861"/>
      <c r="F2760" s="861"/>
      <c r="G2760" s="862"/>
      <c r="H2760" s="52"/>
      <c r="I2760" s="53"/>
    </row>
    <row r="2761" spans="2:9" ht="33" customHeight="1">
      <c r="B2761" s="757" t="str">
        <f>+ACTIVIDADES!$B$2</f>
        <v>MANTENIMIENTO RESTAURANTES ESCOLARES</v>
      </c>
      <c r="C2761" s="863"/>
      <c r="D2761" s="863"/>
      <c r="E2761" s="863"/>
      <c r="F2761" s="863"/>
      <c r="G2761" s="864"/>
      <c r="H2761" s="54"/>
      <c r="I2761" s="55"/>
    </row>
    <row r="2762" spans="2:9" ht="21" customHeight="1">
      <c r="B2762" s="463" t="s">
        <v>6</v>
      </c>
      <c r="C2762" s="758" t="s">
        <v>7</v>
      </c>
      <c r="D2762" s="861"/>
      <c r="E2762" s="861"/>
      <c r="F2762" s="861"/>
      <c r="G2762" s="861"/>
      <c r="H2762" s="464" t="s">
        <v>22</v>
      </c>
      <c r="I2762" s="56" t="s">
        <v>23</v>
      </c>
    </row>
    <row r="2763" spans="2:9" ht="95.25" customHeight="1">
      <c r="B2763" s="428">
        <f>+B2739+0.01</f>
        <v>12.219999999999995</v>
      </c>
      <c r="C2763" s="759" t="str">
        <f t="array" ref="C2763">INDEX(ACTIVIDADES!$C:$C,MATCH(B2763,ACTIVIDADES!$B:$B,0))</f>
        <v>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v>
      </c>
      <c r="D2763" s="865"/>
      <c r="E2763" s="865"/>
      <c r="F2763" s="865"/>
      <c r="G2763" s="866"/>
      <c r="H2763" s="465" t="str">
        <f t="array" ref="H2763">INDEX(ACTIVIDADES!$D:$D,MATCH(B2763,ACTIVIDADES!$B:$B,0))</f>
        <v>un</v>
      </c>
      <c r="I2763" s="57">
        <f>I2770</f>
        <v>0</v>
      </c>
    </row>
    <row r="2764" spans="2:9" ht="21" customHeight="1">
      <c r="B2764" s="760" t="s">
        <v>258</v>
      </c>
      <c r="C2764" s="761"/>
      <c r="D2764" s="762"/>
      <c r="E2764" s="58" t="s">
        <v>259</v>
      </c>
      <c r="F2764" s="58" t="s">
        <v>260</v>
      </c>
      <c r="G2764" s="58" t="s">
        <v>261</v>
      </c>
      <c r="H2764" s="58" t="s">
        <v>262</v>
      </c>
      <c r="I2764" s="59" t="s">
        <v>251</v>
      </c>
    </row>
    <row r="2765" spans="2:9" ht="15" customHeight="1">
      <c r="B2765" s="763"/>
      <c r="C2765" s="751"/>
      <c r="D2765" s="752"/>
      <c r="E2765" s="60"/>
      <c r="F2765" s="60"/>
      <c r="G2765" s="61"/>
      <c r="H2765" s="61"/>
      <c r="I2765" s="62">
        <f t="shared" ref="I2765:I2769" si="104">IF(E2765="",1,E2765)*IF(F2765="",1,F2765)*IF(G2765="",1,G2765)*H2765</f>
        <v>0</v>
      </c>
    </row>
    <row r="2766" spans="2:9" ht="15" customHeight="1">
      <c r="B2766" s="763"/>
      <c r="C2766" s="751"/>
      <c r="D2766" s="752"/>
      <c r="E2766" s="60"/>
      <c r="F2766" s="60"/>
      <c r="G2766" s="61"/>
      <c r="H2766" s="61"/>
      <c r="I2766" s="62">
        <f t="shared" si="104"/>
        <v>0</v>
      </c>
    </row>
    <row r="2767" spans="2:9" ht="15.75" customHeight="1">
      <c r="B2767" s="750"/>
      <c r="C2767" s="751"/>
      <c r="D2767" s="752"/>
      <c r="E2767" s="60"/>
      <c r="F2767" s="60"/>
      <c r="G2767" s="61"/>
      <c r="H2767" s="61"/>
      <c r="I2767" s="62">
        <f t="shared" si="104"/>
        <v>0</v>
      </c>
    </row>
    <row r="2768" spans="2:9" ht="15" customHeight="1">
      <c r="B2768" s="750"/>
      <c r="C2768" s="751"/>
      <c r="D2768" s="752"/>
      <c r="E2768" s="60"/>
      <c r="F2768" s="60"/>
      <c r="G2768" s="61"/>
      <c r="H2768" s="61"/>
      <c r="I2768" s="62">
        <f t="shared" si="104"/>
        <v>0</v>
      </c>
    </row>
    <row r="2769" spans="2:9" ht="15" customHeight="1">
      <c r="B2769" s="750"/>
      <c r="C2769" s="751"/>
      <c r="D2769" s="752"/>
      <c r="E2769" s="60"/>
      <c r="F2769" s="60"/>
      <c r="G2769" s="61"/>
      <c r="H2769" s="61"/>
      <c r="I2769" s="62">
        <f t="shared" si="104"/>
        <v>0</v>
      </c>
    </row>
    <row r="2770" spans="2:9" ht="15" customHeight="1">
      <c r="B2770" s="753" t="s">
        <v>263</v>
      </c>
      <c r="C2770" s="867"/>
      <c r="D2770" s="867"/>
      <c r="E2770" s="867"/>
      <c r="F2770" s="867"/>
      <c r="G2770" s="867"/>
      <c r="H2770" s="868"/>
      <c r="I2770" s="63">
        <f>SUM(I2765:I2769)</f>
        <v>0</v>
      </c>
    </row>
    <row r="2771" spans="2:9" ht="19.5" customHeight="1">
      <c r="B2771" s="754" t="s">
        <v>264</v>
      </c>
      <c r="C2771" s="869"/>
      <c r="D2771" s="869"/>
      <c r="E2771" s="869"/>
      <c r="F2771" s="869"/>
      <c r="G2771" s="869"/>
      <c r="H2771" s="869"/>
      <c r="I2771" s="870"/>
    </row>
    <row r="2772" spans="2:9" ht="19.5" customHeight="1">
      <c r="B2772" s="871"/>
      <c r="C2772" s="860"/>
      <c r="D2772" s="860"/>
      <c r="E2772" s="860"/>
      <c r="F2772" s="860"/>
      <c r="G2772" s="860"/>
      <c r="H2772" s="860"/>
      <c r="I2772" s="872"/>
    </row>
    <row r="2773" spans="2:9" ht="19.5" customHeight="1">
      <c r="B2773" s="871"/>
      <c r="C2773" s="860"/>
      <c r="D2773" s="860"/>
      <c r="E2773" s="860"/>
      <c r="F2773" s="860"/>
      <c r="G2773" s="860"/>
      <c r="H2773" s="860"/>
      <c r="I2773" s="872"/>
    </row>
    <row r="2774" spans="2:9" ht="19.5" customHeight="1">
      <c r="B2774" s="871"/>
      <c r="C2774" s="860"/>
      <c r="D2774" s="860"/>
      <c r="E2774" s="860"/>
      <c r="F2774" s="860"/>
      <c r="G2774" s="860"/>
      <c r="H2774" s="860"/>
      <c r="I2774" s="872"/>
    </row>
    <row r="2775" spans="2:9" ht="19.5" customHeight="1">
      <c r="B2775" s="871"/>
      <c r="C2775" s="860"/>
      <c r="D2775" s="860"/>
      <c r="E2775" s="860"/>
      <c r="F2775" s="860"/>
      <c r="G2775" s="860"/>
      <c r="H2775" s="860"/>
      <c r="I2775" s="872"/>
    </row>
    <row r="2776" spans="2:9" ht="19.5" customHeight="1">
      <c r="B2776" s="871"/>
      <c r="C2776" s="860"/>
      <c r="D2776" s="860"/>
      <c r="E2776" s="860"/>
      <c r="F2776" s="860"/>
      <c r="G2776" s="860"/>
      <c r="H2776" s="860"/>
      <c r="I2776" s="872"/>
    </row>
    <row r="2777" spans="2:9" ht="19.5" customHeight="1">
      <c r="B2777" s="871"/>
      <c r="C2777" s="860"/>
      <c r="D2777" s="860"/>
      <c r="E2777" s="860"/>
      <c r="F2777" s="860"/>
      <c r="G2777" s="860"/>
      <c r="H2777" s="860"/>
      <c r="I2777" s="872"/>
    </row>
    <row r="2778" spans="2:9" ht="19.5" customHeight="1">
      <c r="B2778" s="871"/>
      <c r="C2778" s="860"/>
      <c r="D2778" s="860"/>
      <c r="E2778" s="860"/>
      <c r="F2778" s="860"/>
      <c r="G2778" s="860"/>
      <c r="H2778" s="860"/>
      <c r="I2778" s="872"/>
    </row>
    <row r="2779" spans="2:9" ht="19.5" customHeight="1">
      <c r="B2779" s="871"/>
      <c r="C2779" s="860"/>
      <c r="D2779" s="860"/>
      <c r="E2779" s="860"/>
      <c r="F2779" s="860"/>
      <c r="G2779" s="860"/>
      <c r="H2779" s="860"/>
      <c r="I2779" s="872"/>
    </row>
    <row r="2780" spans="2:9" ht="19.5" customHeight="1">
      <c r="B2780" s="871"/>
      <c r="C2780" s="860"/>
      <c r="D2780" s="860"/>
      <c r="E2780" s="860"/>
      <c r="F2780" s="860"/>
      <c r="G2780" s="860"/>
      <c r="H2780" s="860"/>
      <c r="I2780" s="872"/>
    </row>
    <row r="2781" spans="2:9" ht="19.5" customHeight="1">
      <c r="B2781" s="873"/>
      <c r="C2781" s="865"/>
      <c r="D2781" s="865"/>
      <c r="E2781" s="865"/>
      <c r="F2781" s="865"/>
      <c r="G2781" s="865"/>
      <c r="H2781" s="865"/>
      <c r="I2781" s="866"/>
    </row>
    <row r="2782" spans="2:9" ht="14.25" customHeight="1"/>
    <row r="2783" spans="2:9" ht="18" customHeight="1">
      <c r="B2783" s="755" t="s">
        <v>256</v>
      </c>
      <c r="C2783" s="861"/>
      <c r="D2783" s="861"/>
      <c r="E2783" s="861"/>
      <c r="F2783" s="861"/>
      <c r="G2783" s="862"/>
      <c r="H2783" s="461"/>
      <c r="I2783" s="462"/>
    </row>
    <row r="2784" spans="2:9" ht="18" customHeight="1">
      <c r="B2784" s="756" t="s">
        <v>257</v>
      </c>
      <c r="C2784" s="861"/>
      <c r="D2784" s="861"/>
      <c r="E2784" s="861"/>
      <c r="F2784" s="861"/>
      <c r="G2784" s="862"/>
      <c r="H2784" s="52"/>
      <c r="I2784" s="53"/>
    </row>
    <row r="2785" spans="2:9" ht="33" customHeight="1">
      <c r="B2785" s="757" t="str">
        <f>+ACTIVIDADES!$B$2</f>
        <v>MANTENIMIENTO RESTAURANTES ESCOLARES</v>
      </c>
      <c r="C2785" s="863"/>
      <c r="D2785" s="863"/>
      <c r="E2785" s="863"/>
      <c r="F2785" s="863"/>
      <c r="G2785" s="864"/>
      <c r="H2785" s="54"/>
      <c r="I2785" s="55"/>
    </row>
    <row r="2786" spans="2:9" ht="21" customHeight="1">
      <c r="B2786" s="463" t="s">
        <v>6</v>
      </c>
      <c r="C2786" s="758" t="s">
        <v>7</v>
      </c>
      <c r="D2786" s="861"/>
      <c r="E2786" s="861"/>
      <c r="F2786" s="861"/>
      <c r="G2786" s="861"/>
      <c r="H2786" s="464" t="s">
        <v>22</v>
      </c>
      <c r="I2786" s="56" t="s">
        <v>23</v>
      </c>
    </row>
    <row r="2787" spans="2:9" ht="95.25" customHeight="1">
      <c r="B2787" s="428">
        <f>+B2763+0.01</f>
        <v>12.229999999999995</v>
      </c>
      <c r="C2787" s="759" t="str">
        <f t="array" ref="C2787">INDEX(ACTIVIDADES!$C:$C,MATCH(B2787,ACTIVIDADES!$B:$B,0))</f>
        <v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v>
      </c>
      <c r="D2787" s="865"/>
      <c r="E2787" s="865"/>
      <c r="F2787" s="865"/>
      <c r="G2787" s="866"/>
      <c r="H2787" s="465" t="str">
        <f t="array" ref="H2787">INDEX(ACTIVIDADES!$D:$D,MATCH(B2787,ACTIVIDADES!$B:$B,0))</f>
        <v>un</v>
      </c>
      <c r="I2787" s="57">
        <f>I2794</f>
        <v>0</v>
      </c>
    </row>
    <row r="2788" spans="2:9" ht="21" customHeight="1">
      <c r="B2788" s="760" t="s">
        <v>258</v>
      </c>
      <c r="C2788" s="761"/>
      <c r="D2788" s="762"/>
      <c r="E2788" s="58" t="s">
        <v>259</v>
      </c>
      <c r="F2788" s="58" t="s">
        <v>260</v>
      </c>
      <c r="G2788" s="58" t="s">
        <v>261</v>
      </c>
      <c r="H2788" s="58" t="s">
        <v>262</v>
      </c>
      <c r="I2788" s="59" t="s">
        <v>251</v>
      </c>
    </row>
    <row r="2789" spans="2:9" ht="15" customHeight="1">
      <c r="B2789" s="763"/>
      <c r="C2789" s="751"/>
      <c r="D2789" s="752"/>
      <c r="E2789" s="60"/>
      <c r="F2789" s="60"/>
      <c r="G2789" s="61"/>
      <c r="H2789" s="61"/>
      <c r="I2789" s="62">
        <f t="shared" ref="I2789:I2793" si="105">IF(E2789="",1,E2789)*IF(F2789="",1,F2789)*IF(G2789="",1,G2789)*H2789</f>
        <v>0</v>
      </c>
    </row>
    <row r="2790" spans="2:9" ht="15" customHeight="1">
      <c r="B2790" s="763"/>
      <c r="C2790" s="751"/>
      <c r="D2790" s="752"/>
      <c r="E2790" s="60"/>
      <c r="F2790" s="60"/>
      <c r="G2790" s="61"/>
      <c r="H2790" s="61"/>
      <c r="I2790" s="62">
        <f t="shared" si="105"/>
        <v>0</v>
      </c>
    </row>
    <row r="2791" spans="2:9" ht="15.75" customHeight="1">
      <c r="B2791" s="750"/>
      <c r="C2791" s="751"/>
      <c r="D2791" s="752"/>
      <c r="E2791" s="60"/>
      <c r="F2791" s="60"/>
      <c r="G2791" s="61"/>
      <c r="H2791" s="61"/>
      <c r="I2791" s="62">
        <f t="shared" si="105"/>
        <v>0</v>
      </c>
    </row>
    <row r="2792" spans="2:9" ht="15" customHeight="1">
      <c r="B2792" s="750"/>
      <c r="C2792" s="751"/>
      <c r="D2792" s="752"/>
      <c r="E2792" s="60"/>
      <c r="F2792" s="60"/>
      <c r="G2792" s="61"/>
      <c r="H2792" s="61"/>
      <c r="I2792" s="62">
        <f t="shared" si="105"/>
        <v>0</v>
      </c>
    </row>
    <row r="2793" spans="2:9" ht="15" customHeight="1">
      <c r="B2793" s="750"/>
      <c r="C2793" s="751"/>
      <c r="D2793" s="752"/>
      <c r="E2793" s="60"/>
      <c r="F2793" s="60"/>
      <c r="G2793" s="61"/>
      <c r="H2793" s="61"/>
      <c r="I2793" s="62">
        <f t="shared" si="105"/>
        <v>0</v>
      </c>
    </row>
    <row r="2794" spans="2:9" ht="15" customHeight="1">
      <c r="B2794" s="753" t="s">
        <v>263</v>
      </c>
      <c r="C2794" s="867"/>
      <c r="D2794" s="867"/>
      <c r="E2794" s="867"/>
      <c r="F2794" s="867"/>
      <c r="G2794" s="867"/>
      <c r="H2794" s="868"/>
      <c r="I2794" s="63">
        <f>SUM(I2789:I2793)</f>
        <v>0</v>
      </c>
    </row>
    <row r="2795" spans="2:9" ht="19.5" customHeight="1">
      <c r="B2795" s="754" t="s">
        <v>264</v>
      </c>
      <c r="C2795" s="869"/>
      <c r="D2795" s="869"/>
      <c r="E2795" s="869"/>
      <c r="F2795" s="869"/>
      <c r="G2795" s="869"/>
      <c r="H2795" s="869"/>
      <c r="I2795" s="870"/>
    </row>
    <row r="2796" spans="2:9" ht="19.5" customHeight="1">
      <c r="B2796" s="871"/>
      <c r="C2796" s="860"/>
      <c r="D2796" s="860"/>
      <c r="E2796" s="860"/>
      <c r="F2796" s="860"/>
      <c r="G2796" s="860"/>
      <c r="H2796" s="860"/>
      <c r="I2796" s="872"/>
    </row>
    <row r="2797" spans="2:9" ht="19.5" customHeight="1">
      <c r="B2797" s="871"/>
      <c r="C2797" s="860"/>
      <c r="D2797" s="860"/>
      <c r="E2797" s="860"/>
      <c r="F2797" s="860"/>
      <c r="G2797" s="860"/>
      <c r="H2797" s="860"/>
      <c r="I2797" s="872"/>
    </row>
    <row r="2798" spans="2:9" ht="19.5" customHeight="1">
      <c r="B2798" s="871"/>
      <c r="C2798" s="860"/>
      <c r="D2798" s="860"/>
      <c r="E2798" s="860"/>
      <c r="F2798" s="860"/>
      <c r="G2798" s="860"/>
      <c r="H2798" s="860"/>
      <c r="I2798" s="872"/>
    </row>
    <row r="2799" spans="2:9" ht="19.5" customHeight="1">
      <c r="B2799" s="871"/>
      <c r="C2799" s="860"/>
      <c r="D2799" s="860"/>
      <c r="E2799" s="860"/>
      <c r="F2799" s="860"/>
      <c r="G2799" s="860"/>
      <c r="H2799" s="860"/>
      <c r="I2799" s="872"/>
    </row>
    <row r="2800" spans="2:9" ht="19.5" customHeight="1">
      <c r="B2800" s="871"/>
      <c r="C2800" s="860"/>
      <c r="D2800" s="860"/>
      <c r="E2800" s="860"/>
      <c r="F2800" s="860"/>
      <c r="G2800" s="860"/>
      <c r="H2800" s="860"/>
      <c r="I2800" s="872"/>
    </row>
    <row r="2801" spans="2:9" ht="19.5" customHeight="1">
      <c r="B2801" s="871"/>
      <c r="C2801" s="860"/>
      <c r="D2801" s="860"/>
      <c r="E2801" s="860"/>
      <c r="F2801" s="860"/>
      <c r="G2801" s="860"/>
      <c r="H2801" s="860"/>
      <c r="I2801" s="872"/>
    </row>
    <row r="2802" spans="2:9" ht="19.5" customHeight="1">
      <c r="B2802" s="871"/>
      <c r="C2802" s="860"/>
      <c r="D2802" s="860"/>
      <c r="E2802" s="860"/>
      <c r="F2802" s="860"/>
      <c r="G2802" s="860"/>
      <c r="H2802" s="860"/>
      <c r="I2802" s="872"/>
    </row>
    <row r="2803" spans="2:9" ht="19.5" customHeight="1">
      <c r="B2803" s="871"/>
      <c r="C2803" s="860"/>
      <c r="D2803" s="860"/>
      <c r="E2803" s="860"/>
      <c r="F2803" s="860"/>
      <c r="G2803" s="860"/>
      <c r="H2803" s="860"/>
      <c r="I2803" s="872"/>
    </row>
    <row r="2804" spans="2:9" ht="19.5" customHeight="1">
      <c r="B2804" s="871"/>
      <c r="C2804" s="860"/>
      <c r="D2804" s="860"/>
      <c r="E2804" s="860"/>
      <c r="F2804" s="860"/>
      <c r="G2804" s="860"/>
      <c r="H2804" s="860"/>
      <c r="I2804" s="872"/>
    </row>
    <row r="2805" spans="2:9" ht="19.5" customHeight="1">
      <c r="B2805" s="873"/>
      <c r="C2805" s="865"/>
      <c r="D2805" s="865"/>
      <c r="E2805" s="865"/>
      <c r="F2805" s="865"/>
      <c r="G2805" s="865"/>
      <c r="H2805" s="865"/>
      <c r="I2805" s="866"/>
    </row>
    <row r="2806" spans="2:9" ht="14.25" customHeight="1"/>
    <row r="2807" spans="2:9" ht="18" customHeight="1">
      <c r="B2807" s="755" t="s">
        <v>256</v>
      </c>
      <c r="C2807" s="861"/>
      <c r="D2807" s="861"/>
      <c r="E2807" s="861"/>
      <c r="F2807" s="861"/>
      <c r="G2807" s="862"/>
      <c r="H2807" s="461"/>
      <c r="I2807" s="462"/>
    </row>
    <row r="2808" spans="2:9" ht="18" customHeight="1">
      <c r="B2808" s="756" t="s">
        <v>257</v>
      </c>
      <c r="C2808" s="861"/>
      <c r="D2808" s="861"/>
      <c r="E2808" s="861"/>
      <c r="F2808" s="861"/>
      <c r="G2808" s="862"/>
      <c r="H2808" s="52"/>
      <c r="I2808" s="53"/>
    </row>
    <row r="2809" spans="2:9" ht="33" customHeight="1">
      <c r="B2809" s="757" t="str">
        <f>+ACTIVIDADES!$B$2</f>
        <v>MANTENIMIENTO RESTAURANTES ESCOLARES</v>
      </c>
      <c r="C2809" s="863"/>
      <c r="D2809" s="863"/>
      <c r="E2809" s="863"/>
      <c r="F2809" s="863"/>
      <c r="G2809" s="864"/>
      <c r="H2809" s="54"/>
      <c r="I2809" s="55"/>
    </row>
    <row r="2810" spans="2:9" ht="21" customHeight="1">
      <c r="B2810" s="463" t="s">
        <v>6</v>
      </c>
      <c r="C2810" s="758" t="s">
        <v>7</v>
      </c>
      <c r="D2810" s="861"/>
      <c r="E2810" s="861"/>
      <c r="F2810" s="861"/>
      <c r="G2810" s="861"/>
      <c r="H2810" s="464" t="s">
        <v>22</v>
      </c>
      <c r="I2810" s="56" t="s">
        <v>23</v>
      </c>
    </row>
    <row r="2811" spans="2:9" ht="95.25" customHeight="1">
      <c r="B2811" s="428">
        <f>+ACTIVIDADES!B139</f>
        <v>13.01</v>
      </c>
      <c r="C2811" s="759" t="str">
        <f t="array" ref="C2811">INDEX(ACTIVIDADES!$C:$C,MATCH(B2811,ACTIVIDADES!$B:$B,0))</f>
        <v>Suministro e instalación de TUBERÍA EMT 3/4" CIRCUITOS RAMALES. Incluye elementos de fijación y accesorios para su correcta instalación</v>
      </c>
      <c r="D2811" s="865"/>
      <c r="E2811" s="865"/>
      <c r="F2811" s="865"/>
      <c r="G2811" s="866"/>
      <c r="H2811" s="465" t="str">
        <f t="array" ref="H2811">INDEX(ACTIVIDADES!$D:$D,MATCH(B2811,ACTIVIDADES!$B:$B,0))</f>
        <v>m</v>
      </c>
      <c r="I2811" s="57">
        <f>I2818</f>
        <v>0</v>
      </c>
    </row>
    <row r="2812" spans="2:9" ht="21" customHeight="1">
      <c r="B2812" s="760" t="s">
        <v>258</v>
      </c>
      <c r="C2812" s="761"/>
      <c r="D2812" s="762"/>
      <c r="E2812" s="58" t="s">
        <v>259</v>
      </c>
      <c r="F2812" s="58" t="s">
        <v>260</v>
      </c>
      <c r="G2812" s="58" t="s">
        <v>261</v>
      </c>
      <c r="H2812" s="58" t="s">
        <v>262</v>
      </c>
      <c r="I2812" s="59" t="s">
        <v>251</v>
      </c>
    </row>
    <row r="2813" spans="2:9" ht="15" customHeight="1">
      <c r="B2813" s="763"/>
      <c r="C2813" s="751"/>
      <c r="D2813" s="752"/>
      <c r="E2813" s="60"/>
      <c r="F2813" s="60"/>
      <c r="G2813" s="61"/>
      <c r="H2813" s="61"/>
      <c r="I2813" s="62">
        <f t="shared" ref="I2813:I2817" si="106">IF(E2813="",1,E2813)*IF(F2813="",1,F2813)*IF(G2813="",1,G2813)*H2813</f>
        <v>0</v>
      </c>
    </row>
    <row r="2814" spans="2:9" ht="15" customHeight="1">
      <c r="B2814" s="763"/>
      <c r="C2814" s="751"/>
      <c r="D2814" s="752"/>
      <c r="E2814" s="60"/>
      <c r="F2814" s="60"/>
      <c r="G2814" s="61"/>
      <c r="H2814" s="61"/>
      <c r="I2814" s="62">
        <f t="shared" si="106"/>
        <v>0</v>
      </c>
    </row>
    <row r="2815" spans="2:9" ht="15.75" customHeight="1">
      <c r="B2815" s="750"/>
      <c r="C2815" s="751"/>
      <c r="D2815" s="752"/>
      <c r="E2815" s="60"/>
      <c r="F2815" s="60"/>
      <c r="G2815" s="61"/>
      <c r="H2815" s="61"/>
      <c r="I2815" s="62">
        <f t="shared" si="106"/>
        <v>0</v>
      </c>
    </row>
    <row r="2816" spans="2:9" ht="15" customHeight="1">
      <c r="B2816" s="750"/>
      <c r="C2816" s="751"/>
      <c r="D2816" s="752"/>
      <c r="E2816" s="60"/>
      <c r="F2816" s="60"/>
      <c r="G2816" s="61"/>
      <c r="H2816" s="61"/>
      <c r="I2816" s="62">
        <f t="shared" si="106"/>
        <v>0</v>
      </c>
    </row>
    <row r="2817" spans="2:9" ht="15" customHeight="1">
      <c r="B2817" s="750"/>
      <c r="C2817" s="751"/>
      <c r="D2817" s="752"/>
      <c r="E2817" s="60"/>
      <c r="F2817" s="60"/>
      <c r="G2817" s="61"/>
      <c r="H2817" s="61"/>
      <c r="I2817" s="62">
        <f t="shared" si="106"/>
        <v>0</v>
      </c>
    </row>
    <row r="2818" spans="2:9" ht="15" customHeight="1">
      <c r="B2818" s="753" t="s">
        <v>263</v>
      </c>
      <c r="C2818" s="867"/>
      <c r="D2818" s="867"/>
      <c r="E2818" s="867"/>
      <c r="F2818" s="867"/>
      <c r="G2818" s="867"/>
      <c r="H2818" s="868"/>
      <c r="I2818" s="63">
        <f>SUM(I2813:I2817)</f>
        <v>0</v>
      </c>
    </row>
    <row r="2819" spans="2:9" ht="19.5" customHeight="1">
      <c r="B2819" s="754" t="s">
        <v>264</v>
      </c>
      <c r="C2819" s="869"/>
      <c r="D2819" s="869"/>
      <c r="E2819" s="869"/>
      <c r="F2819" s="869"/>
      <c r="G2819" s="869"/>
      <c r="H2819" s="869"/>
      <c r="I2819" s="870"/>
    </row>
    <row r="2820" spans="2:9" ht="19.5" customHeight="1">
      <c r="B2820" s="871"/>
      <c r="C2820" s="860"/>
      <c r="D2820" s="860"/>
      <c r="E2820" s="860"/>
      <c r="F2820" s="860"/>
      <c r="G2820" s="860"/>
      <c r="H2820" s="860"/>
      <c r="I2820" s="872"/>
    </row>
    <row r="2821" spans="2:9" ht="19.5" customHeight="1">
      <c r="B2821" s="871"/>
      <c r="C2821" s="860"/>
      <c r="D2821" s="860"/>
      <c r="E2821" s="860"/>
      <c r="F2821" s="860"/>
      <c r="G2821" s="860"/>
      <c r="H2821" s="860"/>
      <c r="I2821" s="872"/>
    </row>
    <row r="2822" spans="2:9" ht="19.5" customHeight="1">
      <c r="B2822" s="871"/>
      <c r="C2822" s="860"/>
      <c r="D2822" s="860"/>
      <c r="E2822" s="860"/>
      <c r="F2822" s="860"/>
      <c r="G2822" s="860"/>
      <c r="H2822" s="860"/>
      <c r="I2822" s="872"/>
    </row>
    <row r="2823" spans="2:9" ht="19.5" customHeight="1">
      <c r="B2823" s="871"/>
      <c r="C2823" s="860"/>
      <c r="D2823" s="860"/>
      <c r="E2823" s="860"/>
      <c r="F2823" s="860"/>
      <c r="G2823" s="860"/>
      <c r="H2823" s="860"/>
      <c r="I2823" s="872"/>
    </row>
    <row r="2824" spans="2:9" ht="19.5" customHeight="1">
      <c r="B2824" s="871"/>
      <c r="C2824" s="860"/>
      <c r="D2824" s="860"/>
      <c r="E2824" s="860"/>
      <c r="F2824" s="860"/>
      <c r="G2824" s="860"/>
      <c r="H2824" s="860"/>
      <c r="I2824" s="872"/>
    </row>
    <row r="2825" spans="2:9" ht="19.5" customHeight="1">
      <c r="B2825" s="871"/>
      <c r="C2825" s="860"/>
      <c r="D2825" s="860"/>
      <c r="E2825" s="860"/>
      <c r="F2825" s="860"/>
      <c r="G2825" s="860"/>
      <c r="H2825" s="860"/>
      <c r="I2825" s="872"/>
    </row>
    <row r="2826" spans="2:9" ht="19.5" customHeight="1">
      <c r="B2826" s="871"/>
      <c r="C2826" s="860"/>
      <c r="D2826" s="860"/>
      <c r="E2826" s="860"/>
      <c r="F2826" s="860"/>
      <c r="G2826" s="860"/>
      <c r="H2826" s="860"/>
      <c r="I2826" s="872"/>
    </row>
    <row r="2827" spans="2:9" ht="19.5" customHeight="1">
      <c r="B2827" s="871"/>
      <c r="C2827" s="860"/>
      <c r="D2827" s="860"/>
      <c r="E2827" s="860"/>
      <c r="F2827" s="860"/>
      <c r="G2827" s="860"/>
      <c r="H2827" s="860"/>
      <c r="I2827" s="872"/>
    </row>
    <row r="2828" spans="2:9" ht="19.5" customHeight="1">
      <c r="B2828" s="871"/>
      <c r="C2828" s="860"/>
      <c r="D2828" s="860"/>
      <c r="E2828" s="860"/>
      <c r="F2828" s="860"/>
      <c r="G2828" s="860"/>
      <c r="H2828" s="860"/>
      <c r="I2828" s="872"/>
    </row>
    <row r="2829" spans="2:9" ht="19.5" customHeight="1">
      <c r="B2829" s="873"/>
      <c r="C2829" s="865"/>
      <c r="D2829" s="865"/>
      <c r="E2829" s="865"/>
      <c r="F2829" s="865"/>
      <c r="G2829" s="865"/>
      <c r="H2829" s="865"/>
      <c r="I2829" s="866"/>
    </row>
    <row r="2830" spans="2:9" ht="14.25" customHeight="1"/>
    <row r="2831" spans="2:9" ht="18" customHeight="1">
      <c r="B2831" s="755" t="s">
        <v>256</v>
      </c>
      <c r="C2831" s="861"/>
      <c r="D2831" s="861"/>
      <c r="E2831" s="861"/>
      <c r="F2831" s="861"/>
      <c r="G2831" s="862"/>
      <c r="H2831" s="461"/>
      <c r="I2831" s="462"/>
    </row>
    <row r="2832" spans="2:9" ht="18" customHeight="1">
      <c r="B2832" s="756" t="s">
        <v>257</v>
      </c>
      <c r="C2832" s="861"/>
      <c r="D2832" s="861"/>
      <c r="E2832" s="861"/>
      <c r="F2832" s="861"/>
      <c r="G2832" s="862"/>
      <c r="H2832" s="52"/>
      <c r="I2832" s="53"/>
    </row>
    <row r="2833" spans="2:9" ht="33" customHeight="1">
      <c r="B2833" s="757" t="str">
        <f>+ACTIVIDADES!$B$2</f>
        <v>MANTENIMIENTO RESTAURANTES ESCOLARES</v>
      </c>
      <c r="C2833" s="863"/>
      <c r="D2833" s="863"/>
      <c r="E2833" s="863"/>
      <c r="F2833" s="863"/>
      <c r="G2833" s="864"/>
      <c r="H2833" s="54"/>
      <c r="I2833" s="55"/>
    </row>
    <row r="2834" spans="2:9" ht="21" customHeight="1">
      <c r="B2834" s="463" t="s">
        <v>6</v>
      </c>
      <c r="C2834" s="758" t="s">
        <v>7</v>
      </c>
      <c r="D2834" s="861"/>
      <c r="E2834" s="861"/>
      <c r="F2834" s="861"/>
      <c r="G2834" s="861"/>
      <c r="H2834" s="464" t="s">
        <v>22</v>
      </c>
      <c r="I2834" s="56" t="s">
        <v>23</v>
      </c>
    </row>
    <row r="2835" spans="2:9" ht="95.25" customHeight="1">
      <c r="B2835" s="428">
        <f>+B2811+0.01</f>
        <v>13.02</v>
      </c>
      <c r="C2835" s="759" t="str">
        <f t="array" ref="C2835">INDEX(ACTIVIDADES!$C:$C,MATCH(B2835,ACTIVIDADES!$B:$B,0))</f>
        <v>Suministro e instalación de cable 3 x N° 12 AWG libre de halógenos</v>
      </c>
      <c r="D2835" s="865"/>
      <c r="E2835" s="865"/>
      <c r="F2835" s="865"/>
      <c r="G2835" s="866"/>
      <c r="H2835" s="465" t="str">
        <f t="array" ref="H2835">INDEX(ACTIVIDADES!$D:$D,MATCH(B2835,ACTIVIDADES!$B:$B,0))</f>
        <v>m</v>
      </c>
      <c r="I2835" s="57">
        <f>I2842</f>
        <v>0</v>
      </c>
    </row>
    <row r="2836" spans="2:9" ht="21" customHeight="1">
      <c r="B2836" s="760" t="s">
        <v>258</v>
      </c>
      <c r="C2836" s="761"/>
      <c r="D2836" s="762"/>
      <c r="E2836" s="58" t="s">
        <v>259</v>
      </c>
      <c r="F2836" s="58" t="s">
        <v>260</v>
      </c>
      <c r="G2836" s="58" t="s">
        <v>261</v>
      </c>
      <c r="H2836" s="58" t="s">
        <v>262</v>
      </c>
      <c r="I2836" s="59" t="s">
        <v>251</v>
      </c>
    </row>
    <row r="2837" spans="2:9" ht="15" customHeight="1">
      <c r="B2837" s="763"/>
      <c r="C2837" s="751"/>
      <c r="D2837" s="752"/>
      <c r="E2837" s="60"/>
      <c r="F2837" s="60"/>
      <c r="G2837" s="61"/>
      <c r="H2837" s="61"/>
      <c r="I2837" s="62">
        <f t="shared" ref="I2837:I2841" si="107">IF(E2837="",1,E2837)*IF(F2837="",1,F2837)*IF(G2837="",1,G2837)*H2837</f>
        <v>0</v>
      </c>
    </row>
    <row r="2838" spans="2:9" ht="15" customHeight="1">
      <c r="B2838" s="763"/>
      <c r="C2838" s="751"/>
      <c r="D2838" s="752"/>
      <c r="E2838" s="60"/>
      <c r="F2838" s="60"/>
      <c r="G2838" s="61"/>
      <c r="H2838" s="61"/>
      <c r="I2838" s="62">
        <f t="shared" si="107"/>
        <v>0</v>
      </c>
    </row>
    <row r="2839" spans="2:9" ht="15.75" customHeight="1">
      <c r="B2839" s="750"/>
      <c r="C2839" s="751"/>
      <c r="D2839" s="752"/>
      <c r="E2839" s="60"/>
      <c r="F2839" s="60"/>
      <c r="G2839" s="61"/>
      <c r="H2839" s="61"/>
      <c r="I2839" s="62">
        <f t="shared" si="107"/>
        <v>0</v>
      </c>
    </row>
    <row r="2840" spans="2:9" ht="15" customHeight="1">
      <c r="B2840" s="750"/>
      <c r="C2840" s="751"/>
      <c r="D2840" s="752"/>
      <c r="E2840" s="60"/>
      <c r="F2840" s="60"/>
      <c r="G2840" s="61"/>
      <c r="H2840" s="61"/>
      <c r="I2840" s="62">
        <f t="shared" si="107"/>
        <v>0</v>
      </c>
    </row>
    <row r="2841" spans="2:9" ht="15" customHeight="1">
      <c r="B2841" s="750"/>
      <c r="C2841" s="751"/>
      <c r="D2841" s="752"/>
      <c r="E2841" s="60"/>
      <c r="F2841" s="60"/>
      <c r="G2841" s="61"/>
      <c r="H2841" s="61"/>
      <c r="I2841" s="62">
        <f t="shared" si="107"/>
        <v>0</v>
      </c>
    </row>
    <row r="2842" spans="2:9" ht="15" customHeight="1">
      <c r="B2842" s="753" t="s">
        <v>263</v>
      </c>
      <c r="C2842" s="867"/>
      <c r="D2842" s="867"/>
      <c r="E2842" s="867"/>
      <c r="F2842" s="867"/>
      <c r="G2842" s="867"/>
      <c r="H2842" s="868"/>
      <c r="I2842" s="63">
        <f>SUM(I2837:I2841)</f>
        <v>0</v>
      </c>
    </row>
    <row r="2843" spans="2:9" ht="19.5" customHeight="1">
      <c r="B2843" s="754" t="s">
        <v>264</v>
      </c>
      <c r="C2843" s="869"/>
      <c r="D2843" s="869"/>
      <c r="E2843" s="869"/>
      <c r="F2843" s="869"/>
      <c r="G2843" s="869"/>
      <c r="H2843" s="869"/>
      <c r="I2843" s="870"/>
    </row>
    <row r="2844" spans="2:9" ht="19.5" customHeight="1">
      <c r="B2844" s="871"/>
      <c r="C2844" s="860"/>
      <c r="D2844" s="860"/>
      <c r="E2844" s="860"/>
      <c r="F2844" s="860"/>
      <c r="G2844" s="860"/>
      <c r="H2844" s="860"/>
      <c r="I2844" s="872"/>
    </row>
    <row r="2845" spans="2:9" ht="19.5" customHeight="1">
      <c r="B2845" s="871"/>
      <c r="C2845" s="860"/>
      <c r="D2845" s="860"/>
      <c r="E2845" s="860"/>
      <c r="F2845" s="860"/>
      <c r="G2845" s="860"/>
      <c r="H2845" s="860"/>
      <c r="I2845" s="872"/>
    </row>
    <row r="2846" spans="2:9" ht="19.5" customHeight="1">
      <c r="B2846" s="871"/>
      <c r="C2846" s="860"/>
      <c r="D2846" s="860"/>
      <c r="E2846" s="860"/>
      <c r="F2846" s="860"/>
      <c r="G2846" s="860"/>
      <c r="H2846" s="860"/>
      <c r="I2846" s="872"/>
    </row>
    <row r="2847" spans="2:9" ht="19.5" customHeight="1">
      <c r="B2847" s="871"/>
      <c r="C2847" s="860"/>
      <c r="D2847" s="860"/>
      <c r="E2847" s="860"/>
      <c r="F2847" s="860"/>
      <c r="G2847" s="860"/>
      <c r="H2847" s="860"/>
      <c r="I2847" s="872"/>
    </row>
    <row r="2848" spans="2:9" ht="19.5" customHeight="1">
      <c r="B2848" s="871"/>
      <c r="C2848" s="860"/>
      <c r="D2848" s="860"/>
      <c r="E2848" s="860"/>
      <c r="F2848" s="860"/>
      <c r="G2848" s="860"/>
      <c r="H2848" s="860"/>
      <c r="I2848" s="872"/>
    </row>
    <row r="2849" spans="2:11" ht="19.5" customHeight="1">
      <c r="B2849" s="871"/>
      <c r="C2849" s="860"/>
      <c r="D2849" s="860"/>
      <c r="E2849" s="860"/>
      <c r="F2849" s="860"/>
      <c r="G2849" s="860"/>
      <c r="H2849" s="860"/>
      <c r="I2849" s="872"/>
    </row>
    <row r="2850" spans="2:11" ht="19.5" customHeight="1">
      <c r="B2850" s="871"/>
      <c r="C2850" s="860"/>
      <c r="D2850" s="860"/>
      <c r="E2850" s="860"/>
      <c r="F2850" s="860"/>
      <c r="G2850" s="860"/>
      <c r="H2850" s="860"/>
      <c r="I2850" s="872"/>
    </row>
    <row r="2851" spans="2:11" ht="19.5" customHeight="1">
      <c r="B2851" s="871"/>
      <c r="C2851" s="860"/>
      <c r="D2851" s="860"/>
      <c r="E2851" s="860"/>
      <c r="F2851" s="860"/>
      <c r="G2851" s="860"/>
      <c r="H2851" s="860"/>
      <c r="I2851" s="872"/>
    </row>
    <row r="2852" spans="2:11" ht="19.5" customHeight="1">
      <c r="B2852" s="871"/>
      <c r="C2852" s="860"/>
      <c r="D2852" s="860"/>
      <c r="E2852" s="860"/>
      <c r="F2852" s="860"/>
      <c r="G2852" s="860"/>
      <c r="H2852" s="860"/>
      <c r="I2852" s="872"/>
    </row>
    <row r="2853" spans="2:11" ht="19.5" customHeight="1">
      <c r="B2853" s="873"/>
      <c r="C2853" s="865"/>
      <c r="D2853" s="865"/>
      <c r="E2853" s="865"/>
      <c r="F2853" s="865"/>
      <c r="G2853" s="865"/>
      <c r="H2853" s="865"/>
      <c r="I2853" s="866"/>
    </row>
    <row r="2854" spans="2:11" ht="14.25" customHeight="1"/>
    <row r="2855" spans="2:11" ht="18" customHeight="1">
      <c r="B2855" s="755" t="s">
        <v>256</v>
      </c>
      <c r="C2855" s="861"/>
      <c r="D2855" s="861"/>
      <c r="E2855" s="861"/>
      <c r="F2855" s="861"/>
      <c r="G2855" s="862"/>
      <c r="H2855" s="461"/>
      <c r="I2855" s="462"/>
    </row>
    <row r="2856" spans="2:11" ht="18" customHeight="1">
      <c r="B2856" s="756" t="s">
        <v>257</v>
      </c>
      <c r="C2856" s="861"/>
      <c r="D2856" s="861"/>
      <c r="E2856" s="861"/>
      <c r="F2856" s="861"/>
      <c r="G2856" s="862"/>
      <c r="H2856" s="52"/>
      <c r="I2856" s="53"/>
    </row>
    <row r="2857" spans="2:11" ht="33" customHeight="1">
      <c r="B2857" s="757" t="str">
        <f>+ACTIVIDADES!$B$2</f>
        <v>MANTENIMIENTO RESTAURANTES ESCOLARES</v>
      </c>
      <c r="C2857" s="863"/>
      <c r="D2857" s="863"/>
      <c r="E2857" s="863"/>
      <c r="F2857" s="863"/>
      <c r="G2857" s="864"/>
      <c r="H2857" s="54"/>
      <c r="I2857" s="55"/>
    </row>
    <row r="2858" spans="2:11" ht="21" customHeight="1">
      <c r="B2858" s="463" t="s">
        <v>6</v>
      </c>
      <c r="C2858" s="758" t="s">
        <v>7</v>
      </c>
      <c r="D2858" s="861"/>
      <c r="E2858" s="861"/>
      <c r="F2858" s="861"/>
      <c r="G2858" s="861"/>
      <c r="H2858" s="464" t="s">
        <v>22</v>
      </c>
      <c r="I2858" s="56" t="s">
        <v>23</v>
      </c>
    </row>
    <row r="2859" spans="2:11" ht="95.25" customHeight="1">
      <c r="B2859" s="428">
        <f>+B2835+0.01</f>
        <v>13.03</v>
      </c>
      <c r="C2859" s="759" t="str">
        <f t="array" ref="C2859">INDEX(ACTIVIDADES!$C:$C,MATCH(B2859,ACTIVIDADES!$B:$B,0))</f>
        <v>Suministro e instalación de SALIDA ELECTRICA PARA TOMA CORRIENTE EXPUESTO TIPO GFCI 20A  en tubería EMT 1/2". Incluye: Aparato, 9m de cable N°12 AWG HF LS , conectores, tubería EMT 1/2", caja metálica 12x12x5cm, elementos de fijación y marcación</v>
      </c>
      <c r="D2859" s="865"/>
      <c r="E2859" s="865"/>
      <c r="F2859" s="865"/>
      <c r="G2859" s="866"/>
      <c r="H2859" s="465" t="str">
        <f t="array" ref="H2859">INDEX(ACTIVIDADES!$D:$D,MATCH(B2859,ACTIVIDADES!$B:$B,0))</f>
        <v>un</v>
      </c>
      <c r="I2859" s="57">
        <f>I2866</f>
        <v>8</v>
      </c>
      <c r="K2859" s="739">
        <f>INDEX(ACTIVIDADES!$F$9:$F$204,MATCH(MEMORIAS!B2859,ACTIVIDADES!$B$9:$B$204,0))</f>
        <v>165596.08692307238</v>
      </c>
    </row>
    <row r="2860" spans="2:11" ht="21" customHeight="1">
      <c r="B2860" s="760" t="s">
        <v>258</v>
      </c>
      <c r="C2860" s="761"/>
      <c r="D2860" s="762"/>
      <c r="E2860" s="58" t="s">
        <v>259</v>
      </c>
      <c r="F2860" s="58" t="s">
        <v>260</v>
      </c>
      <c r="G2860" s="58" t="s">
        <v>261</v>
      </c>
      <c r="H2860" s="58" t="s">
        <v>262</v>
      </c>
      <c r="I2860" s="59" t="s">
        <v>251</v>
      </c>
    </row>
    <row r="2861" spans="2:11" ht="15" customHeight="1">
      <c r="B2861" s="764" t="s">
        <v>276</v>
      </c>
      <c r="C2861" s="765"/>
      <c r="D2861" s="766"/>
      <c r="E2861" s="60"/>
      <c r="F2861" s="60"/>
      <c r="G2861" s="61"/>
      <c r="H2861" s="61">
        <v>1</v>
      </c>
      <c r="I2861" s="62">
        <f t="shared" ref="I2861:I2865" si="108">IF(E2861="",1,E2861)*IF(F2861="",1,F2861)*IF(G2861="",1,G2861)*H2861</f>
        <v>1</v>
      </c>
      <c r="K2861" s="740">
        <f>+I2861*K2859</f>
        <v>165596.08692307238</v>
      </c>
    </row>
    <row r="2862" spans="2:11" ht="15" customHeight="1">
      <c r="B2862" s="763" t="s">
        <v>2</v>
      </c>
      <c r="C2862" s="751"/>
      <c r="D2862" s="752"/>
      <c r="E2862" s="60"/>
      <c r="F2862" s="60"/>
      <c r="G2862" s="61"/>
      <c r="H2862" s="61">
        <v>7</v>
      </c>
      <c r="I2862" s="62">
        <f t="shared" si="108"/>
        <v>7</v>
      </c>
      <c r="K2862" s="740">
        <f>+I2862*K2859</f>
        <v>1159172.6084615067</v>
      </c>
    </row>
    <row r="2863" spans="2:11" ht="15.75" customHeight="1">
      <c r="B2863" s="750"/>
      <c r="C2863" s="751"/>
      <c r="D2863" s="752"/>
      <c r="E2863" s="60"/>
      <c r="F2863" s="60"/>
      <c r="G2863" s="61"/>
      <c r="H2863" s="61"/>
      <c r="I2863" s="62">
        <f t="shared" si="108"/>
        <v>0</v>
      </c>
      <c r="K2863" s="740">
        <f>+I2863*K2859</f>
        <v>0</v>
      </c>
    </row>
    <row r="2864" spans="2:11" ht="15" customHeight="1">
      <c r="B2864" s="750"/>
      <c r="C2864" s="751"/>
      <c r="D2864" s="752"/>
      <c r="E2864" s="60"/>
      <c r="F2864" s="60"/>
      <c r="G2864" s="61"/>
      <c r="H2864" s="61"/>
      <c r="I2864" s="62">
        <f t="shared" si="108"/>
        <v>0</v>
      </c>
      <c r="K2864" s="740">
        <f>+I2864*K2859</f>
        <v>0</v>
      </c>
    </row>
    <row r="2865" spans="2:11" ht="15" customHeight="1">
      <c r="B2865" s="750"/>
      <c r="C2865" s="751"/>
      <c r="D2865" s="752"/>
      <c r="E2865" s="60"/>
      <c r="F2865" s="60"/>
      <c r="G2865" s="61"/>
      <c r="H2865" s="61"/>
      <c r="I2865" s="62">
        <f t="shared" si="108"/>
        <v>0</v>
      </c>
      <c r="K2865" s="740">
        <f>+I2865*K2859</f>
        <v>0</v>
      </c>
    </row>
    <row r="2866" spans="2:11" ht="15" customHeight="1">
      <c r="B2866" s="753" t="s">
        <v>263</v>
      </c>
      <c r="C2866" s="867"/>
      <c r="D2866" s="867"/>
      <c r="E2866" s="867"/>
      <c r="F2866" s="867"/>
      <c r="G2866" s="867"/>
      <c r="H2866" s="868"/>
      <c r="I2866" s="63">
        <f>SUM(I2861:I2865)</f>
        <v>8</v>
      </c>
    </row>
    <row r="2867" spans="2:11" ht="19.5" customHeight="1">
      <c r="B2867" s="754" t="s">
        <v>264</v>
      </c>
      <c r="C2867" s="869"/>
      <c r="D2867" s="869"/>
      <c r="E2867" s="869"/>
      <c r="F2867" s="869"/>
      <c r="G2867" s="869"/>
      <c r="H2867" s="869"/>
      <c r="I2867" s="870"/>
    </row>
    <row r="2868" spans="2:11" ht="19.5" customHeight="1">
      <c r="B2868" s="871"/>
      <c r="C2868" s="860"/>
      <c r="D2868" s="860"/>
      <c r="E2868" s="860"/>
      <c r="F2868" s="860"/>
      <c r="G2868" s="860"/>
      <c r="H2868" s="860"/>
      <c r="I2868" s="872"/>
    </row>
    <row r="2869" spans="2:11" ht="19.5" customHeight="1">
      <c r="B2869" s="871"/>
      <c r="C2869" s="860"/>
      <c r="D2869" s="860"/>
      <c r="E2869" s="860"/>
      <c r="F2869" s="860"/>
      <c r="G2869" s="860"/>
      <c r="H2869" s="860"/>
      <c r="I2869" s="872"/>
    </row>
    <row r="2870" spans="2:11" ht="19.5" customHeight="1">
      <c r="B2870" s="871"/>
      <c r="C2870" s="860"/>
      <c r="D2870" s="860"/>
      <c r="E2870" s="860"/>
      <c r="F2870" s="860"/>
      <c r="G2870" s="860"/>
      <c r="H2870" s="860"/>
      <c r="I2870" s="872"/>
    </row>
    <row r="2871" spans="2:11" ht="19.5" customHeight="1">
      <c r="B2871" s="871"/>
      <c r="C2871" s="860"/>
      <c r="D2871" s="860"/>
      <c r="E2871" s="860"/>
      <c r="F2871" s="860"/>
      <c r="G2871" s="860"/>
      <c r="H2871" s="860"/>
      <c r="I2871" s="872"/>
    </row>
    <row r="2872" spans="2:11" ht="19.5" customHeight="1">
      <c r="B2872" s="871"/>
      <c r="C2872" s="860"/>
      <c r="D2872" s="860"/>
      <c r="E2872" s="860"/>
      <c r="F2872" s="860"/>
      <c r="G2872" s="860"/>
      <c r="H2872" s="860"/>
      <c r="I2872" s="872"/>
    </row>
    <row r="2873" spans="2:11" ht="19.5" customHeight="1">
      <c r="B2873" s="871"/>
      <c r="C2873" s="860"/>
      <c r="D2873" s="860"/>
      <c r="E2873" s="860"/>
      <c r="F2873" s="860"/>
      <c r="G2873" s="860"/>
      <c r="H2873" s="860"/>
      <c r="I2873" s="872"/>
    </row>
    <row r="2874" spans="2:11" ht="19.5" customHeight="1">
      <c r="B2874" s="871"/>
      <c r="C2874" s="860"/>
      <c r="D2874" s="860"/>
      <c r="E2874" s="860"/>
      <c r="F2874" s="860"/>
      <c r="G2874" s="860"/>
      <c r="H2874" s="860"/>
      <c r="I2874" s="872"/>
    </row>
    <row r="2875" spans="2:11" ht="19.5" customHeight="1">
      <c r="B2875" s="871"/>
      <c r="C2875" s="860"/>
      <c r="D2875" s="860"/>
      <c r="E2875" s="860"/>
      <c r="F2875" s="860"/>
      <c r="G2875" s="860"/>
      <c r="H2875" s="860"/>
      <c r="I2875" s="872"/>
    </row>
    <row r="2876" spans="2:11" ht="19.5" customHeight="1">
      <c r="B2876" s="871"/>
      <c r="C2876" s="860"/>
      <c r="D2876" s="860"/>
      <c r="E2876" s="860"/>
      <c r="F2876" s="860"/>
      <c r="G2876" s="860"/>
      <c r="H2876" s="860"/>
      <c r="I2876" s="872"/>
    </row>
    <row r="2877" spans="2:11" ht="19.5" customHeight="1">
      <c r="B2877" s="871"/>
      <c r="C2877" s="860"/>
      <c r="D2877" s="860"/>
      <c r="E2877" s="860"/>
      <c r="F2877" s="860"/>
      <c r="G2877" s="860"/>
      <c r="H2877" s="860"/>
      <c r="I2877" s="872"/>
    </row>
    <row r="2878" spans="2:11" ht="19.5" customHeight="1">
      <c r="B2878" s="871"/>
      <c r="C2878" s="860"/>
      <c r="D2878" s="860"/>
      <c r="E2878" s="860"/>
      <c r="F2878" s="860"/>
      <c r="G2878" s="860"/>
      <c r="H2878" s="860"/>
      <c r="I2878" s="872"/>
    </row>
    <row r="2879" spans="2:11" ht="19.5" customHeight="1">
      <c r="B2879" s="871"/>
      <c r="C2879" s="860"/>
      <c r="D2879" s="860"/>
      <c r="E2879" s="860"/>
      <c r="F2879" s="860"/>
      <c r="G2879" s="860"/>
      <c r="H2879" s="860"/>
      <c r="I2879" s="872"/>
    </row>
    <row r="2880" spans="2:11" ht="19.5" customHeight="1">
      <c r="B2880" s="871"/>
      <c r="C2880" s="860"/>
      <c r="D2880" s="860"/>
      <c r="E2880" s="860"/>
      <c r="F2880" s="860"/>
      <c r="G2880" s="860"/>
      <c r="H2880" s="860"/>
      <c r="I2880" s="872"/>
    </row>
    <row r="2881" spans="2:11" ht="19.5" customHeight="1">
      <c r="B2881" s="871"/>
      <c r="C2881" s="860"/>
      <c r="D2881" s="860"/>
      <c r="E2881" s="860"/>
      <c r="F2881" s="860"/>
      <c r="G2881" s="860"/>
      <c r="H2881" s="860"/>
      <c r="I2881" s="872"/>
    </row>
    <row r="2882" spans="2:11" ht="19.5" customHeight="1">
      <c r="B2882" s="871"/>
      <c r="C2882" s="860"/>
      <c r="D2882" s="860"/>
      <c r="E2882" s="860"/>
      <c r="F2882" s="860"/>
      <c r="G2882" s="860"/>
      <c r="H2882" s="860"/>
      <c r="I2882" s="872"/>
    </row>
    <row r="2883" spans="2:11" ht="19.5" customHeight="1">
      <c r="B2883" s="871"/>
      <c r="C2883" s="860"/>
      <c r="D2883" s="860"/>
      <c r="E2883" s="860"/>
      <c r="F2883" s="860"/>
      <c r="G2883" s="860"/>
      <c r="H2883" s="860"/>
      <c r="I2883" s="872"/>
    </row>
    <row r="2884" spans="2:11" ht="19.5" customHeight="1">
      <c r="B2884" s="871"/>
      <c r="C2884" s="860"/>
      <c r="D2884" s="860"/>
      <c r="E2884" s="860"/>
      <c r="F2884" s="860"/>
      <c r="G2884" s="860"/>
      <c r="H2884" s="860"/>
      <c r="I2884" s="872"/>
    </row>
    <row r="2885" spans="2:11" ht="19.5" customHeight="1">
      <c r="B2885" s="871"/>
      <c r="C2885" s="860"/>
      <c r="D2885" s="860"/>
      <c r="E2885" s="860"/>
      <c r="F2885" s="860"/>
      <c r="G2885" s="860"/>
      <c r="H2885" s="860"/>
      <c r="I2885" s="872"/>
    </row>
    <row r="2886" spans="2:11" ht="19.5" customHeight="1">
      <c r="B2886" s="871"/>
      <c r="C2886" s="860"/>
      <c r="D2886" s="860"/>
      <c r="E2886" s="860"/>
      <c r="F2886" s="860"/>
      <c r="G2886" s="860"/>
      <c r="H2886" s="860"/>
      <c r="I2886" s="872"/>
    </row>
    <row r="2887" spans="2:11" ht="19.5" customHeight="1">
      <c r="B2887" s="871"/>
      <c r="C2887" s="860"/>
      <c r="D2887" s="860"/>
      <c r="E2887" s="860"/>
      <c r="F2887" s="860"/>
      <c r="G2887" s="860"/>
      <c r="H2887" s="860"/>
      <c r="I2887" s="872"/>
    </row>
    <row r="2888" spans="2:11" ht="19.5" customHeight="1">
      <c r="B2888" s="871"/>
      <c r="C2888" s="860"/>
      <c r="D2888" s="860"/>
      <c r="E2888" s="860"/>
      <c r="F2888" s="860"/>
      <c r="G2888" s="860"/>
      <c r="H2888" s="860"/>
      <c r="I2888" s="872"/>
    </row>
    <row r="2889" spans="2:11" ht="19.5" customHeight="1">
      <c r="B2889" s="871"/>
      <c r="C2889" s="860"/>
      <c r="D2889" s="860"/>
      <c r="E2889" s="860"/>
      <c r="F2889" s="860"/>
      <c r="G2889" s="860"/>
      <c r="H2889" s="860"/>
      <c r="I2889" s="872"/>
    </row>
    <row r="2890" spans="2:11" ht="19.5" customHeight="1">
      <c r="B2890" s="873"/>
      <c r="C2890" s="865"/>
      <c r="D2890" s="865"/>
      <c r="E2890" s="865"/>
      <c r="F2890" s="865"/>
      <c r="G2890" s="865"/>
      <c r="H2890" s="865"/>
      <c r="I2890" s="866"/>
    </row>
    <row r="2891" spans="2:11" ht="14.25" customHeight="1"/>
    <row r="2892" spans="2:11" ht="18" customHeight="1">
      <c r="B2892" s="755" t="s">
        <v>256</v>
      </c>
      <c r="C2892" s="861"/>
      <c r="D2892" s="861"/>
      <c r="E2892" s="861"/>
      <c r="F2892" s="861"/>
      <c r="G2892" s="862"/>
      <c r="H2892" s="461"/>
      <c r="I2892" s="462"/>
    </row>
    <row r="2893" spans="2:11" ht="18" customHeight="1">
      <c r="B2893" s="756" t="s">
        <v>257</v>
      </c>
      <c r="C2893" s="861"/>
      <c r="D2893" s="861"/>
      <c r="E2893" s="861"/>
      <c r="F2893" s="861"/>
      <c r="G2893" s="862"/>
      <c r="H2893" s="52"/>
      <c r="I2893" s="53"/>
    </row>
    <row r="2894" spans="2:11" ht="33" customHeight="1">
      <c r="B2894" s="757" t="str">
        <f>+ACTIVIDADES!$B$2</f>
        <v>MANTENIMIENTO RESTAURANTES ESCOLARES</v>
      </c>
      <c r="C2894" s="863"/>
      <c r="D2894" s="863"/>
      <c r="E2894" s="863"/>
      <c r="F2894" s="863"/>
      <c r="G2894" s="864"/>
      <c r="H2894" s="54"/>
      <c r="I2894" s="55"/>
    </row>
    <row r="2895" spans="2:11" ht="21" customHeight="1">
      <c r="B2895" s="463" t="s">
        <v>6</v>
      </c>
      <c r="C2895" s="758" t="s">
        <v>7</v>
      </c>
      <c r="D2895" s="861"/>
      <c r="E2895" s="861"/>
      <c r="F2895" s="861"/>
      <c r="G2895" s="861"/>
      <c r="H2895" s="464" t="s">
        <v>22</v>
      </c>
      <c r="I2895" s="56" t="s">
        <v>23</v>
      </c>
    </row>
    <row r="2896" spans="2:11" ht="95.25" customHeight="1">
      <c r="B2896" s="428">
        <f>+B2859+0.01</f>
        <v>13.04</v>
      </c>
      <c r="C2896" s="759" t="str">
        <f t="array" ref="C2896">INDEX(ACTIVIDADES!$C:$C,MATCH(B2896,ACTIVIDADES!$B:$B,0))</f>
        <v>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v>
      </c>
      <c r="D2896" s="865"/>
      <c r="E2896" s="865"/>
      <c r="F2896" s="865"/>
      <c r="G2896" s="866"/>
      <c r="H2896" s="465" t="str">
        <f t="array" ref="H2896">INDEX(ACTIVIDADES!$D:$D,MATCH(B2896,ACTIVIDADES!$B:$B,0))</f>
        <v>un</v>
      </c>
      <c r="I2896" s="57">
        <f>I2903</f>
        <v>16</v>
      </c>
      <c r="K2896" s="739">
        <f>INDEX(ACTIVIDADES!$F$9:$F$204,MATCH(MEMORIAS!B2896,ACTIVIDADES!$B$9:$B$204,0))</f>
        <v>144227.58692307238</v>
      </c>
    </row>
    <row r="2897" spans="2:11" ht="21" customHeight="1">
      <c r="B2897" s="760" t="s">
        <v>258</v>
      </c>
      <c r="C2897" s="761"/>
      <c r="D2897" s="762"/>
      <c r="E2897" s="58" t="s">
        <v>259</v>
      </c>
      <c r="F2897" s="58" t="s">
        <v>260</v>
      </c>
      <c r="G2897" s="58" t="s">
        <v>261</v>
      </c>
      <c r="H2897" s="58" t="s">
        <v>262</v>
      </c>
      <c r="I2897" s="59" t="s">
        <v>251</v>
      </c>
    </row>
    <row r="2898" spans="2:11" ht="15" customHeight="1">
      <c r="B2898" s="763" t="s">
        <v>270</v>
      </c>
      <c r="C2898" s="751"/>
      <c r="D2898" s="752"/>
      <c r="E2898" s="60"/>
      <c r="F2898" s="60"/>
      <c r="G2898" s="61"/>
      <c r="H2898" s="61">
        <v>1</v>
      </c>
      <c r="I2898" s="62">
        <f t="shared" ref="I2898:I2902" si="109">IF(E2898="",1,E2898)*IF(F2898="",1,F2898)*IF(G2898="",1,G2898)*H2898</f>
        <v>1</v>
      </c>
      <c r="K2898" s="740">
        <f>+I2898*K2896</f>
        <v>144227.58692307238</v>
      </c>
    </row>
    <row r="2899" spans="2:11" ht="15" customHeight="1">
      <c r="B2899" s="763" t="s">
        <v>271</v>
      </c>
      <c r="C2899" s="751"/>
      <c r="D2899" s="752"/>
      <c r="E2899" s="60"/>
      <c r="F2899" s="60"/>
      <c r="G2899" s="61"/>
      <c r="H2899" s="61">
        <v>5</v>
      </c>
      <c r="I2899" s="62">
        <f t="shared" si="109"/>
        <v>5</v>
      </c>
      <c r="K2899" s="740">
        <f>+I2899*K2896</f>
        <v>721137.93461536185</v>
      </c>
    </row>
    <row r="2900" spans="2:11" ht="15.75" customHeight="1">
      <c r="B2900" s="763" t="s">
        <v>272</v>
      </c>
      <c r="C2900" s="751"/>
      <c r="D2900" s="752"/>
      <c r="E2900" s="60"/>
      <c r="F2900" s="60"/>
      <c r="G2900" s="61"/>
      <c r="H2900" s="61">
        <v>10</v>
      </c>
      <c r="I2900" s="62">
        <f t="shared" si="109"/>
        <v>10</v>
      </c>
      <c r="K2900" s="740">
        <f>+I2900*K2896</f>
        <v>1442275.8692307237</v>
      </c>
    </row>
    <row r="2901" spans="2:11" ht="15" customHeight="1">
      <c r="B2901" s="750"/>
      <c r="C2901" s="751"/>
      <c r="D2901" s="752"/>
      <c r="E2901" s="60"/>
      <c r="F2901" s="60"/>
      <c r="G2901" s="61"/>
      <c r="H2901" s="61"/>
      <c r="I2901" s="62">
        <f t="shared" si="109"/>
        <v>0</v>
      </c>
      <c r="K2901" s="740">
        <f>+I2901*K2896</f>
        <v>0</v>
      </c>
    </row>
    <row r="2902" spans="2:11" ht="15" customHeight="1">
      <c r="B2902" s="750"/>
      <c r="C2902" s="751"/>
      <c r="D2902" s="752"/>
      <c r="E2902" s="60"/>
      <c r="F2902" s="60"/>
      <c r="G2902" s="61"/>
      <c r="H2902" s="61"/>
      <c r="I2902" s="62">
        <f t="shared" si="109"/>
        <v>0</v>
      </c>
      <c r="K2902" s="740">
        <f>+I2902*K2896</f>
        <v>0</v>
      </c>
    </row>
    <row r="2903" spans="2:11" ht="15" customHeight="1">
      <c r="B2903" s="753" t="s">
        <v>263</v>
      </c>
      <c r="C2903" s="867"/>
      <c r="D2903" s="867"/>
      <c r="E2903" s="867"/>
      <c r="F2903" s="867"/>
      <c r="G2903" s="867"/>
      <c r="H2903" s="868"/>
      <c r="I2903" s="63">
        <f>SUM(I2898:I2902)</f>
        <v>16</v>
      </c>
    </row>
    <row r="2904" spans="2:11" ht="19.5" customHeight="1">
      <c r="B2904" s="754" t="s">
        <v>264</v>
      </c>
      <c r="C2904" s="869"/>
      <c r="D2904" s="869"/>
      <c r="E2904" s="869"/>
      <c r="F2904" s="869"/>
      <c r="G2904" s="869"/>
      <c r="H2904" s="869"/>
      <c r="I2904" s="870"/>
    </row>
    <row r="2905" spans="2:11" ht="19.5" customHeight="1">
      <c r="B2905" s="871"/>
      <c r="C2905" s="860"/>
      <c r="D2905" s="860"/>
      <c r="E2905" s="860"/>
      <c r="F2905" s="860"/>
      <c r="G2905" s="860"/>
      <c r="H2905" s="860"/>
      <c r="I2905" s="872"/>
    </row>
    <row r="2906" spans="2:11" ht="19.5" customHeight="1">
      <c r="B2906" s="871"/>
      <c r="C2906" s="860"/>
      <c r="D2906" s="860"/>
      <c r="E2906" s="860"/>
      <c r="F2906" s="860"/>
      <c r="G2906" s="860"/>
      <c r="H2906" s="860"/>
      <c r="I2906" s="872"/>
    </row>
    <row r="2907" spans="2:11" ht="19.5" customHeight="1">
      <c r="B2907" s="871"/>
      <c r="C2907" s="860"/>
      <c r="D2907" s="860"/>
      <c r="E2907" s="860"/>
      <c r="F2907" s="860"/>
      <c r="G2907" s="860"/>
      <c r="H2907" s="860"/>
      <c r="I2907" s="872"/>
    </row>
    <row r="2908" spans="2:11" ht="19.5" customHeight="1">
      <c r="B2908" s="871"/>
      <c r="C2908" s="860"/>
      <c r="D2908" s="860"/>
      <c r="E2908" s="860"/>
      <c r="F2908" s="860"/>
      <c r="G2908" s="860"/>
      <c r="H2908" s="860"/>
      <c r="I2908" s="872"/>
    </row>
    <row r="2909" spans="2:11" ht="19.5" customHeight="1">
      <c r="B2909" s="871"/>
      <c r="C2909" s="860"/>
      <c r="D2909" s="860"/>
      <c r="E2909" s="860"/>
      <c r="F2909" s="860"/>
      <c r="G2909" s="860"/>
      <c r="H2909" s="860"/>
      <c r="I2909" s="872"/>
    </row>
    <row r="2910" spans="2:11" ht="19.5" customHeight="1">
      <c r="B2910" s="871"/>
      <c r="C2910" s="860"/>
      <c r="D2910" s="860"/>
      <c r="E2910" s="860"/>
      <c r="F2910" s="860"/>
      <c r="G2910" s="860"/>
      <c r="H2910" s="860"/>
      <c r="I2910" s="872"/>
    </row>
    <row r="2911" spans="2:11" ht="19.5" customHeight="1">
      <c r="B2911" s="871"/>
      <c r="C2911" s="860"/>
      <c r="D2911" s="860"/>
      <c r="E2911" s="860"/>
      <c r="F2911" s="860"/>
      <c r="G2911" s="860"/>
      <c r="H2911" s="860"/>
      <c r="I2911" s="872"/>
    </row>
    <row r="2912" spans="2:11" ht="19.149999999999999" customHeight="1">
      <c r="B2912" s="871"/>
      <c r="C2912" s="860"/>
      <c r="D2912" s="860"/>
      <c r="E2912" s="860"/>
      <c r="F2912" s="860"/>
      <c r="G2912" s="860"/>
      <c r="H2912" s="860"/>
      <c r="I2912" s="872"/>
    </row>
    <row r="2913" spans="2:11" ht="19.5" customHeight="1">
      <c r="B2913" s="871"/>
      <c r="C2913" s="860"/>
      <c r="D2913" s="860"/>
      <c r="E2913" s="860"/>
      <c r="F2913" s="860"/>
      <c r="G2913" s="860"/>
      <c r="H2913" s="860"/>
      <c r="I2913" s="872"/>
    </row>
    <row r="2914" spans="2:11" ht="19.5" customHeight="1">
      <c r="B2914" s="871"/>
      <c r="C2914" s="860"/>
      <c r="D2914" s="860"/>
      <c r="E2914" s="860"/>
      <c r="F2914" s="860"/>
      <c r="G2914" s="860"/>
      <c r="H2914" s="860"/>
      <c r="I2914" s="872"/>
    </row>
    <row r="2915" spans="2:11" ht="19.5" customHeight="1">
      <c r="B2915" s="871"/>
      <c r="C2915" s="860"/>
      <c r="D2915" s="860"/>
      <c r="E2915" s="860"/>
      <c r="F2915" s="860"/>
      <c r="G2915" s="860"/>
      <c r="H2915" s="860"/>
      <c r="I2915" s="872"/>
    </row>
    <row r="2916" spans="2:11" ht="19.5" customHeight="1">
      <c r="B2916" s="871"/>
      <c r="C2916" s="860"/>
      <c r="D2916" s="860"/>
      <c r="E2916" s="860"/>
      <c r="F2916" s="860"/>
      <c r="G2916" s="860"/>
      <c r="H2916" s="860"/>
      <c r="I2916" s="872"/>
    </row>
    <row r="2917" spans="2:11" ht="19.5" customHeight="1">
      <c r="B2917" s="871"/>
      <c r="C2917" s="860"/>
      <c r="D2917" s="860"/>
      <c r="E2917" s="860"/>
      <c r="F2917" s="860"/>
      <c r="G2917" s="860"/>
      <c r="H2917" s="860"/>
      <c r="I2917" s="872"/>
    </row>
    <row r="2918" spans="2:11" ht="19.5" customHeight="1">
      <c r="B2918" s="871"/>
      <c r="C2918" s="860"/>
      <c r="D2918" s="860"/>
      <c r="E2918" s="860"/>
      <c r="F2918" s="860"/>
      <c r="G2918" s="860"/>
      <c r="H2918" s="860"/>
      <c r="I2918" s="872"/>
    </row>
    <row r="2919" spans="2:11" ht="19.5" customHeight="1">
      <c r="B2919" s="871"/>
      <c r="C2919" s="860"/>
      <c r="D2919" s="860"/>
      <c r="E2919" s="860"/>
      <c r="F2919" s="860"/>
      <c r="G2919" s="860"/>
      <c r="H2919" s="860"/>
      <c r="I2919" s="872"/>
    </row>
    <row r="2920" spans="2:11" ht="19.5" customHeight="1">
      <c r="B2920" s="873"/>
      <c r="C2920" s="865"/>
      <c r="D2920" s="865"/>
      <c r="E2920" s="865"/>
      <c r="F2920" s="865"/>
      <c r="G2920" s="865"/>
      <c r="H2920" s="865"/>
      <c r="I2920" s="866"/>
    </row>
    <row r="2921" spans="2:11" ht="14.25" customHeight="1"/>
    <row r="2922" spans="2:11" ht="18" customHeight="1">
      <c r="B2922" s="755" t="s">
        <v>256</v>
      </c>
      <c r="C2922" s="861"/>
      <c r="D2922" s="861"/>
      <c r="E2922" s="861"/>
      <c r="F2922" s="861"/>
      <c r="G2922" s="862"/>
      <c r="H2922" s="461"/>
      <c r="I2922" s="462"/>
    </row>
    <row r="2923" spans="2:11" ht="18" customHeight="1">
      <c r="B2923" s="756" t="s">
        <v>257</v>
      </c>
      <c r="C2923" s="861"/>
      <c r="D2923" s="861"/>
      <c r="E2923" s="861"/>
      <c r="F2923" s="861"/>
      <c r="G2923" s="862"/>
      <c r="H2923" s="52"/>
      <c r="I2923" s="53"/>
    </row>
    <row r="2924" spans="2:11" ht="33" customHeight="1">
      <c r="B2924" s="757" t="str">
        <f>+ACTIVIDADES!$B$2</f>
        <v>MANTENIMIENTO RESTAURANTES ESCOLARES</v>
      </c>
      <c r="C2924" s="863"/>
      <c r="D2924" s="863"/>
      <c r="E2924" s="863"/>
      <c r="F2924" s="863"/>
      <c r="G2924" s="864"/>
      <c r="H2924" s="54"/>
      <c r="I2924" s="55"/>
    </row>
    <row r="2925" spans="2:11" ht="21" customHeight="1">
      <c r="B2925" s="463" t="s">
        <v>6</v>
      </c>
      <c r="C2925" s="758" t="s">
        <v>7</v>
      </c>
      <c r="D2925" s="861"/>
      <c r="E2925" s="861"/>
      <c r="F2925" s="861"/>
      <c r="G2925" s="861"/>
      <c r="H2925" s="464" t="s">
        <v>22</v>
      </c>
      <c r="I2925" s="56" t="s">
        <v>23</v>
      </c>
    </row>
    <row r="2926" spans="2:11" ht="95.25" customHeight="1">
      <c r="B2926" s="428">
        <f>+B2896+0.01</f>
        <v>13.049999999999999</v>
      </c>
      <c r="C2926" s="759" t="str">
        <f t="array" ref="C2926">INDEX(ACTIVIDADES!$C:$C,MATCH(B2926,ACTIVIDADES!$B:$B,0))</f>
        <v>Suministro e instalación de SALIDA ELÉCTRICA PARA INTERRUPTOR  sencillo o doble, 120V  15 A  en tubería EMT 1/2". Incluye: Aparato, 9m de cable N°12 AWG HF LS , conectores, tubería EMT 1/2", caja metálica 12x12x5cm, elementos de fijación y marcación</v>
      </c>
      <c r="D2926" s="865"/>
      <c r="E2926" s="865"/>
      <c r="F2926" s="865"/>
      <c r="G2926" s="866"/>
      <c r="H2926" s="465" t="str">
        <f t="array" ref="H2926">INDEX(ACTIVIDADES!$D:$D,MATCH(B2926,ACTIVIDADES!$B:$B,0))</f>
        <v>un</v>
      </c>
      <c r="I2926" s="57">
        <f>I2933</f>
        <v>7</v>
      </c>
      <c r="K2926" s="739">
        <f>INDEX(ACTIVIDADES!$F$9:$F$204,MATCH(MEMORIAS!B2926,ACTIVIDADES!$B$9:$B$204,0))</f>
        <v>127845.38692307238</v>
      </c>
    </row>
    <row r="2927" spans="2:11" ht="21" customHeight="1">
      <c r="B2927" s="760" t="s">
        <v>258</v>
      </c>
      <c r="C2927" s="761"/>
      <c r="D2927" s="762"/>
      <c r="E2927" s="58" t="s">
        <v>259</v>
      </c>
      <c r="F2927" s="58" t="s">
        <v>260</v>
      </c>
      <c r="G2927" s="58" t="s">
        <v>261</v>
      </c>
      <c r="H2927" s="58" t="s">
        <v>262</v>
      </c>
      <c r="I2927" s="59" t="s">
        <v>251</v>
      </c>
    </row>
    <row r="2928" spans="2:11" ht="15" customHeight="1">
      <c r="B2928" s="763" t="s">
        <v>1</v>
      </c>
      <c r="C2928" s="751"/>
      <c r="D2928" s="752"/>
      <c r="E2928" s="60"/>
      <c r="F2928" s="60"/>
      <c r="G2928" s="61"/>
      <c r="H2928" s="61">
        <v>1</v>
      </c>
      <c r="I2928" s="62">
        <f t="shared" ref="I2928:I2932" si="110">IF(E2928="",1,E2928)*IF(F2928="",1,F2928)*IF(G2928="",1,G2928)*H2928</f>
        <v>1</v>
      </c>
      <c r="K2928" s="740">
        <f>+I2928*K2926</f>
        <v>127845.38692307238</v>
      </c>
    </row>
    <row r="2929" spans="2:11" ht="15" customHeight="1">
      <c r="B2929" s="763" t="s">
        <v>2</v>
      </c>
      <c r="C2929" s="751"/>
      <c r="D2929" s="752"/>
      <c r="E2929" s="60"/>
      <c r="F2929" s="60"/>
      <c r="G2929" s="61"/>
      <c r="H2929" s="61">
        <v>2</v>
      </c>
      <c r="I2929" s="62">
        <f t="shared" si="110"/>
        <v>2</v>
      </c>
      <c r="K2929" s="740">
        <f>+I2929*K2926</f>
        <v>255690.77384614476</v>
      </c>
    </row>
    <row r="2930" spans="2:11" ht="15.75" customHeight="1">
      <c r="B2930" s="763" t="s">
        <v>270</v>
      </c>
      <c r="C2930" s="751"/>
      <c r="D2930" s="752"/>
      <c r="E2930" s="60"/>
      <c r="F2930" s="60"/>
      <c r="G2930" s="61"/>
      <c r="H2930" s="61">
        <v>1</v>
      </c>
      <c r="I2930" s="62">
        <f t="shared" si="110"/>
        <v>1</v>
      </c>
      <c r="K2930" s="740">
        <f>+I2930*K2926</f>
        <v>127845.38692307238</v>
      </c>
    </row>
    <row r="2931" spans="2:11" ht="15" customHeight="1">
      <c r="B2931" s="763" t="s">
        <v>271</v>
      </c>
      <c r="C2931" s="751"/>
      <c r="D2931" s="752"/>
      <c r="E2931" s="60"/>
      <c r="F2931" s="60"/>
      <c r="G2931" s="61"/>
      <c r="H2931" s="61">
        <v>2</v>
      </c>
      <c r="I2931" s="62">
        <f t="shared" si="110"/>
        <v>2</v>
      </c>
      <c r="K2931" s="740">
        <f>+I2931*K2926</f>
        <v>255690.77384614476</v>
      </c>
    </row>
    <row r="2932" spans="2:11" ht="15" customHeight="1">
      <c r="B2932" s="763" t="s">
        <v>272</v>
      </c>
      <c r="C2932" s="751"/>
      <c r="D2932" s="752"/>
      <c r="E2932" s="60"/>
      <c r="F2932" s="60"/>
      <c r="G2932" s="61"/>
      <c r="H2932" s="61">
        <v>1</v>
      </c>
      <c r="I2932" s="62">
        <f t="shared" si="110"/>
        <v>1</v>
      </c>
      <c r="K2932" s="740">
        <f>+I2932*K2926</f>
        <v>127845.38692307238</v>
      </c>
    </row>
    <row r="2933" spans="2:11" ht="15" customHeight="1">
      <c r="B2933" s="753" t="s">
        <v>263</v>
      </c>
      <c r="C2933" s="867"/>
      <c r="D2933" s="867"/>
      <c r="E2933" s="867"/>
      <c r="F2933" s="867"/>
      <c r="G2933" s="867"/>
      <c r="H2933" s="868"/>
      <c r="I2933" s="63">
        <f>SUM(I2928:I2932)</f>
        <v>7</v>
      </c>
    </row>
    <row r="2934" spans="2:11" ht="19.5" customHeight="1">
      <c r="B2934" s="754" t="s">
        <v>264</v>
      </c>
      <c r="C2934" s="869"/>
      <c r="D2934" s="869"/>
      <c r="E2934" s="869"/>
      <c r="F2934" s="869"/>
      <c r="G2934" s="869"/>
      <c r="H2934" s="869"/>
      <c r="I2934" s="870"/>
    </row>
    <row r="2935" spans="2:11" ht="19.5" customHeight="1">
      <c r="B2935" s="871"/>
      <c r="C2935" s="860"/>
      <c r="D2935" s="860"/>
      <c r="E2935" s="860"/>
      <c r="F2935" s="860"/>
      <c r="G2935" s="860"/>
      <c r="H2935" s="860"/>
      <c r="I2935" s="872"/>
    </row>
    <row r="2936" spans="2:11" ht="19.5" customHeight="1">
      <c r="B2936" s="871"/>
      <c r="C2936" s="860"/>
      <c r="D2936" s="860"/>
      <c r="E2936" s="860"/>
      <c r="F2936" s="860"/>
      <c r="G2936" s="860"/>
      <c r="H2936" s="860"/>
      <c r="I2936" s="872"/>
    </row>
    <row r="2937" spans="2:11" ht="19.5" customHeight="1">
      <c r="B2937" s="871"/>
      <c r="C2937" s="860"/>
      <c r="D2937" s="860"/>
      <c r="E2937" s="860"/>
      <c r="F2937" s="860"/>
      <c r="G2937" s="860"/>
      <c r="H2937" s="860"/>
      <c r="I2937" s="872"/>
    </row>
    <row r="2938" spans="2:11" ht="19.5" customHeight="1">
      <c r="B2938" s="871"/>
      <c r="C2938" s="860"/>
      <c r="D2938" s="860"/>
      <c r="E2938" s="860"/>
      <c r="F2938" s="860"/>
      <c r="G2938" s="860"/>
      <c r="H2938" s="860"/>
      <c r="I2938" s="872"/>
    </row>
    <row r="2939" spans="2:11" ht="19.5" customHeight="1">
      <c r="B2939" s="871"/>
      <c r="C2939" s="860"/>
      <c r="D2939" s="860"/>
      <c r="E2939" s="860"/>
      <c r="F2939" s="860"/>
      <c r="G2939" s="860"/>
      <c r="H2939" s="860"/>
      <c r="I2939" s="872"/>
    </row>
    <row r="2940" spans="2:11" ht="19.5" customHeight="1">
      <c r="B2940" s="871"/>
      <c r="C2940" s="860"/>
      <c r="D2940" s="860"/>
      <c r="E2940" s="860"/>
      <c r="F2940" s="860"/>
      <c r="G2940" s="860"/>
      <c r="H2940" s="860"/>
      <c r="I2940" s="872"/>
    </row>
    <row r="2941" spans="2:11" ht="19.5" customHeight="1">
      <c r="B2941" s="871"/>
      <c r="C2941" s="860"/>
      <c r="D2941" s="860"/>
      <c r="E2941" s="860"/>
      <c r="F2941" s="860"/>
      <c r="G2941" s="860"/>
      <c r="H2941" s="860"/>
      <c r="I2941" s="872"/>
    </row>
    <row r="2942" spans="2:11" ht="19.5" customHeight="1">
      <c r="B2942" s="871"/>
      <c r="C2942" s="860"/>
      <c r="D2942" s="860"/>
      <c r="E2942" s="860"/>
      <c r="F2942" s="860"/>
      <c r="G2942" s="860"/>
      <c r="H2942" s="860"/>
      <c r="I2942" s="872"/>
    </row>
    <row r="2943" spans="2:11" ht="19.5" customHeight="1">
      <c r="B2943" s="871"/>
      <c r="C2943" s="860"/>
      <c r="D2943" s="860"/>
      <c r="E2943" s="860"/>
      <c r="F2943" s="860"/>
      <c r="G2943" s="860"/>
      <c r="H2943" s="860"/>
      <c r="I2943" s="872"/>
    </row>
    <row r="2944" spans="2:11" ht="19.5" customHeight="1">
      <c r="B2944" s="871"/>
      <c r="C2944" s="860"/>
      <c r="D2944" s="860"/>
      <c r="E2944" s="860"/>
      <c r="F2944" s="860"/>
      <c r="G2944" s="860"/>
      <c r="H2944" s="860"/>
      <c r="I2944" s="872"/>
    </row>
    <row r="2945" spans="2:9" ht="19.5" customHeight="1">
      <c r="B2945" s="871"/>
      <c r="C2945" s="860"/>
      <c r="D2945" s="860"/>
      <c r="E2945" s="860"/>
      <c r="F2945" s="860"/>
      <c r="G2945" s="860"/>
      <c r="H2945" s="860"/>
      <c r="I2945" s="872"/>
    </row>
    <row r="2946" spans="2:9" ht="19.5" customHeight="1">
      <c r="B2946" s="871"/>
      <c r="C2946" s="860"/>
      <c r="D2946" s="860"/>
      <c r="E2946" s="860"/>
      <c r="F2946" s="860"/>
      <c r="G2946" s="860"/>
      <c r="H2946" s="860"/>
      <c r="I2946" s="872"/>
    </row>
    <row r="2947" spans="2:9" ht="19.5" customHeight="1">
      <c r="B2947" s="871"/>
      <c r="C2947" s="860"/>
      <c r="D2947" s="860"/>
      <c r="E2947" s="860"/>
      <c r="F2947" s="860"/>
      <c r="G2947" s="860"/>
      <c r="H2947" s="860"/>
      <c r="I2947" s="872"/>
    </row>
    <row r="2948" spans="2:9" ht="19.5" customHeight="1">
      <c r="B2948" s="871"/>
      <c r="C2948" s="860"/>
      <c r="D2948" s="860"/>
      <c r="E2948" s="860"/>
      <c r="F2948" s="860"/>
      <c r="G2948" s="860"/>
      <c r="H2948" s="860"/>
      <c r="I2948" s="872"/>
    </row>
    <row r="2949" spans="2:9" ht="19.5" customHeight="1">
      <c r="B2949" s="871"/>
      <c r="C2949" s="860"/>
      <c r="D2949" s="860"/>
      <c r="E2949" s="860"/>
      <c r="F2949" s="860"/>
      <c r="G2949" s="860"/>
      <c r="H2949" s="860"/>
      <c r="I2949" s="872"/>
    </row>
    <row r="2950" spans="2:9" ht="19.5" customHeight="1">
      <c r="B2950" s="871"/>
      <c r="C2950" s="860"/>
      <c r="D2950" s="860"/>
      <c r="E2950" s="860"/>
      <c r="F2950" s="860"/>
      <c r="G2950" s="860"/>
      <c r="H2950" s="860"/>
      <c r="I2950" s="872"/>
    </row>
    <row r="2951" spans="2:9" ht="19.5" customHeight="1">
      <c r="B2951" s="871"/>
      <c r="C2951" s="860"/>
      <c r="D2951" s="860"/>
      <c r="E2951" s="860"/>
      <c r="F2951" s="860"/>
      <c r="G2951" s="860"/>
      <c r="H2951" s="860"/>
      <c r="I2951" s="872"/>
    </row>
    <row r="2952" spans="2:9" ht="19.5" customHeight="1">
      <c r="B2952" s="873"/>
      <c r="C2952" s="865"/>
      <c r="D2952" s="865"/>
      <c r="E2952" s="865"/>
      <c r="F2952" s="865"/>
      <c r="G2952" s="865"/>
      <c r="H2952" s="865"/>
      <c r="I2952" s="866"/>
    </row>
    <row r="2953" spans="2:9" ht="14.25" customHeight="1"/>
    <row r="2954" spans="2:9" ht="18" customHeight="1">
      <c r="B2954" s="755" t="s">
        <v>256</v>
      </c>
      <c r="C2954" s="861"/>
      <c r="D2954" s="861"/>
      <c r="E2954" s="861"/>
      <c r="F2954" s="861"/>
      <c r="G2954" s="862"/>
      <c r="H2954" s="461"/>
      <c r="I2954" s="462"/>
    </row>
    <row r="2955" spans="2:9" ht="18" customHeight="1">
      <c r="B2955" s="756" t="s">
        <v>257</v>
      </c>
      <c r="C2955" s="861"/>
      <c r="D2955" s="861"/>
      <c r="E2955" s="861"/>
      <c r="F2955" s="861"/>
      <c r="G2955" s="862"/>
      <c r="H2955" s="52"/>
      <c r="I2955" s="53"/>
    </row>
    <row r="2956" spans="2:9" ht="33" customHeight="1">
      <c r="B2956" s="757" t="str">
        <f>+ACTIVIDADES!$B$2</f>
        <v>MANTENIMIENTO RESTAURANTES ESCOLARES</v>
      </c>
      <c r="C2956" s="863"/>
      <c r="D2956" s="863"/>
      <c r="E2956" s="863"/>
      <c r="F2956" s="863"/>
      <c r="G2956" s="864"/>
      <c r="H2956" s="54"/>
      <c r="I2956" s="55"/>
    </row>
    <row r="2957" spans="2:9" ht="21" customHeight="1">
      <c r="B2957" s="463" t="s">
        <v>6</v>
      </c>
      <c r="C2957" s="758" t="s">
        <v>7</v>
      </c>
      <c r="D2957" s="861"/>
      <c r="E2957" s="861"/>
      <c r="F2957" s="861"/>
      <c r="G2957" s="861"/>
      <c r="H2957" s="464" t="s">
        <v>22</v>
      </c>
      <c r="I2957" s="56" t="s">
        <v>23</v>
      </c>
    </row>
    <row r="2958" spans="2:9" ht="95.25" customHeight="1">
      <c r="B2958" s="428">
        <f>+B2926+0.01</f>
        <v>13.059999999999999</v>
      </c>
      <c r="C2958" s="759" t="str">
        <f t="array" ref="C2958">INDEX(ACTIVIDADES!$C:$C,MATCH(B2958,ACTIVIDADES!$B:$B,0))</f>
        <v>Suministro e intalación de SALIDA ELECTRICA PARA SENSOR DE PRESENCIA, 120V  en tubería EMT 1/2". Incluye: Aparato, 9m de cable N°12 AWG HF LS , conectores, tubería EMT 1/2", caja metálica 12x12x5cm, andamios certificados,  elementos de fijación y marcación</v>
      </c>
      <c r="D2958" s="865"/>
      <c r="E2958" s="865"/>
      <c r="F2958" s="865"/>
      <c r="G2958" s="866"/>
      <c r="H2958" s="465" t="str">
        <f t="array" ref="H2958">INDEX(ACTIVIDADES!$D:$D,MATCH(B2958,ACTIVIDADES!$B:$B,0))</f>
        <v>un</v>
      </c>
      <c r="I2958" s="57">
        <f>I2965</f>
        <v>0</v>
      </c>
    </row>
    <row r="2959" spans="2:9" ht="21" customHeight="1">
      <c r="B2959" s="760" t="s">
        <v>258</v>
      </c>
      <c r="C2959" s="761"/>
      <c r="D2959" s="762"/>
      <c r="E2959" s="58" t="s">
        <v>259</v>
      </c>
      <c r="F2959" s="58" t="s">
        <v>260</v>
      </c>
      <c r="G2959" s="58" t="s">
        <v>261</v>
      </c>
      <c r="H2959" s="58" t="s">
        <v>262</v>
      </c>
      <c r="I2959" s="59" t="s">
        <v>251</v>
      </c>
    </row>
    <row r="2960" spans="2:9" ht="15" customHeight="1">
      <c r="B2960" s="763"/>
      <c r="C2960" s="751"/>
      <c r="D2960" s="752"/>
      <c r="E2960" s="60"/>
      <c r="F2960" s="60"/>
      <c r="G2960" s="61"/>
      <c r="H2960" s="61"/>
      <c r="I2960" s="62">
        <f t="shared" ref="I2960:I2964" si="111">IF(E2960="",1,E2960)*IF(F2960="",1,F2960)*IF(G2960="",1,G2960)*H2960</f>
        <v>0</v>
      </c>
    </row>
    <row r="2961" spans="2:9" ht="15" customHeight="1">
      <c r="B2961" s="763"/>
      <c r="C2961" s="751"/>
      <c r="D2961" s="752"/>
      <c r="E2961" s="60"/>
      <c r="F2961" s="60"/>
      <c r="G2961" s="61"/>
      <c r="H2961" s="61"/>
      <c r="I2961" s="62">
        <f t="shared" si="111"/>
        <v>0</v>
      </c>
    </row>
    <row r="2962" spans="2:9" ht="15.75" customHeight="1">
      <c r="B2962" s="750"/>
      <c r="C2962" s="751"/>
      <c r="D2962" s="752"/>
      <c r="E2962" s="60"/>
      <c r="F2962" s="60"/>
      <c r="G2962" s="61"/>
      <c r="H2962" s="61"/>
      <c r="I2962" s="62">
        <f t="shared" si="111"/>
        <v>0</v>
      </c>
    </row>
    <row r="2963" spans="2:9" ht="15" customHeight="1">
      <c r="B2963" s="750"/>
      <c r="C2963" s="751"/>
      <c r="D2963" s="752"/>
      <c r="E2963" s="60"/>
      <c r="F2963" s="60"/>
      <c r="G2963" s="61"/>
      <c r="H2963" s="61"/>
      <c r="I2963" s="62">
        <f t="shared" si="111"/>
        <v>0</v>
      </c>
    </row>
    <row r="2964" spans="2:9" ht="15" customHeight="1">
      <c r="B2964" s="750"/>
      <c r="C2964" s="751"/>
      <c r="D2964" s="752"/>
      <c r="E2964" s="60"/>
      <c r="F2964" s="60"/>
      <c r="G2964" s="61"/>
      <c r="H2964" s="61"/>
      <c r="I2964" s="62">
        <f t="shared" si="111"/>
        <v>0</v>
      </c>
    </row>
    <row r="2965" spans="2:9" ht="15" customHeight="1">
      <c r="B2965" s="753" t="s">
        <v>263</v>
      </c>
      <c r="C2965" s="867"/>
      <c r="D2965" s="867"/>
      <c r="E2965" s="867"/>
      <c r="F2965" s="867"/>
      <c r="G2965" s="867"/>
      <c r="H2965" s="868"/>
      <c r="I2965" s="63">
        <f>SUM(I2960:I2964)</f>
        <v>0</v>
      </c>
    </row>
    <row r="2966" spans="2:9" ht="19.5" customHeight="1">
      <c r="B2966" s="754" t="s">
        <v>264</v>
      </c>
      <c r="C2966" s="869"/>
      <c r="D2966" s="869"/>
      <c r="E2966" s="869"/>
      <c r="F2966" s="869"/>
      <c r="G2966" s="869"/>
      <c r="H2966" s="869"/>
      <c r="I2966" s="870"/>
    </row>
    <row r="2967" spans="2:9" ht="19.5" customHeight="1">
      <c r="B2967" s="871"/>
      <c r="C2967" s="860"/>
      <c r="D2967" s="860"/>
      <c r="E2967" s="860"/>
      <c r="F2967" s="860"/>
      <c r="G2967" s="860"/>
      <c r="H2967" s="860"/>
      <c r="I2967" s="872"/>
    </row>
    <row r="2968" spans="2:9" ht="19.5" customHeight="1">
      <c r="B2968" s="871"/>
      <c r="C2968" s="860"/>
      <c r="D2968" s="860"/>
      <c r="E2968" s="860"/>
      <c r="F2968" s="860"/>
      <c r="G2968" s="860"/>
      <c r="H2968" s="860"/>
      <c r="I2968" s="872"/>
    </row>
    <row r="2969" spans="2:9" ht="19.5" customHeight="1">
      <c r="B2969" s="871"/>
      <c r="C2969" s="860"/>
      <c r="D2969" s="860"/>
      <c r="E2969" s="860"/>
      <c r="F2969" s="860"/>
      <c r="G2969" s="860"/>
      <c r="H2969" s="860"/>
      <c r="I2969" s="872"/>
    </row>
    <row r="2970" spans="2:9" ht="19.5" customHeight="1">
      <c r="B2970" s="871"/>
      <c r="C2970" s="860"/>
      <c r="D2970" s="860"/>
      <c r="E2970" s="860"/>
      <c r="F2970" s="860"/>
      <c r="G2970" s="860"/>
      <c r="H2970" s="860"/>
      <c r="I2970" s="872"/>
    </row>
    <row r="2971" spans="2:9" ht="19.5" customHeight="1">
      <c r="B2971" s="871"/>
      <c r="C2971" s="860"/>
      <c r="D2971" s="860"/>
      <c r="E2971" s="860"/>
      <c r="F2971" s="860"/>
      <c r="G2971" s="860"/>
      <c r="H2971" s="860"/>
      <c r="I2971" s="872"/>
    </row>
    <row r="2972" spans="2:9" ht="19.5" customHeight="1">
      <c r="B2972" s="871"/>
      <c r="C2972" s="860"/>
      <c r="D2972" s="860"/>
      <c r="E2972" s="860"/>
      <c r="F2972" s="860"/>
      <c r="G2972" s="860"/>
      <c r="H2972" s="860"/>
      <c r="I2972" s="872"/>
    </row>
    <row r="2973" spans="2:9" ht="19.5" customHeight="1">
      <c r="B2973" s="871"/>
      <c r="C2973" s="860"/>
      <c r="D2973" s="860"/>
      <c r="E2973" s="860"/>
      <c r="F2973" s="860"/>
      <c r="G2973" s="860"/>
      <c r="H2973" s="860"/>
      <c r="I2973" s="872"/>
    </row>
    <row r="2974" spans="2:9" ht="19.5" customHeight="1">
      <c r="B2974" s="871"/>
      <c r="C2974" s="860"/>
      <c r="D2974" s="860"/>
      <c r="E2974" s="860"/>
      <c r="F2974" s="860"/>
      <c r="G2974" s="860"/>
      <c r="H2974" s="860"/>
      <c r="I2974" s="872"/>
    </row>
    <row r="2975" spans="2:9" ht="19.5" customHeight="1">
      <c r="B2975" s="871"/>
      <c r="C2975" s="860"/>
      <c r="D2975" s="860"/>
      <c r="E2975" s="860"/>
      <c r="F2975" s="860"/>
      <c r="G2975" s="860"/>
      <c r="H2975" s="860"/>
      <c r="I2975" s="872"/>
    </row>
    <row r="2976" spans="2:9" ht="19.5" customHeight="1">
      <c r="B2976" s="873"/>
      <c r="C2976" s="865"/>
      <c r="D2976" s="865"/>
      <c r="E2976" s="865"/>
      <c r="F2976" s="865"/>
      <c r="G2976" s="865"/>
      <c r="H2976" s="865"/>
      <c r="I2976" s="866"/>
    </row>
    <row r="2977" spans="2:9" ht="14.25" customHeight="1"/>
    <row r="2978" spans="2:9" ht="18" customHeight="1">
      <c r="B2978" s="755" t="s">
        <v>256</v>
      </c>
      <c r="C2978" s="861"/>
      <c r="D2978" s="861"/>
      <c r="E2978" s="861"/>
      <c r="F2978" s="861"/>
      <c r="G2978" s="862"/>
      <c r="H2978" s="461"/>
      <c r="I2978" s="462"/>
    </row>
    <row r="2979" spans="2:9" ht="18" customHeight="1">
      <c r="B2979" s="756" t="s">
        <v>257</v>
      </c>
      <c r="C2979" s="861"/>
      <c r="D2979" s="861"/>
      <c r="E2979" s="861"/>
      <c r="F2979" s="861"/>
      <c r="G2979" s="862"/>
      <c r="H2979" s="52"/>
      <c r="I2979" s="53"/>
    </row>
    <row r="2980" spans="2:9" ht="33" customHeight="1">
      <c r="B2980" s="757" t="str">
        <f>+ACTIVIDADES!$B$2</f>
        <v>MANTENIMIENTO RESTAURANTES ESCOLARES</v>
      </c>
      <c r="C2980" s="863"/>
      <c r="D2980" s="863"/>
      <c r="E2980" s="863"/>
      <c r="F2980" s="863"/>
      <c r="G2980" s="864"/>
      <c r="H2980" s="54"/>
      <c r="I2980" s="55"/>
    </row>
    <row r="2981" spans="2:9" ht="21" customHeight="1">
      <c r="B2981" s="463" t="s">
        <v>6</v>
      </c>
      <c r="C2981" s="758" t="s">
        <v>7</v>
      </c>
      <c r="D2981" s="861"/>
      <c r="E2981" s="861"/>
      <c r="F2981" s="861"/>
      <c r="G2981" s="861"/>
      <c r="H2981" s="464" t="s">
        <v>22</v>
      </c>
      <c r="I2981" s="56" t="s">
        <v>23</v>
      </c>
    </row>
    <row r="2982" spans="2:9" ht="95.25" customHeight="1">
      <c r="B2982" s="428">
        <f>+B2958+0.01</f>
        <v>13.069999999999999</v>
      </c>
      <c r="C2982" s="759" t="str">
        <f t="array" ref="C2982">INDEX(ACTIVIDADES!$C:$C,MATCH(B2982,ACTIVIDADES!$B:$B,0))</f>
        <v xml:space="preserve">Suministro e instalación de TOMA 20 A 250 V TRIFILAR. Incluye caja, elementos para su correcta instalación y funcionamiento. </v>
      </c>
      <c r="D2982" s="865"/>
      <c r="E2982" s="865"/>
      <c r="F2982" s="865"/>
      <c r="G2982" s="866"/>
      <c r="H2982" s="465" t="str">
        <f t="array" ref="H2982">INDEX(ACTIVIDADES!$D:$D,MATCH(B2982,ACTIVIDADES!$B:$B,0))</f>
        <v>un</v>
      </c>
      <c r="I2982" s="57">
        <f>I2989</f>
        <v>0</v>
      </c>
    </row>
    <row r="2983" spans="2:9" ht="21" customHeight="1">
      <c r="B2983" s="760" t="s">
        <v>258</v>
      </c>
      <c r="C2983" s="761"/>
      <c r="D2983" s="762"/>
      <c r="E2983" s="58" t="s">
        <v>259</v>
      </c>
      <c r="F2983" s="58" t="s">
        <v>260</v>
      </c>
      <c r="G2983" s="58" t="s">
        <v>261</v>
      </c>
      <c r="H2983" s="58" t="s">
        <v>262</v>
      </c>
      <c r="I2983" s="59" t="s">
        <v>251</v>
      </c>
    </row>
    <row r="2984" spans="2:9" ht="15" customHeight="1">
      <c r="B2984" s="763"/>
      <c r="C2984" s="751"/>
      <c r="D2984" s="752"/>
      <c r="E2984" s="60"/>
      <c r="F2984" s="60"/>
      <c r="G2984" s="61"/>
      <c r="H2984" s="61"/>
      <c r="I2984" s="62">
        <f t="shared" ref="I2984:I2988" si="112">IF(E2984="",1,E2984)*IF(F2984="",1,F2984)*IF(G2984="",1,G2984)*H2984</f>
        <v>0</v>
      </c>
    </row>
    <row r="2985" spans="2:9" ht="15" customHeight="1">
      <c r="B2985" s="763"/>
      <c r="C2985" s="751"/>
      <c r="D2985" s="752"/>
      <c r="E2985" s="60"/>
      <c r="F2985" s="60"/>
      <c r="G2985" s="61"/>
      <c r="H2985" s="61"/>
      <c r="I2985" s="62">
        <f t="shared" si="112"/>
        <v>0</v>
      </c>
    </row>
    <row r="2986" spans="2:9" ht="15.75" customHeight="1">
      <c r="B2986" s="750"/>
      <c r="C2986" s="751"/>
      <c r="D2986" s="752"/>
      <c r="E2986" s="60"/>
      <c r="F2986" s="60"/>
      <c r="G2986" s="61"/>
      <c r="H2986" s="61"/>
      <c r="I2986" s="62">
        <f t="shared" si="112"/>
        <v>0</v>
      </c>
    </row>
    <row r="2987" spans="2:9" ht="15" customHeight="1">
      <c r="B2987" s="750"/>
      <c r="C2987" s="751"/>
      <c r="D2987" s="752"/>
      <c r="E2987" s="60"/>
      <c r="F2987" s="60"/>
      <c r="G2987" s="61"/>
      <c r="H2987" s="61"/>
      <c r="I2987" s="62">
        <f t="shared" si="112"/>
        <v>0</v>
      </c>
    </row>
    <row r="2988" spans="2:9" ht="15" customHeight="1">
      <c r="B2988" s="750"/>
      <c r="C2988" s="751"/>
      <c r="D2988" s="752"/>
      <c r="E2988" s="60"/>
      <c r="F2988" s="60"/>
      <c r="G2988" s="61"/>
      <c r="H2988" s="61"/>
      <c r="I2988" s="62">
        <f t="shared" si="112"/>
        <v>0</v>
      </c>
    </row>
    <row r="2989" spans="2:9" ht="15" customHeight="1">
      <c r="B2989" s="753" t="s">
        <v>263</v>
      </c>
      <c r="C2989" s="867"/>
      <c r="D2989" s="867"/>
      <c r="E2989" s="867"/>
      <c r="F2989" s="867"/>
      <c r="G2989" s="867"/>
      <c r="H2989" s="868"/>
      <c r="I2989" s="63">
        <f>SUM(I2984:I2988)</f>
        <v>0</v>
      </c>
    </row>
    <row r="2990" spans="2:9" ht="19.5" customHeight="1">
      <c r="B2990" s="754" t="s">
        <v>264</v>
      </c>
      <c r="C2990" s="869"/>
      <c r="D2990" s="869"/>
      <c r="E2990" s="869"/>
      <c r="F2990" s="869"/>
      <c r="G2990" s="869"/>
      <c r="H2990" s="869"/>
      <c r="I2990" s="870"/>
    </row>
    <row r="2991" spans="2:9" ht="19.5" customHeight="1">
      <c r="B2991" s="871"/>
      <c r="C2991" s="860"/>
      <c r="D2991" s="860"/>
      <c r="E2991" s="860"/>
      <c r="F2991" s="860"/>
      <c r="G2991" s="860"/>
      <c r="H2991" s="860"/>
      <c r="I2991" s="872"/>
    </row>
    <row r="2992" spans="2:9" ht="19.5" customHeight="1">
      <c r="B2992" s="871"/>
      <c r="C2992" s="860"/>
      <c r="D2992" s="860"/>
      <c r="E2992" s="860"/>
      <c r="F2992" s="860"/>
      <c r="G2992" s="860"/>
      <c r="H2992" s="860"/>
      <c r="I2992" s="872"/>
    </row>
    <row r="2993" spans="2:9" ht="19.5" customHeight="1">
      <c r="B2993" s="871"/>
      <c r="C2993" s="860"/>
      <c r="D2993" s="860"/>
      <c r="E2993" s="860"/>
      <c r="F2993" s="860"/>
      <c r="G2993" s="860"/>
      <c r="H2993" s="860"/>
      <c r="I2993" s="872"/>
    </row>
    <row r="2994" spans="2:9" ht="19.5" customHeight="1">
      <c r="B2994" s="871"/>
      <c r="C2994" s="860"/>
      <c r="D2994" s="860"/>
      <c r="E2994" s="860"/>
      <c r="F2994" s="860"/>
      <c r="G2994" s="860"/>
      <c r="H2994" s="860"/>
      <c r="I2994" s="872"/>
    </row>
    <row r="2995" spans="2:9" ht="19.5" customHeight="1">
      <c r="B2995" s="871"/>
      <c r="C2995" s="860"/>
      <c r="D2995" s="860"/>
      <c r="E2995" s="860"/>
      <c r="F2995" s="860"/>
      <c r="G2995" s="860"/>
      <c r="H2995" s="860"/>
      <c r="I2995" s="872"/>
    </row>
    <row r="2996" spans="2:9" ht="19.5" customHeight="1">
      <c r="B2996" s="871"/>
      <c r="C2996" s="860"/>
      <c r="D2996" s="860"/>
      <c r="E2996" s="860"/>
      <c r="F2996" s="860"/>
      <c r="G2996" s="860"/>
      <c r="H2996" s="860"/>
      <c r="I2996" s="872"/>
    </row>
    <row r="2997" spans="2:9" ht="19.5" customHeight="1">
      <c r="B2997" s="871"/>
      <c r="C2997" s="860"/>
      <c r="D2997" s="860"/>
      <c r="E2997" s="860"/>
      <c r="F2997" s="860"/>
      <c r="G2997" s="860"/>
      <c r="H2997" s="860"/>
      <c r="I2997" s="872"/>
    </row>
    <row r="2998" spans="2:9" ht="19.5" customHeight="1">
      <c r="B2998" s="871"/>
      <c r="C2998" s="860"/>
      <c r="D2998" s="860"/>
      <c r="E2998" s="860"/>
      <c r="F2998" s="860"/>
      <c r="G2998" s="860"/>
      <c r="H2998" s="860"/>
      <c r="I2998" s="872"/>
    </row>
    <row r="2999" spans="2:9" ht="19.5" customHeight="1">
      <c r="B2999" s="871"/>
      <c r="C2999" s="860"/>
      <c r="D2999" s="860"/>
      <c r="E2999" s="860"/>
      <c r="F2999" s="860"/>
      <c r="G2999" s="860"/>
      <c r="H2999" s="860"/>
      <c r="I2999" s="872"/>
    </row>
    <row r="3000" spans="2:9" ht="19.5" customHeight="1">
      <c r="B3000" s="873"/>
      <c r="C3000" s="865"/>
      <c r="D3000" s="865"/>
      <c r="E3000" s="865"/>
      <c r="F3000" s="865"/>
      <c r="G3000" s="865"/>
      <c r="H3000" s="865"/>
      <c r="I3000" s="866"/>
    </row>
    <row r="3001" spans="2:9" ht="14.25" customHeight="1"/>
    <row r="3002" spans="2:9" ht="18" customHeight="1">
      <c r="B3002" s="755" t="s">
        <v>256</v>
      </c>
      <c r="C3002" s="861"/>
      <c r="D3002" s="861"/>
      <c r="E3002" s="861"/>
      <c r="F3002" s="861"/>
      <c r="G3002" s="862"/>
      <c r="H3002" s="461"/>
      <c r="I3002" s="462"/>
    </row>
    <row r="3003" spans="2:9" ht="18" customHeight="1">
      <c r="B3003" s="756" t="s">
        <v>257</v>
      </c>
      <c r="C3003" s="861"/>
      <c r="D3003" s="861"/>
      <c r="E3003" s="861"/>
      <c r="F3003" s="861"/>
      <c r="G3003" s="862"/>
      <c r="H3003" s="52"/>
      <c r="I3003" s="53"/>
    </row>
    <row r="3004" spans="2:9" ht="33" customHeight="1">
      <c r="B3004" s="757" t="str">
        <f>+ACTIVIDADES!$B$2</f>
        <v>MANTENIMIENTO RESTAURANTES ESCOLARES</v>
      </c>
      <c r="C3004" s="863"/>
      <c r="D3004" s="863"/>
      <c r="E3004" s="863"/>
      <c r="F3004" s="863"/>
      <c r="G3004" s="864"/>
      <c r="H3004" s="54"/>
      <c r="I3004" s="55"/>
    </row>
    <row r="3005" spans="2:9" ht="21" customHeight="1">
      <c r="B3005" s="463" t="s">
        <v>6</v>
      </c>
      <c r="C3005" s="758" t="s">
        <v>7</v>
      </c>
      <c r="D3005" s="861"/>
      <c r="E3005" s="861"/>
      <c r="F3005" s="861"/>
      <c r="G3005" s="861"/>
      <c r="H3005" s="464" t="s">
        <v>22</v>
      </c>
      <c r="I3005" s="56" t="s">
        <v>23</v>
      </c>
    </row>
    <row r="3006" spans="2:9" ht="95.25" customHeight="1">
      <c r="B3006" s="428">
        <f>+B2982+0.01</f>
        <v>13.079999999999998</v>
      </c>
      <c r="C3006" s="759" t="str">
        <f t="array" ref="C3006">INDEX(ACTIVIDADES!$C:$C,MATCH(B3006,ACTIVIDADES!$B:$B,0))</f>
        <v>Suministro e instalación de SALIDA ELECTRICA PARA TOMACORRIENTE EXPUESTO TIPO COMERCIAL, 120V  en tubería EMT 1/2". Incluye: Aparato, 9m de cable N°12 AWG HF LS , conectores, tubería EMT 1/2", caja metálica 12x12x5cm, elementos de fijación y marcación</v>
      </c>
      <c r="D3006" s="865"/>
      <c r="E3006" s="865"/>
      <c r="F3006" s="865"/>
      <c r="G3006" s="866"/>
      <c r="H3006" s="465" t="str">
        <f t="array" ref="H3006">INDEX(ACTIVIDADES!$D:$D,MATCH(B3006,ACTIVIDADES!$B:$B,0))</f>
        <v>un</v>
      </c>
      <c r="I3006" s="57">
        <f>I3013</f>
        <v>0</v>
      </c>
    </row>
    <row r="3007" spans="2:9" ht="21" customHeight="1">
      <c r="B3007" s="760" t="s">
        <v>258</v>
      </c>
      <c r="C3007" s="761"/>
      <c r="D3007" s="762"/>
      <c r="E3007" s="58" t="s">
        <v>259</v>
      </c>
      <c r="F3007" s="58" t="s">
        <v>260</v>
      </c>
      <c r="G3007" s="58" t="s">
        <v>261</v>
      </c>
      <c r="H3007" s="58" t="s">
        <v>262</v>
      </c>
      <c r="I3007" s="59" t="s">
        <v>251</v>
      </c>
    </row>
    <row r="3008" spans="2:9" ht="15" customHeight="1">
      <c r="B3008" s="763"/>
      <c r="C3008" s="751"/>
      <c r="D3008" s="752"/>
      <c r="E3008" s="60"/>
      <c r="F3008" s="60"/>
      <c r="G3008" s="61"/>
      <c r="H3008" s="61"/>
      <c r="I3008" s="62">
        <f t="shared" ref="I3008:I3012" si="113">IF(E3008="",1,E3008)*IF(F3008="",1,F3008)*IF(G3008="",1,G3008)*H3008</f>
        <v>0</v>
      </c>
    </row>
    <row r="3009" spans="2:9" ht="15" customHeight="1">
      <c r="B3009" s="763"/>
      <c r="C3009" s="751"/>
      <c r="D3009" s="752"/>
      <c r="E3009" s="60"/>
      <c r="F3009" s="60"/>
      <c r="G3009" s="61"/>
      <c r="H3009" s="61"/>
      <c r="I3009" s="62">
        <f t="shared" si="113"/>
        <v>0</v>
      </c>
    </row>
    <row r="3010" spans="2:9" ht="15.75" customHeight="1">
      <c r="B3010" s="750"/>
      <c r="C3010" s="751"/>
      <c r="D3010" s="752"/>
      <c r="E3010" s="60"/>
      <c r="F3010" s="60"/>
      <c r="G3010" s="61"/>
      <c r="H3010" s="61"/>
      <c r="I3010" s="62">
        <f t="shared" si="113"/>
        <v>0</v>
      </c>
    </row>
    <row r="3011" spans="2:9" ht="15" customHeight="1">
      <c r="B3011" s="750"/>
      <c r="C3011" s="751"/>
      <c r="D3011" s="752"/>
      <c r="E3011" s="60"/>
      <c r="F3011" s="60"/>
      <c r="G3011" s="61"/>
      <c r="H3011" s="61"/>
      <c r="I3011" s="62">
        <f t="shared" si="113"/>
        <v>0</v>
      </c>
    </row>
    <row r="3012" spans="2:9" ht="15" customHeight="1">
      <c r="B3012" s="750"/>
      <c r="C3012" s="751"/>
      <c r="D3012" s="752"/>
      <c r="E3012" s="60"/>
      <c r="F3012" s="60"/>
      <c r="G3012" s="61"/>
      <c r="H3012" s="61"/>
      <c r="I3012" s="62">
        <f t="shared" si="113"/>
        <v>0</v>
      </c>
    </row>
    <row r="3013" spans="2:9" ht="15" customHeight="1">
      <c r="B3013" s="753" t="s">
        <v>263</v>
      </c>
      <c r="C3013" s="867"/>
      <c r="D3013" s="867"/>
      <c r="E3013" s="867"/>
      <c r="F3013" s="867"/>
      <c r="G3013" s="867"/>
      <c r="H3013" s="868"/>
      <c r="I3013" s="63">
        <f>SUM(I3008:I3012)</f>
        <v>0</v>
      </c>
    </row>
    <row r="3014" spans="2:9" ht="19.5" customHeight="1">
      <c r="B3014" s="754" t="s">
        <v>264</v>
      </c>
      <c r="C3014" s="869"/>
      <c r="D3014" s="869"/>
      <c r="E3014" s="869"/>
      <c r="F3014" s="869"/>
      <c r="G3014" s="869"/>
      <c r="H3014" s="869"/>
      <c r="I3014" s="870"/>
    </row>
    <row r="3015" spans="2:9" ht="19.5" customHeight="1">
      <c r="B3015" s="871"/>
      <c r="C3015" s="860"/>
      <c r="D3015" s="860"/>
      <c r="E3015" s="860"/>
      <c r="F3015" s="860"/>
      <c r="G3015" s="860"/>
      <c r="H3015" s="860"/>
      <c r="I3015" s="872"/>
    </row>
    <row r="3016" spans="2:9" ht="19.5" customHeight="1">
      <c r="B3016" s="871"/>
      <c r="C3016" s="860"/>
      <c r="D3016" s="860"/>
      <c r="E3016" s="860"/>
      <c r="F3016" s="860"/>
      <c r="G3016" s="860"/>
      <c r="H3016" s="860"/>
      <c r="I3016" s="872"/>
    </row>
    <row r="3017" spans="2:9" ht="19.5" customHeight="1">
      <c r="B3017" s="871"/>
      <c r="C3017" s="860"/>
      <c r="D3017" s="860"/>
      <c r="E3017" s="860"/>
      <c r="F3017" s="860"/>
      <c r="G3017" s="860"/>
      <c r="H3017" s="860"/>
      <c r="I3017" s="872"/>
    </row>
    <row r="3018" spans="2:9" ht="19.5" customHeight="1">
      <c r="B3018" s="871"/>
      <c r="C3018" s="860"/>
      <c r="D3018" s="860"/>
      <c r="E3018" s="860"/>
      <c r="F3018" s="860"/>
      <c r="G3018" s="860"/>
      <c r="H3018" s="860"/>
      <c r="I3018" s="872"/>
    </row>
    <row r="3019" spans="2:9" ht="19.5" customHeight="1">
      <c r="B3019" s="871"/>
      <c r="C3019" s="860"/>
      <c r="D3019" s="860"/>
      <c r="E3019" s="860"/>
      <c r="F3019" s="860"/>
      <c r="G3019" s="860"/>
      <c r="H3019" s="860"/>
      <c r="I3019" s="872"/>
    </row>
    <row r="3020" spans="2:9" ht="19.5" customHeight="1">
      <c r="B3020" s="871"/>
      <c r="C3020" s="860"/>
      <c r="D3020" s="860"/>
      <c r="E3020" s="860"/>
      <c r="F3020" s="860"/>
      <c r="G3020" s="860"/>
      <c r="H3020" s="860"/>
      <c r="I3020" s="872"/>
    </row>
    <row r="3021" spans="2:9" ht="19.5" customHeight="1">
      <c r="B3021" s="871"/>
      <c r="C3021" s="860"/>
      <c r="D3021" s="860"/>
      <c r="E3021" s="860"/>
      <c r="F3021" s="860"/>
      <c r="G3021" s="860"/>
      <c r="H3021" s="860"/>
      <c r="I3021" s="872"/>
    </row>
    <row r="3022" spans="2:9" ht="19.5" customHeight="1">
      <c r="B3022" s="871"/>
      <c r="C3022" s="860"/>
      <c r="D3022" s="860"/>
      <c r="E3022" s="860"/>
      <c r="F3022" s="860"/>
      <c r="G3022" s="860"/>
      <c r="H3022" s="860"/>
      <c r="I3022" s="872"/>
    </row>
    <row r="3023" spans="2:9" ht="19.5" customHeight="1">
      <c r="B3023" s="871"/>
      <c r="C3023" s="860"/>
      <c r="D3023" s="860"/>
      <c r="E3023" s="860"/>
      <c r="F3023" s="860"/>
      <c r="G3023" s="860"/>
      <c r="H3023" s="860"/>
      <c r="I3023" s="872"/>
    </row>
    <row r="3024" spans="2:9" ht="19.5" customHeight="1">
      <c r="B3024" s="873"/>
      <c r="C3024" s="865"/>
      <c r="D3024" s="865"/>
      <c r="E3024" s="865"/>
      <c r="F3024" s="865"/>
      <c r="G3024" s="865"/>
      <c r="H3024" s="865"/>
      <c r="I3024" s="866"/>
    </row>
    <row r="3025" spans="2:9" ht="14.25" customHeight="1"/>
    <row r="3026" spans="2:9" ht="18" customHeight="1">
      <c r="B3026" s="755" t="s">
        <v>256</v>
      </c>
      <c r="C3026" s="861"/>
      <c r="D3026" s="861"/>
      <c r="E3026" s="861"/>
      <c r="F3026" s="861"/>
      <c r="G3026" s="862"/>
      <c r="H3026" s="461"/>
      <c r="I3026" s="462"/>
    </row>
    <row r="3027" spans="2:9" ht="18" customHeight="1">
      <c r="B3027" s="756" t="s">
        <v>257</v>
      </c>
      <c r="C3027" s="861"/>
      <c r="D3027" s="861"/>
      <c r="E3027" s="861"/>
      <c r="F3027" s="861"/>
      <c r="G3027" s="862"/>
      <c r="H3027" s="52"/>
      <c r="I3027" s="53"/>
    </row>
    <row r="3028" spans="2:9" ht="33" customHeight="1">
      <c r="B3028" s="757" t="str">
        <f>+ACTIVIDADES!$B$2</f>
        <v>MANTENIMIENTO RESTAURANTES ESCOLARES</v>
      </c>
      <c r="C3028" s="863"/>
      <c r="D3028" s="863"/>
      <c r="E3028" s="863"/>
      <c r="F3028" s="863"/>
      <c r="G3028" s="864"/>
      <c r="H3028" s="54"/>
      <c r="I3028" s="55"/>
    </row>
    <row r="3029" spans="2:9" ht="21" customHeight="1">
      <c r="B3029" s="463" t="s">
        <v>6</v>
      </c>
      <c r="C3029" s="758" t="s">
        <v>7</v>
      </c>
      <c r="D3029" s="861"/>
      <c r="E3029" s="861"/>
      <c r="F3029" s="861"/>
      <c r="G3029" s="861"/>
      <c r="H3029" s="464" t="s">
        <v>22</v>
      </c>
      <c r="I3029" s="56" t="s">
        <v>23</v>
      </c>
    </row>
    <row r="3030" spans="2:9" ht="95.25" customHeight="1">
      <c r="B3030" s="428">
        <f>+B3006+0.01</f>
        <v>13.089999999999998</v>
      </c>
      <c r="C3030" s="759" t="str">
        <f t="array" ref="C3030">INDEX(ACTIVIDADES!$C:$C,MATCH(B3030,ACTIVIDADES!$B:$B,0))</f>
        <v xml:space="preserve">Red de SUMINISTRO ELÉCTRICO TRENZADA 2x1/0 XLPE+1/0 AL. Incluye todo lo necesarios para su correcta instalacion </v>
      </c>
      <c r="D3030" s="865"/>
      <c r="E3030" s="865"/>
      <c r="F3030" s="865"/>
      <c r="G3030" s="866"/>
      <c r="H3030" s="465" t="str">
        <f t="array" ref="H3030">INDEX(ACTIVIDADES!$D:$D,MATCH(B3030,ACTIVIDADES!$B:$B,0))</f>
        <v>m</v>
      </c>
      <c r="I3030" s="57">
        <f>I3037</f>
        <v>0</v>
      </c>
    </row>
    <row r="3031" spans="2:9" ht="21" customHeight="1">
      <c r="B3031" s="760" t="s">
        <v>258</v>
      </c>
      <c r="C3031" s="761"/>
      <c r="D3031" s="762"/>
      <c r="E3031" s="58" t="s">
        <v>259</v>
      </c>
      <c r="F3031" s="58" t="s">
        <v>260</v>
      </c>
      <c r="G3031" s="58" t="s">
        <v>261</v>
      </c>
      <c r="H3031" s="58" t="s">
        <v>262</v>
      </c>
      <c r="I3031" s="59" t="s">
        <v>251</v>
      </c>
    </row>
    <row r="3032" spans="2:9" ht="15" customHeight="1">
      <c r="B3032" s="763"/>
      <c r="C3032" s="751"/>
      <c r="D3032" s="752"/>
      <c r="E3032" s="60"/>
      <c r="F3032" s="60"/>
      <c r="G3032" s="61"/>
      <c r="H3032" s="61"/>
      <c r="I3032" s="62">
        <f t="shared" ref="I3032:I3036" si="114">IF(E3032="",1,E3032)*IF(F3032="",1,F3032)*IF(G3032="",1,G3032)*H3032</f>
        <v>0</v>
      </c>
    </row>
    <row r="3033" spans="2:9" ht="15" customHeight="1">
      <c r="B3033" s="763"/>
      <c r="C3033" s="751"/>
      <c r="D3033" s="752"/>
      <c r="E3033" s="60"/>
      <c r="F3033" s="60"/>
      <c r="G3033" s="61"/>
      <c r="H3033" s="61"/>
      <c r="I3033" s="62">
        <f t="shared" si="114"/>
        <v>0</v>
      </c>
    </row>
    <row r="3034" spans="2:9" ht="15.75" customHeight="1">
      <c r="B3034" s="750"/>
      <c r="C3034" s="751"/>
      <c r="D3034" s="752"/>
      <c r="E3034" s="60"/>
      <c r="F3034" s="60"/>
      <c r="G3034" s="61"/>
      <c r="H3034" s="61"/>
      <c r="I3034" s="62">
        <f t="shared" si="114"/>
        <v>0</v>
      </c>
    </row>
    <row r="3035" spans="2:9" ht="15" customHeight="1">
      <c r="B3035" s="750"/>
      <c r="C3035" s="751"/>
      <c r="D3035" s="752"/>
      <c r="E3035" s="60"/>
      <c r="F3035" s="60"/>
      <c r="G3035" s="61"/>
      <c r="H3035" s="61"/>
      <c r="I3035" s="62">
        <f t="shared" si="114"/>
        <v>0</v>
      </c>
    </row>
    <row r="3036" spans="2:9" ht="15" customHeight="1">
      <c r="B3036" s="750"/>
      <c r="C3036" s="751"/>
      <c r="D3036" s="752"/>
      <c r="E3036" s="60"/>
      <c r="F3036" s="60"/>
      <c r="G3036" s="61"/>
      <c r="H3036" s="61"/>
      <c r="I3036" s="62">
        <f t="shared" si="114"/>
        <v>0</v>
      </c>
    </row>
    <row r="3037" spans="2:9" ht="15" customHeight="1">
      <c r="B3037" s="753" t="s">
        <v>263</v>
      </c>
      <c r="C3037" s="867"/>
      <c r="D3037" s="867"/>
      <c r="E3037" s="867"/>
      <c r="F3037" s="867"/>
      <c r="G3037" s="867"/>
      <c r="H3037" s="868"/>
      <c r="I3037" s="63">
        <f>SUM(I3032:I3036)</f>
        <v>0</v>
      </c>
    </row>
    <row r="3038" spans="2:9" ht="19.5" customHeight="1">
      <c r="B3038" s="754" t="s">
        <v>264</v>
      </c>
      <c r="C3038" s="869"/>
      <c r="D3038" s="869"/>
      <c r="E3038" s="869"/>
      <c r="F3038" s="869"/>
      <c r="G3038" s="869"/>
      <c r="H3038" s="869"/>
      <c r="I3038" s="870"/>
    </row>
    <row r="3039" spans="2:9" ht="19.5" customHeight="1">
      <c r="B3039" s="871"/>
      <c r="C3039" s="860"/>
      <c r="D3039" s="860"/>
      <c r="E3039" s="860"/>
      <c r="F3039" s="860"/>
      <c r="G3039" s="860"/>
      <c r="H3039" s="860"/>
      <c r="I3039" s="872"/>
    </row>
    <row r="3040" spans="2:9" ht="19.5" customHeight="1">
      <c r="B3040" s="871"/>
      <c r="C3040" s="860"/>
      <c r="D3040" s="860"/>
      <c r="E3040" s="860"/>
      <c r="F3040" s="860"/>
      <c r="G3040" s="860"/>
      <c r="H3040" s="860"/>
      <c r="I3040" s="872"/>
    </row>
    <row r="3041" spans="2:9" ht="19.5" customHeight="1">
      <c r="B3041" s="871"/>
      <c r="C3041" s="860"/>
      <c r="D3041" s="860"/>
      <c r="E3041" s="860"/>
      <c r="F3041" s="860"/>
      <c r="G3041" s="860"/>
      <c r="H3041" s="860"/>
      <c r="I3041" s="872"/>
    </row>
    <row r="3042" spans="2:9" ht="19.5" customHeight="1">
      <c r="B3042" s="871"/>
      <c r="C3042" s="860"/>
      <c r="D3042" s="860"/>
      <c r="E3042" s="860"/>
      <c r="F3042" s="860"/>
      <c r="G3042" s="860"/>
      <c r="H3042" s="860"/>
      <c r="I3042" s="872"/>
    </row>
    <row r="3043" spans="2:9" ht="19.5" customHeight="1">
      <c r="B3043" s="871"/>
      <c r="C3043" s="860"/>
      <c r="D3043" s="860"/>
      <c r="E3043" s="860"/>
      <c r="F3043" s="860"/>
      <c r="G3043" s="860"/>
      <c r="H3043" s="860"/>
      <c r="I3043" s="872"/>
    </row>
    <row r="3044" spans="2:9" ht="19.5" customHeight="1">
      <c r="B3044" s="871"/>
      <c r="C3044" s="860"/>
      <c r="D3044" s="860"/>
      <c r="E3044" s="860"/>
      <c r="F3044" s="860"/>
      <c r="G3044" s="860"/>
      <c r="H3044" s="860"/>
      <c r="I3044" s="872"/>
    </row>
    <row r="3045" spans="2:9" ht="19.5" customHeight="1">
      <c r="B3045" s="871"/>
      <c r="C3045" s="860"/>
      <c r="D3045" s="860"/>
      <c r="E3045" s="860"/>
      <c r="F3045" s="860"/>
      <c r="G3045" s="860"/>
      <c r="H3045" s="860"/>
      <c r="I3045" s="872"/>
    </row>
    <row r="3046" spans="2:9" ht="19.5" customHeight="1">
      <c r="B3046" s="871"/>
      <c r="C3046" s="860"/>
      <c r="D3046" s="860"/>
      <c r="E3046" s="860"/>
      <c r="F3046" s="860"/>
      <c r="G3046" s="860"/>
      <c r="H3046" s="860"/>
      <c r="I3046" s="872"/>
    </row>
    <row r="3047" spans="2:9" ht="19.5" customHeight="1">
      <c r="B3047" s="871"/>
      <c r="C3047" s="860"/>
      <c r="D3047" s="860"/>
      <c r="E3047" s="860"/>
      <c r="F3047" s="860"/>
      <c r="G3047" s="860"/>
      <c r="H3047" s="860"/>
      <c r="I3047" s="872"/>
    </row>
    <row r="3048" spans="2:9" ht="19.5" customHeight="1">
      <c r="B3048" s="873"/>
      <c r="C3048" s="865"/>
      <c r="D3048" s="865"/>
      <c r="E3048" s="865"/>
      <c r="F3048" s="865"/>
      <c r="G3048" s="865"/>
      <c r="H3048" s="865"/>
      <c r="I3048" s="866"/>
    </row>
    <row r="3049" spans="2:9" ht="14.25" customHeight="1"/>
    <row r="3050" spans="2:9" ht="18" customHeight="1">
      <c r="B3050" s="755" t="s">
        <v>256</v>
      </c>
      <c r="C3050" s="861"/>
      <c r="D3050" s="861"/>
      <c r="E3050" s="861"/>
      <c r="F3050" s="861"/>
      <c r="G3050" s="862"/>
      <c r="H3050" s="461"/>
      <c r="I3050" s="462"/>
    </row>
    <row r="3051" spans="2:9" ht="18" customHeight="1">
      <c r="B3051" s="756" t="s">
        <v>257</v>
      </c>
      <c r="C3051" s="861"/>
      <c r="D3051" s="861"/>
      <c r="E3051" s="861"/>
      <c r="F3051" s="861"/>
      <c r="G3051" s="862"/>
      <c r="H3051" s="52"/>
      <c r="I3051" s="53"/>
    </row>
    <row r="3052" spans="2:9" ht="33" customHeight="1">
      <c r="B3052" s="757" t="str">
        <f>+ACTIVIDADES!$B$2</f>
        <v>MANTENIMIENTO RESTAURANTES ESCOLARES</v>
      </c>
      <c r="C3052" s="863"/>
      <c r="D3052" s="863"/>
      <c r="E3052" s="863"/>
      <c r="F3052" s="863"/>
      <c r="G3052" s="864"/>
      <c r="H3052" s="54"/>
      <c r="I3052" s="55"/>
    </row>
    <row r="3053" spans="2:9" ht="21" customHeight="1">
      <c r="B3053" s="463" t="s">
        <v>6</v>
      </c>
      <c r="C3053" s="758" t="s">
        <v>7</v>
      </c>
      <c r="D3053" s="861"/>
      <c r="E3053" s="861"/>
      <c r="F3053" s="861"/>
      <c r="G3053" s="861"/>
      <c r="H3053" s="464" t="s">
        <v>22</v>
      </c>
      <c r="I3053" s="56" t="s">
        <v>23</v>
      </c>
    </row>
    <row r="3054" spans="2:9" ht="95.25" customHeight="1">
      <c r="B3054" s="428">
        <f>+B3030+0.01</f>
        <v>13.099999999999998</v>
      </c>
      <c r="C3054" s="759" t="str">
        <f t="array" ref="C3054">INDEX(ACTIVIDADES!$C:$C,MATCH(B3054,ACTIVIDADES!$B:$B,0))</f>
        <v xml:space="preserve">Suministro e  Instalación de MEDIDOR ELÉCTRICO TRIFILAR 240V 5 100A calibrado. Incluye gabinete para alojar medidor, Breaker 2x40A, tuberia, accesorios de conexión y puesta a tierra </v>
      </c>
      <c r="D3054" s="865"/>
      <c r="E3054" s="865"/>
      <c r="F3054" s="865"/>
      <c r="G3054" s="866"/>
      <c r="H3054" s="465" t="str">
        <f t="array" ref="H3054">INDEX(ACTIVIDADES!$D:$D,MATCH(B3054,ACTIVIDADES!$B:$B,0))</f>
        <v>un</v>
      </c>
      <c r="I3054" s="57">
        <f>I3061</f>
        <v>0</v>
      </c>
    </row>
    <row r="3055" spans="2:9" ht="21" customHeight="1">
      <c r="B3055" s="760" t="s">
        <v>258</v>
      </c>
      <c r="C3055" s="761"/>
      <c r="D3055" s="762"/>
      <c r="E3055" s="58" t="s">
        <v>259</v>
      </c>
      <c r="F3055" s="58" t="s">
        <v>260</v>
      </c>
      <c r="G3055" s="58" t="s">
        <v>261</v>
      </c>
      <c r="H3055" s="58" t="s">
        <v>262</v>
      </c>
      <c r="I3055" s="59" t="s">
        <v>251</v>
      </c>
    </row>
    <row r="3056" spans="2:9" ht="15" customHeight="1">
      <c r="B3056" s="763"/>
      <c r="C3056" s="751"/>
      <c r="D3056" s="752"/>
      <c r="E3056" s="60"/>
      <c r="F3056" s="60"/>
      <c r="G3056" s="61"/>
      <c r="H3056" s="61"/>
      <c r="I3056" s="62">
        <f t="shared" ref="I3056:I3060" si="115">IF(E3056="",1,E3056)*IF(F3056="",1,F3056)*IF(G3056="",1,G3056)*H3056</f>
        <v>0</v>
      </c>
    </row>
    <row r="3057" spans="2:9" ht="15" customHeight="1">
      <c r="B3057" s="763"/>
      <c r="C3057" s="751"/>
      <c r="D3057" s="752"/>
      <c r="E3057" s="60"/>
      <c r="F3057" s="60"/>
      <c r="G3057" s="61"/>
      <c r="H3057" s="61"/>
      <c r="I3057" s="62">
        <f t="shared" si="115"/>
        <v>0</v>
      </c>
    </row>
    <row r="3058" spans="2:9" ht="15.75" customHeight="1">
      <c r="B3058" s="750"/>
      <c r="C3058" s="751"/>
      <c r="D3058" s="752"/>
      <c r="E3058" s="60"/>
      <c r="F3058" s="60"/>
      <c r="G3058" s="61"/>
      <c r="H3058" s="61"/>
      <c r="I3058" s="62">
        <f t="shared" si="115"/>
        <v>0</v>
      </c>
    </row>
    <row r="3059" spans="2:9" ht="15" customHeight="1">
      <c r="B3059" s="750"/>
      <c r="C3059" s="751"/>
      <c r="D3059" s="752"/>
      <c r="E3059" s="60"/>
      <c r="F3059" s="60"/>
      <c r="G3059" s="61"/>
      <c r="H3059" s="61"/>
      <c r="I3059" s="62">
        <f t="shared" si="115"/>
        <v>0</v>
      </c>
    </row>
    <row r="3060" spans="2:9" ht="15" customHeight="1">
      <c r="B3060" s="750"/>
      <c r="C3060" s="751"/>
      <c r="D3060" s="752"/>
      <c r="E3060" s="60"/>
      <c r="F3060" s="60"/>
      <c r="G3060" s="61"/>
      <c r="H3060" s="61"/>
      <c r="I3060" s="62">
        <f t="shared" si="115"/>
        <v>0</v>
      </c>
    </row>
    <row r="3061" spans="2:9" ht="15" customHeight="1">
      <c r="B3061" s="753" t="s">
        <v>263</v>
      </c>
      <c r="C3061" s="867"/>
      <c r="D3061" s="867"/>
      <c r="E3061" s="867"/>
      <c r="F3061" s="867"/>
      <c r="G3061" s="867"/>
      <c r="H3061" s="868"/>
      <c r="I3061" s="63">
        <f>SUM(I3056:I3060)</f>
        <v>0</v>
      </c>
    </row>
    <row r="3062" spans="2:9" ht="19.5" customHeight="1">
      <c r="B3062" s="754" t="s">
        <v>264</v>
      </c>
      <c r="C3062" s="869"/>
      <c r="D3062" s="869"/>
      <c r="E3062" s="869"/>
      <c r="F3062" s="869"/>
      <c r="G3062" s="869"/>
      <c r="H3062" s="869"/>
      <c r="I3062" s="870"/>
    </row>
    <row r="3063" spans="2:9" ht="19.5" customHeight="1">
      <c r="B3063" s="871"/>
      <c r="C3063" s="860"/>
      <c r="D3063" s="860"/>
      <c r="E3063" s="860"/>
      <c r="F3063" s="860"/>
      <c r="G3063" s="860"/>
      <c r="H3063" s="860"/>
      <c r="I3063" s="872"/>
    </row>
    <row r="3064" spans="2:9" ht="19.5" customHeight="1">
      <c r="B3064" s="871"/>
      <c r="C3064" s="860"/>
      <c r="D3064" s="860"/>
      <c r="E3064" s="860"/>
      <c r="F3064" s="860"/>
      <c r="G3064" s="860"/>
      <c r="H3064" s="860"/>
      <c r="I3064" s="872"/>
    </row>
    <row r="3065" spans="2:9" ht="19.5" customHeight="1">
      <c r="B3065" s="871"/>
      <c r="C3065" s="860"/>
      <c r="D3065" s="860"/>
      <c r="E3065" s="860"/>
      <c r="F3065" s="860"/>
      <c r="G3065" s="860"/>
      <c r="H3065" s="860"/>
      <c r="I3065" s="872"/>
    </row>
    <row r="3066" spans="2:9" ht="19.5" customHeight="1">
      <c r="B3066" s="871"/>
      <c r="C3066" s="860"/>
      <c r="D3066" s="860"/>
      <c r="E3066" s="860"/>
      <c r="F3066" s="860"/>
      <c r="G3066" s="860"/>
      <c r="H3066" s="860"/>
      <c r="I3066" s="872"/>
    </row>
    <row r="3067" spans="2:9" ht="19.5" customHeight="1">
      <c r="B3067" s="871"/>
      <c r="C3067" s="860"/>
      <c r="D3067" s="860"/>
      <c r="E3067" s="860"/>
      <c r="F3067" s="860"/>
      <c r="G3067" s="860"/>
      <c r="H3067" s="860"/>
      <c r="I3067" s="872"/>
    </row>
    <row r="3068" spans="2:9" ht="19.5" customHeight="1">
      <c r="B3068" s="871"/>
      <c r="C3068" s="860"/>
      <c r="D3068" s="860"/>
      <c r="E3068" s="860"/>
      <c r="F3068" s="860"/>
      <c r="G3068" s="860"/>
      <c r="H3068" s="860"/>
      <c r="I3068" s="872"/>
    </row>
    <row r="3069" spans="2:9" ht="19.5" customHeight="1">
      <c r="B3069" s="871"/>
      <c r="C3069" s="860"/>
      <c r="D3069" s="860"/>
      <c r="E3069" s="860"/>
      <c r="F3069" s="860"/>
      <c r="G3069" s="860"/>
      <c r="H3069" s="860"/>
      <c r="I3069" s="872"/>
    </row>
    <row r="3070" spans="2:9" ht="19.5" customHeight="1">
      <c r="B3070" s="871"/>
      <c r="C3070" s="860"/>
      <c r="D3070" s="860"/>
      <c r="E3070" s="860"/>
      <c r="F3070" s="860"/>
      <c r="G3070" s="860"/>
      <c r="H3070" s="860"/>
      <c r="I3070" s="872"/>
    </row>
    <row r="3071" spans="2:9" ht="19.5" customHeight="1">
      <c r="B3071" s="871"/>
      <c r="C3071" s="860"/>
      <c r="D3071" s="860"/>
      <c r="E3071" s="860"/>
      <c r="F3071" s="860"/>
      <c r="G3071" s="860"/>
      <c r="H3071" s="860"/>
      <c r="I3071" s="872"/>
    </row>
    <row r="3072" spans="2:9" ht="19.5" customHeight="1">
      <c r="B3072" s="873"/>
      <c r="C3072" s="865"/>
      <c r="D3072" s="865"/>
      <c r="E3072" s="865"/>
      <c r="F3072" s="865"/>
      <c r="G3072" s="865"/>
      <c r="H3072" s="865"/>
      <c r="I3072" s="866"/>
    </row>
    <row r="3073" spans="2:9" ht="14.25" customHeight="1"/>
    <row r="3074" spans="2:9" ht="18" customHeight="1">
      <c r="B3074" s="755" t="s">
        <v>256</v>
      </c>
      <c r="C3074" s="861"/>
      <c r="D3074" s="861"/>
      <c r="E3074" s="861"/>
      <c r="F3074" s="861"/>
      <c r="G3074" s="862"/>
      <c r="H3074" s="461"/>
      <c r="I3074" s="462"/>
    </row>
    <row r="3075" spans="2:9" ht="18" customHeight="1">
      <c r="B3075" s="756" t="s">
        <v>257</v>
      </c>
      <c r="C3075" s="861"/>
      <c r="D3075" s="861"/>
      <c r="E3075" s="861"/>
      <c r="F3075" s="861"/>
      <c r="G3075" s="862"/>
      <c r="H3075" s="52"/>
      <c r="I3075" s="53"/>
    </row>
    <row r="3076" spans="2:9" ht="33" customHeight="1">
      <c r="B3076" s="757" t="str">
        <f>+ACTIVIDADES!$B$2</f>
        <v>MANTENIMIENTO RESTAURANTES ESCOLARES</v>
      </c>
      <c r="C3076" s="863"/>
      <c r="D3076" s="863"/>
      <c r="E3076" s="863"/>
      <c r="F3076" s="863"/>
      <c r="G3076" s="864"/>
      <c r="H3076" s="54"/>
      <c r="I3076" s="55"/>
    </row>
    <row r="3077" spans="2:9" ht="21" customHeight="1">
      <c r="B3077" s="463" t="s">
        <v>6</v>
      </c>
      <c r="C3077" s="758" t="s">
        <v>7</v>
      </c>
      <c r="D3077" s="861"/>
      <c r="E3077" s="861"/>
      <c r="F3077" s="861"/>
      <c r="G3077" s="861"/>
      <c r="H3077" s="464" t="s">
        <v>22</v>
      </c>
      <c r="I3077" s="56" t="s">
        <v>23</v>
      </c>
    </row>
    <row r="3078" spans="2:9" ht="95.25" customHeight="1">
      <c r="B3078" s="428">
        <f>+B3054+0.01</f>
        <v>13.109999999999998</v>
      </c>
      <c r="C3078" s="759" t="str">
        <f t="array" ref="C3078">INDEX(ACTIVIDADES!$C:$C,MATCH(B3078,ACTIVIDADES!$B:$B,0))</f>
        <v xml:space="preserve">Suministro e instalación CABLE ANTIFRAUDE 2 x N° 8 + 1 N° 8 AWG XLPE cobre 3 hilos   </v>
      </c>
      <c r="D3078" s="865"/>
      <c r="E3078" s="865"/>
      <c r="F3078" s="865"/>
      <c r="G3078" s="866"/>
      <c r="H3078" s="465" t="str">
        <f t="array" ref="H3078">INDEX(ACTIVIDADES!$D:$D,MATCH(B3078,ACTIVIDADES!$B:$B,0))</f>
        <v>m</v>
      </c>
      <c r="I3078" s="57">
        <f>I3085</f>
        <v>0</v>
      </c>
    </row>
    <row r="3079" spans="2:9" ht="21" customHeight="1">
      <c r="B3079" s="760" t="s">
        <v>258</v>
      </c>
      <c r="C3079" s="761"/>
      <c r="D3079" s="762"/>
      <c r="E3079" s="58" t="s">
        <v>259</v>
      </c>
      <c r="F3079" s="58" t="s">
        <v>260</v>
      </c>
      <c r="G3079" s="58" t="s">
        <v>261</v>
      </c>
      <c r="H3079" s="58" t="s">
        <v>262</v>
      </c>
      <c r="I3079" s="59" t="s">
        <v>251</v>
      </c>
    </row>
    <row r="3080" spans="2:9" ht="15" customHeight="1">
      <c r="B3080" s="763"/>
      <c r="C3080" s="751"/>
      <c r="D3080" s="752"/>
      <c r="E3080" s="60"/>
      <c r="F3080" s="60"/>
      <c r="G3080" s="61"/>
      <c r="H3080" s="61"/>
      <c r="I3080" s="62">
        <f t="shared" ref="I3080:I3084" si="116">IF(E3080="",1,E3080)*IF(F3080="",1,F3080)*IF(G3080="",1,G3080)*H3080</f>
        <v>0</v>
      </c>
    </row>
    <row r="3081" spans="2:9" ht="15" customHeight="1">
      <c r="B3081" s="763"/>
      <c r="C3081" s="751"/>
      <c r="D3081" s="752"/>
      <c r="E3081" s="60"/>
      <c r="F3081" s="60"/>
      <c r="G3081" s="61"/>
      <c r="H3081" s="61"/>
      <c r="I3081" s="62">
        <f t="shared" si="116"/>
        <v>0</v>
      </c>
    </row>
    <row r="3082" spans="2:9" ht="15.75" customHeight="1">
      <c r="B3082" s="750"/>
      <c r="C3082" s="751"/>
      <c r="D3082" s="752"/>
      <c r="E3082" s="60"/>
      <c r="F3082" s="60"/>
      <c r="G3082" s="61"/>
      <c r="H3082" s="61"/>
      <c r="I3082" s="62">
        <f t="shared" si="116"/>
        <v>0</v>
      </c>
    </row>
    <row r="3083" spans="2:9" ht="15" customHeight="1">
      <c r="B3083" s="750"/>
      <c r="C3083" s="751"/>
      <c r="D3083" s="752"/>
      <c r="E3083" s="60"/>
      <c r="F3083" s="60"/>
      <c r="G3083" s="61"/>
      <c r="H3083" s="61"/>
      <c r="I3083" s="62">
        <f t="shared" si="116"/>
        <v>0</v>
      </c>
    </row>
    <row r="3084" spans="2:9" ht="15" customHeight="1">
      <c r="B3084" s="750"/>
      <c r="C3084" s="751"/>
      <c r="D3084" s="752"/>
      <c r="E3084" s="60"/>
      <c r="F3084" s="60"/>
      <c r="G3084" s="61"/>
      <c r="H3084" s="61"/>
      <c r="I3084" s="62">
        <f t="shared" si="116"/>
        <v>0</v>
      </c>
    </row>
    <row r="3085" spans="2:9" ht="15" customHeight="1">
      <c r="B3085" s="753" t="s">
        <v>263</v>
      </c>
      <c r="C3085" s="867"/>
      <c r="D3085" s="867"/>
      <c r="E3085" s="867"/>
      <c r="F3085" s="867"/>
      <c r="G3085" s="867"/>
      <c r="H3085" s="868"/>
      <c r="I3085" s="63">
        <f>SUM(I3080:I3084)</f>
        <v>0</v>
      </c>
    </row>
    <row r="3086" spans="2:9" ht="19.5" customHeight="1">
      <c r="B3086" s="754" t="s">
        <v>264</v>
      </c>
      <c r="C3086" s="869"/>
      <c r="D3086" s="869"/>
      <c r="E3086" s="869"/>
      <c r="F3086" s="869"/>
      <c r="G3086" s="869"/>
      <c r="H3086" s="869"/>
      <c r="I3086" s="870"/>
    </row>
    <row r="3087" spans="2:9" ht="19.5" customHeight="1">
      <c r="B3087" s="871"/>
      <c r="C3087" s="860"/>
      <c r="D3087" s="860"/>
      <c r="E3087" s="860"/>
      <c r="F3087" s="860"/>
      <c r="G3087" s="860"/>
      <c r="H3087" s="860"/>
      <c r="I3087" s="872"/>
    </row>
    <row r="3088" spans="2:9" ht="19.5" customHeight="1">
      <c r="B3088" s="871"/>
      <c r="C3088" s="860"/>
      <c r="D3088" s="860"/>
      <c r="E3088" s="860"/>
      <c r="F3088" s="860"/>
      <c r="G3088" s="860"/>
      <c r="H3088" s="860"/>
      <c r="I3088" s="872"/>
    </row>
    <row r="3089" spans="2:9" ht="19.5" customHeight="1">
      <c r="B3089" s="871"/>
      <c r="C3089" s="860"/>
      <c r="D3089" s="860"/>
      <c r="E3089" s="860"/>
      <c r="F3089" s="860"/>
      <c r="G3089" s="860"/>
      <c r="H3089" s="860"/>
      <c r="I3089" s="872"/>
    </row>
    <row r="3090" spans="2:9" ht="19.5" customHeight="1">
      <c r="B3090" s="871"/>
      <c r="C3090" s="860"/>
      <c r="D3090" s="860"/>
      <c r="E3090" s="860"/>
      <c r="F3090" s="860"/>
      <c r="G3090" s="860"/>
      <c r="H3090" s="860"/>
      <c r="I3090" s="872"/>
    </row>
    <row r="3091" spans="2:9" ht="19.5" customHeight="1">
      <c r="B3091" s="871"/>
      <c r="C3091" s="860"/>
      <c r="D3091" s="860"/>
      <c r="E3091" s="860"/>
      <c r="F3091" s="860"/>
      <c r="G3091" s="860"/>
      <c r="H3091" s="860"/>
      <c r="I3091" s="872"/>
    </row>
    <row r="3092" spans="2:9" ht="19.5" customHeight="1">
      <c r="B3092" s="871"/>
      <c r="C3092" s="860"/>
      <c r="D3092" s="860"/>
      <c r="E3092" s="860"/>
      <c r="F3092" s="860"/>
      <c r="G3092" s="860"/>
      <c r="H3092" s="860"/>
      <c r="I3092" s="872"/>
    </row>
    <row r="3093" spans="2:9" ht="19.5" customHeight="1">
      <c r="B3093" s="871"/>
      <c r="C3093" s="860"/>
      <c r="D3093" s="860"/>
      <c r="E3093" s="860"/>
      <c r="F3093" s="860"/>
      <c r="G3093" s="860"/>
      <c r="H3093" s="860"/>
      <c r="I3093" s="872"/>
    </row>
    <row r="3094" spans="2:9" ht="19.5" customHeight="1">
      <c r="B3094" s="871"/>
      <c r="C3094" s="860"/>
      <c r="D3094" s="860"/>
      <c r="E3094" s="860"/>
      <c r="F3094" s="860"/>
      <c r="G3094" s="860"/>
      <c r="H3094" s="860"/>
      <c r="I3094" s="872"/>
    </row>
    <row r="3095" spans="2:9" ht="19.5" customHeight="1">
      <c r="B3095" s="871"/>
      <c r="C3095" s="860"/>
      <c r="D3095" s="860"/>
      <c r="E3095" s="860"/>
      <c r="F3095" s="860"/>
      <c r="G3095" s="860"/>
      <c r="H3095" s="860"/>
      <c r="I3095" s="872"/>
    </row>
    <row r="3096" spans="2:9" ht="19.5" customHeight="1">
      <c r="B3096" s="873"/>
      <c r="C3096" s="865"/>
      <c r="D3096" s="865"/>
      <c r="E3096" s="865"/>
      <c r="F3096" s="865"/>
      <c r="G3096" s="865"/>
      <c r="H3096" s="865"/>
      <c r="I3096" s="866"/>
    </row>
    <row r="3097" spans="2:9" ht="14.25" customHeight="1"/>
    <row r="3098" spans="2:9" ht="18" customHeight="1">
      <c r="B3098" s="755" t="s">
        <v>256</v>
      </c>
      <c r="C3098" s="861"/>
      <c r="D3098" s="861"/>
      <c r="E3098" s="861"/>
      <c r="F3098" s="861"/>
      <c r="G3098" s="862"/>
      <c r="H3098" s="461"/>
      <c r="I3098" s="462"/>
    </row>
    <row r="3099" spans="2:9" ht="18" customHeight="1">
      <c r="B3099" s="756" t="s">
        <v>257</v>
      </c>
      <c r="C3099" s="861"/>
      <c r="D3099" s="861"/>
      <c r="E3099" s="861"/>
      <c r="F3099" s="861"/>
      <c r="G3099" s="862"/>
      <c r="H3099" s="52"/>
      <c r="I3099" s="53"/>
    </row>
    <row r="3100" spans="2:9" ht="33" customHeight="1">
      <c r="B3100" s="757" t="str">
        <f>+ACTIVIDADES!$B$2</f>
        <v>MANTENIMIENTO RESTAURANTES ESCOLARES</v>
      </c>
      <c r="C3100" s="863"/>
      <c r="D3100" s="863"/>
      <c r="E3100" s="863"/>
      <c r="F3100" s="863"/>
      <c r="G3100" s="864"/>
      <c r="H3100" s="54"/>
      <c r="I3100" s="55"/>
    </row>
    <row r="3101" spans="2:9" ht="21" customHeight="1">
      <c r="B3101" s="463" t="s">
        <v>6</v>
      </c>
      <c r="C3101" s="758" t="s">
        <v>7</v>
      </c>
      <c r="D3101" s="861"/>
      <c r="E3101" s="861"/>
      <c r="F3101" s="861"/>
      <c r="G3101" s="861"/>
      <c r="H3101" s="464" t="s">
        <v>22</v>
      </c>
      <c r="I3101" s="56" t="s">
        <v>23</v>
      </c>
    </row>
    <row r="3102" spans="2:9" ht="95.25" customHeight="1">
      <c r="B3102" s="428">
        <f>+B3078+0.01</f>
        <v>13.119999999999997</v>
      </c>
      <c r="C3102" s="759" t="str">
        <f t="array" ref="C3102">INDEX(ACTIVIDADES!$C:$C,MATCH(B3102,ACTIVIDADES!$B:$B,0))</f>
        <v>Suministro e instalación de LUMINARIA DE EMERGENCIA LED R1 2x1.6w Sylvania o su equivalente Incluye todos los elementos necesarios para su adecuada instalación y puesta en servicio.</v>
      </c>
      <c r="D3102" s="865"/>
      <c r="E3102" s="865"/>
      <c r="F3102" s="865"/>
      <c r="G3102" s="866"/>
      <c r="H3102" s="465" t="str">
        <f t="array" ref="H3102">INDEX(ACTIVIDADES!$D:$D,MATCH(B3102,ACTIVIDADES!$B:$B,0))</f>
        <v>un</v>
      </c>
      <c r="I3102" s="57">
        <f>I3109</f>
        <v>0</v>
      </c>
    </row>
    <row r="3103" spans="2:9" ht="21" customHeight="1">
      <c r="B3103" s="760" t="s">
        <v>258</v>
      </c>
      <c r="C3103" s="761"/>
      <c r="D3103" s="762"/>
      <c r="E3103" s="58" t="s">
        <v>259</v>
      </c>
      <c r="F3103" s="58" t="s">
        <v>260</v>
      </c>
      <c r="G3103" s="58" t="s">
        <v>261</v>
      </c>
      <c r="H3103" s="58" t="s">
        <v>262</v>
      </c>
      <c r="I3103" s="59" t="s">
        <v>251</v>
      </c>
    </row>
    <row r="3104" spans="2:9" ht="15" customHeight="1">
      <c r="B3104" s="763"/>
      <c r="C3104" s="751"/>
      <c r="D3104" s="752"/>
      <c r="E3104" s="60"/>
      <c r="F3104" s="60"/>
      <c r="G3104" s="61"/>
      <c r="H3104" s="61"/>
      <c r="I3104" s="62">
        <f t="shared" ref="I3104:I3108" si="117">IF(E3104="",1,E3104)*IF(F3104="",1,F3104)*IF(G3104="",1,G3104)*H3104</f>
        <v>0</v>
      </c>
    </row>
    <row r="3105" spans="2:9" ht="15" customHeight="1">
      <c r="B3105" s="763"/>
      <c r="C3105" s="751"/>
      <c r="D3105" s="752"/>
      <c r="E3105" s="60"/>
      <c r="F3105" s="60"/>
      <c r="G3105" s="61"/>
      <c r="H3105" s="61"/>
      <c r="I3105" s="62">
        <f t="shared" si="117"/>
        <v>0</v>
      </c>
    </row>
    <row r="3106" spans="2:9" ht="15.75" customHeight="1">
      <c r="B3106" s="750"/>
      <c r="C3106" s="751"/>
      <c r="D3106" s="752"/>
      <c r="E3106" s="60"/>
      <c r="F3106" s="60"/>
      <c r="G3106" s="61"/>
      <c r="H3106" s="61"/>
      <c r="I3106" s="62">
        <f t="shared" si="117"/>
        <v>0</v>
      </c>
    </row>
    <row r="3107" spans="2:9" ht="15" customHeight="1">
      <c r="B3107" s="750"/>
      <c r="C3107" s="751"/>
      <c r="D3107" s="752"/>
      <c r="E3107" s="60"/>
      <c r="F3107" s="60"/>
      <c r="G3107" s="61"/>
      <c r="H3107" s="61"/>
      <c r="I3107" s="62">
        <f t="shared" si="117"/>
        <v>0</v>
      </c>
    </row>
    <row r="3108" spans="2:9" ht="15" customHeight="1">
      <c r="B3108" s="750"/>
      <c r="C3108" s="751"/>
      <c r="D3108" s="752"/>
      <c r="E3108" s="60"/>
      <c r="F3108" s="60"/>
      <c r="G3108" s="61"/>
      <c r="H3108" s="61"/>
      <c r="I3108" s="62">
        <f t="shared" si="117"/>
        <v>0</v>
      </c>
    </row>
    <row r="3109" spans="2:9" ht="15" customHeight="1">
      <c r="B3109" s="753" t="s">
        <v>263</v>
      </c>
      <c r="C3109" s="867"/>
      <c r="D3109" s="867"/>
      <c r="E3109" s="867"/>
      <c r="F3109" s="867"/>
      <c r="G3109" s="867"/>
      <c r="H3109" s="868"/>
      <c r="I3109" s="63">
        <f>SUM(I3104:I3108)</f>
        <v>0</v>
      </c>
    </row>
    <row r="3110" spans="2:9" ht="19.5" customHeight="1">
      <c r="B3110" s="754" t="s">
        <v>264</v>
      </c>
      <c r="C3110" s="869"/>
      <c r="D3110" s="869"/>
      <c r="E3110" s="869"/>
      <c r="F3110" s="869"/>
      <c r="G3110" s="869"/>
      <c r="H3110" s="869"/>
      <c r="I3110" s="870"/>
    </row>
    <row r="3111" spans="2:9" ht="19.5" customHeight="1">
      <c r="B3111" s="871"/>
      <c r="C3111" s="860"/>
      <c r="D3111" s="860"/>
      <c r="E3111" s="860"/>
      <c r="F3111" s="860"/>
      <c r="G3111" s="860"/>
      <c r="H3111" s="860"/>
      <c r="I3111" s="872"/>
    </row>
    <row r="3112" spans="2:9" ht="19.5" customHeight="1">
      <c r="B3112" s="871"/>
      <c r="C3112" s="860"/>
      <c r="D3112" s="860"/>
      <c r="E3112" s="860"/>
      <c r="F3112" s="860"/>
      <c r="G3112" s="860"/>
      <c r="H3112" s="860"/>
      <c r="I3112" s="872"/>
    </row>
    <row r="3113" spans="2:9" ht="19.5" customHeight="1">
      <c r="B3113" s="871"/>
      <c r="C3113" s="860"/>
      <c r="D3113" s="860"/>
      <c r="E3113" s="860"/>
      <c r="F3113" s="860"/>
      <c r="G3113" s="860"/>
      <c r="H3113" s="860"/>
      <c r="I3113" s="872"/>
    </row>
    <row r="3114" spans="2:9" ht="19.5" customHeight="1">
      <c r="B3114" s="871"/>
      <c r="C3114" s="860"/>
      <c r="D3114" s="860"/>
      <c r="E3114" s="860"/>
      <c r="F3114" s="860"/>
      <c r="G3114" s="860"/>
      <c r="H3114" s="860"/>
      <c r="I3114" s="872"/>
    </row>
    <row r="3115" spans="2:9" ht="19.5" customHeight="1">
      <c r="B3115" s="871"/>
      <c r="C3115" s="860"/>
      <c r="D3115" s="860"/>
      <c r="E3115" s="860"/>
      <c r="F3115" s="860"/>
      <c r="G3115" s="860"/>
      <c r="H3115" s="860"/>
      <c r="I3115" s="872"/>
    </row>
    <row r="3116" spans="2:9" ht="19.5" customHeight="1">
      <c r="B3116" s="871"/>
      <c r="C3116" s="860"/>
      <c r="D3116" s="860"/>
      <c r="E3116" s="860"/>
      <c r="F3116" s="860"/>
      <c r="G3116" s="860"/>
      <c r="H3116" s="860"/>
      <c r="I3116" s="872"/>
    </row>
    <row r="3117" spans="2:9" ht="19.5" customHeight="1">
      <c r="B3117" s="871"/>
      <c r="C3117" s="860"/>
      <c r="D3117" s="860"/>
      <c r="E3117" s="860"/>
      <c r="F3117" s="860"/>
      <c r="G3117" s="860"/>
      <c r="H3117" s="860"/>
      <c r="I3117" s="872"/>
    </row>
    <row r="3118" spans="2:9" ht="19.5" customHeight="1">
      <c r="B3118" s="871"/>
      <c r="C3118" s="860"/>
      <c r="D3118" s="860"/>
      <c r="E3118" s="860"/>
      <c r="F3118" s="860"/>
      <c r="G3118" s="860"/>
      <c r="H3118" s="860"/>
      <c r="I3118" s="872"/>
    </row>
    <row r="3119" spans="2:9" ht="19.5" customHeight="1">
      <c r="B3119" s="871"/>
      <c r="C3119" s="860"/>
      <c r="D3119" s="860"/>
      <c r="E3119" s="860"/>
      <c r="F3119" s="860"/>
      <c r="G3119" s="860"/>
      <c r="H3119" s="860"/>
      <c r="I3119" s="872"/>
    </row>
    <row r="3120" spans="2:9" ht="19.5" customHeight="1">
      <c r="B3120" s="873"/>
      <c r="C3120" s="865"/>
      <c r="D3120" s="865"/>
      <c r="E3120" s="865"/>
      <c r="F3120" s="865"/>
      <c r="G3120" s="865"/>
      <c r="H3120" s="865"/>
      <c r="I3120" s="866"/>
    </row>
    <row r="3121" spans="2:9" ht="14.25" customHeight="1"/>
    <row r="3122" spans="2:9" ht="18" customHeight="1">
      <c r="B3122" s="755" t="s">
        <v>256</v>
      </c>
      <c r="C3122" s="861"/>
      <c r="D3122" s="861"/>
      <c r="E3122" s="861"/>
      <c r="F3122" s="861"/>
      <c r="G3122" s="862"/>
      <c r="H3122" s="461"/>
      <c r="I3122" s="462"/>
    </row>
    <row r="3123" spans="2:9" ht="18" customHeight="1">
      <c r="B3123" s="756" t="s">
        <v>257</v>
      </c>
      <c r="C3123" s="861"/>
      <c r="D3123" s="861"/>
      <c r="E3123" s="861"/>
      <c r="F3123" s="861"/>
      <c r="G3123" s="862"/>
      <c r="H3123" s="52"/>
      <c r="I3123" s="53"/>
    </row>
    <row r="3124" spans="2:9" ht="33" customHeight="1">
      <c r="B3124" s="757" t="str">
        <f>+ACTIVIDADES!$B$2</f>
        <v>MANTENIMIENTO RESTAURANTES ESCOLARES</v>
      </c>
      <c r="C3124" s="863"/>
      <c r="D3124" s="863"/>
      <c r="E3124" s="863"/>
      <c r="F3124" s="863"/>
      <c r="G3124" s="864"/>
      <c r="H3124" s="54"/>
      <c r="I3124" s="55"/>
    </row>
    <row r="3125" spans="2:9" ht="21" customHeight="1">
      <c r="B3125" s="463" t="s">
        <v>6</v>
      </c>
      <c r="C3125" s="758" t="s">
        <v>7</v>
      </c>
      <c r="D3125" s="861"/>
      <c r="E3125" s="861"/>
      <c r="F3125" s="861"/>
      <c r="G3125" s="861"/>
      <c r="H3125" s="464" t="s">
        <v>22</v>
      </c>
      <c r="I3125" s="56" t="s">
        <v>23</v>
      </c>
    </row>
    <row r="3126" spans="2:9" ht="95.25" customHeight="1">
      <c r="B3126" s="428">
        <f>+B3102+0.01</f>
        <v>13.129999999999997</v>
      </c>
      <c r="C3126" s="759" t="str">
        <f t="array" ref="C3126">INDEX(ACTIVIDADES!$C:$C,MATCH(B3126,ACTIVIDADES!$B:$B,0))</f>
        <v>Suministro e instalación de LUMINARIA TIPO TORTUGA. Incluye todos los elementos necesarios para su adecuada instalación y puesta en servicio.</v>
      </c>
      <c r="D3126" s="865"/>
      <c r="E3126" s="865"/>
      <c r="F3126" s="865"/>
      <c r="G3126" s="866"/>
      <c r="H3126" s="465" t="str">
        <f t="array" ref="H3126">INDEX(ACTIVIDADES!$D:$D,MATCH(B3126,ACTIVIDADES!$B:$B,0))</f>
        <v>un</v>
      </c>
      <c r="I3126" s="57">
        <f>I3133</f>
        <v>0</v>
      </c>
    </row>
    <row r="3127" spans="2:9" ht="21" customHeight="1">
      <c r="B3127" s="760" t="s">
        <v>258</v>
      </c>
      <c r="C3127" s="761"/>
      <c r="D3127" s="762"/>
      <c r="E3127" s="58" t="s">
        <v>259</v>
      </c>
      <c r="F3127" s="58" t="s">
        <v>260</v>
      </c>
      <c r="G3127" s="58" t="s">
        <v>261</v>
      </c>
      <c r="H3127" s="58" t="s">
        <v>262</v>
      </c>
      <c r="I3127" s="59" t="s">
        <v>251</v>
      </c>
    </row>
    <row r="3128" spans="2:9" ht="15" customHeight="1">
      <c r="B3128" s="763"/>
      <c r="C3128" s="751"/>
      <c r="D3128" s="752"/>
      <c r="E3128" s="60"/>
      <c r="F3128" s="60"/>
      <c r="G3128" s="61"/>
      <c r="H3128" s="61"/>
      <c r="I3128" s="62">
        <f t="shared" ref="I3128:I3132" si="118">IF(E3128="",1,E3128)*IF(F3128="",1,F3128)*IF(G3128="",1,G3128)*H3128</f>
        <v>0</v>
      </c>
    </row>
    <row r="3129" spans="2:9" ht="15" customHeight="1">
      <c r="B3129" s="763"/>
      <c r="C3129" s="751"/>
      <c r="D3129" s="752"/>
      <c r="E3129" s="60"/>
      <c r="F3129" s="60"/>
      <c r="G3129" s="61"/>
      <c r="H3129" s="61"/>
      <c r="I3129" s="62">
        <f t="shared" si="118"/>
        <v>0</v>
      </c>
    </row>
    <row r="3130" spans="2:9" ht="15.75" customHeight="1">
      <c r="B3130" s="750"/>
      <c r="C3130" s="751"/>
      <c r="D3130" s="752"/>
      <c r="E3130" s="60"/>
      <c r="F3130" s="60"/>
      <c r="G3130" s="61"/>
      <c r="H3130" s="61"/>
      <c r="I3130" s="62">
        <f t="shared" si="118"/>
        <v>0</v>
      </c>
    </row>
    <row r="3131" spans="2:9" ht="15" customHeight="1">
      <c r="B3131" s="750"/>
      <c r="C3131" s="751"/>
      <c r="D3131" s="752"/>
      <c r="E3131" s="60"/>
      <c r="F3131" s="60"/>
      <c r="G3131" s="61"/>
      <c r="H3131" s="61"/>
      <c r="I3131" s="62">
        <f t="shared" si="118"/>
        <v>0</v>
      </c>
    </row>
    <row r="3132" spans="2:9" ht="15" customHeight="1">
      <c r="B3132" s="750"/>
      <c r="C3132" s="751"/>
      <c r="D3132" s="752"/>
      <c r="E3132" s="60"/>
      <c r="F3132" s="60"/>
      <c r="G3132" s="61"/>
      <c r="H3132" s="61"/>
      <c r="I3132" s="62">
        <f t="shared" si="118"/>
        <v>0</v>
      </c>
    </row>
    <row r="3133" spans="2:9" ht="15" customHeight="1">
      <c r="B3133" s="753" t="s">
        <v>263</v>
      </c>
      <c r="C3133" s="867"/>
      <c r="D3133" s="867"/>
      <c r="E3133" s="867"/>
      <c r="F3133" s="867"/>
      <c r="G3133" s="867"/>
      <c r="H3133" s="868"/>
      <c r="I3133" s="63">
        <f>SUM(I3128:I3132)</f>
        <v>0</v>
      </c>
    </row>
    <row r="3134" spans="2:9" ht="19.5" customHeight="1">
      <c r="B3134" s="754" t="s">
        <v>264</v>
      </c>
      <c r="C3134" s="869"/>
      <c r="D3134" s="869"/>
      <c r="E3134" s="869"/>
      <c r="F3134" s="869"/>
      <c r="G3134" s="869"/>
      <c r="H3134" s="869"/>
      <c r="I3134" s="870"/>
    </row>
    <row r="3135" spans="2:9" ht="19.5" customHeight="1">
      <c r="B3135" s="871"/>
      <c r="C3135" s="860"/>
      <c r="D3135" s="860"/>
      <c r="E3135" s="860"/>
      <c r="F3135" s="860"/>
      <c r="G3135" s="860"/>
      <c r="H3135" s="860"/>
      <c r="I3135" s="872"/>
    </row>
    <row r="3136" spans="2:9" ht="19.5" customHeight="1">
      <c r="B3136" s="871"/>
      <c r="C3136" s="860"/>
      <c r="D3136" s="860"/>
      <c r="E3136" s="860"/>
      <c r="F3136" s="860"/>
      <c r="G3136" s="860"/>
      <c r="H3136" s="860"/>
      <c r="I3136" s="872"/>
    </row>
    <row r="3137" spans="2:9" ht="19.5" customHeight="1">
      <c r="B3137" s="871"/>
      <c r="C3137" s="860"/>
      <c r="D3137" s="860"/>
      <c r="E3137" s="860"/>
      <c r="F3137" s="860"/>
      <c r="G3137" s="860"/>
      <c r="H3137" s="860"/>
      <c r="I3137" s="872"/>
    </row>
    <row r="3138" spans="2:9" ht="19.5" customHeight="1">
      <c r="B3138" s="871"/>
      <c r="C3138" s="860"/>
      <c r="D3138" s="860"/>
      <c r="E3138" s="860"/>
      <c r="F3138" s="860"/>
      <c r="G3138" s="860"/>
      <c r="H3138" s="860"/>
      <c r="I3138" s="872"/>
    </row>
    <row r="3139" spans="2:9" ht="19.5" customHeight="1">
      <c r="B3139" s="871"/>
      <c r="C3139" s="860"/>
      <c r="D3139" s="860"/>
      <c r="E3139" s="860"/>
      <c r="F3139" s="860"/>
      <c r="G3139" s="860"/>
      <c r="H3139" s="860"/>
      <c r="I3139" s="872"/>
    </row>
    <row r="3140" spans="2:9" ht="19.5" customHeight="1">
      <c r="B3140" s="871"/>
      <c r="C3140" s="860"/>
      <c r="D3140" s="860"/>
      <c r="E3140" s="860"/>
      <c r="F3140" s="860"/>
      <c r="G3140" s="860"/>
      <c r="H3140" s="860"/>
      <c r="I3140" s="872"/>
    </row>
    <row r="3141" spans="2:9" ht="19.5" customHeight="1">
      <c r="B3141" s="871"/>
      <c r="C3141" s="860"/>
      <c r="D3141" s="860"/>
      <c r="E3141" s="860"/>
      <c r="F3141" s="860"/>
      <c r="G3141" s="860"/>
      <c r="H3141" s="860"/>
      <c r="I3141" s="872"/>
    </row>
    <row r="3142" spans="2:9" ht="19.5" customHeight="1">
      <c r="B3142" s="871"/>
      <c r="C3142" s="860"/>
      <c r="D3142" s="860"/>
      <c r="E3142" s="860"/>
      <c r="F3142" s="860"/>
      <c r="G3142" s="860"/>
      <c r="H3142" s="860"/>
      <c r="I3142" s="872"/>
    </row>
    <row r="3143" spans="2:9" ht="19.5" customHeight="1">
      <c r="B3143" s="871"/>
      <c r="C3143" s="860"/>
      <c r="D3143" s="860"/>
      <c r="E3143" s="860"/>
      <c r="F3143" s="860"/>
      <c r="G3143" s="860"/>
      <c r="H3143" s="860"/>
      <c r="I3143" s="872"/>
    </row>
    <row r="3144" spans="2:9" ht="19.5" customHeight="1">
      <c r="B3144" s="873"/>
      <c r="C3144" s="865"/>
      <c r="D3144" s="865"/>
      <c r="E3144" s="865"/>
      <c r="F3144" s="865"/>
      <c r="G3144" s="865"/>
      <c r="H3144" s="865"/>
      <c r="I3144" s="866"/>
    </row>
    <row r="3145" spans="2:9" ht="14.25" customHeight="1"/>
    <row r="3146" spans="2:9" ht="18" customHeight="1">
      <c r="B3146" s="755" t="s">
        <v>256</v>
      </c>
      <c r="C3146" s="861"/>
      <c r="D3146" s="861"/>
      <c r="E3146" s="861"/>
      <c r="F3146" s="861"/>
      <c r="G3146" s="862"/>
      <c r="H3146" s="461"/>
      <c r="I3146" s="462"/>
    </row>
    <row r="3147" spans="2:9" ht="18" customHeight="1">
      <c r="B3147" s="756" t="s">
        <v>257</v>
      </c>
      <c r="C3147" s="861"/>
      <c r="D3147" s="861"/>
      <c r="E3147" s="861"/>
      <c r="F3147" s="861"/>
      <c r="G3147" s="862"/>
      <c r="H3147" s="52"/>
      <c r="I3147" s="53"/>
    </row>
    <row r="3148" spans="2:9" ht="33" customHeight="1">
      <c r="B3148" s="757" t="str">
        <f>+ACTIVIDADES!$B$2</f>
        <v>MANTENIMIENTO RESTAURANTES ESCOLARES</v>
      </c>
      <c r="C3148" s="863"/>
      <c r="D3148" s="863"/>
      <c r="E3148" s="863"/>
      <c r="F3148" s="863"/>
      <c r="G3148" s="864"/>
      <c r="H3148" s="54"/>
      <c r="I3148" s="55"/>
    </row>
    <row r="3149" spans="2:9" ht="21" customHeight="1">
      <c r="B3149" s="463" t="s">
        <v>6</v>
      </c>
      <c r="C3149" s="758" t="s">
        <v>7</v>
      </c>
      <c r="D3149" s="861"/>
      <c r="E3149" s="861"/>
      <c r="F3149" s="861"/>
      <c r="G3149" s="861"/>
      <c r="H3149" s="464" t="s">
        <v>22</v>
      </c>
      <c r="I3149" s="56" t="s">
        <v>23</v>
      </c>
    </row>
    <row r="3150" spans="2:9" ht="95.25" customHeight="1">
      <c r="B3150" s="428">
        <f>+B3126+0.01</f>
        <v>13.139999999999997</v>
      </c>
      <c r="C3150" s="759" t="str">
        <f t="array" ref="C3150">INDEX(ACTIVIDADES!$C:$C,MATCH(B3150,ACTIVIDADES!$B:$B,0))</f>
        <v>Suministro e instalación de PLAFÓN. Incluye todos los elementos necesarios para su adecuada instalación y puesta en servicio.</v>
      </c>
      <c r="D3150" s="865"/>
      <c r="E3150" s="865"/>
      <c r="F3150" s="865"/>
      <c r="G3150" s="866"/>
      <c r="H3150" s="465" t="str">
        <f t="array" ref="H3150">INDEX(ACTIVIDADES!$D:$D,MATCH(B3150,ACTIVIDADES!$B:$B,0))</f>
        <v>un</v>
      </c>
      <c r="I3150" s="57">
        <f>I3157</f>
        <v>0</v>
      </c>
    </row>
    <row r="3151" spans="2:9" ht="21" customHeight="1">
      <c r="B3151" s="760" t="s">
        <v>258</v>
      </c>
      <c r="C3151" s="761"/>
      <c r="D3151" s="762"/>
      <c r="E3151" s="58" t="s">
        <v>259</v>
      </c>
      <c r="F3151" s="58" t="s">
        <v>260</v>
      </c>
      <c r="G3151" s="58" t="s">
        <v>261</v>
      </c>
      <c r="H3151" s="58" t="s">
        <v>262</v>
      </c>
      <c r="I3151" s="59" t="s">
        <v>251</v>
      </c>
    </row>
    <row r="3152" spans="2:9" ht="15" customHeight="1">
      <c r="B3152" s="763"/>
      <c r="C3152" s="751"/>
      <c r="D3152" s="752"/>
      <c r="E3152" s="60"/>
      <c r="F3152" s="60"/>
      <c r="G3152" s="61"/>
      <c r="H3152" s="61"/>
      <c r="I3152" s="62">
        <f t="shared" ref="I3152:I3156" si="119">IF(E3152="",1,E3152)*IF(F3152="",1,F3152)*IF(G3152="",1,G3152)*H3152</f>
        <v>0</v>
      </c>
    </row>
    <row r="3153" spans="2:9" ht="15" customHeight="1">
      <c r="B3153" s="763"/>
      <c r="C3153" s="751"/>
      <c r="D3153" s="752"/>
      <c r="E3153" s="60"/>
      <c r="F3153" s="60"/>
      <c r="G3153" s="61"/>
      <c r="H3153" s="61"/>
      <c r="I3153" s="62">
        <f t="shared" si="119"/>
        <v>0</v>
      </c>
    </row>
    <row r="3154" spans="2:9" ht="15.75" customHeight="1">
      <c r="B3154" s="750"/>
      <c r="C3154" s="751"/>
      <c r="D3154" s="752"/>
      <c r="E3154" s="60"/>
      <c r="F3154" s="60"/>
      <c r="G3154" s="61"/>
      <c r="H3154" s="61"/>
      <c r="I3154" s="62">
        <f t="shared" si="119"/>
        <v>0</v>
      </c>
    </row>
    <row r="3155" spans="2:9" ht="15" customHeight="1">
      <c r="B3155" s="750"/>
      <c r="C3155" s="751"/>
      <c r="D3155" s="752"/>
      <c r="E3155" s="60"/>
      <c r="F3155" s="60"/>
      <c r="G3155" s="61"/>
      <c r="H3155" s="61"/>
      <c r="I3155" s="62">
        <f t="shared" si="119"/>
        <v>0</v>
      </c>
    </row>
    <row r="3156" spans="2:9" ht="15" customHeight="1">
      <c r="B3156" s="750"/>
      <c r="C3156" s="751"/>
      <c r="D3156" s="752"/>
      <c r="E3156" s="60"/>
      <c r="F3156" s="60"/>
      <c r="G3156" s="61"/>
      <c r="H3156" s="61"/>
      <c r="I3156" s="62">
        <f t="shared" si="119"/>
        <v>0</v>
      </c>
    </row>
    <row r="3157" spans="2:9" ht="15" customHeight="1">
      <c r="B3157" s="753" t="s">
        <v>263</v>
      </c>
      <c r="C3157" s="867"/>
      <c r="D3157" s="867"/>
      <c r="E3157" s="867"/>
      <c r="F3157" s="867"/>
      <c r="G3157" s="867"/>
      <c r="H3157" s="868"/>
      <c r="I3157" s="63">
        <f>SUM(I3152:I3156)</f>
        <v>0</v>
      </c>
    </row>
    <row r="3158" spans="2:9" ht="19.5" customHeight="1">
      <c r="B3158" s="754" t="s">
        <v>264</v>
      </c>
      <c r="C3158" s="869"/>
      <c r="D3158" s="869"/>
      <c r="E3158" s="869"/>
      <c r="F3158" s="869"/>
      <c r="G3158" s="869"/>
      <c r="H3158" s="869"/>
      <c r="I3158" s="870"/>
    </row>
    <row r="3159" spans="2:9" ht="19.5" customHeight="1">
      <c r="B3159" s="871"/>
      <c r="C3159" s="860"/>
      <c r="D3159" s="860"/>
      <c r="E3159" s="860"/>
      <c r="F3159" s="860"/>
      <c r="G3159" s="860"/>
      <c r="H3159" s="860"/>
      <c r="I3159" s="872"/>
    </row>
    <row r="3160" spans="2:9" ht="19.5" customHeight="1">
      <c r="B3160" s="871"/>
      <c r="C3160" s="860"/>
      <c r="D3160" s="860"/>
      <c r="E3160" s="860"/>
      <c r="F3160" s="860"/>
      <c r="G3160" s="860"/>
      <c r="H3160" s="860"/>
      <c r="I3160" s="872"/>
    </row>
    <row r="3161" spans="2:9" ht="19.5" customHeight="1">
      <c r="B3161" s="871"/>
      <c r="C3161" s="860"/>
      <c r="D3161" s="860"/>
      <c r="E3161" s="860"/>
      <c r="F3161" s="860"/>
      <c r="G3161" s="860"/>
      <c r="H3161" s="860"/>
      <c r="I3161" s="872"/>
    </row>
    <row r="3162" spans="2:9" ht="19.5" customHeight="1">
      <c r="B3162" s="871"/>
      <c r="C3162" s="860"/>
      <c r="D3162" s="860"/>
      <c r="E3162" s="860"/>
      <c r="F3162" s="860"/>
      <c r="G3162" s="860"/>
      <c r="H3162" s="860"/>
      <c r="I3162" s="872"/>
    </row>
    <row r="3163" spans="2:9" ht="19.5" customHeight="1">
      <c r="B3163" s="871"/>
      <c r="C3163" s="860"/>
      <c r="D3163" s="860"/>
      <c r="E3163" s="860"/>
      <c r="F3163" s="860"/>
      <c r="G3163" s="860"/>
      <c r="H3163" s="860"/>
      <c r="I3163" s="872"/>
    </row>
    <row r="3164" spans="2:9" ht="19.5" customHeight="1">
      <c r="B3164" s="871"/>
      <c r="C3164" s="860"/>
      <c r="D3164" s="860"/>
      <c r="E3164" s="860"/>
      <c r="F3164" s="860"/>
      <c r="G3164" s="860"/>
      <c r="H3164" s="860"/>
      <c r="I3164" s="872"/>
    </row>
    <row r="3165" spans="2:9" ht="19.5" customHeight="1">
      <c r="B3165" s="871"/>
      <c r="C3165" s="860"/>
      <c r="D3165" s="860"/>
      <c r="E3165" s="860"/>
      <c r="F3165" s="860"/>
      <c r="G3165" s="860"/>
      <c r="H3165" s="860"/>
      <c r="I3165" s="872"/>
    </row>
    <row r="3166" spans="2:9" ht="19.5" customHeight="1">
      <c r="B3166" s="871"/>
      <c r="C3166" s="860"/>
      <c r="D3166" s="860"/>
      <c r="E3166" s="860"/>
      <c r="F3166" s="860"/>
      <c r="G3166" s="860"/>
      <c r="H3166" s="860"/>
      <c r="I3166" s="872"/>
    </row>
    <row r="3167" spans="2:9" ht="19.5" customHeight="1">
      <c r="B3167" s="871"/>
      <c r="C3167" s="860"/>
      <c r="D3167" s="860"/>
      <c r="E3167" s="860"/>
      <c r="F3167" s="860"/>
      <c r="G3167" s="860"/>
      <c r="H3167" s="860"/>
      <c r="I3167" s="872"/>
    </row>
    <row r="3168" spans="2:9" ht="19.5" customHeight="1">
      <c r="B3168" s="873"/>
      <c r="C3168" s="865"/>
      <c r="D3168" s="865"/>
      <c r="E3168" s="865"/>
      <c r="F3168" s="865"/>
      <c r="G3168" s="865"/>
      <c r="H3168" s="865"/>
      <c r="I3168" s="866"/>
    </row>
    <row r="3169" spans="2:11" ht="14.25" customHeight="1"/>
    <row r="3170" spans="2:11" ht="18" customHeight="1">
      <c r="B3170" s="755" t="s">
        <v>256</v>
      </c>
      <c r="C3170" s="861"/>
      <c r="D3170" s="861"/>
      <c r="E3170" s="861"/>
      <c r="F3170" s="861"/>
      <c r="G3170" s="862"/>
      <c r="H3170" s="461"/>
      <c r="I3170" s="462"/>
    </row>
    <row r="3171" spans="2:11" ht="18" customHeight="1">
      <c r="B3171" s="756" t="s">
        <v>257</v>
      </c>
      <c r="C3171" s="861"/>
      <c r="D3171" s="861"/>
      <c r="E3171" s="861"/>
      <c r="F3171" s="861"/>
      <c r="G3171" s="862"/>
      <c r="H3171" s="52"/>
      <c r="I3171" s="53"/>
    </row>
    <row r="3172" spans="2:11" ht="33" customHeight="1">
      <c r="B3172" s="757" t="str">
        <f>+ACTIVIDADES!$B$2</f>
        <v>MANTENIMIENTO RESTAURANTES ESCOLARES</v>
      </c>
      <c r="C3172" s="863"/>
      <c r="D3172" s="863"/>
      <c r="E3172" s="863"/>
      <c r="F3172" s="863"/>
      <c r="G3172" s="864"/>
      <c r="H3172" s="54"/>
      <c r="I3172" s="55"/>
    </row>
    <row r="3173" spans="2:11" ht="21" customHeight="1">
      <c r="B3173" s="463" t="s">
        <v>6</v>
      </c>
      <c r="C3173" s="758" t="s">
        <v>7</v>
      </c>
      <c r="D3173" s="861"/>
      <c r="E3173" s="861"/>
      <c r="F3173" s="861"/>
      <c r="G3173" s="861"/>
      <c r="H3173" s="464" t="s">
        <v>22</v>
      </c>
      <c r="I3173" s="56" t="s">
        <v>23</v>
      </c>
    </row>
    <row r="3174" spans="2:11" ht="95.25" customHeight="1">
      <c r="B3174" s="428">
        <f>+B3150+0.01</f>
        <v>13.149999999999997</v>
      </c>
      <c r="C3174" s="759" t="str">
        <f t="array" ref="C3174">INDEX(ACTIVIDADES!$C:$C,MATCH(B3174,ACTIVIDADES!$B:$B,0))</f>
        <v>Suministro e instalación de LUMINARIA HERMÉTICA  LED 50W, 6500K, 120-277V,  IP65. Sylvania P37390-36 o su equivalente Incluye: cintas LED, soportería, conexionado y todos los elementos necesarios para su adecuada instalación y puesta en servicio.</v>
      </c>
      <c r="D3174" s="865"/>
      <c r="E3174" s="865"/>
      <c r="F3174" s="865"/>
      <c r="G3174" s="866"/>
      <c r="H3174" s="465" t="str">
        <f t="array" ref="H3174">INDEX(ACTIVIDADES!$D:$D,MATCH(B3174,ACTIVIDADES!$B:$B,0))</f>
        <v>un</v>
      </c>
      <c r="I3174" s="57">
        <f>I3181</f>
        <v>13</v>
      </c>
      <c r="K3174" s="739">
        <f>INDEX(ACTIVIDADES!$F$9:$F$204,MATCH(MEMORIAS!B3174,ACTIVIDADES!$B$9:$B$204,0))</f>
        <v>281988.16807691782</v>
      </c>
    </row>
    <row r="3175" spans="2:11" ht="21" customHeight="1">
      <c r="B3175" s="760" t="s">
        <v>258</v>
      </c>
      <c r="C3175" s="761"/>
      <c r="D3175" s="762"/>
      <c r="E3175" s="58" t="s">
        <v>259</v>
      </c>
      <c r="F3175" s="58" t="s">
        <v>260</v>
      </c>
      <c r="G3175" s="58" t="s">
        <v>261</v>
      </c>
      <c r="H3175" s="58" t="s">
        <v>262</v>
      </c>
      <c r="I3175" s="59" t="s">
        <v>251</v>
      </c>
    </row>
    <row r="3176" spans="2:11" ht="15" customHeight="1">
      <c r="B3176" s="763" t="s">
        <v>2</v>
      </c>
      <c r="C3176" s="751"/>
      <c r="D3176" s="752"/>
      <c r="E3176" s="60"/>
      <c r="F3176" s="60"/>
      <c r="G3176" s="61"/>
      <c r="H3176" s="61">
        <v>2</v>
      </c>
      <c r="I3176" s="62">
        <f t="shared" ref="I3176:I3180" si="120">IF(E3176="",1,E3176)*IF(F3176="",1,F3176)*IF(G3176="",1,G3176)*H3176</f>
        <v>2</v>
      </c>
      <c r="K3176" s="740">
        <f>+I3176*K3174</f>
        <v>563976.33615383564</v>
      </c>
    </row>
    <row r="3177" spans="2:11" ht="15" customHeight="1">
      <c r="B3177" s="763" t="s">
        <v>270</v>
      </c>
      <c r="C3177" s="751"/>
      <c r="D3177" s="752"/>
      <c r="E3177" s="60"/>
      <c r="F3177" s="60"/>
      <c r="G3177" s="61"/>
      <c r="H3177" s="61">
        <v>1</v>
      </c>
      <c r="I3177" s="62">
        <f t="shared" si="120"/>
        <v>1</v>
      </c>
      <c r="K3177" s="740">
        <f>+I3177*K3174</f>
        <v>281988.16807691782</v>
      </c>
    </row>
    <row r="3178" spans="2:11" ht="15.75" customHeight="1">
      <c r="B3178" s="763" t="s">
        <v>271</v>
      </c>
      <c r="C3178" s="751"/>
      <c r="D3178" s="752"/>
      <c r="E3178" s="60"/>
      <c r="F3178" s="60"/>
      <c r="G3178" s="61"/>
      <c r="H3178" s="61">
        <v>2</v>
      </c>
      <c r="I3178" s="62">
        <f t="shared" si="120"/>
        <v>2</v>
      </c>
      <c r="K3178" s="740">
        <f>+I3178*K3174</f>
        <v>563976.33615383564</v>
      </c>
    </row>
    <row r="3179" spans="2:11" ht="15" customHeight="1">
      <c r="B3179" s="763" t="s">
        <v>272</v>
      </c>
      <c r="C3179" s="751"/>
      <c r="D3179" s="752"/>
      <c r="E3179" s="60"/>
      <c r="F3179" s="60"/>
      <c r="G3179" s="61"/>
      <c r="H3179" s="61">
        <v>8</v>
      </c>
      <c r="I3179" s="62">
        <f t="shared" si="120"/>
        <v>8</v>
      </c>
      <c r="K3179" s="740">
        <f>+I3179*K3174</f>
        <v>2255905.3446153426</v>
      </c>
    </row>
    <row r="3180" spans="2:11" ht="15" customHeight="1">
      <c r="B3180" s="750"/>
      <c r="C3180" s="751"/>
      <c r="D3180" s="752"/>
      <c r="E3180" s="60"/>
      <c r="F3180" s="60"/>
      <c r="G3180" s="61"/>
      <c r="H3180" s="61"/>
      <c r="I3180" s="62">
        <f t="shared" si="120"/>
        <v>0</v>
      </c>
      <c r="K3180" s="740">
        <f>+I3180*K3174</f>
        <v>0</v>
      </c>
    </row>
    <row r="3181" spans="2:11" ht="15" customHeight="1">
      <c r="B3181" s="753" t="s">
        <v>263</v>
      </c>
      <c r="C3181" s="867"/>
      <c r="D3181" s="867"/>
      <c r="E3181" s="867"/>
      <c r="F3181" s="867"/>
      <c r="G3181" s="867"/>
      <c r="H3181" s="868"/>
      <c r="I3181" s="63">
        <f>SUM(I3176:I3180)</f>
        <v>13</v>
      </c>
    </row>
    <row r="3182" spans="2:11" ht="19.5" customHeight="1">
      <c r="B3182" s="754" t="s">
        <v>264</v>
      </c>
      <c r="C3182" s="869"/>
      <c r="D3182" s="869"/>
      <c r="E3182" s="869"/>
      <c r="F3182" s="869"/>
      <c r="G3182" s="869"/>
      <c r="H3182" s="869"/>
      <c r="I3182" s="870"/>
    </row>
    <row r="3183" spans="2:11" ht="19.5" customHeight="1">
      <c r="B3183" s="871"/>
      <c r="C3183" s="860"/>
      <c r="D3183" s="860"/>
      <c r="E3183" s="860"/>
      <c r="F3183" s="860"/>
      <c r="G3183" s="860"/>
      <c r="H3183" s="860"/>
      <c r="I3183" s="872"/>
    </row>
    <row r="3184" spans="2:11" ht="19.5" customHeight="1">
      <c r="B3184" s="871"/>
      <c r="C3184" s="860"/>
      <c r="D3184" s="860"/>
      <c r="E3184" s="860"/>
      <c r="F3184" s="860"/>
      <c r="G3184" s="860"/>
      <c r="H3184" s="860"/>
      <c r="I3184" s="872"/>
    </row>
    <row r="3185" spans="2:9" ht="19.5" customHeight="1">
      <c r="B3185" s="871"/>
      <c r="C3185" s="860"/>
      <c r="D3185" s="860"/>
      <c r="E3185" s="860"/>
      <c r="F3185" s="860"/>
      <c r="G3185" s="860"/>
      <c r="H3185" s="860"/>
      <c r="I3185" s="872"/>
    </row>
    <row r="3186" spans="2:9" ht="19.5" customHeight="1">
      <c r="B3186" s="871"/>
      <c r="C3186" s="860"/>
      <c r="D3186" s="860"/>
      <c r="E3186" s="860"/>
      <c r="F3186" s="860"/>
      <c r="G3186" s="860"/>
      <c r="H3186" s="860"/>
      <c r="I3186" s="872"/>
    </row>
    <row r="3187" spans="2:9" ht="19.5" customHeight="1">
      <c r="B3187" s="871"/>
      <c r="C3187" s="860"/>
      <c r="D3187" s="860"/>
      <c r="E3187" s="860"/>
      <c r="F3187" s="860"/>
      <c r="G3187" s="860"/>
      <c r="H3187" s="860"/>
      <c r="I3187" s="872"/>
    </row>
    <row r="3188" spans="2:9" ht="19.5" customHeight="1">
      <c r="B3188" s="871"/>
      <c r="C3188" s="860"/>
      <c r="D3188" s="860"/>
      <c r="E3188" s="860"/>
      <c r="F3188" s="860"/>
      <c r="G3188" s="860"/>
      <c r="H3188" s="860"/>
      <c r="I3188" s="872"/>
    </row>
    <row r="3189" spans="2:9" ht="19.5" customHeight="1">
      <c r="B3189" s="871"/>
      <c r="C3189" s="860"/>
      <c r="D3189" s="860"/>
      <c r="E3189" s="860"/>
      <c r="F3189" s="860"/>
      <c r="G3189" s="860"/>
      <c r="H3189" s="860"/>
      <c r="I3189" s="872"/>
    </row>
    <row r="3190" spans="2:9" ht="19.5" customHeight="1">
      <c r="B3190" s="871"/>
      <c r="C3190" s="860"/>
      <c r="D3190" s="860"/>
      <c r="E3190" s="860"/>
      <c r="F3190" s="860"/>
      <c r="G3190" s="860"/>
      <c r="H3190" s="860"/>
      <c r="I3190" s="872"/>
    </row>
    <row r="3191" spans="2:9" ht="19.5" customHeight="1">
      <c r="B3191" s="871"/>
      <c r="C3191" s="860"/>
      <c r="D3191" s="860"/>
      <c r="E3191" s="860"/>
      <c r="F3191" s="860"/>
      <c r="G3191" s="860"/>
      <c r="H3191" s="860"/>
      <c r="I3191" s="872"/>
    </row>
    <row r="3192" spans="2:9" ht="19.5" customHeight="1">
      <c r="B3192" s="871"/>
      <c r="C3192" s="860"/>
      <c r="D3192" s="860"/>
      <c r="E3192" s="860"/>
      <c r="F3192" s="860"/>
      <c r="G3192" s="860"/>
      <c r="H3192" s="860"/>
      <c r="I3192" s="872"/>
    </row>
    <row r="3193" spans="2:9" ht="19.5" customHeight="1">
      <c r="B3193" s="871"/>
      <c r="C3193" s="860"/>
      <c r="D3193" s="860"/>
      <c r="E3193" s="860"/>
      <c r="F3193" s="860"/>
      <c r="G3193" s="860"/>
      <c r="H3193" s="860"/>
      <c r="I3193" s="872"/>
    </row>
    <row r="3194" spans="2:9" ht="19.5" customHeight="1">
      <c r="B3194" s="871"/>
      <c r="C3194" s="860"/>
      <c r="D3194" s="860"/>
      <c r="E3194" s="860"/>
      <c r="F3194" s="860"/>
      <c r="G3194" s="860"/>
      <c r="H3194" s="860"/>
      <c r="I3194" s="872"/>
    </row>
    <row r="3195" spans="2:9" ht="19.5" customHeight="1">
      <c r="B3195" s="871"/>
      <c r="C3195" s="860"/>
      <c r="D3195" s="860"/>
      <c r="E3195" s="860"/>
      <c r="F3195" s="860"/>
      <c r="G3195" s="860"/>
      <c r="H3195" s="860"/>
      <c r="I3195" s="872"/>
    </row>
    <row r="3196" spans="2:9" ht="19.5" customHeight="1">
      <c r="B3196" s="871"/>
      <c r="C3196" s="860"/>
      <c r="D3196" s="860"/>
      <c r="E3196" s="860"/>
      <c r="F3196" s="860"/>
      <c r="G3196" s="860"/>
      <c r="H3196" s="860"/>
      <c r="I3196" s="872"/>
    </row>
    <row r="3197" spans="2:9" ht="19.5" customHeight="1">
      <c r="B3197" s="873"/>
      <c r="C3197" s="865"/>
      <c r="D3197" s="865"/>
      <c r="E3197" s="865"/>
      <c r="F3197" s="865"/>
      <c r="G3197" s="865"/>
      <c r="H3197" s="865"/>
      <c r="I3197" s="866"/>
    </row>
    <row r="3198" spans="2:9" ht="14.25" customHeight="1"/>
    <row r="3199" spans="2:9" ht="18" customHeight="1">
      <c r="B3199" s="755" t="s">
        <v>256</v>
      </c>
      <c r="C3199" s="861"/>
      <c r="D3199" s="861"/>
      <c r="E3199" s="861"/>
      <c r="F3199" s="861"/>
      <c r="G3199" s="862"/>
      <c r="H3199" s="461"/>
      <c r="I3199" s="462"/>
    </row>
    <row r="3200" spans="2:9" ht="18" customHeight="1">
      <c r="B3200" s="756" t="s">
        <v>257</v>
      </c>
      <c r="C3200" s="861"/>
      <c r="D3200" s="861"/>
      <c r="E3200" s="861"/>
      <c r="F3200" s="861"/>
      <c r="G3200" s="862"/>
      <c r="H3200" s="52"/>
      <c r="I3200" s="53"/>
    </row>
    <row r="3201" spans="2:9" ht="33" customHeight="1">
      <c r="B3201" s="757" t="str">
        <f>+ACTIVIDADES!$B$2</f>
        <v>MANTENIMIENTO RESTAURANTES ESCOLARES</v>
      </c>
      <c r="C3201" s="863"/>
      <c r="D3201" s="863"/>
      <c r="E3201" s="863"/>
      <c r="F3201" s="863"/>
      <c r="G3201" s="864"/>
      <c r="H3201" s="54"/>
      <c r="I3201" s="55"/>
    </row>
    <row r="3202" spans="2:9" ht="21" customHeight="1">
      <c r="B3202" s="463" t="s">
        <v>6</v>
      </c>
      <c r="C3202" s="758" t="s">
        <v>7</v>
      </c>
      <c r="D3202" s="861"/>
      <c r="E3202" s="861"/>
      <c r="F3202" s="861"/>
      <c r="G3202" s="861"/>
      <c r="H3202" s="464" t="s">
        <v>22</v>
      </c>
      <c r="I3202" s="56" t="s">
        <v>23</v>
      </c>
    </row>
    <row r="3203" spans="2:9" ht="95.25" customHeight="1">
      <c r="B3203" s="428">
        <f>+B3174+0.01</f>
        <v>13.159999999999997</v>
      </c>
      <c r="C3203" s="759" t="str">
        <f t="array" ref="C3203">INDEX(ACTIVIDADES!$C:$C,MATCH(B3203,ACTIVIDADES!$B:$B,0))</f>
        <v>Suministro e instalación de TABLERO BIFÁSICO 12 CIRCUITOS 125A, Incluye breakers.</v>
      </c>
      <c r="D3203" s="865"/>
      <c r="E3203" s="865"/>
      <c r="F3203" s="865"/>
      <c r="G3203" s="866"/>
      <c r="H3203" s="465" t="str">
        <f t="array" ref="H3203">INDEX(ACTIVIDADES!$D:$D,MATCH(B3203,ACTIVIDADES!$B:$B,0))</f>
        <v>un</v>
      </c>
      <c r="I3203" s="57">
        <f>I3210</f>
        <v>0</v>
      </c>
    </row>
    <row r="3204" spans="2:9" ht="21" customHeight="1">
      <c r="B3204" s="760" t="s">
        <v>258</v>
      </c>
      <c r="C3204" s="761"/>
      <c r="D3204" s="762"/>
      <c r="E3204" s="58" t="s">
        <v>259</v>
      </c>
      <c r="F3204" s="58" t="s">
        <v>260</v>
      </c>
      <c r="G3204" s="58" t="s">
        <v>261</v>
      </c>
      <c r="H3204" s="58" t="s">
        <v>262</v>
      </c>
      <c r="I3204" s="59" t="s">
        <v>251</v>
      </c>
    </row>
    <row r="3205" spans="2:9" ht="15" customHeight="1">
      <c r="B3205" s="763"/>
      <c r="C3205" s="751"/>
      <c r="D3205" s="752"/>
      <c r="E3205" s="60"/>
      <c r="F3205" s="60"/>
      <c r="G3205" s="61"/>
      <c r="H3205" s="61"/>
      <c r="I3205" s="62">
        <f t="shared" ref="I3205:I3209" si="121">IF(E3205="",1,E3205)*IF(F3205="",1,F3205)*IF(G3205="",1,G3205)*H3205</f>
        <v>0</v>
      </c>
    </row>
    <row r="3206" spans="2:9" ht="15" customHeight="1">
      <c r="B3206" s="763"/>
      <c r="C3206" s="751"/>
      <c r="D3206" s="752"/>
      <c r="E3206" s="60"/>
      <c r="F3206" s="60"/>
      <c r="G3206" s="61"/>
      <c r="H3206" s="61"/>
      <c r="I3206" s="62">
        <f t="shared" si="121"/>
        <v>0</v>
      </c>
    </row>
    <row r="3207" spans="2:9" ht="15.75" customHeight="1">
      <c r="B3207" s="750"/>
      <c r="C3207" s="751"/>
      <c r="D3207" s="752"/>
      <c r="E3207" s="60"/>
      <c r="F3207" s="60"/>
      <c r="G3207" s="61"/>
      <c r="H3207" s="61"/>
      <c r="I3207" s="62">
        <f t="shared" si="121"/>
        <v>0</v>
      </c>
    </row>
    <row r="3208" spans="2:9" ht="15" customHeight="1">
      <c r="B3208" s="750"/>
      <c r="C3208" s="751"/>
      <c r="D3208" s="752"/>
      <c r="E3208" s="60"/>
      <c r="F3208" s="60"/>
      <c r="G3208" s="61"/>
      <c r="H3208" s="61"/>
      <c r="I3208" s="62">
        <f t="shared" si="121"/>
        <v>0</v>
      </c>
    </row>
    <row r="3209" spans="2:9" ht="15" customHeight="1">
      <c r="B3209" s="750"/>
      <c r="C3209" s="751"/>
      <c r="D3209" s="752"/>
      <c r="E3209" s="60"/>
      <c r="F3209" s="60"/>
      <c r="G3209" s="61"/>
      <c r="H3209" s="61"/>
      <c r="I3209" s="62">
        <f t="shared" si="121"/>
        <v>0</v>
      </c>
    </row>
    <row r="3210" spans="2:9" ht="15" customHeight="1">
      <c r="B3210" s="753" t="s">
        <v>263</v>
      </c>
      <c r="C3210" s="867"/>
      <c r="D3210" s="867"/>
      <c r="E3210" s="867"/>
      <c r="F3210" s="867"/>
      <c r="G3210" s="867"/>
      <c r="H3210" s="868"/>
      <c r="I3210" s="63">
        <f>SUM(I3205:I3209)</f>
        <v>0</v>
      </c>
    </row>
    <row r="3211" spans="2:9" ht="19.5" customHeight="1">
      <c r="B3211" s="754" t="s">
        <v>264</v>
      </c>
      <c r="C3211" s="869"/>
      <c r="D3211" s="869"/>
      <c r="E3211" s="869"/>
      <c r="F3211" s="869"/>
      <c r="G3211" s="869"/>
      <c r="H3211" s="869"/>
      <c r="I3211" s="870"/>
    </row>
    <row r="3212" spans="2:9" ht="19.5" customHeight="1">
      <c r="B3212" s="871"/>
      <c r="C3212" s="860"/>
      <c r="D3212" s="860"/>
      <c r="E3212" s="860"/>
      <c r="F3212" s="860"/>
      <c r="G3212" s="860"/>
      <c r="H3212" s="860"/>
      <c r="I3212" s="872"/>
    </row>
    <row r="3213" spans="2:9" ht="19.5" customHeight="1">
      <c r="B3213" s="871"/>
      <c r="C3213" s="860"/>
      <c r="D3213" s="860"/>
      <c r="E3213" s="860"/>
      <c r="F3213" s="860"/>
      <c r="G3213" s="860"/>
      <c r="H3213" s="860"/>
      <c r="I3213" s="872"/>
    </row>
    <row r="3214" spans="2:9" ht="19.5" customHeight="1">
      <c r="B3214" s="871"/>
      <c r="C3214" s="860"/>
      <c r="D3214" s="860"/>
      <c r="E3214" s="860"/>
      <c r="F3214" s="860"/>
      <c r="G3214" s="860"/>
      <c r="H3214" s="860"/>
      <c r="I3214" s="872"/>
    </row>
    <row r="3215" spans="2:9" ht="19.5" customHeight="1">
      <c r="B3215" s="871"/>
      <c r="C3215" s="860"/>
      <c r="D3215" s="860"/>
      <c r="E3215" s="860"/>
      <c r="F3215" s="860"/>
      <c r="G3215" s="860"/>
      <c r="H3215" s="860"/>
      <c r="I3215" s="872"/>
    </row>
    <row r="3216" spans="2:9" ht="19.5" customHeight="1">
      <c r="B3216" s="871"/>
      <c r="C3216" s="860"/>
      <c r="D3216" s="860"/>
      <c r="E3216" s="860"/>
      <c r="F3216" s="860"/>
      <c r="G3216" s="860"/>
      <c r="H3216" s="860"/>
      <c r="I3216" s="872"/>
    </row>
    <row r="3217" spans="2:9" ht="19.5" customHeight="1">
      <c r="B3217" s="871"/>
      <c r="C3217" s="860"/>
      <c r="D3217" s="860"/>
      <c r="E3217" s="860"/>
      <c r="F3217" s="860"/>
      <c r="G3217" s="860"/>
      <c r="H3217" s="860"/>
      <c r="I3217" s="872"/>
    </row>
    <row r="3218" spans="2:9" ht="19.5" customHeight="1">
      <c r="B3218" s="871"/>
      <c r="C3218" s="860"/>
      <c r="D3218" s="860"/>
      <c r="E3218" s="860"/>
      <c r="F3218" s="860"/>
      <c r="G3218" s="860"/>
      <c r="H3218" s="860"/>
      <c r="I3218" s="872"/>
    </row>
    <row r="3219" spans="2:9" ht="19.5" customHeight="1">
      <c r="B3219" s="871"/>
      <c r="C3219" s="860"/>
      <c r="D3219" s="860"/>
      <c r="E3219" s="860"/>
      <c r="F3219" s="860"/>
      <c r="G3219" s="860"/>
      <c r="H3219" s="860"/>
      <c r="I3219" s="872"/>
    </row>
    <row r="3220" spans="2:9" ht="19.5" customHeight="1">
      <c r="B3220" s="871"/>
      <c r="C3220" s="860"/>
      <c r="D3220" s="860"/>
      <c r="E3220" s="860"/>
      <c r="F3220" s="860"/>
      <c r="G3220" s="860"/>
      <c r="H3220" s="860"/>
      <c r="I3220" s="872"/>
    </row>
    <row r="3221" spans="2:9" ht="19.5" customHeight="1">
      <c r="B3221" s="873"/>
      <c r="C3221" s="865"/>
      <c r="D3221" s="865"/>
      <c r="E3221" s="865"/>
      <c r="F3221" s="865"/>
      <c r="G3221" s="865"/>
      <c r="H3221" s="865"/>
      <c r="I3221" s="866"/>
    </row>
    <row r="3222" spans="2:9" ht="14.25" customHeight="1"/>
    <row r="3223" spans="2:9" ht="18" customHeight="1">
      <c r="B3223" s="755" t="s">
        <v>256</v>
      </c>
      <c r="C3223" s="861"/>
      <c r="D3223" s="861"/>
      <c r="E3223" s="861"/>
      <c r="F3223" s="861"/>
      <c r="G3223" s="862"/>
      <c r="H3223" s="461"/>
      <c r="I3223" s="462"/>
    </row>
    <row r="3224" spans="2:9" ht="18" customHeight="1">
      <c r="B3224" s="756" t="s">
        <v>257</v>
      </c>
      <c r="C3224" s="861"/>
      <c r="D3224" s="861"/>
      <c r="E3224" s="861"/>
      <c r="F3224" s="861"/>
      <c r="G3224" s="862"/>
      <c r="H3224" s="52"/>
      <c r="I3224" s="53"/>
    </row>
    <row r="3225" spans="2:9" ht="33" customHeight="1">
      <c r="B3225" s="757" t="str">
        <f>+ACTIVIDADES!$B$2</f>
        <v>MANTENIMIENTO RESTAURANTES ESCOLARES</v>
      </c>
      <c r="C3225" s="863"/>
      <c r="D3225" s="863"/>
      <c r="E3225" s="863"/>
      <c r="F3225" s="863"/>
      <c r="G3225" s="864"/>
      <c r="H3225" s="54"/>
      <c r="I3225" s="55"/>
    </row>
    <row r="3226" spans="2:9" ht="21" customHeight="1">
      <c r="B3226" s="463" t="s">
        <v>6</v>
      </c>
      <c r="C3226" s="758" t="s">
        <v>7</v>
      </c>
      <c r="D3226" s="861"/>
      <c r="E3226" s="861"/>
      <c r="F3226" s="861"/>
      <c r="G3226" s="861"/>
      <c r="H3226" s="464" t="s">
        <v>22</v>
      </c>
      <c r="I3226" s="56" t="s">
        <v>23</v>
      </c>
    </row>
    <row r="3227" spans="2:9" ht="95.25" customHeight="1">
      <c r="B3227" s="428">
        <f>+ACTIVIDADES!B160</f>
        <v>14.01</v>
      </c>
      <c r="C3227" s="759" t="str">
        <f t="array" ref="C3227">INDEX(ACTIVIDADES!$C:$C,MATCH(B3227,ACTIVIDADES!$B:$B,0))</f>
        <v>Suministro e instalación de tubería de ACERO DE CARBONO SCH40 1/2". Incluye: Accesorios, estopa, traba rosca química fuerza alta y media, pintura anticorrosiva y todos los elementos necesarios para su correcta instalación y funcionamiento.</v>
      </c>
      <c r="D3227" s="865"/>
      <c r="E3227" s="865"/>
      <c r="F3227" s="865"/>
      <c r="G3227" s="866"/>
      <c r="H3227" s="465" t="str">
        <f t="array" ref="H3227">INDEX(ACTIVIDADES!$D:$D,MATCH(B3227,ACTIVIDADES!$B:$B,0))</f>
        <v>m</v>
      </c>
      <c r="I3227" s="57">
        <f>I3234</f>
        <v>0</v>
      </c>
    </row>
    <row r="3228" spans="2:9" ht="21" customHeight="1">
      <c r="B3228" s="760" t="s">
        <v>258</v>
      </c>
      <c r="C3228" s="761"/>
      <c r="D3228" s="762"/>
      <c r="E3228" s="58" t="s">
        <v>259</v>
      </c>
      <c r="F3228" s="58" t="s">
        <v>260</v>
      </c>
      <c r="G3228" s="58" t="s">
        <v>261</v>
      </c>
      <c r="H3228" s="58" t="s">
        <v>262</v>
      </c>
      <c r="I3228" s="59" t="s">
        <v>251</v>
      </c>
    </row>
    <row r="3229" spans="2:9" ht="15" customHeight="1">
      <c r="B3229" s="763"/>
      <c r="C3229" s="751"/>
      <c r="D3229" s="752"/>
      <c r="E3229" s="60"/>
      <c r="F3229" s="60"/>
      <c r="G3229" s="61"/>
      <c r="H3229" s="61"/>
      <c r="I3229" s="62">
        <f t="shared" ref="I3229:I3233" si="122">IF(E3229="",1,E3229)*IF(F3229="",1,F3229)*IF(G3229="",1,G3229)*H3229</f>
        <v>0</v>
      </c>
    </row>
    <row r="3230" spans="2:9" ht="15" customHeight="1">
      <c r="B3230" s="763"/>
      <c r="C3230" s="751"/>
      <c r="D3230" s="752"/>
      <c r="E3230" s="60"/>
      <c r="F3230" s="60"/>
      <c r="G3230" s="61"/>
      <c r="H3230" s="61"/>
      <c r="I3230" s="62">
        <f t="shared" si="122"/>
        <v>0</v>
      </c>
    </row>
    <row r="3231" spans="2:9" ht="15.75" customHeight="1">
      <c r="B3231" s="750"/>
      <c r="C3231" s="751"/>
      <c r="D3231" s="752"/>
      <c r="E3231" s="60"/>
      <c r="F3231" s="60"/>
      <c r="G3231" s="61"/>
      <c r="H3231" s="61"/>
      <c r="I3231" s="62">
        <f t="shared" si="122"/>
        <v>0</v>
      </c>
    </row>
    <row r="3232" spans="2:9" ht="15" customHeight="1">
      <c r="B3232" s="750"/>
      <c r="C3232" s="751"/>
      <c r="D3232" s="752"/>
      <c r="E3232" s="60"/>
      <c r="F3232" s="60"/>
      <c r="G3232" s="61"/>
      <c r="H3232" s="61"/>
      <c r="I3232" s="62">
        <f t="shared" si="122"/>
        <v>0</v>
      </c>
    </row>
    <row r="3233" spans="2:9" ht="15" customHeight="1">
      <c r="B3233" s="750"/>
      <c r="C3233" s="751"/>
      <c r="D3233" s="752"/>
      <c r="E3233" s="60"/>
      <c r="F3233" s="60"/>
      <c r="G3233" s="61"/>
      <c r="H3233" s="61"/>
      <c r="I3233" s="62">
        <f t="shared" si="122"/>
        <v>0</v>
      </c>
    </row>
    <row r="3234" spans="2:9" ht="15" customHeight="1">
      <c r="B3234" s="753" t="s">
        <v>263</v>
      </c>
      <c r="C3234" s="867"/>
      <c r="D3234" s="867"/>
      <c r="E3234" s="867"/>
      <c r="F3234" s="867"/>
      <c r="G3234" s="867"/>
      <c r="H3234" s="868"/>
      <c r="I3234" s="63">
        <f>SUM(I3229:I3233)</f>
        <v>0</v>
      </c>
    </row>
    <row r="3235" spans="2:9" ht="19.5" customHeight="1">
      <c r="B3235" s="754" t="s">
        <v>264</v>
      </c>
      <c r="C3235" s="869"/>
      <c r="D3235" s="869"/>
      <c r="E3235" s="869"/>
      <c r="F3235" s="869"/>
      <c r="G3235" s="869"/>
      <c r="H3235" s="869"/>
      <c r="I3235" s="870"/>
    </row>
    <row r="3236" spans="2:9" ht="19.5" customHeight="1">
      <c r="B3236" s="871"/>
      <c r="C3236" s="860"/>
      <c r="D3236" s="860"/>
      <c r="E3236" s="860"/>
      <c r="F3236" s="860"/>
      <c r="G3236" s="860"/>
      <c r="H3236" s="860"/>
      <c r="I3236" s="872"/>
    </row>
    <row r="3237" spans="2:9" ht="19.5" customHeight="1">
      <c r="B3237" s="871"/>
      <c r="C3237" s="860"/>
      <c r="D3237" s="860"/>
      <c r="E3237" s="860"/>
      <c r="F3237" s="860"/>
      <c r="G3237" s="860"/>
      <c r="H3237" s="860"/>
      <c r="I3237" s="872"/>
    </row>
    <row r="3238" spans="2:9" ht="19.5" customHeight="1">
      <c r="B3238" s="871"/>
      <c r="C3238" s="860"/>
      <c r="D3238" s="860"/>
      <c r="E3238" s="860"/>
      <c r="F3238" s="860"/>
      <c r="G3238" s="860"/>
      <c r="H3238" s="860"/>
      <c r="I3238" s="872"/>
    </row>
    <row r="3239" spans="2:9" ht="19.5" customHeight="1">
      <c r="B3239" s="871"/>
      <c r="C3239" s="860"/>
      <c r="D3239" s="860"/>
      <c r="E3239" s="860"/>
      <c r="F3239" s="860"/>
      <c r="G3239" s="860"/>
      <c r="H3239" s="860"/>
      <c r="I3239" s="872"/>
    </row>
    <row r="3240" spans="2:9" ht="19.5" customHeight="1">
      <c r="B3240" s="871"/>
      <c r="C3240" s="860"/>
      <c r="D3240" s="860"/>
      <c r="E3240" s="860"/>
      <c r="F3240" s="860"/>
      <c r="G3240" s="860"/>
      <c r="H3240" s="860"/>
      <c r="I3240" s="872"/>
    </row>
    <row r="3241" spans="2:9" ht="19.5" customHeight="1">
      <c r="B3241" s="871"/>
      <c r="C3241" s="860"/>
      <c r="D3241" s="860"/>
      <c r="E3241" s="860"/>
      <c r="F3241" s="860"/>
      <c r="G3241" s="860"/>
      <c r="H3241" s="860"/>
      <c r="I3241" s="872"/>
    </row>
    <row r="3242" spans="2:9" ht="19.5" customHeight="1">
      <c r="B3242" s="871"/>
      <c r="C3242" s="860"/>
      <c r="D3242" s="860"/>
      <c r="E3242" s="860"/>
      <c r="F3242" s="860"/>
      <c r="G3242" s="860"/>
      <c r="H3242" s="860"/>
      <c r="I3242" s="872"/>
    </row>
    <row r="3243" spans="2:9" ht="19.5" customHeight="1">
      <c r="B3243" s="871"/>
      <c r="C3243" s="860"/>
      <c r="D3243" s="860"/>
      <c r="E3243" s="860"/>
      <c r="F3243" s="860"/>
      <c r="G3243" s="860"/>
      <c r="H3243" s="860"/>
      <c r="I3243" s="872"/>
    </row>
    <row r="3244" spans="2:9" ht="19.5" customHeight="1">
      <c r="B3244" s="871"/>
      <c r="C3244" s="860"/>
      <c r="D3244" s="860"/>
      <c r="E3244" s="860"/>
      <c r="F3244" s="860"/>
      <c r="G3244" s="860"/>
      <c r="H3244" s="860"/>
      <c r="I3244" s="872"/>
    </row>
    <row r="3245" spans="2:9" ht="19.5" customHeight="1">
      <c r="B3245" s="873"/>
      <c r="C3245" s="865"/>
      <c r="D3245" s="865"/>
      <c r="E3245" s="865"/>
      <c r="F3245" s="865"/>
      <c r="G3245" s="865"/>
      <c r="H3245" s="865"/>
      <c r="I3245" s="866"/>
    </row>
    <row r="3246" spans="2:9" ht="14.25" customHeight="1"/>
    <row r="3247" spans="2:9" ht="18" customHeight="1">
      <c r="B3247" s="755" t="s">
        <v>256</v>
      </c>
      <c r="C3247" s="861"/>
      <c r="D3247" s="861"/>
      <c r="E3247" s="861"/>
      <c r="F3247" s="861"/>
      <c r="G3247" s="862"/>
      <c r="H3247" s="461"/>
      <c r="I3247" s="462"/>
    </row>
    <row r="3248" spans="2:9" ht="18" customHeight="1">
      <c r="B3248" s="756" t="s">
        <v>257</v>
      </c>
      <c r="C3248" s="861"/>
      <c r="D3248" s="861"/>
      <c r="E3248" s="861"/>
      <c r="F3248" s="861"/>
      <c r="G3248" s="862"/>
      <c r="H3248" s="52"/>
      <c r="I3248" s="53"/>
    </row>
    <row r="3249" spans="2:9" ht="33" customHeight="1">
      <c r="B3249" s="757" t="str">
        <f>+ACTIVIDADES!$B$2</f>
        <v>MANTENIMIENTO RESTAURANTES ESCOLARES</v>
      </c>
      <c r="C3249" s="863"/>
      <c r="D3249" s="863"/>
      <c r="E3249" s="863"/>
      <c r="F3249" s="863"/>
      <c r="G3249" s="864"/>
      <c r="H3249" s="54"/>
      <c r="I3249" s="55"/>
    </row>
    <row r="3250" spans="2:9" ht="21" customHeight="1">
      <c r="B3250" s="463" t="s">
        <v>6</v>
      </c>
      <c r="C3250" s="758" t="s">
        <v>7</v>
      </c>
      <c r="D3250" s="861"/>
      <c r="E3250" s="861"/>
      <c r="F3250" s="861"/>
      <c r="G3250" s="861"/>
      <c r="H3250" s="464" t="s">
        <v>22</v>
      </c>
      <c r="I3250" s="56" t="s">
        <v>23</v>
      </c>
    </row>
    <row r="3251" spans="2:9" ht="95.25" customHeight="1">
      <c r="B3251" s="428">
        <f>+B3227+0.01</f>
        <v>14.02</v>
      </c>
      <c r="C3251" s="759" t="str">
        <f t="array" ref="C3251">INDEX(ACTIVIDADES!$C:$C,MATCH(B3251,ACTIVIDADES!$B:$B,0))</f>
        <v>Suministro e instalación de VÁLVULA ESFÉRICA de 1/2" de maneral largo. Incluye suministro de los materiales y todos los accesorios necesarios para su correcta instalación y funcionamiento.</v>
      </c>
      <c r="D3251" s="865"/>
      <c r="E3251" s="865"/>
      <c r="F3251" s="865"/>
      <c r="G3251" s="866"/>
      <c r="H3251" s="465" t="str">
        <f t="array" ref="H3251">INDEX(ACTIVIDADES!$D:$D,MATCH(B3251,ACTIVIDADES!$B:$B,0))</f>
        <v>un</v>
      </c>
      <c r="I3251" s="57">
        <f>I3258</f>
        <v>0</v>
      </c>
    </row>
    <row r="3252" spans="2:9" ht="21" customHeight="1">
      <c r="B3252" s="760" t="s">
        <v>258</v>
      </c>
      <c r="C3252" s="761"/>
      <c r="D3252" s="762"/>
      <c r="E3252" s="58" t="s">
        <v>259</v>
      </c>
      <c r="F3252" s="58" t="s">
        <v>260</v>
      </c>
      <c r="G3252" s="58" t="s">
        <v>261</v>
      </c>
      <c r="H3252" s="58" t="s">
        <v>262</v>
      </c>
      <c r="I3252" s="59" t="s">
        <v>251</v>
      </c>
    </row>
    <row r="3253" spans="2:9" ht="15" customHeight="1">
      <c r="B3253" s="763"/>
      <c r="C3253" s="751"/>
      <c r="D3253" s="752"/>
      <c r="E3253" s="60"/>
      <c r="F3253" s="60"/>
      <c r="G3253" s="61"/>
      <c r="H3253" s="61"/>
      <c r="I3253" s="62">
        <f t="shared" ref="I3253:I3257" si="123">IF(E3253="",1,E3253)*IF(F3253="",1,F3253)*IF(G3253="",1,G3253)*H3253</f>
        <v>0</v>
      </c>
    </row>
    <row r="3254" spans="2:9" ht="15" customHeight="1">
      <c r="B3254" s="763"/>
      <c r="C3254" s="751"/>
      <c r="D3254" s="752"/>
      <c r="E3254" s="60"/>
      <c r="F3254" s="60"/>
      <c r="G3254" s="61"/>
      <c r="H3254" s="61"/>
      <c r="I3254" s="62">
        <f t="shared" si="123"/>
        <v>0</v>
      </c>
    </row>
    <row r="3255" spans="2:9" ht="15.75" customHeight="1">
      <c r="B3255" s="750"/>
      <c r="C3255" s="751"/>
      <c r="D3255" s="752"/>
      <c r="E3255" s="60"/>
      <c r="F3255" s="60"/>
      <c r="G3255" s="61"/>
      <c r="H3255" s="61"/>
      <c r="I3255" s="62">
        <f t="shared" si="123"/>
        <v>0</v>
      </c>
    </row>
    <row r="3256" spans="2:9" ht="15" customHeight="1">
      <c r="B3256" s="750"/>
      <c r="C3256" s="751"/>
      <c r="D3256" s="752"/>
      <c r="E3256" s="60"/>
      <c r="F3256" s="60"/>
      <c r="G3256" s="61"/>
      <c r="H3256" s="61"/>
      <c r="I3256" s="62">
        <f t="shared" si="123"/>
        <v>0</v>
      </c>
    </row>
    <row r="3257" spans="2:9" ht="15" customHeight="1">
      <c r="B3257" s="750"/>
      <c r="C3257" s="751"/>
      <c r="D3257" s="752"/>
      <c r="E3257" s="60"/>
      <c r="F3257" s="60"/>
      <c r="G3257" s="61"/>
      <c r="H3257" s="61"/>
      <c r="I3257" s="62">
        <f t="shared" si="123"/>
        <v>0</v>
      </c>
    </row>
    <row r="3258" spans="2:9" ht="15" customHeight="1">
      <c r="B3258" s="753" t="s">
        <v>263</v>
      </c>
      <c r="C3258" s="867"/>
      <c r="D3258" s="867"/>
      <c r="E3258" s="867"/>
      <c r="F3258" s="867"/>
      <c r="G3258" s="867"/>
      <c r="H3258" s="868"/>
      <c r="I3258" s="63">
        <f>SUM(I3253:I3257)</f>
        <v>0</v>
      </c>
    </row>
    <row r="3259" spans="2:9" ht="19.5" customHeight="1">
      <c r="B3259" s="754" t="s">
        <v>264</v>
      </c>
      <c r="C3259" s="869"/>
      <c r="D3259" s="869"/>
      <c r="E3259" s="869"/>
      <c r="F3259" s="869"/>
      <c r="G3259" s="869"/>
      <c r="H3259" s="869"/>
      <c r="I3259" s="870"/>
    </row>
    <row r="3260" spans="2:9" ht="19.5" customHeight="1">
      <c r="B3260" s="871"/>
      <c r="C3260" s="860"/>
      <c r="D3260" s="860"/>
      <c r="E3260" s="860"/>
      <c r="F3260" s="860"/>
      <c r="G3260" s="860"/>
      <c r="H3260" s="860"/>
      <c r="I3260" s="872"/>
    </row>
    <row r="3261" spans="2:9" ht="19.5" customHeight="1">
      <c r="B3261" s="871"/>
      <c r="C3261" s="860"/>
      <c r="D3261" s="860"/>
      <c r="E3261" s="860"/>
      <c r="F3261" s="860"/>
      <c r="G3261" s="860"/>
      <c r="H3261" s="860"/>
      <c r="I3261" s="872"/>
    </row>
    <row r="3262" spans="2:9" ht="19.5" customHeight="1">
      <c r="B3262" s="871"/>
      <c r="C3262" s="860"/>
      <c r="D3262" s="860"/>
      <c r="E3262" s="860"/>
      <c r="F3262" s="860"/>
      <c r="G3262" s="860"/>
      <c r="H3262" s="860"/>
      <c r="I3262" s="872"/>
    </row>
    <row r="3263" spans="2:9" ht="19.5" customHeight="1">
      <c r="B3263" s="871"/>
      <c r="C3263" s="860"/>
      <c r="D3263" s="860"/>
      <c r="E3263" s="860"/>
      <c r="F3263" s="860"/>
      <c r="G3263" s="860"/>
      <c r="H3263" s="860"/>
      <c r="I3263" s="872"/>
    </row>
    <row r="3264" spans="2:9" ht="19.5" customHeight="1">
      <c r="B3264" s="871"/>
      <c r="C3264" s="860"/>
      <c r="D3264" s="860"/>
      <c r="E3264" s="860"/>
      <c r="F3264" s="860"/>
      <c r="G3264" s="860"/>
      <c r="H3264" s="860"/>
      <c r="I3264" s="872"/>
    </row>
    <row r="3265" spans="2:9" ht="19.5" customHeight="1">
      <c r="B3265" s="871"/>
      <c r="C3265" s="860"/>
      <c r="D3265" s="860"/>
      <c r="E3265" s="860"/>
      <c r="F3265" s="860"/>
      <c r="G3265" s="860"/>
      <c r="H3265" s="860"/>
      <c r="I3265" s="872"/>
    </row>
    <row r="3266" spans="2:9" ht="19.5" customHeight="1">
      <c r="B3266" s="871"/>
      <c r="C3266" s="860"/>
      <c r="D3266" s="860"/>
      <c r="E3266" s="860"/>
      <c r="F3266" s="860"/>
      <c r="G3266" s="860"/>
      <c r="H3266" s="860"/>
      <c r="I3266" s="872"/>
    </row>
    <row r="3267" spans="2:9" ht="19.5" customHeight="1">
      <c r="B3267" s="871"/>
      <c r="C3267" s="860"/>
      <c r="D3267" s="860"/>
      <c r="E3267" s="860"/>
      <c r="F3267" s="860"/>
      <c r="G3267" s="860"/>
      <c r="H3267" s="860"/>
      <c r="I3267" s="872"/>
    </row>
    <row r="3268" spans="2:9" ht="19.5" customHeight="1">
      <c r="B3268" s="871"/>
      <c r="C3268" s="860"/>
      <c r="D3268" s="860"/>
      <c r="E3268" s="860"/>
      <c r="F3268" s="860"/>
      <c r="G3268" s="860"/>
      <c r="H3268" s="860"/>
      <c r="I3268" s="872"/>
    </row>
    <row r="3269" spans="2:9" ht="19.5" customHeight="1">
      <c r="B3269" s="873"/>
      <c r="C3269" s="865"/>
      <c r="D3269" s="865"/>
      <c r="E3269" s="865"/>
      <c r="F3269" s="865"/>
      <c r="G3269" s="865"/>
      <c r="H3269" s="865"/>
      <c r="I3269" s="866"/>
    </row>
    <row r="3270" spans="2:9" ht="14.25" customHeight="1"/>
    <row r="3271" spans="2:9" ht="18" customHeight="1">
      <c r="B3271" s="755" t="s">
        <v>256</v>
      </c>
      <c r="C3271" s="861"/>
      <c r="D3271" s="861"/>
      <c r="E3271" s="861"/>
      <c r="F3271" s="861"/>
      <c r="G3271" s="862"/>
      <c r="H3271" s="461"/>
      <c r="I3271" s="462"/>
    </row>
    <row r="3272" spans="2:9" ht="18" customHeight="1">
      <c r="B3272" s="756" t="s">
        <v>257</v>
      </c>
      <c r="C3272" s="861"/>
      <c r="D3272" s="861"/>
      <c r="E3272" s="861"/>
      <c r="F3272" s="861"/>
      <c r="G3272" s="862"/>
      <c r="H3272" s="52"/>
      <c r="I3272" s="53"/>
    </row>
    <row r="3273" spans="2:9" ht="33" customHeight="1">
      <c r="B3273" s="757" t="str">
        <f>+ACTIVIDADES!$B$2</f>
        <v>MANTENIMIENTO RESTAURANTES ESCOLARES</v>
      </c>
      <c r="C3273" s="863"/>
      <c r="D3273" s="863"/>
      <c r="E3273" s="863"/>
      <c r="F3273" s="863"/>
      <c r="G3273" s="864"/>
      <c r="H3273" s="54"/>
      <c r="I3273" s="55"/>
    </row>
    <row r="3274" spans="2:9" ht="21" customHeight="1">
      <c r="B3274" s="463" t="s">
        <v>6</v>
      </c>
      <c r="C3274" s="758" t="s">
        <v>7</v>
      </c>
      <c r="D3274" s="861"/>
      <c r="E3274" s="861"/>
      <c r="F3274" s="861"/>
      <c r="G3274" s="861"/>
      <c r="H3274" s="464" t="s">
        <v>22</v>
      </c>
      <c r="I3274" s="56" t="s">
        <v>23</v>
      </c>
    </row>
    <row r="3275" spans="2:9" ht="95.25" customHeight="1">
      <c r="B3275" s="428">
        <f>+B3251+0.01</f>
        <v>14.03</v>
      </c>
      <c r="C3275" s="759" t="str">
        <f t="array" ref="C3275">INDEX(ACTIVIDADES!$C:$C,MATCH(B3275,ACTIVIDADES!$B:$B,0))</f>
        <v>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
      <c r="D3275" s="865"/>
      <c r="E3275" s="865"/>
      <c r="F3275" s="865"/>
      <c r="G3275" s="866"/>
      <c r="H3275" s="465" t="str">
        <f t="array" ref="H3275">INDEX(ACTIVIDADES!$D:$D,MATCH(B3275,ACTIVIDADES!$B:$B,0))</f>
        <v>un</v>
      </c>
      <c r="I3275" s="57">
        <f>I3282</f>
        <v>0</v>
      </c>
    </row>
    <row r="3276" spans="2:9" ht="21" customHeight="1">
      <c r="B3276" s="760" t="s">
        <v>258</v>
      </c>
      <c r="C3276" s="761"/>
      <c r="D3276" s="762"/>
      <c r="E3276" s="58" t="s">
        <v>259</v>
      </c>
      <c r="F3276" s="58" t="s">
        <v>260</v>
      </c>
      <c r="G3276" s="58" t="s">
        <v>261</v>
      </c>
      <c r="H3276" s="58" t="s">
        <v>262</v>
      </c>
      <c r="I3276" s="59" t="s">
        <v>251</v>
      </c>
    </row>
    <row r="3277" spans="2:9" ht="15" customHeight="1">
      <c r="B3277" s="763"/>
      <c r="C3277" s="751"/>
      <c r="D3277" s="752"/>
      <c r="E3277" s="60"/>
      <c r="F3277" s="60"/>
      <c r="G3277" s="61"/>
      <c r="H3277" s="61"/>
      <c r="I3277" s="62">
        <f t="shared" ref="I3277:I3281" si="124">IF(E3277="",1,E3277)*IF(F3277="",1,F3277)*IF(G3277="",1,G3277)*H3277</f>
        <v>0</v>
      </c>
    </row>
    <row r="3278" spans="2:9" ht="15" customHeight="1">
      <c r="B3278" s="763"/>
      <c r="C3278" s="751"/>
      <c r="D3278" s="752"/>
      <c r="E3278" s="60"/>
      <c r="F3278" s="60"/>
      <c r="G3278" s="61"/>
      <c r="H3278" s="61"/>
      <c r="I3278" s="62">
        <f t="shared" si="124"/>
        <v>0</v>
      </c>
    </row>
    <row r="3279" spans="2:9" ht="15.75" customHeight="1">
      <c r="B3279" s="750"/>
      <c r="C3279" s="751"/>
      <c r="D3279" s="752"/>
      <c r="E3279" s="60"/>
      <c r="F3279" s="60"/>
      <c r="G3279" s="61"/>
      <c r="H3279" s="61"/>
      <c r="I3279" s="62">
        <f t="shared" si="124"/>
        <v>0</v>
      </c>
    </row>
    <row r="3280" spans="2:9" ht="15" customHeight="1">
      <c r="B3280" s="750"/>
      <c r="C3280" s="751"/>
      <c r="D3280" s="752"/>
      <c r="E3280" s="60"/>
      <c r="F3280" s="60"/>
      <c r="G3280" s="61"/>
      <c r="H3280" s="61"/>
      <c r="I3280" s="62">
        <f t="shared" si="124"/>
        <v>0</v>
      </c>
    </row>
    <row r="3281" spans="2:9" ht="15" customHeight="1">
      <c r="B3281" s="750"/>
      <c r="C3281" s="751"/>
      <c r="D3281" s="752"/>
      <c r="E3281" s="60"/>
      <c r="F3281" s="60"/>
      <c r="G3281" s="61"/>
      <c r="H3281" s="61"/>
      <c r="I3281" s="62">
        <f t="shared" si="124"/>
        <v>0</v>
      </c>
    </row>
    <row r="3282" spans="2:9" ht="15" customHeight="1">
      <c r="B3282" s="753" t="s">
        <v>263</v>
      </c>
      <c r="C3282" s="867"/>
      <c r="D3282" s="867"/>
      <c r="E3282" s="867"/>
      <c r="F3282" s="867"/>
      <c r="G3282" s="867"/>
      <c r="H3282" s="868"/>
      <c r="I3282" s="63">
        <f>SUM(I3277:I3281)</f>
        <v>0</v>
      </c>
    </row>
    <row r="3283" spans="2:9" ht="19.5" customHeight="1">
      <c r="B3283" s="754" t="s">
        <v>264</v>
      </c>
      <c r="C3283" s="869"/>
      <c r="D3283" s="869"/>
      <c r="E3283" s="869"/>
      <c r="F3283" s="869"/>
      <c r="G3283" s="869"/>
      <c r="H3283" s="869"/>
      <c r="I3283" s="870"/>
    </row>
    <row r="3284" spans="2:9" ht="19.5" customHeight="1">
      <c r="B3284" s="871"/>
      <c r="C3284" s="860"/>
      <c r="D3284" s="860"/>
      <c r="E3284" s="860"/>
      <c r="F3284" s="860"/>
      <c r="G3284" s="860"/>
      <c r="H3284" s="860"/>
      <c r="I3284" s="872"/>
    </row>
    <row r="3285" spans="2:9" ht="19.5" customHeight="1">
      <c r="B3285" s="871"/>
      <c r="C3285" s="860"/>
      <c r="D3285" s="860"/>
      <c r="E3285" s="860"/>
      <c r="F3285" s="860"/>
      <c r="G3285" s="860"/>
      <c r="H3285" s="860"/>
      <c r="I3285" s="872"/>
    </row>
    <row r="3286" spans="2:9" ht="19.5" customHeight="1">
      <c r="B3286" s="871"/>
      <c r="C3286" s="860"/>
      <c r="D3286" s="860"/>
      <c r="E3286" s="860"/>
      <c r="F3286" s="860"/>
      <c r="G3286" s="860"/>
      <c r="H3286" s="860"/>
      <c r="I3286" s="872"/>
    </row>
    <row r="3287" spans="2:9" ht="19.5" customHeight="1">
      <c r="B3287" s="871"/>
      <c r="C3287" s="860"/>
      <c r="D3287" s="860"/>
      <c r="E3287" s="860"/>
      <c r="F3287" s="860"/>
      <c r="G3287" s="860"/>
      <c r="H3287" s="860"/>
      <c r="I3287" s="872"/>
    </row>
    <row r="3288" spans="2:9" ht="19.5" customHeight="1">
      <c r="B3288" s="871"/>
      <c r="C3288" s="860"/>
      <c r="D3288" s="860"/>
      <c r="E3288" s="860"/>
      <c r="F3288" s="860"/>
      <c r="G3288" s="860"/>
      <c r="H3288" s="860"/>
      <c r="I3288" s="872"/>
    </row>
    <row r="3289" spans="2:9" ht="19.5" customHeight="1">
      <c r="B3289" s="871"/>
      <c r="C3289" s="860"/>
      <c r="D3289" s="860"/>
      <c r="E3289" s="860"/>
      <c r="F3289" s="860"/>
      <c r="G3289" s="860"/>
      <c r="H3289" s="860"/>
      <c r="I3289" s="872"/>
    </row>
    <row r="3290" spans="2:9" ht="19.5" customHeight="1">
      <c r="B3290" s="871"/>
      <c r="C3290" s="860"/>
      <c r="D3290" s="860"/>
      <c r="E3290" s="860"/>
      <c r="F3290" s="860"/>
      <c r="G3290" s="860"/>
      <c r="H3290" s="860"/>
      <c r="I3290" s="872"/>
    </row>
    <row r="3291" spans="2:9" ht="19.5" customHeight="1">
      <c r="B3291" s="871"/>
      <c r="C3291" s="860"/>
      <c r="D3291" s="860"/>
      <c r="E3291" s="860"/>
      <c r="F3291" s="860"/>
      <c r="G3291" s="860"/>
      <c r="H3291" s="860"/>
      <c r="I3291" s="872"/>
    </row>
    <row r="3292" spans="2:9" ht="19.5" customHeight="1">
      <c r="B3292" s="871"/>
      <c r="C3292" s="860"/>
      <c r="D3292" s="860"/>
      <c r="E3292" s="860"/>
      <c r="F3292" s="860"/>
      <c r="G3292" s="860"/>
      <c r="H3292" s="860"/>
      <c r="I3292" s="872"/>
    </row>
    <row r="3293" spans="2:9" ht="19.5" customHeight="1">
      <c r="B3293" s="873"/>
      <c r="C3293" s="865"/>
      <c r="D3293" s="865"/>
      <c r="E3293" s="865"/>
      <c r="F3293" s="865"/>
      <c r="G3293" s="865"/>
      <c r="H3293" s="865"/>
      <c r="I3293" s="866"/>
    </row>
    <row r="3294" spans="2:9" ht="14.25" customHeight="1"/>
    <row r="3295" spans="2:9" ht="18" customHeight="1">
      <c r="B3295" s="755" t="s">
        <v>256</v>
      </c>
      <c r="C3295" s="861"/>
      <c r="D3295" s="861"/>
      <c r="E3295" s="861"/>
      <c r="F3295" s="861"/>
      <c r="G3295" s="862"/>
      <c r="H3295" s="461"/>
      <c r="I3295" s="462"/>
    </row>
    <row r="3296" spans="2:9" ht="18" customHeight="1">
      <c r="B3296" s="756" t="s">
        <v>257</v>
      </c>
      <c r="C3296" s="861"/>
      <c r="D3296" s="861"/>
      <c r="E3296" s="861"/>
      <c r="F3296" s="861"/>
      <c r="G3296" s="862"/>
      <c r="H3296" s="52"/>
      <c r="I3296" s="53"/>
    </row>
    <row r="3297" spans="2:9" ht="33" customHeight="1">
      <c r="B3297" s="757" t="str">
        <f>+ACTIVIDADES!$B$2</f>
        <v>MANTENIMIENTO RESTAURANTES ESCOLARES</v>
      </c>
      <c r="C3297" s="863"/>
      <c r="D3297" s="863"/>
      <c r="E3297" s="863"/>
      <c r="F3297" s="863"/>
      <c r="G3297" s="864"/>
      <c r="H3297" s="54"/>
      <c r="I3297" s="55"/>
    </row>
    <row r="3298" spans="2:9" ht="21" customHeight="1">
      <c r="B3298" s="463" t="s">
        <v>6</v>
      </c>
      <c r="C3298" s="758" t="s">
        <v>7</v>
      </c>
      <c r="D3298" s="861"/>
      <c r="E3298" s="861"/>
      <c r="F3298" s="861"/>
      <c r="G3298" s="861"/>
      <c r="H3298" s="464" t="s">
        <v>22</v>
      </c>
      <c r="I3298" s="56" t="s">
        <v>23</v>
      </c>
    </row>
    <row r="3299" spans="2:9" ht="95.25" customHeight="1">
      <c r="B3299" s="428">
        <f>+B3275+0.01</f>
        <v>14.04</v>
      </c>
      <c r="C3299" s="759" t="str">
        <f t="array" ref="C3299">INDEX(ACTIVIDADES!$C:$C,MATCH(B3299,ACTIVIDADES!$B:$B,0))</f>
        <v>Suministro e instalación de PIPETAS DE GAS de 40 libras. Incluye suministro de los materiales y todo lo necesario para su correcta instalación y funcionamiento.</v>
      </c>
      <c r="D3299" s="865"/>
      <c r="E3299" s="865"/>
      <c r="F3299" s="865"/>
      <c r="G3299" s="866"/>
      <c r="H3299" s="465" t="str">
        <f t="array" ref="H3299">INDEX(ACTIVIDADES!$D:$D,MATCH(B3299,ACTIVIDADES!$B:$B,0))</f>
        <v>un</v>
      </c>
      <c r="I3299" s="57">
        <f>I3306</f>
        <v>0</v>
      </c>
    </row>
    <row r="3300" spans="2:9" ht="21" customHeight="1">
      <c r="B3300" s="760" t="s">
        <v>258</v>
      </c>
      <c r="C3300" s="761"/>
      <c r="D3300" s="762"/>
      <c r="E3300" s="58" t="s">
        <v>259</v>
      </c>
      <c r="F3300" s="58" t="s">
        <v>260</v>
      </c>
      <c r="G3300" s="58" t="s">
        <v>261</v>
      </c>
      <c r="H3300" s="58" t="s">
        <v>262</v>
      </c>
      <c r="I3300" s="59" t="s">
        <v>251</v>
      </c>
    </row>
    <row r="3301" spans="2:9" ht="15" customHeight="1">
      <c r="B3301" s="763"/>
      <c r="C3301" s="751"/>
      <c r="D3301" s="752"/>
      <c r="E3301" s="60"/>
      <c r="F3301" s="60"/>
      <c r="G3301" s="61"/>
      <c r="H3301" s="61"/>
      <c r="I3301" s="62">
        <f t="shared" ref="I3301:I3305" si="125">IF(E3301="",1,E3301)*IF(F3301="",1,F3301)*IF(G3301="",1,G3301)*H3301</f>
        <v>0</v>
      </c>
    </row>
    <row r="3302" spans="2:9" ht="15" customHeight="1">
      <c r="B3302" s="763"/>
      <c r="C3302" s="751"/>
      <c r="D3302" s="752"/>
      <c r="E3302" s="60"/>
      <c r="F3302" s="60"/>
      <c r="G3302" s="61"/>
      <c r="H3302" s="61"/>
      <c r="I3302" s="62">
        <f t="shared" si="125"/>
        <v>0</v>
      </c>
    </row>
    <row r="3303" spans="2:9" ht="15.75" customHeight="1">
      <c r="B3303" s="750"/>
      <c r="C3303" s="751"/>
      <c r="D3303" s="752"/>
      <c r="E3303" s="60"/>
      <c r="F3303" s="60"/>
      <c r="G3303" s="61"/>
      <c r="H3303" s="61"/>
      <c r="I3303" s="62">
        <f t="shared" si="125"/>
        <v>0</v>
      </c>
    </row>
    <row r="3304" spans="2:9" ht="15" customHeight="1">
      <c r="B3304" s="750"/>
      <c r="C3304" s="751"/>
      <c r="D3304" s="752"/>
      <c r="E3304" s="60"/>
      <c r="F3304" s="60"/>
      <c r="G3304" s="61"/>
      <c r="H3304" s="61"/>
      <c r="I3304" s="62">
        <f t="shared" si="125"/>
        <v>0</v>
      </c>
    </row>
    <row r="3305" spans="2:9" ht="15" customHeight="1">
      <c r="B3305" s="750"/>
      <c r="C3305" s="751"/>
      <c r="D3305" s="752"/>
      <c r="E3305" s="60"/>
      <c r="F3305" s="60"/>
      <c r="G3305" s="61"/>
      <c r="H3305" s="61"/>
      <c r="I3305" s="62">
        <f t="shared" si="125"/>
        <v>0</v>
      </c>
    </row>
    <row r="3306" spans="2:9" ht="15" customHeight="1">
      <c r="B3306" s="753" t="s">
        <v>263</v>
      </c>
      <c r="C3306" s="867"/>
      <c r="D3306" s="867"/>
      <c r="E3306" s="867"/>
      <c r="F3306" s="867"/>
      <c r="G3306" s="867"/>
      <c r="H3306" s="868"/>
      <c r="I3306" s="63">
        <f>SUM(I3301:I3305)</f>
        <v>0</v>
      </c>
    </row>
    <row r="3307" spans="2:9" ht="19.5" customHeight="1">
      <c r="B3307" s="754" t="s">
        <v>264</v>
      </c>
      <c r="C3307" s="869"/>
      <c r="D3307" s="869"/>
      <c r="E3307" s="869"/>
      <c r="F3307" s="869"/>
      <c r="G3307" s="869"/>
      <c r="H3307" s="869"/>
      <c r="I3307" s="870"/>
    </row>
    <row r="3308" spans="2:9" ht="19.5" customHeight="1">
      <c r="B3308" s="871"/>
      <c r="C3308" s="860"/>
      <c r="D3308" s="860"/>
      <c r="E3308" s="860"/>
      <c r="F3308" s="860"/>
      <c r="G3308" s="860"/>
      <c r="H3308" s="860"/>
      <c r="I3308" s="872"/>
    </row>
    <row r="3309" spans="2:9" ht="19.5" customHeight="1">
      <c r="B3309" s="871"/>
      <c r="C3309" s="860"/>
      <c r="D3309" s="860"/>
      <c r="E3309" s="860"/>
      <c r="F3309" s="860"/>
      <c r="G3309" s="860"/>
      <c r="H3309" s="860"/>
      <c r="I3309" s="872"/>
    </row>
    <row r="3310" spans="2:9" ht="19.5" customHeight="1">
      <c r="B3310" s="871"/>
      <c r="C3310" s="860"/>
      <c r="D3310" s="860"/>
      <c r="E3310" s="860"/>
      <c r="F3310" s="860"/>
      <c r="G3310" s="860"/>
      <c r="H3310" s="860"/>
      <c r="I3310" s="872"/>
    </row>
    <row r="3311" spans="2:9" ht="19.5" customHeight="1">
      <c r="B3311" s="871"/>
      <c r="C3311" s="860"/>
      <c r="D3311" s="860"/>
      <c r="E3311" s="860"/>
      <c r="F3311" s="860"/>
      <c r="G3311" s="860"/>
      <c r="H3311" s="860"/>
      <c r="I3311" s="872"/>
    </row>
    <row r="3312" spans="2:9" ht="19.5" customHeight="1">
      <c r="B3312" s="871"/>
      <c r="C3312" s="860"/>
      <c r="D3312" s="860"/>
      <c r="E3312" s="860"/>
      <c r="F3312" s="860"/>
      <c r="G3312" s="860"/>
      <c r="H3312" s="860"/>
      <c r="I3312" s="872"/>
    </row>
    <row r="3313" spans="2:9" ht="19.5" customHeight="1">
      <c r="B3313" s="871"/>
      <c r="C3313" s="860"/>
      <c r="D3313" s="860"/>
      <c r="E3313" s="860"/>
      <c r="F3313" s="860"/>
      <c r="G3313" s="860"/>
      <c r="H3313" s="860"/>
      <c r="I3313" s="872"/>
    </row>
    <row r="3314" spans="2:9" ht="19.5" customHeight="1">
      <c r="B3314" s="871"/>
      <c r="C3314" s="860"/>
      <c r="D3314" s="860"/>
      <c r="E3314" s="860"/>
      <c r="F3314" s="860"/>
      <c r="G3314" s="860"/>
      <c r="H3314" s="860"/>
      <c r="I3314" s="872"/>
    </row>
    <row r="3315" spans="2:9" ht="19.5" customHeight="1">
      <c r="B3315" s="871"/>
      <c r="C3315" s="860"/>
      <c r="D3315" s="860"/>
      <c r="E3315" s="860"/>
      <c r="F3315" s="860"/>
      <c r="G3315" s="860"/>
      <c r="H3315" s="860"/>
      <c r="I3315" s="872"/>
    </row>
    <row r="3316" spans="2:9" ht="19.5" customHeight="1">
      <c r="B3316" s="871"/>
      <c r="C3316" s="860"/>
      <c r="D3316" s="860"/>
      <c r="E3316" s="860"/>
      <c r="F3316" s="860"/>
      <c r="G3316" s="860"/>
      <c r="H3316" s="860"/>
      <c r="I3316" s="872"/>
    </row>
    <row r="3317" spans="2:9" ht="19.5" customHeight="1">
      <c r="B3317" s="873"/>
      <c r="C3317" s="865"/>
      <c r="D3317" s="865"/>
      <c r="E3317" s="865"/>
      <c r="F3317" s="865"/>
      <c r="G3317" s="865"/>
      <c r="H3317" s="865"/>
      <c r="I3317" s="866"/>
    </row>
    <row r="3318" spans="2:9" ht="14.25" customHeight="1"/>
    <row r="3319" spans="2:9" ht="18" customHeight="1">
      <c r="B3319" s="755" t="s">
        <v>256</v>
      </c>
      <c r="C3319" s="861"/>
      <c r="D3319" s="861"/>
      <c r="E3319" s="861"/>
      <c r="F3319" s="861"/>
      <c r="G3319" s="862"/>
      <c r="H3319" s="461"/>
      <c r="I3319" s="462"/>
    </row>
    <row r="3320" spans="2:9" ht="18" customHeight="1">
      <c r="B3320" s="756" t="s">
        <v>257</v>
      </c>
      <c r="C3320" s="861"/>
      <c r="D3320" s="861"/>
      <c r="E3320" s="861"/>
      <c r="F3320" s="861"/>
      <c r="G3320" s="862"/>
      <c r="H3320" s="52"/>
      <c r="I3320" s="53"/>
    </row>
    <row r="3321" spans="2:9" ht="33" customHeight="1">
      <c r="B3321" s="757" t="str">
        <f>+ACTIVIDADES!$B$2</f>
        <v>MANTENIMIENTO RESTAURANTES ESCOLARES</v>
      </c>
      <c r="C3321" s="863"/>
      <c r="D3321" s="863"/>
      <c r="E3321" s="863"/>
      <c r="F3321" s="863"/>
      <c r="G3321" s="864"/>
      <c r="H3321" s="54"/>
      <c r="I3321" s="55"/>
    </row>
    <row r="3322" spans="2:9" ht="21" customHeight="1">
      <c r="B3322" s="463" t="s">
        <v>6</v>
      </c>
      <c r="C3322" s="758" t="s">
        <v>7</v>
      </c>
      <c r="D3322" s="861"/>
      <c r="E3322" s="861"/>
      <c r="F3322" s="861"/>
      <c r="G3322" s="861"/>
      <c r="H3322" s="464" t="s">
        <v>22</v>
      </c>
      <c r="I3322" s="56" t="s">
        <v>23</v>
      </c>
    </row>
    <row r="3323" spans="2:9" ht="95.25" customHeight="1">
      <c r="B3323" s="428">
        <f>+B3299+0.01</f>
        <v>14.049999999999999</v>
      </c>
      <c r="C3323" s="759" t="str">
        <f t="array" ref="C3323">INDEX(ACTIVIDADES!$C:$C,MATCH(B3323,ACTIVIDADES!$B:$B,0))</f>
        <v>Suministro e instalación de CONECTOR PARA COCINA. Incluye todos los elementos y accesorios necesarios para su correcta instalación y funcionamiento.</v>
      </c>
      <c r="D3323" s="865"/>
      <c r="E3323" s="865"/>
      <c r="F3323" s="865"/>
      <c r="G3323" s="866"/>
      <c r="H3323" s="465" t="str">
        <f t="array" ref="H3323">INDEX(ACTIVIDADES!$D:$D,MATCH(B3323,ACTIVIDADES!$B:$B,0))</f>
        <v>un</v>
      </c>
      <c r="I3323" s="57">
        <f>I3330</f>
        <v>0</v>
      </c>
    </row>
    <row r="3324" spans="2:9" ht="21" customHeight="1">
      <c r="B3324" s="760" t="s">
        <v>258</v>
      </c>
      <c r="C3324" s="761"/>
      <c r="D3324" s="762"/>
      <c r="E3324" s="58" t="s">
        <v>259</v>
      </c>
      <c r="F3324" s="58" t="s">
        <v>260</v>
      </c>
      <c r="G3324" s="58" t="s">
        <v>261</v>
      </c>
      <c r="H3324" s="58" t="s">
        <v>262</v>
      </c>
      <c r="I3324" s="59" t="s">
        <v>251</v>
      </c>
    </row>
    <row r="3325" spans="2:9" ht="15" customHeight="1">
      <c r="B3325" s="763"/>
      <c r="C3325" s="751"/>
      <c r="D3325" s="752"/>
      <c r="E3325" s="60"/>
      <c r="F3325" s="60"/>
      <c r="G3325" s="61"/>
      <c r="H3325" s="61"/>
      <c r="I3325" s="62">
        <f t="shared" ref="I3325:I3329" si="126">IF(E3325="",1,E3325)*IF(F3325="",1,F3325)*IF(G3325="",1,G3325)*H3325</f>
        <v>0</v>
      </c>
    </row>
    <row r="3326" spans="2:9" ht="15" customHeight="1">
      <c r="B3326" s="763"/>
      <c r="C3326" s="751"/>
      <c r="D3326" s="752"/>
      <c r="E3326" s="60"/>
      <c r="F3326" s="60"/>
      <c r="G3326" s="61"/>
      <c r="H3326" s="61"/>
      <c r="I3326" s="62">
        <f t="shared" si="126"/>
        <v>0</v>
      </c>
    </row>
    <row r="3327" spans="2:9" ht="15.75" customHeight="1">
      <c r="B3327" s="750"/>
      <c r="C3327" s="751"/>
      <c r="D3327" s="752"/>
      <c r="E3327" s="60"/>
      <c r="F3327" s="60"/>
      <c r="G3327" s="61"/>
      <c r="H3327" s="61"/>
      <c r="I3327" s="62">
        <f t="shared" si="126"/>
        <v>0</v>
      </c>
    </row>
    <row r="3328" spans="2:9" ht="15" customHeight="1">
      <c r="B3328" s="750"/>
      <c r="C3328" s="751"/>
      <c r="D3328" s="752"/>
      <c r="E3328" s="60"/>
      <c r="F3328" s="60"/>
      <c r="G3328" s="61"/>
      <c r="H3328" s="61"/>
      <c r="I3328" s="62">
        <f t="shared" si="126"/>
        <v>0</v>
      </c>
    </row>
    <row r="3329" spans="2:9" ht="15" customHeight="1">
      <c r="B3329" s="750"/>
      <c r="C3329" s="751"/>
      <c r="D3329" s="752"/>
      <c r="E3329" s="60"/>
      <c r="F3329" s="60"/>
      <c r="G3329" s="61"/>
      <c r="H3329" s="61"/>
      <c r="I3329" s="62">
        <f t="shared" si="126"/>
        <v>0</v>
      </c>
    </row>
    <row r="3330" spans="2:9" ht="15" customHeight="1">
      <c r="B3330" s="753" t="s">
        <v>263</v>
      </c>
      <c r="C3330" s="867"/>
      <c r="D3330" s="867"/>
      <c r="E3330" s="867"/>
      <c r="F3330" s="867"/>
      <c r="G3330" s="867"/>
      <c r="H3330" s="868"/>
      <c r="I3330" s="63">
        <f>SUM(I3325:I3329)</f>
        <v>0</v>
      </c>
    </row>
    <row r="3331" spans="2:9" ht="19.5" customHeight="1">
      <c r="B3331" s="754" t="s">
        <v>264</v>
      </c>
      <c r="C3331" s="869"/>
      <c r="D3331" s="869"/>
      <c r="E3331" s="869"/>
      <c r="F3331" s="869"/>
      <c r="G3331" s="869"/>
      <c r="H3331" s="869"/>
      <c r="I3331" s="870"/>
    </row>
    <row r="3332" spans="2:9" ht="19.5" customHeight="1">
      <c r="B3332" s="871"/>
      <c r="C3332" s="860"/>
      <c r="D3332" s="860"/>
      <c r="E3332" s="860"/>
      <c r="F3332" s="860"/>
      <c r="G3332" s="860"/>
      <c r="H3332" s="860"/>
      <c r="I3332" s="872"/>
    </row>
    <row r="3333" spans="2:9" ht="19.5" customHeight="1">
      <c r="B3333" s="871"/>
      <c r="C3333" s="860"/>
      <c r="D3333" s="860"/>
      <c r="E3333" s="860"/>
      <c r="F3333" s="860"/>
      <c r="G3333" s="860"/>
      <c r="H3333" s="860"/>
      <c r="I3333" s="872"/>
    </row>
    <row r="3334" spans="2:9" ht="19.5" customHeight="1">
      <c r="B3334" s="871"/>
      <c r="C3334" s="860"/>
      <c r="D3334" s="860"/>
      <c r="E3334" s="860"/>
      <c r="F3334" s="860"/>
      <c r="G3334" s="860"/>
      <c r="H3334" s="860"/>
      <c r="I3334" s="872"/>
    </row>
    <row r="3335" spans="2:9" ht="19.5" customHeight="1">
      <c r="B3335" s="871"/>
      <c r="C3335" s="860"/>
      <c r="D3335" s="860"/>
      <c r="E3335" s="860"/>
      <c r="F3335" s="860"/>
      <c r="G3335" s="860"/>
      <c r="H3335" s="860"/>
      <c r="I3335" s="872"/>
    </row>
    <row r="3336" spans="2:9" ht="19.5" customHeight="1">
      <c r="B3336" s="871"/>
      <c r="C3336" s="860"/>
      <c r="D3336" s="860"/>
      <c r="E3336" s="860"/>
      <c r="F3336" s="860"/>
      <c r="G3336" s="860"/>
      <c r="H3336" s="860"/>
      <c r="I3336" s="872"/>
    </row>
    <row r="3337" spans="2:9" ht="19.5" customHeight="1">
      <c r="B3337" s="871"/>
      <c r="C3337" s="860"/>
      <c r="D3337" s="860"/>
      <c r="E3337" s="860"/>
      <c r="F3337" s="860"/>
      <c r="G3337" s="860"/>
      <c r="H3337" s="860"/>
      <c r="I3337" s="872"/>
    </row>
    <row r="3338" spans="2:9" ht="19.5" customHeight="1">
      <c r="B3338" s="871"/>
      <c r="C3338" s="860"/>
      <c r="D3338" s="860"/>
      <c r="E3338" s="860"/>
      <c r="F3338" s="860"/>
      <c r="G3338" s="860"/>
      <c r="H3338" s="860"/>
      <c r="I3338" s="872"/>
    </row>
    <row r="3339" spans="2:9" ht="19.5" customHeight="1">
      <c r="B3339" s="871"/>
      <c r="C3339" s="860"/>
      <c r="D3339" s="860"/>
      <c r="E3339" s="860"/>
      <c r="F3339" s="860"/>
      <c r="G3339" s="860"/>
      <c r="H3339" s="860"/>
      <c r="I3339" s="872"/>
    </row>
    <row r="3340" spans="2:9" ht="19.5" customHeight="1">
      <c r="B3340" s="871"/>
      <c r="C3340" s="860"/>
      <c r="D3340" s="860"/>
      <c r="E3340" s="860"/>
      <c r="F3340" s="860"/>
      <c r="G3340" s="860"/>
      <c r="H3340" s="860"/>
      <c r="I3340" s="872"/>
    </row>
    <row r="3341" spans="2:9" ht="19.5" customHeight="1">
      <c r="B3341" s="873"/>
      <c r="C3341" s="865"/>
      <c r="D3341" s="865"/>
      <c r="E3341" s="865"/>
      <c r="F3341" s="865"/>
      <c r="G3341" s="865"/>
      <c r="H3341" s="865"/>
      <c r="I3341" s="866"/>
    </row>
    <row r="3342" spans="2:9" ht="14.25" customHeight="1"/>
    <row r="3343" spans="2:9" ht="18" customHeight="1">
      <c r="B3343" s="755" t="s">
        <v>256</v>
      </c>
      <c r="C3343" s="861"/>
      <c r="D3343" s="861"/>
      <c r="E3343" s="861"/>
      <c r="F3343" s="861"/>
      <c r="G3343" s="862"/>
      <c r="H3343" s="461"/>
      <c r="I3343" s="462"/>
    </row>
    <row r="3344" spans="2:9" ht="18" customHeight="1">
      <c r="B3344" s="756" t="s">
        <v>257</v>
      </c>
      <c r="C3344" s="861"/>
      <c r="D3344" s="861"/>
      <c r="E3344" s="861"/>
      <c r="F3344" s="861"/>
      <c r="G3344" s="862"/>
      <c r="H3344" s="52"/>
      <c r="I3344" s="53"/>
    </row>
    <row r="3345" spans="2:9" ht="33" customHeight="1">
      <c r="B3345" s="757" t="str">
        <f>+ACTIVIDADES!$B$2</f>
        <v>MANTENIMIENTO RESTAURANTES ESCOLARES</v>
      </c>
      <c r="C3345" s="863"/>
      <c r="D3345" s="863"/>
      <c r="E3345" s="863"/>
      <c r="F3345" s="863"/>
      <c r="G3345" s="864"/>
      <c r="H3345" s="54"/>
      <c r="I3345" s="55"/>
    </row>
    <row r="3346" spans="2:9" ht="21" customHeight="1">
      <c r="B3346" s="463" t="s">
        <v>6</v>
      </c>
      <c r="C3346" s="758" t="s">
        <v>7</v>
      </c>
      <c r="D3346" s="861"/>
      <c r="E3346" s="861"/>
      <c r="F3346" s="861"/>
      <c r="G3346" s="861"/>
      <c r="H3346" s="464" t="s">
        <v>22</v>
      </c>
      <c r="I3346" s="56" t="s">
        <v>23</v>
      </c>
    </row>
    <row r="3347" spans="2:9" ht="95.25" customHeight="1">
      <c r="B3347" s="428">
        <f>+B3323+0.01</f>
        <v>14.059999999999999</v>
      </c>
      <c r="C3347" s="759" t="str">
        <f t="array" ref="C3347">INDEX(ACTIVIDADES!$C:$C,MATCH(B3347,ACTIVIDADES!$B:$B,0))</f>
        <v>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v>
      </c>
      <c r="D3347" s="865"/>
      <c r="E3347" s="865"/>
      <c r="F3347" s="865"/>
      <c r="G3347" s="866"/>
      <c r="H3347" s="465" t="str">
        <f t="array" ref="H3347">INDEX(ACTIVIDADES!$D:$D,MATCH(B3347,ACTIVIDADES!$B:$B,0))</f>
        <v>un</v>
      </c>
      <c r="I3347" s="57">
        <f>I3354</f>
        <v>0</v>
      </c>
    </row>
    <row r="3348" spans="2:9" ht="21" customHeight="1">
      <c r="B3348" s="760" t="s">
        <v>258</v>
      </c>
      <c r="C3348" s="761"/>
      <c r="D3348" s="762"/>
      <c r="E3348" s="58" t="s">
        <v>259</v>
      </c>
      <c r="F3348" s="58" t="s">
        <v>260</v>
      </c>
      <c r="G3348" s="58" t="s">
        <v>261</v>
      </c>
      <c r="H3348" s="58" t="s">
        <v>262</v>
      </c>
      <c r="I3348" s="59" t="s">
        <v>251</v>
      </c>
    </row>
    <row r="3349" spans="2:9" ht="15" customHeight="1">
      <c r="B3349" s="763"/>
      <c r="C3349" s="751"/>
      <c r="D3349" s="752"/>
      <c r="E3349" s="60"/>
      <c r="F3349" s="60"/>
      <c r="G3349" s="61"/>
      <c r="H3349" s="61"/>
      <c r="I3349" s="62">
        <f t="shared" ref="I3349:I3353" si="127">IF(E3349="",1,E3349)*IF(F3349="",1,F3349)*IF(G3349="",1,G3349)*H3349</f>
        <v>0</v>
      </c>
    </row>
    <row r="3350" spans="2:9" ht="15" customHeight="1">
      <c r="B3350" s="763"/>
      <c r="C3350" s="751"/>
      <c r="D3350" s="752"/>
      <c r="E3350" s="60"/>
      <c r="F3350" s="60"/>
      <c r="G3350" s="61"/>
      <c r="H3350" s="61"/>
      <c r="I3350" s="62">
        <f t="shared" si="127"/>
        <v>0</v>
      </c>
    </row>
    <row r="3351" spans="2:9" ht="15.75" customHeight="1">
      <c r="B3351" s="750"/>
      <c r="C3351" s="751"/>
      <c r="D3351" s="752"/>
      <c r="E3351" s="60"/>
      <c r="F3351" s="60"/>
      <c r="G3351" s="61"/>
      <c r="H3351" s="61"/>
      <c r="I3351" s="62">
        <f t="shared" si="127"/>
        <v>0</v>
      </c>
    </row>
    <row r="3352" spans="2:9" ht="15" customHeight="1">
      <c r="B3352" s="750"/>
      <c r="C3352" s="751"/>
      <c r="D3352" s="752"/>
      <c r="E3352" s="60"/>
      <c r="F3352" s="60"/>
      <c r="G3352" s="61"/>
      <c r="H3352" s="61"/>
      <c r="I3352" s="62">
        <f t="shared" si="127"/>
        <v>0</v>
      </c>
    </row>
    <row r="3353" spans="2:9" ht="15" customHeight="1">
      <c r="B3353" s="750"/>
      <c r="C3353" s="751"/>
      <c r="D3353" s="752"/>
      <c r="E3353" s="60"/>
      <c r="F3353" s="60"/>
      <c r="G3353" s="61"/>
      <c r="H3353" s="61"/>
      <c r="I3353" s="62">
        <f t="shared" si="127"/>
        <v>0</v>
      </c>
    </row>
    <row r="3354" spans="2:9" ht="15" customHeight="1">
      <c r="B3354" s="753" t="s">
        <v>263</v>
      </c>
      <c r="C3354" s="867"/>
      <c r="D3354" s="867"/>
      <c r="E3354" s="867"/>
      <c r="F3354" s="867"/>
      <c r="G3354" s="867"/>
      <c r="H3354" s="868"/>
      <c r="I3354" s="63">
        <f>SUM(I3349:I3353)</f>
        <v>0</v>
      </c>
    </row>
    <row r="3355" spans="2:9" ht="19.5" customHeight="1">
      <c r="B3355" s="754" t="s">
        <v>264</v>
      </c>
      <c r="C3355" s="869"/>
      <c r="D3355" s="869"/>
      <c r="E3355" s="869"/>
      <c r="F3355" s="869"/>
      <c r="G3355" s="869"/>
      <c r="H3355" s="869"/>
      <c r="I3355" s="870"/>
    </row>
    <row r="3356" spans="2:9" ht="19.5" customHeight="1">
      <c r="B3356" s="871"/>
      <c r="C3356" s="860"/>
      <c r="D3356" s="860"/>
      <c r="E3356" s="860"/>
      <c r="F3356" s="860"/>
      <c r="G3356" s="860"/>
      <c r="H3356" s="860"/>
      <c r="I3356" s="872"/>
    </row>
    <row r="3357" spans="2:9" ht="19.5" customHeight="1">
      <c r="B3357" s="871"/>
      <c r="C3357" s="860"/>
      <c r="D3357" s="860"/>
      <c r="E3357" s="860"/>
      <c r="F3357" s="860"/>
      <c r="G3357" s="860"/>
      <c r="H3357" s="860"/>
      <c r="I3357" s="872"/>
    </row>
    <row r="3358" spans="2:9" ht="19.5" customHeight="1">
      <c r="B3358" s="871"/>
      <c r="C3358" s="860"/>
      <c r="D3358" s="860"/>
      <c r="E3358" s="860"/>
      <c r="F3358" s="860"/>
      <c r="G3358" s="860"/>
      <c r="H3358" s="860"/>
      <c r="I3358" s="872"/>
    </row>
    <row r="3359" spans="2:9" ht="19.5" customHeight="1">
      <c r="B3359" s="871"/>
      <c r="C3359" s="860"/>
      <c r="D3359" s="860"/>
      <c r="E3359" s="860"/>
      <c r="F3359" s="860"/>
      <c r="G3359" s="860"/>
      <c r="H3359" s="860"/>
      <c r="I3359" s="872"/>
    </row>
    <row r="3360" spans="2:9" ht="19.5" customHeight="1">
      <c r="B3360" s="871"/>
      <c r="C3360" s="860"/>
      <c r="D3360" s="860"/>
      <c r="E3360" s="860"/>
      <c r="F3360" s="860"/>
      <c r="G3360" s="860"/>
      <c r="H3360" s="860"/>
      <c r="I3360" s="872"/>
    </row>
    <row r="3361" spans="2:9" ht="19.5" customHeight="1">
      <c r="B3361" s="871"/>
      <c r="C3361" s="860"/>
      <c r="D3361" s="860"/>
      <c r="E3361" s="860"/>
      <c r="F3361" s="860"/>
      <c r="G3361" s="860"/>
      <c r="H3361" s="860"/>
      <c r="I3361" s="872"/>
    </row>
    <row r="3362" spans="2:9" ht="19.5" customHeight="1">
      <c r="B3362" s="871"/>
      <c r="C3362" s="860"/>
      <c r="D3362" s="860"/>
      <c r="E3362" s="860"/>
      <c r="F3362" s="860"/>
      <c r="G3362" s="860"/>
      <c r="H3362" s="860"/>
      <c r="I3362" s="872"/>
    </row>
    <row r="3363" spans="2:9" ht="19.5" customHeight="1">
      <c r="B3363" s="871"/>
      <c r="C3363" s="860"/>
      <c r="D3363" s="860"/>
      <c r="E3363" s="860"/>
      <c r="F3363" s="860"/>
      <c r="G3363" s="860"/>
      <c r="H3363" s="860"/>
      <c r="I3363" s="872"/>
    </row>
    <row r="3364" spans="2:9" ht="19.5" customHeight="1">
      <c r="B3364" s="871"/>
      <c r="C3364" s="860"/>
      <c r="D3364" s="860"/>
      <c r="E3364" s="860"/>
      <c r="F3364" s="860"/>
      <c r="G3364" s="860"/>
      <c r="H3364" s="860"/>
      <c r="I3364" s="872"/>
    </row>
    <row r="3365" spans="2:9" ht="19.5" customHeight="1">
      <c r="B3365" s="873"/>
      <c r="C3365" s="865"/>
      <c r="D3365" s="865"/>
      <c r="E3365" s="865"/>
      <c r="F3365" s="865"/>
      <c r="G3365" s="865"/>
      <c r="H3365" s="865"/>
      <c r="I3365" s="866"/>
    </row>
    <row r="3366" spans="2:9" ht="14.25" customHeight="1"/>
    <row r="3367" spans="2:9" ht="18" customHeight="1">
      <c r="B3367" s="755" t="s">
        <v>256</v>
      </c>
      <c r="C3367" s="861"/>
      <c r="D3367" s="861"/>
      <c r="E3367" s="861"/>
      <c r="F3367" s="861"/>
      <c r="G3367" s="862"/>
      <c r="H3367" s="461"/>
      <c r="I3367" s="462"/>
    </row>
    <row r="3368" spans="2:9" ht="18" customHeight="1">
      <c r="B3368" s="756" t="s">
        <v>257</v>
      </c>
      <c r="C3368" s="861"/>
      <c r="D3368" s="861"/>
      <c r="E3368" s="861"/>
      <c r="F3368" s="861"/>
      <c r="G3368" s="862"/>
      <c r="H3368" s="52"/>
      <c r="I3368" s="53"/>
    </row>
    <row r="3369" spans="2:9" ht="33" customHeight="1">
      <c r="B3369" s="757" t="str">
        <f>+ACTIVIDADES!$B$2</f>
        <v>MANTENIMIENTO RESTAURANTES ESCOLARES</v>
      </c>
      <c r="C3369" s="863"/>
      <c r="D3369" s="863"/>
      <c r="E3369" s="863"/>
      <c r="F3369" s="863"/>
      <c r="G3369" s="864"/>
      <c r="H3369" s="54"/>
      <c r="I3369" s="55"/>
    </row>
    <row r="3370" spans="2:9" ht="21" customHeight="1">
      <c r="B3370" s="463" t="s">
        <v>6</v>
      </c>
      <c r="C3370" s="758" t="s">
        <v>7</v>
      </c>
      <c r="D3370" s="861"/>
      <c r="E3370" s="861"/>
      <c r="F3370" s="861"/>
      <c r="G3370" s="861"/>
      <c r="H3370" s="464" t="s">
        <v>22</v>
      </c>
      <c r="I3370" s="56" t="s">
        <v>23</v>
      </c>
    </row>
    <row r="3371" spans="2:9" ht="95.25" customHeight="1">
      <c r="B3371" s="428">
        <f>+B3347+0.01</f>
        <v>14.069999999999999</v>
      </c>
      <c r="C3371" s="759" t="str">
        <f t="array" ref="C3371">INDEX(ACTIVIDADES!$C:$C,MATCH(B3371,ACTIVIDADES!$B:$B,0))</f>
        <v>Suministro e instalación de AVISO ACRÍLICO ABIERTO-CERRADO para válvulas. Incluye todos los elementos necesarios para su correcta instalación y funcionamiento.</v>
      </c>
      <c r="D3371" s="865"/>
      <c r="E3371" s="865"/>
      <c r="F3371" s="865"/>
      <c r="G3371" s="866"/>
      <c r="H3371" s="465" t="str">
        <f t="array" ref="H3371">INDEX(ACTIVIDADES!$D:$D,MATCH(B3371,ACTIVIDADES!$B:$B,0))</f>
        <v>un</v>
      </c>
      <c r="I3371" s="57">
        <f>I3378</f>
        <v>0</v>
      </c>
    </row>
    <row r="3372" spans="2:9" ht="21" customHeight="1">
      <c r="B3372" s="760" t="s">
        <v>258</v>
      </c>
      <c r="C3372" s="761"/>
      <c r="D3372" s="762"/>
      <c r="E3372" s="58" t="s">
        <v>259</v>
      </c>
      <c r="F3372" s="58" t="s">
        <v>260</v>
      </c>
      <c r="G3372" s="58" t="s">
        <v>261</v>
      </c>
      <c r="H3372" s="58" t="s">
        <v>262</v>
      </c>
      <c r="I3372" s="59" t="s">
        <v>251</v>
      </c>
    </row>
    <row r="3373" spans="2:9" ht="15" customHeight="1">
      <c r="B3373" s="763"/>
      <c r="C3373" s="751"/>
      <c r="D3373" s="752"/>
      <c r="E3373" s="60"/>
      <c r="F3373" s="60"/>
      <c r="G3373" s="61"/>
      <c r="H3373" s="61"/>
      <c r="I3373" s="62">
        <f t="shared" ref="I3373:I3377" si="128">IF(E3373="",1,E3373)*IF(F3373="",1,F3373)*IF(G3373="",1,G3373)*H3373</f>
        <v>0</v>
      </c>
    </row>
    <row r="3374" spans="2:9" ht="15" customHeight="1">
      <c r="B3374" s="763"/>
      <c r="C3374" s="751"/>
      <c r="D3374" s="752"/>
      <c r="E3374" s="60"/>
      <c r="F3374" s="60"/>
      <c r="G3374" s="61"/>
      <c r="H3374" s="61"/>
      <c r="I3374" s="62">
        <f t="shared" si="128"/>
        <v>0</v>
      </c>
    </row>
    <row r="3375" spans="2:9" ht="15.75" customHeight="1">
      <c r="B3375" s="750"/>
      <c r="C3375" s="751"/>
      <c r="D3375" s="752"/>
      <c r="E3375" s="60"/>
      <c r="F3375" s="60"/>
      <c r="G3375" s="61"/>
      <c r="H3375" s="61"/>
      <c r="I3375" s="62">
        <f t="shared" si="128"/>
        <v>0</v>
      </c>
    </row>
    <row r="3376" spans="2:9" ht="15" customHeight="1">
      <c r="B3376" s="750"/>
      <c r="C3376" s="751"/>
      <c r="D3376" s="752"/>
      <c r="E3376" s="60"/>
      <c r="F3376" s="60"/>
      <c r="G3376" s="61"/>
      <c r="H3376" s="61"/>
      <c r="I3376" s="62">
        <f t="shared" si="128"/>
        <v>0</v>
      </c>
    </row>
    <row r="3377" spans="2:9" ht="15" customHeight="1">
      <c r="B3377" s="750"/>
      <c r="C3377" s="751"/>
      <c r="D3377" s="752"/>
      <c r="E3377" s="60"/>
      <c r="F3377" s="60"/>
      <c r="G3377" s="61"/>
      <c r="H3377" s="61"/>
      <c r="I3377" s="62">
        <f t="shared" si="128"/>
        <v>0</v>
      </c>
    </row>
    <row r="3378" spans="2:9" ht="15" customHeight="1">
      <c r="B3378" s="753" t="s">
        <v>263</v>
      </c>
      <c r="C3378" s="867"/>
      <c r="D3378" s="867"/>
      <c r="E3378" s="867"/>
      <c r="F3378" s="867"/>
      <c r="G3378" s="867"/>
      <c r="H3378" s="868"/>
      <c r="I3378" s="63">
        <f>SUM(I3373:I3377)</f>
        <v>0</v>
      </c>
    </row>
    <row r="3379" spans="2:9" ht="19.5" customHeight="1">
      <c r="B3379" s="754" t="s">
        <v>264</v>
      </c>
      <c r="C3379" s="869"/>
      <c r="D3379" s="869"/>
      <c r="E3379" s="869"/>
      <c r="F3379" s="869"/>
      <c r="G3379" s="869"/>
      <c r="H3379" s="869"/>
      <c r="I3379" s="870"/>
    </row>
    <row r="3380" spans="2:9" ht="19.5" customHeight="1">
      <c r="B3380" s="871"/>
      <c r="C3380" s="860"/>
      <c r="D3380" s="860"/>
      <c r="E3380" s="860"/>
      <c r="F3380" s="860"/>
      <c r="G3380" s="860"/>
      <c r="H3380" s="860"/>
      <c r="I3380" s="872"/>
    </row>
    <row r="3381" spans="2:9" ht="19.5" customHeight="1">
      <c r="B3381" s="871"/>
      <c r="C3381" s="860"/>
      <c r="D3381" s="860"/>
      <c r="E3381" s="860"/>
      <c r="F3381" s="860"/>
      <c r="G3381" s="860"/>
      <c r="H3381" s="860"/>
      <c r="I3381" s="872"/>
    </row>
    <row r="3382" spans="2:9" ht="19.5" customHeight="1">
      <c r="B3382" s="871"/>
      <c r="C3382" s="860"/>
      <c r="D3382" s="860"/>
      <c r="E3382" s="860"/>
      <c r="F3382" s="860"/>
      <c r="G3382" s="860"/>
      <c r="H3382" s="860"/>
      <c r="I3382" s="872"/>
    </row>
    <row r="3383" spans="2:9" ht="19.5" customHeight="1">
      <c r="B3383" s="871"/>
      <c r="C3383" s="860"/>
      <c r="D3383" s="860"/>
      <c r="E3383" s="860"/>
      <c r="F3383" s="860"/>
      <c r="G3383" s="860"/>
      <c r="H3383" s="860"/>
      <c r="I3383" s="872"/>
    </row>
    <row r="3384" spans="2:9" ht="19.5" customHeight="1">
      <c r="B3384" s="871"/>
      <c r="C3384" s="860"/>
      <c r="D3384" s="860"/>
      <c r="E3384" s="860"/>
      <c r="F3384" s="860"/>
      <c r="G3384" s="860"/>
      <c r="H3384" s="860"/>
      <c r="I3384" s="872"/>
    </row>
    <row r="3385" spans="2:9" ht="19.5" customHeight="1">
      <c r="B3385" s="871"/>
      <c r="C3385" s="860"/>
      <c r="D3385" s="860"/>
      <c r="E3385" s="860"/>
      <c r="F3385" s="860"/>
      <c r="G3385" s="860"/>
      <c r="H3385" s="860"/>
      <c r="I3385" s="872"/>
    </row>
    <row r="3386" spans="2:9" ht="19.5" customHeight="1">
      <c r="B3386" s="871"/>
      <c r="C3386" s="860"/>
      <c r="D3386" s="860"/>
      <c r="E3386" s="860"/>
      <c r="F3386" s="860"/>
      <c r="G3386" s="860"/>
      <c r="H3386" s="860"/>
      <c r="I3386" s="872"/>
    </row>
    <row r="3387" spans="2:9" ht="19.5" customHeight="1">
      <c r="B3387" s="871"/>
      <c r="C3387" s="860"/>
      <c r="D3387" s="860"/>
      <c r="E3387" s="860"/>
      <c r="F3387" s="860"/>
      <c r="G3387" s="860"/>
      <c r="H3387" s="860"/>
      <c r="I3387" s="872"/>
    </row>
    <row r="3388" spans="2:9" ht="19.5" customHeight="1">
      <c r="B3388" s="871"/>
      <c r="C3388" s="860"/>
      <c r="D3388" s="860"/>
      <c r="E3388" s="860"/>
      <c r="F3388" s="860"/>
      <c r="G3388" s="860"/>
      <c r="H3388" s="860"/>
      <c r="I3388" s="872"/>
    </row>
    <row r="3389" spans="2:9" ht="19.5" customHeight="1">
      <c r="B3389" s="873"/>
      <c r="C3389" s="865"/>
      <c r="D3389" s="865"/>
      <c r="E3389" s="865"/>
      <c r="F3389" s="865"/>
      <c r="G3389" s="865"/>
      <c r="H3389" s="865"/>
      <c r="I3389" s="866"/>
    </row>
    <row r="3390" spans="2:9" ht="14.25" customHeight="1"/>
    <row r="3391" spans="2:9" ht="18" customHeight="1">
      <c r="B3391" s="755" t="s">
        <v>256</v>
      </c>
      <c r="C3391" s="861"/>
      <c r="D3391" s="861"/>
      <c r="E3391" s="861"/>
      <c r="F3391" s="861"/>
      <c r="G3391" s="862"/>
      <c r="H3391" s="461"/>
      <c r="I3391" s="462"/>
    </row>
    <row r="3392" spans="2:9" ht="18" customHeight="1">
      <c r="B3392" s="756" t="s">
        <v>257</v>
      </c>
      <c r="C3392" s="861"/>
      <c r="D3392" s="861"/>
      <c r="E3392" s="861"/>
      <c r="F3392" s="861"/>
      <c r="G3392" s="862"/>
      <c r="H3392" s="52"/>
      <c r="I3392" s="53"/>
    </row>
    <row r="3393" spans="2:11" ht="33" customHeight="1">
      <c r="B3393" s="757" t="str">
        <f>+ACTIVIDADES!$B$2</f>
        <v>MANTENIMIENTO RESTAURANTES ESCOLARES</v>
      </c>
      <c r="C3393" s="863"/>
      <c r="D3393" s="863"/>
      <c r="E3393" s="863"/>
      <c r="F3393" s="863"/>
      <c r="G3393" s="864"/>
      <c r="H3393" s="54"/>
      <c r="I3393" s="55"/>
    </row>
    <row r="3394" spans="2:11" ht="21" customHeight="1">
      <c r="B3394" s="463" t="s">
        <v>6</v>
      </c>
      <c r="C3394" s="758" t="s">
        <v>7</v>
      </c>
      <c r="D3394" s="861"/>
      <c r="E3394" s="861"/>
      <c r="F3394" s="861"/>
      <c r="G3394" s="861"/>
      <c r="H3394" s="464" t="s">
        <v>22</v>
      </c>
      <c r="I3394" s="56" t="s">
        <v>23</v>
      </c>
    </row>
    <row r="3395" spans="2:11" ht="95.25" customHeight="1">
      <c r="B3395" s="428">
        <f>+ACTIVIDADES!B169</f>
        <v>15.01</v>
      </c>
      <c r="C3395" s="759" t="str">
        <f t="array" ref="C3395">INDEX(ACTIVIDADES!$C:$C,MATCH(B3395,ACTIVIDADES!$B:$B,0))</f>
        <v>Suministro y aplicación de REVOQUE PARA INTERIORES con mortero 1:4. Incluye suministro de los materiales, ranuras, filetes, dilataciones y todos los demás elementos necesarios para su correcta construcción.</v>
      </c>
      <c r="D3395" s="865"/>
      <c r="E3395" s="865"/>
      <c r="F3395" s="865"/>
      <c r="G3395" s="866"/>
      <c r="H3395" s="465" t="str">
        <f t="array" ref="H3395">INDEX(ACTIVIDADES!$D:$D,MATCH(B3395,ACTIVIDADES!$B:$B,0))</f>
        <v>m²</v>
      </c>
      <c r="I3395" s="57">
        <f>I3403</f>
        <v>27.481999999999999</v>
      </c>
      <c r="K3395" s="739">
        <f>INDEX(ACTIVIDADES!$F$9:$F$204,MATCH(MEMORIAS!B3395,ACTIVIDADES!$B$9:$B$204,0))</f>
        <v>36920.442330214843</v>
      </c>
    </row>
    <row r="3396" spans="2:11" ht="21" customHeight="1">
      <c r="B3396" s="760" t="s">
        <v>258</v>
      </c>
      <c r="C3396" s="761"/>
      <c r="D3396" s="762"/>
      <c r="E3396" s="58" t="s">
        <v>259</v>
      </c>
      <c r="F3396" s="58" t="s">
        <v>260</v>
      </c>
      <c r="G3396" s="58" t="s">
        <v>261</v>
      </c>
      <c r="H3396" s="58" t="s">
        <v>262</v>
      </c>
      <c r="I3396" s="59" t="s">
        <v>251</v>
      </c>
    </row>
    <row r="3397" spans="2:11" ht="15" customHeight="1">
      <c r="B3397" s="763" t="s">
        <v>277</v>
      </c>
      <c r="C3397" s="751"/>
      <c r="D3397" s="752"/>
      <c r="E3397" s="60">
        <v>2.5</v>
      </c>
      <c r="F3397" s="60">
        <v>0.5</v>
      </c>
      <c r="G3397" s="61"/>
      <c r="H3397" s="61">
        <v>1</v>
      </c>
      <c r="I3397" s="62">
        <f t="shared" ref="I3397:I3402" si="129">IF(E3397="",1,E3397)*IF(F3397="",1,F3397)*IF(G3397="",1,G3397)*H3397</f>
        <v>1.25</v>
      </c>
      <c r="K3397" s="740">
        <f>+I3397*K3395</f>
        <v>46150.552912768551</v>
      </c>
    </row>
    <row r="3398" spans="2:11" ht="15" customHeight="1">
      <c r="B3398" s="763" t="s">
        <v>278</v>
      </c>
      <c r="C3398" s="751"/>
      <c r="D3398" s="752"/>
      <c r="E3398" s="60">
        <v>3.4</v>
      </c>
      <c r="F3398" s="60">
        <v>1.85</v>
      </c>
      <c r="G3398" s="61"/>
      <c r="H3398" s="61">
        <v>1</v>
      </c>
      <c r="I3398" s="62">
        <f t="shared" si="129"/>
        <v>6.29</v>
      </c>
      <c r="K3398" s="740">
        <f>+I3398*K3395</f>
        <v>232229.58225705137</v>
      </c>
    </row>
    <row r="3399" spans="2:11" ht="15.75" customHeight="1">
      <c r="B3399" s="750" t="s">
        <v>279</v>
      </c>
      <c r="C3399" s="751"/>
      <c r="D3399" s="752"/>
      <c r="E3399" s="60">
        <v>0.5</v>
      </c>
      <c r="F3399" s="60">
        <v>1.81</v>
      </c>
      <c r="G3399" s="61"/>
      <c r="H3399" s="61">
        <v>2</v>
      </c>
      <c r="I3399" s="62">
        <f t="shared" si="129"/>
        <v>1.81</v>
      </c>
      <c r="K3399" s="740">
        <f>+I3399*K3395</f>
        <v>66826.000617688871</v>
      </c>
    </row>
    <row r="3400" spans="2:11" ht="15.75" customHeight="1">
      <c r="B3400" s="750" t="s">
        <v>280</v>
      </c>
      <c r="C3400" s="751"/>
      <c r="D3400" s="752"/>
      <c r="E3400" s="60">
        <v>2.74</v>
      </c>
      <c r="F3400" s="60">
        <v>1.8</v>
      </c>
      <c r="G3400" s="61"/>
      <c r="H3400" s="61">
        <v>1</v>
      </c>
      <c r="I3400" s="62">
        <f t="shared" si="129"/>
        <v>4.9320000000000004</v>
      </c>
      <c r="K3400" s="740">
        <f>+I3400*K3395</f>
        <v>182091.62157261962</v>
      </c>
    </row>
    <row r="3401" spans="2:11" ht="15.75" customHeight="1">
      <c r="B3401" s="750" t="s">
        <v>280</v>
      </c>
      <c r="C3401" s="751"/>
      <c r="D3401" s="752"/>
      <c r="E3401" s="60">
        <v>6.3</v>
      </c>
      <c r="F3401" s="60">
        <v>2</v>
      </c>
      <c r="G3401" s="61"/>
      <c r="H3401" s="61">
        <v>1</v>
      </c>
      <c r="I3401" s="62">
        <f t="shared" si="129"/>
        <v>12.6</v>
      </c>
      <c r="K3401" s="740">
        <f>+I3401*K3395</f>
        <v>465197.57336070703</v>
      </c>
    </row>
    <row r="3402" spans="2:11" ht="15.75" customHeight="1">
      <c r="B3402" s="750" t="s">
        <v>281</v>
      </c>
      <c r="C3402" s="751"/>
      <c r="D3402" s="752"/>
      <c r="E3402" s="60">
        <v>0.4</v>
      </c>
      <c r="F3402" s="60">
        <v>1.5</v>
      </c>
      <c r="G3402" s="61"/>
      <c r="H3402" s="61">
        <v>1</v>
      </c>
      <c r="I3402" s="62">
        <f t="shared" si="129"/>
        <v>0.60000000000000009</v>
      </c>
      <c r="K3402" s="740">
        <f>+I3402*$K$3395</f>
        <v>22152.265398128908</v>
      </c>
    </row>
    <row r="3403" spans="2:11" ht="15" customHeight="1">
      <c r="B3403" s="753" t="s">
        <v>263</v>
      </c>
      <c r="C3403" s="867"/>
      <c r="D3403" s="867"/>
      <c r="E3403" s="867"/>
      <c r="F3403" s="867"/>
      <c r="G3403" s="867"/>
      <c r="H3403" s="868"/>
      <c r="I3403" s="63">
        <f>SUM(I3397:I3402)</f>
        <v>27.481999999999999</v>
      </c>
    </row>
    <row r="3404" spans="2:11" ht="19.5" customHeight="1">
      <c r="B3404" s="754" t="s">
        <v>264</v>
      </c>
      <c r="C3404" s="869"/>
      <c r="D3404" s="869"/>
      <c r="E3404" s="869"/>
      <c r="F3404" s="869"/>
      <c r="G3404" s="869"/>
      <c r="H3404" s="869"/>
      <c r="I3404" s="870"/>
    </row>
    <row r="3405" spans="2:11" ht="19.5" customHeight="1">
      <c r="B3405" s="871"/>
      <c r="C3405" s="860"/>
      <c r="D3405" s="860"/>
      <c r="E3405" s="860"/>
      <c r="F3405" s="860"/>
      <c r="G3405" s="860"/>
      <c r="H3405" s="860"/>
      <c r="I3405" s="872"/>
    </row>
    <row r="3406" spans="2:11" ht="19.5" customHeight="1">
      <c r="B3406" s="871"/>
      <c r="C3406" s="860"/>
      <c r="D3406" s="860"/>
      <c r="E3406" s="860"/>
      <c r="F3406" s="860"/>
      <c r="G3406" s="860"/>
      <c r="H3406" s="860"/>
      <c r="I3406" s="872"/>
    </row>
    <row r="3407" spans="2:11" ht="19.5" customHeight="1">
      <c r="B3407" s="871"/>
      <c r="C3407" s="860"/>
      <c r="D3407" s="860"/>
      <c r="E3407" s="860"/>
      <c r="F3407" s="860"/>
      <c r="G3407" s="860"/>
      <c r="H3407" s="860"/>
      <c r="I3407" s="872"/>
    </row>
    <row r="3408" spans="2:11" ht="19.5" customHeight="1">
      <c r="B3408" s="871"/>
      <c r="C3408" s="860"/>
      <c r="D3408" s="860"/>
      <c r="E3408" s="860"/>
      <c r="F3408" s="860"/>
      <c r="G3408" s="860"/>
      <c r="H3408" s="860"/>
      <c r="I3408" s="872"/>
    </row>
    <row r="3409" spans="2:11" ht="19.5" customHeight="1">
      <c r="B3409" s="871"/>
      <c r="C3409" s="860"/>
      <c r="D3409" s="860"/>
      <c r="E3409" s="860"/>
      <c r="F3409" s="860"/>
      <c r="G3409" s="860"/>
      <c r="H3409" s="860"/>
      <c r="I3409" s="872"/>
    </row>
    <row r="3410" spans="2:11" ht="19.5" customHeight="1">
      <c r="B3410" s="871"/>
      <c r="C3410" s="860"/>
      <c r="D3410" s="860"/>
      <c r="E3410" s="860"/>
      <c r="F3410" s="860"/>
      <c r="G3410" s="860"/>
      <c r="H3410" s="860"/>
      <c r="I3410" s="872"/>
    </row>
    <row r="3411" spans="2:11" ht="19.5" customHeight="1">
      <c r="B3411" s="871"/>
      <c r="C3411" s="860"/>
      <c r="D3411" s="860"/>
      <c r="E3411" s="860"/>
      <c r="F3411" s="860"/>
      <c r="G3411" s="860"/>
      <c r="H3411" s="860"/>
      <c r="I3411" s="872"/>
    </row>
    <row r="3412" spans="2:11" ht="19.5" customHeight="1">
      <c r="B3412" s="871"/>
      <c r="C3412" s="860"/>
      <c r="D3412" s="860"/>
      <c r="E3412" s="860"/>
      <c r="F3412" s="860"/>
      <c r="G3412" s="860"/>
      <c r="H3412" s="860"/>
      <c r="I3412" s="872"/>
    </row>
    <row r="3413" spans="2:11" ht="19.5" customHeight="1">
      <c r="B3413" s="871"/>
      <c r="C3413" s="860"/>
      <c r="D3413" s="860"/>
      <c r="E3413" s="860"/>
      <c r="F3413" s="860"/>
      <c r="G3413" s="860"/>
      <c r="H3413" s="860"/>
      <c r="I3413" s="872"/>
    </row>
    <row r="3414" spans="2:11" ht="19.5" customHeight="1">
      <c r="B3414" s="873"/>
      <c r="C3414" s="865"/>
      <c r="D3414" s="865"/>
      <c r="E3414" s="865"/>
      <c r="F3414" s="865"/>
      <c r="G3414" s="865"/>
      <c r="H3414" s="865"/>
      <c r="I3414" s="866"/>
    </row>
    <row r="3415" spans="2:11" ht="14.25" customHeight="1"/>
    <row r="3416" spans="2:11" ht="18" customHeight="1">
      <c r="B3416" s="755" t="s">
        <v>256</v>
      </c>
      <c r="C3416" s="861"/>
      <c r="D3416" s="861"/>
      <c r="E3416" s="861"/>
      <c r="F3416" s="861"/>
      <c r="G3416" s="862"/>
      <c r="H3416" s="461"/>
      <c r="I3416" s="462"/>
    </row>
    <row r="3417" spans="2:11" ht="18" customHeight="1">
      <c r="B3417" s="756" t="s">
        <v>257</v>
      </c>
      <c r="C3417" s="861"/>
      <c r="D3417" s="861"/>
      <c r="E3417" s="861"/>
      <c r="F3417" s="861"/>
      <c r="G3417" s="862"/>
      <c r="H3417" s="52"/>
      <c r="I3417" s="53"/>
    </row>
    <row r="3418" spans="2:11" ht="33" customHeight="1">
      <c r="B3418" s="757" t="str">
        <f>+ACTIVIDADES!$B$2</f>
        <v>MANTENIMIENTO RESTAURANTES ESCOLARES</v>
      </c>
      <c r="C3418" s="863"/>
      <c r="D3418" s="863"/>
      <c r="E3418" s="863"/>
      <c r="F3418" s="863"/>
      <c r="G3418" s="864"/>
      <c r="H3418" s="54"/>
      <c r="I3418" s="55"/>
    </row>
    <row r="3419" spans="2:11" ht="21" customHeight="1">
      <c r="B3419" s="463" t="s">
        <v>6</v>
      </c>
      <c r="C3419" s="758" t="s">
        <v>7</v>
      </c>
      <c r="D3419" s="861"/>
      <c r="E3419" s="861"/>
      <c r="F3419" s="861"/>
      <c r="G3419" s="861"/>
      <c r="H3419" s="464" t="s">
        <v>22</v>
      </c>
      <c r="I3419" s="56" t="s">
        <v>23</v>
      </c>
    </row>
    <row r="3420" spans="2:11" ht="95.25" customHeight="1">
      <c r="B3420" s="428">
        <f>+B3395+0.01</f>
        <v>15.02</v>
      </c>
      <c r="C3420" s="759" t="str">
        <f t="array" ref="C3420">INDEX(ACTIVIDADES!$C:$C,MATCH(B3420,ACTIVIDADES!$B:$B,0))</f>
        <v>Suministro y aplicación de REVOQUE PARA EXTERIORES con mortero 1:4 impermeabilizado con Sika 1 o equivalente. Incluye suministro de los materiales, ranuras, filetes, dilataciones y todos los demás elementos necesarios para su correcta construcción.</v>
      </c>
      <c r="D3420" s="865"/>
      <c r="E3420" s="865"/>
      <c r="F3420" s="865"/>
      <c r="G3420" s="866"/>
      <c r="H3420" s="465" t="str">
        <f t="array" ref="H3420">INDEX(ACTIVIDADES!$D:$D,MATCH(B3420,ACTIVIDADES!$B:$B,0))</f>
        <v>m²</v>
      </c>
      <c r="I3420" s="57">
        <f>I3427</f>
        <v>5</v>
      </c>
      <c r="K3420" s="739">
        <f>INDEX(ACTIVIDADES!$F$9:$F$204,MATCH(MEMORIAS!B3420,ACTIVIDADES!$B$9:$B$204,0))</f>
        <v>37137.692330214843</v>
      </c>
    </row>
    <row r="3421" spans="2:11" ht="21" customHeight="1">
      <c r="B3421" s="760" t="s">
        <v>258</v>
      </c>
      <c r="C3421" s="761"/>
      <c r="D3421" s="762"/>
      <c r="E3421" s="58" t="s">
        <v>259</v>
      </c>
      <c r="F3421" s="58" t="s">
        <v>260</v>
      </c>
      <c r="G3421" s="58" t="s">
        <v>261</v>
      </c>
      <c r="H3421" s="58" t="s">
        <v>262</v>
      </c>
      <c r="I3421" s="59" t="s">
        <v>251</v>
      </c>
    </row>
    <row r="3422" spans="2:11" ht="15" customHeight="1">
      <c r="B3422" s="763" t="s">
        <v>282</v>
      </c>
      <c r="C3422" s="751"/>
      <c r="D3422" s="752"/>
      <c r="E3422" s="60">
        <v>5</v>
      </c>
      <c r="F3422" s="60"/>
      <c r="G3422" s="61">
        <v>1</v>
      </c>
      <c r="H3422" s="61">
        <v>1</v>
      </c>
      <c r="I3422" s="62">
        <f t="shared" ref="I3422:I3426" si="130">IF(E3422="",1,E3422)*IF(F3422="",1,F3422)*IF(G3422="",1,G3422)*H3422</f>
        <v>5</v>
      </c>
      <c r="K3422" s="740">
        <f>+I3422*K3420</f>
        <v>185688.46165107421</v>
      </c>
    </row>
    <row r="3423" spans="2:11" ht="15" customHeight="1">
      <c r="B3423" s="763"/>
      <c r="C3423" s="751"/>
      <c r="D3423" s="752"/>
      <c r="E3423" s="60"/>
      <c r="F3423" s="60"/>
      <c r="G3423" s="61"/>
      <c r="H3423" s="61"/>
      <c r="I3423" s="62">
        <f t="shared" si="130"/>
        <v>0</v>
      </c>
      <c r="K3423" s="740">
        <f>+I3423*K3420</f>
        <v>0</v>
      </c>
    </row>
    <row r="3424" spans="2:11" ht="15.75" customHeight="1">
      <c r="B3424" s="750"/>
      <c r="C3424" s="751"/>
      <c r="D3424" s="752"/>
      <c r="E3424" s="60"/>
      <c r="F3424" s="60"/>
      <c r="G3424" s="61"/>
      <c r="H3424" s="61"/>
      <c r="I3424" s="62">
        <f t="shared" si="130"/>
        <v>0</v>
      </c>
      <c r="K3424" s="740">
        <f>+I3424*K3420</f>
        <v>0</v>
      </c>
    </row>
    <row r="3425" spans="2:11" ht="15" customHeight="1">
      <c r="B3425" s="750"/>
      <c r="C3425" s="751"/>
      <c r="D3425" s="752"/>
      <c r="E3425" s="60"/>
      <c r="F3425" s="60"/>
      <c r="G3425" s="61"/>
      <c r="H3425" s="61"/>
      <c r="I3425" s="62">
        <f t="shared" si="130"/>
        <v>0</v>
      </c>
      <c r="K3425" s="740">
        <f>+I3425*K3420</f>
        <v>0</v>
      </c>
    </row>
    <row r="3426" spans="2:11" ht="15" customHeight="1">
      <c r="B3426" s="750"/>
      <c r="C3426" s="751"/>
      <c r="D3426" s="752"/>
      <c r="E3426" s="60"/>
      <c r="F3426" s="60"/>
      <c r="G3426" s="61"/>
      <c r="H3426" s="61"/>
      <c r="I3426" s="62">
        <f t="shared" si="130"/>
        <v>0</v>
      </c>
      <c r="K3426" s="740">
        <f>+I3426*K3420</f>
        <v>0</v>
      </c>
    </row>
    <row r="3427" spans="2:11" ht="15" customHeight="1">
      <c r="B3427" s="753" t="s">
        <v>263</v>
      </c>
      <c r="C3427" s="867"/>
      <c r="D3427" s="867"/>
      <c r="E3427" s="867"/>
      <c r="F3427" s="867"/>
      <c r="G3427" s="867"/>
      <c r="H3427" s="868"/>
      <c r="I3427" s="63">
        <f>SUM(I3422:I3426)</f>
        <v>5</v>
      </c>
    </row>
    <row r="3428" spans="2:11" ht="19.5" customHeight="1">
      <c r="B3428" s="754" t="s">
        <v>264</v>
      </c>
      <c r="C3428" s="869"/>
      <c r="D3428" s="869"/>
      <c r="E3428" s="869"/>
      <c r="F3428" s="869"/>
      <c r="G3428" s="869"/>
      <c r="H3428" s="869"/>
      <c r="I3428" s="870"/>
    </row>
    <row r="3429" spans="2:11" ht="19.5" customHeight="1">
      <c r="B3429" s="871"/>
      <c r="C3429" s="860"/>
      <c r="D3429" s="860"/>
      <c r="E3429" s="860"/>
      <c r="F3429" s="860"/>
      <c r="G3429" s="860"/>
      <c r="H3429" s="860"/>
      <c r="I3429" s="872"/>
    </row>
    <row r="3430" spans="2:11" ht="19.5" customHeight="1">
      <c r="B3430" s="871"/>
      <c r="C3430" s="860"/>
      <c r="D3430" s="860"/>
      <c r="E3430" s="860"/>
      <c r="F3430" s="860"/>
      <c r="G3430" s="860"/>
      <c r="H3430" s="860"/>
      <c r="I3430" s="872"/>
    </row>
    <row r="3431" spans="2:11" ht="19.5" customHeight="1">
      <c r="B3431" s="871"/>
      <c r="C3431" s="860"/>
      <c r="D3431" s="860"/>
      <c r="E3431" s="860"/>
      <c r="F3431" s="860"/>
      <c r="G3431" s="860"/>
      <c r="H3431" s="860"/>
      <c r="I3431" s="872"/>
    </row>
    <row r="3432" spans="2:11" ht="19.5" customHeight="1">
      <c r="B3432" s="871"/>
      <c r="C3432" s="860"/>
      <c r="D3432" s="860"/>
      <c r="E3432" s="860"/>
      <c r="F3432" s="860"/>
      <c r="G3432" s="860"/>
      <c r="H3432" s="860"/>
      <c r="I3432" s="872"/>
    </row>
    <row r="3433" spans="2:11" ht="19.5" customHeight="1">
      <c r="B3433" s="871"/>
      <c r="C3433" s="860"/>
      <c r="D3433" s="860"/>
      <c r="E3433" s="860"/>
      <c r="F3433" s="860"/>
      <c r="G3433" s="860"/>
      <c r="H3433" s="860"/>
      <c r="I3433" s="872"/>
    </row>
    <row r="3434" spans="2:11" ht="19.5" customHeight="1">
      <c r="B3434" s="871"/>
      <c r="C3434" s="860"/>
      <c r="D3434" s="860"/>
      <c r="E3434" s="860"/>
      <c r="F3434" s="860"/>
      <c r="G3434" s="860"/>
      <c r="H3434" s="860"/>
      <c r="I3434" s="872"/>
    </row>
    <row r="3435" spans="2:11" ht="19.5" customHeight="1">
      <c r="B3435" s="871"/>
      <c r="C3435" s="860"/>
      <c r="D3435" s="860"/>
      <c r="E3435" s="860"/>
      <c r="F3435" s="860"/>
      <c r="G3435" s="860"/>
      <c r="H3435" s="860"/>
      <c r="I3435" s="872"/>
    </row>
    <row r="3436" spans="2:11" ht="19.5" customHeight="1">
      <c r="B3436" s="871"/>
      <c r="C3436" s="860"/>
      <c r="D3436" s="860"/>
      <c r="E3436" s="860"/>
      <c r="F3436" s="860"/>
      <c r="G3436" s="860"/>
      <c r="H3436" s="860"/>
      <c r="I3436" s="872"/>
    </row>
    <row r="3437" spans="2:11" ht="19.5" customHeight="1">
      <c r="B3437" s="871"/>
      <c r="C3437" s="860"/>
      <c r="D3437" s="860"/>
      <c r="E3437" s="860"/>
      <c r="F3437" s="860"/>
      <c r="G3437" s="860"/>
      <c r="H3437" s="860"/>
      <c r="I3437" s="872"/>
    </row>
    <row r="3438" spans="2:11" ht="19.5" customHeight="1">
      <c r="B3438" s="871"/>
      <c r="C3438" s="860"/>
      <c r="D3438" s="860"/>
      <c r="E3438" s="860"/>
      <c r="F3438" s="860"/>
      <c r="G3438" s="860"/>
      <c r="H3438" s="860"/>
      <c r="I3438" s="872"/>
    </row>
    <row r="3439" spans="2:11" ht="19.5" customHeight="1">
      <c r="B3439" s="871"/>
      <c r="C3439" s="860"/>
      <c r="D3439" s="860"/>
      <c r="E3439" s="860"/>
      <c r="F3439" s="860"/>
      <c r="G3439" s="860"/>
      <c r="H3439" s="860"/>
      <c r="I3439" s="872"/>
    </row>
    <row r="3440" spans="2:11" ht="19.5" customHeight="1">
      <c r="B3440" s="871"/>
      <c r="C3440" s="860"/>
      <c r="D3440" s="860"/>
      <c r="E3440" s="860"/>
      <c r="F3440" s="860"/>
      <c r="G3440" s="860"/>
      <c r="H3440" s="860"/>
      <c r="I3440" s="872"/>
    </row>
    <row r="3441" spans="2:9" ht="19.5" customHeight="1">
      <c r="B3441" s="871"/>
      <c r="C3441" s="860"/>
      <c r="D3441" s="860"/>
      <c r="E3441" s="860"/>
      <c r="F3441" s="860"/>
      <c r="G3441" s="860"/>
      <c r="H3441" s="860"/>
      <c r="I3441" s="872"/>
    </row>
    <row r="3442" spans="2:9" ht="19.5" customHeight="1">
      <c r="B3442" s="871"/>
      <c r="C3442" s="860"/>
      <c r="D3442" s="860"/>
      <c r="E3442" s="860"/>
      <c r="F3442" s="860"/>
      <c r="G3442" s="860"/>
      <c r="H3442" s="860"/>
      <c r="I3442" s="872"/>
    </row>
    <row r="3443" spans="2:9" ht="19.5" customHeight="1">
      <c r="B3443" s="871"/>
      <c r="C3443" s="860"/>
      <c r="D3443" s="860"/>
      <c r="E3443" s="860"/>
      <c r="F3443" s="860"/>
      <c r="G3443" s="860"/>
      <c r="H3443" s="860"/>
      <c r="I3443" s="872"/>
    </row>
    <row r="3444" spans="2:9" ht="19.5" customHeight="1">
      <c r="B3444" s="873"/>
      <c r="C3444" s="865"/>
      <c r="D3444" s="865"/>
      <c r="E3444" s="865"/>
      <c r="F3444" s="865"/>
      <c r="G3444" s="865"/>
      <c r="H3444" s="865"/>
      <c r="I3444" s="866"/>
    </row>
    <row r="3445" spans="2:9" ht="14.25" customHeight="1"/>
    <row r="3446" spans="2:9" ht="18" customHeight="1">
      <c r="B3446" s="755" t="s">
        <v>256</v>
      </c>
      <c r="C3446" s="861"/>
      <c r="D3446" s="861"/>
      <c r="E3446" s="861"/>
      <c r="F3446" s="861"/>
      <c r="G3446" s="862"/>
      <c r="H3446" s="461"/>
      <c r="I3446" s="462"/>
    </row>
    <row r="3447" spans="2:9" ht="18" customHeight="1">
      <c r="B3447" s="756" t="s">
        <v>257</v>
      </c>
      <c r="C3447" s="861"/>
      <c r="D3447" s="861"/>
      <c r="E3447" s="861"/>
      <c r="F3447" s="861"/>
      <c r="G3447" s="862"/>
      <c r="H3447" s="52"/>
      <c r="I3447" s="53"/>
    </row>
    <row r="3448" spans="2:9" ht="33" customHeight="1">
      <c r="B3448" s="757" t="str">
        <f>+ACTIVIDADES!$B$2</f>
        <v>MANTENIMIENTO RESTAURANTES ESCOLARES</v>
      </c>
      <c r="C3448" s="863"/>
      <c r="D3448" s="863"/>
      <c r="E3448" s="863"/>
      <c r="F3448" s="863"/>
      <c r="G3448" s="864"/>
      <c r="H3448" s="54"/>
      <c r="I3448" s="55"/>
    </row>
    <row r="3449" spans="2:9" ht="21" customHeight="1">
      <c r="B3449" s="463" t="s">
        <v>6</v>
      </c>
      <c r="C3449" s="758" t="s">
        <v>7</v>
      </c>
      <c r="D3449" s="861"/>
      <c r="E3449" s="861"/>
      <c r="F3449" s="861"/>
      <c r="G3449" s="861"/>
      <c r="H3449" s="464" t="s">
        <v>22</v>
      </c>
      <c r="I3449" s="56" t="s">
        <v>23</v>
      </c>
    </row>
    <row r="3450" spans="2:9" ht="95.25" customHeight="1">
      <c r="B3450" s="428">
        <f>+B3420+0.01</f>
        <v>15.03</v>
      </c>
      <c r="C3450" s="759" t="str">
        <f t="array" ref="C3450">INDEX(ACTIVIDADES!$C:$C,MATCH(B3450,ACTIVIDADES!$B:$B,0))</f>
        <v>Suministro y aplicación de FAJAS DE REVOQUE PARA EXTERIORES h=50 mcs con mortero 1:4 impermeabilizado con Sika 1 o equivalente. Incluye suministro de los materiales, ranuras, filetes, dilataciones y todos los demás elementos necesarios para su correcta construcción.</v>
      </c>
      <c r="D3450" s="865"/>
      <c r="E3450" s="865"/>
      <c r="F3450" s="865"/>
      <c r="G3450" s="866"/>
      <c r="H3450" s="465" t="str">
        <f t="array" ref="H3450">INDEX(ACTIVIDADES!$D:$D,MATCH(B3450,ACTIVIDADES!$B:$B,0))</f>
        <v>m</v>
      </c>
      <c r="I3450" s="57">
        <f>I3457</f>
        <v>0</v>
      </c>
    </row>
    <row r="3451" spans="2:9" ht="21" customHeight="1">
      <c r="B3451" s="760" t="s">
        <v>258</v>
      </c>
      <c r="C3451" s="761"/>
      <c r="D3451" s="762"/>
      <c r="E3451" s="58" t="s">
        <v>259</v>
      </c>
      <c r="F3451" s="58" t="s">
        <v>260</v>
      </c>
      <c r="G3451" s="58" t="s">
        <v>261</v>
      </c>
      <c r="H3451" s="58" t="s">
        <v>262</v>
      </c>
      <c r="I3451" s="59" t="s">
        <v>251</v>
      </c>
    </row>
    <row r="3452" spans="2:9" ht="15" customHeight="1">
      <c r="B3452" s="763"/>
      <c r="C3452" s="751"/>
      <c r="D3452" s="752"/>
      <c r="E3452" s="60"/>
      <c r="F3452" s="60"/>
      <c r="G3452" s="61"/>
      <c r="H3452" s="61"/>
      <c r="I3452" s="62">
        <f t="shared" ref="I3452:I3456" si="131">IF(E3452="",1,E3452)*IF(F3452="",1,F3452)*IF(G3452="",1,G3452)*H3452</f>
        <v>0</v>
      </c>
    </row>
    <row r="3453" spans="2:9" ht="15" customHeight="1">
      <c r="B3453" s="763"/>
      <c r="C3453" s="751"/>
      <c r="D3453" s="752"/>
      <c r="E3453" s="60"/>
      <c r="F3453" s="60"/>
      <c r="G3453" s="61"/>
      <c r="H3453" s="61"/>
      <c r="I3453" s="62">
        <f t="shared" si="131"/>
        <v>0</v>
      </c>
    </row>
    <row r="3454" spans="2:9" ht="15.75" customHeight="1">
      <c r="B3454" s="750"/>
      <c r="C3454" s="751"/>
      <c r="D3454" s="752"/>
      <c r="E3454" s="60"/>
      <c r="F3454" s="60"/>
      <c r="G3454" s="61"/>
      <c r="H3454" s="61"/>
      <c r="I3454" s="62">
        <f t="shared" si="131"/>
        <v>0</v>
      </c>
    </row>
    <row r="3455" spans="2:9" ht="15" customHeight="1">
      <c r="B3455" s="750"/>
      <c r="C3455" s="751"/>
      <c r="D3455" s="752"/>
      <c r="E3455" s="60"/>
      <c r="F3455" s="60"/>
      <c r="G3455" s="61"/>
      <c r="H3455" s="61"/>
      <c r="I3455" s="62">
        <f t="shared" si="131"/>
        <v>0</v>
      </c>
    </row>
    <row r="3456" spans="2:9" ht="15" customHeight="1">
      <c r="B3456" s="750"/>
      <c r="C3456" s="751"/>
      <c r="D3456" s="752"/>
      <c r="E3456" s="60"/>
      <c r="F3456" s="60"/>
      <c r="G3456" s="61"/>
      <c r="H3456" s="61"/>
      <c r="I3456" s="62">
        <f t="shared" si="131"/>
        <v>0</v>
      </c>
    </row>
    <row r="3457" spans="2:9" ht="15" customHeight="1">
      <c r="B3457" s="753" t="s">
        <v>263</v>
      </c>
      <c r="C3457" s="867"/>
      <c r="D3457" s="867"/>
      <c r="E3457" s="867"/>
      <c r="F3457" s="867"/>
      <c r="G3457" s="867"/>
      <c r="H3457" s="868"/>
      <c r="I3457" s="63">
        <f>SUM(I3452:I3456)</f>
        <v>0</v>
      </c>
    </row>
    <row r="3458" spans="2:9" ht="19.5" customHeight="1">
      <c r="B3458" s="754" t="s">
        <v>264</v>
      </c>
      <c r="C3458" s="869"/>
      <c r="D3458" s="869"/>
      <c r="E3458" s="869"/>
      <c r="F3458" s="869"/>
      <c r="G3458" s="869"/>
      <c r="H3458" s="869"/>
      <c r="I3458" s="870"/>
    </row>
    <row r="3459" spans="2:9" ht="19.5" customHeight="1">
      <c r="B3459" s="871"/>
      <c r="C3459" s="860"/>
      <c r="D3459" s="860"/>
      <c r="E3459" s="860"/>
      <c r="F3459" s="860"/>
      <c r="G3459" s="860"/>
      <c r="H3459" s="860"/>
      <c r="I3459" s="872"/>
    </row>
    <row r="3460" spans="2:9" ht="19.5" customHeight="1">
      <c r="B3460" s="871"/>
      <c r="C3460" s="860"/>
      <c r="D3460" s="860"/>
      <c r="E3460" s="860"/>
      <c r="F3460" s="860"/>
      <c r="G3460" s="860"/>
      <c r="H3460" s="860"/>
      <c r="I3460" s="872"/>
    </row>
    <row r="3461" spans="2:9" ht="19.5" customHeight="1">
      <c r="B3461" s="871"/>
      <c r="C3461" s="860"/>
      <c r="D3461" s="860"/>
      <c r="E3461" s="860"/>
      <c r="F3461" s="860"/>
      <c r="G3461" s="860"/>
      <c r="H3461" s="860"/>
      <c r="I3461" s="872"/>
    </row>
    <row r="3462" spans="2:9" ht="19.5" customHeight="1">
      <c r="B3462" s="871"/>
      <c r="C3462" s="860"/>
      <c r="D3462" s="860"/>
      <c r="E3462" s="860"/>
      <c r="F3462" s="860"/>
      <c r="G3462" s="860"/>
      <c r="H3462" s="860"/>
      <c r="I3462" s="872"/>
    </row>
    <row r="3463" spans="2:9" ht="19.5" customHeight="1">
      <c r="B3463" s="871"/>
      <c r="C3463" s="860"/>
      <c r="D3463" s="860"/>
      <c r="E3463" s="860"/>
      <c r="F3463" s="860"/>
      <c r="G3463" s="860"/>
      <c r="H3463" s="860"/>
      <c r="I3463" s="872"/>
    </row>
    <row r="3464" spans="2:9" ht="19.5" customHeight="1">
      <c r="B3464" s="871"/>
      <c r="C3464" s="860"/>
      <c r="D3464" s="860"/>
      <c r="E3464" s="860"/>
      <c r="F3464" s="860"/>
      <c r="G3464" s="860"/>
      <c r="H3464" s="860"/>
      <c r="I3464" s="872"/>
    </row>
    <row r="3465" spans="2:9" ht="19.5" customHeight="1">
      <c r="B3465" s="871"/>
      <c r="C3465" s="860"/>
      <c r="D3465" s="860"/>
      <c r="E3465" s="860"/>
      <c r="F3465" s="860"/>
      <c r="G3465" s="860"/>
      <c r="H3465" s="860"/>
      <c r="I3465" s="872"/>
    </row>
    <row r="3466" spans="2:9" ht="19.5" customHeight="1">
      <c r="B3466" s="871"/>
      <c r="C3466" s="860"/>
      <c r="D3466" s="860"/>
      <c r="E3466" s="860"/>
      <c r="F3466" s="860"/>
      <c r="G3466" s="860"/>
      <c r="H3466" s="860"/>
      <c r="I3466" s="872"/>
    </row>
    <row r="3467" spans="2:9" ht="19.5" customHeight="1">
      <c r="B3467" s="871"/>
      <c r="C3467" s="860"/>
      <c r="D3467" s="860"/>
      <c r="E3467" s="860"/>
      <c r="F3467" s="860"/>
      <c r="G3467" s="860"/>
      <c r="H3467" s="860"/>
      <c r="I3467" s="872"/>
    </row>
    <row r="3468" spans="2:9" ht="19.5" customHeight="1">
      <c r="B3468" s="873"/>
      <c r="C3468" s="865"/>
      <c r="D3468" s="865"/>
      <c r="E3468" s="865"/>
      <c r="F3468" s="865"/>
      <c r="G3468" s="865"/>
      <c r="H3468" s="865"/>
      <c r="I3468" s="866"/>
    </row>
    <row r="3469" spans="2:9" ht="14.25" customHeight="1"/>
    <row r="3470" spans="2:9" ht="18" customHeight="1">
      <c r="B3470" s="755" t="s">
        <v>256</v>
      </c>
      <c r="C3470" s="861"/>
      <c r="D3470" s="861"/>
      <c r="E3470" s="861"/>
      <c r="F3470" s="861"/>
      <c r="G3470" s="862"/>
      <c r="H3470" s="461"/>
      <c r="I3470" s="462"/>
    </row>
    <row r="3471" spans="2:9" ht="18" customHeight="1">
      <c r="B3471" s="756" t="s">
        <v>257</v>
      </c>
      <c r="C3471" s="861"/>
      <c r="D3471" s="861"/>
      <c r="E3471" s="861"/>
      <c r="F3471" s="861"/>
      <c r="G3471" s="862"/>
      <c r="H3471" s="52"/>
      <c r="I3471" s="53"/>
    </row>
    <row r="3472" spans="2:9" ht="33" customHeight="1">
      <c r="B3472" s="757" t="str">
        <f>+ACTIVIDADES!$B$2</f>
        <v>MANTENIMIENTO RESTAURANTES ESCOLARES</v>
      </c>
      <c r="C3472" s="863"/>
      <c r="D3472" s="863"/>
      <c r="E3472" s="863"/>
      <c r="F3472" s="863"/>
      <c r="G3472" s="864"/>
      <c r="H3472" s="54"/>
      <c r="I3472" s="55"/>
    </row>
    <row r="3473" spans="2:11" ht="21" customHeight="1">
      <c r="B3473" s="463" t="s">
        <v>6</v>
      </c>
      <c r="C3473" s="758" t="s">
        <v>7</v>
      </c>
      <c r="D3473" s="861"/>
      <c r="E3473" s="861"/>
      <c r="F3473" s="861"/>
      <c r="G3473" s="861"/>
      <c r="H3473" s="464" t="s">
        <v>22</v>
      </c>
      <c r="I3473" s="56" t="s">
        <v>23</v>
      </c>
    </row>
    <row r="3474" spans="2:11" ht="95.25" customHeight="1">
      <c r="B3474" s="428">
        <f>+B3450+0.01</f>
        <v>15.04</v>
      </c>
      <c r="C3474" s="759" t="str">
        <f t="array" ref="C3474">INDEX(ACTIVIDADES!$C:$C,MATCH(B3474,ACTIVIDADES!$B:$B,0))</f>
        <v>Suministro e instalación de ENCHAPE EN CERÁMICA formato y color a definir, en formato máximo 0.20m*0.20m. Incluye material de pega, separadores y emboquillado.</v>
      </c>
      <c r="D3474" s="865"/>
      <c r="E3474" s="865"/>
      <c r="F3474" s="865"/>
      <c r="G3474" s="866"/>
      <c r="H3474" s="465" t="str">
        <f t="array" ref="H3474">INDEX(ACTIVIDADES!$D:$D,MATCH(B3474,ACTIVIDADES!$B:$B,0))</f>
        <v>m²</v>
      </c>
      <c r="I3474" s="57">
        <f>I3481</f>
        <v>5</v>
      </c>
      <c r="K3474" s="739">
        <f>INDEX(ACTIVIDADES!$F$9:$F$204,MATCH(MEMORIAS!B3474,ACTIVIDADES!$B$9:$B$204,0))</f>
        <v>99298.701246498866</v>
      </c>
    </row>
    <row r="3475" spans="2:11" ht="21" customHeight="1">
      <c r="B3475" s="760" t="s">
        <v>258</v>
      </c>
      <c r="C3475" s="761"/>
      <c r="D3475" s="762"/>
      <c r="E3475" s="58" t="s">
        <v>259</v>
      </c>
      <c r="F3475" s="58" t="s">
        <v>260</v>
      </c>
      <c r="G3475" s="58" t="s">
        <v>261</v>
      </c>
      <c r="H3475" s="58" t="s">
        <v>262</v>
      </c>
      <c r="I3475" s="59" t="s">
        <v>251</v>
      </c>
    </row>
    <row r="3476" spans="2:11" ht="15" customHeight="1">
      <c r="B3476" s="763" t="s">
        <v>282</v>
      </c>
      <c r="C3476" s="751"/>
      <c r="D3476" s="752"/>
      <c r="E3476" s="60">
        <v>5</v>
      </c>
      <c r="F3476" s="60"/>
      <c r="G3476" s="61">
        <v>1</v>
      </c>
      <c r="H3476" s="61">
        <v>1</v>
      </c>
      <c r="I3476" s="62">
        <f t="shared" ref="I3476:I3480" si="132">IF(E3476="",1,E3476)*IF(F3476="",1,F3476)*IF(G3476="",1,G3476)*H3476</f>
        <v>5</v>
      </c>
      <c r="K3476" s="740">
        <f>+I3476*K3474</f>
        <v>496493.50623249431</v>
      </c>
    </row>
    <row r="3477" spans="2:11" ht="15" customHeight="1">
      <c r="B3477" s="763"/>
      <c r="C3477" s="751"/>
      <c r="D3477" s="752"/>
      <c r="E3477" s="60"/>
      <c r="F3477" s="60"/>
      <c r="G3477" s="61"/>
      <c r="H3477" s="61"/>
      <c r="I3477" s="62">
        <f t="shared" si="132"/>
        <v>0</v>
      </c>
      <c r="K3477" s="740">
        <f>+I3477*K3474</f>
        <v>0</v>
      </c>
    </row>
    <row r="3478" spans="2:11" ht="15.75" customHeight="1">
      <c r="B3478" s="750"/>
      <c r="C3478" s="751"/>
      <c r="D3478" s="752"/>
      <c r="E3478" s="60"/>
      <c r="F3478" s="60"/>
      <c r="G3478" s="61"/>
      <c r="H3478" s="61"/>
      <c r="I3478" s="62">
        <f t="shared" si="132"/>
        <v>0</v>
      </c>
      <c r="K3478" s="740">
        <f>+I3478*K3474</f>
        <v>0</v>
      </c>
    </row>
    <row r="3479" spans="2:11" ht="15" customHeight="1">
      <c r="B3479" s="750"/>
      <c r="C3479" s="751"/>
      <c r="D3479" s="752"/>
      <c r="E3479" s="60"/>
      <c r="F3479" s="60"/>
      <c r="G3479" s="61"/>
      <c r="H3479" s="61"/>
      <c r="I3479" s="62">
        <f t="shared" si="132"/>
        <v>0</v>
      </c>
      <c r="K3479" s="740">
        <f>+I3479*K3474</f>
        <v>0</v>
      </c>
    </row>
    <row r="3480" spans="2:11" ht="15" customHeight="1">
      <c r="B3480" s="750"/>
      <c r="C3480" s="751"/>
      <c r="D3480" s="752"/>
      <c r="E3480" s="60"/>
      <c r="F3480" s="60"/>
      <c r="G3480" s="61"/>
      <c r="H3480" s="61"/>
      <c r="I3480" s="62">
        <f t="shared" si="132"/>
        <v>0</v>
      </c>
      <c r="K3480" s="740">
        <f>+I3480*K3474</f>
        <v>0</v>
      </c>
    </row>
    <row r="3481" spans="2:11" ht="15" customHeight="1">
      <c r="B3481" s="753" t="s">
        <v>263</v>
      </c>
      <c r="C3481" s="867"/>
      <c r="D3481" s="867"/>
      <c r="E3481" s="867"/>
      <c r="F3481" s="867"/>
      <c r="G3481" s="867"/>
      <c r="H3481" s="868"/>
      <c r="I3481" s="63">
        <f>SUM(I3476:I3480)</f>
        <v>5</v>
      </c>
    </row>
    <row r="3482" spans="2:11" ht="19.5" customHeight="1">
      <c r="B3482" s="754" t="s">
        <v>264</v>
      </c>
      <c r="C3482" s="869"/>
      <c r="D3482" s="869"/>
      <c r="E3482" s="869"/>
      <c r="F3482" s="869"/>
      <c r="G3482" s="869"/>
      <c r="H3482" s="869"/>
      <c r="I3482" s="870"/>
    </row>
    <row r="3483" spans="2:11" ht="19.5" customHeight="1">
      <c r="B3483" s="871"/>
      <c r="C3483" s="860"/>
      <c r="D3483" s="860"/>
      <c r="E3483" s="860"/>
      <c r="F3483" s="860"/>
      <c r="G3483" s="860"/>
      <c r="H3483" s="860"/>
      <c r="I3483" s="872"/>
    </row>
    <row r="3484" spans="2:11" ht="19.5" customHeight="1">
      <c r="B3484" s="871"/>
      <c r="C3484" s="860"/>
      <c r="D3484" s="860"/>
      <c r="E3484" s="860"/>
      <c r="F3484" s="860"/>
      <c r="G3484" s="860"/>
      <c r="H3484" s="860"/>
      <c r="I3484" s="872"/>
    </row>
    <row r="3485" spans="2:11" ht="19.5" customHeight="1">
      <c r="B3485" s="871"/>
      <c r="C3485" s="860"/>
      <c r="D3485" s="860"/>
      <c r="E3485" s="860"/>
      <c r="F3485" s="860"/>
      <c r="G3485" s="860"/>
      <c r="H3485" s="860"/>
      <c r="I3485" s="872"/>
    </row>
    <row r="3486" spans="2:11" ht="19.5" customHeight="1">
      <c r="B3486" s="871"/>
      <c r="C3486" s="860"/>
      <c r="D3486" s="860"/>
      <c r="E3486" s="860"/>
      <c r="F3486" s="860"/>
      <c r="G3486" s="860"/>
      <c r="H3486" s="860"/>
      <c r="I3486" s="872"/>
    </row>
    <row r="3487" spans="2:11" ht="19.5" customHeight="1">
      <c r="B3487" s="871"/>
      <c r="C3487" s="860"/>
      <c r="D3487" s="860"/>
      <c r="E3487" s="860"/>
      <c r="F3487" s="860"/>
      <c r="G3487" s="860"/>
      <c r="H3487" s="860"/>
      <c r="I3487" s="872"/>
    </row>
    <row r="3488" spans="2:11" ht="19.5" customHeight="1">
      <c r="B3488" s="871"/>
      <c r="C3488" s="860"/>
      <c r="D3488" s="860"/>
      <c r="E3488" s="860"/>
      <c r="F3488" s="860"/>
      <c r="G3488" s="860"/>
      <c r="H3488" s="860"/>
      <c r="I3488" s="872"/>
    </row>
    <row r="3489" spans="2:11" ht="19.5" customHeight="1">
      <c r="B3489" s="871"/>
      <c r="C3489" s="860"/>
      <c r="D3489" s="860"/>
      <c r="E3489" s="860"/>
      <c r="F3489" s="860"/>
      <c r="G3489" s="860"/>
      <c r="H3489" s="860"/>
      <c r="I3489" s="872"/>
    </row>
    <row r="3490" spans="2:11" ht="19.5" customHeight="1">
      <c r="B3490" s="871"/>
      <c r="C3490" s="860"/>
      <c r="D3490" s="860"/>
      <c r="E3490" s="860"/>
      <c r="F3490" s="860"/>
      <c r="G3490" s="860"/>
      <c r="H3490" s="860"/>
      <c r="I3490" s="872"/>
    </row>
    <row r="3491" spans="2:11" ht="19.5" customHeight="1">
      <c r="B3491" s="871"/>
      <c r="C3491" s="860"/>
      <c r="D3491" s="860"/>
      <c r="E3491" s="860"/>
      <c r="F3491" s="860"/>
      <c r="G3491" s="860"/>
      <c r="H3491" s="860"/>
      <c r="I3491" s="872"/>
    </row>
    <row r="3492" spans="2:11" ht="19.5" customHeight="1">
      <c r="B3492" s="871"/>
      <c r="C3492" s="860"/>
      <c r="D3492" s="860"/>
      <c r="E3492" s="860"/>
      <c r="F3492" s="860"/>
      <c r="G3492" s="860"/>
      <c r="H3492" s="860"/>
      <c r="I3492" s="872"/>
    </row>
    <row r="3493" spans="2:11" ht="19.5" customHeight="1">
      <c r="B3493" s="871"/>
      <c r="C3493" s="860"/>
      <c r="D3493" s="860"/>
      <c r="E3493" s="860"/>
      <c r="F3493" s="860"/>
      <c r="G3493" s="860"/>
      <c r="H3493" s="860"/>
      <c r="I3493" s="872"/>
    </row>
    <row r="3494" spans="2:11" ht="19.5" customHeight="1">
      <c r="B3494" s="871"/>
      <c r="C3494" s="860"/>
      <c r="D3494" s="860"/>
      <c r="E3494" s="860"/>
      <c r="F3494" s="860"/>
      <c r="G3494" s="860"/>
      <c r="H3494" s="860"/>
      <c r="I3494" s="872"/>
    </row>
    <row r="3495" spans="2:11" ht="19.5" customHeight="1">
      <c r="B3495" s="871"/>
      <c r="C3495" s="860"/>
      <c r="D3495" s="860"/>
      <c r="E3495" s="860"/>
      <c r="F3495" s="860"/>
      <c r="G3495" s="860"/>
      <c r="H3495" s="860"/>
      <c r="I3495" s="872"/>
    </row>
    <row r="3496" spans="2:11" ht="19.5" customHeight="1">
      <c r="B3496" s="871"/>
      <c r="C3496" s="860"/>
      <c r="D3496" s="860"/>
      <c r="E3496" s="860"/>
      <c r="F3496" s="860"/>
      <c r="G3496" s="860"/>
      <c r="H3496" s="860"/>
      <c r="I3496" s="872"/>
    </row>
    <row r="3497" spans="2:11" ht="19.5" customHeight="1">
      <c r="B3497" s="873"/>
      <c r="C3497" s="865"/>
      <c r="D3497" s="865"/>
      <c r="E3497" s="865"/>
      <c r="F3497" s="865"/>
      <c r="G3497" s="865"/>
      <c r="H3497" s="865"/>
      <c r="I3497" s="866"/>
    </row>
    <row r="3498" spans="2:11" ht="14.25" customHeight="1"/>
    <row r="3499" spans="2:11" ht="18" customHeight="1">
      <c r="B3499" s="755" t="s">
        <v>256</v>
      </c>
      <c r="C3499" s="861"/>
      <c r="D3499" s="861"/>
      <c r="E3499" s="861"/>
      <c r="F3499" s="861"/>
      <c r="G3499" s="862"/>
      <c r="H3499" s="461"/>
      <c r="I3499" s="462"/>
    </row>
    <row r="3500" spans="2:11" ht="18" customHeight="1">
      <c r="B3500" s="756" t="s">
        <v>257</v>
      </c>
      <c r="C3500" s="861"/>
      <c r="D3500" s="861"/>
      <c r="E3500" s="861"/>
      <c r="F3500" s="861"/>
      <c r="G3500" s="862"/>
      <c r="H3500" s="52"/>
      <c r="I3500" s="53"/>
    </row>
    <row r="3501" spans="2:11" ht="33" customHeight="1">
      <c r="B3501" s="757" t="str">
        <f>+ACTIVIDADES!$B$2</f>
        <v>MANTENIMIENTO RESTAURANTES ESCOLARES</v>
      </c>
      <c r="C3501" s="863"/>
      <c r="D3501" s="863"/>
      <c r="E3501" s="863"/>
      <c r="F3501" s="863"/>
      <c r="G3501" s="864"/>
      <c r="H3501" s="54"/>
      <c r="I3501" s="55"/>
    </row>
    <row r="3502" spans="2:11" ht="21" customHeight="1">
      <c r="B3502" s="463" t="s">
        <v>6</v>
      </c>
      <c r="C3502" s="758" t="s">
        <v>7</v>
      </c>
      <c r="D3502" s="861"/>
      <c r="E3502" s="861"/>
      <c r="F3502" s="861"/>
      <c r="G3502" s="861"/>
      <c r="H3502" s="464" t="s">
        <v>22</v>
      </c>
      <c r="I3502" s="56" t="s">
        <v>23</v>
      </c>
    </row>
    <row r="3503" spans="2:11" ht="95.25" customHeight="1">
      <c r="B3503" s="428">
        <f>+B3474+0.01</f>
        <v>15.049999999999999</v>
      </c>
      <c r="C3503" s="759" t="str">
        <f t="array" ref="C3503">INDEX(ACTIVIDADES!$C:$C,MATCH(B3503,ACTIVIDADES!$B:$B,0))</f>
        <v>Suministro e instalación de ENCHAPE EN CERÁMICA formato y color a definir, en formato máximo 0.30m*0.30m. Incluye material de pega, separadores y emboquillado.</v>
      </c>
      <c r="D3503" s="865"/>
      <c r="E3503" s="865"/>
      <c r="F3503" s="865"/>
      <c r="G3503" s="866"/>
      <c r="H3503" s="465" t="str">
        <f t="array" ref="H3503">INDEX(ACTIVIDADES!$D:$D,MATCH(B3503,ACTIVIDADES!$B:$B,0))</f>
        <v>m²</v>
      </c>
      <c r="I3503" s="57">
        <f>I3511</f>
        <v>27.481999999999999</v>
      </c>
      <c r="K3503" s="739">
        <f>INDEX(ACTIVIDADES!$F$9:$F$204,MATCH(MEMORIAS!B3503,ACTIVIDADES!$B$9:$B$204,0))</f>
        <v>119978.70124649887</v>
      </c>
    </row>
    <row r="3504" spans="2:11" ht="21" customHeight="1">
      <c r="B3504" s="760" t="s">
        <v>258</v>
      </c>
      <c r="C3504" s="761"/>
      <c r="D3504" s="762"/>
      <c r="E3504" s="58" t="s">
        <v>259</v>
      </c>
      <c r="F3504" s="58" t="s">
        <v>260</v>
      </c>
      <c r="G3504" s="58" t="s">
        <v>261</v>
      </c>
      <c r="H3504" s="58" t="s">
        <v>262</v>
      </c>
      <c r="I3504" s="59" t="s">
        <v>251</v>
      </c>
    </row>
    <row r="3505" spans="2:11" ht="15" customHeight="1">
      <c r="B3505" s="763" t="s">
        <v>277</v>
      </c>
      <c r="C3505" s="751"/>
      <c r="D3505" s="752"/>
      <c r="E3505" s="60">
        <v>2.5</v>
      </c>
      <c r="F3505" s="60">
        <v>0.5</v>
      </c>
      <c r="G3505" s="61"/>
      <c r="H3505" s="61">
        <v>1</v>
      </c>
      <c r="I3505" s="62">
        <f t="shared" ref="I3505:I3510" si="133">IF(E3505="",1,E3505)*IF(F3505="",1,F3505)*IF(G3505="",1,G3505)*H3505</f>
        <v>1.25</v>
      </c>
      <c r="K3505" s="740">
        <f>+I3505*K3503</f>
        <v>149973.37655812359</v>
      </c>
    </row>
    <row r="3506" spans="2:11" ht="15" customHeight="1">
      <c r="B3506" s="763" t="s">
        <v>278</v>
      </c>
      <c r="C3506" s="751"/>
      <c r="D3506" s="752"/>
      <c r="E3506" s="60">
        <v>3.4</v>
      </c>
      <c r="F3506" s="60">
        <v>1.85</v>
      </c>
      <c r="G3506" s="61"/>
      <c r="H3506" s="61">
        <v>1</v>
      </c>
      <c r="I3506" s="62">
        <f t="shared" si="133"/>
        <v>6.29</v>
      </c>
      <c r="K3506" s="740">
        <f>+I3506*K3503</f>
        <v>754666.03084047791</v>
      </c>
    </row>
    <row r="3507" spans="2:11" ht="15.75" customHeight="1">
      <c r="B3507" s="750" t="s">
        <v>279</v>
      </c>
      <c r="C3507" s="751"/>
      <c r="D3507" s="752"/>
      <c r="E3507" s="60">
        <v>0.5</v>
      </c>
      <c r="F3507" s="60">
        <v>1.81</v>
      </c>
      <c r="G3507" s="61"/>
      <c r="H3507" s="61">
        <v>2</v>
      </c>
      <c r="I3507" s="62">
        <f t="shared" si="133"/>
        <v>1.81</v>
      </c>
      <c r="K3507" s="740">
        <f>+I3507*K3503</f>
        <v>217161.44925616294</v>
      </c>
    </row>
    <row r="3508" spans="2:11" ht="15" customHeight="1">
      <c r="B3508" s="750" t="s">
        <v>280</v>
      </c>
      <c r="C3508" s="751"/>
      <c r="D3508" s="752"/>
      <c r="E3508" s="60">
        <v>2.74</v>
      </c>
      <c r="F3508" s="60">
        <v>1.8</v>
      </c>
      <c r="G3508" s="61"/>
      <c r="H3508" s="61">
        <v>1</v>
      </c>
      <c r="I3508" s="62">
        <f t="shared" si="133"/>
        <v>4.9320000000000004</v>
      </c>
      <c r="K3508" s="740">
        <f>+I3508*K3503</f>
        <v>591734.95454773249</v>
      </c>
    </row>
    <row r="3509" spans="2:11" ht="15" customHeight="1">
      <c r="B3509" s="750" t="s">
        <v>280</v>
      </c>
      <c r="C3509" s="751"/>
      <c r="D3509" s="752"/>
      <c r="E3509" s="60">
        <v>6.3</v>
      </c>
      <c r="F3509" s="60">
        <v>2</v>
      </c>
      <c r="G3509" s="61"/>
      <c r="H3509" s="61">
        <v>1</v>
      </c>
      <c r="I3509" s="62">
        <f t="shared" si="133"/>
        <v>12.6</v>
      </c>
      <c r="K3509" s="740">
        <f>+I3509*K3503</f>
        <v>1511731.6357058857</v>
      </c>
    </row>
    <row r="3510" spans="2:11" ht="15" customHeight="1">
      <c r="B3510" s="750" t="s">
        <v>281</v>
      </c>
      <c r="C3510" s="751"/>
      <c r="D3510" s="752"/>
      <c r="E3510" s="60">
        <v>0.4</v>
      </c>
      <c r="F3510" s="60">
        <v>1.5</v>
      </c>
      <c r="G3510" s="61"/>
      <c r="H3510" s="61">
        <v>1</v>
      </c>
      <c r="I3510" s="62">
        <f t="shared" si="133"/>
        <v>0.60000000000000009</v>
      </c>
      <c r="K3510" s="740">
        <f>+I3510*K3503</f>
        <v>71987.220747899337</v>
      </c>
    </row>
    <row r="3511" spans="2:11" ht="15" customHeight="1">
      <c r="B3511" s="753" t="s">
        <v>263</v>
      </c>
      <c r="C3511" s="867"/>
      <c r="D3511" s="867"/>
      <c r="E3511" s="867"/>
      <c r="F3511" s="867"/>
      <c r="G3511" s="867"/>
      <c r="H3511" s="868"/>
      <c r="I3511" s="63">
        <f>SUM(I3505:I3510)</f>
        <v>27.481999999999999</v>
      </c>
    </row>
    <row r="3512" spans="2:11" ht="19.5" customHeight="1">
      <c r="B3512" s="754" t="s">
        <v>264</v>
      </c>
      <c r="C3512" s="869"/>
      <c r="D3512" s="869"/>
      <c r="E3512" s="869"/>
      <c r="F3512" s="869"/>
      <c r="G3512" s="869"/>
      <c r="H3512" s="869"/>
      <c r="I3512" s="870"/>
    </row>
    <row r="3513" spans="2:11" ht="19.5" customHeight="1">
      <c r="B3513" s="871"/>
      <c r="C3513" s="860"/>
      <c r="D3513" s="860"/>
      <c r="E3513" s="860"/>
      <c r="F3513" s="860"/>
      <c r="G3513" s="860"/>
      <c r="H3513" s="860"/>
      <c r="I3513" s="872"/>
    </row>
    <row r="3514" spans="2:11" ht="19.5" customHeight="1">
      <c r="B3514" s="871"/>
      <c r="C3514" s="860"/>
      <c r="D3514" s="860"/>
      <c r="E3514" s="860"/>
      <c r="F3514" s="860"/>
      <c r="G3514" s="860"/>
      <c r="H3514" s="860"/>
      <c r="I3514" s="872"/>
    </row>
    <row r="3515" spans="2:11" ht="19.5" customHeight="1">
      <c r="B3515" s="871"/>
      <c r="C3515" s="860"/>
      <c r="D3515" s="860"/>
      <c r="E3515" s="860"/>
      <c r="F3515" s="860"/>
      <c r="G3515" s="860"/>
      <c r="H3515" s="860"/>
      <c r="I3515" s="872"/>
    </row>
    <row r="3516" spans="2:11" ht="19.5" customHeight="1">
      <c r="B3516" s="871"/>
      <c r="C3516" s="860"/>
      <c r="D3516" s="860"/>
      <c r="E3516" s="860"/>
      <c r="F3516" s="860"/>
      <c r="G3516" s="860"/>
      <c r="H3516" s="860"/>
      <c r="I3516" s="872"/>
    </row>
    <row r="3517" spans="2:11" ht="19.5" customHeight="1">
      <c r="B3517" s="871"/>
      <c r="C3517" s="860"/>
      <c r="D3517" s="860"/>
      <c r="E3517" s="860"/>
      <c r="F3517" s="860"/>
      <c r="G3517" s="860"/>
      <c r="H3517" s="860"/>
      <c r="I3517" s="872"/>
    </row>
    <row r="3518" spans="2:11" ht="19.5" customHeight="1">
      <c r="B3518" s="871"/>
      <c r="C3518" s="860"/>
      <c r="D3518" s="860"/>
      <c r="E3518" s="860"/>
      <c r="F3518" s="860"/>
      <c r="G3518" s="860"/>
      <c r="H3518" s="860"/>
      <c r="I3518" s="872"/>
    </row>
    <row r="3519" spans="2:11" ht="19.5" customHeight="1">
      <c r="B3519" s="871"/>
      <c r="C3519" s="860"/>
      <c r="D3519" s="860"/>
      <c r="E3519" s="860"/>
      <c r="F3519" s="860"/>
      <c r="G3519" s="860"/>
      <c r="H3519" s="860"/>
      <c r="I3519" s="872"/>
    </row>
    <row r="3520" spans="2:11" ht="19.5" customHeight="1">
      <c r="B3520" s="871"/>
      <c r="C3520" s="860"/>
      <c r="D3520" s="860"/>
      <c r="E3520" s="860"/>
      <c r="F3520" s="860"/>
      <c r="G3520" s="860"/>
      <c r="H3520" s="860"/>
      <c r="I3520" s="872"/>
    </row>
    <row r="3521" spans="2:11" ht="19.149999999999999" customHeight="1">
      <c r="B3521" s="871"/>
      <c r="C3521" s="860"/>
      <c r="D3521" s="860"/>
      <c r="E3521" s="860"/>
      <c r="F3521" s="860"/>
      <c r="G3521" s="860"/>
      <c r="H3521" s="860"/>
      <c r="I3521" s="872"/>
    </row>
    <row r="3522" spans="2:11" ht="19.5" customHeight="1">
      <c r="B3522" s="871"/>
      <c r="C3522" s="860"/>
      <c r="D3522" s="860"/>
      <c r="E3522" s="860"/>
      <c r="F3522" s="860"/>
      <c r="G3522" s="860"/>
      <c r="H3522" s="860"/>
      <c r="I3522" s="872"/>
    </row>
    <row r="3523" spans="2:11" ht="19.5" customHeight="1">
      <c r="B3523" s="871"/>
      <c r="C3523" s="860"/>
      <c r="D3523" s="860"/>
      <c r="E3523" s="860"/>
      <c r="F3523" s="860"/>
      <c r="G3523" s="860"/>
      <c r="H3523" s="860"/>
      <c r="I3523" s="872"/>
    </row>
    <row r="3524" spans="2:11" ht="14.25" customHeight="1"/>
    <row r="3525" spans="2:11" ht="18" customHeight="1">
      <c r="B3525" s="755" t="s">
        <v>256</v>
      </c>
      <c r="C3525" s="861"/>
      <c r="D3525" s="861"/>
      <c r="E3525" s="861"/>
      <c r="F3525" s="861"/>
      <c r="G3525" s="862"/>
      <c r="H3525" s="461"/>
      <c r="I3525" s="462"/>
    </row>
    <row r="3526" spans="2:11" ht="18" customHeight="1">
      <c r="B3526" s="756" t="s">
        <v>257</v>
      </c>
      <c r="C3526" s="861"/>
      <c r="D3526" s="861"/>
      <c r="E3526" s="861"/>
      <c r="F3526" s="861"/>
      <c r="G3526" s="862"/>
      <c r="H3526" s="52"/>
      <c r="I3526" s="53"/>
    </row>
    <row r="3527" spans="2:11" ht="33" customHeight="1">
      <c r="B3527" s="757" t="str">
        <f>+ACTIVIDADES!$B$2</f>
        <v>MANTENIMIENTO RESTAURANTES ESCOLARES</v>
      </c>
      <c r="C3527" s="863"/>
      <c r="D3527" s="863"/>
      <c r="E3527" s="863"/>
      <c r="F3527" s="863"/>
      <c r="G3527" s="864"/>
      <c r="H3527" s="54"/>
      <c r="I3527" s="55"/>
    </row>
    <row r="3528" spans="2:11" ht="21" customHeight="1">
      <c r="B3528" s="463" t="s">
        <v>6</v>
      </c>
      <c r="C3528" s="758" t="s">
        <v>7</v>
      </c>
      <c r="D3528" s="861"/>
      <c r="E3528" s="861"/>
      <c r="F3528" s="861"/>
      <c r="G3528" s="861"/>
      <c r="H3528" s="464" t="s">
        <v>22</v>
      </c>
      <c r="I3528" s="56" t="s">
        <v>23</v>
      </c>
    </row>
    <row r="3529" spans="2:11" ht="95.25" customHeight="1">
      <c r="B3529" s="428">
        <f>+ACTIVIDADES!B177</f>
        <v>16.010000000000002</v>
      </c>
      <c r="C3529" s="759" t="str">
        <f t="array" ref="C3529">INDEX(ACTIVIDADES!$C:$C,MATCH(B3529,ACTIVIDADES!$B:$B,0))</f>
        <v>Construcción de MORTERO DE NIVELACIÓN para pisos en dosificación 1:4, incluye separaciones perimetrales y dilataciones.</v>
      </c>
      <c r="D3529" s="865"/>
      <c r="E3529" s="865"/>
      <c r="F3529" s="865"/>
      <c r="G3529" s="866"/>
      <c r="H3529" s="465" t="str">
        <f t="array" ref="H3529">INDEX(ACTIVIDADES!$D:$D,MATCH(B3529,ACTIVIDADES!$B:$B,0))</f>
        <v>m²</v>
      </c>
      <c r="I3529" s="57">
        <f>I3536</f>
        <v>40.92</v>
      </c>
      <c r="K3529" s="739">
        <f>INDEX(ACTIVIDADES!$F$9:$F$204,MATCH(MEMORIAS!B3529,ACTIVIDADES!$B$9:$B$204,0))</f>
        <v>63006.323357990033</v>
      </c>
    </row>
    <row r="3530" spans="2:11" ht="21" customHeight="1">
      <c r="B3530" s="760" t="s">
        <v>258</v>
      </c>
      <c r="C3530" s="761"/>
      <c r="D3530" s="762"/>
      <c r="E3530" s="58" t="s">
        <v>259</v>
      </c>
      <c r="F3530" s="58" t="s">
        <v>260</v>
      </c>
      <c r="G3530" s="58" t="s">
        <v>261</v>
      </c>
      <c r="H3530" s="58" t="s">
        <v>262</v>
      </c>
      <c r="I3530" s="59" t="s">
        <v>251</v>
      </c>
    </row>
    <row r="3531" spans="2:11" ht="15" customHeight="1">
      <c r="B3531" s="763" t="s">
        <v>283</v>
      </c>
      <c r="C3531" s="751"/>
      <c r="D3531" s="752"/>
      <c r="E3531" s="60">
        <v>15</v>
      </c>
      <c r="F3531" s="60">
        <v>1</v>
      </c>
      <c r="G3531" s="61"/>
      <c r="H3531" s="61">
        <v>1</v>
      </c>
      <c r="I3531" s="62">
        <f t="shared" ref="I3531:I3535" si="134">IF(E3531="",1,E3531)*IF(F3531="",1,F3531)*IF(G3531="",1,G3531)*H3531</f>
        <v>15</v>
      </c>
      <c r="K3531" s="740">
        <f>+I3531*K3529</f>
        <v>945094.85036985052</v>
      </c>
    </row>
    <row r="3532" spans="2:11" ht="15" customHeight="1">
      <c r="B3532" s="763" t="s">
        <v>283</v>
      </c>
      <c r="C3532" s="751"/>
      <c r="D3532" s="752"/>
      <c r="E3532" s="60">
        <v>12.17</v>
      </c>
      <c r="F3532" s="60">
        <v>1</v>
      </c>
      <c r="G3532" s="61"/>
      <c r="H3532" s="61">
        <v>1</v>
      </c>
      <c r="I3532" s="62">
        <f t="shared" si="134"/>
        <v>12.17</v>
      </c>
      <c r="K3532" s="740">
        <f>+I3532*K3529</f>
        <v>766786.95526673866</v>
      </c>
    </row>
    <row r="3533" spans="2:11" ht="15.75" customHeight="1">
      <c r="B3533" s="750" t="s">
        <v>275</v>
      </c>
      <c r="C3533" s="751"/>
      <c r="D3533" s="752"/>
      <c r="E3533" s="60">
        <v>9.2799999999999994</v>
      </c>
      <c r="F3533" s="60">
        <v>1</v>
      </c>
      <c r="G3533" s="61"/>
      <c r="H3533" s="61">
        <v>1</v>
      </c>
      <c r="I3533" s="62">
        <f t="shared" si="134"/>
        <v>9.2799999999999994</v>
      </c>
      <c r="K3533" s="740">
        <f>+I3533*K3529</f>
        <v>584698.68076214741</v>
      </c>
    </row>
    <row r="3534" spans="2:11" ht="15" customHeight="1">
      <c r="B3534" s="750" t="s">
        <v>275</v>
      </c>
      <c r="C3534" s="751"/>
      <c r="D3534" s="752"/>
      <c r="E3534" s="60">
        <v>4.47</v>
      </c>
      <c r="F3534" s="60">
        <v>1</v>
      </c>
      <c r="G3534" s="61"/>
      <c r="H3534" s="61">
        <v>1</v>
      </c>
      <c r="I3534" s="62">
        <f t="shared" si="134"/>
        <v>4.47</v>
      </c>
      <c r="K3534" s="740">
        <f>+I3534*K3529</f>
        <v>281638.26541021542</v>
      </c>
    </row>
    <row r="3535" spans="2:11" ht="15" customHeight="1">
      <c r="B3535" s="750"/>
      <c r="C3535" s="751"/>
      <c r="D3535" s="752"/>
      <c r="E3535" s="60"/>
      <c r="F3535" s="60"/>
      <c r="G3535" s="61"/>
      <c r="H3535" s="61"/>
      <c r="I3535" s="62">
        <f t="shared" si="134"/>
        <v>0</v>
      </c>
      <c r="K3535" s="740">
        <f>+I3535*K3529</f>
        <v>0</v>
      </c>
    </row>
    <row r="3536" spans="2:11" ht="15" customHeight="1">
      <c r="B3536" s="753" t="s">
        <v>263</v>
      </c>
      <c r="C3536" s="867"/>
      <c r="D3536" s="867"/>
      <c r="E3536" s="867"/>
      <c r="F3536" s="867"/>
      <c r="G3536" s="867"/>
      <c r="H3536" s="868"/>
      <c r="I3536" s="63">
        <f>SUM(I3531:I3535)</f>
        <v>40.92</v>
      </c>
    </row>
    <row r="3537" spans="2:9" ht="19.5" customHeight="1">
      <c r="B3537" s="754" t="s">
        <v>264</v>
      </c>
      <c r="C3537" s="869"/>
      <c r="D3537" s="869"/>
      <c r="E3537" s="869"/>
      <c r="F3537" s="869"/>
      <c r="G3537" s="869"/>
      <c r="H3537" s="869"/>
      <c r="I3537" s="870"/>
    </row>
    <row r="3538" spans="2:9" ht="19.5" customHeight="1">
      <c r="B3538" s="871"/>
      <c r="C3538" s="860"/>
      <c r="D3538" s="860"/>
      <c r="E3538" s="860"/>
      <c r="F3538" s="860"/>
      <c r="G3538" s="860"/>
      <c r="H3538" s="860"/>
      <c r="I3538" s="872"/>
    </row>
    <row r="3539" spans="2:9" ht="19.5" customHeight="1">
      <c r="B3539" s="871"/>
      <c r="C3539" s="860"/>
      <c r="D3539" s="860"/>
      <c r="E3539" s="860"/>
      <c r="F3539" s="860"/>
      <c r="G3539" s="860"/>
      <c r="H3539" s="860"/>
      <c r="I3539" s="872"/>
    </row>
    <row r="3540" spans="2:9" ht="19.5" customHeight="1">
      <c r="B3540" s="871"/>
      <c r="C3540" s="860"/>
      <c r="D3540" s="860"/>
      <c r="E3540" s="860"/>
      <c r="F3540" s="860"/>
      <c r="G3540" s="860"/>
      <c r="H3540" s="860"/>
      <c r="I3540" s="872"/>
    </row>
    <row r="3541" spans="2:9" ht="19.5" customHeight="1">
      <c r="B3541" s="871"/>
      <c r="C3541" s="860"/>
      <c r="D3541" s="860"/>
      <c r="E3541" s="860"/>
      <c r="F3541" s="860"/>
      <c r="G3541" s="860"/>
      <c r="H3541" s="860"/>
      <c r="I3541" s="872"/>
    </row>
    <row r="3542" spans="2:9" ht="19.5" customHeight="1">
      <c r="B3542" s="871"/>
      <c r="C3542" s="860"/>
      <c r="D3542" s="860"/>
      <c r="E3542" s="860"/>
      <c r="F3542" s="860"/>
      <c r="G3542" s="860"/>
      <c r="H3542" s="860"/>
      <c r="I3542" s="872"/>
    </row>
    <row r="3543" spans="2:9" ht="19.5" customHeight="1">
      <c r="B3543" s="871"/>
      <c r="C3543" s="860"/>
      <c r="D3543" s="860"/>
      <c r="E3543" s="860"/>
      <c r="F3543" s="860"/>
      <c r="G3543" s="860"/>
      <c r="H3543" s="860"/>
      <c r="I3543" s="872"/>
    </row>
    <row r="3544" spans="2:9" ht="19.5" customHeight="1">
      <c r="B3544" s="871"/>
      <c r="C3544" s="860"/>
      <c r="D3544" s="860"/>
      <c r="E3544" s="860"/>
      <c r="F3544" s="860"/>
      <c r="G3544" s="860"/>
      <c r="H3544" s="860"/>
      <c r="I3544" s="872"/>
    </row>
    <row r="3545" spans="2:9" ht="19.5" customHeight="1">
      <c r="B3545" s="871"/>
      <c r="C3545" s="860"/>
      <c r="D3545" s="860"/>
      <c r="E3545" s="860"/>
      <c r="F3545" s="860"/>
      <c r="G3545" s="860"/>
      <c r="H3545" s="860"/>
      <c r="I3545" s="872"/>
    </row>
    <row r="3546" spans="2:9" ht="19.5" customHeight="1">
      <c r="B3546" s="871"/>
      <c r="C3546" s="860"/>
      <c r="D3546" s="860"/>
      <c r="E3546" s="860"/>
      <c r="F3546" s="860"/>
      <c r="G3546" s="860"/>
      <c r="H3546" s="860"/>
      <c r="I3546" s="872"/>
    </row>
    <row r="3547" spans="2:9" ht="19.5" customHeight="1">
      <c r="B3547" s="871"/>
      <c r="C3547" s="860"/>
      <c r="D3547" s="860"/>
      <c r="E3547" s="860"/>
      <c r="F3547" s="860"/>
      <c r="G3547" s="860"/>
      <c r="H3547" s="860"/>
      <c r="I3547" s="872"/>
    </row>
    <row r="3548" spans="2:9" ht="19.5" customHeight="1">
      <c r="B3548" s="871"/>
      <c r="C3548" s="860"/>
      <c r="D3548" s="860"/>
      <c r="E3548" s="860"/>
      <c r="F3548" s="860"/>
      <c r="G3548" s="860"/>
      <c r="H3548" s="860"/>
      <c r="I3548" s="872"/>
    </row>
    <row r="3549" spans="2:9" ht="19.5" customHeight="1">
      <c r="B3549" s="871"/>
      <c r="C3549" s="860"/>
      <c r="D3549" s="860"/>
      <c r="E3549" s="860"/>
      <c r="F3549" s="860"/>
      <c r="G3549" s="860"/>
      <c r="H3549" s="860"/>
      <c r="I3549" s="872"/>
    </row>
    <row r="3550" spans="2:9" ht="19.5" customHeight="1">
      <c r="B3550" s="871"/>
      <c r="C3550" s="860"/>
      <c r="D3550" s="860"/>
      <c r="E3550" s="860"/>
      <c r="F3550" s="860"/>
      <c r="G3550" s="860"/>
      <c r="H3550" s="860"/>
      <c r="I3550" s="872"/>
    </row>
    <row r="3551" spans="2:9" ht="19.5" customHeight="1">
      <c r="B3551" s="871"/>
      <c r="C3551" s="860"/>
      <c r="D3551" s="860"/>
      <c r="E3551" s="860"/>
      <c r="F3551" s="860"/>
      <c r="G3551" s="860"/>
      <c r="H3551" s="860"/>
      <c r="I3551" s="872"/>
    </row>
    <row r="3552" spans="2:9" ht="19.5" customHeight="1">
      <c r="B3552" s="871"/>
      <c r="C3552" s="860"/>
      <c r="D3552" s="860"/>
      <c r="E3552" s="860"/>
      <c r="F3552" s="860"/>
      <c r="G3552" s="860"/>
      <c r="H3552" s="860"/>
      <c r="I3552" s="872"/>
    </row>
    <row r="3553" spans="2:11" ht="19.5" customHeight="1">
      <c r="B3553" s="871"/>
      <c r="C3553" s="860"/>
      <c r="D3553" s="860"/>
      <c r="E3553" s="860"/>
      <c r="F3553" s="860"/>
      <c r="G3553" s="860"/>
      <c r="H3553" s="860"/>
      <c r="I3553" s="872"/>
    </row>
    <row r="3554" spans="2:11" ht="19.5" customHeight="1">
      <c r="B3554" s="873"/>
      <c r="C3554" s="865"/>
      <c r="D3554" s="865"/>
      <c r="E3554" s="865"/>
      <c r="F3554" s="865"/>
      <c r="G3554" s="865"/>
      <c r="H3554" s="865"/>
      <c r="I3554" s="866"/>
    </row>
    <row r="3555" spans="2:11" ht="14.25" customHeight="1"/>
    <row r="3556" spans="2:11" ht="18" customHeight="1">
      <c r="B3556" s="755" t="s">
        <v>256</v>
      </c>
      <c r="C3556" s="861"/>
      <c r="D3556" s="861"/>
      <c r="E3556" s="861"/>
      <c r="F3556" s="861"/>
      <c r="G3556" s="862"/>
      <c r="H3556" s="461"/>
      <c r="I3556" s="462"/>
    </row>
    <row r="3557" spans="2:11" ht="18" customHeight="1">
      <c r="B3557" s="756" t="s">
        <v>257</v>
      </c>
      <c r="C3557" s="861"/>
      <c r="D3557" s="861"/>
      <c r="E3557" s="861"/>
      <c r="F3557" s="861"/>
      <c r="G3557" s="862"/>
      <c r="H3557" s="52"/>
      <c r="I3557" s="53"/>
    </row>
    <row r="3558" spans="2:11" ht="33" customHeight="1">
      <c r="B3558" s="757" t="str">
        <f>+ACTIVIDADES!$B$2</f>
        <v>MANTENIMIENTO RESTAURANTES ESCOLARES</v>
      </c>
      <c r="C3558" s="863"/>
      <c r="D3558" s="863"/>
      <c r="E3558" s="863"/>
      <c r="F3558" s="863"/>
      <c r="G3558" s="864"/>
      <c r="H3558" s="54"/>
      <c r="I3558" s="55"/>
    </row>
    <row r="3559" spans="2:11" ht="21" customHeight="1">
      <c r="B3559" s="463" t="s">
        <v>6</v>
      </c>
      <c r="C3559" s="758" t="s">
        <v>7</v>
      </c>
      <c r="D3559" s="861"/>
      <c r="E3559" s="861"/>
      <c r="F3559" s="861"/>
      <c r="G3559" s="861"/>
      <c r="H3559" s="464" t="s">
        <v>22</v>
      </c>
      <c r="I3559" s="56" t="s">
        <v>23</v>
      </c>
    </row>
    <row r="3560" spans="2:11" ht="95.25" customHeight="1">
      <c r="B3560" s="428">
        <f>+B3529+0.01</f>
        <v>16.020000000000003</v>
      </c>
      <c r="C3560" s="759" t="str">
        <f t="array" ref="C3560">INDEX(ACTIVIDADES!$C:$C,MATCH(B3560,ACTIVIDADES!$B:$B,0))</f>
        <v>Suministro e instalación PISO EN CERÁMICA color a definir en  formato maximo 60*60, incluye material de pega, separadores, niveladores y emboquillado de juntas.</v>
      </c>
      <c r="D3560" s="865"/>
      <c r="E3560" s="865"/>
      <c r="F3560" s="865"/>
      <c r="G3560" s="866"/>
      <c r="H3560" s="465" t="str">
        <f t="array" ref="H3560">INDEX(ACTIVIDADES!$D:$D,MATCH(B3560,ACTIVIDADES!$B:$B,0))</f>
        <v>m²</v>
      </c>
      <c r="I3560" s="57">
        <f>I3570</f>
        <v>176.15</v>
      </c>
      <c r="K3560" s="739">
        <f>INDEX(ACTIVIDADES!$F$9:$F$204,MATCH(MEMORIAS!B3560,ACTIVIDADES!$B$9:$B$204,0))</f>
        <v>145868.96295799487</v>
      </c>
    </row>
    <row r="3561" spans="2:11" ht="21" customHeight="1">
      <c r="B3561" s="760" t="s">
        <v>258</v>
      </c>
      <c r="C3561" s="761"/>
      <c r="D3561" s="762"/>
      <c r="E3561" s="58" t="s">
        <v>259</v>
      </c>
      <c r="F3561" s="58" t="s">
        <v>260</v>
      </c>
      <c r="G3561" s="58" t="s">
        <v>261</v>
      </c>
      <c r="H3561" s="58" t="s">
        <v>262</v>
      </c>
      <c r="I3561" s="59" t="s">
        <v>251</v>
      </c>
    </row>
    <row r="3562" spans="2:11" ht="15" customHeight="1">
      <c r="B3562" s="763" t="s">
        <v>1</v>
      </c>
      <c r="C3562" s="751"/>
      <c r="D3562" s="752"/>
      <c r="E3562" s="60">
        <v>1.2</v>
      </c>
      <c r="F3562" s="60">
        <v>2.2000000000000002</v>
      </c>
      <c r="G3562" s="61"/>
      <c r="H3562" s="61">
        <v>1</v>
      </c>
      <c r="I3562" s="62">
        <f t="shared" ref="I3562:I3569" si="135">IF(E3562="",1,E3562)*IF(F3562="",1,F3562)*IF(G3562="",1,G3562)*H3562</f>
        <v>2.64</v>
      </c>
      <c r="K3562" s="740">
        <f>+I3562*K3560</f>
        <v>385094.06220910646</v>
      </c>
    </row>
    <row r="3563" spans="2:11" ht="15" customHeight="1">
      <c r="B3563" s="763" t="s">
        <v>1</v>
      </c>
      <c r="C3563" s="751"/>
      <c r="D3563" s="752"/>
      <c r="E3563" s="60">
        <v>14</v>
      </c>
      <c r="F3563" s="60">
        <v>6</v>
      </c>
      <c r="G3563" s="61"/>
      <c r="H3563" s="61">
        <v>1</v>
      </c>
      <c r="I3563" s="62">
        <f t="shared" si="135"/>
        <v>84</v>
      </c>
      <c r="K3563" s="740">
        <f>+I3563*K3560</f>
        <v>12252992.888471568</v>
      </c>
    </row>
    <row r="3564" spans="2:11" ht="15.75" customHeight="1">
      <c r="B3564" s="763" t="s">
        <v>2</v>
      </c>
      <c r="C3564" s="751"/>
      <c r="D3564" s="752"/>
      <c r="E3564" s="60">
        <v>30</v>
      </c>
      <c r="F3564" s="60">
        <v>1</v>
      </c>
      <c r="G3564" s="61"/>
      <c r="H3564" s="61">
        <v>1</v>
      </c>
      <c r="I3564" s="62">
        <f t="shared" si="135"/>
        <v>30</v>
      </c>
      <c r="K3564" s="740">
        <f>+I3564*K3560</f>
        <v>4376068.8887398457</v>
      </c>
    </row>
    <row r="3565" spans="2:11" ht="15.75" customHeight="1">
      <c r="B3565" s="763" t="s">
        <v>271</v>
      </c>
      <c r="C3565" s="751"/>
      <c r="D3565" s="752"/>
      <c r="E3565" s="60">
        <v>9.2799999999999994</v>
      </c>
      <c r="F3565" s="60">
        <v>1</v>
      </c>
      <c r="G3565" s="61"/>
      <c r="H3565" s="61">
        <v>1</v>
      </c>
      <c r="I3565" s="62">
        <f t="shared" si="135"/>
        <v>9.2799999999999994</v>
      </c>
      <c r="K3565" s="740">
        <f>+I3565*K3560</f>
        <v>1353663.9762501924</v>
      </c>
    </row>
    <row r="3566" spans="2:11" ht="15.75" customHeight="1">
      <c r="B3566" s="763" t="s">
        <v>270</v>
      </c>
      <c r="C3566" s="751"/>
      <c r="D3566" s="752"/>
      <c r="E3566" s="60">
        <v>4.47</v>
      </c>
      <c r="F3566" s="60">
        <v>1</v>
      </c>
      <c r="G3566" s="61"/>
      <c r="H3566" s="61">
        <v>1</v>
      </c>
      <c r="I3566" s="62">
        <f t="shared" si="135"/>
        <v>4.47</v>
      </c>
      <c r="K3566" s="740">
        <f>+I3566*K3560</f>
        <v>652034.26442223706</v>
      </c>
    </row>
    <row r="3567" spans="2:11" ht="15.75" customHeight="1">
      <c r="B3567" s="763" t="s">
        <v>272</v>
      </c>
      <c r="C3567" s="751"/>
      <c r="D3567" s="752"/>
      <c r="E3567" s="60">
        <v>45.76</v>
      </c>
      <c r="F3567" s="60">
        <v>1</v>
      </c>
      <c r="G3567" s="61"/>
      <c r="H3567" s="61">
        <v>1</v>
      </c>
      <c r="I3567" s="62">
        <f t="shared" si="135"/>
        <v>45.76</v>
      </c>
      <c r="K3567" s="740">
        <f>+I3567*K3560</f>
        <v>6674963.7449578447</v>
      </c>
    </row>
    <row r="3568" spans="2:11" ht="15" customHeight="1">
      <c r="B3568" s="750"/>
      <c r="C3568" s="751"/>
      <c r="D3568" s="752"/>
      <c r="E3568" s="60"/>
      <c r="F3568" s="60"/>
      <c r="G3568" s="61"/>
      <c r="H3568" s="61"/>
      <c r="I3568" s="62">
        <f t="shared" si="135"/>
        <v>0</v>
      </c>
    </row>
    <row r="3569" spans="2:9" ht="15" customHeight="1">
      <c r="B3569" s="750"/>
      <c r="C3569" s="751"/>
      <c r="D3569" s="752"/>
      <c r="E3569" s="60"/>
      <c r="F3569" s="60"/>
      <c r="G3569" s="61"/>
      <c r="H3569" s="61"/>
      <c r="I3569" s="62">
        <f t="shared" si="135"/>
        <v>0</v>
      </c>
    </row>
    <row r="3570" spans="2:9" ht="15" customHeight="1">
      <c r="B3570" s="753" t="s">
        <v>263</v>
      </c>
      <c r="C3570" s="867"/>
      <c r="D3570" s="867"/>
      <c r="E3570" s="867"/>
      <c r="F3570" s="867"/>
      <c r="G3570" s="867"/>
      <c r="H3570" s="868"/>
      <c r="I3570" s="63">
        <f>SUM(I3562:I3569)</f>
        <v>176.15</v>
      </c>
    </row>
    <row r="3571" spans="2:9" ht="19.5" customHeight="1">
      <c r="B3571" s="754" t="s">
        <v>264</v>
      </c>
      <c r="C3571" s="869"/>
      <c r="D3571" s="869"/>
      <c r="E3571" s="869"/>
      <c r="F3571" s="869"/>
      <c r="G3571" s="869"/>
      <c r="H3571" s="869"/>
      <c r="I3571" s="870"/>
    </row>
    <row r="3572" spans="2:9" ht="19.5" customHeight="1">
      <c r="B3572" s="871"/>
      <c r="C3572" s="860"/>
      <c r="D3572" s="860"/>
      <c r="E3572" s="860"/>
      <c r="F3572" s="860"/>
      <c r="G3572" s="860"/>
      <c r="H3572" s="860"/>
      <c r="I3572" s="872"/>
    </row>
    <row r="3573" spans="2:9" ht="19.5" customHeight="1">
      <c r="B3573" s="871"/>
      <c r="C3573" s="860"/>
      <c r="D3573" s="860"/>
      <c r="E3573" s="860"/>
      <c r="F3573" s="860"/>
      <c r="G3573" s="860"/>
      <c r="H3573" s="860"/>
      <c r="I3573" s="872"/>
    </row>
    <row r="3574" spans="2:9" ht="19.5" customHeight="1">
      <c r="B3574" s="871"/>
      <c r="C3574" s="860"/>
      <c r="D3574" s="860"/>
      <c r="E3574" s="860"/>
      <c r="F3574" s="860"/>
      <c r="G3574" s="860"/>
      <c r="H3574" s="860"/>
      <c r="I3574" s="872"/>
    </row>
    <row r="3575" spans="2:9" ht="19.5" customHeight="1">
      <c r="B3575" s="871"/>
      <c r="C3575" s="860"/>
      <c r="D3575" s="860"/>
      <c r="E3575" s="860"/>
      <c r="F3575" s="860"/>
      <c r="G3575" s="860"/>
      <c r="H3575" s="860"/>
      <c r="I3575" s="872"/>
    </row>
    <row r="3576" spans="2:9" ht="19.5" customHeight="1">
      <c r="B3576" s="871"/>
      <c r="C3576" s="860"/>
      <c r="D3576" s="860"/>
      <c r="E3576" s="860"/>
      <c r="F3576" s="860"/>
      <c r="G3576" s="860"/>
      <c r="H3576" s="860"/>
      <c r="I3576" s="872"/>
    </row>
    <row r="3577" spans="2:9" ht="19.5" customHeight="1">
      <c r="B3577" s="871"/>
      <c r="C3577" s="860"/>
      <c r="D3577" s="860"/>
      <c r="E3577" s="860"/>
      <c r="F3577" s="860"/>
      <c r="G3577" s="860"/>
      <c r="H3577" s="860"/>
      <c r="I3577" s="872"/>
    </row>
    <row r="3578" spans="2:9" ht="19.5" customHeight="1">
      <c r="B3578" s="871"/>
      <c r="C3578" s="860"/>
      <c r="D3578" s="860"/>
      <c r="E3578" s="860"/>
      <c r="F3578" s="860"/>
      <c r="G3578" s="860"/>
      <c r="H3578" s="860"/>
      <c r="I3578" s="872"/>
    </row>
    <row r="3579" spans="2:9" ht="19.5" customHeight="1">
      <c r="B3579" s="871"/>
      <c r="C3579" s="860"/>
      <c r="D3579" s="860"/>
      <c r="E3579" s="860"/>
      <c r="F3579" s="860"/>
      <c r="G3579" s="860"/>
      <c r="H3579" s="860"/>
      <c r="I3579" s="872"/>
    </row>
    <row r="3580" spans="2:9" ht="19.5" customHeight="1">
      <c r="B3580" s="871"/>
      <c r="C3580" s="860"/>
      <c r="D3580" s="860"/>
      <c r="E3580" s="860"/>
      <c r="F3580" s="860"/>
      <c r="G3580" s="860"/>
      <c r="H3580" s="860"/>
      <c r="I3580" s="872"/>
    </row>
    <row r="3581" spans="2:9" ht="19.5" customHeight="1">
      <c r="B3581" s="871"/>
      <c r="C3581" s="860"/>
      <c r="D3581" s="860"/>
      <c r="E3581" s="860"/>
      <c r="F3581" s="860"/>
      <c r="G3581" s="860"/>
      <c r="H3581" s="860"/>
      <c r="I3581" s="872"/>
    </row>
    <row r="3582" spans="2:9" ht="19.5" customHeight="1">
      <c r="B3582" s="871"/>
      <c r="C3582" s="860"/>
      <c r="D3582" s="860"/>
      <c r="E3582" s="860"/>
      <c r="F3582" s="860"/>
      <c r="G3582" s="860"/>
      <c r="H3582" s="860"/>
      <c r="I3582" s="872"/>
    </row>
    <row r="3583" spans="2:9" ht="19.5" customHeight="1">
      <c r="B3583" s="871"/>
      <c r="C3583" s="860"/>
      <c r="D3583" s="860"/>
      <c r="E3583" s="860"/>
      <c r="F3583" s="860"/>
      <c r="G3583" s="860"/>
      <c r="H3583" s="860"/>
      <c r="I3583" s="872"/>
    </row>
    <row r="3584" spans="2:9" ht="19.5" customHeight="1">
      <c r="B3584" s="871"/>
      <c r="C3584" s="860"/>
      <c r="D3584" s="860"/>
      <c r="E3584" s="860"/>
      <c r="F3584" s="860"/>
      <c r="G3584" s="860"/>
      <c r="H3584" s="860"/>
      <c r="I3584" s="872"/>
    </row>
    <row r="3585" spans="2:9" ht="19.5" customHeight="1">
      <c r="B3585" s="871"/>
      <c r="C3585" s="860"/>
      <c r="D3585" s="860"/>
      <c r="E3585" s="860"/>
      <c r="F3585" s="860"/>
      <c r="G3585" s="860"/>
      <c r="H3585" s="860"/>
      <c r="I3585" s="872"/>
    </row>
    <row r="3586" spans="2:9" ht="19.5" customHeight="1">
      <c r="B3586" s="871"/>
      <c r="C3586" s="860"/>
      <c r="D3586" s="860"/>
      <c r="E3586" s="860"/>
      <c r="F3586" s="860"/>
      <c r="G3586" s="860"/>
      <c r="H3586" s="860"/>
      <c r="I3586" s="872"/>
    </row>
    <row r="3587" spans="2:9" ht="19.5" customHeight="1">
      <c r="B3587" s="871"/>
      <c r="C3587" s="860"/>
      <c r="D3587" s="860"/>
      <c r="E3587" s="860"/>
      <c r="F3587" s="860"/>
      <c r="G3587" s="860"/>
      <c r="H3587" s="860"/>
      <c r="I3587" s="872"/>
    </row>
    <row r="3588" spans="2:9" ht="19.5" customHeight="1">
      <c r="B3588" s="871"/>
      <c r="C3588" s="860"/>
      <c r="D3588" s="860"/>
      <c r="E3588" s="860"/>
      <c r="F3588" s="860"/>
      <c r="G3588" s="860"/>
      <c r="H3588" s="860"/>
      <c r="I3588" s="872"/>
    </row>
    <row r="3589" spans="2:9" ht="19.5" customHeight="1">
      <c r="B3589" s="871"/>
      <c r="C3589" s="860"/>
      <c r="D3589" s="860"/>
      <c r="E3589" s="860"/>
      <c r="F3589" s="860"/>
      <c r="G3589" s="860"/>
      <c r="H3589" s="860"/>
      <c r="I3589" s="872"/>
    </row>
    <row r="3590" spans="2:9" ht="19.5" customHeight="1">
      <c r="B3590" s="871"/>
      <c r="C3590" s="860"/>
      <c r="D3590" s="860"/>
      <c r="E3590" s="860"/>
      <c r="F3590" s="860"/>
      <c r="G3590" s="860"/>
      <c r="H3590" s="860"/>
      <c r="I3590" s="872"/>
    </row>
    <row r="3591" spans="2:9" ht="19.5" customHeight="1">
      <c r="B3591" s="871"/>
      <c r="C3591" s="860"/>
      <c r="D3591" s="860"/>
      <c r="E3591" s="860"/>
      <c r="F3591" s="860"/>
      <c r="G3591" s="860"/>
      <c r="H3591" s="860"/>
      <c r="I3591" s="872"/>
    </row>
    <row r="3592" spans="2:9" ht="19.5" customHeight="1">
      <c r="B3592" s="871"/>
      <c r="C3592" s="860"/>
      <c r="D3592" s="860"/>
      <c r="E3592" s="860"/>
      <c r="F3592" s="860"/>
      <c r="G3592" s="860"/>
      <c r="H3592" s="860"/>
      <c r="I3592" s="872"/>
    </row>
    <row r="3593" spans="2:9" ht="19.5" customHeight="1">
      <c r="B3593" s="871"/>
      <c r="C3593" s="860"/>
      <c r="D3593" s="860"/>
      <c r="E3593" s="860"/>
      <c r="F3593" s="860"/>
      <c r="G3593" s="860"/>
      <c r="H3593" s="860"/>
      <c r="I3593" s="872"/>
    </row>
    <row r="3594" spans="2:9" ht="19.5" customHeight="1">
      <c r="B3594" s="871"/>
      <c r="C3594" s="860"/>
      <c r="D3594" s="860"/>
      <c r="E3594" s="860"/>
      <c r="F3594" s="860"/>
      <c r="G3594" s="860"/>
      <c r="H3594" s="860"/>
      <c r="I3594" s="872"/>
    </row>
    <row r="3595" spans="2:9" ht="19.5" customHeight="1">
      <c r="B3595" s="871"/>
      <c r="C3595" s="860"/>
      <c r="D3595" s="860"/>
      <c r="E3595" s="860"/>
      <c r="F3595" s="860"/>
      <c r="G3595" s="860"/>
      <c r="H3595" s="860"/>
      <c r="I3595" s="872"/>
    </row>
    <row r="3596" spans="2:9" ht="19.5" customHeight="1">
      <c r="B3596" s="871"/>
      <c r="C3596" s="860"/>
      <c r="D3596" s="860"/>
      <c r="E3596" s="860"/>
      <c r="F3596" s="860"/>
      <c r="G3596" s="860"/>
      <c r="H3596" s="860"/>
      <c r="I3596" s="872"/>
    </row>
    <row r="3597" spans="2:9" ht="19.5" customHeight="1">
      <c r="B3597" s="871"/>
      <c r="C3597" s="860"/>
      <c r="D3597" s="860"/>
      <c r="E3597" s="860"/>
      <c r="F3597" s="860"/>
      <c r="G3597" s="860"/>
      <c r="H3597" s="860"/>
      <c r="I3597" s="872"/>
    </row>
    <row r="3598" spans="2:9" ht="19.5" customHeight="1">
      <c r="B3598" s="871"/>
      <c r="C3598" s="860"/>
      <c r="D3598" s="860"/>
      <c r="E3598" s="860"/>
      <c r="F3598" s="860"/>
      <c r="G3598" s="860"/>
      <c r="H3598" s="860"/>
      <c r="I3598" s="872"/>
    </row>
    <row r="3599" spans="2:9" ht="19.5" customHeight="1">
      <c r="B3599" s="871"/>
      <c r="C3599" s="860"/>
      <c r="D3599" s="860"/>
      <c r="E3599" s="860"/>
      <c r="F3599" s="860"/>
      <c r="G3599" s="860"/>
      <c r="H3599" s="860"/>
      <c r="I3599" s="872"/>
    </row>
    <row r="3600" spans="2:9" ht="19.5" customHeight="1">
      <c r="B3600" s="873"/>
      <c r="C3600" s="865"/>
      <c r="D3600" s="865"/>
      <c r="E3600" s="865"/>
      <c r="F3600" s="865"/>
      <c r="G3600" s="865"/>
      <c r="H3600" s="865"/>
      <c r="I3600" s="866"/>
    </row>
    <row r="3601" spans="2:9" ht="14.25" customHeight="1"/>
    <row r="3602" spans="2:9" ht="18" customHeight="1">
      <c r="B3602" s="755" t="s">
        <v>256</v>
      </c>
      <c r="C3602" s="861"/>
      <c r="D3602" s="861"/>
      <c r="E3602" s="861"/>
      <c r="F3602" s="861"/>
      <c r="G3602" s="862"/>
      <c r="H3602" s="461"/>
      <c r="I3602" s="462"/>
    </row>
    <row r="3603" spans="2:9" ht="18" customHeight="1">
      <c r="B3603" s="756" t="s">
        <v>257</v>
      </c>
      <c r="C3603" s="861"/>
      <c r="D3603" s="861"/>
      <c r="E3603" s="861"/>
      <c r="F3603" s="861"/>
      <c r="G3603" s="862"/>
      <c r="H3603" s="52"/>
      <c r="I3603" s="53"/>
    </row>
    <row r="3604" spans="2:9" ht="33" customHeight="1">
      <c r="B3604" s="757" t="str">
        <f>+ACTIVIDADES!$B$2</f>
        <v>MANTENIMIENTO RESTAURANTES ESCOLARES</v>
      </c>
      <c r="C3604" s="863"/>
      <c r="D3604" s="863"/>
      <c r="E3604" s="863"/>
      <c r="F3604" s="863"/>
      <c r="G3604" s="864"/>
      <c r="H3604" s="54"/>
      <c r="I3604" s="55"/>
    </row>
    <row r="3605" spans="2:9" ht="21" customHeight="1">
      <c r="B3605" s="463" t="s">
        <v>6</v>
      </c>
      <c r="C3605" s="758" t="s">
        <v>7</v>
      </c>
      <c r="D3605" s="861"/>
      <c r="E3605" s="861"/>
      <c r="F3605" s="861"/>
      <c r="G3605" s="861"/>
      <c r="H3605" s="464" t="s">
        <v>22</v>
      </c>
      <c r="I3605" s="56" t="s">
        <v>23</v>
      </c>
    </row>
    <row r="3606" spans="2:9" ht="95.25" customHeight="1">
      <c r="B3606" s="428">
        <f>+B3560+0.01</f>
        <v>16.030000000000005</v>
      </c>
      <c r="C3606" s="759" t="str">
        <f t="array" ref="C3606">INDEX(ACTIVIDADES!$C:$C,MATCH(B3606,ACTIVIDADES!$B:$B,0))</f>
        <v>Suministro e instalación de PISO EN GRES, para uso intenso de primera calidad; incluye varilla de dilataciòn plástica de 10mm, incluye pegacor latex o similar. Tableta o tablón y boquilla latex.</v>
      </c>
      <c r="D3606" s="865"/>
      <c r="E3606" s="865"/>
      <c r="F3606" s="865"/>
      <c r="G3606" s="866"/>
      <c r="H3606" s="465" t="str">
        <f t="array" ref="H3606">INDEX(ACTIVIDADES!$D:$D,MATCH(B3606,ACTIVIDADES!$B:$B,0))</f>
        <v>m²</v>
      </c>
      <c r="I3606" s="57">
        <f>I3613</f>
        <v>0</v>
      </c>
    </row>
    <row r="3607" spans="2:9" ht="21" customHeight="1">
      <c r="B3607" s="760" t="s">
        <v>258</v>
      </c>
      <c r="C3607" s="761"/>
      <c r="D3607" s="762"/>
      <c r="E3607" s="58" t="s">
        <v>259</v>
      </c>
      <c r="F3607" s="58" t="s">
        <v>260</v>
      </c>
      <c r="G3607" s="58" t="s">
        <v>261</v>
      </c>
      <c r="H3607" s="58" t="s">
        <v>262</v>
      </c>
      <c r="I3607" s="59" t="s">
        <v>251</v>
      </c>
    </row>
    <row r="3608" spans="2:9" ht="15" customHeight="1">
      <c r="B3608" s="763"/>
      <c r="C3608" s="751"/>
      <c r="D3608" s="752"/>
      <c r="E3608" s="60"/>
      <c r="F3608" s="60"/>
      <c r="G3608" s="61"/>
      <c r="H3608" s="61"/>
      <c r="I3608" s="62">
        <f t="shared" ref="I3608:I3612" si="136">IF(E3608="",1,E3608)*IF(F3608="",1,F3608)*IF(G3608="",1,G3608)*H3608</f>
        <v>0</v>
      </c>
    </row>
    <row r="3609" spans="2:9" ht="15" customHeight="1">
      <c r="B3609" s="763"/>
      <c r="C3609" s="751"/>
      <c r="D3609" s="752"/>
      <c r="E3609" s="60"/>
      <c r="F3609" s="60"/>
      <c r="G3609" s="61"/>
      <c r="H3609" s="61"/>
      <c r="I3609" s="62">
        <f t="shared" si="136"/>
        <v>0</v>
      </c>
    </row>
    <row r="3610" spans="2:9" ht="15.75" customHeight="1">
      <c r="B3610" s="750"/>
      <c r="C3610" s="751"/>
      <c r="D3610" s="752"/>
      <c r="E3610" s="60"/>
      <c r="F3610" s="60"/>
      <c r="G3610" s="61"/>
      <c r="H3610" s="61"/>
      <c r="I3610" s="62">
        <f t="shared" si="136"/>
        <v>0</v>
      </c>
    </row>
    <row r="3611" spans="2:9" ht="15" customHeight="1">
      <c r="B3611" s="750"/>
      <c r="C3611" s="751"/>
      <c r="D3611" s="752"/>
      <c r="E3611" s="60"/>
      <c r="F3611" s="60"/>
      <c r="G3611" s="61"/>
      <c r="H3611" s="61"/>
      <c r="I3611" s="62">
        <f t="shared" si="136"/>
        <v>0</v>
      </c>
    </row>
    <row r="3612" spans="2:9" ht="15" customHeight="1">
      <c r="B3612" s="750"/>
      <c r="C3612" s="751"/>
      <c r="D3612" s="752"/>
      <c r="E3612" s="60"/>
      <c r="F3612" s="60"/>
      <c r="G3612" s="61"/>
      <c r="H3612" s="61"/>
      <c r="I3612" s="62">
        <f t="shared" si="136"/>
        <v>0</v>
      </c>
    </row>
    <row r="3613" spans="2:9" ht="15" customHeight="1">
      <c r="B3613" s="753" t="s">
        <v>263</v>
      </c>
      <c r="C3613" s="867"/>
      <c r="D3613" s="867"/>
      <c r="E3613" s="867"/>
      <c r="F3613" s="867"/>
      <c r="G3613" s="867"/>
      <c r="H3613" s="868"/>
      <c r="I3613" s="63">
        <f>SUM(I3608:I3612)</f>
        <v>0</v>
      </c>
    </row>
    <row r="3614" spans="2:9" ht="19.5" customHeight="1">
      <c r="B3614" s="754" t="s">
        <v>264</v>
      </c>
      <c r="C3614" s="869"/>
      <c r="D3614" s="869"/>
      <c r="E3614" s="869"/>
      <c r="F3614" s="869"/>
      <c r="G3614" s="869"/>
      <c r="H3614" s="869"/>
      <c r="I3614" s="870"/>
    </row>
    <row r="3615" spans="2:9" ht="19.5" customHeight="1">
      <c r="B3615" s="871"/>
      <c r="C3615" s="860"/>
      <c r="D3615" s="860"/>
      <c r="E3615" s="860"/>
      <c r="F3615" s="860"/>
      <c r="G3615" s="860"/>
      <c r="H3615" s="860"/>
      <c r="I3615" s="872"/>
    </row>
    <row r="3616" spans="2:9" ht="19.5" customHeight="1">
      <c r="B3616" s="871"/>
      <c r="C3616" s="860"/>
      <c r="D3616" s="860"/>
      <c r="E3616" s="860"/>
      <c r="F3616" s="860"/>
      <c r="G3616" s="860"/>
      <c r="H3616" s="860"/>
      <c r="I3616" s="872"/>
    </row>
    <row r="3617" spans="2:9" ht="19.5" customHeight="1">
      <c r="B3617" s="871"/>
      <c r="C3617" s="860"/>
      <c r="D3617" s="860"/>
      <c r="E3617" s="860"/>
      <c r="F3617" s="860"/>
      <c r="G3617" s="860"/>
      <c r="H3617" s="860"/>
      <c r="I3617" s="872"/>
    </row>
    <row r="3618" spans="2:9" ht="19.5" customHeight="1">
      <c r="B3618" s="871"/>
      <c r="C3618" s="860"/>
      <c r="D3618" s="860"/>
      <c r="E3618" s="860"/>
      <c r="F3618" s="860"/>
      <c r="G3618" s="860"/>
      <c r="H3618" s="860"/>
      <c r="I3618" s="872"/>
    </row>
    <row r="3619" spans="2:9" ht="19.5" customHeight="1">
      <c r="B3619" s="871"/>
      <c r="C3619" s="860"/>
      <c r="D3619" s="860"/>
      <c r="E3619" s="860"/>
      <c r="F3619" s="860"/>
      <c r="G3619" s="860"/>
      <c r="H3619" s="860"/>
      <c r="I3619" s="872"/>
    </row>
    <row r="3620" spans="2:9" ht="19.5" customHeight="1">
      <c r="B3620" s="871"/>
      <c r="C3620" s="860"/>
      <c r="D3620" s="860"/>
      <c r="E3620" s="860"/>
      <c r="F3620" s="860"/>
      <c r="G3620" s="860"/>
      <c r="H3620" s="860"/>
      <c r="I3620" s="872"/>
    </row>
    <row r="3621" spans="2:9" ht="19.5" customHeight="1">
      <c r="B3621" s="871"/>
      <c r="C3621" s="860"/>
      <c r="D3621" s="860"/>
      <c r="E3621" s="860"/>
      <c r="F3621" s="860"/>
      <c r="G3621" s="860"/>
      <c r="H3621" s="860"/>
      <c r="I3621" s="872"/>
    </row>
    <row r="3622" spans="2:9" ht="19.5" customHeight="1">
      <c r="B3622" s="871"/>
      <c r="C3622" s="860"/>
      <c r="D3622" s="860"/>
      <c r="E3622" s="860"/>
      <c r="F3622" s="860"/>
      <c r="G3622" s="860"/>
      <c r="H3622" s="860"/>
      <c r="I3622" s="872"/>
    </row>
    <row r="3623" spans="2:9" ht="19.5" customHeight="1">
      <c r="B3623" s="871"/>
      <c r="C3623" s="860"/>
      <c r="D3623" s="860"/>
      <c r="E3623" s="860"/>
      <c r="F3623" s="860"/>
      <c r="G3623" s="860"/>
      <c r="H3623" s="860"/>
      <c r="I3623" s="872"/>
    </row>
    <row r="3624" spans="2:9" ht="19.5" customHeight="1">
      <c r="B3624" s="873"/>
      <c r="C3624" s="865"/>
      <c r="D3624" s="865"/>
      <c r="E3624" s="865"/>
      <c r="F3624" s="865"/>
      <c r="G3624" s="865"/>
      <c r="H3624" s="865"/>
      <c r="I3624" s="866"/>
    </row>
    <row r="3625" spans="2:9" ht="14.25" customHeight="1"/>
    <row r="3626" spans="2:9" ht="18" customHeight="1">
      <c r="B3626" s="755" t="s">
        <v>256</v>
      </c>
      <c r="C3626" s="861"/>
      <c r="D3626" s="861"/>
      <c r="E3626" s="861"/>
      <c r="F3626" s="861"/>
      <c r="G3626" s="862"/>
      <c r="H3626" s="461"/>
      <c r="I3626" s="462"/>
    </row>
    <row r="3627" spans="2:9" ht="18" customHeight="1">
      <c r="B3627" s="756" t="s">
        <v>257</v>
      </c>
      <c r="C3627" s="861"/>
      <c r="D3627" s="861"/>
      <c r="E3627" s="861"/>
      <c r="F3627" s="861"/>
      <c r="G3627" s="862"/>
      <c r="H3627" s="52"/>
      <c r="I3627" s="53"/>
    </row>
    <row r="3628" spans="2:9" ht="33" customHeight="1">
      <c r="B3628" s="757" t="str">
        <f>+ACTIVIDADES!$B$2</f>
        <v>MANTENIMIENTO RESTAURANTES ESCOLARES</v>
      </c>
      <c r="C3628" s="863"/>
      <c r="D3628" s="863"/>
      <c r="E3628" s="863"/>
      <c r="F3628" s="863"/>
      <c r="G3628" s="864"/>
      <c r="H3628" s="54"/>
      <c r="I3628" s="55"/>
    </row>
    <row r="3629" spans="2:9" ht="21" customHeight="1">
      <c r="B3629" s="463" t="s">
        <v>6</v>
      </c>
      <c r="C3629" s="758" t="s">
        <v>7</v>
      </c>
      <c r="D3629" s="861"/>
      <c r="E3629" s="861"/>
      <c r="F3629" s="861"/>
      <c r="G3629" s="861"/>
      <c r="H3629" s="464" t="s">
        <v>22</v>
      </c>
      <c r="I3629" s="56" t="s">
        <v>23</v>
      </c>
    </row>
    <row r="3630" spans="2:9" ht="134.44999999999999" customHeight="1">
      <c r="B3630" s="428">
        <f>+B3606+0.01</f>
        <v>16.040000000000006</v>
      </c>
      <c r="C3630" s="759" t="str">
        <f t="array" ref="C3630">INDEX(ACTIVIDADES!$C:$C,MATCH(B3630,ACTIVIDADES!$B:$B,0))</f>
        <v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v>
      </c>
      <c r="D3630" s="865"/>
      <c r="E3630" s="865"/>
      <c r="F3630" s="865"/>
      <c r="G3630" s="866"/>
      <c r="H3630" s="465" t="str">
        <f t="array" ref="H3630">INDEX(ACTIVIDADES!$D:$D,MATCH(B3630,ACTIVIDADES!$B:$B,0))</f>
        <v>m²</v>
      </c>
      <c r="I3630" s="57">
        <f>I3637</f>
        <v>0</v>
      </c>
    </row>
    <row r="3631" spans="2:9" ht="21" customHeight="1">
      <c r="B3631" s="760" t="s">
        <v>258</v>
      </c>
      <c r="C3631" s="761"/>
      <c r="D3631" s="762"/>
      <c r="E3631" s="58" t="s">
        <v>259</v>
      </c>
      <c r="F3631" s="58" t="s">
        <v>260</v>
      </c>
      <c r="G3631" s="58" t="s">
        <v>261</v>
      </c>
      <c r="H3631" s="58" t="s">
        <v>262</v>
      </c>
      <c r="I3631" s="59" t="s">
        <v>251</v>
      </c>
    </row>
    <row r="3632" spans="2:9" ht="15" customHeight="1">
      <c r="B3632" s="763"/>
      <c r="C3632" s="751"/>
      <c r="D3632" s="752"/>
      <c r="E3632" s="60"/>
      <c r="F3632" s="60"/>
      <c r="G3632" s="61"/>
      <c r="H3632" s="61"/>
      <c r="I3632" s="62">
        <f t="shared" ref="I3632:I3636" si="137">IF(E3632="",1,E3632)*IF(F3632="",1,F3632)*IF(G3632="",1,G3632)*H3632</f>
        <v>0</v>
      </c>
    </row>
    <row r="3633" spans="2:9" ht="15" customHeight="1">
      <c r="B3633" s="763"/>
      <c r="C3633" s="751"/>
      <c r="D3633" s="752"/>
      <c r="E3633" s="60"/>
      <c r="F3633" s="60"/>
      <c r="G3633" s="61"/>
      <c r="H3633" s="61"/>
      <c r="I3633" s="62">
        <f t="shared" si="137"/>
        <v>0</v>
      </c>
    </row>
    <row r="3634" spans="2:9" ht="15.75" customHeight="1">
      <c r="B3634" s="750"/>
      <c r="C3634" s="751"/>
      <c r="D3634" s="752"/>
      <c r="E3634" s="60"/>
      <c r="F3634" s="60"/>
      <c r="G3634" s="61"/>
      <c r="H3634" s="61"/>
      <c r="I3634" s="62">
        <f t="shared" si="137"/>
        <v>0</v>
      </c>
    </row>
    <row r="3635" spans="2:9" ht="15" customHeight="1">
      <c r="B3635" s="750"/>
      <c r="C3635" s="751"/>
      <c r="D3635" s="752"/>
      <c r="E3635" s="60"/>
      <c r="F3635" s="60"/>
      <c r="G3635" s="61"/>
      <c r="H3635" s="61"/>
      <c r="I3635" s="62">
        <f t="shared" si="137"/>
        <v>0</v>
      </c>
    </row>
    <row r="3636" spans="2:9" ht="15" customHeight="1">
      <c r="B3636" s="750"/>
      <c r="C3636" s="751"/>
      <c r="D3636" s="752"/>
      <c r="E3636" s="60"/>
      <c r="F3636" s="60"/>
      <c r="G3636" s="61"/>
      <c r="H3636" s="61"/>
      <c r="I3636" s="62">
        <f t="shared" si="137"/>
        <v>0</v>
      </c>
    </row>
    <row r="3637" spans="2:9" ht="15" customHeight="1">
      <c r="B3637" s="753" t="s">
        <v>263</v>
      </c>
      <c r="C3637" s="867"/>
      <c r="D3637" s="867"/>
      <c r="E3637" s="867"/>
      <c r="F3637" s="867"/>
      <c r="G3637" s="867"/>
      <c r="H3637" s="868"/>
      <c r="I3637" s="63">
        <f>SUM(I3632:I3636)</f>
        <v>0</v>
      </c>
    </row>
    <row r="3638" spans="2:9" ht="19.5" customHeight="1">
      <c r="B3638" s="754" t="s">
        <v>264</v>
      </c>
      <c r="C3638" s="869"/>
      <c r="D3638" s="869"/>
      <c r="E3638" s="869"/>
      <c r="F3638" s="869"/>
      <c r="G3638" s="869"/>
      <c r="H3638" s="869"/>
      <c r="I3638" s="870"/>
    </row>
    <row r="3639" spans="2:9" ht="19.5" customHeight="1">
      <c r="B3639" s="871"/>
      <c r="C3639" s="860"/>
      <c r="D3639" s="860"/>
      <c r="E3639" s="860"/>
      <c r="F3639" s="860"/>
      <c r="G3639" s="860"/>
      <c r="H3639" s="860"/>
      <c r="I3639" s="872"/>
    </row>
    <row r="3640" spans="2:9" ht="19.5" customHeight="1">
      <c r="B3640" s="871"/>
      <c r="C3640" s="860"/>
      <c r="D3640" s="860"/>
      <c r="E3640" s="860"/>
      <c r="F3640" s="860"/>
      <c r="G3640" s="860"/>
      <c r="H3640" s="860"/>
      <c r="I3640" s="872"/>
    </row>
    <row r="3641" spans="2:9" ht="19.5" customHeight="1">
      <c r="B3641" s="871"/>
      <c r="C3641" s="860"/>
      <c r="D3641" s="860"/>
      <c r="E3641" s="860"/>
      <c r="F3641" s="860"/>
      <c r="G3641" s="860"/>
      <c r="H3641" s="860"/>
      <c r="I3641" s="872"/>
    </row>
    <row r="3642" spans="2:9" ht="19.5" customHeight="1">
      <c r="B3642" s="871"/>
      <c r="C3642" s="860"/>
      <c r="D3642" s="860"/>
      <c r="E3642" s="860"/>
      <c r="F3642" s="860"/>
      <c r="G3642" s="860"/>
      <c r="H3642" s="860"/>
      <c r="I3642" s="872"/>
    </row>
    <row r="3643" spans="2:9" ht="19.5" customHeight="1">
      <c r="B3643" s="871"/>
      <c r="C3643" s="860"/>
      <c r="D3643" s="860"/>
      <c r="E3643" s="860"/>
      <c r="F3643" s="860"/>
      <c r="G3643" s="860"/>
      <c r="H3643" s="860"/>
      <c r="I3643" s="872"/>
    </row>
    <row r="3644" spans="2:9" ht="19.5" customHeight="1">
      <c r="B3644" s="871"/>
      <c r="C3644" s="860"/>
      <c r="D3644" s="860"/>
      <c r="E3644" s="860"/>
      <c r="F3644" s="860"/>
      <c r="G3644" s="860"/>
      <c r="H3644" s="860"/>
      <c r="I3644" s="872"/>
    </row>
    <row r="3645" spans="2:9" ht="19.5" customHeight="1">
      <c r="B3645" s="871"/>
      <c r="C3645" s="860"/>
      <c r="D3645" s="860"/>
      <c r="E3645" s="860"/>
      <c r="F3645" s="860"/>
      <c r="G3645" s="860"/>
      <c r="H3645" s="860"/>
      <c r="I3645" s="872"/>
    </row>
    <row r="3646" spans="2:9" ht="19.5" customHeight="1">
      <c r="B3646" s="871"/>
      <c r="C3646" s="860"/>
      <c r="D3646" s="860"/>
      <c r="E3646" s="860"/>
      <c r="F3646" s="860"/>
      <c r="G3646" s="860"/>
      <c r="H3646" s="860"/>
      <c r="I3646" s="872"/>
    </row>
    <row r="3647" spans="2:9" ht="19.5" customHeight="1">
      <c r="B3647" s="871"/>
      <c r="C3647" s="860"/>
      <c r="D3647" s="860"/>
      <c r="E3647" s="860"/>
      <c r="F3647" s="860"/>
      <c r="G3647" s="860"/>
      <c r="H3647" s="860"/>
      <c r="I3647" s="872"/>
    </row>
    <row r="3648" spans="2:9" ht="19.5" customHeight="1">
      <c r="B3648" s="873"/>
      <c r="C3648" s="865"/>
      <c r="D3648" s="865"/>
      <c r="E3648" s="865"/>
      <c r="F3648" s="865"/>
      <c r="G3648" s="865"/>
      <c r="H3648" s="865"/>
      <c r="I3648" s="866"/>
    </row>
    <row r="3649" spans="2:11" ht="14.25" customHeight="1"/>
    <row r="3650" spans="2:11" ht="18" customHeight="1">
      <c r="B3650" s="755" t="s">
        <v>256</v>
      </c>
      <c r="C3650" s="861"/>
      <c r="D3650" s="861"/>
      <c r="E3650" s="861"/>
      <c r="F3650" s="861"/>
      <c r="G3650" s="862"/>
      <c r="H3650" s="461"/>
      <c r="I3650" s="462"/>
    </row>
    <row r="3651" spans="2:11" ht="18" customHeight="1">
      <c r="B3651" s="756" t="s">
        <v>257</v>
      </c>
      <c r="C3651" s="861"/>
      <c r="D3651" s="861"/>
      <c r="E3651" s="861"/>
      <c r="F3651" s="861"/>
      <c r="G3651" s="862"/>
      <c r="H3651" s="52"/>
      <c r="I3651" s="53"/>
    </row>
    <row r="3652" spans="2:11" ht="33" customHeight="1">
      <c r="B3652" s="757" t="str">
        <f>+ACTIVIDADES!$B$2</f>
        <v>MANTENIMIENTO RESTAURANTES ESCOLARES</v>
      </c>
      <c r="C3652" s="863"/>
      <c r="D3652" s="863"/>
      <c r="E3652" s="863"/>
      <c r="F3652" s="863"/>
      <c r="G3652" s="864"/>
      <c r="H3652" s="54"/>
      <c r="I3652" s="55"/>
    </row>
    <row r="3653" spans="2:11" ht="21" customHeight="1">
      <c r="B3653" s="463" t="s">
        <v>6</v>
      </c>
      <c r="C3653" s="758" t="s">
        <v>7</v>
      </c>
      <c r="D3653" s="861"/>
      <c r="E3653" s="861"/>
      <c r="F3653" s="861"/>
      <c r="G3653" s="861"/>
      <c r="H3653" s="464" t="s">
        <v>22</v>
      </c>
      <c r="I3653" s="56" t="s">
        <v>23</v>
      </c>
    </row>
    <row r="3654" spans="2:11" ht="95.25" customHeight="1">
      <c r="B3654" s="428">
        <f>+B3630+0.01</f>
        <v>16.050000000000008</v>
      </c>
      <c r="C3654" s="759" t="str">
        <f t="array" ref="C3654">INDEX(ACTIVIDADES!$C:$C,MATCH(B3654,ACTIVIDADES!$B:$B,0))</f>
        <v>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v>
      </c>
      <c r="D3654" s="865"/>
      <c r="E3654" s="865"/>
      <c r="F3654" s="865"/>
      <c r="G3654" s="866"/>
      <c r="H3654" s="465" t="str">
        <f t="array" ref="H3654">INDEX(ACTIVIDADES!$D:$D,MATCH(B3654,ACTIVIDADES!$B:$B,0))</f>
        <v>m</v>
      </c>
      <c r="I3654" s="57">
        <f>I3661</f>
        <v>61.730000000000004</v>
      </c>
      <c r="K3654" s="739">
        <f>INDEX(ACTIVIDADES!$F$9:$F$204,MATCH(MEMORIAS!B3654,ACTIVIDADES!$B$9:$B$204,0))</f>
        <v>93322.116360581538</v>
      </c>
    </row>
    <row r="3655" spans="2:11" ht="21" customHeight="1">
      <c r="B3655" s="760" t="s">
        <v>258</v>
      </c>
      <c r="C3655" s="761"/>
      <c r="D3655" s="762"/>
      <c r="E3655" s="58" t="s">
        <v>259</v>
      </c>
      <c r="F3655" s="58" t="s">
        <v>260</v>
      </c>
      <c r="G3655" s="58" t="s">
        <v>261</v>
      </c>
      <c r="H3655" s="58" t="s">
        <v>262</v>
      </c>
      <c r="I3655" s="59" t="s">
        <v>251</v>
      </c>
    </row>
    <row r="3656" spans="2:11" ht="15" customHeight="1">
      <c r="B3656" s="763" t="s">
        <v>2</v>
      </c>
      <c r="C3656" s="751"/>
      <c r="D3656" s="752"/>
      <c r="E3656" s="60">
        <v>30</v>
      </c>
      <c r="F3656" s="60">
        <v>1</v>
      </c>
      <c r="G3656" s="61">
        <v>1</v>
      </c>
      <c r="H3656" s="61">
        <v>1</v>
      </c>
      <c r="I3656" s="62">
        <f t="shared" ref="I3656:I3660" si="138">IF(E3656="",1,E3656)*IF(F3656="",1,F3656)*IF(G3656="",1,G3656)*H3656</f>
        <v>30</v>
      </c>
      <c r="K3656" s="740">
        <f>+I3656*K3654</f>
        <v>2799663.4908174463</v>
      </c>
    </row>
    <row r="3657" spans="2:11" ht="15" customHeight="1">
      <c r="B3657" s="763" t="s">
        <v>271</v>
      </c>
      <c r="C3657" s="751"/>
      <c r="D3657" s="752"/>
      <c r="E3657" s="60">
        <v>8.1</v>
      </c>
      <c r="F3657" s="60">
        <v>1</v>
      </c>
      <c r="G3657" s="61">
        <v>1</v>
      </c>
      <c r="H3657" s="61">
        <v>1</v>
      </c>
      <c r="I3657" s="62">
        <f t="shared" si="138"/>
        <v>8.1</v>
      </c>
      <c r="K3657" s="740">
        <f>+I3657*K3654</f>
        <v>755909.14252071048</v>
      </c>
    </row>
    <row r="3658" spans="2:11" ht="15.75" customHeight="1">
      <c r="B3658" s="763" t="s">
        <v>270</v>
      </c>
      <c r="C3658" s="751"/>
      <c r="D3658" s="752"/>
      <c r="E3658" s="60">
        <v>7.79</v>
      </c>
      <c r="F3658" s="60">
        <v>1</v>
      </c>
      <c r="G3658" s="61">
        <v>1</v>
      </c>
      <c r="H3658" s="61">
        <v>1</v>
      </c>
      <c r="I3658" s="62">
        <f t="shared" si="138"/>
        <v>7.79</v>
      </c>
      <c r="K3658" s="740">
        <f>+I3658*K3654</f>
        <v>726979.28644893016</v>
      </c>
    </row>
    <row r="3659" spans="2:11" ht="15" customHeight="1">
      <c r="B3659" s="763" t="s">
        <v>272</v>
      </c>
      <c r="C3659" s="751"/>
      <c r="D3659" s="752"/>
      <c r="E3659" s="60">
        <v>15.84</v>
      </c>
      <c r="F3659" s="60">
        <v>1</v>
      </c>
      <c r="G3659" s="61">
        <v>1</v>
      </c>
      <c r="H3659" s="61">
        <v>1</v>
      </c>
      <c r="I3659" s="62">
        <f t="shared" si="138"/>
        <v>15.84</v>
      </c>
      <c r="K3659" s="740">
        <f>+I3659*K3654</f>
        <v>1478222.3231516115</v>
      </c>
    </row>
    <row r="3660" spans="2:11" ht="15" customHeight="1">
      <c r="B3660" s="750"/>
      <c r="C3660" s="751"/>
      <c r="D3660" s="752"/>
      <c r="E3660" s="60"/>
      <c r="F3660" s="60"/>
      <c r="G3660" s="61"/>
      <c r="H3660" s="61"/>
      <c r="I3660" s="62">
        <f t="shared" si="138"/>
        <v>0</v>
      </c>
      <c r="K3660" s="740">
        <f>+I3660*K3654</f>
        <v>0</v>
      </c>
    </row>
    <row r="3661" spans="2:11" ht="15" customHeight="1">
      <c r="B3661" s="753" t="s">
        <v>263</v>
      </c>
      <c r="C3661" s="867"/>
      <c r="D3661" s="867"/>
      <c r="E3661" s="867"/>
      <c r="F3661" s="867"/>
      <c r="G3661" s="867"/>
      <c r="H3661" s="868"/>
      <c r="I3661" s="63">
        <f>SUM(I3656:I3660)</f>
        <v>61.730000000000004</v>
      </c>
    </row>
    <row r="3662" spans="2:11" ht="19.5" customHeight="1">
      <c r="B3662" s="754" t="s">
        <v>264</v>
      </c>
      <c r="C3662" s="869"/>
      <c r="D3662" s="869"/>
      <c r="E3662" s="869"/>
      <c r="F3662" s="869"/>
      <c r="G3662" s="869"/>
      <c r="H3662" s="869"/>
      <c r="I3662" s="870"/>
    </row>
    <row r="3663" spans="2:11" ht="19.5" customHeight="1">
      <c r="B3663" s="871"/>
      <c r="C3663" s="860"/>
      <c r="D3663" s="860"/>
      <c r="E3663" s="860"/>
      <c r="F3663" s="860"/>
      <c r="G3663" s="860"/>
      <c r="H3663" s="860"/>
      <c r="I3663" s="872"/>
    </row>
    <row r="3664" spans="2:11" ht="19.5" customHeight="1">
      <c r="B3664" s="871"/>
      <c r="C3664" s="860"/>
      <c r="D3664" s="860"/>
      <c r="E3664" s="860"/>
      <c r="F3664" s="860"/>
      <c r="G3664" s="860"/>
      <c r="H3664" s="860"/>
      <c r="I3664" s="872"/>
    </row>
    <row r="3665" spans="2:9" ht="19.5" customHeight="1">
      <c r="B3665" s="871"/>
      <c r="C3665" s="860"/>
      <c r="D3665" s="860"/>
      <c r="E3665" s="860"/>
      <c r="F3665" s="860"/>
      <c r="G3665" s="860"/>
      <c r="H3665" s="860"/>
      <c r="I3665" s="872"/>
    </row>
    <row r="3666" spans="2:9" ht="19.5" customHeight="1">
      <c r="B3666" s="871"/>
      <c r="C3666" s="860"/>
      <c r="D3666" s="860"/>
      <c r="E3666" s="860"/>
      <c r="F3666" s="860"/>
      <c r="G3666" s="860"/>
      <c r="H3666" s="860"/>
      <c r="I3666" s="872"/>
    </row>
    <row r="3667" spans="2:9" ht="19.5" customHeight="1">
      <c r="B3667" s="871"/>
      <c r="C3667" s="860"/>
      <c r="D3667" s="860"/>
      <c r="E3667" s="860"/>
      <c r="F3667" s="860"/>
      <c r="G3667" s="860"/>
      <c r="H3667" s="860"/>
      <c r="I3667" s="872"/>
    </row>
    <row r="3668" spans="2:9" ht="19.5" customHeight="1">
      <c r="B3668" s="871"/>
      <c r="C3668" s="860"/>
      <c r="D3668" s="860"/>
      <c r="E3668" s="860"/>
      <c r="F3668" s="860"/>
      <c r="G3668" s="860"/>
      <c r="H3668" s="860"/>
      <c r="I3668" s="872"/>
    </row>
    <row r="3669" spans="2:9" ht="19.5" customHeight="1">
      <c r="B3669" s="871"/>
      <c r="C3669" s="860"/>
      <c r="D3669" s="860"/>
      <c r="E3669" s="860"/>
      <c r="F3669" s="860"/>
      <c r="G3669" s="860"/>
      <c r="H3669" s="860"/>
      <c r="I3669" s="872"/>
    </row>
    <row r="3670" spans="2:9" ht="19.5" customHeight="1">
      <c r="B3670" s="871"/>
      <c r="C3670" s="860"/>
      <c r="D3670" s="860"/>
      <c r="E3670" s="860"/>
      <c r="F3670" s="860"/>
      <c r="G3670" s="860"/>
      <c r="H3670" s="860"/>
      <c r="I3670" s="872"/>
    </row>
    <row r="3671" spans="2:9" ht="19.5" customHeight="1">
      <c r="B3671" s="871"/>
      <c r="C3671" s="860"/>
      <c r="D3671" s="860"/>
      <c r="E3671" s="860"/>
      <c r="F3671" s="860"/>
      <c r="G3671" s="860"/>
      <c r="H3671" s="860"/>
      <c r="I3671" s="872"/>
    </row>
    <row r="3672" spans="2:9" ht="19.5" customHeight="1">
      <c r="B3672" s="871"/>
      <c r="C3672" s="860"/>
      <c r="D3672" s="860"/>
      <c r="E3672" s="860"/>
      <c r="F3672" s="860"/>
      <c r="G3672" s="860"/>
      <c r="H3672" s="860"/>
      <c r="I3672" s="872"/>
    </row>
    <row r="3673" spans="2:9" ht="19.5" customHeight="1">
      <c r="B3673" s="871"/>
      <c r="C3673" s="860"/>
      <c r="D3673" s="860"/>
      <c r="E3673" s="860"/>
      <c r="F3673" s="860"/>
      <c r="G3673" s="860"/>
      <c r="H3673" s="860"/>
      <c r="I3673" s="872"/>
    </row>
    <row r="3674" spans="2:9" ht="19.5" customHeight="1">
      <c r="B3674" s="871"/>
      <c r="C3674" s="860"/>
      <c r="D3674" s="860"/>
      <c r="E3674" s="860"/>
      <c r="F3674" s="860"/>
      <c r="G3674" s="860"/>
      <c r="H3674" s="860"/>
      <c r="I3674" s="872"/>
    </row>
    <row r="3675" spans="2:9" ht="19.5" customHeight="1">
      <c r="B3675" s="871"/>
      <c r="C3675" s="860"/>
      <c r="D3675" s="860"/>
      <c r="E3675" s="860"/>
      <c r="F3675" s="860"/>
      <c r="G3675" s="860"/>
      <c r="H3675" s="860"/>
      <c r="I3675" s="872"/>
    </row>
    <row r="3676" spans="2:9" ht="19.5" customHeight="1">
      <c r="B3676" s="871"/>
      <c r="C3676" s="860"/>
      <c r="D3676" s="860"/>
      <c r="E3676" s="860"/>
      <c r="F3676" s="860"/>
      <c r="G3676" s="860"/>
      <c r="H3676" s="860"/>
      <c r="I3676" s="872"/>
    </row>
    <row r="3677" spans="2:9" ht="19.5" customHeight="1">
      <c r="B3677" s="871"/>
      <c r="C3677" s="860"/>
      <c r="D3677" s="860"/>
      <c r="E3677" s="860"/>
      <c r="F3677" s="860"/>
      <c r="G3677" s="860"/>
      <c r="H3677" s="860"/>
      <c r="I3677" s="872"/>
    </row>
    <row r="3678" spans="2:9" ht="19.5" customHeight="1">
      <c r="B3678" s="871"/>
      <c r="C3678" s="860"/>
      <c r="D3678" s="860"/>
      <c r="E3678" s="860"/>
      <c r="F3678" s="860"/>
      <c r="G3678" s="860"/>
      <c r="H3678" s="860"/>
      <c r="I3678" s="872"/>
    </row>
    <row r="3679" spans="2:9" ht="19.5" customHeight="1">
      <c r="B3679" s="871"/>
      <c r="C3679" s="860"/>
      <c r="D3679" s="860"/>
      <c r="E3679" s="860"/>
      <c r="F3679" s="860"/>
      <c r="G3679" s="860"/>
      <c r="H3679" s="860"/>
      <c r="I3679" s="872"/>
    </row>
    <row r="3680" spans="2:9" ht="19.5" customHeight="1">
      <c r="B3680" s="871"/>
      <c r="C3680" s="860"/>
      <c r="D3680" s="860"/>
      <c r="E3680" s="860"/>
      <c r="F3680" s="860"/>
      <c r="G3680" s="860"/>
      <c r="H3680" s="860"/>
      <c r="I3680" s="872"/>
    </row>
    <row r="3681" spans="2:9" ht="19.5" customHeight="1">
      <c r="B3681" s="871"/>
      <c r="C3681" s="860"/>
      <c r="D3681" s="860"/>
      <c r="E3681" s="860"/>
      <c r="F3681" s="860"/>
      <c r="G3681" s="860"/>
      <c r="H3681" s="860"/>
      <c r="I3681" s="872"/>
    </row>
    <row r="3682" spans="2:9" ht="19.5" customHeight="1">
      <c r="B3682" s="871"/>
      <c r="C3682" s="860"/>
      <c r="D3682" s="860"/>
      <c r="E3682" s="860"/>
      <c r="F3682" s="860"/>
      <c r="G3682" s="860"/>
      <c r="H3682" s="860"/>
      <c r="I3682" s="872"/>
    </row>
    <row r="3683" spans="2:9" ht="19.5" customHeight="1">
      <c r="B3683" s="871"/>
      <c r="C3683" s="860"/>
      <c r="D3683" s="860"/>
      <c r="E3683" s="860"/>
      <c r="F3683" s="860"/>
      <c r="G3683" s="860"/>
      <c r="H3683" s="860"/>
      <c r="I3683" s="872"/>
    </row>
    <row r="3684" spans="2:9" ht="19.5" customHeight="1">
      <c r="B3684" s="871"/>
      <c r="C3684" s="860"/>
      <c r="D3684" s="860"/>
      <c r="E3684" s="860"/>
      <c r="F3684" s="860"/>
      <c r="G3684" s="860"/>
      <c r="H3684" s="860"/>
      <c r="I3684" s="872"/>
    </row>
    <row r="3685" spans="2:9" ht="19.5" customHeight="1">
      <c r="B3685" s="871"/>
      <c r="C3685" s="860"/>
      <c r="D3685" s="860"/>
      <c r="E3685" s="860"/>
      <c r="F3685" s="860"/>
      <c r="G3685" s="860"/>
      <c r="H3685" s="860"/>
      <c r="I3685" s="872"/>
    </row>
    <row r="3686" spans="2:9" ht="19.5" customHeight="1">
      <c r="B3686" s="871"/>
      <c r="C3686" s="860"/>
      <c r="D3686" s="860"/>
      <c r="E3686" s="860"/>
      <c r="F3686" s="860"/>
      <c r="G3686" s="860"/>
      <c r="H3686" s="860"/>
      <c r="I3686" s="872"/>
    </row>
    <row r="3687" spans="2:9" ht="19.5" customHeight="1">
      <c r="B3687" s="871"/>
      <c r="C3687" s="860"/>
      <c r="D3687" s="860"/>
      <c r="E3687" s="860"/>
      <c r="F3687" s="860"/>
      <c r="G3687" s="860"/>
      <c r="H3687" s="860"/>
      <c r="I3687" s="872"/>
    </row>
    <row r="3688" spans="2:9" ht="19.5" customHeight="1">
      <c r="B3688" s="873"/>
      <c r="C3688" s="865"/>
      <c r="D3688" s="865"/>
      <c r="E3688" s="865"/>
      <c r="F3688" s="865"/>
      <c r="G3688" s="865"/>
      <c r="H3688" s="865"/>
      <c r="I3688" s="866"/>
    </row>
    <row r="3689" spans="2:9" ht="14.25" customHeight="1"/>
    <row r="3690" spans="2:9" ht="18" customHeight="1">
      <c r="B3690" s="755" t="s">
        <v>256</v>
      </c>
      <c r="C3690" s="861"/>
      <c r="D3690" s="861"/>
      <c r="E3690" s="861"/>
      <c r="F3690" s="861"/>
      <c r="G3690" s="862"/>
      <c r="H3690" s="461"/>
      <c r="I3690" s="462"/>
    </row>
    <row r="3691" spans="2:9" ht="18" customHeight="1">
      <c r="B3691" s="756" t="s">
        <v>257</v>
      </c>
      <c r="C3691" s="861"/>
      <c r="D3691" s="861"/>
      <c r="E3691" s="861"/>
      <c r="F3691" s="861"/>
      <c r="G3691" s="862"/>
      <c r="H3691" s="52"/>
      <c r="I3691" s="53"/>
    </row>
    <row r="3692" spans="2:9" ht="33" customHeight="1">
      <c r="B3692" s="757" t="str">
        <f>+ACTIVIDADES!$B$2</f>
        <v>MANTENIMIENTO RESTAURANTES ESCOLARES</v>
      </c>
      <c r="C3692" s="863"/>
      <c r="D3692" s="863"/>
      <c r="E3692" s="863"/>
      <c r="F3692" s="863"/>
      <c r="G3692" s="864"/>
      <c r="H3692" s="54"/>
      <c r="I3692" s="55"/>
    </row>
    <row r="3693" spans="2:9" ht="21" customHeight="1">
      <c r="B3693" s="463" t="s">
        <v>6</v>
      </c>
      <c r="C3693" s="758" t="s">
        <v>7</v>
      </c>
      <c r="D3693" s="861"/>
      <c r="E3693" s="861"/>
      <c r="F3693" s="861"/>
      <c r="G3693" s="861"/>
      <c r="H3693" s="464" t="s">
        <v>22</v>
      </c>
      <c r="I3693" s="56" t="s">
        <v>23</v>
      </c>
    </row>
    <row r="3694" spans="2:9" ht="95.25" customHeight="1">
      <c r="B3694" s="428">
        <f>+B3654+0.01</f>
        <v>16.060000000000009</v>
      </c>
      <c r="C3694" s="759" t="str">
        <f t="array" ref="C3694">INDEX(ACTIVIDADES!$C:$C,MATCH(B3694,ACTIVIDADES!$B:$B,0))</f>
        <v>Suministro y colocaciòn de GUARDAESCOBA RECTO EN BALDOSA DE GRANO, hasta 10 cm de alto o tableta de gres de 30x7.5 cm., biselada, incluye todo lo necesario para su correcta instalaciòn.</v>
      </c>
      <c r="D3694" s="865"/>
      <c r="E3694" s="865"/>
      <c r="F3694" s="865"/>
      <c r="G3694" s="866"/>
      <c r="H3694" s="465" t="str">
        <f t="array" ref="H3694">INDEX(ACTIVIDADES!$D:$D,MATCH(B3694,ACTIVIDADES!$B:$B,0))</f>
        <v>m</v>
      </c>
      <c r="I3694" s="57">
        <f>I3701</f>
        <v>0</v>
      </c>
    </row>
    <row r="3695" spans="2:9" ht="21" customHeight="1">
      <c r="B3695" s="760" t="s">
        <v>258</v>
      </c>
      <c r="C3695" s="761"/>
      <c r="D3695" s="762"/>
      <c r="E3695" s="58" t="s">
        <v>259</v>
      </c>
      <c r="F3695" s="58" t="s">
        <v>260</v>
      </c>
      <c r="G3695" s="58" t="s">
        <v>261</v>
      </c>
      <c r="H3695" s="58" t="s">
        <v>262</v>
      </c>
      <c r="I3695" s="59" t="s">
        <v>251</v>
      </c>
    </row>
    <row r="3696" spans="2:9" ht="15" customHeight="1">
      <c r="B3696" s="763"/>
      <c r="C3696" s="751"/>
      <c r="D3696" s="752"/>
      <c r="E3696" s="60"/>
      <c r="F3696" s="60"/>
      <c r="G3696" s="61"/>
      <c r="H3696" s="61"/>
      <c r="I3696" s="62">
        <f t="shared" ref="I3696:I3700" si="139">IF(E3696="",1,E3696)*IF(F3696="",1,F3696)*IF(G3696="",1,G3696)*H3696</f>
        <v>0</v>
      </c>
    </row>
    <row r="3697" spans="2:9" ht="15" customHeight="1">
      <c r="B3697" s="763"/>
      <c r="C3697" s="751"/>
      <c r="D3697" s="752"/>
      <c r="E3697" s="60"/>
      <c r="F3697" s="60"/>
      <c r="G3697" s="61"/>
      <c r="H3697" s="61"/>
      <c r="I3697" s="62">
        <f t="shared" si="139"/>
        <v>0</v>
      </c>
    </row>
    <row r="3698" spans="2:9" ht="15.75" customHeight="1">
      <c r="B3698" s="750"/>
      <c r="C3698" s="751"/>
      <c r="D3698" s="752"/>
      <c r="E3698" s="60"/>
      <c r="F3698" s="60"/>
      <c r="G3698" s="61"/>
      <c r="H3698" s="61"/>
      <c r="I3698" s="62">
        <f t="shared" si="139"/>
        <v>0</v>
      </c>
    </row>
    <row r="3699" spans="2:9" ht="15" customHeight="1">
      <c r="B3699" s="750"/>
      <c r="C3699" s="751"/>
      <c r="D3699" s="752"/>
      <c r="E3699" s="60"/>
      <c r="F3699" s="60"/>
      <c r="G3699" s="61"/>
      <c r="H3699" s="61"/>
      <c r="I3699" s="62">
        <f t="shared" si="139"/>
        <v>0</v>
      </c>
    </row>
    <row r="3700" spans="2:9" ht="15" customHeight="1">
      <c r="B3700" s="750"/>
      <c r="C3700" s="751"/>
      <c r="D3700" s="752"/>
      <c r="E3700" s="60"/>
      <c r="F3700" s="60"/>
      <c r="G3700" s="61"/>
      <c r="H3700" s="61"/>
      <c r="I3700" s="62">
        <f t="shared" si="139"/>
        <v>0</v>
      </c>
    </row>
    <row r="3701" spans="2:9" ht="15" customHeight="1">
      <c r="B3701" s="753" t="s">
        <v>263</v>
      </c>
      <c r="C3701" s="867"/>
      <c r="D3701" s="867"/>
      <c r="E3701" s="867"/>
      <c r="F3701" s="867"/>
      <c r="G3701" s="867"/>
      <c r="H3701" s="868"/>
      <c r="I3701" s="63">
        <f>SUM(I3696:I3700)</f>
        <v>0</v>
      </c>
    </row>
    <row r="3702" spans="2:9" ht="19.5" customHeight="1">
      <c r="B3702" s="754" t="s">
        <v>264</v>
      </c>
      <c r="C3702" s="869"/>
      <c r="D3702" s="869"/>
      <c r="E3702" s="869"/>
      <c r="F3702" s="869"/>
      <c r="G3702" s="869"/>
      <c r="H3702" s="869"/>
      <c r="I3702" s="870"/>
    </row>
    <row r="3703" spans="2:9" ht="19.5" customHeight="1">
      <c r="B3703" s="871"/>
      <c r="C3703" s="860"/>
      <c r="D3703" s="860"/>
      <c r="E3703" s="860"/>
      <c r="F3703" s="860"/>
      <c r="G3703" s="860"/>
      <c r="H3703" s="860"/>
      <c r="I3703" s="872"/>
    </row>
    <row r="3704" spans="2:9" ht="19.5" customHeight="1">
      <c r="B3704" s="871"/>
      <c r="C3704" s="860"/>
      <c r="D3704" s="860"/>
      <c r="E3704" s="860"/>
      <c r="F3704" s="860"/>
      <c r="G3704" s="860"/>
      <c r="H3704" s="860"/>
      <c r="I3704" s="872"/>
    </row>
    <row r="3705" spans="2:9" ht="19.5" customHeight="1">
      <c r="B3705" s="871"/>
      <c r="C3705" s="860"/>
      <c r="D3705" s="860"/>
      <c r="E3705" s="860"/>
      <c r="F3705" s="860"/>
      <c r="G3705" s="860"/>
      <c r="H3705" s="860"/>
      <c r="I3705" s="872"/>
    </row>
    <row r="3706" spans="2:9" ht="19.5" customHeight="1">
      <c r="B3706" s="871"/>
      <c r="C3706" s="860"/>
      <c r="D3706" s="860"/>
      <c r="E3706" s="860"/>
      <c r="F3706" s="860"/>
      <c r="G3706" s="860"/>
      <c r="H3706" s="860"/>
      <c r="I3706" s="872"/>
    </row>
    <row r="3707" spans="2:9" ht="19.5" customHeight="1">
      <c r="B3707" s="871"/>
      <c r="C3707" s="860"/>
      <c r="D3707" s="860"/>
      <c r="E3707" s="860"/>
      <c r="F3707" s="860"/>
      <c r="G3707" s="860"/>
      <c r="H3707" s="860"/>
      <c r="I3707" s="872"/>
    </row>
    <row r="3708" spans="2:9" ht="19.5" customHeight="1">
      <c r="B3708" s="871"/>
      <c r="C3708" s="860"/>
      <c r="D3708" s="860"/>
      <c r="E3708" s="860"/>
      <c r="F3708" s="860"/>
      <c r="G3708" s="860"/>
      <c r="H3708" s="860"/>
      <c r="I3708" s="872"/>
    </row>
    <row r="3709" spans="2:9" ht="19.5" customHeight="1">
      <c r="B3709" s="871"/>
      <c r="C3709" s="860"/>
      <c r="D3709" s="860"/>
      <c r="E3709" s="860"/>
      <c r="F3709" s="860"/>
      <c r="G3709" s="860"/>
      <c r="H3709" s="860"/>
      <c r="I3709" s="872"/>
    </row>
    <row r="3710" spans="2:9" ht="19.5" customHeight="1">
      <c r="B3710" s="871"/>
      <c r="C3710" s="860"/>
      <c r="D3710" s="860"/>
      <c r="E3710" s="860"/>
      <c r="F3710" s="860"/>
      <c r="G3710" s="860"/>
      <c r="H3710" s="860"/>
      <c r="I3710" s="872"/>
    </row>
    <row r="3711" spans="2:9" ht="19.5" customHeight="1">
      <c r="B3711" s="871"/>
      <c r="C3711" s="860"/>
      <c r="D3711" s="860"/>
      <c r="E3711" s="860"/>
      <c r="F3711" s="860"/>
      <c r="G3711" s="860"/>
      <c r="H3711" s="860"/>
      <c r="I3711" s="872"/>
    </row>
    <row r="3712" spans="2:9" ht="19.5" customHeight="1">
      <c r="B3712" s="873"/>
      <c r="C3712" s="865"/>
      <c r="D3712" s="865"/>
      <c r="E3712" s="865"/>
      <c r="F3712" s="865"/>
      <c r="G3712" s="865"/>
      <c r="H3712" s="865"/>
      <c r="I3712" s="866"/>
    </row>
    <row r="3713" spans="2:9" ht="14.25" customHeight="1"/>
    <row r="3714" spans="2:9" ht="18" customHeight="1">
      <c r="B3714" s="755" t="s">
        <v>256</v>
      </c>
      <c r="C3714" s="861"/>
      <c r="D3714" s="861"/>
      <c r="E3714" s="861"/>
      <c r="F3714" s="861"/>
      <c r="G3714" s="862"/>
      <c r="H3714" s="461"/>
      <c r="I3714" s="462"/>
    </row>
    <row r="3715" spans="2:9" ht="18" customHeight="1">
      <c r="B3715" s="756" t="s">
        <v>257</v>
      </c>
      <c r="C3715" s="861"/>
      <c r="D3715" s="861"/>
      <c r="E3715" s="861"/>
      <c r="F3715" s="861"/>
      <c r="G3715" s="862"/>
      <c r="H3715" s="52"/>
      <c r="I3715" s="53"/>
    </row>
    <row r="3716" spans="2:9" ht="33" customHeight="1">
      <c r="B3716" s="757" t="str">
        <f>+ACTIVIDADES!$B$2</f>
        <v>MANTENIMIENTO RESTAURANTES ESCOLARES</v>
      </c>
      <c r="C3716" s="863"/>
      <c r="D3716" s="863"/>
      <c r="E3716" s="863"/>
      <c r="F3716" s="863"/>
      <c r="G3716" s="864"/>
      <c r="H3716" s="54"/>
      <c r="I3716" s="55"/>
    </row>
    <row r="3717" spans="2:9" ht="21" customHeight="1">
      <c r="B3717" s="463" t="s">
        <v>6</v>
      </c>
      <c r="C3717" s="758" t="s">
        <v>7</v>
      </c>
      <c r="D3717" s="861"/>
      <c r="E3717" s="861"/>
      <c r="F3717" s="861"/>
      <c r="G3717" s="861"/>
      <c r="H3717" s="464" t="s">
        <v>22</v>
      </c>
      <c r="I3717" s="56" t="s">
        <v>23</v>
      </c>
    </row>
    <row r="3718" spans="2:9" ht="95.25" customHeight="1">
      <c r="B3718" s="428">
        <f>+B3694+0.01</f>
        <v>16.070000000000011</v>
      </c>
      <c r="C3718" s="759" t="str">
        <f t="array" ref="C3718">INDEX(ACTIVIDADES!$C:$C,MATCH(B3718,ACTIVIDADES!$B:$B,0))</f>
        <v>Suministro e instalación de GUARDAESCOBAS EN PVC rígido ep-550 de altura 10 cm. Incluye elementos de fijación (angulo, chazos, tornillos), silicona antihongos en todo el perimetro y todos los elementos necesarios para su correcta instalación y funcionamiento.</v>
      </c>
      <c r="D3718" s="865"/>
      <c r="E3718" s="865"/>
      <c r="F3718" s="865"/>
      <c r="G3718" s="866"/>
      <c r="H3718" s="465" t="str">
        <f t="array" ref="H3718">INDEX(ACTIVIDADES!$D:$D,MATCH(B3718,ACTIVIDADES!$B:$B,0))</f>
        <v>m</v>
      </c>
      <c r="I3718" s="57">
        <f>I3725</f>
        <v>0</v>
      </c>
    </row>
    <row r="3719" spans="2:9" ht="21" customHeight="1">
      <c r="B3719" s="760" t="s">
        <v>258</v>
      </c>
      <c r="C3719" s="761"/>
      <c r="D3719" s="762"/>
      <c r="E3719" s="58" t="s">
        <v>259</v>
      </c>
      <c r="F3719" s="58" t="s">
        <v>260</v>
      </c>
      <c r="G3719" s="58" t="s">
        <v>261</v>
      </c>
      <c r="H3719" s="58" t="s">
        <v>262</v>
      </c>
      <c r="I3719" s="59" t="s">
        <v>251</v>
      </c>
    </row>
    <row r="3720" spans="2:9" ht="15" customHeight="1">
      <c r="B3720" s="763"/>
      <c r="C3720" s="751"/>
      <c r="D3720" s="752"/>
      <c r="E3720" s="60"/>
      <c r="F3720" s="60"/>
      <c r="G3720" s="61"/>
      <c r="H3720" s="61"/>
      <c r="I3720" s="62">
        <f t="shared" ref="I3720:I3724" si="140">IF(E3720="",1,E3720)*IF(F3720="",1,F3720)*IF(G3720="",1,G3720)*H3720</f>
        <v>0</v>
      </c>
    </row>
    <row r="3721" spans="2:9" ht="15" customHeight="1">
      <c r="B3721" s="763"/>
      <c r="C3721" s="751"/>
      <c r="D3721" s="752"/>
      <c r="E3721" s="60"/>
      <c r="F3721" s="60"/>
      <c r="G3721" s="61"/>
      <c r="H3721" s="61"/>
      <c r="I3721" s="62">
        <f t="shared" si="140"/>
        <v>0</v>
      </c>
    </row>
    <row r="3722" spans="2:9" ht="15.75" customHeight="1">
      <c r="B3722" s="750"/>
      <c r="C3722" s="751"/>
      <c r="D3722" s="752"/>
      <c r="E3722" s="60"/>
      <c r="F3722" s="60"/>
      <c r="G3722" s="61"/>
      <c r="H3722" s="61"/>
      <c r="I3722" s="62">
        <f t="shared" si="140"/>
        <v>0</v>
      </c>
    </row>
    <row r="3723" spans="2:9" ht="15" customHeight="1">
      <c r="B3723" s="750"/>
      <c r="C3723" s="751"/>
      <c r="D3723" s="752"/>
      <c r="E3723" s="60"/>
      <c r="F3723" s="60"/>
      <c r="G3723" s="61"/>
      <c r="H3723" s="61"/>
      <c r="I3723" s="62">
        <f t="shared" si="140"/>
        <v>0</v>
      </c>
    </row>
    <row r="3724" spans="2:9" ht="15" customHeight="1">
      <c r="B3724" s="750"/>
      <c r="C3724" s="751"/>
      <c r="D3724" s="752"/>
      <c r="E3724" s="60"/>
      <c r="F3724" s="60"/>
      <c r="G3724" s="61"/>
      <c r="H3724" s="61"/>
      <c r="I3724" s="62">
        <f t="shared" si="140"/>
        <v>0</v>
      </c>
    </row>
    <row r="3725" spans="2:9" ht="15" customHeight="1">
      <c r="B3725" s="753" t="s">
        <v>263</v>
      </c>
      <c r="C3725" s="867"/>
      <c r="D3725" s="867"/>
      <c r="E3725" s="867"/>
      <c r="F3725" s="867"/>
      <c r="G3725" s="867"/>
      <c r="H3725" s="868"/>
      <c r="I3725" s="63">
        <f>SUM(I3720:I3724)</f>
        <v>0</v>
      </c>
    </row>
    <row r="3726" spans="2:9" ht="19.5" customHeight="1">
      <c r="B3726" s="754" t="s">
        <v>264</v>
      </c>
      <c r="C3726" s="869"/>
      <c r="D3726" s="869"/>
      <c r="E3726" s="869"/>
      <c r="F3726" s="869"/>
      <c r="G3726" s="869"/>
      <c r="H3726" s="869"/>
      <c r="I3726" s="870"/>
    </row>
    <row r="3727" spans="2:9" ht="19.5" customHeight="1">
      <c r="B3727" s="871"/>
      <c r="C3727" s="860"/>
      <c r="D3727" s="860"/>
      <c r="E3727" s="860"/>
      <c r="F3727" s="860"/>
      <c r="G3727" s="860"/>
      <c r="H3727" s="860"/>
      <c r="I3727" s="872"/>
    </row>
    <row r="3728" spans="2:9" ht="19.5" customHeight="1">
      <c r="B3728" s="871"/>
      <c r="C3728" s="860"/>
      <c r="D3728" s="860"/>
      <c r="E3728" s="860"/>
      <c r="F3728" s="860"/>
      <c r="G3728" s="860"/>
      <c r="H3728" s="860"/>
      <c r="I3728" s="872"/>
    </row>
    <row r="3729" spans="2:9" ht="19.5" customHeight="1">
      <c r="B3729" s="871"/>
      <c r="C3729" s="860"/>
      <c r="D3729" s="860"/>
      <c r="E3729" s="860"/>
      <c r="F3729" s="860"/>
      <c r="G3729" s="860"/>
      <c r="H3729" s="860"/>
      <c r="I3729" s="872"/>
    </row>
    <row r="3730" spans="2:9" ht="19.5" customHeight="1">
      <c r="B3730" s="871"/>
      <c r="C3730" s="860"/>
      <c r="D3730" s="860"/>
      <c r="E3730" s="860"/>
      <c r="F3730" s="860"/>
      <c r="G3730" s="860"/>
      <c r="H3730" s="860"/>
      <c r="I3730" s="872"/>
    </row>
    <row r="3731" spans="2:9" ht="19.5" customHeight="1">
      <c r="B3731" s="871"/>
      <c r="C3731" s="860"/>
      <c r="D3731" s="860"/>
      <c r="E3731" s="860"/>
      <c r="F3731" s="860"/>
      <c r="G3731" s="860"/>
      <c r="H3731" s="860"/>
      <c r="I3731" s="872"/>
    </row>
    <row r="3732" spans="2:9" ht="19.5" customHeight="1">
      <c r="B3732" s="871"/>
      <c r="C3732" s="860"/>
      <c r="D3732" s="860"/>
      <c r="E3732" s="860"/>
      <c r="F3732" s="860"/>
      <c r="G3732" s="860"/>
      <c r="H3732" s="860"/>
      <c r="I3732" s="872"/>
    </row>
    <row r="3733" spans="2:9" ht="19.5" customHeight="1">
      <c r="B3733" s="871"/>
      <c r="C3733" s="860"/>
      <c r="D3733" s="860"/>
      <c r="E3733" s="860"/>
      <c r="F3733" s="860"/>
      <c r="G3733" s="860"/>
      <c r="H3733" s="860"/>
      <c r="I3733" s="872"/>
    </row>
    <row r="3734" spans="2:9" ht="19.5" customHeight="1">
      <c r="B3734" s="871"/>
      <c r="C3734" s="860"/>
      <c r="D3734" s="860"/>
      <c r="E3734" s="860"/>
      <c r="F3734" s="860"/>
      <c r="G3734" s="860"/>
      <c r="H3734" s="860"/>
      <c r="I3734" s="872"/>
    </row>
    <row r="3735" spans="2:9" ht="19.5" customHeight="1">
      <c r="B3735" s="871"/>
      <c r="C3735" s="860"/>
      <c r="D3735" s="860"/>
      <c r="E3735" s="860"/>
      <c r="F3735" s="860"/>
      <c r="G3735" s="860"/>
      <c r="H3735" s="860"/>
      <c r="I3735" s="872"/>
    </row>
    <row r="3736" spans="2:9" ht="19.5" customHeight="1">
      <c r="B3736" s="873"/>
      <c r="C3736" s="865"/>
      <c r="D3736" s="865"/>
      <c r="E3736" s="865"/>
      <c r="F3736" s="865"/>
      <c r="G3736" s="865"/>
      <c r="H3736" s="865"/>
      <c r="I3736" s="866"/>
    </row>
    <row r="3737" spans="2:9" ht="14.25" customHeight="1"/>
    <row r="3738" spans="2:9" ht="18" customHeight="1">
      <c r="B3738" s="755" t="s">
        <v>256</v>
      </c>
      <c r="C3738" s="861"/>
      <c r="D3738" s="861"/>
      <c r="E3738" s="861"/>
      <c r="F3738" s="861"/>
      <c r="G3738" s="862"/>
      <c r="H3738" s="461"/>
      <c r="I3738" s="462"/>
    </row>
    <row r="3739" spans="2:9" ht="18" customHeight="1">
      <c r="B3739" s="756" t="s">
        <v>257</v>
      </c>
      <c r="C3739" s="861"/>
      <c r="D3739" s="861"/>
      <c r="E3739" s="861"/>
      <c r="F3739" s="861"/>
      <c r="G3739" s="862"/>
      <c r="H3739" s="52"/>
      <c r="I3739" s="53"/>
    </row>
    <row r="3740" spans="2:9" ht="33" customHeight="1">
      <c r="B3740" s="757" t="str">
        <f>+ACTIVIDADES!$B$2</f>
        <v>MANTENIMIENTO RESTAURANTES ESCOLARES</v>
      </c>
      <c r="C3740" s="863"/>
      <c r="D3740" s="863"/>
      <c r="E3740" s="863"/>
      <c r="F3740" s="863"/>
      <c r="G3740" s="864"/>
      <c r="H3740" s="54"/>
      <c r="I3740" s="55"/>
    </row>
    <row r="3741" spans="2:9" ht="21" customHeight="1">
      <c r="B3741" s="463" t="s">
        <v>6</v>
      </c>
      <c r="C3741" s="758" t="s">
        <v>7</v>
      </c>
      <c r="D3741" s="861"/>
      <c r="E3741" s="861"/>
      <c r="F3741" s="861"/>
      <c r="G3741" s="861"/>
      <c r="H3741" s="464" t="s">
        <v>22</v>
      </c>
      <c r="I3741" s="56" t="s">
        <v>23</v>
      </c>
    </row>
    <row r="3742" spans="2:9" ht="95.25" customHeight="1">
      <c r="B3742" s="428">
        <f>+B3718+0.01</f>
        <v>16.080000000000013</v>
      </c>
      <c r="C3742" s="759" t="str">
        <f t="array" ref="C3742">INDEX(ACTIVIDADES!$C:$C,MATCH(B3742,ACTIVIDADES!$B:$B,0))</f>
        <v>Suministro e instalación de GUARDAESCOBAS EN CERAMICA rígido ep-550 de altura 10 cm. Incluye elementos de fijación (angulo, chazos, tornillos), silicona antihongos en todo el perimetro y todos los elementos necesarios para su correcta instalación y funcionamiento.</v>
      </c>
      <c r="D3742" s="865"/>
      <c r="E3742" s="865"/>
      <c r="F3742" s="865"/>
      <c r="G3742" s="866"/>
      <c r="H3742" s="465" t="str">
        <f t="array" ref="H3742">INDEX(ACTIVIDADES!$D:$D,MATCH(B3742,ACTIVIDADES!$B:$B,0))</f>
        <v>m</v>
      </c>
      <c r="I3742" s="57">
        <f>I3749</f>
        <v>0</v>
      </c>
    </row>
    <row r="3743" spans="2:9" ht="21" customHeight="1">
      <c r="B3743" s="760" t="s">
        <v>258</v>
      </c>
      <c r="C3743" s="761"/>
      <c r="D3743" s="762"/>
      <c r="E3743" s="58" t="s">
        <v>259</v>
      </c>
      <c r="F3743" s="58" t="s">
        <v>260</v>
      </c>
      <c r="G3743" s="58" t="s">
        <v>261</v>
      </c>
      <c r="H3743" s="58" t="s">
        <v>262</v>
      </c>
      <c r="I3743" s="59" t="s">
        <v>251</v>
      </c>
    </row>
    <row r="3744" spans="2:9" ht="15" customHeight="1">
      <c r="B3744" s="763"/>
      <c r="C3744" s="751"/>
      <c r="D3744" s="752"/>
      <c r="E3744" s="60"/>
      <c r="F3744" s="60"/>
      <c r="G3744" s="61"/>
      <c r="H3744" s="61"/>
      <c r="I3744" s="62">
        <f t="shared" ref="I3744:I3748" si="141">IF(E3744="",1,E3744)*IF(F3744="",1,F3744)*IF(G3744="",1,G3744)*H3744</f>
        <v>0</v>
      </c>
    </row>
    <row r="3745" spans="2:9" ht="15" customHeight="1">
      <c r="B3745" s="763"/>
      <c r="C3745" s="751"/>
      <c r="D3745" s="752"/>
      <c r="E3745" s="60"/>
      <c r="F3745" s="60"/>
      <c r="G3745" s="61"/>
      <c r="H3745" s="61"/>
      <c r="I3745" s="62">
        <f t="shared" si="141"/>
        <v>0</v>
      </c>
    </row>
    <row r="3746" spans="2:9" ht="15.75" customHeight="1">
      <c r="B3746" s="750"/>
      <c r="C3746" s="751"/>
      <c r="D3746" s="752"/>
      <c r="E3746" s="60"/>
      <c r="F3746" s="60"/>
      <c r="G3746" s="61"/>
      <c r="H3746" s="61"/>
      <c r="I3746" s="62">
        <f t="shared" si="141"/>
        <v>0</v>
      </c>
    </row>
    <row r="3747" spans="2:9" ht="15" customHeight="1">
      <c r="B3747" s="750"/>
      <c r="C3747" s="751"/>
      <c r="D3747" s="752"/>
      <c r="E3747" s="60"/>
      <c r="F3747" s="60"/>
      <c r="G3747" s="61"/>
      <c r="H3747" s="61"/>
      <c r="I3747" s="62">
        <f t="shared" si="141"/>
        <v>0</v>
      </c>
    </row>
    <row r="3748" spans="2:9" ht="15" customHeight="1">
      <c r="B3748" s="750"/>
      <c r="C3748" s="751"/>
      <c r="D3748" s="752"/>
      <c r="E3748" s="60"/>
      <c r="F3748" s="60"/>
      <c r="G3748" s="61"/>
      <c r="H3748" s="61"/>
      <c r="I3748" s="62">
        <f t="shared" si="141"/>
        <v>0</v>
      </c>
    </row>
    <row r="3749" spans="2:9" ht="15" customHeight="1">
      <c r="B3749" s="753" t="s">
        <v>263</v>
      </c>
      <c r="C3749" s="867"/>
      <c r="D3749" s="867"/>
      <c r="E3749" s="867"/>
      <c r="F3749" s="867"/>
      <c r="G3749" s="867"/>
      <c r="H3749" s="868"/>
      <c r="I3749" s="63">
        <f>SUM(I3744:I3748)</f>
        <v>0</v>
      </c>
    </row>
    <row r="3750" spans="2:9" ht="19.5" customHeight="1">
      <c r="B3750" s="754" t="s">
        <v>264</v>
      </c>
      <c r="C3750" s="869"/>
      <c r="D3750" s="869"/>
      <c r="E3750" s="869"/>
      <c r="F3750" s="869"/>
      <c r="G3750" s="869"/>
      <c r="H3750" s="869"/>
      <c r="I3750" s="870"/>
    </row>
    <row r="3751" spans="2:9" ht="19.5" customHeight="1">
      <c r="B3751" s="871"/>
      <c r="C3751" s="860"/>
      <c r="D3751" s="860"/>
      <c r="E3751" s="860"/>
      <c r="F3751" s="860"/>
      <c r="G3751" s="860"/>
      <c r="H3751" s="860"/>
      <c r="I3751" s="872"/>
    </row>
    <row r="3752" spans="2:9" ht="19.5" customHeight="1">
      <c r="B3752" s="871"/>
      <c r="C3752" s="860"/>
      <c r="D3752" s="860"/>
      <c r="E3752" s="860"/>
      <c r="F3752" s="860"/>
      <c r="G3752" s="860"/>
      <c r="H3752" s="860"/>
      <c r="I3752" s="872"/>
    </row>
    <row r="3753" spans="2:9" ht="19.5" customHeight="1">
      <c r="B3753" s="871"/>
      <c r="C3753" s="860"/>
      <c r="D3753" s="860"/>
      <c r="E3753" s="860"/>
      <c r="F3753" s="860"/>
      <c r="G3753" s="860"/>
      <c r="H3753" s="860"/>
      <c r="I3753" s="872"/>
    </row>
    <row r="3754" spans="2:9" ht="19.5" customHeight="1">
      <c r="B3754" s="871"/>
      <c r="C3754" s="860"/>
      <c r="D3754" s="860"/>
      <c r="E3754" s="860"/>
      <c r="F3754" s="860"/>
      <c r="G3754" s="860"/>
      <c r="H3754" s="860"/>
      <c r="I3754" s="872"/>
    </row>
    <row r="3755" spans="2:9" ht="19.5" customHeight="1">
      <c r="B3755" s="871"/>
      <c r="C3755" s="860"/>
      <c r="D3755" s="860"/>
      <c r="E3755" s="860"/>
      <c r="F3755" s="860"/>
      <c r="G3755" s="860"/>
      <c r="H3755" s="860"/>
      <c r="I3755" s="872"/>
    </row>
    <row r="3756" spans="2:9" ht="19.5" customHeight="1">
      <c r="B3756" s="871"/>
      <c r="C3756" s="860"/>
      <c r="D3756" s="860"/>
      <c r="E3756" s="860"/>
      <c r="F3756" s="860"/>
      <c r="G3756" s="860"/>
      <c r="H3756" s="860"/>
      <c r="I3756" s="872"/>
    </row>
    <row r="3757" spans="2:9" ht="19.5" customHeight="1">
      <c r="B3757" s="871"/>
      <c r="C3757" s="860"/>
      <c r="D3757" s="860"/>
      <c r="E3757" s="860"/>
      <c r="F3757" s="860"/>
      <c r="G3757" s="860"/>
      <c r="H3757" s="860"/>
      <c r="I3757" s="872"/>
    </row>
    <row r="3758" spans="2:9" ht="19.5" customHeight="1">
      <c r="B3758" s="871"/>
      <c r="C3758" s="860"/>
      <c r="D3758" s="860"/>
      <c r="E3758" s="860"/>
      <c r="F3758" s="860"/>
      <c r="G3758" s="860"/>
      <c r="H3758" s="860"/>
      <c r="I3758" s="872"/>
    </row>
    <row r="3759" spans="2:9" ht="19.5" customHeight="1">
      <c r="B3759" s="871"/>
      <c r="C3759" s="860"/>
      <c r="D3759" s="860"/>
      <c r="E3759" s="860"/>
      <c r="F3759" s="860"/>
      <c r="G3759" s="860"/>
      <c r="H3759" s="860"/>
      <c r="I3759" s="872"/>
    </row>
    <row r="3760" spans="2:9" ht="19.5" customHeight="1">
      <c r="B3760" s="873"/>
      <c r="C3760" s="865"/>
      <c r="D3760" s="865"/>
      <c r="E3760" s="865"/>
      <c r="F3760" s="865"/>
      <c r="G3760" s="865"/>
      <c r="H3760" s="865"/>
      <c r="I3760" s="866"/>
    </row>
    <row r="3761" spans="2:9" ht="14.25" customHeight="1"/>
    <row r="3762" spans="2:9" ht="18" customHeight="1">
      <c r="B3762" s="755" t="s">
        <v>256</v>
      </c>
      <c r="C3762" s="861"/>
      <c r="D3762" s="861"/>
      <c r="E3762" s="861"/>
      <c r="F3762" s="861"/>
      <c r="G3762" s="862"/>
      <c r="H3762" s="461"/>
      <c r="I3762" s="462"/>
    </row>
    <row r="3763" spans="2:9" ht="18" customHeight="1">
      <c r="B3763" s="756" t="s">
        <v>257</v>
      </c>
      <c r="C3763" s="861"/>
      <c r="D3763" s="861"/>
      <c r="E3763" s="861"/>
      <c r="F3763" s="861"/>
      <c r="G3763" s="862"/>
      <c r="H3763" s="52"/>
      <c r="I3763" s="53"/>
    </row>
    <row r="3764" spans="2:9" ht="33" customHeight="1">
      <c r="B3764" s="757" t="str">
        <f>+ACTIVIDADES!$B$2</f>
        <v>MANTENIMIENTO RESTAURANTES ESCOLARES</v>
      </c>
      <c r="C3764" s="863"/>
      <c r="D3764" s="863"/>
      <c r="E3764" s="863"/>
      <c r="F3764" s="863"/>
      <c r="G3764" s="864"/>
      <c r="H3764" s="54"/>
      <c r="I3764" s="55"/>
    </row>
    <row r="3765" spans="2:9" ht="21" customHeight="1">
      <c r="B3765" s="463" t="s">
        <v>6</v>
      </c>
      <c r="C3765" s="758" t="s">
        <v>7</v>
      </c>
      <c r="D3765" s="861"/>
      <c r="E3765" s="861"/>
      <c r="F3765" s="861"/>
      <c r="G3765" s="861"/>
      <c r="H3765" s="464" t="s">
        <v>22</v>
      </c>
      <c r="I3765" s="56" t="s">
        <v>23</v>
      </c>
    </row>
    <row r="3766" spans="2:9" ht="95.25" customHeight="1">
      <c r="B3766" s="428">
        <f>+ACTIVIDADES!B189</f>
        <v>17.010000000000002</v>
      </c>
      <c r="C3766" s="759" t="str">
        <f t="array" ref="C3766">INDEX(ACTIVIDADES!$C:$C,MATCH(B3766,ACTIVIDADES!$B:$B,0))</f>
        <v>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v>
      </c>
      <c r="D3766" s="865"/>
      <c r="E3766" s="865"/>
      <c r="F3766" s="865"/>
      <c r="G3766" s="866"/>
      <c r="H3766" s="465" t="str">
        <f t="array" ref="H3766">INDEX(ACTIVIDADES!$D:$D,MATCH(B3766,ACTIVIDADES!$B:$B,0))</f>
        <v>m²</v>
      </c>
      <c r="I3766" s="57">
        <f>I3773</f>
        <v>0</v>
      </c>
    </row>
    <row r="3767" spans="2:9" ht="21" customHeight="1">
      <c r="B3767" s="760" t="s">
        <v>258</v>
      </c>
      <c r="C3767" s="761"/>
      <c r="D3767" s="762"/>
      <c r="E3767" s="58" t="s">
        <v>259</v>
      </c>
      <c r="F3767" s="58" t="s">
        <v>260</v>
      </c>
      <c r="G3767" s="58" t="s">
        <v>261</v>
      </c>
      <c r="H3767" s="58" t="s">
        <v>262</v>
      </c>
      <c r="I3767" s="59" t="s">
        <v>251</v>
      </c>
    </row>
    <row r="3768" spans="2:9" ht="15" customHeight="1">
      <c r="B3768" s="763"/>
      <c r="C3768" s="751"/>
      <c r="D3768" s="752"/>
      <c r="E3768" s="60"/>
      <c r="F3768" s="60"/>
      <c r="G3768" s="61"/>
      <c r="H3768" s="61"/>
      <c r="I3768" s="62">
        <f t="shared" ref="I3768:I3772" si="142">IF(E3768="",1,E3768)*IF(F3768="",1,F3768)*IF(G3768="",1,G3768)*H3768</f>
        <v>0</v>
      </c>
    </row>
    <row r="3769" spans="2:9" ht="15" customHeight="1">
      <c r="B3769" s="763"/>
      <c r="C3769" s="751"/>
      <c r="D3769" s="752"/>
      <c r="E3769" s="60"/>
      <c r="F3769" s="60"/>
      <c r="G3769" s="61"/>
      <c r="H3769" s="61"/>
      <c r="I3769" s="62">
        <f t="shared" si="142"/>
        <v>0</v>
      </c>
    </row>
    <row r="3770" spans="2:9" ht="15.75" customHeight="1">
      <c r="B3770" s="750"/>
      <c r="C3770" s="751"/>
      <c r="D3770" s="752"/>
      <c r="E3770" s="60"/>
      <c r="F3770" s="60"/>
      <c r="G3770" s="61"/>
      <c r="H3770" s="61"/>
      <c r="I3770" s="62">
        <f t="shared" si="142"/>
        <v>0</v>
      </c>
    </row>
    <row r="3771" spans="2:9" ht="15" customHeight="1">
      <c r="B3771" s="750"/>
      <c r="C3771" s="751"/>
      <c r="D3771" s="752"/>
      <c r="E3771" s="60"/>
      <c r="F3771" s="60"/>
      <c r="G3771" s="61"/>
      <c r="H3771" s="61"/>
      <c r="I3771" s="62">
        <f t="shared" si="142"/>
        <v>0</v>
      </c>
    </row>
    <row r="3772" spans="2:9" ht="15" customHeight="1">
      <c r="B3772" s="750"/>
      <c r="C3772" s="751"/>
      <c r="D3772" s="752"/>
      <c r="E3772" s="60"/>
      <c r="F3772" s="60"/>
      <c r="G3772" s="61"/>
      <c r="H3772" s="61"/>
      <c r="I3772" s="62">
        <f t="shared" si="142"/>
        <v>0</v>
      </c>
    </row>
    <row r="3773" spans="2:9" ht="15" customHeight="1">
      <c r="B3773" s="753" t="s">
        <v>263</v>
      </c>
      <c r="C3773" s="867"/>
      <c r="D3773" s="867"/>
      <c r="E3773" s="867"/>
      <c r="F3773" s="867"/>
      <c r="G3773" s="867"/>
      <c r="H3773" s="868"/>
      <c r="I3773" s="63">
        <f>SUM(I3768:I3772)</f>
        <v>0</v>
      </c>
    </row>
    <row r="3774" spans="2:9" ht="19.5" customHeight="1">
      <c r="B3774" s="754" t="s">
        <v>264</v>
      </c>
      <c r="C3774" s="869"/>
      <c r="D3774" s="869"/>
      <c r="E3774" s="869"/>
      <c r="F3774" s="869"/>
      <c r="G3774" s="869"/>
      <c r="H3774" s="869"/>
      <c r="I3774" s="870"/>
    </row>
    <row r="3775" spans="2:9" ht="19.5" customHeight="1">
      <c r="B3775" s="871"/>
      <c r="C3775" s="860"/>
      <c r="D3775" s="860"/>
      <c r="E3775" s="860"/>
      <c r="F3775" s="860"/>
      <c r="G3775" s="860"/>
      <c r="H3775" s="860"/>
      <c r="I3775" s="872"/>
    </row>
    <row r="3776" spans="2:9" ht="19.5" customHeight="1">
      <c r="B3776" s="871"/>
      <c r="C3776" s="860"/>
      <c r="D3776" s="860"/>
      <c r="E3776" s="860"/>
      <c r="F3776" s="860"/>
      <c r="G3776" s="860"/>
      <c r="H3776" s="860"/>
      <c r="I3776" s="872"/>
    </row>
    <row r="3777" spans="2:9" ht="19.5" customHeight="1">
      <c r="B3777" s="871"/>
      <c r="C3777" s="860"/>
      <c r="D3777" s="860"/>
      <c r="E3777" s="860"/>
      <c r="F3777" s="860"/>
      <c r="G3777" s="860"/>
      <c r="H3777" s="860"/>
      <c r="I3777" s="872"/>
    </row>
    <row r="3778" spans="2:9" ht="19.5" customHeight="1">
      <c r="B3778" s="871"/>
      <c r="C3778" s="860"/>
      <c r="D3778" s="860"/>
      <c r="E3778" s="860"/>
      <c r="F3778" s="860"/>
      <c r="G3778" s="860"/>
      <c r="H3778" s="860"/>
      <c r="I3778" s="872"/>
    </row>
    <row r="3779" spans="2:9" ht="19.5" customHeight="1">
      <c r="B3779" s="871"/>
      <c r="C3779" s="860"/>
      <c r="D3779" s="860"/>
      <c r="E3779" s="860"/>
      <c r="F3779" s="860"/>
      <c r="G3779" s="860"/>
      <c r="H3779" s="860"/>
      <c r="I3779" s="872"/>
    </row>
    <row r="3780" spans="2:9" ht="19.5" customHeight="1">
      <c r="B3780" s="871"/>
      <c r="C3780" s="860"/>
      <c r="D3780" s="860"/>
      <c r="E3780" s="860"/>
      <c r="F3780" s="860"/>
      <c r="G3780" s="860"/>
      <c r="H3780" s="860"/>
      <c r="I3780" s="872"/>
    </row>
    <row r="3781" spans="2:9" ht="19.5" customHeight="1">
      <c r="B3781" s="871"/>
      <c r="C3781" s="860"/>
      <c r="D3781" s="860"/>
      <c r="E3781" s="860"/>
      <c r="F3781" s="860"/>
      <c r="G3781" s="860"/>
      <c r="H3781" s="860"/>
      <c r="I3781" s="872"/>
    </row>
    <row r="3782" spans="2:9" ht="19.5" customHeight="1">
      <c r="B3782" s="871"/>
      <c r="C3782" s="860"/>
      <c r="D3782" s="860"/>
      <c r="E3782" s="860"/>
      <c r="F3782" s="860"/>
      <c r="G3782" s="860"/>
      <c r="H3782" s="860"/>
      <c r="I3782" s="872"/>
    </row>
    <row r="3783" spans="2:9" ht="19.5" customHeight="1">
      <c r="B3783" s="871"/>
      <c r="C3783" s="860"/>
      <c r="D3783" s="860"/>
      <c r="E3783" s="860"/>
      <c r="F3783" s="860"/>
      <c r="G3783" s="860"/>
      <c r="H3783" s="860"/>
      <c r="I3783" s="872"/>
    </row>
    <row r="3784" spans="2:9" ht="19.5" customHeight="1">
      <c r="B3784" s="873"/>
      <c r="C3784" s="865"/>
      <c r="D3784" s="865"/>
      <c r="E3784" s="865"/>
      <c r="F3784" s="865"/>
      <c r="G3784" s="865"/>
      <c r="H3784" s="865"/>
      <c r="I3784" s="866"/>
    </row>
    <row r="3785" spans="2:9" ht="14.25" customHeight="1"/>
    <row r="3786" spans="2:9" ht="18" customHeight="1">
      <c r="B3786" s="755" t="s">
        <v>256</v>
      </c>
      <c r="C3786" s="861"/>
      <c r="D3786" s="861"/>
      <c r="E3786" s="861"/>
      <c r="F3786" s="861"/>
      <c r="G3786" s="862"/>
      <c r="H3786" s="461"/>
      <c r="I3786" s="462"/>
    </row>
    <row r="3787" spans="2:9" ht="18" customHeight="1">
      <c r="B3787" s="756" t="s">
        <v>257</v>
      </c>
      <c r="C3787" s="861"/>
      <c r="D3787" s="861"/>
      <c r="E3787" s="861"/>
      <c r="F3787" s="861"/>
      <c r="G3787" s="862"/>
      <c r="H3787" s="52"/>
      <c r="I3787" s="53"/>
    </row>
    <row r="3788" spans="2:9" ht="33" customHeight="1">
      <c r="B3788" s="757" t="str">
        <f>+ACTIVIDADES!$B$2</f>
        <v>MANTENIMIENTO RESTAURANTES ESCOLARES</v>
      </c>
      <c r="C3788" s="863"/>
      <c r="D3788" s="863"/>
      <c r="E3788" s="863"/>
      <c r="F3788" s="863"/>
      <c r="G3788" s="864"/>
      <c r="H3788" s="54"/>
      <c r="I3788" s="55"/>
    </row>
    <row r="3789" spans="2:9" ht="21" customHeight="1">
      <c r="B3789" s="463" t="s">
        <v>6</v>
      </c>
      <c r="C3789" s="758" t="s">
        <v>7</v>
      </c>
      <c r="D3789" s="861"/>
      <c r="E3789" s="861"/>
      <c r="F3789" s="861"/>
      <c r="G3789" s="861"/>
      <c r="H3789" s="464" t="s">
        <v>22</v>
      </c>
      <c r="I3789" s="56" t="s">
        <v>23</v>
      </c>
    </row>
    <row r="3790" spans="2:9" ht="95.25" customHeight="1">
      <c r="B3790" s="428">
        <f>+B3766+0.01</f>
        <v>17.020000000000003</v>
      </c>
      <c r="C3790" s="759" t="str">
        <f t="array" ref="C3790">INDEX(ACTIVIDADES!$C:$C,MATCH(B3790,ACTIVIDADES!$B:$B,0))</f>
        <v>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v>
      </c>
      <c r="D3790" s="865"/>
      <c r="E3790" s="865"/>
      <c r="F3790" s="865"/>
      <c r="G3790" s="866"/>
      <c r="H3790" s="465" t="str">
        <f t="array" ref="H3790">INDEX(ACTIVIDADES!$D:$D,MATCH(B3790,ACTIVIDADES!$B:$B,0))</f>
        <v>m²</v>
      </c>
      <c r="I3790" s="57">
        <f>I3797</f>
        <v>0</v>
      </c>
    </row>
    <row r="3791" spans="2:9" ht="21" customHeight="1">
      <c r="B3791" s="760" t="s">
        <v>258</v>
      </c>
      <c r="C3791" s="761"/>
      <c r="D3791" s="762"/>
      <c r="E3791" s="58" t="s">
        <v>259</v>
      </c>
      <c r="F3791" s="58" t="s">
        <v>260</v>
      </c>
      <c r="G3791" s="58" t="s">
        <v>261</v>
      </c>
      <c r="H3791" s="58" t="s">
        <v>262</v>
      </c>
      <c r="I3791" s="59" t="s">
        <v>251</v>
      </c>
    </row>
    <row r="3792" spans="2:9" ht="15" customHeight="1">
      <c r="B3792" s="763"/>
      <c r="C3792" s="751"/>
      <c r="D3792" s="752"/>
      <c r="E3792" s="60"/>
      <c r="F3792" s="60"/>
      <c r="G3792" s="61"/>
      <c r="H3792" s="61"/>
      <c r="I3792" s="62">
        <f t="shared" ref="I3792:I3796" si="143">IF(E3792="",1,E3792)*IF(F3792="",1,F3792)*IF(G3792="",1,G3792)*H3792</f>
        <v>0</v>
      </c>
    </row>
    <row r="3793" spans="2:9" ht="15" customHeight="1">
      <c r="B3793" s="763"/>
      <c r="C3793" s="751"/>
      <c r="D3793" s="752"/>
      <c r="E3793" s="60"/>
      <c r="F3793" s="60"/>
      <c r="G3793" s="61"/>
      <c r="H3793" s="61"/>
      <c r="I3793" s="62">
        <f t="shared" si="143"/>
        <v>0</v>
      </c>
    </row>
    <row r="3794" spans="2:9" ht="15.75" customHeight="1">
      <c r="B3794" s="750"/>
      <c r="C3794" s="751"/>
      <c r="D3794" s="752"/>
      <c r="E3794" s="60"/>
      <c r="F3794" s="60"/>
      <c r="G3794" s="61"/>
      <c r="H3794" s="61"/>
      <c r="I3794" s="62">
        <f t="shared" si="143"/>
        <v>0</v>
      </c>
    </row>
    <row r="3795" spans="2:9" ht="15" customHeight="1">
      <c r="B3795" s="750"/>
      <c r="C3795" s="751"/>
      <c r="D3795" s="752"/>
      <c r="E3795" s="60"/>
      <c r="F3795" s="60"/>
      <c r="G3795" s="61"/>
      <c r="H3795" s="61"/>
      <c r="I3795" s="62">
        <f t="shared" si="143"/>
        <v>0</v>
      </c>
    </row>
    <row r="3796" spans="2:9" ht="15" customHeight="1">
      <c r="B3796" s="750"/>
      <c r="C3796" s="751"/>
      <c r="D3796" s="752"/>
      <c r="E3796" s="60"/>
      <c r="F3796" s="60"/>
      <c r="G3796" s="61"/>
      <c r="H3796" s="61"/>
      <c r="I3796" s="62">
        <f t="shared" si="143"/>
        <v>0</v>
      </c>
    </row>
    <row r="3797" spans="2:9" ht="15" customHeight="1">
      <c r="B3797" s="753" t="s">
        <v>263</v>
      </c>
      <c r="C3797" s="867"/>
      <c r="D3797" s="867"/>
      <c r="E3797" s="867"/>
      <c r="F3797" s="867"/>
      <c r="G3797" s="867"/>
      <c r="H3797" s="868"/>
      <c r="I3797" s="63">
        <f>SUM(I3792:I3796)</f>
        <v>0</v>
      </c>
    </row>
    <row r="3798" spans="2:9" ht="19.5" customHeight="1">
      <c r="B3798" s="754" t="s">
        <v>264</v>
      </c>
      <c r="C3798" s="869"/>
      <c r="D3798" s="869"/>
      <c r="E3798" s="869"/>
      <c r="F3798" s="869"/>
      <c r="G3798" s="869"/>
      <c r="H3798" s="869"/>
      <c r="I3798" s="870"/>
    </row>
    <row r="3799" spans="2:9" ht="19.5" customHeight="1">
      <c r="B3799" s="871"/>
      <c r="C3799" s="860"/>
      <c r="D3799" s="860"/>
      <c r="E3799" s="860"/>
      <c r="F3799" s="860"/>
      <c r="G3799" s="860"/>
      <c r="H3799" s="860"/>
      <c r="I3799" s="872"/>
    </row>
    <row r="3800" spans="2:9" ht="19.5" customHeight="1">
      <c r="B3800" s="871"/>
      <c r="C3800" s="860"/>
      <c r="D3800" s="860"/>
      <c r="E3800" s="860"/>
      <c r="F3800" s="860"/>
      <c r="G3800" s="860"/>
      <c r="H3800" s="860"/>
      <c r="I3800" s="872"/>
    </row>
    <row r="3801" spans="2:9" ht="19.5" customHeight="1">
      <c r="B3801" s="871"/>
      <c r="C3801" s="860"/>
      <c r="D3801" s="860"/>
      <c r="E3801" s="860"/>
      <c r="F3801" s="860"/>
      <c r="G3801" s="860"/>
      <c r="H3801" s="860"/>
      <c r="I3801" s="872"/>
    </row>
    <row r="3802" spans="2:9" ht="19.5" customHeight="1">
      <c r="B3802" s="871"/>
      <c r="C3802" s="860"/>
      <c r="D3802" s="860"/>
      <c r="E3802" s="860"/>
      <c r="F3802" s="860"/>
      <c r="G3802" s="860"/>
      <c r="H3802" s="860"/>
      <c r="I3802" s="872"/>
    </row>
    <row r="3803" spans="2:9" ht="19.5" customHeight="1">
      <c r="B3803" s="871"/>
      <c r="C3803" s="860"/>
      <c r="D3803" s="860"/>
      <c r="E3803" s="860"/>
      <c r="F3803" s="860"/>
      <c r="G3803" s="860"/>
      <c r="H3803" s="860"/>
      <c r="I3803" s="872"/>
    </row>
    <row r="3804" spans="2:9" ht="19.5" customHeight="1">
      <c r="B3804" s="871"/>
      <c r="C3804" s="860"/>
      <c r="D3804" s="860"/>
      <c r="E3804" s="860"/>
      <c r="F3804" s="860"/>
      <c r="G3804" s="860"/>
      <c r="H3804" s="860"/>
      <c r="I3804" s="872"/>
    </row>
    <row r="3805" spans="2:9" ht="19.5" customHeight="1">
      <c r="B3805" s="871"/>
      <c r="C3805" s="860"/>
      <c r="D3805" s="860"/>
      <c r="E3805" s="860"/>
      <c r="F3805" s="860"/>
      <c r="G3805" s="860"/>
      <c r="H3805" s="860"/>
      <c r="I3805" s="872"/>
    </row>
    <row r="3806" spans="2:9" ht="19.5" customHeight="1">
      <c r="B3806" s="871"/>
      <c r="C3806" s="860"/>
      <c r="D3806" s="860"/>
      <c r="E3806" s="860"/>
      <c r="F3806" s="860"/>
      <c r="G3806" s="860"/>
      <c r="H3806" s="860"/>
      <c r="I3806" s="872"/>
    </row>
    <row r="3807" spans="2:9" ht="19.5" customHeight="1">
      <c r="B3807" s="871"/>
      <c r="C3807" s="860"/>
      <c r="D3807" s="860"/>
      <c r="E3807" s="860"/>
      <c r="F3807" s="860"/>
      <c r="G3807" s="860"/>
      <c r="H3807" s="860"/>
      <c r="I3807" s="872"/>
    </row>
    <row r="3808" spans="2:9" ht="19.5" customHeight="1">
      <c r="B3808" s="873"/>
      <c r="C3808" s="865"/>
      <c r="D3808" s="865"/>
      <c r="E3808" s="865"/>
      <c r="F3808" s="865"/>
      <c r="G3808" s="865"/>
      <c r="H3808" s="865"/>
      <c r="I3808" s="866"/>
    </row>
    <row r="3809" spans="2:11" ht="14.25" customHeight="1"/>
    <row r="3810" spans="2:11" ht="18" customHeight="1">
      <c r="B3810" s="755" t="s">
        <v>256</v>
      </c>
      <c r="C3810" s="861"/>
      <c r="D3810" s="861"/>
      <c r="E3810" s="861"/>
      <c r="F3810" s="861"/>
      <c r="G3810" s="862"/>
      <c r="H3810" s="461"/>
      <c r="I3810" s="462"/>
    </row>
    <row r="3811" spans="2:11" ht="18" customHeight="1">
      <c r="B3811" s="756" t="s">
        <v>257</v>
      </c>
      <c r="C3811" s="861"/>
      <c r="D3811" s="861"/>
      <c r="E3811" s="861"/>
      <c r="F3811" s="861"/>
      <c r="G3811" s="862"/>
      <c r="H3811" s="52"/>
      <c r="I3811" s="53"/>
    </row>
    <row r="3812" spans="2:11" ht="33" customHeight="1">
      <c r="B3812" s="757" t="str">
        <f>+ACTIVIDADES!$B$2</f>
        <v>MANTENIMIENTO RESTAURANTES ESCOLARES</v>
      </c>
      <c r="C3812" s="863"/>
      <c r="D3812" s="863"/>
      <c r="E3812" s="863"/>
      <c r="F3812" s="863"/>
      <c r="G3812" s="864"/>
      <c r="H3812" s="54"/>
      <c r="I3812" s="55"/>
    </row>
    <row r="3813" spans="2:11" ht="21" customHeight="1">
      <c r="B3813" s="463" t="s">
        <v>6</v>
      </c>
      <c r="C3813" s="758" t="s">
        <v>7</v>
      </c>
      <c r="D3813" s="861"/>
      <c r="E3813" s="861"/>
      <c r="F3813" s="861"/>
      <c r="G3813" s="861"/>
      <c r="H3813" s="464" t="s">
        <v>22</v>
      </c>
      <c r="I3813" s="56" t="s">
        <v>23</v>
      </c>
    </row>
    <row r="3814" spans="2:11" ht="158.44999999999999" customHeight="1">
      <c r="B3814" s="428">
        <f>+B3790+0.01</f>
        <v>17.030000000000005</v>
      </c>
      <c r="C3814" s="759" t="str">
        <f t="array" ref="C3814">INDEX(ACTIVIDADES!$C:$C,MATCH(B3814,ACTIVIDADES!$B:$B,0))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3814" s="865"/>
      <c r="E3814" s="865"/>
      <c r="F3814" s="865"/>
      <c r="G3814" s="866"/>
      <c r="H3814" s="465" t="str">
        <f t="array" ref="H3814">INDEX(ACTIVIDADES!$D:$D,MATCH(B3814,ACTIVIDADES!$B:$B,0))</f>
        <v>m²</v>
      </c>
      <c r="I3814" s="57">
        <f>I3821</f>
        <v>233.852</v>
      </c>
      <c r="K3814" s="739">
        <f>INDEX(ACTIVIDADES!$F$9:$F$204,MATCH(MEMORIAS!B3814,ACTIVIDADES!$B$9:$B$204,0))</f>
        <v>21422.989069270396</v>
      </c>
    </row>
    <row r="3815" spans="2:11" ht="21" customHeight="1">
      <c r="B3815" s="760" t="s">
        <v>258</v>
      </c>
      <c r="C3815" s="761"/>
      <c r="D3815" s="762"/>
      <c r="E3815" s="58" t="s">
        <v>259</v>
      </c>
      <c r="F3815" s="58" t="s">
        <v>260</v>
      </c>
      <c r="G3815" s="58" t="s">
        <v>261</v>
      </c>
      <c r="H3815" s="58" t="s">
        <v>262</v>
      </c>
      <c r="I3815" s="59" t="s">
        <v>251</v>
      </c>
    </row>
    <row r="3816" spans="2:11" ht="15" customHeight="1">
      <c r="B3816" s="763" t="s">
        <v>284</v>
      </c>
      <c r="C3816" s="751"/>
      <c r="D3816" s="752"/>
      <c r="E3816" s="64">
        <v>7.94</v>
      </c>
      <c r="F3816" s="64">
        <v>2.4</v>
      </c>
      <c r="G3816" s="61"/>
      <c r="H3816" s="61">
        <v>2</v>
      </c>
      <c r="I3816" s="62">
        <f t="shared" ref="I3816:I3820" si="144">IF(E3816="",1,E3816)*IF(F3816="",1,F3816)*IF(G3816="",1,G3816)*H3816</f>
        <v>38.112000000000002</v>
      </c>
      <c r="K3816" s="740">
        <f>+I3816*K3814</f>
        <v>816472.95940803341</v>
      </c>
    </row>
    <row r="3817" spans="2:11" ht="15" customHeight="1">
      <c r="B3817" s="763" t="s">
        <v>284</v>
      </c>
      <c r="C3817" s="751"/>
      <c r="D3817" s="752"/>
      <c r="E3817" s="64">
        <v>10.8</v>
      </c>
      <c r="F3817" s="64">
        <v>2.4</v>
      </c>
      <c r="G3817" s="61"/>
      <c r="H3817" s="61">
        <v>2</v>
      </c>
      <c r="I3817" s="62">
        <f t="shared" si="144"/>
        <v>51.84</v>
      </c>
      <c r="K3817" s="740">
        <f>+I3817*K3814</f>
        <v>1110567.7533509773</v>
      </c>
    </row>
    <row r="3818" spans="2:11" ht="15" customHeight="1">
      <c r="B3818" s="763" t="s">
        <v>284</v>
      </c>
      <c r="C3818" s="751"/>
      <c r="D3818" s="752"/>
      <c r="E3818" s="64">
        <v>6</v>
      </c>
      <c r="F3818" s="64">
        <v>2.4</v>
      </c>
      <c r="G3818" s="61"/>
      <c r="H3818" s="61">
        <v>2</v>
      </c>
      <c r="I3818" s="62">
        <f t="shared" si="144"/>
        <v>28.799999999999997</v>
      </c>
      <c r="K3818" s="740">
        <f>+I3818*K3814</f>
        <v>616982.08519498736</v>
      </c>
    </row>
    <row r="3819" spans="2:11" ht="15" customHeight="1">
      <c r="B3819" s="763" t="s">
        <v>285</v>
      </c>
      <c r="C3819" s="751"/>
      <c r="D3819" s="752"/>
      <c r="E3819" s="64">
        <v>7.2</v>
      </c>
      <c r="F3819" s="64">
        <v>6</v>
      </c>
      <c r="G3819" s="61"/>
      <c r="H3819" s="61">
        <v>1</v>
      </c>
      <c r="I3819" s="62">
        <f t="shared" si="144"/>
        <v>43.2</v>
      </c>
      <c r="K3819" s="740">
        <f>+I3819*K3814</f>
        <v>925473.1277924811</v>
      </c>
    </row>
    <row r="3820" spans="2:11" ht="15" customHeight="1">
      <c r="B3820" s="763" t="s">
        <v>2</v>
      </c>
      <c r="C3820" s="751"/>
      <c r="D3820" s="752"/>
      <c r="E3820" s="60">
        <v>1</v>
      </c>
      <c r="F3820" s="60">
        <v>71.900000000000006</v>
      </c>
      <c r="G3820" s="61"/>
      <c r="H3820" s="61">
        <v>1</v>
      </c>
      <c r="I3820" s="62">
        <f t="shared" si="144"/>
        <v>71.900000000000006</v>
      </c>
      <c r="K3820" s="740">
        <f>+I3820*K3814</f>
        <v>1540312.9140805416</v>
      </c>
    </row>
    <row r="3821" spans="2:11" ht="15" customHeight="1">
      <c r="B3821" s="753" t="s">
        <v>263</v>
      </c>
      <c r="C3821" s="867"/>
      <c r="D3821" s="867"/>
      <c r="E3821" s="867"/>
      <c r="F3821" s="867"/>
      <c r="G3821" s="867"/>
      <c r="H3821" s="868"/>
      <c r="I3821" s="63">
        <f>SUM(I3816:I3820)</f>
        <v>233.852</v>
      </c>
    </row>
    <row r="3822" spans="2:11" ht="19.5" customHeight="1">
      <c r="B3822" s="754" t="s">
        <v>264</v>
      </c>
      <c r="C3822" s="869"/>
      <c r="D3822" s="869"/>
      <c r="E3822" s="869"/>
      <c r="F3822" s="869"/>
      <c r="G3822" s="869"/>
      <c r="H3822" s="869"/>
      <c r="I3822" s="870"/>
    </row>
    <row r="3823" spans="2:11" ht="19.5" customHeight="1">
      <c r="B3823" s="871"/>
      <c r="C3823" s="860"/>
      <c r="D3823" s="860"/>
      <c r="E3823" s="860"/>
      <c r="F3823" s="860"/>
      <c r="G3823" s="860"/>
      <c r="H3823" s="860"/>
      <c r="I3823" s="872"/>
    </row>
    <row r="3824" spans="2:11" ht="19.5" customHeight="1">
      <c r="B3824" s="871"/>
      <c r="C3824" s="860"/>
      <c r="D3824" s="860"/>
      <c r="E3824" s="860"/>
      <c r="F3824" s="860"/>
      <c r="G3824" s="860"/>
      <c r="H3824" s="860"/>
      <c r="I3824" s="872"/>
    </row>
    <row r="3825" spans="2:9" ht="19.5" customHeight="1">
      <c r="B3825" s="871"/>
      <c r="C3825" s="860"/>
      <c r="D3825" s="860"/>
      <c r="E3825" s="860"/>
      <c r="F3825" s="860"/>
      <c r="G3825" s="860"/>
      <c r="H3825" s="860"/>
      <c r="I3825" s="872"/>
    </row>
    <row r="3826" spans="2:9" ht="19.5" customHeight="1">
      <c r="B3826" s="871"/>
      <c r="C3826" s="860"/>
      <c r="D3826" s="860"/>
      <c r="E3826" s="860"/>
      <c r="F3826" s="860"/>
      <c r="G3826" s="860"/>
      <c r="H3826" s="860"/>
      <c r="I3826" s="872"/>
    </row>
    <row r="3827" spans="2:9" ht="19.5" customHeight="1">
      <c r="B3827" s="871"/>
      <c r="C3827" s="860"/>
      <c r="D3827" s="860"/>
      <c r="E3827" s="860"/>
      <c r="F3827" s="860"/>
      <c r="G3827" s="860"/>
      <c r="H3827" s="860"/>
      <c r="I3827" s="872"/>
    </row>
    <row r="3828" spans="2:9" ht="19.5" customHeight="1">
      <c r="B3828" s="871"/>
      <c r="C3828" s="860"/>
      <c r="D3828" s="860"/>
      <c r="E3828" s="860"/>
      <c r="F3828" s="860"/>
      <c r="G3828" s="860"/>
      <c r="H3828" s="860"/>
      <c r="I3828" s="872"/>
    </row>
    <row r="3829" spans="2:9" ht="19.5" customHeight="1">
      <c r="B3829" s="871"/>
      <c r="C3829" s="860"/>
      <c r="D3829" s="860"/>
      <c r="E3829" s="860"/>
      <c r="F3829" s="860"/>
      <c r="G3829" s="860"/>
      <c r="H3829" s="860"/>
      <c r="I3829" s="872"/>
    </row>
    <row r="3830" spans="2:9" ht="19.5" customHeight="1">
      <c r="B3830" s="871"/>
      <c r="C3830" s="860"/>
      <c r="D3830" s="860"/>
      <c r="E3830" s="860"/>
      <c r="F3830" s="860"/>
      <c r="G3830" s="860"/>
      <c r="H3830" s="860"/>
      <c r="I3830" s="872"/>
    </row>
    <row r="3831" spans="2:9" ht="19.5" customHeight="1">
      <c r="B3831" s="871"/>
      <c r="C3831" s="860"/>
      <c r="D3831" s="860"/>
      <c r="E3831" s="860"/>
      <c r="F3831" s="860"/>
      <c r="G3831" s="860"/>
      <c r="H3831" s="860"/>
      <c r="I3831" s="872"/>
    </row>
    <row r="3832" spans="2:9" ht="19.5" customHeight="1">
      <c r="B3832" s="871"/>
      <c r="C3832" s="860"/>
      <c r="D3832" s="860"/>
      <c r="E3832" s="860"/>
      <c r="F3832" s="860"/>
      <c r="G3832" s="860"/>
      <c r="H3832" s="860"/>
      <c r="I3832" s="872"/>
    </row>
    <row r="3833" spans="2:9" ht="19.5" customHeight="1">
      <c r="B3833" s="871"/>
      <c r="C3833" s="860"/>
      <c r="D3833" s="860"/>
      <c r="E3833" s="860"/>
      <c r="F3833" s="860"/>
      <c r="G3833" s="860"/>
      <c r="H3833" s="860"/>
      <c r="I3833" s="872"/>
    </row>
    <row r="3834" spans="2:9" ht="19.5" customHeight="1">
      <c r="B3834" s="871"/>
      <c r="C3834" s="860"/>
      <c r="D3834" s="860"/>
      <c r="E3834" s="860"/>
      <c r="F3834" s="860"/>
      <c r="G3834" s="860"/>
      <c r="H3834" s="860"/>
      <c r="I3834" s="872"/>
    </row>
    <row r="3835" spans="2:9" ht="19.5" customHeight="1">
      <c r="B3835" s="871"/>
      <c r="C3835" s="860"/>
      <c r="D3835" s="860"/>
      <c r="E3835" s="860"/>
      <c r="F3835" s="860"/>
      <c r="G3835" s="860"/>
      <c r="H3835" s="860"/>
      <c r="I3835" s="872"/>
    </row>
    <row r="3836" spans="2:9" ht="19.5" customHeight="1">
      <c r="B3836" s="871"/>
      <c r="C3836" s="860"/>
      <c r="D3836" s="860"/>
      <c r="E3836" s="860"/>
      <c r="F3836" s="860"/>
      <c r="G3836" s="860"/>
      <c r="H3836" s="860"/>
      <c r="I3836" s="872"/>
    </row>
    <row r="3837" spans="2:9" ht="19.5" customHeight="1">
      <c r="B3837" s="871"/>
      <c r="C3837" s="860"/>
      <c r="D3837" s="860"/>
      <c r="E3837" s="860"/>
      <c r="F3837" s="860"/>
      <c r="G3837" s="860"/>
      <c r="H3837" s="860"/>
      <c r="I3837" s="872"/>
    </row>
    <row r="3838" spans="2:9" ht="19.5" customHeight="1">
      <c r="B3838" s="871"/>
      <c r="C3838" s="860"/>
      <c r="D3838" s="860"/>
      <c r="E3838" s="860"/>
      <c r="F3838" s="860"/>
      <c r="G3838" s="860"/>
      <c r="H3838" s="860"/>
      <c r="I3838" s="872"/>
    </row>
    <row r="3839" spans="2:9" ht="19.5" customHeight="1">
      <c r="B3839" s="871"/>
      <c r="C3839" s="860"/>
      <c r="D3839" s="860"/>
      <c r="E3839" s="860"/>
      <c r="F3839" s="860"/>
      <c r="G3839" s="860"/>
      <c r="H3839" s="860"/>
      <c r="I3839" s="872"/>
    </row>
    <row r="3840" spans="2:9" ht="19.5" customHeight="1">
      <c r="B3840" s="871"/>
      <c r="C3840" s="860"/>
      <c r="D3840" s="860"/>
      <c r="E3840" s="860"/>
      <c r="F3840" s="860"/>
      <c r="G3840" s="860"/>
      <c r="H3840" s="860"/>
      <c r="I3840" s="872"/>
    </row>
    <row r="3841" spans="2:11" ht="19.5" customHeight="1">
      <c r="B3841" s="871"/>
      <c r="C3841" s="860"/>
      <c r="D3841" s="860"/>
      <c r="E3841" s="860"/>
      <c r="F3841" s="860"/>
      <c r="G3841" s="860"/>
      <c r="H3841" s="860"/>
      <c r="I3841" s="872"/>
    </row>
    <row r="3842" spans="2:11" ht="19.5" customHeight="1">
      <c r="B3842" s="871"/>
      <c r="C3842" s="860"/>
      <c r="D3842" s="860"/>
      <c r="E3842" s="860"/>
      <c r="F3842" s="860"/>
      <c r="G3842" s="860"/>
      <c r="H3842" s="860"/>
      <c r="I3842" s="872"/>
    </row>
    <row r="3843" spans="2:11" ht="19.5" customHeight="1">
      <c r="B3843" s="871"/>
      <c r="C3843" s="860"/>
      <c r="D3843" s="860"/>
      <c r="E3843" s="860"/>
      <c r="F3843" s="860"/>
      <c r="G3843" s="860"/>
      <c r="H3843" s="860"/>
      <c r="I3843" s="872"/>
    </row>
    <row r="3844" spans="2:11" ht="19.5" customHeight="1">
      <c r="B3844" s="871"/>
      <c r="C3844" s="860"/>
      <c r="D3844" s="860"/>
      <c r="E3844" s="860"/>
      <c r="F3844" s="860"/>
      <c r="G3844" s="860"/>
      <c r="H3844" s="860"/>
      <c r="I3844" s="872"/>
    </row>
    <row r="3845" spans="2:11" ht="19.5" customHeight="1">
      <c r="B3845" s="871"/>
      <c r="C3845" s="860"/>
      <c r="D3845" s="860"/>
      <c r="E3845" s="860"/>
      <c r="F3845" s="860"/>
      <c r="G3845" s="860"/>
      <c r="H3845" s="860"/>
      <c r="I3845" s="872"/>
    </row>
    <row r="3846" spans="2:11" ht="19.5" customHeight="1">
      <c r="B3846" s="873"/>
      <c r="C3846" s="865"/>
      <c r="D3846" s="865"/>
      <c r="E3846" s="865"/>
      <c r="F3846" s="865"/>
      <c r="G3846" s="865"/>
      <c r="H3846" s="865"/>
      <c r="I3846" s="866"/>
    </row>
    <row r="3847" spans="2:11" ht="14.25" customHeight="1"/>
    <row r="3848" spans="2:11" ht="18" customHeight="1">
      <c r="B3848" s="755" t="s">
        <v>256</v>
      </c>
      <c r="C3848" s="861"/>
      <c r="D3848" s="861"/>
      <c r="E3848" s="861"/>
      <c r="F3848" s="861"/>
      <c r="G3848" s="862"/>
      <c r="H3848" s="461"/>
      <c r="I3848" s="462"/>
    </row>
    <row r="3849" spans="2:11" ht="18" customHeight="1">
      <c r="B3849" s="756" t="s">
        <v>257</v>
      </c>
      <c r="C3849" s="861"/>
      <c r="D3849" s="861"/>
      <c r="E3849" s="861"/>
      <c r="F3849" s="861"/>
      <c r="G3849" s="862"/>
      <c r="H3849" s="52"/>
      <c r="I3849" s="53"/>
    </row>
    <row r="3850" spans="2:11" ht="33" customHeight="1">
      <c r="B3850" s="757" t="str">
        <f>+ACTIVIDADES!$B$2</f>
        <v>MANTENIMIENTO RESTAURANTES ESCOLARES</v>
      </c>
      <c r="C3850" s="863"/>
      <c r="D3850" s="863"/>
      <c r="E3850" s="863"/>
      <c r="F3850" s="863"/>
      <c r="G3850" s="864"/>
      <c r="H3850" s="54"/>
      <c r="I3850" s="55"/>
    </row>
    <row r="3851" spans="2:11" ht="15.75">
      <c r="B3851" s="463" t="s">
        <v>6</v>
      </c>
      <c r="C3851" s="758" t="s">
        <v>7</v>
      </c>
      <c r="D3851" s="861"/>
      <c r="E3851" s="861"/>
      <c r="F3851" s="861"/>
      <c r="G3851" s="861"/>
      <c r="H3851" s="464" t="s">
        <v>22</v>
      </c>
      <c r="I3851" s="56" t="s">
        <v>23</v>
      </c>
    </row>
    <row r="3852" spans="2:11" ht="160.9" customHeight="1">
      <c r="B3852" s="428">
        <f>+B3814+0.01</f>
        <v>17.040000000000006</v>
      </c>
      <c r="C3852" s="759" t="str">
        <f t="array" ref="C3852">INDEX(ACTIVIDADES!$C:$C,MATCH(B3852,ACTIVIDADES!$B:$B,0))</f>
        <v>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3852" s="865"/>
      <c r="E3852" s="865"/>
      <c r="F3852" s="865"/>
      <c r="G3852" s="866"/>
      <c r="H3852" s="465" t="str">
        <f t="array" ref="H3852">INDEX(ACTIVIDADES!$D:$D,MATCH(B3852,ACTIVIDADES!$B:$B,0))</f>
        <v>m²</v>
      </c>
      <c r="I3852" s="57">
        <f>I3859</f>
        <v>126.56</v>
      </c>
      <c r="K3852" s="739">
        <f>INDEX(ACTIVIDADES!$F$9:$F$204,MATCH(MEMORIAS!B3852,ACTIVIDADES!$B$9:$B$204,0))</f>
        <v>33745.981782117327</v>
      </c>
    </row>
    <row r="3853" spans="2:11" ht="14.25" customHeight="1">
      <c r="B3853" s="760" t="s">
        <v>258</v>
      </c>
      <c r="C3853" s="761"/>
      <c r="D3853" s="762"/>
      <c r="E3853" s="58" t="s">
        <v>259</v>
      </c>
      <c r="F3853" s="58" t="s">
        <v>260</v>
      </c>
      <c r="G3853" s="58" t="s">
        <v>261</v>
      </c>
      <c r="H3853" s="58" t="s">
        <v>262</v>
      </c>
      <c r="I3853" s="59" t="s">
        <v>251</v>
      </c>
    </row>
    <row r="3854" spans="2:11" ht="15" customHeight="1">
      <c r="B3854" s="763" t="s">
        <v>286</v>
      </c>
      <c r="C3854" s="751"/>
      <c r="D3854" s="752"/>
      <c r="E3854" s="64">
        <v>5.4</v>
      </c>
      <c r="F3854" s="64">
        <v>2.4</v>
      </c>
      <c r="G3854" s="61"/>
      <c r="H3854" s="61">
        <v>1</v>
      </c>
      <c r="I3854" s="62">
        <f t="shared" ref="I3854:I3858" si="145">IF(E3854="",1,E3854)*IF(F3854="",1,F3854)*IF(G3854="",1,G3854)*H3854</f>
        <v>12.96</v>
      </c>
      <c r="K3854" s="740">
        <f>+I3854*K3852</f>
        <v>437347.92389624059</v>
      </c>
    </row>
    <row r="3855" spans="2:11" ht="15" customHeight="1">
      <c r="B3855" s="763" t="s">
        <v>286</v>
      </c>
      <c r="C3855" s="751"/>
      <c r="D3855" s="752"/>
      <c r="E3855" s="64">
        <v>10.8</v>
      </c>
      <c r="F3855" s="64">
        <v>2.4</v>
      </c>
      <c r="G3855" s="61"/>
      <c r="H3855" s="61">
        <v>1</v>
      </c>
      <c r="I3855" s="62">
        <f t="shared" si="145"/>
        <v>25.92</v>
      </c>
      <c r="K3855" s="740">
        <f>+I3855*K3852</f>
        <v>874695.84779248119</v>
      </c>
    </row>
    <row r="3856" spans="2:11" ht="15.75" customHeight="1">
      <c r="B3856" s="750" t="s">
        <v>2</v>
      </c>
      <c r="C3856" s="751"/>
      <c r="D3856" s="752"/>
      <c r="E3856" s="64">
        <v>1</v>
      </c>
      <c r="F3856" s="64">
        <v>87.68</v>
      </c>
      <c r="G3856" s="61"/>
      <c r="H3856" s="61">
        <v>1</v>
      </c>
      <c r="I3856" s="62">
        <f t="shared" si="145"/>
        <v>87.68</v>
      </c>
      <c r="K3856" s="740">
        <f>+I3856*K3852</f>
        <v>2958847.6826560474</v>
      </c>
    </row>
    <row r="3857" spans="2:11" ht="15" customHeight="1">
      <c r="B3857" s="750"/>
      <c r="C3857" s="751"/>
      <c r="D3857" s="752"/>
      <c r="E3857" s="60"/>
      <c r="F3857" s="60"/>
      <c r="G3857" s="61"/>
      <c r="H3857" s="61"/>
      <c r="I3857" s="62">
        <f t="shared" si="145"/>
        <v>0</v>
      </c>
      <c r="K3857" s="740">
        <f>+I3857*K3852</f>
        <v>0</v>
      </c>
    </row>
    <row r="3858" spans="2:11" ht="15" customHeight="1">
      <c r="B3858" s="750"/>
      <c r="C3858" s="751"/>
      <c r="D3858" s="752"/>
      <c r="E3858" s="60"/>
      <c r="F3858" s="60"/>
      <c r="G3858" s="61"/>
      <c r="H3858" s="61"/>
      <c r="I3858" s="62">
        <f t="shared" si="145"/>
        <v>0</v>
      </c>
      <c r="K3858" s="740">
        <f>+I3858*K3852</f>
        <v>0</v>
      </c>
    </row>
    <row r="3859" spans="2:11" ht="15" customHeight="1">
      <c r="B3859" s="753" t="s">
        <v>263</v>
      </c>
      <c r="C3859" s="867"/>
      <c r="D3859" s="867"/>
      <c r="E3859" s="867"/>
      <c r="F3859" s="867"/>
      <c r="G3859" s="867"/>
      <c r="H3859" s="868"/>
      <c r="I3859" s="63">
        <f>SUM(I3854:I3858)</f>
        <v>126.56</v>
      </c>
    </row>
    <row r="3860" spans="2:11" ht="19.5" customHeight="1">
      <c r="B3860" s="754" t="s">
        <v>264</v>
      </c>
      <c r="C3860" s="869"/>
      <c r="D3860" s="869"/>
      <c r="E3860" s="869"/>
      <c r="F3860" s="869"/>
      <c r="G3860" s="869"/>
      <c r="H3860" s="869"/>
      <c r="I3860" s="870"/>
    </row>
    <row r="3861" spans="2:11" ht="19.5" customHeight="1">
      <c r="B3861" s="871"/>
      <c r="C3861" s="860"/>
      <c r="D3861" s="860"/>
      <c r="E3861" s="860"/>
      <c r="F3861" s="860"/>
      <c r="G3861" s="860"/>
      <c r="H3861" s="860"/>
      <c r="I3861" s="872"/>
    </row>
    <row r="3862" spans="2:11" ht="19.5" customHeight="1">
      <c r="B3862" s="871"/>
      <c r="C3862" s="860"/>
      <c r="D3862" s="860"/>
      <c r="E3862" s="860"/>
      <c r="F3862" s="860"/>
      <c r="G3862" s="860"/>
      <c r="H3862" s="860"/>
      <c r="I3862" s="872"/>
    </row>
    <row r="3863" spans="2:11" ht="19.5" customHeight="1">
      <c r="B3863" s="871"/>
      <c r="C3863" s="860"/>
      <c r="D3863" s="860"/>
      <c r="E3863" s="860"/>
      <c r="F3863" s="860"/>
      <c r="G3863" s="860"/>
      <c r="H3863" s="860"/>
      <c r="I3863" s="872"/>
    </row>
    <row r="3864" spans="2:11" ht="19.5" customHeight="1">
      <c r="B3864" s="871"/>
      <c r="C3864" s="860"/>
      <c r="D3864" s="860"/>
      <c r="E3864" s="860"/>
      <c r="F3864" s="860"/>
      <c r="G3864" s="860"/>
      <c r="H3864" s="860"/>
      <c r="I3864" s="872"/>
    </row>
    <row r="3865" spans="2:11" ht="190.5" customHeight="1">
      <c r="B3865" s="871"/>
      <c r="C3865" s="860"/>
      <c r="D3865" s="860"/>
      <c r="E3865" s="860"/>
      <c r="F3865" s="860"/>
      <c r="G3865" s="860"/>
      <c r="H3865" s="860"/>
      <c r="I3865" s="872"/>
    </row>
    <row r="3866" spans="2:11" ht="148.5" customHeight="1">
      <c r="B3866" s="871"/>
      <c r="C3866" s="860"/>
      <c r="D3866" s="860"/>
      <c r="E3866" s="860"/>
      <c r="F3866" s="860"/>
      <c r="G3866" s="860"/>
      <c r="H3866" s="860"/>
      <c r="I3866" s="872"/>
    </row>
    <row r="3867" spans="2:11" ht="19.5" customHeight="1">
      <c r="B3867" s="871"/>
      <c r="C3867" s="860"/>
      <c r="D3867" s="860"/>
      <c r="E3867" s="860"/>
      <c r="F3867" s="860"/>
      <c r="G3867" s="860"/>
      <c r="H3867" s="860"/>
      <c r="I3867" s="872"/>
    </row>
    <row r="3868" spans="2:11" ht="19.5" customHeight="1">
      <c r="B3868" s="871"/>
      <c r="C3868" s="860"/>
      <c r="D3868" s="860"/>
      <c r="E3868" s="860"/>
      <c r="F3868" s="860"/>
      <c r="G3868" s="860"/>
      <c r="H3868" s="860"/>
      <c r="I3868" s="872"/>
    </row>
    <row r="3869" spans="2:11" ht="19.5" customHeight="1">
      <c r="B3869" s="871"/>
      <c r="C3869" s="860"/>
      <c r="D3869" s="860"/>
      <c r="E3869" s="860"/>
      <c r="F3869" s="860"/>
      <c r="G3869" s="860"/>
      <c r="H3869" s="860"/>
      <c r="I3869" s="872"/>
    </row>
    <row r="3870" spans="2:11" ht="19.5" customHeight="1">
      <c r="B3870" s="873"/>
      <c r="C3870" s="865"/>
      <c r="D3870" s="865"/>
      <c r="E3870" s="865"/>
      <c r="F3870" s="865"/>
      <c r="G3870" s="865"/>
      <c r="H3870" s="865"/>
      <c r="I3870" s="866"/>
    </row>
    <row r="3871" spans="2:11" ht="14.25" customHeight="1"/>
    <row r="3872" spans="2:11" ht="18" customHeight="1">
      <c r="B3872" s="755" t="s">
        <v>256</v>
      </c>
      <c r="C3872" s="861"/>
      <c r="D3872" s="861"/>
      <c r="E3872" s="861"/>
      <c r="F3872" s="861"/>
      <c r="G3872" s="862"/>
      <c r="H3872" s="461"/>
      <c r="I3872" s="462"/>
    </row>
    <row r="3873" spans="2:9" ht="18" customHeight="1">
      <c r="B3873" s="756" t="s">
        <v>257</v>
      </c>
      <c r="C3873" s="861"/>
      <c r="D3873" s="861"/>
      <c r="E3873" s="861"/>
      <c r="F3873" s="861"/>
      <c r="G3873" s="862"/>
      <c r="H3873" s="52"/>
      <c r="I3873" s="53"/>
    </row>
    <row r="3874" spans="2:9" ht="33" customHeight="1">
      <c r="B3874" s="757" t="str">
        <f>+ACTIVIDADES!$B$2</f>
        <v>MANTENIMIENTO RESTAURANTES ESCOLARES</v>
      </c>
      <c r="C3874" s="863"/>
      <c r="D3874" s="863"/>
      <c r="E3874" s="863"/>
      <c r="F3874" s="863"/>
      <c r="G3874" s="864"/>
      <c r="H3874" s="54"/>
      <c r="I3874" s="55"/>
    </row>
    <row r="3875" spans="2:9" ht="21" customHeight="1">
      <c r="B3875" s="463" t="s">
        <v>6</v>
      </c>
      <c r="C3875" s="758" t="s">
        <v>7</v>
      </c>
      <c r="D3875" s="861"/>
      <c r="E3875" s="861"/>
      <c r="F3875" s="861"/>
      <c r="G3875" s="861"/>
      <c r="H3875" s="464" t="s">
        <v>22</v>
      </c>
      <c r="I3875" s="56" t="s">
        <v>23</v>
      </c>
    </row>
    <row r="3876" spans="2:9" ht="95.25" customHeight="1">
      <c r="B3876" s="428">
        <f>+B3852+0.01</f>
        <v>17.050000000000008</v>
      </c>
      <c r="C3876" s="759" t="str">
        <f t="array" ref="C3876">INDEX(ACTIVIDADES!$C:$C,MATCH(B3876,ACTIVIDADES!$B:$B,0))</f>
        <v>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3876" s="865"/>
      <c r="E3876" s="865"/>
      <c r="F3876" s="865"/>
      <c r="G3876" s="866"/>
      <c r="H3876" s="465" t="str">
        <f t="array" ref="H3876">INDEX(ACTIVIDADES!$D:$D,MATCH(B3876,ACTIVIDADES!$B:$B,0))</f>
        <v>m²</v>
      </c>
      <c r="I3876" s="57">
        <f>I3883</f>
        <v>0</v>
      </c>
    </row>
    <row r="3877" spans="2:9" ht="21" customHeight="1">
      <c r="B3877" s="760" t="s">
        <v>258</v>
      </c>
      <c r="C3877" s="761"/>
      <c r="D3877" s="762"/>
      <c r="E3877" s="58" t="s">
        <v>259</v>
      </c>
      <c r="F3877" s="58" t="s">
        <v>260</v>
      </c>
      <c r="G3877" s="58" t="s">
        <v>261</v>
      </c>
      <c r="H3877" s="58" t="s">
        <v>262</v>
      </c>
      <c r="I3877" s="59" t="s">
        <v>251</v>
      </c>
    </row>
    <row r="3878" spans="2:9" ht="15" customHeight="1">
      <c r="B3878" s="763"/>
      <c r="C3878" s="751"/>
      <c r="D3878" s="752"/>
      <c r="E3878" s="60"/>
      <c r="F3878" s="60"/>
      <c r="G3878" s="61"/>
      <c r="H3878" s="61"/>
      <c r="I3878" s="62">
        <f t="shared" ref="I3878:I3882" si="146">IF(E3878="",1,E3878)*IF(F3878="",1,F3878)*IF(G3878="",1,G3878)*H3878</f>
        <v>0</v>
      </c>
    </row>
    <row r="3879" spans="2:9" ht="15" customHeight="1">
      <c r="B3879" s="763"/>
      <c r="C3879" s="751"/>
      <c r="D3879" s="752"/>
      <c r="E3879" s="60"/>
      <c r="F3879" s="60"/>
      <c r="G3879" s="61"/>
      <c r="H3879" s="61"/>
      <c r="I3879" s="62">
        <f t="shared" si="146"/>
        <v>0</v>
      </c>
    </row>
    <row r="3880" spans="2:9" ht="15.75" customHeight="1">
      <c r="B3880" s="750"/>
      <c r="C3880" s="751"/>
      <c r="D3880" s="752"/>
      <c r="E3880" s="60"/>
      <c r="F3880" s="60"/>
      <c r="G3880" s="61"/>
      <c r="H3880" s="61"/>
      <c r="I3880" s="62">
        <f t="shared" si="146"/>
        <v>0</v>
      </c>
    </row>
    <row r="3881" spans="2:9" ht="15" customHeight="1">
      <c r="B3881" s="750"/>
      <c r="C3881" s="751"/>
      <c r="D3881" s="752"/>
      <c r="E3881" s="60"/>
      <c r="F3881" s="60"/>
      <c r="G3881" s="61"/>
      <c r="H3881" s="61"/>
      <c r="I3881" s="62">
        <f t="shared" si="146"/>
        <v>0</v>
      </c>
    </row>
    <row r="3882" spans="2:9" ht="15" customHeight="1">
      <c r="B3882" s="750"/>
      <c r="C3882" s="751"/>
      <c r="D3882" s="752"/>
      <c r="E3882" s="60"/>
      <c r="F3882" s="60"/>
      <c r="G3882" s="61"/>
      <c r="H3882" s="61"/>
      <c r="I3882" s="62">
        <f t="shared" si="146"/>
        <v>0</v>
      </c>
    </row>
    <row r="3883" spans="2:9" ht="15" customHeight="1">
      <c r="B3883" s="753" t="s">
        <v>263</v>
      </c>
      <c r="C3883" s="867"/>
      <c r="D3883" s="867"/>
      <c r="E3883" s="867"/>
      <c r="F3883" s="867"/>
      <c r="G3883" s="867"/>
      <c r="H3883" s="868"/>
      <c r="I3883" s="63">
        <f>SUM(I3878:I3882)</f>
        <v>0</v>
      </c>
    </row>
    <row r="3884" spans="2:9" ht="19.5" customHeight="1">
      <c r="B3884" s="754" t="s">
        <v>264</v>
      </c>
      <c r="C3884" s="869"/>
      <c r="D3884" s="869"/>
      <c r="E3884" s="869"/>
      <c r="F3884" s="869"/>
      <c r="G3884" s="869"/>
      <c r="H3884" s="869"/>
      <c r="I3884" s="870"/>
    </row>
    <row r="3885" spans="2:9" ht="19.5" customHeight="1">
      <c r="B3885" s="871"/>
      <c r="C3885" s="860"/>
      <c r="D3885" s="860"/>
      <c r="E3885" s="860"/>
      <c r="F3885" s="860"/>
      <c r="G3885" s="860"/>
      <c r="H3885" s="860"/>
      <c r="I3885" s="872"/>
    </row>
    <row r="3886" spans="2:9" ht="19.5" customHeight="1">
      <c r="B3886" s="871"/>
      <c r="C3886" s="860"/>
      <c r="D3886" s="860"/>
      <c r="E3886" s="860"/>
      <c r="F3886" s="860"/>
      <c r="G3886" s="860"/>
      <c r="H3886" s="860"/>
      <c r="I3886" s="872"/>
    </row>
    <row r="3887" spans="2:9" ht="19.5" customHeight="1">
      <c r="B3887" s="871"/>
      <c r="C3887" s="860"/>
      <c r="D3887" s="860"/>
      <c r="E3887" s="860"/>
      <c r="F3887" s="860"/>
      <c r="G3887" s="860"/>
      <c r="H3887" s="860"/>
      <c r="I3887" s="872"/>
    </row>
    <row r="3888" spans="2:9" ht="19.5" customHeight="1">
      <c r="B3888" s="871"/>
      <c r="C3888" s="860"/>
      <c r="D3888" s="860"/>
      <c r="E3888" s="860"/>
      <c r="F3888" s="860"/>
      <c r="G3888" s="860"/>
      <c r="H3888" s="860"/>
      <c r="I3888" s="872"/>
    </row>
    <row r="3889" spans="2:11" ht="19.5" customHeight="1">
      <c r="B3889" s="871"/>
      <c r="C3889" s="860"/>
      <c r="D3889" s="860"/>
      <c r="E3889" s="860"/>
      <c r="F3889" s="860"/>
      <c r="G3889" s="860"/>
      <c r="H3889" s="860"/>
      <c r="I3889" s="872"/>
    </row>
    <row r="3890" spans="2:11" ht="19.5" customHeight="1">
      <c r="B3890" s="871"/>
      <c r="C3890" s="860"/>
      <c r="D3890" s="860"/>
      <c r="E3890" s="860"/>
      <c r="F3890" s="860"/>
      <c r="G3890" s="860"/>
      <c r="H3890" s="860"/>
      <c r="I3890" s="872"/>
    </row>
    <row r="3891" spans="2:11" ht="19.5" customHeight="1">
      <c r="B3891" s="871"/>
      <c r="C3891" s="860"/>
      <c r="D3891" s="860"/>
      <c r="E3891" s="860"/>
      <c r="F3891" s="860"/>
      <c r="G3891" s="860"/>
      <c r="H3891" s="860"/>
      <c r="I3891" s="872"/>
    </row>
    <row r="3892" spans="2:11" ht="19.5" customHeight="1">
      <c r="B3892" s="871"/>
      <c r="C3892" s="860"/>
      <c r="D3892" s="860"/>
      <c r="E3892" s="860"/>
      <c r="F3892" s="860"/>
      <c r="G3892" s="860"/>
      <c r="H3892" s="860"/>
      <c r="I3892" s="872"/>
    </row>
    <row r="3893" spans="2:11" ht="19.5" customHeight="1">
      <c r="B3893" s="871"/>
      <c r="C3893" s="860"/>
      <c r="D3893" s="860"/>
      <c r="E3893" s="860"/>
      <c r="F3893" s="860"/>
      <c r="G3893" s="860"/>
      <c r="H3893" s="860"/>
      <c r="I3893" s="872"/>
    </row>
    <row r="3894" spans="2:11" ht="19.5" customHeight="1">
      <c r="B3894" s="873"/>
      <c r="C3894" s="865"/>
      <c r="D3894" s="865"/>
      <c r="E3894" s="865"/>
      <c r="F3894" s="865"/>
      <c r="G3894" s="865"/>
      <c r="H3894" s="865"/>
      <c r="I3894" s="866"/>
    </row>
    <row r="3895" spans="2:11" ht="14.25" customHeight="1"/>
    <row r="3896" spans="2:11" ht="18" customHeight="1">
      <c r="B3896" s="755" t="s">
        <v>256</v>
      </c>
      <c r="C3896" s="861"/>
      <c r="D3896" s="861"/>
      <c r="E3896" s="861"/>
      <c r="F3896" s="861"/>
      <c r="G3896" s="862"/>
      <c r="H3896" s="461"/>
      <c r="I3896" s="462"/>
    </row>
    <row r="3897" spans="2:11" ht="18" customHeight="1">
      <c r="B3897" s="756" t="s">
        <v>257</v>
      </c>
      <c r="C3897" s="861"/>
      <c r="D3897" s="861"/>
      <c r="E3897" s="861"/>
      <c r="F3897" s="861"/>
      <c r="G3897" s="862"/>
      <c r="H3897" s="52"/>
      <c r="I3897" s="53"/>
    </row>
    <row r="3898" spans="2:11" ht="33" customHeight="1">
      <c r="B3898" s="757" t="str">
        <f>+ACTIVIDADES!$B$2</f>
        <v>MANTENIMIENTO RESTAURANTES ESCOLARES</v>
      </c>
      <c r="C3898" s="863"/>
      <c r="D3898" s="863"/>
      <c r="E3898" s="863"/>
      <c r="F3898" s="863"/>
      <c r="G3898" s="864"/>
      <c r="H3898" s="54"/>
      <c r="I3898" s="55"/>
    </row>
    <row r="3899" spans="2:11" ht="21" customHeight="1">
      <c r="B3899" s="463" t="s">
        <v>6</v>
      </c>
      <c r="C3899" s="758" t="s">
        <v>7</v>
      </c>
      <c r="D3899" s="861"/>
      <c r="E3899" s="861"/>
      <c r="F3899" s="861"/>
      <c r="G3899" s="861"/>
      <c r="H3899" s="464" t="s">
        <v>22</v>
      </c>
      <c r="I3899" s="56" t="s">
        <v>23</v>
      </c>
    </row>
    <row r="3900" spans="2:11" ht="95.25" customHeight="1">
      <c r="B3900" s="428">
        <f>+B3876+0.01</f>
        <v>17.060000000000009</v>
      </c>
      <c r="C3900" s="759" t="str">
        <f t="array" ref="C3900">INDEX(ACTIVIDADES!$C:$C,MATCH(B3900,ACTIVIDADES!$B:$B,0))</f>
        <v>Suministro y aplicación PINTURA ESMALTE BASE ACEITE SOBRE PUERTAS,VENTANAS, REJAS. Incluye lijado de superficie.</v>
      </c>
      <c r="D3900" s="865"/>
      <c r="E3900" s="865"/>
      <c r="F3900" s="865"/>
      <c r="G3900" s="866"/>
      <c r="H3900" s="465" t="str">
        <f t="array" ref="H3900">INDEX(ACTIVIDADES!$D:$D,MATCH(B3900,ACTIVIDADES!$B:$B,0))</f>
        <v>m²</v>
      </c>
      <c r="I3900" s="57">
        <f>I3907</f>
        <v>43.596000000000004</v>
      </c>
      <c r="K3900" s="739">
        <f>INDEX(ACTIVIDADES!$F$9:$F$204,MATCH(MEMORIAS!B3900,ACTIVIDADES!$B$9:$B$204,0))</f>
        <v>27923.481782117327</v>
      </c>
    </row>
    <row r="3901" spans="2:11" ht="21" customHeight="1">
      <c r="B3901" s="760" t="s">
        <v>258</v>
      </c>
      <c r="C3901" s="761"/>
      <c r="D3901" s="762"/>
      <c r="E3901" s="58" t="s">
        <v>259</v>
      </c>
      <c r="F3901" s="58" t="s">
        <v>260</v>
      </c>
      <c r="G3901" s="58" t="s">
        <v>261</v>
      </c>
      <c r="H3901" s="58" t="s">
        <v>262</v>
      </c>
      <c r="I3901" s="59" t="s">
        <v>251</v>
      </c>
    </row>
    <row r="3902" spans="2:11" ht="15" customHeight="1">
      <c r="B3902" s="763" t="s">
        <v>266</v>
      </c>
      <c r="C3902" s="751"/>
      <c r="D3902" s="752"/>
      <c r="E3902" s="64">
        <v>2.7</v>
      </c>
      <c r="F3902" s="64">
        <v>0.9</v>
      </c>
      <c r="G3902" s="61"/>
      <c r="H3902" s="61">
        <v>1</v>
      </c>
      <c r="I3902" s="62">
        <f t="shared" ref="I3902:I3906" si="147">IF(E3902="",1,E3902)*IF(F3902="",1,F3902)*IF(G3902="",1,G3902)*H3902</f>
        <v>2.4300000000000002</v>
      </c>
      <c r="K3902" s="740">
        <f>+I3902*K3900</f>
        <v>67854.060730545112</v>
      </c>
    </row>
    <row r="3903" spans="2:11" ht="15" customHeight="1">
      <c r="B3903" s="763" t="s">
        <v>2</v>
      </c>
      <c r="C3903" s="751"/>
      <c r="D3903" s="752"/>
      <c r="E3903" s="64">
        <v>1</v>
      </c>
      <c r="F3903" s="64">
        <v>15</v>
      </c>
      <c r="G3903" s="61"/>
      <c r="H3903" s="61">
        <v>1</v>
      </c>
      <c r="I3903" s="62">
        <f t="shared" si="147"/>
        <v>15</v>
      </c>
      <c r="K3903" s="740">
        <f>+I3903*K3900</f>
        <v>418852.2267317599</v>
      </c>
    </row>
    <row r="3904" spans="2:11" ht="15.75" customHeight="1">
      <c r="B3904" s="750" t="s">
        <v>3</v>
      </c>
      <c r="C3904" s="751"/>
      <c r="D3904" s="752"/>
      <c r="E3904" s="64">
        <v>4.9000000000000004</v>
      </c>
      <c r="F3904" s="64">
        <v>2.67</v>
      </c>
      <c r="G3904" s="61"/>
      <c r="H3904" s="61">
        <v>2</v>
      </c>
      <c r="I3904" s="62">
        <f t="shared" si="147"/>
        <v>26.166</v>
      </c>
      <c r="K3904" s="740">
        <f>+I3904*K3900</f>
        <v>730645.82431088202</v>
      </c>
    </row>
    <row r="3905" spans="2:11" ht="15" customHeight="1">
      <c r="B3905" s="750"/>
      <c r="C3905" s="751"/>
      <c r="D3905" s="752"/>
      <c r="E3905" s="60"/>
      <c r="F3905" s="60"/>
      <c r="G3905" s="61"/>
      <c r="H3905" s="61"/>
      <c r="I3905" s="62">
        <f t="shared" si="147"/>
        <v>0</v>
      </c>
      <c r="K3905" s="740">
        <f>+I3905*K3900</f>
        <v>0</v>
      </c>
    </row>
    <row r="3906" spans="2:11" ht="15" customHeight="1">
      <c r="B3906" s="750"/>
      <c r="C3906" s="751"/>
      <c r="D3906" s="752"/>
      <c r="E3906" s="60"/>
      <c r="F3906" s="60"/>
      <c r="G3906" s="61"/>
      <c r="H3906" s="61"/>
      <c r="I3906" s="62">
        <f t="shared" si="147"/>
        <v>0</v>
      </c>
      <c r="K3906" s="740">
        <f>+I3906*K3900</f>
        <v>0</v>
      </c>
    </row>
    <row r="3907" spans="2:11" ht="15" customHeight="1">
      <c r="B3907" s="753" t="s">
        <v>263</v>
      </c>
      <c r="C3907" s="867"/>
      <c r="D3907" s="867"/>
      <c r="E3907" s="867"/>
      <c r="F3907" s="867"/>
      <c r="G3907" s="867"/>
      <c r="H3907" s="868"/>
      <c r="I3907" s="63">
        <f>SUM(I3902:I3906)</f>
        <v>43.596000000000004</v>
      </c>
    </row>
    <row r="3908" spans="2:11" ht="19.5" customHeight="1">
      <c r="B3908" s="754" t="s">
        <v>264</v>
      </c>
      <c r="C3908" s="869"/>
      <c r="D3908" s="869"/>
      <c r="E3908" s="869"/>
      <c r="F3908" s="869"/>
      <c r="G3908" s="869"/>
      <c r="H3908" s="869"/>
      <c r="I3908" s="870"/>
    </row>
    <row r="3909" spans="2:11" ht="19.5" customHeight="1">
      <c r="B3909" s="871"/>
      <c r="C3909" s="860"/>
      <c r="D3909" s="860"/>
      <c r="E3909" s="860"/>
      <c r="F3909" s="860"/>
      <c r="G3909" s="860"/>
      <c r="H3909" s="860"/>
      <c r="I3909" s="872"/>
    </row>
    <row r="3910" spans="2:11" ht="193.5" customHeight="1">
      <c r="B3910" s="871"/>
      <c r="C3910" s="860"/>
      <c r="D3910" s="860"/>
      <c r="E3910" s="860"/>
      <c r="F3910" s="860"/>
      <c r="G3910" s="860"/>
      <c r="H3910" s="860"/>
      <c r="I3910" s="872"/>
    </row>
    <row r="3911" spans="2:11" ht="173.25" customHeight="1">
      <c r="B3911" s="871"/>
      <c r="C3911" s="860"/>
      <c r="D3911" s="860"/>
      <c r="E3911" s="860"/>
      <c r="F3911" s="860"/>
      <c r="G3911" s="860"/>
      <c r="H3911" s="860"/>
      <c r="I3911" s="872"/>
    </row>
    <row r="3912" spans="2:11" ht="123" customHeight="1">
      <c r="B3912" s="871"/>
      <c r="C3912" s="860"/>
      <c r="D3912" s="860"/>
      <c r="E3912" s="860"/>
      <c r="F3912" s="860"/>
      <c r="G3912" s="860"/>
      <c r="H3912" s="860"/>
      <c r="I3912" s="872"/>
    </row>
    <row r="3913" spans="2:11" ht="19.5" customHeight="1">
      <c r="B3913" s="871"/>
      <c r="C3913" s="860"/>
      <c r="D3913" s="860"/>
      <c r="E3913" s="860"/>
      <c r="F3913" s="860"/>
      <c r="G3913" s="860"/>
      <c r="H3913" s="860"/>
      <c r="I3913" s="872"/>
    </row>
    <row r="3914" spans="2:11" ht="19.5" customHeight="1">
      <c r="B3914" s="871"/>
      <c r="C3914" s="860"/>
      <c r="D3914" s="860"/>
      <c r="E3914" s="860"/>
      <c r="F3914" s="860"/>
      <c r="G3914" s="860"/>
      <c r="H3914" s="860"/>
      <c r="I3914" s="872"/>
    </row>
    <row r="3915" spans="2:11" ht="19.5" customHeight="1">
      <c r="B3915" s="871"/>
      <c r="C3915" s="860"/>
      <c r="D3915" s="860"/>
      <c r="E3915" s="860"/>
      <c r="F3915" s="860"/>
      <c r="G3915" s="860"/>
      <c r="H3915" s="860"/>
      <c r="I3915" s="872"/>
    </row>
    <row r="3916" spans="2:11" ht="19.5" customHeight="1">
      <c r="B3916" s="871"/>
      <c r="C3916" s="860"/>
      <c r="D3916" s="860"/>
      <c r="E3916" s="860"/>
      <c r="F3916" s="860"/>
      <c r="G3916" s="860"/>
      <c r="H3916" s="860"/>
      <c r="I3916" s="872"/>
    </row>
    <row r="3917" spans="2:11" ht="19.5" customHeight="1">
      <c r="B3917" s="871"/>
      <c r="C3917" s="860"/>
      <c r="D3917" s="860"/>
      <c r="E3917" s="860"/>
      <c r="F3917" s="860"/>
      <c r="G3917" s="860"/>
      <c r="H3917" s="860"/>
      <c r="I3917" s="872"/>
    </row>
    <row r="3918" spans="2:11" ht="19.5" customHeight="1">
      <c r="B3918" s="873"/>
      <c r="C3918" s="865"/>
      <c r="D3918" s="865"/>
      <c r="E3918" s="865"/>
      <c r="F3918" s="865"/>
      <c r="G3918" s="865"/>
      <c r="H3918" s="865"/>
      <c r="I3918" s="866"/>
    </row>
    <row r="3919" spans="2:11" ht="14.25" customHeight="1"/>
    <row r="3920" spans="2:11" ht="18" customHeight="1">
      <c r="B3920" s="755" t="s">
        <v>256</v>
      </c>
      <c r="C3920" s="861"/>
      <c r="D3920" s="861"/>
      <c r="E3920" s="861"/>
      <c r="F3920" s="861"/>
      <c r="G3920" s="862"/>
      <c r="H3920" s="461"/>
      <c r="I3920" s="462"/>
    </row>
    <row r="3921" spans="2:9" ht="18" customHeight="1">
      <c r="B3921" s="756" t="s">
        <v>257</v>
      </c>
      <c r="C3921" s="861"/>
      <c r="D3921" s="861"/>
      <c r="E3921" s="861"/>
      <c r="F3921" s="861"/>
      <c r="G3921" s="862"/>
      <c r="H3921" s="52"/>
      <c r="I3921" s="53"/>
    </row>
    <row r="3922" spans="2:9" ht="33" customHeight="1">
      <c r="B3922" s="757" t="str">
        <f>+ACTIVIDADES!$B$2</f>
        <v>MANTENIMIENTO RESTAURANTES ESCOLARES</v>
      </c>
      <c r="C3922" s="863"/>
      <c r="D3922" s="863"/>
      <c r="E3922" s="863"/>
      <c r="F3922" s="863"/>
      <c r="G3922" s="864"/>
      <c r="H3922" s="54"/>
      <c r="I3922" s="55"/>
    </row>
    <row r="3923" spans="2:9" ht="21" customHeight="1">
      <c r="B3923" s="463" t="s">
        <v>6</v>
      </c>
      <c r="C3923" s="758" t="s">
        <v>7</v>
      </c>
      <c r="D3923" s="861"/>
      <c r="E3923" s="861"/>
      <c r="F3923" s="861"/>
      <c r="G3923" s="861"/>
      <c r="H3923" s="464" t="s">
        <v>22</v>
      </c>
      <c r="I3923" s="56" t="s">
        <v>23</v>
      </c>
    </row>
    <row r="3924" spans="2:9" ht="95.25" customHeight="1">
      <c r="B3924" s="428">
        <f>+B3900+0.01</f>
        <v>17.070000000000011</v>
      </c>
      <c r="C3924" s="759" t="str">
        <f t="array" ref="C3924">INDEX(ACTIVIDADES!$C:$C,MATCH(B3924,ACTIVIDADES!$B:$B,0))</f>
        <v>Suministro y aplicación PINTURA ESMALTE BASE ACEITE SOBRE CERCHAS, PASAMANOS. Incluye lijado de superficie.</v>
      </c>
      <c r="D3924" s="865"/>
      <c r="E3924" s="865"/>
      <c r="F3924" s="865"/>
      <c r="G3924" s="866"/>
      <c r="H3924" s="465" t="str">
        <f t="array" ref="H3924">INDEX(ACTIVIDADES!$D:$D,MATCH(B3924,ACTIVIDADES!$B:$B,0))</f>
        <v>ml</v>
      </c>
      <c r="I3924" s="57">
        <f>I3931</f>
        <v>0</v>
      </c>
    </row>
    <row r="3925" spans="2:9" ht="21" customHeight="1">
      <c r="B3925" s="760" t="s">
        <v>258</v>
      </c>
      <c r="C3925" s="761"/>
      <c r="D3925" s="762"/>
      <c r="E3925" s="58" t="s">
        <v>259</v>
      </c>
      <c r="F3925" s="58" t="s">
        <v>260</v>
      </c>
      <c r="G3925" s="58" t="s">
        <v>261</v>
      </c>
      <c r="H3925" s="58" t="s">
        <v>262</v>
      </c>
      <c r="I3925" s="59" t="s">
        <v>251</v>
      </c>
    </row>
    <row r="3926" spans="2:9" ht="15" customHeight="1">
      <c r="B3926" s="763"/>
      <c r="C3926" s="751"/>
      <c r="D3926" s="752"/>
      <c r="E3926" s="60"/>
      <c r="F3926" s="60"/>
      <c r="G3926" s="61"/>
      <c r="H3926" s="61"/>
      <c r="I3926" s="62">
        <f t="shared" ref="I3926:I3930" si="148">IF(E3926="",1,E3926)*IF(F3926="",1,F3926)*IF(G3926="",1,G3926)*H3926</f>
        <v>0</v>
      </c>
    </row>
    <row r="3927" spans="2:9" ht="15" customHeight="1">
      <c r="B3927" s="763"/>
      <c r="C3927" s="751"/>
      <c r="D3927" s="752"/>
      <c r="E3927" s="60"/>
      <c r="F3927" s="60"/>
      <c r="G3927" s="61"/>
      <c r="H3927" s="61"/>
      <c r="I3927" s="62">
        <f t="shared" si="148"/>
        <v>0</v>
      </c>
    </row>
    <row r="3928" spans="2:9" ht="15.75" customHeight="1">
      <c r="B3928" s="750"/>
      <c r="C3928" s="751"/>
      <c r="D3928" s="752"/>
      <c r="E3928" s="60"/>
      <c r="F3928" s="60"/>
      <c r="G3928" s="61"/>
      <c r="H3928" s="61"/>
      <c r="I3928" s="62">
        <f t="shared" si="148"/>
        <v>0</v>
      </c>
    </row>
    <row r="3929" spans="2:9" ht="15" customHeight="1">
      <c r="B3929" s="750"/>
      <c r="C3929" s="751"/>
      <c r="D3929" s="752"/>
      <c r="E3929" s="60"/>
      <c r="F3929" s="60"/>
      <c r="G3929" s="61"/>
      <c r="H3929" s="61"/>
      <c r="I3929" s="62">
        <f t="shared" si="148"/>
        <v>0</v>
      </c>
    </row>
    <row r="3930" spans="2:9" ht="15" customHeight="1">
      <c r="B3930" s="750"/>
      <c r="C3930" s="751"/>
      <c r="D3930" s="752"/>
      <c r="E3930" s="60"/>
      <c r="F3930" s="60"/>
      <c r="G3930" s="61"/>
      <c r="H3930" s="61"/>
      <c r="I3930" s="62">
        <f t="shared" si="148"/>
        <v>0</v>
      </c>
    </row>
    <row r="3931" spans="2:9" ht="15" customHeight="1">
      <c r="B3931" s="753" t="s">
        <v>263</v>
      </c>
      <c r="C3931" s="867"/>
      <c r="D3931" s="867"/>
      <c r="E3931" s="867"/>
      <c r="F3931" s="867"/>
      <c r="G3931" s="867"/>
      <c r="H3931" s="868"/>
      <c r="I3931" s="63">
        <f>SUM(I3926:I3930)</f>
        <v>0</v>
      </c>
    </row>
    <row r="3932" spans="2:9" ht="19.5" customHeight="1">
      <c r="B3932" s="754" t="s">
        <v>264</v>
      </c>
      <c r="C3932" s="869"/>
      <c r="D3932" s="869"/>
      <c r="E3932" s="869"/>
      <c r="F3932" s="869"/>
      <c r="G3932" s="869"/>
      <c r="H3932" s="869"/>
      <c r="I3932" s="870"/>
    </row>
    <row r="3933" spans="2:9" ht="19.5" customHeight="1">
      <c r="B3933" s="871"/>
      <c r="C3933" s="860"/>
      <c r="D3933" s="860"/>
      <c r="E3933" s="860"/>
      <c r="F3933" s="860"/>
      <c r="G3933" s="860"/>
      <c r="H3933" s="860"/>
      <c r="I3933" s="872"/>
    </row>
    <row r="3934" spans="2:9" ht="19.5" customHeight="1">
      <c r="B3934" s="871"/>
      <c r="C3934" s="860"/>
      <c r="D3934" s="860"/>
      <c r="E3934" s="860"/>
      <c r="F3934" s="860"/>
      <c r="G3934" s="860"/>
      <c r="H3934" s="860"/>
      <c r="I3934" s="872"/>
    </row>
    <row r="3935" spans="2:9" ht="19.5" customHeight="1">
      <c r="B3935" s="871"/>
      <c r="C3935" s="860"/>
      <c r="D3935" s="860"/>
      <c r="E3935" s="860"/>
      <c r="F3935" s="860"/>
      <c r="G3935" s="860"/>
      <c r="H3935" s="860"/>
      <c r="I3935" s="872"/>
    </row>
    <row r="3936" spans="2:9" ht="19.5" customHeight="1">
      <c r="B3936" s="871"/>
      <c r="C3936" s="860"/>
      <c r="D3936" s="860"/>
      <c r="E3936" s="860"/>
      <c r="F3936" s="860"/>
      <c r="G3936" s="860"/>
      <c r="H3936" s="860"/>
      <c r="I3936" s="872"/>
    </row>
    <row r="3937" spans="2:9" ht="19.5" customHeight="1">
      <c r="B3937" s="871"/>
      <c r="C3937" s="860"/>
      <c r="D3937" s="860"/>
      <c r="E3937" s="860"/>
      <c r="F3937" s="860"/>
      <c r="G3937" s="860"/>
      <c r="H3937" s="860"/>
      <c r="I3937" s="872"/>
    </row>
    <row r="3938" spans="2:9" ht="19.5" customHeight="1">
      <c r="B3938" s="871"/>
      <c r="C3938" s="860"/>
      <c r="D3938" s="860"/>
      <c r="E3938" s="860"/>
      <c r="F3938" s="860"/>
      <c r="G3938" s="860"/>
      <c r="H3938" s="860"/>
      <c r="I3938" s="872"/>
    </row>
    <row r="3939" spans="2:9" ht="19.5" customHeight="1">
      <c r="B3939" s="871"/>
      <c r="C3939" s="860"/>
      <c r="D3939" s="860"/>
      <c r="E3939" s="860"/>
      <c r="F3939" s="860"/>
      <c r="G3939" s="860"/>
      <c r="H3939" s="860"/>
      <c r="I3939" s="872"/>
    </row>
    <row r="3940" spans="2:9" ht="19.5" customHeight="1">
      <c r="B3940" s="871"/>
      <c r="C3940" s="860"/>
      <c r="D3940" s="860"/>
      <c r="E3940" s="860"/>
      <c r="F3940" s="860"/>
      <c r="G3940" s="860"/>
      <c r="H3940" s="860"/>
      <c r="I3940" s="872"/>
    </row>
    <row r="3941" spans="2:9" ht="19.5" customHeight="1">
      <c r="B3941" s="871"/>
      <c r="C3941" s="860"/>
      <c r="D3941" s="860"/>
      <c r="E3941" s="860"/>
      <c r="F3941" s="860"/>
      <c r="G3941" s="860"/>
      <c r="H3941" s="860"/>
      <c r="I3941" s="872"/>
    </row>
    <row r="3942" spans="2:9" ht="19.5" customHeight="1">
      <c r="B3942" s="873"/>
      <c r="C3942" s="865"/>
      <c r="D3942" s="865"/>
      <c r="E3942" s="865"/>
      <c r="F3942" s="865"/>
      <c r="G3942" s="865"/>
      <c r="H3942" s="865"/>
      <c r="I3942" s="866"/>
    </row>
    <row r="3943" spans="2:9" ht="14.25" customHeight="1"/>
    <row r="3944" spans="2:9" ht="18" customHeight="1">
      <c r="B3944" s="755" t="s">
        <v>256</v>
      </c>
      <c r="C3944" s="861"/>
      <c r="D3944" s="861"/>
      <c r="E3944" s="861"/>
      <c r="F3944" s="861"/>
      <c r="G3944" s="862"/>
      <c r="H3944" s="461"/>
      <c r="I3944" s="462"/>
    </row>
    <row r="3945" spans="2:9" ht="18" customHeight="1">
      <c r="B3945" s="756" t="s">
        <v>257</v>
      </c>
      <c r="C3945" s="861"/>
      <c r="D3945" s="861"/>
      <c r="E3945" s="861"/>
      <c r="F3945" s="861"/>
      <c r="G3945" s="862"/>
      <c r="H3945" s="52"/>
      <c r="I3945" s="53"/>
    </row>
    <row r="3946" spans="2:9" ht="33" customHeight="1">
      <c r="B3946" s="757" t="str">
        <f>+ACTIVIDADES!$B$2</f>
        <v>MANTENIMIENTO RESTAURANTES ESCOLARES</v>
      </c>
      <c r="C3946" s="863"/>
      <c r="D3946" s="863"/>
      <c r="E3946" s="863"/>
      <c r="F3946" s="863"/>
      <c r="G3946" s="864"/>
      <c r="H3946" s="54"/>
      <c r="I3946" s="55"/>
    </row>
    <row r="3947" spans="2:9" ht="21" customHeight="1">
      <c r="B3947" s="463" t="s">
        <v>6</v>
      </c>
      <c r="C3947" s="758" t="s">
        <v>7</v>
      </c>
      <c r="D3947" s="861"/>
      <c r="E3947" s="861"/>
      <c r="F3947" s="861"/>
      <c r="G3947" s="861"/>
      <c r="H3947" s="464" t="s">
        <v>22</v>
      </c>
      <c r="I3947" s="56" t="s">
        <v>23</v>
      </c>
    </row>
    <row r="3948" spans="2:9" ht="95.25" customHeight="1">
      <c r="B3948" s="428">
        <f>+B3924+0.01</f>
        <v>17.080000000000013</v>
      </c>
      <c r="C3948" s="759" t="str">
        <f t="array" ref="C3948">INDEX(ACTIVIDADES!$C:$C,MATCH(B3948,ACTIVIDADES!$B:$B,0))</f>
        <v>LAVADO DE FACHADAS en ladrillo, bloque o concreto con ácido nítrico.</v>
      </c>
      <c r="D3948" s="865"/>
      <c r="E3948" s="865"/>
      <c r="F3948" s="865"/>
      <c r="G3948" s="866"/>
      <c r="H3948" s="465" t="str">
        <f t="array" ref="H3948">INDEX(ACTIVIDADES!$D:$D,MATCH(B3948,ACTIVIDADES!$B:$B,0))</f>
        <v>m²</v>
      </c>
      <c r="I3948" s="57">
        <f>I3959</f>
        <v>0</v>
      </c>
    </row>
    <row r="3949" spans="2:9" ht="21" customHeight="1">
      <c r="B3949" s="760" t="s">
        <v>258</v>
      </c>
      <c r="C3949" s="761"/>
      <c r="D3949" s="762"/>
      <c r="E3949" s="58" t="s">
        <v>259</v>
      </c>
      <c r="F3949" s="58" t="s">
        <v>260</v>
      </c>
      <c r="G3949" s="58" t="s">
        <v>261</v>
      </c>
      <c r="H3949" s="58" t="s">
        <v>262</v>
      </c>
      <c r="I3949" s="59" t="s">
        <v>251</v>
      </c>
    </row>
    <row r="3950" spans="2:9" ht="15" customHeight="1">
      <c r="B3950" s="763"/>
      <c r="C3950" s="751"/>
      <c r="D3950" s="752"/>
      <c r="E3950" s="64"/>
      <c r="F3950" s="64"/>
      <c r="G3950" s="61"/>
      <c r="H3950" s="61"/>
      <c r="I3950" s="62"/>
    </row>
    <row r="3951" spans="2:9" ht="15" customHeight="1">
      <c r="B3951" s="763"/>
      <c r="C3951" s="751"/>
      <c r="D3951" s="752"/>
      <c r="E3951" s="64"/>
      <c r="F3951" s="64"/>
      <c r="G3951" s="61"/>
      <c r="H3951" s="61"/>
      <c r="I3951" s="62"/>
    </row>
    <row r="3952" spans="2:9" ht="15" customHeight="1">
      <c r="B3952" s="763"/>
      <c r="C3952" s="751"/>
      <c r="D3952" s="752"/>
      <c r="E3952" s="64"/>
      <c r="F3952" s="64"/>
      <c r="G3952" s="61"/>
      <c r="H3952" s="61"/>
      <c r="I3952" s="62"/>
    </row>
    <row r="3953" spans="2:9" ht="15" customHeight="1">
      <c r="B3953" s="763"/>
      <c r="C3953" s="751"/>
      <c r="D3953" s="752"/>
      <c r="E3953" s="64"/>
      <c r="F3953" s="64"/>
      <c r="G3953" s="61"/>
      <c r="H3953" s="61"/>
      <c r="I3953" s="62"/>
    </row>
    <row r="3954" spans="2:9" ht="15" customHeight="1">
      <c r="B3954" s="763"/>
      <c r="C3954" s="751"/>
      <c r="D3954" s="752"/>
      <c r="E3954" s="64"/>
      <c r="F3954" s="64"/>
      <c r="G3954" s="61"/>
      <c r="H3954" s="61"/>
      <c r="I3954" s="62"/>
    </row>
    <row r="3955" spans="2:9" ht="15" customHeight="1">
      <c r="B3955" s="763"/>
      <c r="C3955" s="751"/>
      <c r="D3955" s="752"/>
      <c r="E3955" s="60"/>
      <c r="F3955" s="60"/>
      <c r="G3955" s="61"/>
      <c r="H3955" s="61"/>
      <c r="I3955" s="65"/>
    </row>
    <row r="3956" spans="2:9" ht="15" customHeight="1">
      <c r="B3956" s="763"/>
      <c r="C3956" s="751"/>
      <c r="D3956" s="752"/>
      <c r="E3956" s="60"/>
      <c r="F3956" s="60"/>
      <c r="G3956" s="61"/>
      <c r="H3956" s="61"/>
      <c r="I3956" s="65"/>
    </row>
    <row r="3957" spans="2:9" ht="15" customHeight="1">
      <c r="B3957" s="763"/>
      <c r="C3957" s="751"/>
      <c r="D3957" s="752"/>
      <c r="E3957" s="60"/>
      <c r="F3957" s="60"/>
      <c r="G3957" s="61"/>
      <c r="H3957" s="61"/>
      <c r="I3957" s="65"/>
    </row>
    <row r="3958" spans="2:9" ht="15" customHeight="1">
      <c r="B3958" s="763"/>
      <c r="C3958" s="751"/>
      <c r="D3958" s="752"/>
      <c r="E3958" s="60"/>
      <c r="F3958" s="60"/>
      <c r="G3958" s="61"/>
      <c r="H3958" s="61"/>
      <c r="I3958" s="65"/>
    </row>
    <row r="3959" spans="2:9" ht="15" customHeight="1">
      <c r="B3959" s="753" t="s">
        <v>263</v>
      </c>
      <c r="C3959" s="867"/>
      <c r="D3959" s="867"/>
      <c r="E3959" s="867"/>
      <c r="F3959" s="867"/>
      <c r="G3959" s="867"/>
      <c r="H3959" s="868"/>
      <c r="I3959" s="63">
        <v>0</v>
      </c>
    </row>
    <row r="3960" spans="2:9" ht="19.5" customHeight="1">
      <c r="B3960" s="754" t="s">
        <v>264</v>
      </c>
      <c r="C3960" s="869"/>
      <c r="D3960" s="869"/>
      <c r="E3960" s="869"/>
      <c r="F3960" s="869"/>
      <c r="G3960" s="869"/>
      <c r="H3960" s="869"/>
      <c r="I3960" s="870"/>
    </row>
    <row r="3961" spans="2:9" ht="19.5" customHeight="1">
      <c r="B3961" s="871"/>
      <c r="C3961" s="860"/>
      <c r="D3961" s="860"/>
      <c r="E3961" s="860"/>
      <c r="F3961" s="860"/>
      <c r="G3961" s="860"/>
      <c r="H3961" s="860"/>
      <c r="I3961" s="872"/>
    </row>
    <row r="3962" spans="2:9" ht="19.5" customHeight="1">
      <c r="B3962" s="871"/>
      <c r="C3962" s="860"/>
      <c r="D3962" s="860"/>
      <c r="E3962" s="860"/>
      <c r="F3962" s="860"/>
      <c r="G3962" s="860"/>
      <c r="H3962" s="860"/>
      <c r="I3962" s="872"/>
    </row>
    <row r="3963" spans="2:9" ht="19.5" customHeight="1">
      <c r="B3963" s="871"/>
      <c r="C3963" s="860"/>
      <c r="D3963" s="860"/>
      <c r="E3963" s="860"/>
      <c r="F3963" s="860"/>
      <c r="G3963" s="860"/>
      <c r="H3963" s="860"/>
      <c r="I3963" s="872"/>
    </row>
    <row r="3964" spans="2:9" ht="19.5" customHeight="1">
      <c r="B3964" s="871"/>
      <c r="C3964" s="860"/>
      <c r="D3964" s="860"/>
      <c r="E3964" s="860"/>
      <c r="F3964" s="860"/>
      <c r="G3964" s="860"/>
      <c r="H3964" s="860"/>
      <c r="I3964" s="872"/>
    </row>
    <row r="3965" spans="2:9" ht="19.5" customHeight="1">
      <c r="B3965" s="871"/>
      <c r="C3965" s="860"/>
      <c r="D3965" s="860"/>
      <c r="E3965" s="860"/>
      <c r="F3965" s="860"/>
      <c r="G3965" s="860"/>
      <c r="H3965" s="860"/>
      <c r="I3965" s="872"/>
    </row>
    <row r="3966" spans="2:9" ht="19.5" customHeight="1">
      <c r="B3966" s="871"/>
      <c r="C3966" s="860"/>
      <c r="D3966" s="860"/>
      <c r="E3966" s="860"/>
      <c r="F3966" s="860"/>
      <c r="G3966" s="860"/>
      <c r="H3966" s="860"/>
      <c r="I3966" s="872"/>
    </row>
    <row r="3967" spans="2:9" ht="19.5" customHeight="1">
      <c r="B3967" s="871"/>
      <c r="C3967" s="860"/>
      <c r="D3967" s="860"/>
      <c r="E3967" s="860"/>
      <c r="F3967" s="860"/>
      <c r="G3967" s="860"/>
      <c r="H3967" s="860"/>
      <c r="I3967" s="872"/>
    </row>
    <row r="3968" spans="2:9" ht="19.5" customHeight="1">
      <c r="B3968" s="871"/>
      <c r="C3968" s="860"/>
      <c r="D3968" s="860"/>
      <c r="E3968" s="860"/>
      <c r="F3968" s="860"/>
      <c r="G3968" s="860"/>
      <c r="H3968" s="860"/>
      <c r="I3968" s="872"/>
    </row>
    <row r="3969" spans="2:11" ht="19.5" customHeight="1">
      <c r="B3969" s="871"/>
      <c r="C3969" s="860"/>
      <c r="D3969" s="860"/>
      <c r="E3969" s="860"/>
      <c r="F3969" s="860"/>
      <c r="G3969" s="860"/>
      <c r="H3969" s="860"/>
      <c r="I3969" s="872"/>
    </row>
    <row r="3970" spans="2:11" ht="19.5" customHeight="1">
      <c r="B3970" s="873"/>
      <c r="C3970" s="865"/>
      <c r="D3970" s="865"/>
      <c r="E3970" s="865"/>
      <c r="F3970" s="865"/>
      <c r="G3970" s="865"/>
      <c r="H3970" s="865"/>
      <c r="I3970" s="866"/>
    </row>
    <row r="3971" spans="2:11" ht="14.25" customHeight="1"/>
    <row r="3972" spans="2:11" ht="18" customHeight="1">
      <c r="B3972" s="755" t="s">
        <v>256</v>
      </c>
      <c r="C3972" s="861"/>
      <c r="D3972" s="861"/>
      <c r="E3972" s="861"/>
      <c r="F3972" s="861"/>
      <c r="G3972" s="862"/>
      <c r="H3972" s="461"/>
      <c r="I3972" s="462"/>
    </row>
    <row r="3973" spans="2:11" ht="18" customHeight="1">
      <c r="B3973" s="756" t="s">
        <v>257</v>
      </c>
      <c r="C3973" s="861"/>
      <c r="D3973" s="861"/>
      <c r="E3973" s="861"/>
      <c r="F3973" s="861"/>
      <c r="G3973" s="862"/>
      <c r="H3973" s="52"/>
      <c r="I3973" s="53"/>
    </row>
    <row r="3974" spans="2:11" ht="33" customHeight="1">
      <c r="B3974" s="757" t="str">
        <f>+ACTIVIDADES!$B$2</f>
        <v>MANTENIMIENTO RESTAURANTES ESCOLARES</v>
      </c>
      <c r="C3974" s="863"/>
      <c r="D3974" s="863"/>
      <c r="E3974" s="863"/>
      <c r="F3974" s="863"/>
      <c r="G3974" s="864"/>
      <c r="H3974" s="54"/>
      <c r="I3974" s="55"/>
    </row>
    <row r="3975" spans="2:11" ht="21" customHeight="1">
      <c r="B3975" s="463" t="s">
        <v>6</v>
      </c>
      <c r="C3975" s="758" t="s">
        <v>7</v>
      </c>
      <c r="D3975" s="861"/>
      <c r="E3975" s="861"/>
      <c r="F3975" s="861"/>
      <c r="G3975" s="861"/>
      <c r="H3975" s="464" t="s">
        <v>22</v>
      </c>
      <c r="I3975" s="56" t="s">
        <v>23</v>
      </c>
    </row>
    <row r="3976" spans="2:11" ht="95.25" customHeight="1">
      <c r="B3976" s="428">
        <f>+B3948+0.01</f>
        <v>17.090000000000014</v>
      </c>
      <c r="C3976" s="759" t="str">
        <f t="array" ref="C3976">INDEX(ACTIVIDADES!$C:$C,MATCH(B3976,ACTIVIDADES!$B:$B,0))</f>
        <v xml:space="preserve">Suministro y aplicación de HIDRÓFUGO o hidrorepelente tipo sika transparente -10 o siliconite de Pintuco o similar para fachadas en ladrillo, bloque o concreto. </v>
      </c>
      <c r="D3976" s="865"/>
      <c r="E3976" s="865"/>
      <c r="F3976" s="865"/>
      <c r="G3976" s="866"/>
      <c r="H3976" s="465" t="str">
        <f t="array" ref="H3976">INDEX(ACTIVIDADES!$D:$D,MATCH(B3976,ACTIVIDADES!$B:$B,0))</f>
        <v>m²</v>
      </c>
      <c r="I3976" s="57">
        <f>I3989</f>
        <v>103.66029999999999</v>
      </c>
      <c r="K3976" s="739">
        <f>INDEX(ACTIVIDADES!$F$9:$F$204,MATCH(MEMORIAS!B3976,ACTIVIDADES!$B$9:$B$204,0))</f>
        <v>9925.8108910586634</v>
      </c>
    </row>
    <row r="3977" spans="2:11" ht="21" customHeight="1">
      <c r="B3977" s="760" t="s">
        <v>258</v>
      </c>
      <c r="C3977" s="761"/>
      <c r="D3977" s="762"/>
      <c r="E3977" s="58" t="s">
        <v>259</v>
      </c>
      <c r="F3977" s="58" t="s">
        <v>260</v>
      </c>
      <c r="G3977" s="58" t="s">
        <v>261</v>
      </c>
      <c r="H3977" s="58" t="s">
        <v>262</v>
      </c>
      <c r="I3977" s="59" t="s">
        <v>251</v>
      </c>
    </row>
    <row r="3978" spans="2:11" ht="17.25" customHeight="1">
      <c r="B3978" s="763" t="s">
        <v>287</v>
      </c>
      <c r="C3978" s="751"/>
      <c r="D3978" s="752"/>
      <c r="E3978" s="64">
        <v>12.6</v>
      </c>
      <c r="F3978" s="64">
        <v>3.1</v>
      </c>
      <c r="G3978" s="61"/>
      <c r="H3978" s="61">
        <v>1</v>
      </c>
      <c r="I3978" s="62">
        <f t="shared" ref="I3978:I3982" si="149">IF(E3978="",1,E3978)*IF(F3978="",1,F3978)*IF(G3978="",1,G3978)*H3978</f>
        <v>39.06</v>
      </c>
      <c r="K3978" s="740">
        <f>+I3978*K3976</f>
        <v>387702.1734047514</v>
      </c>
    </row>
    <row r="3979" spans="2:11" ht="17.25" customHeight="1">
      <c r="B3979" s="763" t="s">
        <v>287</v>
      </c>
      <c r="C3979" s="751"/>
      <c r="D3979" s="752"/>
      <c r="E3979" s="64">
        <v>11.2</v>
      </c>
      <c r="F3979" s="64">
        <v>3.1</v>
      </c>
      <c r="G3979" s="61"/>
      <c r="H3979" s="61">
        <v>1</v>
      </c>
      <c r="I3979" s="62">
        <f t="shared" si="149"/>
        <v>34.72</v>
      </c>
      <c r="K3979" s="740">
        <f>+I3979*K3976</f>
        <v>344624.15413755679</v>
      </c>
    </row>
    <row r="3980" spans="2:11" ht="17.25" customHeight="1">
      <c r="B3980" s="763" t="s">
        <v>287</v>
      </c>
      <c r="C3980" s="751"/>
      <c r="D3980" s="752"/>
      <c r="E3980" s="64">
        <v>12.6</v>
      </c>
      <c r="F3980" s="64">
        <v>3.1</v>
      </c>
      <c r="G3980" s="61"/>
      <c r="H3980" s="61">
        <v>1</v>
      </c>
      <c r="I3980" s="62">
        <f t="shared" si="149"/>
        <v>39.06</v>
      </c>
      <c r="K3980" s="740">
        <f>+I3980*K3976</f>
        <v>387702.1734047514</v>
      </c>
    </row>
    <row r="3981" spans="2:11" ht="17.25" customHeight="1">
      <c r="B3981" s="763" t="s">
        <v>287</v>
      </c>
      <c r="C3981" s="751"/>
      <c r="D3981" s="752"/>
      <c r="E3981" s="64">
        <v>11.2</v>
      </c>
      <c r="F3981" s="64">
        <v>3.1</v>
      </c>
      <c r="G3981" s="61"/>
      <c r="H3981" s="61">
        <v>1</v>
      </c>
      <c r="I3981" s="62">
        <f t="shared" si="149"/>
        <v>34.72</v>
      </c>
      <c r="K3981" s="740">
        <f>+I3981*K3976</f>
        <v>344624.15413755679</v>
      </c>
    </row>
    <row r="3982" spans="2:11" ht="17.25" customHeight="1">
      <c r="B3982" s="763" t="s">
        <v>287</v>
      </c>
      <c r="C3982" s="751"/>
      <c r="D3982" s="752"/>
      <c r="E3982" s="64">
        <v>5.27</v>
      </c>
      <c r="F3982" s="64">
        <v>3.89</v>
      </c>
      <c r="G3982" s="61"/>
      <c r="H3982" s="61">
        <v>1</v>
      </c>
      <c r="I3982" s="62">
        <f t="shared" si="149"/>
        <v>20.500299999999999</v>
      </c>
      <c r="K3982" s="740">
        <f>+I3982*K3976</f>
        <v>203482.10100996992</v>
      </c>
    </row>
    <row r="3983" spans="2:11" ht="17.25" customHeight="1">
      <c r="B3983" s="763" t="s">
        <v>288</v>
      </c>
      <c r="C3983" s="751"/>
      <c r="D3983" s="752"/>
      <c r="E3983" s="60"/>
      <c r="F3983" s="60"/>
      <c r="G3983" s="61"/>
      <c r="H3983" s="61"/>
      <c r="I3983" s="65">
        <v>-15.56</v>
      </c>
      <c r="K3983" s="740">
        <f>+I3983*$K$3976</f>
        <v>-154445.6174648728</v>
      </c>
    </row>
    <row r="3984" spans="2:11" ht="17.25" customHeight="1">
      <c r="B3984" s="763" t="s">
        <v>288</v>
      </c>
      <c r="C3984" s="751"/>
      <c r="D3984" s="752"/>
      <c r="E3984" s="60"/>
      <c r="F3984" s="60"/>
      <c r="G3984" s="61"/>
      <c r="H3984" s="61"/>
      <c r="I3984" s="65">
        <v>-16.64</v>
      </c>
      <c r="K3984" s="740">
        <f t="shared" ref="K3984:K3986" si="150">+I3984*$K$3976</f>
        <v>-165165.49322721615</v>
      </c>
    </row>
    <row r="3985" spans="2:11" ht="17.25" customHeight="1">
      <c r="B3985" s="763" t="s">
        <v>288</v>
      </c>
      <c r="C3985" s="751"/>
      <c r="D3985" s="752"/>
      <c r="E3985" s="60"/>
      <c r="F3985" s="60"/>
      <c r="G3985" s="61"/>
      <c r="H3985" s="61"/>
      <c r="I3985" s="65">
        <v>-15.56</v>
      </c>
      <c r="K3985" s="740">
        <f t="shared" si="150"/>
        <v>-154445.6174648728</v>
      </c>
    </row>
    <row r="3986" spans="2:11" ht="17.25" customHeight="1">
      <c r="B3986" s="763" t="s">
        <v>288</v>
      </c>
      <c r="C3986" s="751"/>
      <c r="D3986" s="752"/>
      <c r="E3986" s="60"/>
      <c r="F3986" s="60"/>
      <c r="G3986" s="61"/>
      <c r="H3986" s="61"/>
      <c r="I3986" s="65">
        <v>-16.64</v>
      </c>
      <c r="K3986" s="740">
        <f t="shared" si="150"/>
        <v>-165165.49322721615</v>
      </c>
    </row>
    <row r="3987" spans="2:11" ht="17.25" customHeight="1">
      <c r="B3987" s="770" t="s">
        <v>288</v>
      </c>
      <c r="C3987" s="771"/>
      <c r="D3987" s="772"/>
      <c r="E3987" s="60"/>
      <c r="F3987" s="60"/>
      <c r="G3987" s="61"/>
      <c r="H3987" s="61"/>
      <c r="I3987" s="62"/>
      <c r="K3987" s="570">
        <v>47169.499999940301</v>
      </c>
    </row>
    <row r="3988" spans="2:11" ht="17.25" customHeight="1">
      <c r="B3988" s="763"/>
      <c r="C3988" s="751"/>
      <c r="D3988" s="752"/>
      <c r="E3988" s="60"/>
      <c r="F3988" s="60"/>
      <c r="G3988" s="61"/>
      <c r="H3988" s="61"/>
      <c r="I3988" s="62"/>
    </row>
    <row r="3989" spans="2:11" ht="15" customHeight="1">
      <c r="B3989" s="753" t="s">
        <v>263</v>
      </c>
      <c r="C3989" s="867"/>
      <c r="D3989" s="867"/>
      <c r="E3989" s="867"/>
      <c r="F3989" s="867"/>
      <c r="G3989" s="867"/>
      <c r="H3989" s="868"/>
      <c r="I3989" s="63">
        <f>SUM(I3978:I3988)</f>
        <v>103.66029999999999</v>
      </c>
    </row>
    <row r="3990" spans="2:11" ht="19.5" customHeight="1">
      <c r="B3990" s="754" t="s">
        <v>264</v>
      </c>
      <c r="C3990" s="869"/>
      <c r="D3990" s="869"/>
      <c r="E3990" s="869"/>
      <c r="F3990" s="869"/>
      <c r="G3990" s="869"/>
      <c r="H3990" s="869"/>
      <c r="I3990" s="870"/>
    </row>
    <row r="3991" spans="2:11" ht="19.5" customHeight="1">
      <c r="B3991" s="871"/>
      <c r="C3991" s="860"/>
      <c r="D3991" s="860"/>
      <c r="E3991" s="860"/>
      <c r="F3991" s="860"/>
      <c r="G3991" s="860"/>
      <c r="H3991" s="860"/>
      <c r="I3991" s="872"/>
    </row>
    <row r="3992" spans="2:11" ht="19.5" customHeight="1">
      <c r="B3992" s="871"/>
      <c r="C3992" s="860"/>
      <c r="D3992" s="860"/>
      <c r="E3992" s="860"/>
      <c r="F3992" s="860"/>
      <c r="G3992" s="860"/>
      <c r="H3992" s="860"/>
      <c r="I3992" s="872"/>
    </row>
    <row r="3993" spans="2:11" ht="19.5" customHeight="1">
      <c r="B3993" s="871"/>
      <c r="C3993" s="860"/>
      <c r="D3993" s="860"/>
      <c r="E3993" s="860"/>
      <c r="F3993" s="860"/>
      <c r="G3993" s="860"/>
      <c r="H3993" s="860"/>
      <c r="I3993" s="872"/>
    </row>
    <row r="3994" spans="2:11" ht="19.5" customHeight="1">
      <c r="B3994" s="871"/>
      <c r="C3994" s="860"/>
      <c r="D3994" s="860"/>
      <c r="E3994" s="860"/>
      <c r="F3994" s="860"/>
      <c r="G3994" s="860"/>
      <c r="H3994" s="860"/>
      <c r="I3994" s="872"/>
    </row>
    <row r="3995" spans="2:11" ht="19.5" customHeight="1">
      <c r="B3995" s="871"/>
      <c r="C3995" s="860"/>
      <c r="D3995" s="860"/>
      <c r="E3995" s="860"/>
      <c r="F3995" s="860"/>
      <c r="G3995" s="860"/>
      <c r="H3995" s="860"/>
      <c r="I3995" s="872"/>
    </row>
    <row r="3996" spans="2:11" ht="19.5" customHeight="1">
      <c r="B3996" s="871"/>
      <c r="C3996" s="860"/>
      <c r="D3996" s="860"/>
      <c r="E3996" s="860"/>
      <c r="F3996" s="860"/>
      <c r="G3996" s="860"/>
      <c r="H3996" s="860"/>
      <c r="I3996" s="872"/>
    </row>
    <row r="3997" spans="2:11" ht="19.5" customHeight="1">
      <c r="B3997" s="871"/>
      <c r="C3997" s="860"/>
      <c r="D3997" s="860"/>
      <c r="E3997" s="860"/>
      <c r="F3997" s="860"/>
      <c r="G3997" s="860"/>
      <c r="H3997" s="860"/>
      <c r="I3997" s="872"/>
    </row>
    <row r="3998" spans="2:11" ht="19.5" customHeight="1">
      <c r="B3998" s="871"/>
      <c r="C3998" s="860"/>
      <c r="D3998" s="860"/>
      <c r="E3998" s="860"/>
      <c r="F3998" s="860"/>
      <c r="G3998" s="860"/>
      <c r="H3998" s="860"/>
      <c r="I3998" s="872"/>
    </row>
    <row r="3999" spans="2:11" ht="19.5" customHeight="1">
      <c r="B3999" s="871"/>
      <c r="C3999" s="860"/>
      <c r="D3999" s="860"/>
      <c r="E3999" s="860"/>
      <c r="F3999" s="860"/>
      <c r="G3999" s="860"/>
      <c r="H3999" s="860"/>
      <c r="I3999" s="872"/>
    </row>
    <row r="4000" spans="2:11" ht="50.25" customHeight="1">
      <c r="B4000" s="873"/>
      <c r="C4000" s="865"/>
      <c r="D4000" s="865"/>
      <c r="E4000" s="865"/>
      <c r="F4000" s="865"/>
      <c r="G4000" s="865"/>
      <c r="H4000" s="865"/>
      <c r="I4000" s="866"/>
    </row>
    <row r="4001" spans="2:9" ht="14.25" customHeight="1"/>
    <row r="4002" spans="2:9" ht="18" customHeight="1">
      <c r="B4002" s="755" t="s">
        <v>256</v>
      </c>
      <c r="C4002" s="861"/>
      <c r="D4002" s="861"/>
      <c r="E4002" s="861"/>
      <c r="F4002" s="861"/>
      <c r="G4002" s="862"/>
      <c r="H4002" s="461"/>
      <c r="I4002" s="462"/>
    </row>
    <row r="4003" spans="2:9" ht="18" customHeight="1">
      <c r="B4003" s="756" t="s">
        <v>257</v>
      </c>
      <c r="C4003" s="861"/>
      <c r="D4003" s="861"/>
      <c r="E4003" s="861"/>
      <c r="F4003" s="861"/>
      <c r="G4003" s="862"/>
      <c r="H4003" s="52"/>
      <c r="I4003" s="53"/>
    </row>
    <row r="4004" spans="2:9" ht="33" customHeight="1">
      <c r="B4004" s="757" t="str">
        <f>+ACTIVIDADES!$B$2</f>
        <v>MANTENIMIENTO RESTAURANTES ESCOLARES</v>
      </c>
      <c r="C4004" s="863"/>
      <c r="D4004" s="863"/>
      <c r="E4004" s="863"/>
      <c r="F4004" s="863"/>
      <c r="G4004" s="864"/>
      <c r="H4004" s="54"/>
      <c r="I4004" s="55"/>
    </row>
    <row r="4005" spans="2:9" ht="21" customHeight="1">
      <c r="B4005" s="463" t="s">
        <v>6</v>
      </c>
      <c r="C4005" s="758" t="s">
        <v>7</v>
      </c>
      <c r="D4005" s="861"/>
      <c r="E4005" s="861"/>
      <c r="F4005" s="861"/>
      <c r="G4005" s="861"/>
      <c r="H4005" s="464" t="s">
        <v>22</v>
      </c>
      <c r="I4005" s="56" t="s">
        <v>23</v>
      </c>
    </row>
    <row r="4006" spans="2:9" ht="95.25" customHeight="1">
      <c r="B4006" s="428">
        <f>+ACTIVIDADES!B201</f>
        <v>18.010000000000002</v>
      </c>
      <c r="C4006" s="759" t="str">
        <f t="array" ref="C4006">INDEX(ACTIVIDADES!$C:$C,MATCH(B4006,ACTIVIDADES!$B:$B,0))</f>
        <v>Suministro e instalación de CIELO FALSO EN SUPERBOARD. Incluye estructura, placa superborad o similar, encintada, masillada y fondeo pintura tipo 2.</v>
      </c>
      <c r="D4006" s="865"/>
      <c r="E4006" s="865"/>
      <c r="F4006" s="865"/>
      <c r="G4006" s="866"/>
      <c r="H4006" s="465" t="str">
        <f t="array" ref="H4006">INDEX(ACTIVIDADES!$D:$D,MATCH(B4006,ACTIVIDADES!$B:$B,0))</f>
        <v>m²</v>
      </c>
      <c r="I4006" s="57">
        <f>I4013</f>
        <v>0</v>
      </c>
    </row>
    <row r="4007" spans="2:9" ht="21" customHeight="1">
      <c r="B4007" s="760" t="s">
        <v>258</v>
      </c>
      <c r="C4007" s="761"/>
      <c r="D4007" s="762"/>
      <c r="E4007" s="58" t="s">
        <v>259</v>
      </c>
      <c r="F4007" s="58" t="s">
        <v>260</v>
      </c>
      <c r="G4007" s="58" t="s">
        <v>261</v>
      </c>
      <c r="H4007" s="58" t="s">
        <v>262</v>
      </c>
      <c r="I4007" s="59" t="s">
        <v>251</v>
      </c>
    </row>
    <row r="4008" spans="2:9" ht="15" customHeight="1">
      <c r="B4008" s="763"/>
      <c r="C4008" s="751"/>
      <c r="D4008" s="752"/>
      <c r="E4008" s="60"/>
      <c r="F4008" s="60"/>
      <c r="G4008" s="61"/>
      <c r="H4008" s="61"/>
      <c r="I4008" s="62">
        <f t="shared" ref="I4008:I4012" si="151">IF(E4008="",1,E4008)*IF(F4008="",1,F4008)*IF(G4008="",1,G4008)*H4008</f>
        <v>0</v>
      </c>
    </row>
    <row r="4009" spans="2:9" ht="15" customHeight="1">
      <c r="B4009" s="763"/>
      <c r="C4009" s="751"/>
      <c r="D4009" s="752"/>
      <c r="E4009" s="60"/>
      <c r="F4009" s="60"/>
      <c r="G4009" s="61"/>
      <c r="H4009" s="61"/>
      <c r="I4009" s="62">
        <f t="shared" si="151"/>
        <v>0</v>
      </c>
    </row>
    <row r="4010" spans="2:9" ht="15.75" customHeight="1">
      <c r="B4010" s="750"/>
      <c r="C4010" s="751"/>
      <c r="D4010" s="752"/>
      <c r="E4010" s="60"/>
      <c r="F4010" s="60"/>
      <c r="G4010" s="61"/>
      <c r="H4010" s="61"/>
      <c r="I4010" s="62">
        <f t="shared" si="151"/>
        <v>0</v>
      </c>
    </row>
    <row r="4011" spans="2:9" ht="15" customHeight="1">
      <c r="B4011" s="750"/>
      <c r="C4011" s="751"/>
      <c r="D4011" s="752"/>
      <c r="E4011" s="60"/>
      <c r="F4011" s="60"/>
      <c r="G4011" s="61"/>
      <c r="H4011" s="61"/>
      <c r="I4011" s="62">
        <f t="shared" si="151"/>
        <v>0</v>
      </c>
    </row>
    <row r="4012" spans="2:9" ht="15" customHeight="1">
      <c r="B4012" s="750"/>
      <c r="C4012" s="751"/>
      <c r="D4012" s="752"/>
      <c r="E4012" s="60"/>
      <c r="F4012" s="60"/>
      <c r="G4012" s="61"/>
      <c r="H4012" s="61"/>
      <c r="I4012" s="62">
        <f t="shared" si="151"/>
        <v>0</v>
      </c>
    </row>
    <row r="4013" spans="2:9" ht="15" customHeight="1">
      <c r="B4013" s="753" t="s">
        <v>263</v>
      </c>
      <c r="C4013" s="867"/>
      <c r="D4013" s="867"/>
      <c r="E4013" s="867"/>
      <c r="F4013" s="867"/>
      <c r="G4013" s="867"/>
      <c r="H4013" s="868"/>
      <c r="I4013" s="63">
        <f>SUM(I4008:I4012)</f>
        <v>0</v>
      </c>
    </row>
    <row r="4014" spans="2:9" ht="19.5" customHeight="1">
      <c r="B4014" s="754" t="s">
        <v>264</v>
      </c>
      <c r="C4014" s="869"/>
      <c r="D4014" s="869"/>
      <c r="E4014" s="869"/>
      <c r="F4014" s="869"/>
      <c r="G4014" s="869"/>
      <c r="H4014" s="869"/>
      <c r="I4014" s="870"/>
    </row>
    <row r="4015" spans="2:9" ht="19.5" customHeight="1">
      <c r="B4015" s="871"/>
      <c r="C4015" s="860"/>
      <c r="D4015" s="860"/>
      <c r="E4015" s="860"/>
      <c r="F4015" s="860"/>
      <c r="G4015" s="860"/>
      <c r="H4015" s="860"/>
      <c r="I4015" s="872"/>
    </row>
    <row r="4016" spans="2:9" ht="19.5" customHeight="1">
      <c r="B4016" s="871"/>
      <c r="C4016" s="860"/>
      <c r="D4016" s="860"/>
      <c r="E4016" s="860"/>
      <c r="F4016" s="860"/>
      <c r="G4016" s="860"/>
      <c r="H4016" s="860"/>
      <c r="I4016" s="872"/>
    </row>
    <row r="4017" spans="2:9" ht="19.5" customHeight="1">
      <c r="B4017" s="871"/>
      <c r="C4017" s="860"/>
      <c r="D4017" s="860"/>
      <c r="E4017" s="860"/>
      <c r="F4017" s="860"/>
      <c r="G4017" s="860"/>
      <c r="H4017" s="860"/>
      <c r="I4017" s="872"/>
    </row>
    <row r="4018" spans="2:9" ht="19.5" customHeight="1">
      <c r="B4018" s="871"/>
      <c r="C4018" s="860"/>
      <c r="D4018" s="860"/>
      <c r="E4018" s="860"/>
      <c r="F4018" s="860"/>
      <c r="G4018" s="860"/>
      <c r="H4018" s="860"/>
      <c r="I4018" s="872"/>
    </row>
    <row r="4019" spans="2:9" ht="19.5" customHeight="1">
      <c r="B4019" s="871"/>
      <c r="C4019" s="860"/>
      <c r="D4019" s="860"/>
      <c r="E4019" s="860"/>
      <c r="F4019" s="860"/>
      <c r="G4019" s="860"/>
      <c r="H4019" s="860"/>
      <c r="I4019" s="872"/>
    </row>
    <row r="4020" spans="2:9" ht="19.5" customHeight="1">
      <c r="B4020" s="871"/>
      <c r="C4020" s="860"/>
      <c r="D4020" s="860"/>
      <c r="E4020" s="860"/>
      <c r="F4020" s="860"/>
      <c r="G4020" s="860"/>
      <c r="H4020" s="860"/>
      <c r="I4020" s="872"/>
    </row>
    <row r="4021" spans="2:9" ht="19.5" customHeight="1">
      <c r="B4021" s="871"/>
      <c r="C4021" s="860"/>
      <c r="D4021" s="860"/>
      <c r="E4021" s="860"/>
      <c r="F4021" s="860"/>
      <c r="G4021" s="860"/>
      <c r="H4021" s="860"/>
      <c r="I4021" s="872"/>
    </row>
    <row r="4022" spans="2:9" ht="19.5" customHeight="1">
      <c r="B4022" s="871"/>
      <c r="C4022" s="860"/>
      <c r="D4022" s="860"/>
      <c r="E4022" s="860"/>
      <c r="F4022" s="860"/>
      <c r="G4022" s="860"/>
      <c r="H4022" s="860"/>
      <c r="I4022" s="872"/>
    </row>
    <row r="4023" spans="2:9" ht="19.5" customHeight="1">
      <c r="B4023" s="871"/>
      <c r="C4023" s="860"/>
      <c r="D4023" s="860"/>
      <c r="E4023" s="860"/>
      <c r="F4023" s="860"/>
      <c r="G4023" s="860"/>
      <c r="H4023" s="860"/>
      <c r="I4023" s="872"/>
    </row>
    <row r="4024" spans="2:9" ht="19.5" customHeight="1">
      <c r="B4024" s="873"/>
      <c r="C4024" s="865"/>
      <c r="D4024" s="865"/>
      <c r="E4024" s="865"/>
      <c r="F4024" s="865"/>
      <c r="G4024" s="865"/>
      <c r="H4024" s="865"/>
      <c r="I4024" s="866"/>
    </row>
    <row r="4025" spans="2:9" ht="14.25" customHeight="1"/>
    <row r="4026" spans="2:9" ht="18" customHeight="1">
      <c r="B4026" s="755" t="s">
        <v>256</v>
      </c>
      <c r="C4026" s="861"/>
      <c r="D4026" s="861"/>
      <c r="E4026" s="861"/>
      <c r="F4026" s="861"/>
      <c r="G4026" s="862"/>
      <c r="H4026" s="461"/>
      <c r="I4026" s="462"/>
    </row>
    <row r="4027" spans="2:9" ht="18" customHeight="1">
      <c r="B4027" s="756" t="s">
        <v>257</v>
      </c>
      <c r="C4027" s="861"/>
      <c r="D4027" s="861"/>
      <c r="E4027" s="861"/>
      <c r="F4027" s="861"/>
      <c r="G4027" s="862"/>
      <c r="H4027" s="52"/>
      <c r="I4027" s="53"/>
    </row>
    <row r="4028" spans="2:9" ht="33" customHeight="1">
      <c r="B4028" s="757" t="str">
        <f>+ACTIVIDADES!$B$2</f>
        <v>MANTENIMIENTO RESTAURANTES ESCOLARES</v>
      </c>
      <c r="C4028" s="863"/>
      <c r="D4028" s="863"/>
      <c r="E4028" s="863"/>
      <c r="F4028" s="863"/>
      <c r="G4028" s="864"/>
      <c r="H4028" s="54"/>
      <c r="I4028" s="55"/>
    </row>
    <row r="4029" spans="2:9" ht="21" customHeight="1">
      <c r="B4029" s="463" t="s">
        <v>6</v>
      </c>
      <c r="C4029" s="758" t="s">
        <v>7</v>
      </c>
      <c r="D4029" s="861"/>
      <c r="E4029" s="861"/>
      <c r="F4029" s="861"/>
      <c r="G4029" s="861"/>
      <c r="H4029" s="464" t="s">
        <v>22</v>
      </c>
      <c r="I4029" s="56" t="s">
        <v>23</v>
      </c>
    </row>
    <row r="4030" spans="2:9" ht="95.25" customHeight="1">
      <c r="B4030" s="428">
        <f>+B4006+0.01</f>
        <v>18.020000000000003</v>
      </c>
      <c r="C4030" s="759" t="str">
        <f t="array" ref="C4030">INDEX(ACTIVIDADES!$C:$C,MATCH(B4030,ACTIVIDADES!$B:$B,0))</f>
        <v>Suministro e instalación de CIELO FALSO EN PVC. Incluye estructura.</v>
      </c>
      <c r="D4030" s="865"/>
      <c r="E4030" s="865"/>
      <c r="F4030" s="865"/>
      <c r="G4030" s="866"/>
      <c r="H4030" s="465" t="str">
        <f t="array" ref="H4030">INDEX(ACTIVIDADES!$D:$D,MATCH(B4030,ACTIVIDADES!$B:$B,0))</f>
        <v>m²</v>
      </c>
      <c r="I4030" s="57">
        <f>I4037</f>
        <v>0</v>
      </c>
    </row>
    <row r="4031" spans="2:9" ht="21" customHeight="1">
      <c r="B4031" s="760" t="s">
        <v>258</v>
      </c>
      <c r="C4031" s="761"/>
      <c r="D4031" s="762"/>
      <c r="E4031" s="58" t="s">
        <v>259</v>
      </c>
      <c r="F4031" s="58" t="s">
        <v>260</v>
      </c>
      <c r="G4031" s="58" t="s">
        <v>261</v>
      </c>
      <c r="H4031" s="58" t="s">
        <v>262</v>
      </c>
      <c r="I4031" s="59" t="s">
        <v>251</v>
      </c>
    </row>
    <row r="4032" spans="2:9" ht="15" customHeight="1">
      <c r="B4032" s="763"/>
      <c r="C4032" s="751"/>
      <c r="D4032" s="752"/>
      <c r="E4032" s="60"/>
      <c r="F4032" s="60"/>
      <c r="G4032" s="61"/>
      <c r="H4032" s="61"/>
      <c r="I4032" s="62">
        <f t="shared" ref="I4032:I4036" si="152">IF(E4032="",1,E4032)*IF(F4032="",1,F4032)*IF(G4032="",1,G4032)*H4032</f>
        <v>0</v>
      </c>
    </row>
    <row r="4033" spans="2:9" ht="15" customHeight="1">
      <c r="B4033" s="763"/>
      <c r="C4033" s="751"/>
      <c r="D4033" s="752"/>
      <c r="E4033" s="60"/>
      <c r="F4033" s="60"/>
      <c r="G4033" s="61"/>
      <c r="H4033" s="61"/>
      <c r="I4033" s="62">
        <f t="shared" si="152"/>
        <v>0</v>
      </c>
    </row>
    <row r="4034" spans="2:9" ht="15.75" customHeight="1">
      <c r="B4034" s="750"/>
      <c r="C4034" s="751"/>
      <c r="D4034" s="752"/>
      <c r="E4034" s="60"/>
      <c r="F4034" s="60"/>
      <c r="G4034" s="61"/>
      <c r="H4034" s="61"/>
      <c r="I4034" s="62">
        <f t="shared" si="152"/>
        <v>0</v>
      </c>
    </row>
    <row r="4035" spans="2:9" ht="15" customHeight="1">
      <c r="B4035" s="750"/>
      <c r="C4035" s="751"/>
      <c r="D4035" s="752"/>
      <c r="E4035" s="60"/>
      <c r="F4035" s="60"/>
      <c r="G4035" s="61"/>
      <c r="H4035" s="61"/>
      <c r="I4035" s="62">
        <f t="shared" si="152"/>
        <v>0</v>
      </c>
    </row>
    <row r="4036" spans="2:9" ht="15" customHeight="1">
      <c r="B4036" s="750"/>
      <c r="C4036" s="751"/>
      <c r="D4036" s="752"/>
      <c r="E4036" s="60"/>
      <c r="F4036" s="60"/>
      <c r="G4036" s="61"/>
      <c r="H4036" s="61"/>
      <c r="I4036" s="62">
        <f t="shared" si="152"/>
        <v>0</v>
      </c>
    </row>
    <row r="4037" spans="2:9" ht="15" customHeight="1">
      <c r="B4037" s="753" t="s">
        <v>263</v>
      </c>
      <c r="C4037" s="867"/>
      <c r="D4037" s="867"/>
      <c r="E4037" s="867"/>
      <c r="F4037" s="867"/>
      <c r="G4037" s="867"/>
      <c r="H4037" s="868"/>
      <c r="I4037" s="63">
        <f>SUM(I4032:I4036)</f>
        <v>0</v>
      </c>
    </row>
    <row r="4038" spans="2:9" ht="19.5" customHeight="1">
      <c r="B4038" s="754" t="s">
        <v>264</v>
      </c>
      <c r="C4038" s="869"/>
      <c r="D4038" s="869"/>
      <c r="E4038" s="869"/>
      <c r="F4038" s="869"/>
      <c r="G4038" s="869"/>
      <c r="H4038" s="869"/>
      <c r="I4038" s="870"/>
    </row>
    <row r="4039" spans="2:9" ht="19.5" customHeight="1">
      <c r="B4039" s="871"/>
      <c r="C4039" s="860"/>
      <c r="D4039" s="860"/>
      <c r="E4039" s="860"/>
      <c r="F4039" s="860"/>
      <c r="G4039" s="860"/>
      <c r="H4039" s="860"/>
      <c r="I4039" s="872"/>
    </row>
    <row r="4040" spans="2:9" ht="19.5" customHeight="1">
      <c r="B4040" s="871"/>
      <c r="C4040" s="860"/>
      <c r="D4040" s="860"/>
      <c r="E4040" s="860"/>
      <c r="F4040" s="860"/>
      <c r="G4040" s="860"/>
      <c r="H4040" s="860"/>
      <c r="I4040" s="872"/>
    </row>
    <row r="4041" spans="2:9" ht="19.5" customHeight="1">
      <c r="B4041" s="871"/>
      <c r="C4041" s="860"/>
      <c r="D4041" s="860"/>
      <c r="E4041" s="860"/>
      <c r="F4041" s="860"/>
      <c r="G4041" s="860"/>
      <c r="H4041" s="860"/>
      <c r="I4041" s="872"/>
    </row>
    <row r="4042" spans="2:9" ht="19.5" customHeight="1">
      <c r="B4042" s="871"/>
      <c r="C4042" s="860"/>
      <c r="D4042" s="860"/>
      <c r="E4042" s="860"/>
      <c r="F4042" s="860"/>
      <c r="G4042" s="860"/>
      <c r="H4042" s="860"/>
      <c r="I4042" s="872"/>
    </row>
    <row r="4043" spans="2:9" ht="19.5" customHeight="1">
      <c r="B4043" s="871"/>
      <c r="C4043" s="860"/>
      <c r="D4043" s="860"/>
      <c r="E4043" s="860"/>
      <c r="F4043" s="860"/>
      <c r="G4043" s="860"/>
      <c r="H4043" s="860"/>
      <c r="I4043" s="872"/>
    </row>
    <row r="4044" spans="2:9" ht="19.5" customHeight="1">
      <c r="B4044" s="871"/>
      <c r="C4044" s="860"/>
      <c r="D4044" s="860"/>
      <c r="E4044" s="860"/>
      <c r="F4044" s="860"/>
      <c r="G4044" s="860"/>
      <c r="H4044" s="860"/>
      <c r="I4044" s="872"/>
    </row>
    <row r="4045" spans="2:9" ht="19.5" customHeight="1">
      <c r="B4045" s="871"/>
      <c r="C4045" s="860"/>
      <c r="D4045" s="860"/>
      <c r="E4045" s="860"/>
      <c r="F4045" s="860"/>
      <c r="G4045" s="860"/>
      <c r="H4045" s="860"/>
      <c r="I4045" s="872"/>
    </row>
    <row r="4046" spans="2:9" ht="19.5" customHeight="1">
      <c r="B4046" s="871"/>
      <c r="C4046" s="860"/>
      <c r="D4046" s="860"/>
      <c r="E4046" s="860"/>
      <c r="F4046" s="860"/>
      <c r="G4046" s="860"/>
      <c r="H4046" s="860"/>
      <c r="I4046" s="872"/>
    </row>
    <row r="4047" spans="2:9" ht="19.5" customHeight="1">
      <c r="B4047" s="871"/>
      <c r="C4047" s="860"/>
      <c r="D4047" s="860"/>
      <c r="E4047" s="860"/>
      <c r="F4047" s="860"/>
      <c r="G4047" s="860"/>
      <c r="H4047" s="860"/>
      <c r="I4047" s="872"/>
    </row>
    <row r="4048" spans="2:9" ht="19.5" customHeight="1">
      <c r="B4048" s="873"/>
      <c r="C4048" s="865"/>
      <c r="D4048" s="865"/>
      <c r="E4048" s="865"/>
      <c r="F4048" s="865"/>
      <c r="G4048" s="865"/>
      <c r="H4048" s="865"/>
      <c r="I4048" s="866"/>
    </row>
  </sheetData>
  <mergeCells count="2032">
    <mergeCell ref="M2:M4"/>
    <mergeCell ref="N2:N4"/>
    <mergeCell ref="O2:O4"/>
    <mergeCell ref="B3821:H3821"/>
    <mergeCell ref="B3822:I3846"/>
    <mergeCell ref="B3848:G3848"/>
    <mergeCell ref="B3849:G3849"/>
    <mergeCell ref="B3850:G3850"/>
    <mergeCell ref="C3851:G3851"/>
    <mergeCell ref="C3852:G3852"/>
    <mergeCell ref="B3853:D3853"/>
    <mergeCell ref="B3854:D3854"/>
    <mergeCell ref="B3855:D3855"/>
    <mergeCell ref="B3856:D3856"/>
    <mergeCell ref="B3857:D3857"/>
    <mergeCell ref="B3858:D3858"/>
    <mergeCell ref="B3859:H3859"/>
    <mergeCell ref="B3181:H3181"/>
    <mergeCell ref="B3182:I3197"/>
    <mergeCell ref="B3199:G3199"/>
    <mergeCell ref="B3200:G3200"/>
    <mergeCell ref="B3201:G3201"/>
    <mergeCell ref="C3202:G3202"/>
    <mergeCell ref="C3203:G3203"/>
    <mergeCell ref="B3204:D3204"/>
    <mergeCell ref="B3205:D3205"/>
    <mergeCell ref="B3206:D3206"/>
    <mergeCell ref="B3207:D3207"/>
    <mergeCell ref="B3208:D3208"/>
    <mergeCell ref="B3209:D3209"/>
    <mergeCell ref="B3210:H3210"/>
    <mergeCell ref="B3211:I3221"/>
    <mergeCell ref="B3860:I3870"/>
    <mergeCell ref="B3872:G3872"/>
    <mergeCell ref="B3873:G3873"/>
    <mergeCell ref="B3874:G3874"/>
    <mergeCell ref="C3875:G3875"/>
    <mergeCell ref="C3876:G3876"/>
    <mergeCell ref="B3877:D3877"/>
    <mergeCell ref="B3878:D3878"/>
    <mergeCell ref="B3879:D3879"/>
    <mergeCell ref="B3880:D3880"/>
    <mergeCell ref="B3881:D3881"/>
    <mergeCell ref="B3882:D3882"/>
    <mergeCell ref="B3883:H3883"/>
    <mergeCell ref="B3884:I3894"/>
    <mergeCell ref="B3896:G3896"/>
    <mergeCell ref="B3897:G3897"/>
    <mergeCell ref="B3898:G3898"/>
    <mergeCell ref="C3899:G3899"/>
    <mergeCell ref="C3900:G3900"/>
    <mergeCell ref="B3901:D3901"/>
    <mergeCell ref="B3902:D3902"/>
    <mergeCell ref="B3903:D3903"/>
    <mergeCell ref="B3904:D3904"/>
    <mergeCell ref="B3905:D3905"/>
    <mergeCell ref="B3906:D3906"/>
    <mergeCell ref="B3907:H3907"/>
    <mergeCell ref="B3908:I3918"/>
    <mergeCell ref="B3920:G3920"/>
    <mergeCell ref="B3921:G3921"/>
    <mergeCell ref="B3922:G3922"/>
    <mergeCell ref="C3923:G3923"/>
    <mergeCell ref="B4034:D4034"/>
    <mergeCell ref="B4035:D4035"/>
    <mergeCell ref="B4036:D4036"/>
    <mergeCell ref="C3924:G3924"/>
    <mergeCell ref="B3925:D3925"/>
    <mergeCell ref="B3926:D3926"/>
    <mergeCell ref="B3927:D3927"/>
    <mergeCell ref="B3928:D3928"/>
    <mergeCell ref="B3929:D3929"/>
    <mergeCell ref="B3930:D3930"/>
    <mergeCell ref="C4005:G4005"/>
    <mergeCell ref="C4006:G4006"/>
    <mergeCell ref="B4007:D4007"/>
    <mergeCell ref="B4008:D4008"/>
    <mergeCell ref="B4009:D4009"/>
    <mergeCell ref="B4010:D4010"/>
    <mergeCell ref="B4011:D4011"/>
    <mergeCell ref="B4012:D4012"/>
    <mergeCell ref="B4037:H4037"/>
    <mergeCell ref="B4038:I4048"/>
    <mergeCell ref="B4027:G4027"/>
    <mergeCell ref="B4028:G4028"/>
    <mergeCell ref="C4029:G4029"/>
    <mergeCell ref="C4030:G4030"/>
    <mergeCell ref="B4031:D4031"/>
    <mergeCell ref="B4032:D4032"/>
    <mergeCell ref="B4033:D4033"/>
    <mergeCell ref="B3949:D3949"/>
    <mergeCell ref="B3959:H3959"/>
    <mergeCell ref="B3989:H3989"/>
    <mergeCell ref="B3990:I4000"/>
    <mergeCell ref="B3960:I3970"/>
    <mergeCell ref="B3972:G3972"/>
    <mergeCell ref="B3973:G3973"/>
    <mergeCell ref="B3974:G3974"/>
    <mergeCell ref="C3975:G3975"/>
    <mergeCell ref="C3976:G3976"/>
    <mergeCell ref="B3977:D3977"/>
    <mergeCell ref="B3983:D3983"/>
    <mergeCell ref="B3984:D3984"/>
    <mergeCell ref="B3987:D3987"/>
    <mergeCell ref="B3988:D3988"/>
    <mergeCell ref="B3985:D3985"/>
    <mergeCell ref="B3986:D3986"/>
    <mergeCell ref="B3978:D3978"/>
    <mergeCell ref="B3979:D3979"/>
    <mergeCell ref="B3980:D3980"/>
    <mergeCell ref="B4002:G4002"/>
    <mergeCell ref="B4003:G4003"/>
    <mergeCell ref="B4004:G4004"/>
    <mergeCell ref="B4013:H4013"/>
    <mergeCell ref="B4014:I4024"/>
    <mergeCell ref="B4026:G4026"/>
    <mergeCell ref="B3931:H3931"/>
    <mergeCell ref="B3932:I3942"/>
    <mergeCell ref="B3944:G3944"/>
    <mergeCell ref="B3945:G3945"/>
    <mergeCell ref="B3946:G3946"/>
    <mergeCell ref="C3947:G3947"/>
    <mergeCell ref="C3948:G3948"/>
    <mergeCell ref="B3957:D3957"/>
    <mergeCell ref="B3958:D3958"/>
    <mergeCell ref="B3950:D3950"/>
    <mergeCell ref="B3951:D3951"/>
    <mergeCell ref="B3952:D3952"/>
    <mergeCell ref="B3953:D3953"/>
    <mergeCell ref="B3954:D3954"/>
    <mergeCell ref="B3955:D3955"/>
    <mergeCell ref="B3956:D3956"/>
    <mergeCell ref="B3981:D3981"/>
    <mergeCell ref="B3982:D3982"/>
    <mergeCell ref="B3223:G3223"/>
    <mergeCell ref="B3224:G3224"/>
    <mergeCell ref="B3225:G3225"/>
    <mergeCell ref="C3226:G3226"/>
    <mergeCell ref="C3227:G3227"/>
    <mergeCell ref="B3228:D3228"/>
    <mergeCell ref="B3229:D3229"/>
    <mergeCell ref="B3230:D3230"/>
    <mergeCell ref="B3231:D3231"/>
    <mergeCell ref="B3232:D3232"/>
    <mergeCell ref="B3233:D3233"/>
    <mergeCell ref="B3234:H3234"/>
    <mergeCell ref="B3235:I3245"/>
    <mergeCell ref="B3247:G3247"/>
    <mergeCell ref="B3248:G3248"/>
    <mergeCell ref="B3249:G3249"/>
    <mergeCell ref="C3250:G3250"/>
    <mergeCell ref="C3251:G3251"/>
    <mergeCell ref="B3252:D3252"/>
    <mergeCell ref="B3253:D3253"/>
    <mergeCell ref="B3254:D3254"/>
    <mergeCell ref="B3255:D3255"/>
    <mergeCell ref="B3256:D3256"/>
    <mergeCell ref="B3257:D3257"/>
    <mergeCell ref="B3258:H3258"/>
    <mergeCell ref="B3259:I3269"/>
    <mergeCell ref="B3271:G3271"/>
    <mergeCell ref="B3272:G3272"/>
    <mergeCell ref="B3273:G3273"/>
    <mergeCell ref="C3274:G3274"/>
    <mergeCell ref="C3275:G3275"/>
    <mergeCell ref="B3276:D3276"/>
    <mergeCell ref="B3277:D3277"/>
    <mergeCell ref="B3278:D3278"/>
    <mergeCell ref="B3279:D3279"/>
    <mergeCell ref="B3280:D3280"/>
    <mergeCell ref="B3281:D3281"/>
    <mergeCell ref="B3282:H3282"/>
    <mergeCell ref="B3283:I3293"/>
    <mergeCell ref="B3295:G3295"/>
    <mergeCell ref="B3296:G3296"/>
    <mergeCell ref="B3297:G3297"/>
    <mergeCell ref="C3298:G3298"/>
    <mergeCell ref="C3299:G3299"/>
    <mergeCell ref="B3300:D3300"/>
    <mergeCell ref="B3301:D3301"/>
    <mergeCell ref="B3302:D3302"/>
    <mergeCell ref="B3303:D3303"/>
    <mergeCell ref="B3304:D3304"/>
    <mergeCell ref="B3305:D3305"/>
    <mergeCell ref="B3306:H3306"/>
    <mergeCell ref="B3307:I3317"/>
    <mergeCell ref="B3319:G3319"/>
    <mergeCell ref="B3320:G3320"/>
    <mergeCell ref="B3321:G3321"/>
    <mergeCell ref="C3322:G3322"/>
    <mergeCell ref="C3323:G3323"/>
    <mergeCell ref="B3324:D3324"/>
    <mergeCell ref="B3325:D3325"/>
    <mergeCell ref="B3326:D3326"/>
    <mergeCell ref="B3327:D3327"/>
    <mergeCell ref="B3328:D3328"/>
    <mergeCell ref="B3329:D3329"/>
    <mergeCell ref="B3330:H3330"/>
    <mergeCell ref="B3331:I3341"/>
    <mergeCell ref="B3343:G3343"/>
    <mergeCell ref="B3344:G3344"/>
    <mergeCell ref="B3345:G3345"/>
    <mergeCell ref="C3346:G3346"/>
    <mergeCell ref="C3347:G3347"/>
    <mergeCell ref="B3404:I3414"/>
    <mergeCell ref="B3403:H3403"/>
    <mergeCell ref="B3397:D3397"/>
    <mergeCell ref="B3398:D3398"/>
    <mergeCell ref="B3399:D3399"/>
    <mergeCell ref="B3402:D3402"/>
    <mergeCell ref="B3348:D3348"/>
    <mergeCell ref="B3349:D3349"/>
    <mergeCell ref="B3350:D3350"/>
    <mergeCell ref="B3351:D3351"/>
    <mergeCell ref="B3352:D3352"/>
    <mergeCell ref="B3353:D3353"/>
    <mergeCell ref="B3354:H3354"/>
    <mergeCell ref="B3355:I3365"/>
    <mergeCell ref="B3367:G3367"/>
    <mergeCell ref="B3368:G3368"/>
    <mergeCell ref="B3369:G3369"/>
    <mergeCell ref="C3370:G3370"/>
    <mergeCell ref="C3371:G3371"/>
    <mergeCell ref="B3372:D3372"/>
    <mergeCell ref="B3373:D3373"/>
    <mergeCell ref="B3374:D3374"/>
    <mergeCell ref="B3375:D3375"/>
    <mergeCell ref="B3457:H3457"/>
    <mergeCell ref="B3456:D3456"/>
    <mergeCell ref="B3455:D3455"/>
    <mergeCell ref="B3454:D3454"/>
    <mergeCell ref="B3472:G3472"/>
    <mergeCell ref="C3473:G3473"/>
    <mergeCell ref="C3474:G3474"/>
    <mergeCell ref="B3475:D3475"/>
    <mergeCell ref="B3476:D3476"/>
    <mergeCell ref="B3477:D3477"/>
    <mergeCell ref="B3478:D3478"/>
    <mergeCell ref="B3479:D3479"/>
    <mergeCell ref="B3480:D3480"/>
    <mergeCell ref="B3376:D3376"/>
    <mergeCell ref="B3377:D3377"/>
    <mergeCell ref="B3378:H3378"/>
    <mergeCell ref="B3379:I3389"/>
    <mergeCell ref="B3391:G3391"/>
    <mergeCell ref="B3392:G3392"/>
    <mergeCell ref="B3393:G3393"/>
    <mergeCell ref="C3394:G3394"/>
    <mergeCell ref="C3395:G3395"/>
    <mergeCell ref="B3396:D3396"/>
    <mergeCell ref="B3416:G3416"/>
    <mergeCell ref="B3417:G3417"/>
    <mergeCell ref="B3418:G3418"/>
    <mergeCell ref="C3419:G3419"/>
    <mergeCell ref="C3420:G3420"/>
    <mergeCell ref="B3421:D3421"/>
    <mergeCell ref="B3422:D3422"/>
    <mergeCell ref="B3400:D3400"/>
    <mergeCell ref="B3401:D3401"/>
    <mergeCell ref="B3526:G3526"/>
    <mergeCell ref="B3527:G3527"/>
    <mergeCell ref="C3528:G3528"/>
    <mergeCell ref="C3529:G3529"/>
    <mergeCell ref="B3530:D3530"/>
    <mergeCell ref="B3531:D3531"/>
    <mergeCell ref="B3532:D3532"/>
    <mergeCell ref="B3533:D3533"/>
    <mergeCell ref="B3534:D3534"/>
    <mergeCell ref="B3535:D3535"/>
    <mergeCell ref="B3536:H3536"/>
    <mergeCell ref="B3537:I3554"/>
    <mergeCell ref="B3556:G3556"/>
    <mergeCell ref="B3566:D3566"/>
    <mergeCell ref="B3567:D3567"/>
    <mergeCell ref="B3423:D3423"/>
    <mergeCell ref="B3424:D3424"/>
    <mergeCell ref="B3425:D3425"/>
    <mergeCell ref="B3426:D3426"/>
    <mergeCell ref="B3427:H3427"/>
    <mergeCell ref="B3428:I3444"/>
    <mergeCell ref="B3446:G3446"/>
    <mergeCell ref="B3447:G3447"/>
    <mergeCell ref="B3448:G3448"/>
    <mergeCell ref="C3449:G3449"/>
    <mergeCell ref="C3450:G3450"/>
    <mergeCell ref="B3451:D3451"/>
    <mergeCell ref="B3453:D3453"/>
    <mergeCell ref="B3452:D3452"/>
    <mergeCell ref="B3458:I3468"/>
    <mergeCell ref="B3470:G3470"/>
    <mergeCell ref="B3471:G3471"/>
    <mergeCell ref="B3481:H3481"/>
    <mergeCell ref="B3482:I3497"/>
    <mergeCell ref="B3499:G3499"/>
    <mergeCell ref="B3500:G3500"/>
    <mergeCell ref="B3501:G3501"/>
    <mergeCell ref="C3502:G3502"/>
    <mergeCell ref="C3503:G3503"/>
    <mergeCell ref="B3504:D3504"/>
    <mergeCell ref="B3505:D3505"/>
    <mergeCell ref="B3506:D3506"/>
    <mergeCell ref="B3507:D3507"/>
    <mergeCell ref="B3508:D3508"/>
    <mergeCell ref="B3509:D3509"/>
    <mergeCell ref="B3510:D3510"/>
    <mergeCell ref="B3511:H3511"/>
    <mergeCell ref="B3512:I3523"/>
    <mergeCell ref="B3525:G3525"/>
    <mergeCell ref="B3557:G3557"/>
    <mergeCell ref="B3558:G3558"/>
    <mergeCell ref="C3559:G3559"/>
    <mergeCell ref="C3560:G3560"/>
    <mergeCell ref="B3568:D3568"/>
    <mergeCell ref="B3569:D3569"/>
    <mergeCell ref="B3570:H3570"/>
    <mergeCell ref="B3563:D3563"/>
    <mergeCell ref="B3627:G3627"/>
    <mergeCell ref="B3628:G3628"/>
    <mergeCell ref="C3629:G3629"/>
    <mergeCell ref="C3630:G3630"/>
    <mergeCell ref="B3631:D3631"/>
    <mergeCell ref="B3632:D3632"/>
    <mergeCell ref="B3633:D3633"/>
    <mergeCell ref="B3634:D3634"/>
    <mergeCell ref="B3635:D3635"/>
    <mergeCell ref="B3564:D3564"/>
    <mergeCell ref="B3565:D3565"/>
    <mergeCell ref="B3561:D3561"/>
    <mergeCell ref="B3562:D3562"/>
    <mergeCell ref="B3636:D3636"/>
    <mergeCell ref="B3637:H3637"/>
    <mergeCell ref="B3608:D3608"/>
    <mergeCell ref="B3609:D3609"/>
    <mergeCell ref="B3610:D3610"/>
    <mergeCell ref="B3611:D3611"/>
    <mergeCell ref="B3612:D3612"/>
    <mergeCell ref="B3613:H3613"/>
    <mergeCell ref="B3614:I3624"/>
    <mergeCell ref="B3626:G3626"/>
    <mergeCell ref="B3571:I3600"/>
    <mergeCell ref="B3602:G3602"/>
    <mergeCell ref="B3603:G3603"/>
    <mergeCell ref="B3604:G3604"/>
    <mergeCell ref="C3605:G3605"/>
    <mergeCell ref="C3606:G3606"/>
    <mergeCell ref="B3607:D3607"/>
    <mergeCell ref="B3638:I3648"/>
    <mergeCell ref="B3650:G3650"/>
    <mergeCell ref="B3651:G3651"/>
    <mergeCell ref="B3652:G3652"/>
    <mergeCell ref="C3653:G3653"/>
    <mergeCell ref="C3654:G3654"/>
    <mergeCell ref="B3655:D3655"/>
    <mergeCell ref="B3656:D3656"/>
    <mergeCell ref="B3657:D3657"/>
    <mergeCell ref="B3660:D3660"/>
    <mergeCell ref="B3661:H3661"/>
    <mergeCell ref="B3662:I3688"/>
    <mergeCell ref="B3690:G3690"/>
    <mergeCell ref="B3691:G3691"/>
    <mergeCell ref="B3658:D3658"/>
    <mergeCell ref="B3659:D3659"/>
    <mergeCell ref="B3692:G3692"/>
    <mergeCell ref="C3693:G3693"/>
    <mergeCell ref="C3694:G3694"/>
    <mergeCell ref="B3695:D3695"/>
    <mergeCell ref="B3696:D3696"/>
    <mergeCell ref="B3697:D3697"/>
    <mergeCell ref="B3698:D3698"/>
    <mergeCell ref="B3699:D3699"/>
    <mergeCell ref="B3700:D3700"/>
    <mergeCell ref="B3701:H3701"/>
    <mergeCell ref="B3702:I3712"/>
    <mergeCell ref="B3714:G3714"/>
    <mergeCell ref="B3715:G3715"/>
    <mergeCell ref="B3716:G3716"/>
    <mergeCell ref="C3717:G3717"/>
    <mergeCell ref="C3718:G3718"/>
    <mergeCell ref="B3719:D3719"/>
    <mergeCell ref="B3720:D3720"/>
    <mergeCell ref="B3721:D3721"/>
    <mergeCell ref="B3722:D3722"/>
    <mergeCell ref="B3723:D3723"/>
    <mergeCell ref="B3724:D3724"/>
    <mergeCell ref="B3725:H3725"/>
    <mergeCell ref="B3726:I3736"/>
    <mergeCell ref="B3738:G3738"/>
    <mergeCell ref="B3739:G3739"/>
    <mergeCell ref="B3740:G3740"/>
    <mergeCell ref="C3741:G3741"/>
    <mergeCell ref="C3742:G3742"/>
    <mergeCell ref="B3743:D3743"/>
    <mergeCell ref="B3744:D3744"/>
    <mergeCell ref="B3745:D3745"/>
    <mergeCell ref="B3746:D3746"/>
    <mergeCell ref="B3747:D3747"/>
    <mergeCell ref="B3748:D3748"/>
    <mergeCell ref="B3749:H3749"/>
    <mergeCell ref="B3750:I3760"/>
    <mergeCell ref="B3762:G3762"/>
    <mergeCell ref="B3763:G3763"/>
    <mergeCell ref="B3764:G3764"/>
    <mergeCell ref="C3765:G3765"/>
    <mergeCell ref="C3766:G3766"/>
    <mergeCell ref="B3767:D3767"/>
    <mergeCell ref="B3768:D3768"/>
    <mergeCell ref="B3769:D3769"/>
    <mergeCell ref="B3770:D3770"/>
    <mergeCell ref="B3771:D3771"/>
    <mergeCell ref="B3772:D3772"/>
    <mergeCell ref="B3773:H3773"/>
    <mergeCell ref="B3774:I3784"/>
    <mergeCell ref="B3786:G3786"/>
    <mergeCell ref="B3787:G3787"/>
    <mergeCell ref="B3788:G3788"/>
    <mergeCell ref="C3789:G3789"/>
    <mergeCell ref="C3790:G3790"/>
    <mergeCell ref="B3791:D3791"/>
    <mergeCell ref="B3792:D3792"/>
    <mergeCell ref="B3793:D3793"/>
    <mergeCell ref="B3794:D3794"/>
    <mergeCell ref="B3795:D3795"/>
    <mergeCell ref="B3796:D3796"/>
    <mergeCell ref="B3797:H3797"/>
    <mergeCell ref="B3798:I3808"/>
    <mergeCell ref="B3820:D3820"/>
    <mergeCell ref="B3819:D3819"/>
    <mergeCell ref="B3817:D3817"/>
    <mergeCell ref="B3818:D3818"/>
    <mergeCell ref="B3810:G3810"/>
    <mergeCell ref="B3811:G3811"/>
    <mergeCell ref="B3812:G3812"/>
    <mergeCell ref="C3813:G3813"/>
    <mergeCell ref="C3814:G3814"/>
    <mergeCell ref="B3815:D3815"/>
    <mergeCell ref="B3816:D3816"/>
    <mergeCell ref="B558:D558"/>
    <mergeCell ref="B559:D559"/>
    <mergeCell ref="B560:D560"/>
    <mergeCell ref="B561:H561"/>
    <mergeCell ref="B562:I572"/>
    <mergeCell ref="B574:G574"/>
    <mergeCell ref="B575:G575"/>
    <mergeCell ref="B576:G576"/>
    <mergeCell ref="C577:G577"/>
    <mergeCell ref="C578:G578"/>
    <mergeCell ref="B579:D579"/>
    <mergeCell ref="B580:D580"/>
    <mergeCell ref="B581:D581"/>
    <mergeCell ref="B582:D582"/>
    <mergeCell ref="B583:D583"/>
    <mergeCell ref="B584:D584"/>
    <mergeCell ref="B585:H585"/>
    <mergeCell ref="B586:I607"/>
    <mergeCell ref="B609:G609"/>
    <mergeCell ref="B610:G610"/>
    <mergeCell ref="B611:G611"/>
    <mergeCell ref="C612:G612"/>
    <mergeCell ref="C613:G613"/>
    <mergeCell ref="B614:D614"/>
    <mergeCell ref="B615:D615"/>
    <mergeCell ref="B616:D616"/>
    <mergeCell ref="B617:D617"/>
    <mergeCell ref="B618:D618"/>
    <mergeCell ref="B619:D619"/>
    <mergeCell ref="B620:H620"/>
    <mergeCell ref="B621:I631"/>
    <mergeCell ref="B633:G633"/>
    <mergeCell ref="B634:G634"/>
    <mergeCell ref="B635:G635"/>
    <mergeCell ref="C636:G636"/>
    <mergeCell ref="C637:G637"/>
    <mergeCell ref="B638:D638"/>
    <mergeCell ref="B639:D639"/>
    <mergeCell ref="B640:D640"/>
    <mergeCell ref="B641:D641"/>
    <mergeCell ref="B642:D642"/>
    <mergeCell ref="B643:D643"/>
    <mergeCell ref="B644:H644"/>
    <mergeCell ref="B645:I655"/>
    <mergeCell ref="B657:G657"/>
    <mergeCell ref="B658:G658"/>
    <mergeCell ref="B659:G659"/>
    <mergeCell ref="C660:G660"/>
    <mergeCell ref="C661:G661"/>
    <mergeCell ref="B662:D662"/>
    <mergeCell ref="B663:D663"/>
    <mergeCell ref="B664:D664"/>
    <mergeCell ref="B665:D665"/>
    <mergeCell ref="B666:D666"/>
    <mergeCell ref="B667:D667"/>
    <mergeCell ref="B668:H668"/>
    <mergeCell ref="B669:I679"/>
    <mergeCell ref="B681:G681"/>
    <mergeCell ref="B682:G682"/>
    <mergeCell ref="B683:G683"/>
    <mergeCell ref="C684:G684"/>
    <mergeCell ref="C685:G685"/>
    <mergeCell ref="B686:D686"/>
    <mergeCell ref="B687:D687"/>
    <mergeCell ref="B688:D688"/>
    <mergeCell ref="B689:D689"/>
    <mergeCell ref="B690:D690"/>
    <mergeCell ref="B691:D691"/>
    <mergeCell ref="B692:H692"/>
    <mergeCell ref="B693:I703"/>
    <mergeCell ref="B705:G705"/>
    <mergeCell ref="B706:G706"/>
    <mergeCell ref="B707:G707"/>
    <mergeCell ref="C708:G708"/>
    <mergeCell ref="C709:G709"/>
    <mergeCell ref="B710:D710"/>
    <mergeCell ref="B711:D711"/>
    <mergeCell ref="B712:D712"/>
    <mergeCell ref="B713:D713"/>
    <mergeCell ref="B714:D714"/>
    <mergeCell ref="B715:D715"/>
    <mergeCell ref="B716:H716"/>
    <mergeCell ref="B717:I727"/>
    <mergeCell ref="B729:G729"/>
    <mergeCell ref="B730:G730"/>
    <mergeCell ref="B731:G731"/>
    <mergeCell ref="C732:G732"/>
    <mergeCell ref="C733:G733"/>
    <mergeCell ref="B734:D734"/>
    <mergeCell ref="B735:D735"/>
    <mergeCell ref="B736:D736"/>
    <mergeCell ref="B737:D737"/>
    <mergeCell ref="B738:D738"/>
    <mergeCell ref="B739:D739"/>
    <mergeCell ref="B740:H740"/>
    <mergeCell ref="B741:I751"/>
    <mergeCell ref="B753:G753"/>
    <mergeCell ref="B754:G754"/>
    <mergeCell ref="B830:D830"/>
    <mergeCell ref="B831:D831"/>
    <mergeCell ref="B832:D832"/>
    <mergeCell ref="B787:D787"/>
    <mergeCell ref="B788:H788"/>
    <mergeCell ref="B789:I799"/>
    <mergeCell ref="B801:G801"/>
    <mergeCell ref="B802:G802"/>
    <mergeCell ref="B803:G803"/>
    <mergeCell ref="C804:G804"/>
    <mergeCell ref="C805:G805"/>
    <mergeCell ref="B806:D806"/>
    <mergeCell ref="B807:D807"/>
    <mergeCell ref="B808:D808"/>
    <mergeCell ref="B809:D809"/>
    <mergeCell ref="B810:D810"/>
    <mergeCell ref="B811:D811"/>
    <mergeCell ref="B812:H812"/>
    <mergeCell ref="C30:G30"/>
    <mergeCell ref="B31:D31"/>
    <mergeCell ref="B833:D833"/>
    <mergeCell ref="B834:D834"/>
    <mergeCell ref="B835:D835"/>
    <mergeCell ref="B836:H836"/>
    <mergeCell ref="B837:I847"/>
    <mergeCell ref="B849:G849"/>
    <mergeCell ref="B850:G850"/>
    <mergeCell ref="B851:G851"/>
    <mergeCell ref="C852:G852"/>
    <mergeCell ref="C853:G853"/>
    <mergeCell ref="B854:D854"/>
    <mergeCell ref="B755:G755"/>
    <mergeCell ref="C756:G756"/>
    <mergeCell ref="C757:G757"/>
    <mergeCell ref="B758:D758"/>
    <mergeCell ref="B759:D759"/>
    <mergeCell ref="B760:D760"/>
    <mergeCell ref="B761:D761"/>
    <mergeCell ref="B762:D762"/>
    <mergeCell ref="B763:D763"/>
    <mergeCell ref="B764:H764"/>
    <mergeCell ref="B765:I775"/>
    <mergeCell ref="B777:G777"/>
    <mergeCell ref="B778:G778"/>
    <mergeCell ref="B779:G779"/>
    <mergeCell ref="C780:G780"/>
    <mergeCell ref="C781:G781"/>
    <mergeCell ref="B782:D782"/>
    <mergeCell ref="B783:D783"/>
    <mergeCell ref="B784:D784"/>
    <mergeCell ref="B2:G2"/>
    <mergeCell ref="B3:G3"/>
    <mergeCell ref="B4:G4"/>
    <mergeCell ref="C5:G5"/>
    <mergeCell ref="C6:G6"/>
    <mergeCell ref="B7:D7"/>
    <mergeCell ref="B8:D8"/>
    <mergeCell ref="B9:D9"/>
    <mergeCell ref="B10:D10"/>
    <mergeCell ref="B11:D11"/>
    <mergeCell ref="B12:D12"/>
    <mergeCell ref="B13:H13"/>
    <mergeCell ref="B14:I24"/>
    <mergeCell ref="B26:G26"/>
    <mergeCell ref="B27:G27"/>
    <mergeCell ref="B28:G28"/>
    <mergeCell ref="C29:G29"/>
    <mergeCell ref="B32:D32"/>
    <mergeCell ref="B33:D33"/>
    <mergeCell ref="B34:D34"/>
    <mergeCell ref="B35:D35"/>
    <mergeCell ref="B36:D36"/>
    <mergeCell ref="B37:H37"/>
    <mergeCell ref="B38:I48"/>
    <mergeCell ref="B50:G50"/>
    <mergeCell ref="B51:G51"/>
    <mergeCell ref="B52:G52"/>
    <mergeCell ref="C53:G53"/>
    <mergeCell ref="C54:G54"/>
    <mergeCell ref="B55:D55"/>
    <mergeCell ref="B56:D56"/>
    <mergeCell ref="B57:D57"/>
    <mergeCell ref="B58:D58"/>
    <mergeCell ref="B59:D59"/>
    <mergeCell ref="B60:D60"/>
    <mergeCell ref="B61:H61"/>
    <mergeCell ref="B62:I72"/>
    <mergeCell ref="B74:G74"/>
    <mergeCell ref="B75:G75"/>
    <mergeCell ref="B76:G76"/>
    <mergeCell ref="C77:G77"/>
    <mergeCell ref="C78:G78"/>
    <mergeCell ref="B79:D79"/>
    <mergeCell ref="B80:D80"/>
    <mergeCell ref="B81:D81"/>
    <mergeCell ref="B82:D82"/>
    <mergeCell ref="B83:D83"/>
    <mergeCell ref="B84:D84"/>
    <mergeCell ref="B85:H85"/>
    <mergeCell ref="B86:I96"/>
    <mergeCell ref="B98:G98"/>
    <mergeCell ref="B99:G99"/>
    <mergeCell ref="B100:G100"/>
    <mergeCell ref="C101:G101"/>
    <mergeCell ref="C102:G102"/>
    <mergeCell ref="B103:D103"/>
    <mergeCell ref="B104:D104"/>
    <mergeCell ref="B105:D105"/>
    <mergeCell ref="B106:D106"/>
    <mergeCell ref="B107:D107"/>
    <mergeCell ref="B108:D108"/>
    <mergeCell ref="B109:H109"/>
    <mergeCell ref="B110:I120"/>
    <mergeCell ref="B122:G122"/>
    <mergeCell ref="B123:G123"/>
    <mergeCell ref="B124:G124"/>
    <mergeCell ref="C125:G125"/>
    <mergeCell ref="C126:G126"/>
    <mergeCell ref="B127:D127"/>
    <mergeCell ref="B128:D128"/>
    <mergeCell ref="B129:D129"/>
    <mergeCell ref="B130:D130"/>
    <mergeCell ref="B131:D131"/>
    <mergeCell ref="B132:D132"/>
    <mergeCell ref="B133:H133"/>
    <mergeCell ref="B134:I144"/>
    <mergeCell ref="B146:G146"/>
    <mergeCell ref="B147:G147"/>
    <mergeCell ref="B148:G148"/>
    <mergeCell ref="C149:G149"/>
    <mergeCell ref="C150:G150"/>
    <mergeCell ref="B151:D151"/>
    <mergeCell ref="B152:D152"/>
    <mergeCell ref="B153:D153"/>
    <mergeCell ref="B154:D154"/>
    <mergeCell ref="B155:D155"/>
    <mergeCell ref="B156:D156"/>
    <mergeCell ref="B157:H157"/>
    <mergeCell ref="B158:I168"/>
    <mergeCell ref="B170:G170"/>
    <mergeCell ref="B171:G171"/>
    <mergeCell ref="B172:G172"/>
    <mergeCell ref="C173:G173"/>
    <mergeCell ref="C174:G174"/>
    <mergeCell ref="B175:D175"/>
    <mergeCell ref="B176:D176"/>
    <mergeCell ref="B177:D177"/>
    <mergeCell ref="B178:D178"/>
    <mergeCell ref="B179:D179"/>
    <mergeCell ref="B180:D180"/>
    <mergeCell ref="B181:H181"/>
    <mergeCell ref="B182:I192"/>
    <mergeCell ref="B194:G194"/>
    <mergeCell ref="B195:G195"/>
    <mergeCell ref="B196:G196"/>
    <mergeCell ref="C197:G197"/>
    <mergeCell ref="C198:G198"/>
    <mergeCell ref="B199:D199"/>
    <mergeCell ref="B200:D200"/>
    <mergeCell ref="B201:D201"/>
    <mergeCell ref="B202:D202"/>
    <mergeCell ref="B203:D203"/>
    <mergeCell ref="B204:D204"/>
    <mergeCell ref="B205:H205"/>
    <mergeCell ref="B206:I216"/>
    <mergeCell ref="B218:G218"/>
    <mergeCell ref="B219:G219"/>
    <mergeCell ref="B220:G220"/>
    <mergeCell ref="C221:G221"/>
    <mergeCell ref="C222:G222"/>
    <mergeCell ref="B223:D223"/>
    <mergeCell ref="B224:D224"/>
    <mergeCell ref="B225:D225"/>
    <mergeCell ref="B226:D226"/>
    <mergeCell ref="B227:D227"/>
    <mergeCell ref="B228:D228"/>
    <mergeCell ref="B229:H229"/>
    <mergeCell ref="B230:I240"/>
    <mergeCell ref="B242:G242"/>
    <mergeCell ref="B243:G243"/>
    <mergeCell ref="B244:G244"/>
    <mergeCell ref="C245:G245"/>
    <mergeCell ref="C246:G246"/>
    <mergeCell ref="B247:D247"/>
    <mergeCell ref="B248:D248"/>
    <mergeCell ref="B249:D249"/>
    <mergeCell ref="B250:D250"/>
    <mergeCell ref="B251:D251"/>
    <mergeCell ref="B252:D252"/>
    <mergeCell ref="B253:H253"/>
    <mergeCell ref="B254:I264"/>
    <mergeCell ref="B266:G266"/>
    <mergeCell ref="B267:G267"/>
    <mergeCell ref="B268:G268"/>
    <mergeCell ref="C269:G269"/>
    <mergeCell ref="C270:G270"/>
    <mergeCell ref="B271:D271"/>
    <mergeCell ref="B272:D272"/>
    <mergeCell ref="B273:D273"/>
    <mergeCell ref="B274:D274"/>
    <mergeCell ref="B275:D275"/>
    <mergeCell ref="B276:D276"/>
    <mergeCell ref="B277:H277"/>
    <mergeCell ref="B278:I288"/>
    <mergeCell ref="B290:G290"/>
    <mergeCell ref="B291:G291"/>
    <mergeCell ref="B292:G292"/>
    <mergeCell ref="C293:G293"/>
    <mergeCell ref="C294:G294"/>
    <mergeCell ref="B295:D295"/>
    <mergeCell ref="B296:D296"/>
    <mergeCell ref="B297:D297"/>
    <mergeCell ref="B298:D298"/>
    <mergeCell ref="B299:D299"/>
    <mergeCell ref="B300:D300"/>
    <mergeCell ref="B301:H301"/>
    <mergeCell ref="B302:I312"/>
    <mergeCell ref="B314:G314"/>
    <mergeCell ref="B315:G315"/>
    <mergeCell ref="B316:G316"/>
    <mergeCell ref="C317:G317"/>
    <mergeCell ref="C318:G318"/>
    <mergeCell ref="B319:D319"/>
    <mergeCell ref="B320:D320"/>
    <mergeCell ref="B321:D321"/>
    <mergeCell ref="B322:D322"/>
    <mergeCell ref="B323:D323"/>
    <mergeCell ref="B324:D324"/>
    <mergeCell ref="B325:H325"/>
    <mergeCell ref="B326:I339"/>
    <mergeCell ref="B341:G341"/>
    <mergeCell ref="B342:G342"/>
    <mergeCell ref="B343:G343"/>
    <mergeCell ref="C344:G344"/>
    <mergeCell ref="C345:G345"/>
    <mergeCell ref="B346:D346"/>
    <mergeCell ref="B347:D347"/>
    <mergeCell ref="B348:D348"/>
    <mergeCell ref="B349:D349"/>
    <mergeCell ref="B350:D350"/>
    <mergeCell ref="B351:D351"/>
    <mergeCell ref="B352:H352"/>
    <mergeCell ref="B353:I363"/>
    <mergeCell ref="B365:G365"/>
    <mergeCell ref="B366:G366"/>
    <mergeCell ref="B367:G367"/>
    <mergeCell ref="C368:G368"/>
    <mergeCell ref="C369:G369"/>
    <mergeCell ref="B370:D370"/>
    <mergeCell ref="B371:D371"/>
    <mergeCell ref="B372:D372"/>
    <mergeCell ref="B373:D373"/>
    <mergeCell ref="B374:D374"/>
    <mergeCell ref="B375:D375"/>
    <mergeCell ref="B376:H376"/>
    <mergeCell ref="B377:I387"/>
    <mergeCell ref="B389:G389"/>
    <mergeCell ref="B390:G390"/>
    <mergeCell ref="B391:G391"/>
    <mergeCell ref="C392:G392"/>
    <mergeCell ref="C393:G393"/>
    <mergeCell ref="B394:D394"/>
    <mergeCell ref="B395:D395"/>
    <mergeCell ref="B396:D396"/>
    <mergeCell ref="B397:D397"/>
    <mergeCell ref="B398:D398"/>
    <mergeCell ref="B399:D399"/>
    <mergeCell ref="B400:H400"/>
    <mergeCell ref="B401:I418"/>
    <mergeCell ref="B420:G420"/>
    <mergeCell ref="B421:G421"/>
    <mergeCell ref="B422:G422"/>
    <mergeCell ref="C423:G423"/>
    <mergeCell ref="C424:G424"/>
    <mergeCell ref="B425:D425"/>
    <mergeCell ref="B426:D426"/>
    <mergeCell ref="B427:D427"/>
    <mergeCell ref="B428:D428"/>
    <mergeCell ref="B429:D429"/>
    <mergeCell ref="B430:D430"/>
    <mergeCell ref="B431:H431"/>
    <mergeCell ref="B432:I442"/>
    <mergeCell ref="B444:G444"/>
    <mergeCell ref="B445:G445"/>
    <mergeCell ref="B446:G446"/>
    <mergeCell ref="C447:G447"/>
    <mergeCell ref="C448:G448"/>
    <mergeCell ref="B449:D449"/>
    <mergeCell ref="B450:D450"/>
    <mergeCell ref="B451:D451"/>
    <mergeCell ref="B452:D452"/>
    <mergeCell ref="B453:D453"/>
    <mergeCell ref="B454:D454"/>
    <mergeCell ref="B455:H455"/>
    <mergeCell ref="B456:I472"/>
    <mergeCell ref="B474:G474"/>
    <mergeCell ref="B475:G475"/>
    <mergeCell ref="B476:G476"/>
    <mergeCell ref="C477:G477"/>
    <mergeCell ref="C478:G478"/>
    <mergeCell ref="B479:D479"/>
    <mergeCell ref="B480:D480"/>
    <mergeCell ref="B481:D481"/>
    <mergeCell ref="B482:D482"/>
    <mergeCell ref="B483:D483"/>
    <mergeCell ref="B484:D484"/>
    <mergeCell ref="B485:H485"/>
    <mergeCell ref="B486:I496"/>
    <mergeCell ref="B498:G498"/>
    <mergeCell ref="B499:G499"/>
    <mergeCell ref="B500:G500"/>
    <mergeCell ref="C501:G501"/>
    <mergeCell ref="C502:G502"/>
    <mergeCell ref="B503:D503"/>
    <mergeCell ref="B504:D504"/>
    <mergeCell ref="B505:D505"/>
    <mergeCell ref="B506:D506"/>
    <mergeCell ref="B507:D507"/>
    <mergeCell ref="B508:D508"/>
    <mergeCell ref="B509:H509"/>
    <mergeCell ref="B510:I524"/>
    <mergeCell ref="B526:G526"/>
    <mergeCell ref="B527:G527"/>
    <mergeCell ref="B528:G528"/>
    <mergeCell ref="C529:G529"/>
    <mergeCell ref="C530:G530"/>
    <mergeCell ref="B531:D531"/>
    <mergeCell ref="B532:D532"/>
    <mergeCell ref="B533:D533"/>
    <mergeCell ref="B534:D534"/>
    <mergeCell ref="B535:D535"/>
    <mergeCell ref="B536:D536"/>
    <mergeCell ref="B537:H537"/>
    <mergeCell ref="B538:I548"/>
    <mergeCell ref="B550:G550"/>
    <mergeCell ref="B551:G551"/>
    <mergeCell ref="B552:G552"/>
    <mergeCell ref="C553:G553"/>
    <mergeCell ref="C554:G554"/>
    <mergeCell ref="B555:D555"/>
    <mergeCell ref="B556:D556"/>
    <mergeCell ref="B557:D557"/>
    <mergeCell ref="B873:G873"/>
    <mergeCell ref="B874:G874"/>
    <mergeCell ref="B875:G875"/>
    <mergeCell ref="C876:G876"/>
    <mergeCell ref="C877:G877"/>
    <mergeCell ref="B878:D878"/>
    <mergeCell ref="B879:D879"/>
    <mergeCell ref="B880:D880"/>
    <mergeCell ref="B881:D881"/>
    <mergeCell ref="B882:D882"/>
    <mergeCell ref="B883:D883"/>
    <mergeCell ref="B884:H884"/>
    <mergeCell ref="B885:I895"/>
    <mergeCell ref="B897:G897"/>
    <mergeCell ref="B813:I823"/>
    <mergeCell ref="B825:G825"/>
    <mergeCell ref="B826:G826"/>
    <mergeCell ref="B827:G827"/>
    <mergeCell ref="C828:G828"/>
    <mergeCell ref="C829:G829"/>
    <mergeCell ref="B855:D855"/>
    <mergeCell ref="B856:D856"/>
    <mergeCell ref="B857:D857"/>
    <mergeCell ref="B858:D858"/>
    <mergeCell ref="B859:D859"/>
    <mergeCell ref="B860:H860"/>
    <mergeCell ref="B861:I871"/>
    <mergeCell ref="B785:D785"/>
    <mergeCell ref="B786:D786"/>
    <mergeCell ref="B898:G898"/>
    <mergeCell ref="B899:G899"/>
    <mergeCell ref="C900:G900"/>
    <mergeCell ref="C901:G901"/>
    <mergeCell ref="B902:D902"/>
    <mergeCell ref="B903:D903"/>
    <mergeCell ref="B904:D904"/>
    <mergeCell ref="B905:D905"/>
    <mergeCell ref="B906:D906"/>
    <mergeCell ref="B907:D907"/>
    <mergeCell ref="B908:H908"/>
    <mergeCell ref="B909:I919"/>
    <mergeCell ref="B921:G921"/>
    <mergeCell ref="B922:G922"/>
    <mergeCell ref="B923:G923"/>
    <mergeCell ref="C924:G924"/>
    <mergeCell ref="C925:G925"/>
    <mergeCell ref="B926:D926"/>
    <mergeCell ref="B927:D927"/>
    <mergeCell ref="B928:D928"/>
    <mergeCell ref="B929:D929"/>
    <mergeCell ref="B930:D930"/>
    <mergeCell ref="B931:D931"/>
    <mergeCell ref="B932:H932"/>
    <mergeCell ref="B933:I947"/>
    <mergeCell ref="B949:G949"/>
    <mergeCell ref="B950:G950"/>
    <mergeCell ref="B951:G951"/>
    <mergeCell ref="C952:G952"/>
    <mergeCell ref="C953:G953"/>
    <mergeCell ref="B954:D954"/>
    <mergeCell ref="B955:D955"/>
    <mergeCell ref="B956:D956"/>
    <mergeCell ref="B957:D957"/>
    <mergeCell ref="B958:D958"/>
    <mergeCell ref="B1532:D1532"/>
    <mergeCell ref="B1533:D1533"/>
    <mergeCell ref="B1534:D1534"/>
    <mergeCell ref="B1535:D1535"/>
    <mergeCell ref="B1536:D1536"/>
    <mergeCell ref="B1537:D1537"/>
    <mergeCell ref="B1538:H1538"/>
    <mergeCell ref="B1539:I1549"/>
    <mergeCell ref="B1551:G1551"/>
    <mergeCell ref="B1552:G1552"/>
    <mergeCell ref="B1553:G1553"/>
    <mergeCell ref="C1554:G1554"/>
    <mergeCell ref="C1555:G1555"/>
    <mergeCell ref="B1556:D1556"/>
    <mergeCell ref="B1557:D1557"/>
    <mergeCell ref="B1559:D1559"/>
    <mergeCell ref="B999:G999"/>
    <mergeCell ref="C1000:G1000"/>
    <mergeCell ref="C1001:G1001"/>
    <mergeCell ref="B1002:D1002"/>
    <mergeCell ref="B1003:D1003"/>
    <mergeCell ref="B1004:D1004"/>
    <mergeCell ref="B1005:D1005"/>
    <mergeCell ref="B1006:D1006"/>
    <mergeCell ref="B1007:D1007"/>
    <mergeCell ref="B1008:H1008"/>
    <mergeCell ref="B1009:I1019"/>
    <mergeCell ref="B1021:G1021"/>
    <mergeCell ref="B1022:G1022"/>
    <mergeCell ref="B1023:G1023"/>
    <mergeCell ref="C1024:G1024"/>
    <mergeCell ref="B1560:D1560"/>
    <mergeCell ref="B1561:D1561"/>
    <mergeCell ref="B1562:H1562"/>
    <mergeCell ref="B1563:I1578"/>
    <mergeCell ref="B1580:G1580"/>
    <mergeCell ref="B1581:G1581"/>
    <mergeCell ref="B1582:G1582"/>
    <mergeCell ref="C1583:G1583"/>
    <mergeCell ref="C1584:G1584"/>
    <mergeCell ref="B1585:D1585"/>
    <mergeCell ref="B1586:D1586"/>
    <mergeCell ref="B1587:D1587"/>
    <mergeCell ref="B1588:D1588"/>
    <mergeCell ref="B1589:D1589"/>
    <mergeCell ref="B1590:D1590"/>
    <mergeCell ref="B1591:H1591"/>
    <mergeCell ref="B1592:I1602"/>
    <mergeCell ref="B1664:D1664"/>
    <mergeCell ref="B1665:D1665"/>
    <mergeCell ref="B1604:G1604"/>
    <mergeCell ref="B1605:G1605"/>
    <mergeCell ref="B1606:G1606"/>
    <mergeCell ref="C1607:G1607"/>
    <mergeCell ref="C1608:G1608"/>
    <mergeCell ref="B1609:D1609"/>
    <mergeCell ref="B1610:D1610"/>
    <mergeCell ref="B1611:D1611"/>
    <mergeCell ref="B1612:D1612"/>
    <mergeCell ref="B1613:D1613"/>
    <mergeCell ref="B1614:D1614"/>
    <mergeCell ref="B1615:H1615"/>
    <mergeCell ref="B1616:I1626"/>
    <mergeCell ref="B1628:G1628"/>
    <mergeCell ref="B1629:G1629"/>
    <mergeCell ref="B1630:G1630"/>
    <mergeCell ref="C1631:G1631"/>
    <mergeCell ref="B998:G998"/>
    <mergeCell ref="B1666:D1666"/>
    <mergeCell ref="B1667:D1667"/>
    <mergeCell ref="B1668:D1668"/>
    <mergeCell ref="B1669:H1669"/>
    <mergeCell ref="B1670:I1680"/>
    <mergeCell ref="B1682:G1682"/>
    <mergeCell ref="B1683:G1683"/>
    <mergeCell ref="B1684:G1684"/>
    <mergeCell ref="C1685:G1685"/>
    <mergeCell ref="C1686:G1686"/>
    <mergeCell ref="B1687:D1687"/>
    <mergeCell ref="B1688:D1688"/>
    <mergeCell ref="B1689:D1689"/>
    <mergeCell ref="B1690:D1690"/>
    <mergeCell ref="B1691:D1691"/>
    <mergeCell ref="B1692:D1692"/>
    <mergeCell ref="C1632:G1632"/>
    <mergeCell ref="B1633:D1633"/>
    <mergeCell ref="B1634:D1634"/>
    <mergeCell ref="B1635:D1635"/>
    <mergeCell ref="B1636:D1636"/>
    <mergeCell ref="B1637:D1637"/>
    <mergeCell ref="B1638:D1638"/>
    <mergeCell ref="B1639:H1639"/>
    <mergeCell ref="B1640:I1656"/>
    <mergeCell ref="B1658:G1658"/>
    <mergeCell ref="B1659:G1659"/>
    <mergeCell ref="B1660:G1660"/>
    <mergeCell ref="C1661:G1661"/>
    <mergeCell ref="C1662:G1662"/>
    <mergeCell ref="B1663:D1663"/>
    <mergeCell ref="B959:D959"/>
    <mergeCell ref="B960:H960"/>
    <mergeCell ref="B961:I971"/>
    <mergeCell ref="B973:G973"/>
    <mergeCell ref="B974:G974"/>
    <mergeCell ref="B975:G975"/>
    <mergeCell ref="C976:G976"/>
    <mergeCell ref="C977:G977"/>
    <mergeCell ref="B978:D978"/>
    <mergeCell ref="B979:D979"/>
    <mergeCell ref="B980:D980"/>
    <mergeCell ref="B981:D981"/>
    <mergeCell ref="B982:D982"/>
    <mergeCell ref="B983:D983"/>
    <mergeCell ref="B984:H984"/>
    <mergeCell ref="B985:I995"/>
    <mergeCell ref="B997:G997"/>
    <mergeCell ref="C1025:G1025"/>
    <mergeCell ref="B1026:D1026"/>
    <mergeCell ref="B1027:D1027"/>
    <mergeCell ref="B1028:D1028"/>
    <mergeCell ref="B1029:D1029"/>
    <mergeCell ref="B1030:D1030"/>
    <mergeCell ref="B1031:D1031"/>
    <mergeCell ref="B1032:H1032"/>
    <mergeCell ref="B1033:I1043"/>
    <mergeCell ref="B1045:G1045"/>
    <mergeCell ref="B1046:G1046"/>
    <mergeCell ref="B1047:G1047"/>
    <mergeCell ref="C1048:G1048"/>
    <mergeCell ref="C1049:G1049"/>
    <mergeCell ref="B1050:D1050"/>
    <mergeCell ref="B1051:D1051"/>
    <mergeCell ref="B1052:D1052"/>
    <mergeCell ref="B1053:D1053"/>
    <mergeCell ref="B1054:D1054"/>
    <mergeCell ref="B1055:D1055"/>
    <mergeCell ref="B1056:H1056"/>
    <mergeCell ref="B1057:I1078"/>
    <mergeCell ref="B1080:G1080"/>
    <mergeCell ref="B1081:G1081"/>
    <mergeCell ref="B1082:G1082"/>
    <mergeCell ref="C1083:G1083"/>
    <mergeCell ref="C1084:G1084"/>
    <mergeCell ref="B1085:D1085"/>
    <mergeCell ref="B1086:D1086"/>
    <mergeCell ref="B1087:D1087"/>
    <mergeCell ref="B1088:D1088"/>
    <mergeCell ref="B1089:D1089"/>
    <mergeCell ref="B1090:D1090"/>
    <mergeCell ref="B1091:H1091"/>
    <mergeCell ref="B1092:I1102"/>
    <mergeCell ref="B1104:G1104"/>
    <mergeCell ref="B1105:G1105"/>
    <mergeCell ref="B1106:G1106"/>
    <mergeCell ref="C1107:G1107"/>
    <mergeCell ref="C1108:G1108"/>
    <mergeCell ref="B1109:D1109"/>
    <mergeCell ref="B1110:D1110"/>
    <mergeCell ref="B1111:D1111"/>
    <mergeCell ref="B1112:D1112"/>
    <mergeCell ref="B1113:D1113"/>
    <mergeCell ref="B1114:D1114"/>
    <mergeCell ref="B1115:H1115"/>
    <mergeCell ref="B1116:I1127"/>
    <mergeCell ref="B1129:G1129"/>
    <mergeCell ref="B1130:G1130"/>
    <mergeCell ref="B1131:G1131"/>
    <mergeCell ref="C1132:G1132"/>
    <mergeCell ref="C1133:G1133"/>
    <mergeCell ref="B1134:D1134"/>
    <mergeCell ref="B1135:D1135"/>
    <mergeCell ref="B1136:D1136"/>
    <mergeCell ref="B1137:D1137"/>
    <mergeCell ref="B1138:D1138"/>
    <mergeCell ref="B1139:D1139"/>
    <mergeCell ref="B1140:H1140"/>
    <mergeCell ref="B1141:I1151"/>
    <mergeCell ref="B1153:G1153"/>
    <mergeCell ref="B1154:G1154"/>
    <mergeCell ref="B1155:G1155"/>
    <mergeCell ref="C1156:G1156"/>
    <mergeCell ref="C1157:G1157"/>
    <mergeCell ref="B1158:D1158"/>
    <mergeCell ref="B1159:D1159"/>
    <mergeCell ref="B1160:D1160"/>
    <mergeCell ref="B1161:D1161"/>
    <mergeCell ref="B1162:D1162"/>
    <mergeCell ref="B1163:D1163"/>
    <mergeCell ref="B1164:H1164"/>
    <mergeCell ref="B1165:I1175"/>
    <mergeCell ref="B1177:G1177"/>
    <mergeCell ref="B1178:G1178"/>
    <mergeCell ref="B1179:G1179"/>
    <mergeCell ref="C1180:G1180"/>
    <mergeCell ref="C1181:G1181"/>
    <mergeCell ref="B1182:D1182"/>
    <mergeCell ref="B1183:D1183"/>
    <mergeCell ref="B1184:D1184"/>
    <mergeCell ref="B1185:D1185"/>
    <mergeCell ref="B1186:D1186"/>
    <mergeCell ref="B1187:D1187"/>
    <mergeCell ref="B1188:H1188"/>
    <mergeCell ref="B1189:I1209"/>
    <mergeCell ref="B1211:G1211"/>
    <mergeCell ref="B1212:G1212"/>
    <mergeCell ref="B1213:G1213"/>
    <mergeCell ref="C1214:G1214"/>
    <mergeCell ref="C1215:G1215"/>
    <mergeCell ref="B1216:D1216"/>
    <mergeCell ref="B1217:D1217"/>
    <mergeCell ref="B1218:D1218"/>
    <mergeCell ref="B1219:D1219"/>
    <mergeCell ref="B1220:D1220"/>
    <mergeCell ref="B1221:D1221"/>
    <mergeCell ref="B1222:H1222"/>
    <mergeCell ref="B1223:I1233"/>
    <mergeCell ref="B1235:G1235"/>
    <mergeCell ref="B1236:G1236"/>
    <mergeCell ref="B1237:G1237"/>
    <mergeCell ref="C1238:G1238"/>
    <mergeCell ref="C1239:G1239"/>
    <mergeCell ref="B1240:D1240"/>
    <mergeCell ref="B1241:D1241"/>
    <mergeCell ref="B1242:D1242"/>
    <mergeCell ref="B1243:D1243"/>
    <mergeCell ref="B1244:D1244"/>
    <mergeCell ref="B1245:D1245"/>
    <mergeCell ref="B1246:H1246"/>
    <mergeCell ref="B1247:I1257"/>
    <mergeCell ref="B1259:G1259"/>
    <mergeCell ref="B1260:G1260"/>
    <mergeCell ref="B1261:G1261"/>
    <mergeCell ref="C1262:G1262"/>
    <mergeCell ref="C1263:G1263"/>
    <mergeCell ref="B1264:D1264"/>
    <mergeCell ref="B1265:D1265"/>
    <mergeCell ref="B1266:D1266"/>
    <mergeCell ref="B1267:D1267"/>
    <mergeCell ref="B1268:D1268"/>
    <mergeCell ref="B1269:D1269"/>
    <mergeCell ref="B1270:H1270"/>
    <mergeCell ref="B1271:I1281"/>
    <mergeCell ref="B1283:G1283"/>
    <mergeCell ref="B1284:G1284"/>
    <mergeCell ref="B1285:G1285"/>
    <mergeCell ref="C1286:G1286"/>
    <mergeCell ref="C1287:G1287"/>
    <mergeCell ref="B1288:D1288"/>
    <mergeCell ref="B1289:D1289"/>
    <mergeCell ref="B1290:D1290"/>
    <mergeCell ref="B1291:D1291"/>
    <mergeCell ref="B1292:D1292"/>
    <mergeCell ref="B1293:D1293"/>
    <mergeCell ref="B1294:H1294"/>
    <mergeCell ref="B1295:I1305"/>
    <mergeCell ref="B1307:G1307"/>
    <mergeCell ref="B1308:G1308"/>
    <mergeCell ref="B1309:G1309"/>
    <mergeCell ref="C1310:G1310"/>
    <mergeCell ref="C1311:G1311"/>
    <mergeCell ref="B1312:D1312"/>
    <mergeCell ref="B1313:D1313"/>
    <mergeCell ref="B1314:D1314"/>
    <mergeCell ref="B1315:D1315"/>
    <mergeCell ref="B1316:D1316"/>
    <mergeCell ref="B1317:D1317"/>
    <mergeCell ref="B1318:H1318"/>
    <mergeCell ref="B1319:I1329"/>
    <mergeCell ref="B1331:G1331"/>
    <mergeCell ref="B1332:G1332"/>
    <mergeCell ref="B1333:G1333"/>
    <mergeCell ref="C1334:G1334"/>
    <mergeCell ref="C1335:G1335"/>
    <mergeCell ref="B1336:D1336"/>
    <mergeCell ref="B1337:D1337"/>
    <mergeCell ref="B1338:D1338"/>
    <mergeCell ref="B1339:D1339"/>
    <mergeCell ref="B1340:D1340"/>
    <mergeCell ref="B1341:D1341"/>
    <mergeCell ref="B1342:H1342"/>
    <mergeCell ref="B1343:I1353"/>
    <mergeCell ref="B1355:G1355"/>
    <mergeCell ref="B1356:G1356"/>
    <mergeCell ref="B1357:G1357"/>
    <mergeCell ref="C1358:G1358"/>
    <mergeCell ref="C1359:G1359"/>
    <mergeCell ref="B1360:D1360"/>
    <mergeCell ref="B1361:D1361"/>
    <mergeCell ref="B1362:D1362"/>
    <mergeCell ref="B1363:D1363"/>
    <mergeCell ref="B1364:D1364"/>
    <mergeCell ref="B1365:D1365"/>
    <mergeCell ref="B1366:H1366"/>
    <mergeCell ref="B1367:I1377"/>
    <mergeCell ref="B1379:G1379"/>
    <mergeCell ref="B1380:G1380"/>
    <mergeCell ref="B1381:G1381"/>
    <mergeCell ref="C1382:G1382"/>
    <mergeCell ref="C1383:G1383"/>
    <mergeCell ref="B1384:D1384"/>
    <mergeCell ref="B1385:D1385"/>
    <mergeCell ref="B1386:D1386"/>
    <mergeCell ref="B1387:D1387"/>
    <mergeCell ref="B1388:D1388"/>
    <mergeCell ref="B1389:D1389"/>
    <mergeCell ref="B1390:H1390"/>
    <mergeCell ref="B1391:I1401"/>
    <mergeCell ref="B1403:G1403"/>
    <mergeCell ref="B1404:G1404"/>
    <mergeCell ref="B1405:G1405"/>
    <mergeCell ref="C1406:G1406"/>
    <mergeCell ref="C1407:G1407"/>
    <mergeCell ref="B1408:D1408"/>
    <mergeCell ref="B1409:D1409"/>
    <mergeCell ref="B1410:D1410"/>
    <mergeCell ref="B1411:D1411"/>
    <mergeCell ref="B1412:D1412"/>
    <mergeCell ref="B1413:D1413"/>
    <mergeCell ref="B1414:H1414"/>
    <mergeCell ref="B1415:I1425"/>
    <mergeCell ref="B1427:G1427"/>
    <mergeCell ref="B1428:G1428"/>
    <mergeCell ref="B1429:G1429"/>
    <mergeCell ref="C1430:G1430"/>
    <mergeCell ref="C1431:G1431"/>
    <mergeCell ref="B1432:D1432"/>
    <mergeCell ref="B1433:D1433"/>
    <mergeCell ref="B1434:D1434"/>
    <mergeCell ref="B1435:D1435"/>
    <mergeCell ref="B1436:D1436"/>
    <mergeCell ref="B1437:D1437"/>
    <mergeCell ref="B1438:H1438"/>
    <mergeCell ref="B1439:I1453"/>
    <mergeCell ref="B1455:G1455"/>
    <mergeCell ref="B1456:G1456"/>
    <mergeCell ref="B1457:G1457"/>
    <mergeCell ref="C1458:G1458"/>
    <mergeCell ref="C1459:G1459"/>
    <mergeCell ref="B1460:D1460"/>
    <mergeCell ref="B1461:D1461"/>
    <mergeCell ref="B1462:D1462"/>
    <mergeCell ref="B1463:D1463"/>
    <mergeCell ref="B1464:D1464"/>
    <mergeCell ref="B1465:D1465"/>
    <mergeCell ref="B1466:H1466"/>
    <mergeCell ref="B1467:I1477"/>
    <mergeCell ref="B1479:G1479"/>
    <mergeCell ref="B1480:G1480"/>
    <mergeCell ref="B1481:G1481"/>
    <mergeCell ref="C1482:G1482"/>
    <mergeCell ref="C1483:G1483"/>
    <mergeCell ref="B1484:D1484"/>
    <mergeCell ref="B1485:D1485"/>
    <mergeCell ref="B1486:D1486"/>
    <mergeCell ref="B1487:D1487"/>
    <mergeCell ref="B1488:D1488"/>
    <mergeCell ref="B1489:D1489"/>
    <mergeCell ref="B1490:H1490"/>
    <mergeCell ref="B1491:I1501"/>
    <mergeCell ref="B1503:G1503"/>
    <mergeCell ref="B1504:G1504"/>
    <mergeCell ref="B1505:G1505"/>
    <mergeCell ref="C1506:G1506"/>
    <mergeCell ref="C1507:G1507"/>
    <mergeCell ref="B1508:D1508"/>
    <mergeCell ref="B1509:D1509"/>
    <mergeCell ref="B1510:D1510"/>
    <mergeCell ref="B1511:D1511"/>
    <mergeCell ref="B1512:D1512"/>
    <mergeCell ref="B1513:D1513"/>
    <mergeCell ref="B1514:H1514"/>
    <mergeCell ref="B1515:I1525"/>
    <mergeCell ref="B1527:G1527"/>
    <mergeCell ref="B1528:G1528"/>
    <mergeCell ref="B1529:G1529"/>
    <mergeCell ref="C1530:G1530"/>
    <mergeCell ref="C1531:G1531"/>
    <mergeCell ref="B1730:G1730"/>
    <mergeCell ref="B1731:G1731"/>
    <mergeCell ref="B1732:G1732"/>
    <mergeCell ref="C1733:G1733"/>
    <mergeCell ref="C1734:G1734"/>
    <mergeCell ref="B1735:D1735"/>
    <mergeCell ref="B1736:D1736"/>
    <mergeCell ref="B1737:D1737"/>
    <mergeCell ref="B1738:D1738"/>
    <mergeCell ref="B1739:D1739"/>
    <mergeCell ref="B1740:D1740"/>
    <mergeCell ref="B1694:I1704"/>
    <mergeCell ref="B1706:G1706"/>
    <mergeCell ref="B1707:G1707"/>
    <mergeCell ref="B1708:G1708"/>
    <mergeCell ref="C1709:G1709"/>
    <mergeCell ref="C1710:G1710"/>
    <mergeCell ref="B1711:D1711"/>
    <mergeCell ref="B1712:D1712"/>
    <mergeCell ref="B1713:D1713"/>
    <mergeCell ref="B1714:D1714"/>
    <mergeCell ref="B1715:D1715"/>
    <mergeCell ref="B1716:D1716"/>
    <mergeCell ref="B1717:H1717"/>
    <mergeCell ref="B1718:I1728"/>
    <mergeCell ref="B1693:H1693"/>
    <mergeCell ref="B1741:H1741"/>
    <mergeCell ref="B1742:I1752"/>
    <mergeCell ref="B1754:G1754"/>
    <mergeCell ref="B1755:G1755"/>
    <mergeCell ref="B1756:G1756"/>
    <mergeCell ref="C1757:G1757"/>
    <mergeCell ref="C1758:G1758"/>
    <mergeCell ref="B1759:D1759"/>
    <mergeCell ref="B1760:D1760"/>
    <mergeCell ref="B1761:D1761"/>
    <mergeCell ref="B1762:D1762"/>
    <mergeCell ref="B1763:D1763"/>
    <mergeCell ref="B1764:D1764"/>
    <mergeCell ref="B1765:H1765"/>
    <mergeCell ref="B1766:I1778"/>
    <mergeCell ref="B1780:G1780"/>
    <mergeCell ref="B1781:G1781"/>
    <mergeCell ref="B1782:G1782"/>
    <mergeCell ref="C1783:G1783"/>
    <mergeCell ref="C1784:G1784"/>
    <mergeCell ref="B1785:D1785"/>
    <mergeCell ref="B1786:D1786"/>
    <mergeCell ref="B1787:D1787"/>
    <mergeCell ref="B1788:D1788"/>
    <mergeCell ref="B1789:D1789"/>
    <mergeCell ref="B1790:D1790"/>
    <mergeCell ref="B1791:H1791"/>
    <mergeCell ref="B1792:I1802"/>
    <mergeCell ref="B1804:G1804"/>
    <mergeCell ref="B1805:G1805"/>
    <mergeCell ref="B1806:G1806"/>
    <mergeCell ref="C1807:G1807"/>
    <mergeCell ref="C1808:G1808"/>
    <mergeCell ref="B1809:D1809"/>
    <mergeCell ref="B1810:D1810"/>
    <mergeCell ref="B1811:D1811"/>
    <mergeCell ref="B1812:D1812"/>
    <mergeCell ref="B1813:D1813"/>
    <mergeCell ref="B1814:D1814"/>
    <mergeCell ref="B1815:H1815"/>
    <mergeCell ref="B1816:I1826"/>
    <mergeCell ref="B1828:G1828"/>
    <mergeCell ref="B1829:G1829"/>
    <mergeCell ref="B1830:G1830"/>
    <mergeCell ref="C1831:G1831"/>
    <mergeCell ref="C1832:G1832"/>
    <mergeCell ref="B1833:D1833"/>
    <mergeCell ref="B1834:D1834"/>
    <mergeCell ref="B1835:D1835"/>
    <mergeCell ref="B1836:D1836"/>
    <mergeCell ref="B1837:D1837"/>
    <mergeCell ref="B1838:D1838"/>
    <mergeCell ref="B1839:H1839"/>
    <mergeCell ref="B1840:I1850"/>
    <mergeCell ref="B1852:G1852"/>
    <mergeCell ref="B1853:G1853"/>
    <mergeCell ref="B1854:G1854"/>
    <mergeCell ref="C1855:G1855"/>
    <mergeCell ref="C1856:G1856"/>
    <mergeCell ref="B1857:D1857"/>
    <mergeCell ref="B1858:D1858"/>
    <mergeCell ref="B1859:D1859"/>
    <mergeCell ref="B1860:D1860"/>
    <mergeCell ref="B1861:D1861"/>
    <mergeCell ref="B1862:D1862"/>
    <mergeCell ref="B1863:H1863"/>
    <mergeCell ref="B1864:I1874"/>
    <mergeCell ref="B1876:G1876"/>
    <mergeCell ref="B1877:G1877"/>
    <mergeCell ref="B1878:G1878"/>
    <mergeCell ref="C1879:G1879"/>
    <mergeCell ref="C1880:G1880"/>
    <mergeCell ref="B1881:D1881"/>
    <mergeCell ref="B1882:D1882"/>
    <mergeCell ref="B1883:D1883"/>
    <mergeCell ref="B1884:D1884"/>
    <mergeCell ref="B1885:D1885"/>
    <mergeCell ref="B1886:D1886"/>
    <mergeCell ref="B1887:H1887"/>
    <mergeCell ref="B1888:I1906"/>
    <mergeCell ref="B1908:G1908"/>
    <mergeCell ref="B1909:G1909"/>
    <mergeCell ref="B1910:G1910"/>
    <mergeCell ref="C1911:G1911"/>
    <mergeCell ref="C1912:G1912"/>
    <mergeCell ref="B1913:D1913"/>
    <mergeCell ref="B1914:D1914"/>
    <mergeCell ref="B1915:D1915"/>
    <mergeCell ref="B1916:D1916"/>
    <mergeCell ref="B1917:D1917"/>
    <mergeCell ref="B1918:D1918"/>
    <mergeCell ref="B1919:H1919"/>
    <mergeCell ref="B1920:I1940"/>
    <mergeCell ref="B1942:G1942"/>
    <mergeCell ref="B1943:G1943"/>
    <mergeCell ref="B1944:G1944"/>
    <mergeCell ref="C1945:G1945"/>
    <mergeCell ref="C1946:G1946"/>
    <mergeCell ref="B1947:D1947"/>
    <mergeCell ref="B1948:D1948"/>
    <mergeCell ref="B1949:D1949"/>
    <mergeCell ref="B1950:D1950"/>
    <mergeCell ref="B1951:D1951"/>
    <mergeCell ref="B1952:D1952"/>
    <mergeCell ref="B1953:H1953"/>
    <mergeCell ref="B1954:I1964"/>
    <mergeCell ref="B1966:G1966"/>
    <mergeCell ref="B1967:G1967"/>
    <mergeCell ref="B1968:G1968"/>
    <mergeCell ref="C1969:G1969"/>
    <mergeCell ref="C1970:G1970"/>
    <mergeCell ref="B1971:D1971"/>
    <mergeCell ref="B1972:D1972"/>
    <mergeCell ref="B1973:D1973"/>
    <mergeCell ref="B1974:D1974"/>
    <mergeCell ref="B1975:D1975"/>
    <mergeCell ref="B1976:D1976"/>
    <mergeCell ref="B1977:H1977"/>
    <mergeCell ref="B1978:I1988"/>
    <mergeCell ref="B1990:G1990"/>
    <mergeCell ref="B1991:G1991"/>
    <mergeCell ref="B1992:G1992"/>
    <mergeCell ref="C1993:G1993"/>
    <mergeCell ref="C1994:G1994"/>
    <mergeCell ref="B1995:D1995"/>
    <mergeCell ref="B1996:D1996"/>
    <mergeCell ref="B1997:D1997"/>
    <mergeCell ref="B1998:D1998"/>
    <mergeCell ref="B1999:D1999"/>
    <mergeCell ref="B2000:D2000"/>
    <mergeCell ref="B2001:H2001"/>
    <mergeCell ref="B2002:I2012"/>
    <mergeCell ref="B2014:G2014"/>
    <mergeCell ref="B2015:G2015"/>
    <mergeCell ref="B2016:G2016"/>
    <mergeCell ref="C2017:G2017"/>
    <mergeCell ref="C2018:G2018"/>
    <mergeCell ref="B2019:D2019"/>
    <mergeCell ref="B2020:D2020"/>
    <mergeCell ref="B2021:D2021"/>
    <mergeCell ref="B2022:D2022"/>
    <mergeCell ref="B2023:D2023"/>
    <mergeCell ref="B2024:D2024"/>
    <mergeCell ref="B2025:H2025"/>
    <mergeCell ref="B2026:I2036"/>
    <mergeCell ref="B2038:G2038"/>
    <mergeCell ref="B2039:G2039"/>
    <mergeCell ref="B2040:G2040"/>
    <mergeCell ref="C2041:G2041"/>
    <mergeCell ref="C2042:G2042"/>
    <mergeCell ref="B2043:D2043"/>
    <mergeCell ref="B2044:D2044"/>
    <mergeCell ref="B2045:D2045"/>
    <mergeCell ref="B2046:D2046"/>
    <mergeCell ref="B2047:D2047"/>
    <mergeCell ref="B2048:D2048"/>
    <mergeCell ref="B2049:H2049"/>
    <mergeCell ref="B2050:I2083"/>
    <mergeCell ref="B2085:G2085"/>
    <mergeCell ref="B2086:G2086"/>
    <mergeCell ref="B2087:G2087"/>
    <mergeCell ref="C2088:G2088"/>
    <mergeCell ref="C2089:G2089"/>
    <mergeCell ref="B2090:D2090"/>
    <mergeCell ref="B2091:D2091"/>
    <mergeCell ref="B2093:D2093"/>
    <mergeCell ref="B2094:D2094"/>
    <mergeCell ref="B2095:D2095"/>
    <mergeCell ref="B2096:H2096"/>
    <mergeCell ref="B2092:D2092"/>
    <mergeCell ref="B2097:I2125"/>
    <mergeCell ref="B2127:G2127"/>
    <mergeCell ref="B2128:G2128"/>
    <mergeCell ref="B2129:G2129"/>
    <mergeCell ref="C2130:G2130"/>
    <mergeCell ref="C2131:G2131"/>
    <mergeCell ref="B2132:D2132"/>
    <mergeCell ref="B2133:D2133"/>
    <mergeCell ref="B2134:D2134"/>
    <mergeCell ref="B2135:D2135"/>
    <mergeCell ref="B2136:D2136"/>
    <mergeCell ref="B2137:D2137"/>
    <mergeCell ref="B2138:H2138"/>
    <mergeCell ref="B2139:I2169"/>
    <mergeCell ref="B2171:G2171"/>
    <mergeCell ref="B2172:G2172"/>
    <mergeCell ref="B2173:G2173"/>
    <mergeCell ref="C2174:G2174"/>
    <mergeCell ref="C2175:G2175"/>
    <mergeCell ref="B2176:D2176"/>
    <mergeCell ref="B2177:D2177"/>
    <mergeCell ref="B2178:D2178"/>
    <mergeCell ref="B2179:D2179"/>
    <mergeCell ref="B2180:D2180"/>
    <mergeCell ref="B2181:D2181"/>
    <mergeCell ref="B2182:H2182"/>
    <mergeCell ref="B2183:I2193"/>
    <mergeCell ref="B2195:G2195"/>
    <mergeCell ref="B2196:G2196"/>
    <mergeCell ref="B2197:G2197"/>
    <mergeCell ref="C2198:G2198"/>
    <mergeCell ref="C2199:G2199"/>
    <mergeCell ref="B2200:D2200"/>
    <mergeCell ref="B2201:D2201"/>
    <mergeCell ref="B2202:D2202"/>
    <mergeCell ref="B2203:D2203"/>
    <mergeCell ref="B2204:D2204"/>
    <mergeCell ref="B2205:D2205"/>
    <mergeCell ref="B2206:H2206"/>
    <mergeCell ref="B2207:I2234"/>
    <mergeCell ref="B2236:G2236"/>
    <mergeCell ref="B2237:G2237"/>
    <mergeCell ref="B2238:G2238"/>
    <mergeCell ref="C2239:G2239"/>
    <mergeCell ref="C2240:G2240"/>
    <mergeCell ref="B2241:D2241"/>
    <mergeCell ref="B2242:D2242"/>
    <mergeCell ref="B2243:D2243"/>
    <mergeCell ref="B2244:D2244"/>
    <mergeCell ref="B2245:D2245"/>
    <mergeCell ref="B2246:D2246"/>
    <mergeCell ref="B2247:H2247"/>
    <mergeCell ref="B2248:I2274"/>
    <mergeCell ref="B2276:G2276"/>
    <mergeCell ref="B2277:G2277"/>
    <mergeCell ref="B2278:G2278"/>
    <mergeCell ref="C2279:G2279"/>
    <mergeCell ref="C2280:G2280"/>
    <mergeCell ref="B2281:D2281"/>
    <mergeCell ref="B2282:D2282"/>
    <mergeCell ref="B2283:D2283"/>
    <mergeCell ref="B2284:D2284"/>
    <mergeCell ref="B2285:D2285"/>
    <mergeCell ref="B2286:D2286"/>
    <mergeCell ref="B2287:H2287"/>
    <mergeCell ref="B2288:I2298"/>
    <mergeCell ref="B2300:G2300"/>
    <mergeCell ref="B2301:G2301"/>
    <mergeCell ref="B2302:G2302"/>
    <mergeCell ref="C2303:G2303"/>
    <mergeCell ref="C2304:G2304"/>
    <mergeCell ref="B2305:D2305"/>
    <mergeCell ref="B2306:D2306"/>
    <mergeCell ref="B2307:D2307"/>
    <mergeCell ref="B2308:D2308"/>
    <mergeCell ref="B2309:D2309"/>
    <mergeCell ref="B2310:D2310"/>
    <mergeCell ref="B2311:H2311"/>
    <mergeCell ref="B2312:I2322"/>
    <mergeCell ref="B2324:G2324"/>
    <mergeCell ref="B2325:G2325"/>
    <mergeCell ref="B2326:G2326"/>
    <mergeCell ref="C2327:G2327"/>
    <mergeCell ref="C2328:G2328"/>
    <mergeCell ref="B2329:D2329"/>
    <mergeCell ref="B2330:D2330"/>
    <mergeCell ref="B2331:D2331"/>
    <mergeCell ref="B2332:D2332"/>
    <mergeCell ref="B2333:D2333"/>
    <mergeCell ref="B2334:D2334"/>
    <mergeCell ref="B2335:H2335"/>
    <mergeCell ref="B2336:I2346"/>
    <mergeCell ref="B2348:G2348"/>
    <mergeCell ref="B2349:G2349"/>
    <mergeCell ref="B2350:G2350"/>
    <mergeCell ref="C2351:G2351"/>
    <mergeCell ref="C2352:G2352"/>
    <mergeCell ref="B2353:D2353"/>
    <mergeCell ref="B2354:D2354"/>
    <mergeCell ref="B2355:D2355"/>
    <mergeCell ref="B2356:D2356"/>
    <mergeCell ref="B2357:D2357"/>
    <mergeCell ref="B2358:D2358"/>
    <mergeCell ref="B2359:H2359"/>
    <mergeCell ref="B2360:I2370"/>
    <mergeCell ref="B2372:G2372"/>
    <mergeCell ref="B2373:G2373"/>
    <mergeCell ref="B2374:G2374"/>
    <mergeCell ref="C2375:G2375"/>
    <mergeCell ref="C2376:G2376"/>
    <mergeCell ref="B2377:D2377"/>
    <mergeCell ref="B2378:D2378"/>
    <mergeCell ref="B2379:D2379"/>
    <mergeCell ref="B2380:D2380"/>
    <mergeCell ref="B2381:D2381"/>
    <mergeCell ref="B2382:D2382"/>
    <mergeCell ref="B2383:H2383"/>
    <mergeCell ref="B2384:I2394"/>
    <mergeCell ref="B2396:G2396"/>
    <mergeCell ref="B2397:G2397"/>
    <mergeCell ref="B2398:G2398"/>
    <mergeCell ref="C2399:G2399"/>
    <mergeCell ref="C2400:G2400"/>
    <mergeCell ref="B2401:D2401"/>
    <mergeCell ref="B2402:D2402"/>
    <mergeCell ref="B2403:D2403"/>
    <mergeCell ref="B2404:D2404"/>
    <mergeCell ref="B2405:D2405"/>
    <mergeCell ref="B2406:D2406"/>
    <mergeCell ref="B2407:H2407"/>
    <mergeCell ref="B2408:I2418"/>
    <mergeCell ref="B2420:G2420"/>
    <mergeCell ref="B2421:G2421"/>
    <mergeCell ref="B2422:G2422"/>
    <mergeCell ref="C2423:G2423"/>
    <mergeCell ref="C2424:G2424"/>
    <mergeCell ref="B2425:D2425"/>
    <mergeCell ref="B2426:D2426"/>
    <mergeCell ref="B2427:D2427"/>
    <mergeCell ref="B2428:D2428"/>
    <mergeCell ref="B2429:D2429"/>
    <mergeCell ref="B2430:D2430"/>
    <mergeCell ref="B2431:H2431"/>
    <mergeCell ref="B2432:I2442"/>
    <mergeCell ref="B2444:G2444"/>
    <mergeCell ref="B2445:G2445"/>
    <mergeCell ref="B2446:G2446"/>
    <mergeCell ref="C2447:G2447"/>
    <mergeCell ref="C2448:G2448"/>
    <mergeCell ref="B2449:D2449"/>
    <mergeCell ref="B2450:D2450"/>
    <mergeCell ref="B2451:D2451"/>
    <mergeCell ref="B2453:D2453"/>
    <mergeCell ref="B2454:D2454"/>
    <mergeCell ref="B2452:D2452"/>
    <mergeCell ref="B2455:H2455"/>
    <mergeCell ref="B2456:I2481"/>
    <mergeCell ref="B2483:G2483"/>
    <mergeCell ref="B2484:G2484"/>
    <mergeCell ref="B2485:G2485"/>
    <mergeCell ref="C2486:G2486"/>
    <mergeCell ref="C2487:G2487"/>
    <mergeCell ref="B2488:D2488"/>
    <mergeCell ref="B2491:D2491"/>
    <mergeCell ref="B2492:D2492"/>
    <mergeCell ref="B2493:D2493"/>
    <mergeCell ref="B2494:H2494"/>
    <mergeCell ref="B2489:D2489"/>
    <mergeCell ref="B2490:D2490"/>
    <mergeCell ref="B2495:I2516"/>
    <mergeCell ref="B2519:G2519"/>
    <mergeCell ref="B2520:G2520"/>
    <mergeCell ref="B2521:G2521"/>
    <mergeCell ref="C2522:G2522"/>
    <mergeCell ref="C2523:G2523"/>
    <mergeCell ref="B2524:D2524"/>
    <mergeCell ref="B2525:D2525"/>
    <mergeCell ref="B2526:D2526"/>
    <mergeCell ref="B2527:D2527"/>
    <mergeCell ref="B2528:D2528"/>
    <mergeCell ref="B2529:D2529"/>
    <mergeCell ref="B2530:H2530"/>
    <mergeCell ref="B2531:I2541"/>
    <mergeCell ref="B2543:G2543"/>
    <mergeCell ref="B2544:G2544"/>
    <mergeCell ref="B2545:G2545"/>
    <mergeCell ref="C2546:G2546"/>
    <mergeCell ref="C2547:G2547"/>
    <mergeCell ref="B2548:D2548"/>
    <mergeCell ref="B2549:D2549"/>
    <mergeCell ref="B2550:D2550"/>
    <mergeCell ref="B2551:D2551"/>
    <mergeCell ref="B2552:D2552"/>
    <mergeCell ref="B2553:D2553"/>
    <mergeCell ref="B2554:H2554"/>
    <mergeCell ref="B2555:I2565"/>
    <mergeCell ref="B2567:G2567"/>
    <mergeCell ref="B2568:G2568"/>
    <mergeCell ref="B2569:G2569"/>
    <mergeCell ref="C2570:G2570"/>
    <mergeCell ref="C2571:G2571"/>
    <mergeCell ref="B2572:D2572"/>
    <mergeCell ref="B2573:D2573"/>
    <mergeCell ref="B2574:D2574"/>
    <mergeCell ref="B2575:D2575"/>
    <mergeCell ref="B2576:D2576"/>
    <mergeCell ref="B2577:D2577"/>
    <mergeCell ref="B2578:H2578"/>
    <mergeCell ref="B2579:I2589"/>
    <mergeCell ref="B2591:G2591"/>
    <mergeCell ref="B2592:G2592"/>
    <mergeCell ref="B2668:D2668"/>
    <mergeCell ref="B2669:D2669"/>
    <mergeCell ref="B2670:D2670"/>
    <mergeCell ref="B2671:D2671"/>
    <mergeCell ref="B2672:D2672"/>
    <mergeCell ref="B2673:D2673"/>
    <mergeCell ref="B2674:H2674"/>
    <mergeCell ref="B2675:I2685"/>
    <mergeCell ref="B2687:G2687"/>
    <mergeCell ref="B2688:G2688"/>
    <mergeCell ref="C2643:G2643"/>
    <mergeCell ref="B2644:D2644"/>
    <mergeCell ref="B2645:D2645"/>
    <mergeCell ref="B2646:D2646"/>
    <mergeCell ref="B2647:D2647"/>
    <mergeCell ref="B2648:D2648"/>
    <mergeCell ref="B2649:D2649"/>
    <mergeCell ref="B2650:H2650"/>
    <mergeCell ref="B2651:I2661"/>
    <mergeCell ref="B2663:G2663"/>
    <mergeCell ref="B2664:G2664"/>
    <mergeCell ref="B2665:G2665"/>
    <mergeCell ref="C2666:G2666"/>
    <mergeCell ref="C2667:G2667"/>
    <mergeCell ref="B2689:G2689"/>
    <mergeCell ref="C2690:G2690"/>
    <mergeCell ref="C2691:G2691"/>
    <mergeCell ref="B2692:D2692"/>
    <mergeCell ref="B2593:G2593"/>
    <mergeCell ref="C2594:G2594"/>
    <mergeCell ref="C2595:G2595"/>
    <mergeCell ref="B2596:D2596"/>
    <mergeCell ref="B2597:D2597"/>
    <mergeCell ref="B2598:D2598"/>
    <mergeCell ref="B2599:D2599"/>
    <mergeCell ref="B2600:D2600"/>
    <mergeCell ref="B2601:D2601"/>
    <mergeCell ref="B2602:H2602"/>
    <mergeCell ref="B2603:I2613"/>
    <mergeCell ref="B2615:G2615"/>
    <mergeCell ref="B2616:G2616"/>
    <mergeCell ref="B2617:G2617"/>
    <mergeCell ref="C2618:G2618"/>
    <mergeCell ref="C2619:G2619"/>
    <mergeCell ref="B2620:D2620"/>
    <mergeCell ref="B2621:D2621"/>
    <mergeCell ref="B2622:D2622"/>
    <mergeCell ref="B2623:D2623"/>
    <mergeCell ref="B2624:D2624"/>
    <mergeCell ref="B2625:D2625"/>
    <mergeCell ref="B2626:H2626"/>
    <mergeCell ref="B2627:I2637"/>
    <mergeCell ref="B2639:G2639"/>
    <mergeCell ref="B2640:G2640"/>
    <mergeCell ref="B2641:G2641"/>
    <mergeCell ref="C2642:G2642"/>
    <mergeCell ref="B2693:D2693"/>
    <mergeCell ref="B2694:D2694"/>
    <mergeCell ref="B2695:D2695"/>
    <mergeCell ref="B2696:D2696"/>
    <mergeCell ref="B2697:D2697"/>
    <mergeCell ref="B2698:H2698"/>
    <mergeCell ref="B2699:I2709"/>
    <mergeCell ref="B2711:G2711"/>
    <mergeCell ref="B2712:G2712"/>
    <mergeCell ref="B2713:G2713"/>
    <mergeCell ref="C2714:G2714"/>
    <mergeCell ref="C2715:G2715"/>
    <mergeCell ref="B2716:D2716"/>
    <mergeCell ref="B2717:D2717"/>
    <mergeCell ref="B2718:D2718"/>
    <mergeCell ref="B2719:D2719"/>
    <mergeCell ref="B2720:D2720"/>
    <mergeCell ref="B2721:D2721"/>
    <mergeCell ref="B2722:H2722"/>
    <mergeCell ref="B2723:I2733"/>
    <mergeCell ref="B2735:G2735"/>
    <mergeCell ref="B2736:G2736"/>
    <mergeCell ref="B2737:G2737"/>
    <mergeCell ref="C2738:G2738"/>
    <mergeCell ref="C2739:G2739"/>
    <mergeCell ref="B2740:D2740"/>
    <mergeCell ref="B2741:D2741"/>
    <mergeCell ref="B2742:D2742"/>
    <mergeCell ref="B2743:D2743"/>
    <mergeCell ref="B2744:D2744"/>
    <mergeCell ref="B2745:D2745"/>
    <mergeCell ref="B2746:H2746"/>
    <mergeCell ref="B2747:I2757"/>
    <mergeCell ref="B2759:G2759"/>
    <mergeCell ref="B2760:G2760"/>
    <mergeCell ref="B2761:G2761"/>
    <mergeCell ref="C2762:G2762"/>
    <mergeCell ref="C2763:G2763"/>
    <mergeCell ref="B2764:D2764"/>
    <mergeCell ref="B2765:D2765"/>
    <mergeCell ref="B2766:D2766"/>
    <mergeCell ref="B2767:D2767"/>
    <mergeCell ref="B2768:D2768"/>
    <mergeCell ref="B2769:D2769"/>
    <mergeCell ref="B2770:H2770"/>
    <mergeCell ref="B2771:I2781"/>
    <mergeCell ref="B2783:G2783"/>
    <mergeCell ref="B2784:G2784"/>
    <mergeCell ref="B2785:G2785"/>
    <mergeCell ref="C2786:G2786"/>
    <mergeCell ref="C2787:G2787"/>
    <mergeCell ref="B2788:D2788"/>
    <mergeCell ref="B2789:D2789"/>
    <mergeCell ref="B2790:D2790"/>
    <mergeCell ref="B2791:D2791"/>
    <mergeCell ref="B2792:D2792"/>
    <mergeCell ref="B2793:D2793"/>
    <mergeCell ref="B2794:H2794"/>
    <mergeCell ref="B2795:I2805"/>
    <mergeCell ref="B2807:G2807"/>
    <mergeCell ref="B2808:G2808"/>
    <mergeCell ref="B2809:G2809"/>
    <mergeCell ref="C2810:G2810"/>
    <mergeCell ref="C2811:G2811"/>
    <mergeCell ref="B2812:D2812"/>
    <mergeCell ref="B2813:D2813"/>
    <mergeCell ref="B2814:D2814"/>
    <mergeCell ref="B2815:D2815"/>
    <mergeCell ref="B2816:D2816"/>
    <mergeCell ref="B2817:D2817"/>
    <mergeCell ref="B2818:H2818"/>
    <mergeCell ref="B2819:I2829"/>
    <mergeCell ref="B2831:G2831"/>
    <mergeCell ref="B2832:G2832"/>
    <mergeCell ref="B2833:G2833"/>
    <mergeCell ref="C2834:G2834"/>
    <mergeCell ref="C2835:G2835"/>
    <mergeCell ref="B2836:D2836"/>
    <mergeCell ref="B2837:D2837"/>
    <mergeCell ref="B2838:D2838"/>
    <mergeCell ref="B2839:D2839"/>
    <mergeCell ref="B2840:D2840"/>
    <mergeCell ref="B2841:D2841"/>
    <mergeCell ref="B2842:H2842"/>
    <mergeCell ref="B2843:I2853"/>
    <mergeCell ref="B2855:G2855"/>
    <mergeCell ref="B2856:G2856"/>
    <mergeCell ref="B2857:G2857"/>
    <mergeCell ref="C2858:G2858"/>
    <mergeCell ref="C2859:G2859"/>
    <mergeCell ref="B2860:D2860"/>
    <mergeCell ref="B2861:D2861"/>
    <mergeCell ref="B2863:D2863"/>
    <mergeCell ref="B2864:D2864"/>
    <mergeCell ref="B2865:D2865"/>
    <mergeCell ref="B2866:H2866"/>
    <mergeCell ref="B2867:I2890"/>
    <mergeCell ref="B2862:D2862"/>
    <mergeCell ref="B2892:G2892"/>
    <mergeCell ref="B2893:G2893"/>
    <mergeCell ref="B2894:G2894"/>
    <mergeCell ref="C2895:G2895"/>
    <mergeCell ref="C2896:G2896"/>
    <mergeCell ref="B2897:D2897"/>
    <mergeCell ref="B2898:D2898"/>
    <mergeCell ref="B2901:D2901"/>
    <mergeCell ref="B2902:D2902"/>
    <mergeCell ref="B2903:H2903"/>
    <mergeCell ref="B2904:I2920"/>
    <mergeCell ref="B2922:G2922"/>
    <mergeCell ref="B2899:D2899"/>
    <mergeCell ref="B2900:D2900"/>
    <mergeCell ref="B2923:G2923"/>
    <mergeCell ref="B2924:G2924"/>
    <mergeCell ref="C2925:G2925"/>
    <mergeCell ref="C2926:G2926"/>
    <mergeCell ref="B2927:D2927"/>
    <mergeCell ref="B2928:D2928"/>
    <mergeCell ref="B2929:D2929"/>
    <mergeCell ref="B2933:H2933"/>
    <mergeCell ref="B2934:I2952"/>
    <mergeCell ref="B2954:G2954"/>
    <mergeCell ref="B2955:G2955"/>
    <mergeCell ref="B2930:D2930"/>
    <mergeCell ref="B2931:D2931"/>
    <mergeCell ref="B2932:D2932"/>
    <mergeCell ref="B2956:G2956"/>
    <mergeCell ref="C2957:G2957"/>
    <mergeCell ref="C2958:G2958"/>
    <mergeCell ref="B2959:D2959"/>
    <mergeCell ref="B2960:D2960"/>
    <mergeCell ref="B2961:D2961"/>
    <mergeCell ref="B2962:D2962"/>
    <mergeCell ref="B2963:D2963"/>
    <mergeCell ref="B2964:D2964"/>
    <mergeCell ref="B2965:H2965"/>
    <mergeCell ref="B2966:I2976"/>
    <mergeCell ref="B2978:G2978"/>
    <mergeCell ref="B2979:G2979"/>
    <mergeCell ref="B2980:G2980"/>
    <mergeCell ref="C2981:G2981"/>
    <mergeCell ref="C2982:G2982"/>
    <mergeCell ref="B2983:D2983"/>
    <mergeCell ref="B2984:D2984"/>
    <mergeCell ref="B2985:D2985"/>
    <mergeCell ref="B2986:D2986"/>
    <mergeCell ref="B2987:D2987"/>
    <mergeCell ref="B2988:D2988"/>
    <mergeCell ref="B2989:H2989"/>
    <mergeCell ref="B2990:I3000"/>
    <mergeCell ref="B3002:G3002"/>
    <mergeCell ref="B3003:G3003"/>
    <mergeCell ref="B3004:G3004"/>
    <mergeCell ref="C3005:G3005"/>
    <mergeCell ref="C3006:G3006"/>
    <mergeCell ref="B3007:D3007"/>
    <mergeCell ref="B3008:D3008"/>
    <mergeCell ref="B3009:D3009"/>
    <mergeCell ref="B3010:D3010"/>
    <mergeCell ref="B3011:D3011"/>
    <mergeCell ref="B3012:D3012"/>
    <mergeCell ref="B3013:H3013"/>
    <mergeCell ref="B3014:I3024"/>
    <mergeCell ref="B3026:G3026"/>
    <mergeCell ref="B3027:G3027"/>
    <mergeCell ref="B3028:G3028"/>
    <mergeCell ref="C3029:G3029"/>
    <mergeCell ref="C3030:G3030"/>
    <mergeCell ref="B3031:D3031"/>
    <mergeCell ref="B3032:D3032"/>
    <mergeCell ref="B3033:D3033"/>
    <mergeCell ref="B3034:D3034"/>
    <mergeCell ref="B3035:D3035"/>
    <mergeCell ref="B3036:D3036"/>
    <mergeCell ref="B3037:H3037"/>
    <mergeCell ref="B3038:I3048"/>
    <mergeCell ref="B3050:G3050"/>
    <mergeCell ref="B3051:G3051"/>
    <mergeCell ref="B3052:G3052"/>
    <mergeCell ref="C3053:G3053"/>
    <mergeCell ref="C3054:G3054"/>
    <mergeCell ref="B3055:D3055"/>
    <mergeCell ref="B3056:D3056"/>
    <mergeCell ref="B3057:D3057"/>
    <mergeCell ref="B3058:D3058"/>
    <mergeCell ref="B3059:D3059"/>
    <mergeCell ref="B3060:D3060"/>
    <mergeCell ref="B3061:H3061"/>
    <mergeCell ref="B3062:I3072"/>
    <mergeCell ref="B3074:G3074"/>
    <mergeCell ref="B3075:G3075"/>
    <mergeCell ref="B3076:G3076"/>
    <mergeCell ref="C3077:G3077"/>
    <mergeCell ref="C3078:G3078"/>
    <mergeCell ref="B3079:D3079"/>
    <mergeCell ref="B3080:D3080"/>
    <mergeCell ref="B3081:D3081"/>
    <mergeCell ref="B3082:D3082"/>
    <mergeCell ref="B3083:D3083"/>
    <mergeCell ref="B3084:D3084"/>
    <mergeCell ref="B3085:H3085"/>
    <mergeCell ref="B3086:I3096"/>
    <mergeCell ref="B3098:G3098"/>
    <mergeCell ref="B3099:G3099"/>
    <mergeCell ref="B3100:G3100"/>
    <mergeCell ref="C3101:G3101"/>
    <mergeCell ref="C3102:G3102"/>
    <mergeCell ref="B3103:D3103"/>
    <mergeCell ref="B3104:D3104"/>
    <mergeCell ref="B3105:D3105"/>
    <mergeCell ref="B3106:D3106"/>
    <mergeCell ref="B3107:D3107"/>
    <mergeCell ref="B3108:D3108"/>
    <mergeCell ref="B3109:H3109"/>
    <mergeCell ref="B3110:I3120"/>
    <mergeCell ref="B3122:G3122"/>
    <mergeCell ref="B3123:G3123"/>
    <mergeCell ref="B3124:G3124"/>
    <mergeCell ref="C3125:G3125"/>
    <mergeCell ref="C3126:G3126"/>
    <mergeCell ref="B3127:D3127"/>
    <mergeCell ref="B3156:D3156"/>
    <mergeCell ref="B3157:H3157"/>
    <mergeCell ref="B3158:I3168"/>
    <mergeCell ref="B3170:G3170"/>
    <mergeCell ref="B3171:G3171"/>
    <mergeCell ref="B3172:G3172"/>
    <mergeCell ref="C3173:G3173"/>
    <mergeCell ref="C3174:G3174"/>
    <mergeCell ref="B3175:D3175"/>
    <mergeCell ref="B3176:D3176"/>
    <mergeCell ref="B3180:D3180"/>
    <mergeCell ref="B3177:D3177"/>
    <mergeCell ref="B3178:D3178"/>
    <mergeCell ref="B3179:D3179"/>
    <mergeCell ref="B3128:D3128"/>
    <mergeCell ref="B3129:D3129"/>
    <mergeCell ref="B3130:D3130"/>
    <mergeCell ref="B3131:D3131"/>
    <mergeCell ref="B3132:D3132"/>
    <mergeCell ref="B3133:H3133"/>
    <mergeCell ref="B3134:I3144"/>
    <mergeCell ref="B3146:G3146"/>
    <mergeCell ref="B3147:G3147"/>
    <mergeCell ref="B3148:G3148"/>
    <mergeCell ref="C3149:G3149"/>
    <mergeCell ref="C3150:G3150"/>
    <mergeCell ref="B3151:D3151"/>
    <mergeCell ref="B3152:D3152"/>
    <mergeCell ref="B3153:D3153"/>
    <mergeCell ref="B3154:D3154"/>
    <mergeCell ref="B3155:D3155"/>
  </mergeCells>
  <conditionalFormatting sqref="B6">
    <cfRule type="cellIs" dxfId="1163" priority="6" operator="notEqual">
      <formula>0</formula>
    </cfRule>
  </conditionalFormatting>
  <conditionalFormatting sqref="B10:B12">
    <cfRule type="cellIs" dxfId="1162" priority="7" operator="notEqual">
      <formula>0</formula>
    </cfRule>
  </conditionalFormatting>
  <conditionalFormatting sqref="B30">
    <cfRule type="cellIs" dxfId="1161" priority="8" operator="notEqual">
      <formula>0</formula>
    </cfRule>
  </conditionalFormatting>
  <conditionalFormatting sqref="B33:B36">
    <cfRule type="cellIs" dxfId="1160" priority="9" operator="notEqual">
      <formula>0</formula>
    </cfRule>
  </conditionalFormatting>
  <conditionalFormatting sqref="B54">
    <cfRule type="cellIs" dxfId="1159" priority="10" operator="notEqual">
      <formula>0</formula>
    </cfRule>
  </conditionalFormatting>
  <conditionalFormatting sqref="B58:B60">
    <cfRule type="cellIs" dxfId="1158" priority="11" operator="notEqual">
      <formula>0</formula>
    </cfRule>
  </conditionalFormatting>
  <conditionalFormatting sqref="B78">
    <cfRule type="cellIs" dxfId="1157" priority="12" operator="notEqual">
      <formula>0</formula>
    </cfRule>
  </conditionalFormatting>
  <conditionalFormatting sqref="B82:B84">
    <cfRule type="cellIs" dxfId="1156" priority="13" operator="notEqual">
      <formula>0</formula>
    </cfRule>
  </conditionalFormatting>
  <conditionalFormatting sqref="B102">
    <cfRule type="cellIs" dxfId="1155" priority="14" operator="notEqual">
      <formula>0</formula>
    </cfRule>
  </conditionalFormatting>
  <conditionalFormatting sqref="B106:B108">
    <cfRule type="cellIs" dxfId="1154" priority="15" operator="notEqual">
      <formula>0</formula>
    </cfRule>
  </conditionalFormatting>
  <conditionalFormatting sqref="B126">
    <cfRule type="cellIs" dxfId="1153" priority="16" operator="notEqual">
      <formula>0</formula>
    </cfRule>
  </conditionalFormatting>
  <conditionalFormatting sqref="B130:B132">
    <cfRule type="cellIs" dxfId="1152" priority="17" operator="notEqual">
      <formula>0</formula>
    </cfRule>
  </conditionalFormatting>
  <conditionalFormatting sqref="B150">
    <cfRule type="cellIs" dxfId="1151" priority="18" operator="notEqual">
      <formula>0</formula>
    </cfRule>
  </conditionalFormatting>
  <conditionalFormatting sqref="B154:B156">
    <cfRule type="cellIs" dxfId="1150" priority="19" operator="notEqual">
      <formula>0</formula>
    </cfRule>
  </conditionalFormatting>
  <conditionalFormatting sqref="B174">
    <cfRule type="cellIs" dxfId="1149" priority="20" operator="notEqual">
      <formula>0</formula>
    </cfRule>
  </conditionalFormatting>
  <conditionalFormatting sqref="B178:B180">
    <cfRule type="cellIs" dxfId="1148" priority="21" operator="notEqual">
      <formula>0</formula>
    </cfRule>
  </conditionalFormatting>
  <conditionalFormatting sqref="B198">
    <cfRule type="cellIs" dxfId="1147" priority="22" operator="notEqual">
      <formula>0</formula>
    </cfRule>
  </conditionalFormatting>
  <conditionalFormatting sqref="B202:B204">
    <cfRule type="cellIs" dxfId="1146" priority="23" operator="notEqual">
      <formula>0</formula>
    </cfRule>
  </conditionalFormatting>
  <conditionalFormatting sqref="B222">
    <cfRule type="cellIs" dxfId="1145" priority="24" operator="notEqual">
      <formula>0</formula>
    </cfRule>
  </conditionalFormatting>
  <conditionalFormatting sqref="B226:B228">
    <cfRule type="cellIs" dxfId="1144" priority="25" operator="notEqual">
      <formula>0</formula>
    </cfRule>
  </conditionalFormatting>
  <conditionalFormatting sqref="B246">
    <cfRule type="cellIs" dxfId="1143" priority="26" operator="notEqual">
      <formula>0</formula>
    </cfRule>
  </conditionalFormatting>
  <conditionalFormatting sqref="B250:B252">
    <cfRule type="cellIs" dxfId="1142" priority="27" operator="notEqual">
      <formula>0</formula>
    </cfRule>
  </conditionalFormatting>
  <conditionalFormatting sqref="B270">
    <cfRule type="cellIs" dxfId="1141" priority="28" operator="notEqual">
      <formula>0</formula>
    </cfRule>
  </conditionalFormatting>
  <conditionalFormatting sqref="B274:B276">
    <cfRule type="cellIs" dxfId="1140" priority="29" operator="notEqual">
      <formula>0</formula>
    </cfRule>
  </conditionalFormatting>
  <conditionalFormatting sqref="B294">
    <cfRule type="cellIs" dxfId="1139" priority="30" operator="notEqual">
      <formula>0</formula>
    </cfRule>
  </conditionalFormatting>
  <conditionalFormatting sqref="B299:B300">
    <cfRule type="cellIs" dxfId="1138" priority="31" operator="notEqual">
      <formula>0</formula>
    </cfRule>
  </conditionalFormatting>
  <conditionalFormatting sqref="B318">
    <cfRule type="cellIs" dxfId="1137" priority="32" operator="notEqual">
      <formula>0</formula>
    </cfRule>
  </conditionalFormatting>
  <conditionalFormatting sqref="B323:B324">
    <cfRule type="cellIs" dxfId="1136" priority="33" operator="notEqual">
      <formula>0</formula>
    </cfRule>
  </conditionalFormatting>
  <conditionalFormatting sqref="B345">
    <cfRule type="cellIs" dxfId="1135" priority="34" operator="notEqual">
      <formula>0</formula>
    </cfRule>
  </conditionalFormatting>
  <conditionalFormatting sqref="B349:B351">
    <cfRule type="cellIs" dxfId="1134" priority="35" operator="notEqual">
      <formula>0</formula>
    </cfRule>
  </conditionalFormatting>
  <conditionalFormatting sqref="B369">
    <cfRule type="cellIs" dxfId="1133" priority="36" operator="notEqual">
      <formula>0</formula>
    </cfRule>
  </conditionalFormatting>
  <conditionalFormatting sqref="B373:B375">
    <cfRule type="cellIs" dxfId="1132" priority="37" operator="notEqual">
      <formula>0</formula>
    </cfRule>
  </conditionalFormatting>
  <conditionalFormatting sqref="B393">
    <cfRule type="cellIs" dxfId="1131" priority="38" operator="notEqual">
      <formula>0</formula>
    </cfRule>
  </conditionalFormatting>
  <conditionalFormatting sqref="B397:B399">
    <cfRule type="cellIs" dxfId="1130" priority="3" operator="notEqual">
      <formula>0</formula>
    </cfRule>
  </conditionalFormatting>
  <conditionalFormatting sqref="B424">
    <cfRule type="cellIs" dxfId="1129" priority="40" operator="notEqual">
      <formula>0</formula>
    </cfRule>
  </conditionalFormatting>
  <conditionalFormatting sqref="B428:B430">
    <cfRule type="cellIs" dxfId="1128" priority="41" operator="notEqual">
      <formula>0</formula>
    </cfRule>
  </conditionalFormatting>
  <conditionalFormatting sqref="B448">
    <cfRule type="cellIs" dxfId="1127" priority="42" operator="notEqual">
      <formula>0</formula>
    </cfRule>
  </conditionalFormatting>
  <conditionalFormatting sqref="B452:B454">
    <cfRule type="cellIs" dxfId="1126" priority="43" operator="notEqual">
      <formula>0</formula>
    </cfRule>
  </conditionalFormatting>
  <conditionalFormatting sqref="B478">
    <cfRule type="cellIs" dxfId="1125" priority="44" operator="notEqual">
      <formula>0</formula>
    </cfRule>
  </conditionalFormatting>
  <conditionalFormatting sqref="B482:B484">
    <cfRule type="cellIs" dxfId="1124" priority="45" operator="notEqual">
      <formula>0</formula>
    </cfRule>
  </conditionalFormatting>
  <conditionalFormatting sqref="B502">
    <cfRule type="cellIs" dxfId="1123" priority="46" operator="notEqual">
      <formula>0</formula>
    </cfRule>
  </conditionalFormatting>
  <conditionalFormatting sqref="B506:B508">
    <cfRule type="cellIs" dxfId="1122" priority="47" operator="notEqual">
      <formula>0</formula>
    </cfRule>
  </conditionalFormatting>
  <conditionalFormatting sqref="B530">
    <cfRule type="cellIs" dxfId="1121" priority="48" operator="notEqual">
      <formula>0</formula>
    </cfRule>
  </conditionalFormatting>
  <conditionalFormatting sqref="B534:B536">
    <cfRule type="cellIs" dxfId="1120" priority="49" operator="notEqual">
      <formula>0</formula>
    </cfRule>
  </conditionalFormatting>
  <conditionalFormatting sqref="B554">
    <cfRule type="cellIs" dxfId="1119" priority="50" operator="notEqual">
      <formula>0</formula>
    </cfRule>
  </conditionalFormatting>
  <conditionalFormatting sqref="B558:B560">
    <cfRule type="cellIs" dxfId="1118" priority="51" operator="notEqual">
      <formula>0</formula>
    </cfRule>
  </conditionalFormatting>
  <conditionalFormatting sqref="B578">
    <cfRule type="cellIs" dxfId="1117" priority="52" operator="notEqual">
      <formula>0</formula>
    </cfRule>
  </conditionalFormatting>
  <conditionalFormatting sqref="B582:B584">
    <cfRule type="cellIs" dxfId="1116" priority="53" operator="notEqual">
      <formula>0</formula>
    </cfRule>
  </conditionalFormatting>
  <conditionalFormatting sqref="B613">
    <cfRule type="cellIs" dxfId="1115" priority="54" operator="notEqual">
      <formula>0</formula>
    </cfRule>
  </conditionalFormatting>
  <conditionalFormatting sqref="B617:B619">
    <cfRule type="cellIs" dxfId="1114" priority="55" operator="notEqual">
      <formula>0</formula>
    </cfRule>
  </conditionalFormatting>
  <conditionalFormatting sqref="B637">
    <cfRule type="cellIs" dxfId="1113" priority="56" operator="notEqual">
      <formula>0</formula>
    </cfRule>
  </conditionalFormatting>
  <conditionalFormatting sqref="B641:B643">
    <cfRule type="cellIs" dxfId="1112" priority="57" operator="notEqual">
      <formula>0</formula>
    </cfRule>
  </conditionalFormatting>
  <conditionalFormatting sqref="B661">
    <cfRule type="cellIs" dxfId="1111" priority="58" operator="notEqual">
      <formula>0</formula>
    </cfRule>
  </conditionalFormatting>
  <conditionalFormatting sqref="B665:B667">
    <cfRule type="cellIs" dxfId="1110" priority="59" operator="notEqual">
      <formula>0</formula>
    </cfRule>
  </conditionalFormatting>
  <conditionalFormatting sqref="B685">
    <cfRule type="cellIs" dxfId="1109" priority="60" operator="notEqual">
      <formula>0</formula>
    </cfRule>
  </conditionalFormatting>
  <conditionalFormatting sqref="B689:B691">
    <cfRule type="cellIs" dxfId="1108" priority="61" operator="notEqual">
      <formula>0</formula>
    </cfRule>
  </conditionalFormatting>
  <conditionalFormatting sqref="B709">
    <cfRule type="cellIs" dxfId="1107" priority="62" operator="notEqual">
      <formula>0</formula>
    </cfRule>
  </conditionalFormatting>
  <conditionalFormatting sqref="B713:B715">
    <cfRule type="cellIs" dxfId="1106" priority="63" operator="notEqual">
      <formula>0</formula>
    </cfRule>
  </conditionalFormatting>
  <conditionalFormatting sqref="B733">
    <cfRule type="cellIs" dxfId="1105" priority="64" operator="notEqual">
      <formula>0</formula>
    </cfRule>
  </conditionalFormatting>
  <conditionalFormatting sqref="B737:B739">
    <cfRule type="cellIs" dxfId="1104" priority="65" operator="notEqual">
      <formula>0</formula>
    </cfRule>
  </conditionalFormatting>
  <conditionalFormatting sqref="B757">
    <cfRule type="cellIs" dxfId="1103" priority="66" operator="notEqual">
      <formula>0</formula>
    </cfRule>
  </conditionalFormatting>
  <conditionalFormatting sqref="B761:B763">
    <cfRule type="cellIs" dxfId="1102" priority="67" operator="notEqual">
      <formula>0</formula>
    </cfRule>
  </conditionalFormatting>
  <conditionalFormatting sqref="B781">
    <cfRule type="cellIs" dxfId="1101" priority="68" operator="notEqual">
      <formula>0</formula>
    </cfRule>
  </conditionalFormatting>
  <conditionalFormatting sqref="B785:B787">
    <cfRule type="cellIs" dxfId="1100" priority="69" operator="notEqual">
      <formula>0</formula>
    </cfRule>
  </conditionalFormatting>
  <conditionalFormatting sqref="B805">
    <cfRule type="cellIs" dxfId="1099" priority="70" operator="notEqual">
      <formula>0</formula>
    </cfRule>
  </conditionalFormatting>
  <conditionalFormatting sqref="B809:B811">
    <cfRule type="cellIs" dxfId="1098" priority="71" operator="notEqual">
      <formula>0</formula>
    </cfRule>
  </conditionalFormatting>
  <conditionalFormatting sqref="B829">
    <cfRule type="cellIs" dxfId="1097" priority="72" operator="notEqual">
      <formula>0</formula>
    </cfRule>
  </conditionalFormatting>
  <conditionalFormatting sqref="B833:B835">
    <cfRule type="cellIs" dxfId="1096" priority="73" operator="notEqual">
      <formula>0</formula>
    </cfRule>
  </conditionalFormatting>
  <conditionalFormatting sqref="B853">
    <cfRule type="cellIs" dxfId="1095" priority="74" operator="notEqual">
      <formula>0</formula>
    </cfRule>
  </conditionalFormatting>
  <conditionalFormatting sqref="B857:B859">
    <cfRule type="cellIs" dxfId="1094" priority="75" operator="notEqual">
      <formula>0</formula>
    </cfRule>
  </conditionalFormatting>
  <conditionalFormatting sqref="B877">
    <cfRule type="cellIs" dxfId="1093" priority="76" operator="notEqual">
      <formula>0</formula>
    </cfRule>
  </conditionalFormatting>
  <conditionalFormatting sqref="B881:B883">
    <cfRule type="cellIs" dxfId="1092" priority="77" operator="notEqual">
      <formula>0</formula>
    </cfRule>
  </conditionalFormatting>
  <conditionalFormatting sqref="B901">
    <cfRule type="cellIs" dxfId="1091" priority="78" operator="notEqual">
      <formula>0</formula>
    </cfRule>
  </conditionalFormatting>
  <conditionalFormatting sqref="B905:B907">
    <cfRule type="cellIs" dxfId="1090" priority="79" operator="notEqual">
      <formula>0</formula>
    </cfRule>
  </conditionalFormatting>
  <conditionalFormatting sqref="B925">
    <cfRule type="cellIs" dxfId="1089" priority="80" operator="notEqual">
      <formula>0</formula>
    </cfRule>
  </conditionalFormatting>
  <conditionalFormatting sqref="B929:B931">
    <cfRule type="cellIs" dxfId="1088" priority="81" operator="notEqual">
      <formula>0</formula>
    </cfRule>
  </conditionalFormatting>
  <conditionalFormatting sqref="B953">
    <cfRule type="cellIs" dxfId="1087" priority="82" operator="notEqual">
      <formula>0</formula>
    </cfRule>
  </conditionalFormatting>
  <conditionalFormatting sqref="B957:B959">
    <cfRule type="cellIs" dxfId="1086" priority="83" operator="notEqual">
      <formula>0</formula>
    </cfRule>
  </conditionalFormatting>
  <conditionalFormatting sqref="B977">
    <cfRule type="cellIs" dxfId="1085" priority="84" operator="notEqual">
      <formula>0</formula>
    </cfRule>
  </conditionalFormatting>
  <conditionalFormatting sqref="B981:B983">
    <cfRule type="cellIs" dxfId="1084" priority="85" operator="notEqual">
      <formula>0</formula>
    </cfRule>
  </conditionalFormatting>
  <conditionalFormatting sqref="B1001">
    <cfRule type="cellIs" dxfId="1083" priority="86" operator="notEqual">
      <formula>0</formula>
    </cfRule>
  </conditionalFormatting>
  <conditionalFormatting sqref="B1005:B1007">
    <cfRule type="cellIs" dxfId="1082" priority="87" operator="notEqual">
      <formula>0</formula>
    </cfRule>
  </conditionalFormatting>
  <conditionalFormatting sqref="B1025">
    <cfRule type="cellIs" dxfId="1081" priority="88" operator="notEqual">
      <formula>0</formula>
    </cfRule>
  </conditionalFormatting>
  <conditionalFormatting sqref="B1029:B1031">
    <cfRule type="cellIs" dxfId="1080" priority="89" operator="notEqual">
      <formula>0</formula>
    </cfRule>
  </conditionalFormatting>
  <conditionalFormatting sqref="B1049">
    <cfRule type="cellIs" dxfId="1079" priority="90" operator="notEqual">
      <formula>0</formula>
    </cfRule>
  </conditionalFormatting>
  <conditionalFormatting sqref="B1053:B1055">
    <cfRule type="cellIs" dxfId="1078" priority="91" operator="notEqual">
      <formula>0</formula>
    </cfRule>
  </conditionalFormatting>
  <conditionalFormatting sqref="B1084">
    <cfRule type="cellIs" dxfId="1077" priority="92" operator="notEqual">
      <formula>0</formula>
    </cfRule>
  </conditionalFormatting>
  <conditionalFormatting sqref="B1088:B1090">
    <cfRule type="cellIs" dxfId="1076" priority="93" operator="notEqual">
      <formula>0</formula>
    </cfRule>
  </conditionalFormatting>
  <conditionalFormatting sqref="B1108">
    <cfRule type="cellIs" dxfId="1075" priority="94" operator="notEqual">
      <formula>0</formula>
    </cfRule>
  </conditionalFormatting>
  <conditionalFormatting sqref="B1112:B1114">
    <cfRule type="cellIs" dxfId="1074" priority="95" operator="notEqual">
      <formula>0</formula>
    </cfRule>
  </conditionalFormatting>
  <conditionalFormatting sqref="B1133">
    <cfRule type="cellIs" dxfId="1073" priority="96" operator="notEqual">
      <formula>0</formula>
    </cfRule>
  </conditionalFormatting>
  <conditionalFormatting sqref="B1137:B1139">
    <cfRule type="cellIs" dxfId="1072" priority="97" operator="notEqual">
      <formula>0</formula>
    </cfRule>
  </conditionalFormatting>
  <conditionalFormatting sqref="B1157">
    <cfRule type="cellIs" dxfId="1071" priority="98" operator="notEqual">
      <formula>0</formula>
    </cfRule>
  </conditionalFormatting>
  <conditionalFormatting sqref="B1161:B1163">
    <cfRule type="cellIs" dxfId="1070" priority="99" operator="notEqual">
      <formula>0</formula>
    </cfRule>
  </conditionalFormatting>
  <conditionalFormatting sqref="B1181">
    <cfRule type="cellIs" dxfId="1069" priority="100" operator="notEqual">
      <formula>0</formula>
    </cfRule>
  </conditionalFormatting>
  <conditionalFormatting sqref="B1185:B1187">
    <cfRule type="cellIs" dxfId="1068" priority="101" operator="notEqual">
      <formula>0</formula>
    </cfRule>
  </conditionalFormatting>
  <conditionalFormatting sqref="B1215">
    <cfRule type="cellIs" dxfId="1067" priority="102" operator="notEqual">
      <formula>0</formula>
    </cfRule>
  </conditionalFormatting>
  <conditionalFormatting sqref="B1219:B1221">
    <cfRule type="cellIs" dxfId="1066" priority="103" operator="notEqual">
      <formula>0</formula>
    </cfRule>
  </conditionalFormatting>
  <conditionalFormatting sqref="B1239">
    <cfRule type="cellIs" dxfId="1065" priority="104" operator="notEqual">
      <formula>0</formula>
    </cfRule>
  </conditionalFormatting>
  <conditionalFormatting sqref="B1243:B1245">
    <cfRule type="cellIs" dxfId="1064" priority="105" operator="notEqual">
      <formula>0</formula>
    </cfRule>
  </conditionalFormatting>
  <conditionalFormatting sqref="B1263">
    <cfRule type="cellIs" dxfId="1063" priority="106" operator="notEqual">
      <formula>0</formula>
    </cfRule>
  </conditionalFormatting>
  <conditionalFormatting sqref="B1267:B1269">
    <cfRule type="cellIs" dxfId="1062" priority="107" operator="notEqual">
      <formula>0</formula>
    </cfRule>
  </conditionalFormatting>
  <conditionalFormatting sqref="B1287">
    <cfRule type="cellIs" dxfId="1061" priority="108" operator="notEqual">
      <formula>0</formula>
    </cfRule>
  </conditionalFormatting>
  <conditionalFormatting sqref="B1291:B1293">
    <cfRule type="cellIs" dxfId="1060" priority="109" operator="notEqual">
      <formula>0</formula>
    </cfRule>
  </conditionalFormatting>
  <conditionalFormatting sqref="B1311">
    <cfRule type="cellIs" dxfId="1059" priority="110" operator="notEqual">
      <formula>0</formula>
    </cfRule>
  </conditionalFormatting>
  <conditionalFormatting sqref="B1315:B1317">
    <cfRule type="cellIs" dxfId="1058" priority="111" operator="notEqual">
      <formula>0</formula>
    </cfRule>
  </conditionalFormatting>
  <conditionalFormatting sqref="B1335">
    <cfRule type="cellIs" dxfId="1057" priority="112" operator="notEqual">
      <formula>0</formula>
    </cfRule>
  </conditionalFormatting>
  <conditionalFormatting sqref="B1339:B1341">
    <cfRule type="cellIs" dxfId="1056" priority="113" operator="notEqual">
      <formula>0</formula>
    </cfRule>
  </conditionalFormatting>
  <conditionalFormatting sqref="B1359">
    <cfRule type="cellIs" dxfId="1055" priority="114" operator="notEqual">
      <formula>0</formula>
    </cfRule>
  </conditionalFormatting>
  <conditionalFormatting sqref="B1363:B1365">
    <cfRule type="cellIs" dxfId="1054" priority="115" operator="notEqual">
      <formula>0</formula>
    </cfRule>
  </conditionalFormatting>
  <conditionalFormatting sqref="B1383">
    <cfRule type="cellIs" dxfId="1053" priority="116" operator="notEqual">
      <formula>0</formula>
    </cfRule>
  </conditionalFormatting>
  <conditionalFormatting sqref="B1387:B1389">
    <cfRule type="cellIs" dxfId="1052" priority="117" operator="notEqual">
      <formula>0</formula>
    </cfRule>
  </conditionalFormatting>
  <conditionalFormatting sqref="B1407">
    <cfRule type="cellIs" dxfId="1051" priority="118" operator="notEqual">
      <formula>0</formula>
    </cfRule>
  </conditionalFormatting>
  <conditionalFormatting sqref="B1411:B1413">
    <cfRule type="cellIs" dxfId="1050" priority="119" operator="notEqual">
      <formula>0</formula>
    </cfRule>
  </conditionalFormatting>
  <conditionalFormatting sqref="B1431">
    <cfRule type="cellIs" dxfId="1049" priority="120" operator="notEqual">
      <formula>0</formula>
    </cfRule>
  </conditionalFormatting>
  <conditionalFormatting sqref="B1435:B1437">
    <cfRule type="cellIs" dxfId="1048" priority="121" operator="notEqual">
      <formula>0</formula>
    </cfRule>
  </conditionalFormatting>
  <conditionalFormatting sqref="B1459">
    <cfRule type="cellIs" dxfId="1047" priority="122" operator="notEqual">
      <formula>0</formula>
    </cfRule>
  </conditionalFormatting>
  <conditionalFormatting sqref="B1463:B1465">
    <cfRule type="cellIs" dxfId="1046" priority="123" operator="notEqual">
      <formula>0</formula>
    </cfRule>
  </conditionalFormatting>
  <conditionalFormatting sqref="B1483">
    <cfRule type="cellIs" dxfId="1045" priority="124" operator="notEqual">
      <formula>0</formula>
    </cfRule>
  </conditionalFormatting>
  <conditionalFormatting sqref="B1487:B1489">
    <cfRule type="cellIs" dxfId="1044" priority="125" operator="notEqual">
      <formula>0</formula>
    </cfRule>
  </conditionalFormatting>
  <conditionalFormatting sqref="B1507">
    <cfRule type="cellIs" dxfId="1043" priority="126" operator="notEqual">
      <formula>0</formula>
    </cfRule>
  </conditionalFormatting>
  <conditionalFormatting sqref="B1511:B1513">
    <cfRule type="cellIs" dxfId="1042" priority="127" operator="notEqual">
      <formula>0</formula>
    </cfRule>
  </conditionalFormatting>
  <conditionalFormatting sqref="B1531">
    <cfRule type="cellIs" dxfId="1041" priority="128" operator="notEqual">
      <formula>0</formula>
    </cfRule>
  </conditionalFormatting>
  <conditionalFormatting sqref="B1535:B1537">
    <cfRule type="cellIs" dxfId="1040" priority="129" operator="notEqual">
      <formula>0</formula>
    </cfRule>
  </conditionalFormatting>
  <conditionalFormatting sqref="B1555">
    <cfRule type="cellIs" dxfId="1039" priority="130" operator="notEqual">
      <formula>0</formula>
    </cfRule>
  </conditionalFormatting>
  <conditionalFormatting sqref="B1559:B1561">
    <cfRule type="cellIs" dxfId="1038" priority="131" operator="notEqual">
      <formula>0</formula>
    </cfRule>
  </conditionalFormatting>
  <conditionalFormatting sqref="B1584">
    <cfRule type="cellIs" dxfId="1037" priority="132" operator="notEqual">
      <formula>0</formula>
    </cfRule>
  </conditionalFormatting>
  <conditionalFormatting sqref="B1588:B1590">
    <cfRule type="cellIs" dxfId="1036" priority="133" operator="notEqual">
      <formula>0</formula>
    </cfRule>
  </conditionalFormatting>
  <conditionalFormatting sqref="B1608">
    <cfRule type="cellIs" dxfId="1035" priority="134" operator="notEqual">
      <formula>0</formula>
    </cfRule>
  </conditionalFormatting>
  <conditionalFormatting sqref="B1612:B1614">
    <cfRule type="cellIs" dxfId="1034" priority="135" operator="notEqual">
      <formula>0</formula>
    </cfRule>
  </conditionalFormatting>
  <conditionalFormatting sqref="B1632">
    <cfRule type="cellIs" dxfId="1033" priority="136" operator="notEqual">
      <formula>0</formula>
    </cfRule>
  </conditionalFormatting>
  <conditionalFormatting sqref="B1636:B1638">
    <cfRule type="cellIs" dxfId="1032" priority="137" operator="notEqual">
      <formula>0</formula>
    </cfRule>
  </conditionalFormatting>
  <conditionalFormatting sqref="B1662">
    <cfRule type="cellIs" dxfId="1031" priority="138" operator="notEqual">
      <formula>0</formula>
    </cfRule>
  </conditionalFormatting>
  <conditionalFormatting sqref="B1666:B1668">
    <cfRule type="cellIs" dxfId="1030" priority="139" operator="notEqual">
      <formula>0</formula>
    </cfRule>
  </conditionalFormatting>
  <conditionalFormatting sqref="B1686">
    <cfRule type="cellIs" dxfId="1029" priority="140" operator="notEqual">
      <formula>0</formula>
    </cfRule>
  </conditionalFormatting>
  <conditionalFormatting sqref="B1690:B1692">
    <cfRule type="cellIs" dxfId="1028" priority="141" operator="notEqual">
      <formula>0</formula>
    </cfRule>
  </conditionalFormatting>
  <conditionalFormatting sqref="B1710">
    <cfRule type="cellIs" dxfId="1027" priority="142" operator="notEqual">
      <formula>0</formula>
    </cfRule>
  </conditionalFormatting>
  <conditionalFormatting sqref="B1714:B1716">
    <cfRule type="cellIs" dxfId="1026" priority="143" operator="notEqual">
      <formula>0</formula>
    </cfRule>
  </conditionalFormatting>
  <conditionalFormatting sqref="B1734">
    <cfRule type="cellIs" dxfId="1025" priority="144" operator="notEqual">
      <formula>0</formula>
    </cfRule>
  </conditionalFormatting>
  <conditionalFormatting sqref="B1738:B1740">
    <cfRule type="cellIs" dxfId="1024" priority="145" operator="notEqual">
      <formula>0</formula>
    </cfRule>
  </conditionalFormatting>
  <conditionalFormatting sqref="B1758">
    <cfRule type="cellIs" dxfId="1023" priority="146" operator="notEqual">
      <formula>0</formula>
    </cfRule>
  </conditionalFormatting>
  <conditionalFormatting sqref="B1762:B1764">
    <cfRule type="cellIs" dxfId="1022" priority="147" operator="notEqual">
      <formula>0</formula>
    </cfRule>
  </conditionalFormatting>
  <conditionalFormatting sqref="B1784">
    <cfRule type="cellIs" dxfId="1021" priority="148" operator="notEqual">
      <formula>0</formula>
    </cfRule>
  </conditionalFormatting>
  <conditionalFormatting sqref="B1788:B1790">
    <cfRule type="cellIs" dxfId="1020" priority="149" operator="notEqual">
      <formula>0</formula>
    </cfRule>
  </conditionalFormatting>
  <conditionalFormatting sqref="B1808">
    <cfRule type="cellIs" dxfId="1019" priority="150" operator="notEqual">
      <formula>0</formula>
    </cfRule>
  </conditionalFormatting>
  <conditionalFormatting sqref="B1812:B1814">
    <cfRule type="cellIs" dxfId="1018" priority="151" operator="notEqual">
      <formula>0</formula>
    </cfRule>
  </conditionalFormatting>
  <conditionalFormatting sqref="B1832">
    <cfRule type="cellIs" dxfId="1017" priority="152" operator="notEqual">
      <formula>0</formula>
    </cfRule>
  </conditionalFormatting>
  <conditionalFormatting sqref="B1836:B1838">
    <cfRule type="cellIs" dxfId="1016" priority="153" operator="notEqual">
      <formula>0</formula>
    </cfRule>
  </conditionalFormatting>
  <conditionalFormatting sqref="B1856">
    <cfRule type="cellIs" dxfId="1015" priority="154" operator="notEqual">
      <formula>0</formula>
    </cfRule>
  </conditionalFormatting>
  <conditionalFormatting sqref="B1860:B1862">
    <cfRule type="cellIs" dxfId="1014" priority="155" operator="notEqual">
      <formula>0</formula>
    </cfRule>
  </conditionalFormatting>
  <conditionalFormatting sqref="B1880">
    <cfRule type="cellIs" dxfId="1013" priority="156" operator="notEqual">
      <formula>0</formula>
    </cfRule>
  </conditionalFormatting>
  <conditionalFormatting sqref="B1912">
    <cfRule type="cellIs" dxfId="1012" priority="157" operator="notEqual">
      <formula>0</formula>
    </cfRule>
  </conditionalFormatting>
  <conditionalFormatting sqref="B1917:B1918">
    <cfRule type="cellIs" dxfId="1011" priority="158" operator="notEqual">
      <formula>0</formula>
    </cfRule>
  </conditionalFormatting>
  <conditionalFormatting sqref="B1946">
    <cfRule type="cellIs" dxfId="1010" priority="159" operator="notEqual">
      <formula>0</formula>
    </cfRule>
  </conditionalFormatting>
  <conditionalFormatting sqref="B1950:B1952">
    <cfRule type="cellIs" dxfId="1009" priority="160" operator="notEqual">
      <formula>0</formula>
    </cfRule>
  </conditionalFormatting>
  <conditionalFormatting sqref="B1970">
    <cfRule type="cellIs" dxfId="1008" priority="161" operator="notEqual">
      <formula>0</formula>
    </cfRule>
  </conditionalFormatting>
  <conditionalFormatting sqref="B1974:B1976">
    <cfRule type="cellIs" dxfId="1007" priority="162" operator="notEqual">
      <formula>0</formula>
    </cfRule>
  </conditionalFormatting>
  <conditionalFormatting sqref="B1994">
    <cfRule type="cellIs" dxfId="1006" priority="163" operator="notEqual">
      <formula>0</formula>
    </cfRule>
  </conditionalFormatting>
  <conditionalFormatting sqref="B1999:B2000">
    <cfRule type="cellIs" dxfId="1005" priority="164" operator="notEqual">
      <formula>0</formula>
    </cfRule>
  </conditionalFormatting>
  <conditionalFormatting sqref="B2018">
    <cfRule type="cellIs" dxfId="1004" priority="165" operator="notEqual">
      <formula>0</formula>
    </cfRule>
  </conditionalFormatting>
  <conditionalFormatting sqref="B2022:B2024">
    <cfRule type="cellIs" dxfId="1003" priority="166" operator="notEqual">
      <formula>0</formula>
    </cfRule>
  </conditionalFormatting>
  <conditionalFormatting sqref="B2042">
    <cfRule type="cellIs" dxfId="1002" priority="167" operator="notEqual">
      <formula>0</formula>
    </cfRule>
  </conditionalFormatting>
  <conditionalFormatting sqref="B2046:B2048">
    <cfRule type="cellIs" dxfId="1001" priority="168" operator="notEqual">
      <formula>0</formula>
    </cfRule>
  </conditionalFormatting>
  <conditionalFormatting sqref="B2089">
    <cfRule type="cellIs" dxfId="1000" priority="169" operator="notEqual">
      <formula>0</formula>
    </cfRule>
  </conditionalFormatting>
  <conditionalFormatting sqref="B2093:B2095">
    <cfRule type="cellIs" dxfId="999" priority="2" operator="notEqual">
      <formula>0</formula>
    </cfRule>
  </conditionalFormatting>
  <conditionalFormatting sqref="B2131">
    <cfRule type="cellIs" dxfId="998" priority="171" operator="notEqual">
      <formula>0</formula>
    </cfRule>
  </conditionalFormatting>
  <conditionalFormatting sqref="B2135:B2137">
    <cfRule type="cellIs" dxfId="997" priority="172" operator="notEqual">
      <formula>0</formula>
    </cfRule>
  </conditionalFormatting>
  <conditionalFormatting sqref="B2175">
    <cfRule type="cellIs" dxfId="996" priority="173" operator="notEqual">
      <formula>0</formula>
    </cfRule>
  </conditionalFormatting>
  <conditionalFormatting sqref="B2179:B2181">
    <cfRule type="cellIs" dxfId="995" priority="174" operator="notEqual">
      <formula>0</formula>
    </cfRule>
  </conditionalFormatting>
  <conditionalFormatting sqref="B2199">
    <cfRule type="cellIs" dxfId="994" priority="175" operator="notEqual">
      <formula>0</formula>
    </cfRule>
  </conditionalFormatting>
  <conditionalFormatting sqref="B2203:B2205">
    <cfRule type="cellIs" dxfId="993" priority="176" operator="notEqual">
      <formula>0</formula>
    </cfRule>
  </conditionalFormatting>
  <conditionalFormatting sqref="B2240">
    <cfRule type="cellIs" dxfId="992" priority="177" operator="notEqual">
      <formula>0</formula>
    </cfRule>
  </conditionalFormatting>
  <conditionalFormatting sqref="B2244:B2246">
    <cfRule type="cellIs" dxfId="991" priority="178" operator="notEqual">
      <formula>0</formula>
    </cfRule>
  </conditionalFormatting>
  <conditionalFormatting sqref="B2280">
    <cfRule type="cellIs" dxfId="990" priority="179" operator="notEqual">
      <formula>0</formula>
    </cfRule>
  </conditionalFormatting>
  <conditionalFormatting sqref="B2284:B2286">
    <cfRule type="cellIs" dxfId="989" priority="180" operator="notEqual">
      <formula>0</formula>
    </cfRule>
  </conditionalFormatting>
  <conditionalFormatting sqref="B2304">
    <cfRule type="cellIs" dxfId="988" priority="181" operator="notEqual">
      <formula>0</formula>
    </cfRule>
  </conditionalFormatting>
  <conditionalFormatting sqref="B2308:B2310">
    <cfRule type="cellIs" dxfId="987" priority="182" operator="notEqual">
      <formula>0</formula>
    </cfRule>
  </conditionalFormatting>
  <conditionalFormatting sqref="B2328">
    <cfRule type="cellIs" dxfId="986" priority="183" operator="notEqual">
      <formula>0</formula>
    </cfRule>
  </conditionalFormatting>
  <conditionalFormatting sqref="B2332:B2334">
    <cfRule type="cellIs" dxfId="985" priority="184" operator="notEqual">
      <formula>0</formula>
    </cfRule>
  </conditionalFormatting>
  <conditionalFormatting sqref="B2352">
    <cfRule type="cellIs" dxfId="984" priority="185" operator="notEqual">
      <formula>0</formula>
    </cfRule>
  </conditionalFormatting>
  <conditionalFormatting sqref="B2356:B2358">
    <cfRule type="cellIs" dxfId="983" priority="186" operator="notEqual">
      <formula>0</formula>
    </cfRule>
  </conditionalFormatting>
  <conditionalFormatting sqref="B2376">
    <cfRule type="cellIs" dxfId="982" priority="187" operator="notEqual">
      <formula>0</formula>
    </cfRule>
  </conditionalFormatting>
  <conditionalFormatting sqref="B2380:B2382">
    <cfRule type="cellIs" dxfId="981" priority="188" operator="notEqual">
      <formula>0</formula>
    </cfRule>
  </conditionalFormatting>
  <conditionalFormatting sqref="B2400">
    <cfRule type="cellIs" dxfId="980" priority="189" operator="notEqual">
      <formula>0</formula>
    </cfRule>
  </conditionalFormatting>
  <conditionalFormatting sqref="B2404:B2406">
    <cfRule type="cellIs" dxfId="979" priority="190" operator="notEqual">
      <formula>0</formula>
    </cfRule>
  </conditionalFormatting>
  <conditionalFormatting sqref="B2424">
    <cfRule type="cellIs" dxfId="978" priority="191" operator="notEqual">
      <formula>0</formula>
    </cfRule>
  </conditionalFormatting>
  <conditionalFormatting sqref="B2428:B2430">
    <cfRule type="cellIs" dxfId="977" priority="192" operator="notEqual">
      <formula>0</formula>
    </cfRule>
  </conditionalFormatting>
  <conditionalFormatting sqref="B2448">
    <cfRule type="cellIs" dxfId="976" priority="193" operator="notEqual">
      <formula>0</formula>
    </cfRule>
  </conditionalFormatting>
  <conditionalFormatting sqref="B2453:B2454">
    <cfRule type="cellIs" dxfId="975" priority="194" operator="notEqual">
      <formula>0</formula>
    </cfRule>
  </conditionalFormatting>
  <conditionalFormatting sqref="B2487">
    <cfRule type="cellIs" dxfId="974" priority="195" operator="notEqual">
      <formula>0</formula>
    </cfRule>
  </conditionalFormatting>
  <conditionalFormatting sqref="B2491:B2493">
    <cfRule type="cellIs" dxfId="973" priority="196" operator="notEqual">
      <formula>0</formula>
    </cfRule>
  </conditionalFormatting>
  <conditionalFormatting sqref="B2523">
    <cfRule type="cellIs" dxfId="972" priority="197" operator="notEqual">
      <formula>0</formula>
    </cfRule>
  </conditionalFormatting>
  <conditionalFormatting sqref="B2527:B2529">
    <cfRule type="cellIs" dxfId="971" priority="198" operator="notEqual">
      <formula>0</formula>
    </cfRule>
  </conditionalFormatting>
  <conditionalFormatting sqref="B2547">
    <cfRule type="cellIs" dxfId="970" priority="199" operator="notEqual">
      <formula>0</formula>
    </cfRule>
  </conditionalFormatting>
  <conditionalFormatting sqref="B2551:B2553">
    <cfRule type="cellIs" dxfId="969" priority="200" operator="notEqual">
      <formula>0</formula>
    </cfRule>
  </conditionalFormatting>
  <conditionalFormatting sqref="B2571">
    <cfRule type="cellIs" dxfId="968" priority="201" operator="notEqual">
      <formula>0</formula>
    </cfRule>
  </conditionalFormatting>
  <conditionalFormatting sqref="B2575:B2577">
    <cfRule type="cellIs" dxfId="967" priority="202" operator="notEqual">
      <formula>0</formula>
    </cfRule>
  </conditionalFormatting>
  <conditionalFormatting sqref="B2595">
    <cfRule type="cellIs" dxfId="966" priority="203" operator="notEqual">
      <formula>0</formula>
    </cfRule>
  </conditionalFormatting>
  <conditionalFormatting sqref="B2599:B2601">
    <cfRule type="cellIs" dxfId="965" priority="204" operator="notEqual">
      <formula>0</formula>
    </cfRule>
  </conditionalFormatting>
  <conditionalFormatting sqref="B2619">
    <cfRule type="cellIs" dxfId="964" priority="205" operator="notEqual">
      <formula>0</formula>
    </cfRule>
  </conditionalFormatting>
  <conditionalFormatting sqref="B2623:B2625">
    <cfRule type="cellIs" dxfId="963" priority="206" operator="notEqual">
      <formula>0</formula>
    </cfRule>
  </conditionalFormatting>
  <conditionalFormatting sqref="B2643">
    <cfRule type="cellIs" dxfId="962" priority="207" operator="notEqual">
      <formula>0</formula>
    </cfRule>
  </conditionalFormatting>
  <conditionalFormatting sqref="B2647:B2649">
    <cfRule type="cellIs" dxfId="961" priority="208" operator="notEqual">
      <formula>0</formula>
    </cfRule>
  </conditionalFormatting>
  <conditionalFormatting sqref="B2667">
    <cfRule type="cellIs" dxfId="960" priority="209" operator="notEqual">
      <formula>0</formula>
    </cfRule>
  </conditionalFormatting>
  <conditionalFormatting sqref="B2671:B2673">
    <cfRule type="cellIs" dxfId="959" priority="210" operator="notEqual">
      <formula>0</formula>
    </cfRule>
  </conditionalFormatting>
  <conditionalFormatting sqref="B2691">
    <cfRule type="cellIs" dxfId="958" priority="211" operator="notEqual">
      <formula>0</formula>
    </cfRule>
  </conditionalFormatting>
  <conditionalFormatting sqref="B2695:B2697">
    <cfRule type="cellIs" dxfId="957" priority="212" operator="notEqual">
      <formula>0</formula>
    </cfRule>
  </conditionalFormatting>
  <conditionalFormatting sqref="B2715">
    <cfRule type="cellIs" dxfId="956" priority="213" operator="notEqual">
      <formula>0</formula>
    </cfRule>
  </conditionalFormatting>
  <conditionalFormatting sqref="B2719:B2721">
    <cfRule type="cellIs" dxfId="955" priority="214" operator="notEqual">
      <formula>0</formula>
    </cfRule>
  </conditionalFormatting>
  <conditionalFormatting sqref="B2739">
    <cfRule type="cellIs" dxfId="954" priority="215" operator="notEqual">
      <formula>0</formula>
    </cfRule>
  </conditionalFormatting>
  <conditionalFormatting sqref="B2743:B2745">
    <cfRule type="cellIs" dxfId="953" priority="216" operator="notEqual">
      <formula>0</formula>
    </cfRule>
  </conditionalFormatting>
  <conditionalFormatting sqref="B2763">
    <cfRule type="cellIs" dxfId="952" priority="217" operator="notEqual">
      <formula>0</formula>
    </cfRule>
  </conditionalFormatting>
  <conditionalFormatting sqref="B2767:B2769">
    <cfRule type="cellIs" dxfId="951" priority="218" operator="notEqual">
      <formula>0</formula>
    </cfRule>
  </conditionalFormatting>
  <conditionalFormatting sqref="B2787">
    <cfRule type="cellIs" dxfId="950" priority="219" operator="notEqual">
      <formula>0</formula>
    </cfRule>
  </conditionalFormatting>
  <conditionalFormatting sqref="B2791:B2793">
    <cfRule type="cellIs" dxfId="949" priority="220" operator="notEqual">
      <formula>0</formula>
    </cfRule>
  </conditionalFormatting>
  <conditionalFormatting sqref="B2811">
    <cfRule type="cellIs" dxfId="948" priority="221" operator="notEqual">
      <formula>0</formula>
    </cfRule>
  </conditionalFormatting>
  <conditionalFormatting sqref="B2815:B2817">
    <cfRule type="cellIs" dxfId="947" priority="222" operator="notEqual">
      <formula>0</formula>
    </cfRule>
  </conditionalFormatting>
  <conditionalFormatting sqref="B2835">
    <cfRule type="cellIs" dxfId="946" priority="223" operator="notEqual">
      <formula>0</formula>
    </cfRule>
  </conditionalFormatting>
  <conditionalFormatting sqref="B2839:B2841">
    <cfRule type="cellIs" dxfId="945" priority="224" operator="notEqual">
      <formula>0</formula>
    </cfRule>
  </conditionalFormatting>
  <conditionalFormatting sqref="B2859">
    <cfRule type="cellIs" dxfId="944" priority="225" operator="notEqual">
      <formula>0</formula>
    </cfRule>
  </conditionalFormatting>
  <conditionalFormatting sqref="B2863:B2865">
    <cfRule type="cellIs" dxfId="943" priority="226" operator="notEqual">
      <formula>0</formula>
    </cfRule>
  </conditionalFormatting>
  <conditionalFormatting sqref="B2896">
    <cfRule type="cellIs" dxfId="942" priority="227" operator="notEqual">
      <formula>0</formula>
    </cfRule>
  </conditionalFormatting>
  <conditionalFormatting sqref="B2901:B2902">
    <cfRule type="cellIs" dxfId="941" priority="228" operator="notEqual">
      <formula>0</formula>
    </cfRule>
  </conditionalFormatting>
  <conditionalFormatting sqref="B2926">
    <cfRule type="cellIs" dxfId="940" priority="229" operator="notEqual">
      <formula>0</formula>
    </cfRule>
  </conditionalFormatting>
  <conditionalFormatting sqref="B2958">
    <cfRule type="cellIs" dxfId="939" priority="230" operator="notEqual">
      <formula>0</formula>
    </cfRule>
  </conditionalFormatting>
  <conditionalFormatting sqref="B2962:B2964">
    <cfRule type="cellIs" dxfId="938" priority="231" operator="notEqual">
      <formula>0</formula>
    </cfRule>
  </conditionalFormatting>
  <conditionalFormatting sqref="B2982">
    <cfRule type="cellIs" dxfId="937" priority="232" operator="notEqual">
      <formula>0</formula>
    </cfRule>
  </conditionalFormatting>
  <conditionalFormatting sqref="B2986:B2988">
    <cfRule type="cellIs" dxfId="936" priority="233" operator="notEqual">
      <formula>0</formula>
    </cfRule>
  </conditionalFormatting>
  <conditionalFormatting sqref="B3006">
    <cfRule type="cellIs" dxfId="935" priority="234" operator="notEqual">
      <formula>0</formula>
    </cfRule>
  </conditionalFormatting>
  <conditionalFormatting sqref="B3010:B3012">
    <cfRule type="cellIs" dxfId="934" priority="235" operator="notEqual">
      <formula>0</formula>
    </cfRule>
  </conditionalFormatting>
  <conditionalFormatting sqref="B3030">
    <cfRule type="cellIs" dxfId="933" priority="236" operator="notEqual">
      <formula>0</formula>
    </cfRule>
  </conditionalFormatting>
  <conditionalFormatting sqref="B3034:B3036">
    <cfRule type="cellIs" dxfId="932" priority="237" operator="notEqual">
      <formula>0</formula>
    </cfRule>
  </conditionalFormatting>
  <conditionalFormatting sqref="B3054">
    <cfRule type="cellIs" dxfId="931" priority="238" operator="notEqual">
      <formula>0</formula>
    </cfRule>
  </conditionalFormatting>
  <conditionalFormatting sqref="B3058:B3060">
    <cfRule type="cellIs" dxfId="930" priority="239" operator="notEqual">
      <formula>0</formula>
    </cfRule>
  </conditionalFormatting>
  <conditionalFormatting sqref="B3078">
    <cfRule type="cellIs" dxfId="929" priority="240" operator="notEqual">
      <formula>0</formula>
    </cfRule>
  </conditionalFormatting>
  <conditionalFormatting sqref="B3082:B3084">
    <cfRule type="cellIs" dxfId="928" priority="241" operator="notEqual">
      <formula>0</formula>
    </cfRule>
  </conditionalFormatting>
  <conditionalFormatting sqref="B3102">
    <cfRule type="cellIs" dxfId="927" priority="242" operator="notEqual">
      <formula>0</formula>
    </cfRule>
  </conditionalFormatting>
  <conditionalFormatting sqref="B3106:B3108">
    <cfRule type="cellIs" dxfId="926" priority="243" operator="notEqual">
      <formula>0</formula>
    </cfRule>
  </conditionalFormatting>
  <conditionalFormatting sqref="B3126">
    <cfRule type="cellIs" dxfId="925" priority="244" operator="notEqual">
      <formula>0</formula>
    </cfRule>
  </conditionalFormatting>
  <conditionalFormatting sqref="B3130:B3132">
    <cfRule type="cellIs" dxfId="924" priority="245" operator="notEqual">
      <formula>0</formula>
    </cfRule>
  </conditionalFormatting>
  <conditionalFormatting sqref="B3150">
    <cfRule type="cellIs" dxfId="923" priority="246" operator="notEqual">
      <formula>0</formula>
    </cfRule>
  </conditionalFormatting>
  <conditionalFormatting sqref="B3154:B3156">
    <cfRule type="cellIs" dxfId="922" priority="247" operator="notEqual">
      <formula>0</formula>
    </cfRule>
  </conditionalFormatting>
  <conditionalFormatting sqref="B3174">
    <cfRule type="cellIs" dxfId="921" priority="248" operator="notEqual">
      <formula>0</formula>
    </cfRule>
  </conditionalFormatting>
  <conditionalFormatting sqref="B3180">
    <cfRule type="cellIs" dxfId="920" priority="249" operator="notEqual">
      <formula>0</formula>
    </cfRule>
  </conditionalFormatting>
  <conditionalFormatting sqref="B3203">
    <cfRule type="cellIs" dxfId="919" priority="250" operator="notEqual">
      <formula>0</formula>
    </cfRule>
  </conditionalFormatting>
  <conditionalFormatting sqref="B3207:B3209">
    <cfRule type="cellIs" dxfId="918" priority="251" operator="notEqual">
      <formula>0</formula>
    </cfRule>
  </conditionalFormatting>
  <conditionalFormatting sqref="B3227">
    <cfRule type="cellIs" dxfId="917" priority="252" operator="notEqual">
      <formula>0</formula>
    </cfRule>
  </conditionalFormatting>
  <conditionalFormatting sqref="B3231:B3233">
    <cfRule type="cellIs" dxfId="916" priority="253" operator="notEqual">
      <formula>0</formula>
    </cfRule>
  </conditionalFormatting>
  <conditionalFormatting sqref="B3251">
    <cfRule type="cellIs" dxfId="915" priority="254" operator="notEqual">
      <formula>0</formula>
    </cfRule>
  </conditionalFormatting>
  <conditionalFormatting sqref="B3255:B3257">
    <cfRule type="cellIs" dxfId="914" priority="255" operator="notEqual">
      <formula>0</formula>
    </cfRule>
  </conditionalFormatting>
  <conditionalFormatting sqref="B3275">
    <cfRule type="cellIs" dxfId="913" priority="256" operator="notEqual">
      <formula>0</formula>
    </cfRule>
  </conditionalFormatting>
  <conditionalFormatting sqref="B3279:B3281">
    <cfRule type="cellIs" dxfId="912" priority="257" operator="notEqual">
      <formula>0</formula>
    </cfRule>
  </conditionalFormatting>
  <conditionalFormatting sqref="B3299">
    <cfRule type="cellIs" dxfId="911" priority="258" operator="notEqual">
      <formula>0</formula>
    </cfRule>
  </conditionalFormatting>
  <conditionalFormatting sqref="B3303:B3305">
    <cfRule type="cellIs" dxfId="910" priority="259" operator="notEqual">
      <formula>0</formula>
    </cfRule>
  </conditionalFormatting>
  <conditionalFormatting sqref="B3323">
    <cfRule type="cellIs" dxfId="909" priority="260" operator="notEqual">
      <formula>0</formula>
    </cfRule>
  </conditionalFormatting>
  <conditionalFormatting sqref="B3327:B3329">
    <cfRule type="cellIs" dxfId="908" priority="261" operator="notEqual">
      <formula>0</formula>
    </cfRule>
  </conditionalFormatting>
  <conditionalFormatting sqref="B3347">
    <cfRule type="cellIs" dxfId="907" priority="262" operator="notEqual">
      <formula>0</formula>
    </cfRule>
  </conditionalFormatting>
  <conditionalFormatting sqref="B3351:B3353">
    <cfRule type="cellIs" dxfId="906" priority="263" operator="notEqual">
      <formula>0</formula>
    </cfRule>
  </conditionalFormatting>
  <conditionalFormatting sqref="B3371">
    <cfRule type="cellIs" dxfId="905" priority="264" operator="notEqual">
      <formula>0</formula>
    </cfRule>
  </conditionalFormatting>
  <conditionalFormatting sqref="B3375:B3377">
    <cfRule type="cellIs" dxfId="904" priority="265" operator="notEqual">
      <formula>0</formula>
    </cfRule>
  </conditionalFormatting>
  <conditionalFormatting sqref="B3395">
    <cfRule type="cellIs" dxfId="903" priority="266" operator="notEqual">
      <formula>0</formula>
    </cfRule>
  </conditionalFormatting>
  <conditionalFormatting sqref="B3399:B3402">
    <cfRule type="cellIs" dxfId="902" priority="267" operator="notEqual">
      <formula>0</formula>
    </cfRule>
  </conditionalFormatting>
  <conditionalFormatting sqref="B3420">
    <cfRule type="cellIs" dxfId="901" priority="268" operator="notEqual">
      <formula>0</formula>
    </cfRule>
  </conditionalFormatting>
  <conditionalFormatting sqref="B3424:B3426">
    <cfRule type="cellIs" dxfId="900" priority="269" operator="notEqual">
      <formula>0</formula>
    </cfRule>
  </conditionalFormatting>
  <conditionalFormatting sqref="B3450">
    <cfRule type="cellIs" dxfId="899" priority="270" operator="notEqual">
      <formula>0</formula>
    </cfRule>
  </conditionalFormatting>
  <conditionalFormatting sqref="B3454:B3456">
    <cfRule type="cellIs" dxfId="898" priority="271" operator="notEqual">
      <formula>0</formula>
    </cfRule>
  </conditionalFormatting>
  <conditionalFormatting sqref="B3474">
    <cfRule type="cellIs" dxfId="897" priority="272" operator="notEqual">
      <formula>0</formula>
    </cfRule>
  </conditionalFormatting>
  <conditionalFormatting sqref="B3478:B3480">
    <cfRule type="cellIs" dxfId="896" priority="273" operator="notEqual">
      <formula>0</formula>
    </cfRule>
  </conditionalFormatting>
  <conditionalFormatting sqref="B3503">
    <cfRule type="cellIs" dxfId="895" priority="274" operator="notEqual">
      <formula>0</formula>
    </cfRule>
  </conditionalFormatting>
  <conditionalFormatting sqref="B3507:B3510">
    <cfRule type="cellIs" dxfId="894" priority="275" operator="notEqual">
      <formula>0</formula>
    </cfRule>
  </conditionalFormatting>
  <conditionalFormatting sqref="B3529">
    <cfRule type="cellIs" dxfId="893" priority="276" operator="notEqual">
      <formula>0</formula>
    </cfRule>
  </conditionalFormatting>
  <conditionalFormatting sqref="B3533:B3535">
    <cfRule type="cellIs" dxfId="892" priority="277" operator="notEqual">
      <formula>0</formula>
    </cfRule>
  </conditionalFormatting>
  <conditionalFormatting sqref="B3560">
    <cfRule type="cellIs" dxfId="891" priority="278" operator="notEqual">
      <formula>0</formula>
    </cfRule>
  </conditionalFormatting>
  <conditionalFormatting sqref="B3564:B3569 B3656:B3660">
    <cfRule type="cellIs" dxfId="890" priority="279" operator="notEqual">
      <formula>0</formula>
    </cfRule>
  </conditionalFormatting>
  <conditionalFormatting sqref="B3606">
    <cfRule type="cellIs" dxfId="889" priority="280" operator="notEqual">
      <formula>0</formula>
    </cfRule>
  </conditionalFormatting>
  <conditionalFormatting sqref="B3610:B3612">
    <cfRule type="cellIs" dxfId="888" priority="281" operator="notEqual">
      <formula>0</formula>
    </cfRule>
  </conditionalFormatting>
  <conditionalFormatting sqref="B3630">
    <cfRule type="cellIs" dxfId="887" priority="282" operator="notEqual">
      <formula>0</formula>
    </cfRule>
  </conditionalFormatting>
  <conditionalFormatting sqref="B3634:B3636">
    <cfRule type="cellIs" dxfId="886" priority="283" operator="notEqual">
      <formula>0</formula>
    </cfRule>
  </conditionalFormatting>
  <conditionalFormatting sqref="B3654">
    <cfRule type="cellIs" dxfId="885" priority="284" operator="notEqual">
      <formula>0</formula>
    </cfRule>
  </conditionalFormatting>
  <conditionalFormatting sqref="B3694">
    <cfRule type="cellIs" dxfId="884" priority="286" operator="notEqual">
      <formula>0</formula>
    </cfRule>
  </conditionalFormatting>
  <conditionalFormatting sqref="B3698:B3700">
    <cfRule type="cellIs" dxfId="883" priority="287" operator="notEqual">
      <formula>0</formula>
    </cfRule>
  </conditionalFormatting>
  <conditionalFormatting sqref="B3718">
    <cfRule type="cellIs" dxfId="882" priority="288" operator="notEqual">
      <formula>0</formula>
    </cfRule>
  </conditionalFormatting>
  <conditionalFormatting sqref="B3722:B3724">
    <cfRule type="cellIs" dxfId="881" priority="289" operator="notEqual">
      <formula>0</formula>
    </cfRule>
  </conditionalFormatting>
  <conditionalFormatting sqref="B3742">
    <cfRule type="cellIs" dxfId="880" priority="290" operator="notEqual">
      <formula>0</formula>
    </cfRule>
  </conditionalFormatting>
  <conditionalFormatting sqref="B3746:B3748">
    <cfRule type="cellIs" dxfId="879" priority="291" operator="notEqual">
      <formula>0</formula>
    </cfRule>
  </conditionalFormatting>
  <conditionalFormatting sqref="B3766">
    <cfRule type="cellIs" dxfId="878" priority="292" operator="notEqual">
      <formula>0</formula>
    </cfRule>
  </conditionalFormatting>
  <conditionalFormatting sqref="B3770:B3772">
    <cfRule type="cellIs" dxfId="877" priority="293" operator="notEqual">
      <formula>0</formula>
    </cfRule>
  </conditionalFormatting>
  <conditionalFormatting sqref="B3790">
    <cfRule type="cellIs" dxfId="876" priority="294" operator="notEqual">
      <formula>0</formula>
    </cfRule>
  </conditionalFormatting>
  <conditionalFormatting sqref="B3794:B3796">
    <cfRule type="cellIs" dxfId="875" priority="295" operator="notEqual">
      <formula>0</formula>
    </cfRule>
  </conditionalFormatting>
  <conditionalFormatting sqref="B3814">
    <cfRule type="cellIs" dxfId="874" priority="296" operator="notEqual">
      <formula>0</formula>
    </cfRule>
  </conditionalFormatting>
  <conditionalFormatting sqref="B3852">
    <cfRule type="cellIs" dxfId="873" priority="297" operator="notEqual">
      <formula>0</formula>
    </cfRule>
  </conditionalFormatting>
  <conditionalFormatting sqref="B3856:B3858">
    <cfRule type="cellIs" dxfId="872" priority="298" operator="notEqual">
      <formula>0</formula>
    </cfRule>
  </conditionalFormatting>
  <conditionalFormatting sqref="B3876">
    <cfRule type="cellIs" dxfId="871" priority="299" operator="notEqual">
      <formula>0</formula>
    </cfRule>
  </conditionalFormatting>
  <conditionalFormatting sqref="B3880:B3882">
    <cfRule type="cellIs" dxfId="870" priority="300" operator="notEqual">
      <formula>0</formula>
    </cfRule>
  </conditionalFormatting>
  <conditionalFormatting sqref="B3900">
    <cfRule type="cellIs" dxfId="869" priority="301" operator="notEqual">
      <formula>0</formula>
    </cfRule>
  </conditionalFormatting>
  <conditionalFormatting sqref="B3904:B3906">
    <cfRule type="cellIs" dxfId="868" priority="302" operator="notEqual">
      <formula>0</formula>
    </cfRule>
  </conditionalFormatting>
  <conditionalFormatting sqref="B3924">
    <cfRule type="cellIs" dxfId="867" priority="303" operator="notEqual">
      <formula>0</formula>
    </cfRule>
  </conditionalFormatting>
  <conditionalFormatting sqref="B3928:B3930">
    <cfRule type="cellIs" dxfId="866" priority="304" operator="notEqual">
      <formula>0</formula>
    </cfRule>
  </conditionalFormatting>
  <conditionalFormatting sqref="B3948">
    <cfRule type="cellIs" dxfId="865" priority="305" operator="notEqual">
      <formula>0</formula>
    </cfRule>
  </conditionalFormatting>
  <conditionalFormatting sqref="B3976">
    <cfRule type="cellIs" dxfId="864" priority="306" operator="notEqual">
      <formula>0</formula>
    </cfRule>
  </conditionalFormatting>
  <conditionalFormatting sqref="B3986:B3988">
    <cfRule type="cellIs" dxfId="863" priority="307" operator="notEqual">
      <formula>0</formula>
    </cfRule>
  </conditionalFormatting>
  <conditionalFormatting sqref="B4006">
    <cfRule type="cellIs" dxfId="862" priority="308" operator="notEqual">
      <formula>0</formula>
    </cfRule>
  </conditionalFormatting>
  <conditionalFormatting sqref="B4010:B4012">
    <cfRule type="cellIs" dxfId="861" priority="309" operator="notEqual">
      <formula>0</formula>
    </cfRule>
  </conditionalFormatting>
  <conditionalFormatting sqref="B4030">
    <cfRule type="cellIs" dxfId="860" priority="310" operator="notEqual">
      <formula>0</formula>
    </cfRule>
  </conditionalFormatting>
  <conditionalFormatting sqref="B4034:B4036">
    <cfRule type="cellIs" dxfId="859" priority="311" operator="notEqual">
      <formula>0</formula>
    </cfRule>
  </conditionalFormatting>
  <conditionalFormatting sqref="E2133:E2135">
    <cfRule type="expression" dxfId="858" priority="639">
      <formula>$D2133&lt;&gt;0</formula>
    </cfRule>
  </conditionalFormatting>
  <conditionalFormatting sqref="E296:F298">
    <cfRule type="expression" dxfId="857" priority="312">
      <formula>$D296&lt;&gt;0</formula>
    </cfRule>
  </conditionalFormatting>
  <conditionalFormatting sqref="E32:G34">
    <cfRule type="expression" dxfId="856" priority="313">
      <formula>$D32&lt;&gt;0</formula>
    </cfRule>
  </conditionalFormatting>
  <conditionalFormatting sqref="E320:G322">
    <cfRule type="expression" dxfId="855" priority="314">
      <formula>$D320&lt;&gt;0</formula>
    </cfRule>
  </conditionalFormatting>
  <conditionalFormatting sqref="E8:H12">
    <cfRule type="cellIs" dxfId="854" priority="315" operator="notEqual">
      <formula>0</formula>
    </cfRule>
  </conditionalFormatting>
  <conditionalFormatting sqref="E32:H36">
    <cfRule type="cellIs" dxfId="853" priority="316" operator="notEqual">
      <formula>0</formula>
    </cfRule>
  </conditionalFormatting>
  <conditionalFormatting sqref="E56:H60">
    <cfRule type="cellIs" dxfId="852" priority="317" operator="notEqual">
      <formula>0</formula>
    </cfRule>
  </conditionalFormatting>
  <conditionalFormatting sqref="E80:H84">
    <cfRule type="cellIs" dxfId="851" priority="318" operator="notEqual">
      <formula>0</formula>
    </cfRule>
  </conditionalFormatting>
  <conditionalFormatting sqref="E104:H108">
    <cfRule type="cellIs" dxfId="850" priority="319" operator="notEqual">
      <formula>0</formula>
    </cfRule>
  </conditionalFormatting>
  <conditionalFormatting sqref="E128:H132">
    <cfRule type="cellIs" dxfId="849" priority="320" operator="notEqual">
      <formula>0</formula>
    </cfRule>
  </conditionalFormatting>
  <conditionalFormatting sqref="E152:H156">
    <cfRule type="cellIs" dxfId="848" priority="321" operator="notEqual">
      <formula>0</formula>
    </cfRule>
  </conditionalFormatting>
  <conditionalFormatting sqref="E176:H180">
    <cfRule type="cellIs" dxfId="847" priority="322" operator="notEqual">
      <formula>0</formula>
    </cfRule>
  </conditionalFormatting>
  <conditionalFormatting sqref="E200:H204">
    <cfRule type="cellIs" dxfId="846" priority="323" operator="notEqual">
      <formula>0</formula>
    </cfRule>
  </conditionalFormatting>
  <conditionalFormatting sqref="E224:H228">
    <cfRule type="cellIs" dxfId="845" priority="324" operator="notEqual">
      <formula>0</formula>
    </cfRule>
  </conditionalFormatting>
  <conditionalFormatting sqref="E248:H252">
    <cfRule type="cellIs" dxfId="844" priority="325" operator="notEqual">
      <formula>0</formula>
    </cfRule>
  </conditionalFormatting>
  <conditionalFormatting sqref="E272:H276">
    <cfRule type="cellIs" dxfId="843" priority="326" operator="notEqual">
      <formula>0</formula>
    </cfRule>
  </conditionalFormatting>
  <conditionalFormatting sqref="E296:H300">
    <cfRule type="cellIs" dxfId="842" priority="327" operator="notEqual">
      <formula>0</formula>
    </cfRule>
  </conditionalFormatting>
  <conditionalFormatting sqref="E320:H324">
    <cfRule type="cellIs" dxfId="841" priority="328" operator="notEqual">
      <formula>0</formula>
    </cfRule>
  </conditionalFormatting>
  <conditionalFormatting sqref="E347:H351">
    <cfRule type="cellIs" dxfId="840" priority="329" operator="notEqual">
      <formula>0</formula>
    </cfRule>
  </conditionalFormatting>
  <conditionalFormatting sqref="E371:H375">
    <cfRule type="cellIs" dxfId="839" priority="330" operator="notEqual">
      <formula>0</formula>
    </cfRule>
  </conditionalFormatting>
  <conditionalFormatting sqref="E395:H399">
    <cfRule type="cellIs" dxfId="838" priority="4" operator="notEqual">
      <formula>0</formula>
    </cfRule>
  </conditionalFormatting>
  <conditionalFormatting sqref="E426:H430">
    <cfRule type="cellIs" dxfId="837" priority="332" operator="notEqual">
      <formula>0</formula>
    </cfRule>
  </conditionalFormatting>
  <conditionalFormatting sqref="E450:H454">
    <cfRule type="cellIs" dxfId="836" priority="333" operator="notEqual">
      <formula>0</formula>
    </cfRule>
  </conditionalFormatting>
  <conditionalFormatting sqref="E480:H484">
    <cfRule type="cellIs" dxfId="835" priority="334" operator="notEqual">
      <formula>0</formula>
    </cfRule>
  </conditionalFormatting>
  <conditionalFormatting sqref="E504:H508">
    <cfRule type="cellIs" dxfId="834" priority="335" operator="notEqual">
      <formula>0</formula>
    </cfRule>
  </conditionalFormatting>
  <conditionalFormatting sqref="E532:H536">
    <cfRule type="cellIs" dxfId="833" priority="336" operator="notEqual">
      <formula>0</formula>
    </cfRule>
  </conditionalFormatting>
  <conditionalFormatting sqref="E556:H560">
    <cfRule type="cellIs" dxfId="832" priority="337" operator="notEqual">
      <formula>0</formula>
    </cfRule>
  </conditionalFormatting>
  <conditionalFormatting sqref="E580:H584">
    <cfRule type="cellIs" dxfId="831" priority="338" operator="notEqual">
      <formula>0</formula>
    </cfRule>
  </conditionalFormatting>
  <conditionalFormatting sqref="E615:H619">
    <cfRule type="cellIs" dxfId="830" priority="339" operator="notEqual">
      <formula>0</formula>
    </cfRule>
  </conditionalFormatting>
  <conditionalFormatting sqref="E639:H643">
    <cfRule type="cellIs" dxfId="829" priority="340" operator="notEqual">
      <formula>0</formula>
    </cfRule>
  </conditionalFormatting>
  <conditionalFormatting sqref="E663:H667">
    <cfRule type="cellIs" dxfId="828" priority="341" operator="notEqual">
      <formula>0</formula>
    </cfRule>
  </conditionalFormatting>
  <conditionalFormatting sqref="E687:H691">
    <cfRule type="cellIs" dxfId="827" priority="342" operator="notEqual">
      <formula>0</formula>
    </cfRule>
  </conditionalFormatting>
  <conditionalFormatting sqref="E711:H715">
    <cfRule type="cellIs" dxfId="826" priority="343" operator="notEqual">
      <formula>0</formula>
    </cfRule>
  </conditionalFormatting>
  <conditionalFormatting sqref="E735:H739">
    <cfRule type="cellIs" dxfId="825" priority="344" operator="notEqual">
      <formula>0</formula>
    </cfRule>
  </conditionalFormatting>
  <conditionalFormatting sqref="E759:H763">
    <cfRule type="cellIs" dxfId="824" priority="345" operator="notEqual">
      <formula>0</formula>
    </cfRule>
  </conditionalFormatting>
  <conditionalFormatting sqref="E783:H787">
    <cfRule type="cellIs" dxfId="823" priority="346" operator="notEqual">
      <formula>0</formula>
    </cfRule>
  </conditionalFormatting>
  <conditionalFormatting sqref="E807:H811">
    <cfRule type="cellIs" dxfId="822" priority="347" operator="notEqual">
      <formula>0</formula>
    </cfRule>
  </conditionalFormatting>
  <conditionalFormatting sqref="E831:H835">
    <cfRule type="cellIs" dxfId="821" priority="348" operator="notEqual">
      <formula>0</formula>
    </cfRule>
  </conditionalFormatting>
  <conditionalFormatting sqref="E855:H859">
    <cfRule type="cellIs" dxfId="820" priority="349" operator="notEqual">
      <formula>0</formula>
    </cfRule>
  </conditionalFormatting>
  <conditionalFormatting sqref="E879:H883">
    <cfRule type="cellIs" dxfId="819" priority="350" operator="notEqual">
      <formula>0</formula>
    </cfRule>
  </conditionalFormatting>
  <conditionalFormatting sqref="E903:H907">
    <cfRule type="cellIs" dxfId="818" priority="351" operator="notEqual">
      <formula>0</formula>
    </cfRule>
  </conditionalFormatting>
  <conditionalFormatting sqref="E927:H931">
    <cfRule type="cellIs" dxfId="817" priority="352" operator="notEqual">
      <formula>0</formula>
    </cfRule>
  </conditionalFormatting>
  <conditionalFormatting sqref="E955:H959">
    <cfRule type="cellIs" dxfId="816" priority="353" operator="notEqual">
      <formula>0</formula>
    </cfRule>
  </conditionalFormatting>
  <conditionalFormatting sqref="E979:H983">
    <cfRule type="cellIs" dxfId="815" priority="354" operator="notEqual">
      <formula>0</formula>
    </cfRule>
  </conditionalFormatting>
  <conditionalFormatting sqref="E1003:H1007">
    <cfRule type="cellIs" dxfId="814" priority="355" operator="notEqual">
      <formula>0</formula>
    </cfRule>
  </conditionalFormatting>
  <conditionalFormatting sqref="E1027:H1031">
    <cfRule type="cellIs" dxfId="813" priority="356" operator="notEqual">
      <formula>0</formula>
    </cfRule>
  </conditionalFormatting>
  <conditionalFormatting sqref="E1051:H1055">
    <cfRule type="cellIs" dxfId="812" priority="357" operator="notEqual">
      <formula>0</formula>
    </cfRule>
  </conditionalFormatting>
  <conditionalFormatting sqref="E1086:H1090">
    <cfRule type="cellIs" dxfId="811" priority="358" operator="notEqual">
      <formula>0</formula>
    </cfRule>
  </conditionalFormatting>
  <conditionalFormatting sqref="E1110:H1114">
    <cfRule type="cellIs" dxfId="810" priority="359" operator="notEqual">
      <formula>0</formula>
    </cfRule>
  </conditionalFormatting>
  <conditionalFormatting sqref="E1135:H1139">
    <cfRule type="cellIs" dxfId="809" priority="360" operator="notEqual">
      <formula>0</formula>
    </cfRule>
  </conditionalFormatting>
  <conditionalFormatting sqref="E1159:H1163">
    <cfRule type="cellIs" dxfId="808" priority="361" operator="notEqual">
      <formula>0</formula>
    </cfRule>
  </conditionalFormatting>
  <conditionalFormatting sqref="E1183:H1187">
    <cfRule type="cellIs" dxfId="807" priority="362" operator="notEqual">
      <formula>0</formula>
    </cfRule>
  </conditionalFormatting>
  <conditionalFormatting sqref="E1217:H1221">
    <cfRule type="cellIs" dxfId="806" priority="363" operator="notEqual">
      <formula>0</formula>
    </cfRule>
  </conditionalFormatting>
  <conditionalFormatting sqref="E1241:H1245">
    <cfRule type="cellIs" dxfId="805" priority="364" operator="notEqual">
      <formula>0</formula>
    </cfRule>
  </conditionalFormatting>
  <conditionalFormatting sqref="E1265:H1269">
    <cfRule type="cellIs" dxfId="804" priority="365" operator="notEqual">
      <formula>0</formula>
    </cfRule>
  </conditionalFormatting>
  <conditionalFormatting sqref="E1289:H1293">
    <cfRule type="cellIs" dxfId="803" priority="366" operator="notEqual">
      <formula>0</formula>
    </cfRule>
  </conditionalFormatting>
  <conditionalFormatting sqref="E1313:H1317">
    <cfRule type="cellIs" dxfId="802" priority="367" operator="notEqual">
      <formula>0</formula>
    </cfRule>
  </conditionalFormatting>
  <conditionalFormatting sqref="E1337:H1341">
    <cfRule type="cellIs" dxfId="801" priority="368" operator="notEqual">
      <formula>0</formula>
    </cfRule>
  </conditionalFormatting>
  <conditionalFormatting sqref="E1361:H1365">
    <cfRule type="cellIs" dxfId="800" priority="369" operator="notEqual">
      <formula>0</formula>
    </cfRule>
  </conditionalFormatting>
  <conditionalFormatting sqref="E1385:H1389">
    <cfRule type="cellIs" dxfId="799" priority="370" operator="notEqual">
      <formula>0</formula>
    </cfRule>
  </conditionalFormatting>
  <conditionalFormatting sqref="E1409:H1413">
    <cfRule type="cellIs" dxfId="798" priority="371" operator="notEqual">
      <formula>0</formula>
    </cfRule>
  </conditionalFormatting>
  <conditionalFormatting sqref="E1433:H1437">
    <cfRule type="cellIs" dxfId="797" priority="372" operator="notEqual">
      <formula>0</formula>
    </cfRule>
  </conditionalFormatting>
  <conditionalFormatting sqref="E1461:H1465">
    <cfRule type="cellIs" dxfId="796" priority="373" operator="notEqual">
      <formula>0</formula>
    </cfRule>
  </conditionalFormatting>
  <conditionalFormatting sqref="E1485:H1489">
    <cfRule type="cellIs" dxfId="795" priority="374" operator="notEqual">
      <formula>0</formula>
    </cfRule>
  </conditionalFormatting>
  <conditionalFormatting sqref="E1509:H1513">
    <cfRule type="cellIs" dxfId="794" priority="375" operator="notEqual">
      <formula>0</formula>
    </cfRule>
  </conditionalFormatting>
  <conditionalFormatting sqref="E1533:H1537">
    <cfRule type="cellIs" dxfId="793" priority="376" operator="notEqual">
      <formula>0</formula>
    </cfRule>
  </conditionalFormatting>
  <conditionalFormatting sqref="E1557:H1561">
    <cfRule type="cellIs" dxfId="792" priority="377" operator="notEqual">
      <formula>0</formula>
    </cfRule>
  </conditionalFormatting>
  <conditionalFormatting sqref="E1586:H1590">
    <cfRule type="cellIs" dxfId="791" priority="378" operator="notEqual">
      <formula>0</formula>
    </cfRule>
  </conditionalFormatting>
  <conditionalFormatting sqref="E1610:H1614">
    <cfRule type="cellIs" dxfId="790" priority="379" operator="notEqual">
      <formula>0</formula>
    </cfRule>
  </conditionalFormatting>
  <conditionalFormatting sqref="E1634:H1638">
    <cfRule type="cellIs" dxfId="789" priority="380" operator="notEqual">
      <formula>0</formula>
    </cfRule>
  </conditionalFormatting>
  <conditionalFormatting sqref="E1664:H1668">
    <cfRule type="cellIs" dxfId="788" priority="381" operator="notEqual">
      <formula>0</formula>
    </cfRule>
  </conditionalFormatting>
  <conditionalFormatting sqref="E1688:H1692">
    <cfRule type="cellIs" dxfId="787" priority="382" operator="notEqual">
      <formula>0</formula>
    </cfRule>
  </conditionalFormatting>
  <conditionalFormatting sqref="E1712:H1716">
    <cfRule type="cellIs" dxfId="786" priority="383" operator="notEqual">
      <formula>0</formula>
    </cfRule>
  </conditionalFormatting>
  <conditionalFormatting sqref="E1736:H1740">
    <cfRule type="cellIs" dxfId="785" priority="384" operator="notEqual">
      <formula>0</formula>
    </cfRule>
  </conditionalFormatting>
  <conditionalFormatting sqref="E1760:H1764">
    <cfRule type="cellIs" dxfId="784" priority="385" operator="notEqual">
      <formula>0</formula>
    </cfRule>
  </conditionalFormatting>
  <conditionalFormatting sqref="E1786:H1790">
    <cfRule type="cellIs" dxfId="783" priority="386" operator="notEqual">
      <formula>0</formula>
    </cfRule>
  </conditionalFormatting>
  <conditionalFormatting sqref="E1810:H1814">
    <cfRule type="cellIs" dxfId="782" priority="387" operator="notEqual">
      <formula>0</formula>
    </cfRule>
  </conditionalFormatting>
  <conditionalFormatting sqref="E1834:H1838">
    <cfRule type="cellIs" dxfId="781" priority="388" operator="notEqual">
      <formula>0</formula>
    </cfRule>
  </conditionalFormatting>
  <conditionalFormatting sqref="E1858:H1862">
    <cfRule type="cellIs" dxfId="780" priority="389" operator="notEqual">
      <formula>0</formula>
    </cfRule>
  </conditionalFormatting>
  <conditionalFormatting sqref="E1882:H1886">
    <cfRule type="cellIs" dxfId="779" priority="390" operator="notEqual">
      <formula>0</formula>
    </cfRule>
  </conditionalFormatting>
  <conditionalFormatting sqref="E1914:H1918">
    <cfRule type="cellIs" dxfId="778" priority="391" operator="notEqual">
      <formula>0</formula>
    </cfRule>
  </conditionalFormatting>
  <conditionalFormatting sqref="E1948:H1952">
    <cfRule type="cellIs" dxfId="777" priority="392" operator="notEqual">
      <formula>0</formula>
    </cfRule>
  </conditionalFormatting>
  <conditionalFormatting sqref="E1972:H1976">
    <cfRule type="cellIs" dxfId="776" priority="393" operator="notEqual">
      <formula>0</formula>
    </cfRule>
  </conditionalFormatting>
  <conditionalFormatting sqref="E1996:H2000">
    <cfRule type="cellIs" dxfId="775" priority="394" operator="notEqual">
      <formula>0</formula>
    </cfRule>
  </conditionalFormatting>
  <conditionalFormatting sqref="E2020:H2024">
    <cfRule type="cellIs" dxfId="774" priority="395" operator="notEqual">
      <formula>0</formula>
    </cfRule>
  </conditionalFormatting>
  <conditionalFormatting sqref="E2044:H2048">
    <cfRule type="cellIs" dxfId="773" priority="396" operator="notEqual">
      <formula>0</formula>
    </cfRule>
  </conditionalFormatting>
  <conditionalFormatting sqref="E2091:H2095">
    <cfRule type="cellIs" dxfId="772" priority="397" operator="notEqual">
      <formula>0</formula>
    </cfRule>
  </conditionalFormatting>
  <conditionalFormatting sqref="E2133:H2137">
    <cfRule type="cellIs" dxfId="771" priority="398" operator="notEqual">
      <formula>0</formula>
    </cfRule>
  </conditionalFormatting>
  <conditionalFormatting sqref="E2177:H2181">
    <cfRule type="cellIs" dxfId="770" priority="399" operator="notEqual">
      <formula>0</formula>
    </cfRule>
  </conditionalFormatting>
  <conditionalFormatting sqref="E2201:H2205">
    <cfRule type="cellIs" dxfId="769" priority="400" operator="notEqual">
      <formula>0</formula>
    </cfRule>
  </conditionalFormatting>
  <conditionalFormatting sqref="E2242:H2246">
    <cfRule type="cellIs" dxfId="768" priority="401" operator="notEqual">
      <formula>0</formula>
    </cfRule>
  </conditionalFormatting>
  <conditionalFormatting sqref="E2282:H2286">
    <cfRule type="cellIs" dxfId="767" priority="402" operator="notEqual">
      <formula>0</formula>
    </cfRule>
  </conditionalFormatting>
  <conditionalFormatting sqref="E2306:H2310">
    <cfRule type="cellIs" dxfId="766" priority="403" operator="notEqual">
      <formula>0</formula>
    </cfRule>
  </conditionalFormatting>
  <conditionalFormatting sqref="E2330:H2334">
    <cfRule type="cellIs" dxfId="765" priority="404" operator="notEqual">
      <formula>0</formula>
    </cfRule>
  </conditionalFormatting>
  <conditionalFormatting sqref="E2354:H2358">
    <cfRule type="cellIs" dxfId="764" priority="405" operator="notEqual">
      <formula>0</formula>
    </cfRule>
  </conditionalFormatting>
  <conditionalFormatting sqref="E2378:H2382">
    <cfRule type="cellIs" dxfId="763" priority="406" operator="notEqual">
      <formula>0</formula>
    </cfRule>
  </conditionalFormatting>
  <conditionalFormatting sqref="E2402:H2406">
    <cfRule type="cellIs" dxfId="762" priority="407" operator="notEqual">
      <formula>0</formula>
    </cfRule>
  </conditionalFormatting>
  <conditionalFormatting sqref="E2426:H2430">
    <cfRule type="cellIs" dxfId="761" priority="408" operator="notEqual">
      <formula>0</formula>
    </cfRule>
  </conditionalFormatting>
  <conditionalFormatting sqref="E2450:H2454">
    <cfRule type="cellIs" dxfId="760" priority="409" operator="notEqual">
      <formula>0</formula>
    </cfRule>
  </conditionalFormatting>
  <conditionalFormatting sqref="E2489:H2493">
    <cfRule type="cellIs" dxfId="759" priority="410" operator="notEqual">
      <formula>0</formula>
    </cfRule>
  </conditionalFormatting>
  <conditionalFormatting sqref="E2525:H2529">
    <cfRule type="cellIs" dxfId="758" priority="411" operator="notEqual">
      <formula>0</formula>
    </cfRule>
  </conditionalFormatting>
  <conditionalFormatting sqref="E2549:H2553">
    <cfRule type="cellIs" dxfId="757" priority="412" operator="notEqual">
      <formula>0</formula>
    </cfRule>
  </conditionalFormatting>
  <conditionalFormatting sqref="E2573:H2577">
    <cfRule type="cellIs" dxfId="756" priority="413" operator="notEqual">
      <formula>0</formula>
    </cfRule>
  </conditionalFormatting>
  <conditionalFormatting sqref="E2597:H2601">
    <cfRule type="cellIs" dxfId="755" priority="414" operator="notEqual">
      <formula>0</formula>
    </cfRule>
  </conditionalFormatting>
  <conditionalFormatting sqref="E2621:H2625">
    <cfRule type="cellIs" dxfId="754" priority="415" operator="notEqual">
      <formula>0</formula>
    </cfRule>
  </conditionalFormatting>
  <conditionalFormatting sqref="E2645:H2649">
    <cfRule type="cellIs" dxfId="753" priority="416" operator="notEqual">
      <formula>0</formula>
    </cfRule>
  </conditionalFormatting>
  <conditionalFormatting sqref="E2669:H2673">
    <cfRule type="cellIs" dxfId="752" priority="417" operator="notEqual">
      <formula>0</formula>
    </cfRule>
  </conditionalFormatting>
  <conditionalFormatting sqref="E2693:H2697">
    <cfRule type="cellIs" dxfId="751" priority="418" operator="notEqual">
      <formula>0</formula>
    </cfRule>
  </conditionalFormatting>
  <conditionalFormatting sqref="E2717:H2721">
    <cfRule type="cellIs" dxfId="750" priority="419" operator="notEqual">
      <formula>0</formula>
    </cfRule>
  </conditionalFormatting>
  <conditionalFormatting sqref="E2741:H2745">
    <cfRule type="cellIs" dxfId="749" priority="420" operator="notEqual">
      <formula>0</formula>
    </cfRule>
  </conditionalFormatting>
  <conditionalFormatting sqref="E2765:H2769">
    <cfRule type="cellIs" dxfId="748" priority="421" operator="notEqual">
      <formula>0</formula>
    </cfRule>
  </conditionalFormatting>
  <conditionalFormatting sqref="E2789:H2793">
    <cfRule type="cellIs" dxfId="747" priority="422" operator="notEqual">
      <formula>0</formula>
    </cfRule>
  </conditionalFormatting>
  <conditionalFormatting sqref="E2813:H2817">
    <cfRule type="cellIs" dxfId="746" priority="423" operator="notEqual">
      <formula>0</formula>
    </cfRule>
  </conditionalFormatting>
  <conditionalFormatting sqref="E2837:H2841">
    <cfRule type="cellIs" dxfId="745" priority="424" operator="notEqual">
      <formula>0</formula>
    </cfRule>
  </conditionalFormatting>
  <conditionalFormatting sqref="E2861:H2865">
    <cfRule type="cellIs" dxfId="744" priority="425" operator="notEqual">
      <formula>0</formula>
    </cfRule>
  </conditionalFormatting>
  <conditionalFormatting sqref="E2898:H2902">
    <cfRule type="cellIs" dxfId="743" priority="426" operator="notEqual">
      <formula>0</formula>
    </cfRule>
  </conditionalFormatting>
  <conditionalFormatting sqref="E2928:H2932">
    <cfRule type="cellIs" dxfId="742" priority="427" operator="notEqual">
      <formula>0</formula>
    </cfRule>
  </conditionalFormatting>
  <conditionalFormatting sqref="E2960:H2964">
    <cfRule type="cellIs" dxfId="741" priority="428" operator="notEqual">
      <formula>0</formula>
    </cfRule>
  </conditionalFormatting>
  <conditionalFormatting sqref="E2984:H2988">
    <cfRule type="cellIs" dxfId="740" priority="429" operator="notEqual">
      <formula>0</formula>
    </cfRule>
  </conditionalFormatting>
  <conditionalFormatting sqref="E3008:H3012">
    <cfRule type="cellIs" dxfId="739" priority="430" operator="notEqual">
      <formula>0</formula>
    </cfRule>
  </conditionalFormatting>
  <conditionalFormatting sqref="E3032:H3036">
    <cfRule type="cellIs" dxfId="738" priority="431" operator="notEqual">
      <formula>0</formula>
    </cfRule>
  </conditionalFormatting>
  <conditionalFormatting sqref="E3056:H3060">
    <cfRule type="cellIs" dxfId="737" priority="432" operator="notEqual">
      <formula>0</formula>
    </cfRule>
  </conditionalFormatting>
  <conditionalFormatting sqref="E3080:H3084">
    <cfRule type="cellIs" dxfId="736" priority="433" operator="notEqual">
      <formula>0</formula>
    </cfRule>
  </conditionalFormatting>
  <conditionalFormatting sqref="E3104:H3108">
    <cfRule type="cellIs" dxfId="735" priority="434" operator="notEqual">
      <formula>0</formula>
    </cfRule>
  </conditionalFormatting>
  <conditionalFormatting sqref="E3128:H3132">
    <cfRule type="cellIs" dxfId="734" priority="435" operator="notEqual">
      <formula>0</formula>
    </cfRule>
  </conditionalFormatting>
  <conditionalFormatting sqref="E3152:H3156">
    <cfRule type="cellIs" dxfId="733" priority="436" operator="notEqual">
      <formula>0</formula>
    </cfRule>
  </conditionalFormatting>
  <conditionalFormatting sqref="E3176:H3180">
    <cfRule type="cellIs" dxfId="732" priority="437" operator="notEqual">
      <formula>0</formula>
    </cfRule>
  </conditionalFormatting>
  <conditionalFormatting sqref="E3205:H3209">
    <cfRule type="cellIs" dxfId="731" priority="438" operator="notEqual">
      <formula>0</formula>
    </cfRule>
  </conditionalFormatting>
  <conditionalFormatting sqref="E3229:H3233">
    <cfRule type="cellIs" dxfId="730" priority="439" operator="notEqual">
      <formula>0</formula>
    </cfRule>
  </conditionalFormatting>
  <conditionalFormatting sqref="E3253:H3257">
    <cfRule type="cellIs" dxfId="729" priority="440" operator="notEqual">
      <formula>0</formula>
    </cfRule>
  </conditionalFormatting>
  <conditionalFormatting sqref="E3277:H3281">
    <cfRule type="cellIs" dxfId="728" priority="441" operator="notEqual">
      <formula>0</formula>
    </cfRule>
  </conditionalFormatting>
  <conditionalFormatting sqref="E3301:H3305">
    <cfRule type="cellIs" dxfId="727" priority="442" operator="notEqual">
      <formula>0</formula>
    </cfRule>
  </conditionalFormatting>
  <conditionalFormatting sqref="E3325:H3329">
    <cfRule type="cellIs" dxfId="726" priority="443" operator="notEqual">
      <formula>0</formula>
    </cfRule>
  </conditionalFormatting>
  <conditionalFormatting sqref="E3349:H3353">
    <cfRule type="cellIs" dxfId="725" priority="444" operator="notEqual">
      <formula>0</formula>
    </cfRule>
  </conditionalFormatting>
  <conditionalFormatting sqref="E3373:H3377">
    <cfRule type="cellIs" dxfId="724" priority="445" operator="notEqual">
      <formula>0</formula>
    </cfRule>
  </conditionalFormatting>
  <conditionalFormatting sqref="E3397:H3402">
    <cfRule type="cellIs" dxfId="723" priority="446" operator="notEqual">
      <formula>0</formula>
    </cfRule>
  </conditionalFormatting>
  <conditionalFormatting sqref="E3422:H3426">
    <cfRule type="cellIs" dxfId="722" priority="447" operator="notEqual">
      <formula>0</formula>
    </cfRule>
  </conditionalFormatting>
  <conditionalFormatting sqref="E3452:H3456">
    <cfRule type="cellIs" dxfId="721" priority="448" operator="notEqual">
      <formula>0</formula>
    </cfRule>
  </conditionalFormatting>
  <conditionalFormatting sqref="E3476:H3480">
    <cfRule type="cellIs" dxfId="720" priority="449" operator="notEqual">
      <formula>0</formula>
    </cfRule>
  </conditionalFormatting>
  <conditionalFormatting sqref="E3505:H3510">
    <cfRule type="cellIs" dxfId="719" priority="450" operator="notEqual">
      <formula>0</formula>
    </cfRule>
  </conditionalFormatting>
  <conditionalFormatting sqref="E3531:H3535">
    <cfRule type="cellIs" dxfId="718" priority="451" operator="notEqual">
      <formula>0</formula>
    </cfRule>
  </conditionalFormatting>
  <conditionalFormatting sqref="E3562:H3569">
    <cfRule type="cellIs" dxfId="717" priority="452" operator="notEqual">
      <formula>0</formula>
    </cfRule>
  </conditionalFormatting>
  <conditionalFormatting sqref="E3608:H3612">
    <cfRule type="cellIs" dxfId="716" priority="453" operator="notEqual">
      <formula>0</formula>
    </cfRule>
  </conditionalFormatting>
  <conditionalFormatting sqref="E3632:H3636">
    <cfRule type="cellIs" dxfId="715" priority="454" operator="notEqual">
      <formula>0</formula>
    </cfRule>
  </conditionalFormatting>
  <conditionalFormatting sqref="E3656:H3660">
    <cfRule type="cellIs" dxfId="714" priority="455" operator="notEqual">
      <formula>0</formula>
    </cfRule>
  </conditionalFormatting>
  <conditionalFormatting sqref="E3696:H3700">
    <cfRule type="cellIs" dxfId="713" priority="456" operator="notEqual">
      <formula>0</formula>
    </cfRule>
  </conditionalFormatting>
  <conditionalFormatting sqref="E3720:H3724">
    <cfRule type="cellIs" dxfId="712" priority="457" operator="notEqual">
      <formula>0</formula>
    </cfRule>
  </conditionalFormatting>
  <conditionalFormatting sqref="E3744:H3748">
    <cfRule type="cellIs" dxfId="711" priority="458" operator="notEqual">
      <formula>0</formula>
    </cfRule>
  </conditionalFormatting>
  <conditionalFormatting sqref="E3768:H3772">
    <cfRule type="cellIs" dxfId="710" priority="459" operator="notEqual">
      <formula>0</formula>
    </cfRule>
  </conditionalFormatting>
  <conditionalFormatting sqref="E3792:H3796">
    <cfRule type="cellIs" dxfId="709" priority="460" operator="notEqual">
      <formula>0</formula>
    </cfRule>
  </conditionalFormatting>
  <conditionalFormatting sqref="E3816:H3820">
    <cfRule type="cellIs" dxfId="708" priority="461" operator="notEqual">
      <formula>0</formula>
    </cfRule>
  </conditionalFormatting>
  <conditionalFormatting sqref="E3854:H3858">
    <cfRule type="cellIs" dxfId="707" priority="462" operator="notEqual">
      <formula>0</formula>
    </cfRule>
  </conditionalFormatting>
  <conditionalFormatting sqref="E3878:H3882">
    <cfRule type="cellIs" dxfId="706" priority="463" operator="notEqual">
      <formula>0</formula>
    </cfRule>
  </conditionalFormatting>
  <conditionalFormatting sqref="E3902:H3906">
    <cfRule type="cellIs" dxfId="705" priority="464" operator="notEqual">
      <formula>0</formula>
    </cfRule>
  </conditionalFormatting>
  <conditionalFormatting sqref="E3926:H3930">
    <cfRule type="cellIs" dxfId="704" priority="465" operator="notEqual">
      <formula>0</formula>
    </cfRule>
  </conditionalFormatting>
  <conditionalFormatting sqref="E3950:H3958 E3978:H3988">
    <cfRule type="cellIs" dxfId="703" priority="466" operator="notEqual">
      <formula>0</formula>
    </cfRule>
  </conditionalFormatting>
  <conditionalFormatting sqref="E4008:H4012">
    <cfRule type="cellIs" dxfId="702" priority="468" operator="notEqual">
      <formula>0</formula>
    </cfRule>
  </conditionalFormatting>
  <conditionalFormatting sqref="E4032:H4036">
    <cfRule type="cellIs" dxfId="701" priority="469" operator="notEqual">
      <formula>0</formula>
    </cfRule>
  </conditionalFormatting>
  <conditionalFormatting sqref="F1051">
    <cfRule type="expression" dxfId="700" priority="628">
      <formula>$E1051&lt;&gt;0</formula>
    </cfRule>
  </conditionalFormatting>
  <conditionalFormatting sqref="F1183">
    <cfRule type="expression" dxfId="699" priority="632">
      <formula>$E1183&lt;&gt;0</formula>
    </cfRule>
  </conditionalFormatting>
  <conditionalFormatting sqref="G8:H12">
    <cfRule type="expression" dxfId="698" priority="470">
      <formula>$E8&lt;&gt;0</formula>
    </cfRule>
  </conditionalFormatting>
  <conditionalFormatting sqref="G35:H36">
    <cfRule type="expression" dxfId="697" priority="471">
      <formula>$E35&lt;&gt;0</formula>
    </cfRule>
  </conditionalFormatting>
  <conditionalFormatting sqref="G56:H60">
    <cfRule type="expression" dxfId="696" priority="472">
      <formula>$E56&lt;&gt;0</formula>
    </cfRule>
  </conditionalFormatting>
  <conditionalFormatting sqref="G80:H84">
    <cfRule type="expression" dxfId="695" priority="473">
      <formula>$E80&lt;&gt;0</formula>
    </cfRule>
  </conditionalFormatting>
  <conditionalFormatting sqref="G104:H108">
    <cfRule type="expression" dxfId="694" priority="474">
      <formula>$E104&lt;&gt;0</formula>
    </cfRule>
  </conditionalFormatting>
  <conditionalFormatting sqref="G128:H132">
    <cfRule type="expression" dxfId="693" priority="475">
      <formula>$E128&lt;&gt;0</formula>
    </cfRule>
  </conditionalFormatting>
  <conditionalFormatting sqref="G152:H156">
    <cfRule type="expression" dxfId="692" priority="476">
      <formula>$E152&lt;&gt;0</formula>
    </cfRule>
  </conditionalFormatting>
  <conditionalFormatting sqref="G176:H180">
    <cfRule type="expression" dxfId="691" priority="477">
      <formula>$E176&lt;&gt;0</formula>
    </cfRule>
  </conditionalFormatting>
  <conditionalFormatting sqref="G200:H204">
    <cfRule type="expression" dxfId="690" priority="478">
      <formula>$E200&lt;&gt;0</formula>
    </cfRule>
  </conditionalFormatting>
  <conditionalFormatting sqref="G224:H228">
    <cfRule type="expression" dxfId="689" priority="479">
      <formula>$E224&lt;&gt;0</formula>
    </cfRule>
  </conditionalFormatting>
  <conditionalFormatting sqref="G248:H252">
    <cfRule type="expression" dxfId="688" priority="480">
      <formula>$E248&lt;&gt;0</formula>
    </cfRule>
  </conditionalFormatting>
  <conditionalFormatting sqref="G272:H276">
    <cfRule type="expression" dxfId="687" priority="481">
      <formula>$E272&lt;&gt;0</formula>
    </cfRule>
  </conditionalFormatting>
  <conditionalFormatting sqref="G296:H300">
    <cfRule type="expression" dxfId="686" priority="482">
      <formula>$E296&lt;&gt;0</formula>
    </cfRule>
  </conditionalFormatting>
  <conditionalFormatting sqref="G347:H351">
    <cfRule type="expression" dxfId="685" priority="483">
      <formula>$E347&lt;&gt;0</formula>
    </cfRule>
  </conditionalFormatting>
  <conditionalFormatting sqref="G371:H375">
    <cfRule type="expression" dxfId="684" priority="484">
      <formula>$E371&lt;&gt;0</formula>
    </cfRule>
  </conditionalFormatting>
  <conditionalFormatting sqref="G395:H399">
    <cfRule type="expression" dxfId="683" priority="5">
      <formula>$E395&lt;&gt;0</formula>
    </cfRule>
  </conditionalFormatting>
  <conditionalFormatting sqref="G426:H430">
    <cfRule type="expression" dxfId="682" priority="486">
      <formula>$E426&lt;&gt;0</formula>
    </cfRule>
  </conditionalFormatting>
  <conditionalFormatting sqref="G450:H454">
    <cfRule type="expression" dxfId="681" priority="487">
      <formula>$E450&lt;&gt;0</formula>
    </cfRule>
  </conditionalFormatting>
  <conditionalFormatting sqref="G480:H484">
    <cfRule type="expression" dxfId="680" priority="488">
      <formula>$E480&lt;&gt;0</formula>
    </cfRule>
  </conditionalFormatting>
  <conditionalFormatting sqref="G504:H508">
    <cfRule type="expression" dxfId="679" priority="489">
      <formula>$E504&lt;&gt;0</formula>
    </cfRule>
  </conditionalFormatting>
  <conditionalFormatting sqref="G532:H536">
    <cfRule type="expression" dxfId="678" priority="490">
      <formula>$E532&lt;&gt;0</formula>
    </cfRule>
  </conditionalFormatting>
  <conditionalFormatting sqref="G556:H560">
    <cfRule type="expression" dxfId="677" priority="491">
      <formula>$E556&lt;&gt;0</formula>
    </cfRule>
  </conditionalFormatting>
  <conditionalFormatting sqref="G580:H584">
    <cfRule type="expression" dxfId="676" priority="492">
      <formula>$E580&lt;&gt;0</formula>
    </cfRule>
  </conditionalFormatting>
  <conditionalFormatting sqref="G615:H619">
    <cfRule type="expression" dxfId="675" priority="493">
      <formula>$E615&lt;&gt;0</formula>
    </cfRule>
  </conditionalFormatting>
  <conditionalFormatting sqref="G639:H643">
    <cfRule type="expression" dxfId="674" priority="494">
      <formula>$E639&lt;&gt;0</formula>
    </cfRule>
  </conditionalFormatting>
  <conditionalFormatting sqref="G663:H667">
    <cfRule type="expression" dxfId="673" priority="495">
      <formula>$E663&lt;&gt;0</formula>
    </cfRule>
  </conditionalFormatting>
  <conditionalFormatting sqref="G687:H691">
    <cfRule type="expression" dxfId="672" priority="496">
      <formula>$E687&lt;&gt;0</formula>
    </cfRule>
  </conditionalFormatting>
  <conditionalFormatting sqref="G711:H715">
    <cfRule type="expression" dxfId="671" priority="497">
      <formula>$E711&lt;&gt;0</formula>
    </cfRule>
  </conditionalFormatting>
  <conditionalFormatting sqref="G735:H739">
    <cfRule type="expression" dxfId="670" priority="498">
      <formula>$E735&lt;&gt;0</formula>
    </cfRule>
  </conditionalFormatting>
  <conditionalFormatting sqref="G759:H763">
    <cfRule type="expression" dxfId="669" priority="499">
      <formula>$E759&lt;&gt;0</formula>
    </cfRule>
  </conditionalFormatting>
  <conditionalFormatting sqref="G783:H787">
    <cfRule type="expression" dxfId="668" priority="500">
      <formula>$E783&lt;&gt;0</formula>
    </cfRule>
  </conditionalFormatting>
  <conditionalFormatting sqref="G807:H811">
    <cfRule type="expression" dxfId="667" priority="501">
      <formula>$E807&lt;&gt;0</formula>
    </cfRule>
  </conditionalFormatting>
  <conditionalFormatting sqref="G831:H835">
    <cfRule type="expression" dxfId="666" priority="502">
      <formula>$E831&lt;&gt;0</formula>
    </cfRule>
  </conditionalFormatting>
  <conditionalFormatting sqref="G855:H859">
    <cfRule type="expression" dxfId="665" priority="503">
      <formula>$E855&lt;&gt;0</formula>
    </cfRule>
  </conditionalFormatting>
  <conditionalFormatting sqref="G879:H883">
    <cfRule type="expression" dxfId="664" priority="504">
      <formula>$E879&lt;&gt;0</formula>
    </cfRule>
  </conditionalFormatting>
  <conditionalFormatting sqref="G903:H907">
    <cfRule type="expression" dxfId="663" priority="505">
      <formula>$E903&lt;&gt;0</formula>
    </cfRule>
  </conditionalFormatting>
  <conditionalFormatting sqref="G927:H931">
    <cfRule type="expression" dxfId="662" priority="506">
      <formula>$E927&lt;&gt;0</formula>
    </cfRule>
  </conditionalFormatting>
  <conditionalFormatting sqref="G955:H959">
    <cfRule type="expression" dxfId="661" priority="507">
      <formula>$E955&lt;&gt;0</formula>
    </cfRule>
  </conditionalFormatting>
  <conditionalFormatting sqref="G979:H983">
    <cfRule type="expression" dxfId="660" priority="508">
      <formula>$E979&lt;&gt;0</formula>
    </cfRule>
  </conditionalFormatting>
  <conditionalFormatting sqref="G1003:H1007">
    <cfRule type="expression" dxfId="659" priority="509">
      <formula>$E1003&lt;&gt;0</formula>
    </cfRule>
  </conditionalFormatting>
  <conditionalFormatting sqref="G1027:H1031">
    <cfRule type="expression" dxfId="658" priority="510">
      <formula>$E1027&lt;&gt;0</formula>
    </cfRule>
  </conditionalFormatting>
  <conditionalFormatting sqref="G1051:H1055">
    <cfRule type="expression" dxfId="657" priority="511">
      <formula>$E1051&lt;&gt;0</formula>
    </cfRule>
  </conditionalFormatting>
  <conditionalFormatting sqref="G1086:H1090">
    <cfRule type="expression" dxfId="656" priority="512">
      <formula>$E1086&lt;&gt;0</formula>
    </cfRule>
  </conditionalFormatting>
  <conditionalFormatting sqref="G1110:H1114">
    <cfRule type="expression" dxfId="655" priority="513">
      <formula>$E1110&lt;&gt;0</formula>
    </cfRule>
  </conditionalFormatting>
  <conditionalFormatting sqref="G1135:H1139">
    <cfRule type="expression" dxfId="654" priority="514">
      <formula>$E1135&lt;&gt;0</formula>
    </cfRule>
  </conditionalFormatting>
  <conditionalFormatting sqref="G1159:H1163">
    <cfRule type="expression" dxfId="653" priority="515">
      <formula>$E1159&lt;&gt;0</formula>
    </cfRule>
  </conditionalFormatting>
  <conditionalFormatting sqref="G1183:H1187">
    <cfRule type="expression" dxfId="652" priority="516">
      <formula>$E1183&lt;&gt;0</formula>
    </cfRule>
  </conditionalFormatting>
  <conditionalFormatting sqref="G1217:H1221">
    <cfRule type="expression" dxfId="651" priority="517">
      <formula>$E1217&lt;&gt;0</formula>
    </cfRule>
  </conditionalFormatting>
  <conditionalFormatting sqref="G1241:H1245">
    <cfRule type="expression" dxfId="650" priority="518">
      <formula>$E1241&lt;&gt;0</formula>
    </cfRule>
  </conditionalFormatting>
  <conditionalFormatting sqref="G1265:H1269">
    <cfRule type="expression" dxfId="649" priority="519">
      <formula>$E1265&lt;&gt;0</formula>
    </cfRule>
  </conditionalFormatting>
  <conditionalFormatting sqref="G1289:H1293">
    <cfRule type="expression" dxfId="648" priority="520">
      <formula>$E1289&lt;&gt;0</formula>
    </cfRule>
  </conditionalFormatting>
  <conditionalFormatting sqref="G1313:H1317">
    <cfRule type="expression" dxfId="647" priority="521">
      <formula>$E1313&lt;&gt;0</formula>
    </cfRule>
  </conditionalFormatting>
  <conditionalFormatting sqref="G1337:H1341">
    <cfRule type="expression" dxfId="646" priority="522">
      <formula>$E1337&lt;&gt;0</formula>
    </cfRule>
  </conditionalFormatting>
  <conditionalFormatting sqref="G1361:H1365">
    <cfRule type="expression" dxfId="645" priority="523">
      <formula>$E1361&lt;&gt;0</formula>
    </cfRule>
  </conditionalFormatting>
  <conditionalFormatting sqref="G1385:H1389">
    <cfRule type="expression" dxfId="644" priority="524">
      <formula>$E1385&lt;&gt;0</formula>
    </cfRule>
  </conditionalFormatting>
  <conditionalFormatting sqref="G1409:H1413">
    <cfRule type="expression" dxfId="643" priority="525">
      <formula>$E1409&lt;&gt;0</formula>
    </cfRule>
  </conditionalFormatting>
  <conditionalFormatting sqref="G1433:H1437">
    <cfRule type="expression" dxfId="642" priority="526">
      <formula>$E1433&lt;&gt;0</formula>
    </cfRule>
  </conditionalFormatting>
  <conditionalFormatting sqref="G1461:H1465">
    <cfRule type="expression" dxfId="641" priority="527">
      <formula>$E1461&lt;&gt;0</formula>
    </cfRule>
  </conditionalFormatting>
  <conditionalFormatting sqref="G1485:H1489">
    <cfRule type="expression" dxfId="640" priority="528">
      <formula>$E1485&lt;&gt;0</formula>
    </cfRule>
  </conditionalFormatting>
  <conditionalFormatting sqref="G1509:H1513">
    <cfRule type="expression" dxfId="639" priority="529">
      <formula>$E1509&lt;&gt;0</formula>
    </cfRule>
  </conditionalFormatting>
  <conditionalFormatting sqref="G1533:H1537">
    <cfRule type="expression" dxfId="638" priority="530">
      <formula>$E1533&lt;&gt;0</formula>
    </cfRule>
  </conditionalFormatting>
  <conditionalFormatting sqref="G1557:H1561">
    <cfRule type="expression" dxfId="637" priority="531">
      <formula>$E1557&lt;&gt;0</formula>
    </cfRule>
  </conditionalFormatting>
  <conditionalFormatting sqref="G1586:H1590">
    <cfRule type="expression" dxfId="636" priority="532">
      <formula>$E1586&lt;&gt;0</formula>
    </cfRule>
  </conditionalFormatting>
  <conditionalFormatting sqref="G1610:H1614">
    <cfRule type="expression" dxfId="635" priority="533">
      <formula>$E1610&lt;&gt;0</formula>
    </cfRule>
  </conditionalFormatting>
  <conditionalFormatting sqref="G1634:H1638">
    <cfRule type="expression" dxfId="634" priority="534">
      <formula>$E1634&lt;&gt;0</formula>
    </cfRule>
  </conditionalFormatting>
  <conditionalFormatting sqref="G1664:H1668">
    <cfRule type="expression" dxfId="633" priority="535">
      <formula>$E1664&lt;&gt;0</formula>
    </cfRule>
  </conditionalFormatting>
  <conditionalFormatting sqref="G1688:H1692">
    <cfRule type="expression" dxfId="632" priority="536">
      <formula>$E1688&lt;&gt;0</formula>
    </cfRule>
  </conditionalFormatting>
  <conditionalFormatting sqref="G1712:H1716">
    <cfRule type="expression" dxfId="631" priority="537">
      <formula>$E1712&lt;&gt;0</formula>
    </cfRule>
  </conditionalFormatting>
  <conditionalFormatting sqref="G1736:H1740">
    <cfRule type="expression" dxfId="630" priority="538">
      <formula>$E1736&lt;&gt;0</formula>
    </cfRule>
  </conditionalFormatting>
  <conditionalFormatting sqref="G1760:H1764">
    <cfRule type="expression" dxfId="629" priority="539">
      <formula>$E1760&lt;&gt;0</formula>
    </cfRule>
  </conditionalFormatting>
  <conditionalFormatting sqref="G1786:H1790">
    <cfRule type="expression" dxfId="628" priority="540">
      <formula>$E1786&lt;&gt;0</formula>
    </cfRule>
  </conditionalFormatting>
  <conditionalFormatting sqref="G1810:H1814">
    <cfRule type="expression" dxfId="627" priority="541">
      <formula>$E1810&lt;&gt;0</formula>
    </cfRule>
  </conditionalFormatting>
  <conditionalFormatting sqref="G1834:H1838">
    <cfRule type="expression" dxfId="626" priority="542">
      <formula>$E1834&lt;&gt;0</formula>
    </cfRule>
  </conditionalFormatting>
  <conditionalFormatting sqref="G1858:H1862">
    <cfRule type="expression" dxfId="625" priority="543">
      <formula>$E1858&lt;&gt;0</formula>
    </cfRule>
  </conditionalFormatting>
  <conditionalFormatting sqref="G1882:H1886">
    <cfRule type="expression" dxfId="624" priority="544">
      <formula>$E1882&lt;&gt;0</formula>
    </cfRule>
  </conditionalFormatting>
  <conditionalFormatting sqref="G1914:H1918">
    <cfRule type="expression" dxfId="623" priority="545">
      <formula>$E1914&lt;&gt;0</formula>
    </cfRule>
  </conditionalFormatting>
  <conditionalFormatting sqref="G1948:H1952">
    <cfRule type="expression" dxfId="622" priority="546">
      <formula>$E1948&lt;&gt;0</formula>
    </cfRule>
  </conditionalFormatting>
  <conditionalFormatting sqref="G1972:H1976">
    <cfRule type="expression" dxfId="621" priority="547">
      <formula>$E1972&lt;&gt;0</formula>
    </cfRule>
  </conditionalFormatting>
  <conditionalFormatting sqref="G1996:H2000">
    <cfRule type="expression" dxfId="620" priority="548">
      <formula>$E1996&lt;&gt;0</formula>
    </cfRule>
  </conditionalFormatting>
  <conditionalFormatting sqref="G2020:H2024">
    <cfRule type="expression" dxfId="619" priority="549">
      <formula>$E2020&lt;&gt;0</formula>
    </cfRule>
  </conditionalFormatting>
  <conditionalFormatting sqref="G2044:H2048">
    <cfRule type="expression" dxfId="618" priority="550">
      <formula>$E2044&lt;&gt;0</formula>
    </cfRule>
  </conditionalFormatting>
  <conditionalFormatting sqref="G2091:H2095">
    <cfRule type="expression" dxfId="617" priority="551">
      <formula>$E2091&lt;&gt;0</formula>
    </cfRule>
  </conditionalFormatting>
  <conditionalFormatting sqref="G2133:H2137">
    <cfRule type="expression" dxfId="616" priority="552">
      <formula>$E2133&lt;&gt;0</formula>
    </cfRule>
  </conditionalFormatting>
  <conditionalFormatting sqref="G2177:H2181">
    <cfRule type="expression" dxfId="615" priority="553">
      <formula>$E2177&lt;&gt;0</formula>
    </cfRule>
  </conditionalFormatting>
  <conditionalFormatting sqref="G2201:H2205">
    <cfRule type="expression" dxfId="614" priority="554">
      <formula>$E2201&lt;&gt;0</formula>
    </cfRule>
  </conditionalFormatting>
  <conditionalFormatting sqref="G2242:H2246">
    <cfRule type="expression" dxfId="613" priority="555">
      <formula>$E2242&lt;&gt;0</formula>
    </cfRule>
  </conditionalFormatting>
  <conditionalFormatting sqref="G2282:H2286">
    <cfRule type="expression" dxfId="612" priority="556">
      <formula>$E2282&lt;&gt;0</formula>
    </cfRule>
  </conditionalFormatting>
  <conditionalFormatting sqref="G2306:H2310">
    <cfRule type="expression" dxfId="611" priority="557">
      <formula>$E2306&lt;&gt;0</formula>
    </cfRule>
  </conditionalFormatting>
  <conditionalFormatting sqref="G2330:H2334">
    <cfRule type="expression" dxfId="610" priority="558">
      <formula>$E2330&lt;&gt;0</formula>
    </cfRule>
  </conditionalFormatting>
  <conditionalFormatting sqref="G2354:H2358">
    <cfRule type="expression" dxfId="609" priority="559">
      <formula>$E2354&lt;&gt;0</formula>
    </cfRule>
  </conditionalFormatting>
  <conditionalFormatting sqref="G2378:H2382">
    <cfRule type="expression" dxfId="608" priority="560">
      <formula>$E2378&lt;&gt;0</formula>
    </cfRule>
  </conditionalFormatting>
  <conditionalFormatting sqref="G2402:H2406">
    <cfRule type="expression" dxfId="607" priority="561">
      <formula>$E2402&lt;&gt;0</formula>
    </cfRule>
  </conditionalFormatting>
  <conditionalFormatting sqref="G2426:H2430">
    <cfRule type="expression" dxfId="606" priority="562">
      <formula>$E2426&lt;&gt;0</formula>
    </cfRule>
  </conditionalFormatting>
  <conditionalFormatting sqref="G2450:H2454">
    <cfRule type="expression" dxfId="605" priority="563">
      <formula>$E2450&lt;&gt;0</formula>
    </cfRule>
  </conditionalFormatting>
  <conditionalFormatting sqref="G2489:H2493">
    <cfRule type="expression" dxfId="604" priority="564">
      <formula>$E2489&lt;&gt;0</formula>
    </cfRule>
  </conditionalFormatting>
  <conditionalFormatting sqref="G2525:H2529">
    <cfRule type="expression" dxfId="603" priority="565">
      <formula>$E2525&lt;&gt;0</formula>
    </cfRule>
  </conditionalFormatting>
  <conditionalFormatting sqref="G2549:H2553">
    <cfRule type="expression" dxfId="602" priority="566">
      <formula>$E2549&lt;&gt;0</formula>
    </cfRule>
  </conditionalFormatting>
  <conditionalFormatting sqref="G2573:H2577">
    <cfRule type="expression" dxfId="601" priority="567">
      <formula>$E2573&lt;&gt;0</formula>
    </cfRule>
  </conditionalFormatting>
  <conditionalFormatting sqref="G2597:H2601">
    <cfRule type="expression" dxfId="600" priority="568">
      <formula>$E2597&lt;&gt;0</formula>
    </cfRule>
  </conditionalFormatting>
  <conditionalFormatting sqref="G2621:H2625">
    <cfRule type="expression" dxfId="599" priority="569">
      <formula>$E2621&lt;&gt;0</formula>
    </cfRule>
  </conditionalFormatting>
  <conditionalFormatting sqref="G2645:H2649">
    <cfRule type="expression" dxfId="598" priority="570">
      <formula>$E2645&lt;&gt;0</formula>
    </cfRule>
  </conditionalFormatting>
  <conditionalFormatting sqref="G2669:H2673">
    <cfRule type="expression" dxfId="597" priority="571">
      <formula>$E2669&lt;&gt;0</formula>
    </cfRule>
  </conditionalFormatting>
  <conditionalFormatting sqref="G2693:H2697">
    <cfRule type="expression" dxfId="596" priority="572">
      <formula>$E2693&lt;&gt;0</formula>
    </cfRule>
  </conditionalFormatting>
  <conditionalFormatting sqref="G2717:H2721">
    <cfRule type="expression" dxfId="595" priority="573">
      <formula>$E2717&lt;&gt;0</formula>
    </cfRule>
  </conditionalFormatting>
  <conditionalFormatting sqref="G2741:H2745">
    <cfRule type="expression" dxfId="594" priority="574">
      <formula>$E2741&lt;&gt;0</formula>
    </cfRule>
  </conditionalFormatting>
  <conditionalFormatting sqref="G2765:H2769">
    <cfRule type="expression" dxfId="593" priority="575">
      <formula>$E2765&lt;&gt;0</formula>
    </cfRule>
  </conditionalFormatting>
  <conditionalFormatting sqref="G2789:H2793">
    <cfRule type="expression" dxfId="592" priority="576">
      <formula>$E2789&lt;&gt;0</formula>
    </cfRule>
  </conditionalFormatting>
  <conditionalFormatting sqref="G2813:H2817">
    <cfRule type="expression" dxfId="591" priority="577">
      <formula>$E2813&lt;&gt;0</formula>
    </cfRule>
  </conditionalFormatting>
  <conditionalFormatting sqref="G2837:H2841">
    <cfRule type="expression" dxfId="590" priority="578">
      <formula>$E2837&lt;&gt;0</formula>
    </cfRule>
  </conditionalFormatting>
  <conditionalFormatting sqref="G2861:H2865">
    <cfRule type="expression" dxfId="589" priority="579">
      <formula>$E2861&lt;&gt;0</formula>
    </cfRule>
  </conditionalFormatting>
  <conditionalFormatting sqref="G2898:H2902">
    <cfRule type="expression" dxfId="588" priority="580">
      <formula>$E2898&lt;&gt;0</formula>
    </cfRule>
  </conditionalFormatting>
  <conditionalFormatting sqref="G2928:H2932">
    <cfRule type="expression" dxfId="587" priority="581">
      <formula>$E2928&lt;&gt;0</formula>
    </cfRule>
  </conditionalFormatting>
  <conditionalFormatting sqref="G2960:H2964">
    <cfRule type="expression" dxfId="586" priority="582">
      <formula>$E2960&lt;&gt;0</formula>
    </cfRule>
  </conditionalFormatting>
  <conditionalFormatting sqref="G2984:H2988">
    <cfRule type="expression" dxfId="585" priority="583">
      <formula>$E2984&lt;&gt;0</formula>
    </cfRule>
  </conditionalFormatting>
  <conditionalFormatting sqref="G3008:H3012">
    <cfRule type="expression" dxfId="584" priority="584">
      <formula>$E3008&lt;&gt;0</formula>
    </cfRule>
  </conditionalFormatting>
  <conditionalFormatting sqref="G3032:H3036">
    <cfRule type="expression" dxfId="583" priority="585">
      <formula>$E3032&lt;&gt;0</formula>
    </cfRule>
  </conditionalFormatting>
  <conditionalFormatting sqref="G3056:H3060">
    <cfRule type="expression" dxfId="582" priority="586">
      <formula>$E3056&lt;&gt;0</formula>
    </cfRule>
  </conditionalFormatting>
  <conditionalFormatting sqref="G3080:H3084">
    <cfRule type="expression" dxfId="581" priority="587">
      <formula>$E3080&lt;&gt;0</formula>
    </cfRule>
  </conditionalFormatting>
  <conditionalFormatting sqref="G3104:H3108">
    <cfRule type="expression" dxfId="580" priority="588">
      <formula>$E3104&lt;&gt;0</formula>
    </cfRule>
  </conditionalFormatting>
  <conditionalFormatting sqref="G3128:H3132">
    <cfRule type="expression" dxfId="579" priority="589">
      <formula>$E3128&lt;&gt;0</formula>
    </cfRule>
  </conditionalFormatting>
  <conditionalFormatting sqref="G3152:H3156">
    <cfRule type="expression" dxfId="578" priority="590">
      <formula>$E3152&lt;&gt;0</formula>
    </cfRule>
  </conditionalFormatting>
  <conditionalFormatting sqref="G3176:H3180">
    <cfRule type="expression" dxfId="577" priority="591">
      <formula>$E3176&lt;&gt;0</formula>
    </cfRule>
  </conditionalFormatting>
  <conditionalFormatting sqref="G3205:H3209">
    <cfRule type="expression" dxfId="576" priority="592">
      <formula>$E3205&lt;&gt;0</formula>
    </cfRule>
  </conditionalFormatting>
  <conditionalFormatting sqref="G3229:H3233">
    <cfRule type="expression" dxfId="575" priority="593">
      <formula>$E3229&lt;&gt;0</formula>
    </cfRule>
  </conditionalFormatting>
  <conditionalFormatting sqref="G3253:H3257">
    <cfRule type="expression" dxfId="574" priority="594">
      <formula>$E3253&lt;&gt;0</formula>
    </cfRule>
  </conditionalFormatting>
  <conditionalFormatting sqref="G3277:H3281">
    <cfRule type="expression" dxfId="573" priority="595">
      <formula>$E3277&lt;&gt;0</formula>
    </cfRule>
  </conditionalFormatting>
  <conditionalFormatting sqref="G3301:H3305">
    <cfRule type="expression" dxfId="572" priority="596">
      <formula>$E3301&lt;&gt;0</formula>
    </cfRule>
  </conditionalFormatting>
  <conditionalFormatting sqref="G3325:H3329">
    <cfRule type="expression" dxfId="571" priority="597">
      <formula>$E3325&lt;&gt;0</formula>
    </cfRule>
  </conditionalFormatting>
  <conditionalFormatting sqref="G3349:H3353">
    <cfRule type="expression" dxfId="570" priority="598">
      <formula>$E3349&lt;&gt;0</formula>
    </cfRule>
  </conditionalFormatting>
  <conditionalFormatting sqref="G3373:H3377">
    <cfRule type="expression" dxfId="569" priority="599">
      <formula>$E3373&lt;&gt;0</formula>
    </cfRule>
  </conditionalFormatting>
  <conditionalFormatting sqref="G3397:H3402">
    <cfRule type="expression" dxfId="568" priority="600">
      <formula>$E3397&lt;&gt;0</formula>
    </cfRule>
  </conditionalFormatting>
  <conditionalFormatting sqref="G3422:H3426">
    <cfRule type="expression" dxfId="567" priority="601">
      <formula>$E3422&lt;&gt;0</formula>
    </cfRule>
  </conditionalFormatting>
  <conditionalFormatting sqref="G3452:H3456">
    <cfRule type="expression" dxfId="566" priority="602">
      <formula>$E3452&lt;&gt;0</formula>
    </cfRule>
  </conditionalFormatting>
  <conditionalFormatting sqref="G3476:H3480">
    <cfRule type="expression" dxfId="565" priority="603">
      <formula>$E3476&lt;&gt;0</formula>
    </cfRule>
  </conditionalFormatting>
  <conditionalFormatting sqref="G3505:H3510">
    <cfRule type="expression" dxfId="564" priority="604">
      <formula>$E3505&lt;&gt;0</formula>
    </cfRule>
  </conditionalFormatting>
  <conditionalFormatting sqref="G3531:H3535">
    <cfRule type="expression" dxfId="563" priority="605">
      <formula>$E3531&lt;&gt;0</formula>
    </cfRule>
  </conditionalFormatting>
  <conditionalFormatting sqref="G3562:H3569">
    <cfRule type="expression" dxfId="562" priority="606">
      <formula>$E3562&lt;&gt;0</formula>
    </cfRule>
  </conditionalFormatting>
  <conditionalFormatting sqref="G3608:H3612">
    <cfRule type="expression" dxfId="561" priority="607">
      <formula>$E3608&lt;&gt;0</formula>
    </cfRule>
  </conditionalFormatting>
  <conditionalFormatting sqref="G3632:H3636">
    <cfRule type="expression" dxfId="560" priority="608">
      <formula>$E3632&lt;&gt;0</formula>
    </cfRule>
  </conditionalFormatting>
  <conditionalFormatting sqref="G3656:H3660">
    <cfRule type="expression" dxfId="559" priority="609">
      <formula>$E3656&lt;&gt;0</formula>
    </cfRule>
  </conditionalFormatting>
  <conditionalFormatting sqref="G3696:H3700">
    <cfRule type="expression" dxfId="558" priority="610">
      <formula>$E3696&lt;&gt;0</formula>
    </cfRule>
  </conditionalFormatting>
  <conditionalFormatting sqref="G3720:H3724">
    <cfRule type="expression" dxfId="557" priority="611">
      <formula>$E3720&lt;&gt;0</formula>
    </cfRule>
  </conditionalFormatting>
  <conditionalFormatting sqref="G3744:H3748">
    <cfRule type="expression" dxfId="556" priority="612">
      <formula>$E3744&lt;&gt;0</formula>
    </cfRule>
  </conditionalFormatting>
  <conditionalFormatting sqref="G3768:H3772">
    <cfRule type="expression" dxfId="555" priority="613">
      <formula>$E3768&lt;&gt;0</formula>
    </cfRule>
  </conditionalFormatting>
  <conditionalFormatting sqref="G3792:H3796">
    <cfRule type="expression" dxfId="554" priority="614">
      <formula>$E3792&lt;&gt;0</formula>
    </cfRule>
  </conditionalFormatting>
  <conditionalFormatting sqref="G3816:H3820">
    <cfRule type="expression" dxfId="553" priority="615">
      <formula>$E3816&lt;&gt;0</formula>
    </cfRule>
  </conditionalFormatting>
  <conditionalFormatting sqref="G3854:H3858">
    <cfRule type="expression" dxfId="552" priority="616">
      <formula>$E3854&lt;&gt;0</formula>
    </cfRule>
  </conditionalFormatting>
  <conditionalFormatting sqref="G3878:H3882">
    <cfRule type="expression" dxfId="551" priority="617">
      <formula>$E3878&lt;&gt;0</formula>
    </cfRule>
  </conditionalFormatting>
  <conditionalFormatting sqref="G3902:H3906">
    <cfRule type="expression" dxfId="550" priority="618">
      <formula>$E3902&lt;&gt;0</formula>
    </cfRule>
  </conditionalFormatting>
  <conditionalFormatting sqref="G3926:H3930">
    <cfRule type="expression" dxfId="549" priority="619">
      <formula>$E3926&lt;&gt;0</formula>
    </cfRule>
  </conditionalFormatting>
  <conditionalFormatting sqref="G3950:H3958 G3978:H3988">
    <cfRule type="expression" dxfId="548" priority="620">
      <formula>$E3950&lt;&gt;0</formula>
    </cfRule>
  </conditionalFormatting>
  <conditionalFormatting sqref="G4008:H4012">
    <cfRule type="expression" dxfId="547" priority="622">
      <formula>$E4008&lt;&gt;0</formula>
    </cfRule>
  </conditionalFormatting>
  <conditionalFormatting sqref="G4032:H4036">
    <cfRule type="expression" dxfId="546" priority="623">
      <formula>$E4032&lt;&gt;0</formula>
    </cfRule>
  </conditionalFormatting>
  <conditionalFormatting sqref="H320:H322 G323:H324">
    <cfRule type="expression" dxfId="545" priority="624">
      <formula>$E320&lt;&gt;0</formula>
    </cfRule>
  </conditionalFormatting>
  <conditionalFormatting sqref="O2">
    <cfRule type="cellIs" dxfId="544" priority="1" operator="notEqual">
      <formula>0</formula>
    </cfRule>
  </conditionalFormatting>
  <dataValidations count="1">
    <dataValidation type="decimal" operator="greaterThan" allowBlank="1" showInputMessage="1" showErrorMessage="1" prompt="DEBE SER MAYOR QUE CERO (0)" sqref="F8:H12 E32:H34 F35:H36 F56:H60 F80:H84 F104:H108 F128:H132 F152:H156 F176:H180 F200:H204 F224:H228 F248:H252 F272:H276 E296:H298 F299:H300 E320:H322 F323:H324 F347:H351 F371:H375 F4032:H4036 F426:H430 F450:H454 F480:H484 F504:H508 F532:H536 F556:H560 F580:H584 F615:H619 F639:H643 F663:H667 F687:H691 F711:H715 F735:H739 F759:H763 F783:H787 F807:H811 F831:H835 F855:H859 F879:H883 F903:H907 F927:H931 F955:H959 F979:H983 F1003:H1007 F1027:H1031 G1051:H1051 F1052:H1055 F1086:H1090 F1110:H1114 F1135:H1139 F1159:H1163 G1183:H1183 F1184:H1187 F1217:H1221 F1241:H1245 F1265:H1269 F1289:H1293 F1313:H1317 F1337:H1341 F1361:H1365 F1385:H1389 F1409:H1413 G1433:H1433 F1434:H1437 F1461:H1465 F1485:H1489 F1509:H1513 F1533:H1537 G1557:H1557 F1558:H1561 F1586:H1590 F1610:H1614 F1634:H1638 F1664:H1668 F1688:H1692 F1712:H1716 F1736:H1740 F1760:H1764 F1786:H1790 F1810:H1814 F1834:H1838 F1858:H1862 F1882:H1886 F1914:H1918 F1948:H1952 F1972:H1976 F1996:H2000 F2020:H2024 F2044:H2048 F2091:H2095 E2133:H2135 F2136:H2137 F2177:H2181 F2201:H2205 F2242:H2246 F2282:H2286 F2306:H2310 F2330:H2334 F2354:H2358 F2378:H2382 F2402:H2406 F2426:H2430 F2450:H2454 F2489:H2493 F2525:H2529 F2549:H2553 F2573:H2577 F2597:H2601 F2621:H2625 F2645:H2649 F2669:H2673 F2693:H2697 F2717:H2721 F2741:H2745 F2765:H2769 F2789:H2793 F2813:H2817 F2837:H2841 F2861:H2865 F2898:H2902 F2928:H2932 F2960:H2964 F2984:H2988 F3008:H3012 F3032:H3036 F3056:H3060 F3080:H3084 F3104:H3108 F3128:H3132 F3152:H3156 F3176:H3180 F3205:H3209 F3229:H3233 F3253:H3257 F3277:H3281 F3301:H3305 F3325:H3329 F3349:H3353 F3373:H3377 F3397:H3402 F3422:H3426 F3452:H3456 F3476:H3480 F3505:H3510 F3531:H3535 F3562:H3569 F3608:H3612 F3632:H3636 F3656:H3660 F3696:H3700 F3720:H3724 F3744:H3748 F3768:H3772 F3792:H3796 F3816:H3820 F3854:H3858 F3878:H3882 F3902:H3906 F3926:H3930 F3950:H3958 F3978:H3988 F4008:H4012 F395:H399" xr:uid="{00000000-0002-0000-0300-000000000000}">
      <formula1>0</formula1>
    </dataValidation>
  </dataValidations>
  <pageMargins left="0.7" right="0.7" top="0.75" bottom="0.75" header="0" footer="0"/>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801"/>
  <sheetViews>
    <sheetView showGridLines="0" topLeftCell="A2838" workbookViewId="0">
      <selection activeCell="E2850" sqref="E2850"/>
    </sheetView>
  </sheetViews>
  <sheetFormatPr defaultColWidth="11.42578125" defaultRowHeight="15" customHeight="1"/>
  <cols>
    <col min="2" max="2" width="14.7109375" bestFit="1" customWidth="1"/>
    <col min="3" max="3" width="50.7109375" style="567" customWidth="1"/>
    <col min="4" max="4" width="11.42578125" style="568"/>
    <col min="5" max="5" width="11.42578125" style="569"/>
    <col min="6" max="6" width="13.28515625" style="569" bestFit="1" customWidth="1"/>
    <col min="7" max="7" width="11.7109375" style="568" bestFit="1" customWidth="1"/>
    <col min="8" max="8" width="17" style="569" bestFit="1" customWidth="1"/>
    <col min="9" max="9" width="13.28515625" bestFit="1" customWidth="1"/>
    <col min="10" max="10" width="11.42578125" style="570"/>
  </cols>
  <sheetData>
    <row r="1" spans="1:10" ht="15.75" thickBot="1">
      <c r="A1" s="566"/>
    </row>
    <row r="2" spans="1:10" ht="33" customHeight="1" thickBot="1">
      <c r="B2" s="571"/>
      <c r="C2" s="572" t="str">
        <f>+ACTIVIDADES!B2</f>
        <v>MANTENIMIENTO RESTAURANTES ESCOLARES</v>
      </c>
      <c r="D2" s="573"/>
      <c r="E2" s="573"/>
      <c r="F2" s="573"/>
      <c r="G2" s="574"/>
      <c r="H2" s="575"/>
      <c r="I2" s="576"/>
    </row>
    <row r="3" spans="1:10" ht="33" customHeight="1" thickBot="1">
      <c r="B3" s="577"/>
      <c r="C3" s="578" t="str">
        <f>+ACTIVIDADES!B3</f>
        <v>GOBERNACION DE ANTIOQUIA</v>
      </c>
      <c r="D3" s="579"/>
      <c r="E3" s="579"/>
      <c r="F3" s="579"/>
      <c r="G3" s="580"/>
      <c r="H3" s="581"/>
      <c r="I3" s="582"/>
    </row>
    <row r="4" spans="1:10" ht="15.75" thickBot="1"/>
    <row r="5" spans="1:10" ht="15" customHeight="1" thickBot="1">
      <c r="B5" s="523" t="s">
        <v>6</v>
      </c>
      <c r="C5" s="786" t="str">
        <f>INDEX(ACTIVIDADES!$C:$C,MATCH(B6,ACTIVIDADES!$B:$B,0))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5" s="787"/>
      <c r="E5" s="787"/>
      <c r="F5" s="787"/>
      <c r="G5" s="788"/>
      <c r="H5" s="583" t="s">
        <v>289</v>
      </c>
      <c r="I5" s="584" t="s">
        <v>290</v>
      </c>
    </row>
    <row r="6" spans="1:10">
      <c r="B6" s="784">
        <f>+ACTIVIDADES!B9</f>
        <v>1.01</v>
      </c>
      <c r="C6" s="789"/>
      <c r="D6" s="790"/>
      <c r="E6" s="790"/>
      <c r="F6" s="790"/>
      <c r="G6" s="791"/>
      <c r="H6" s="585">
        <f>IF(I9=0,0,I19/I9)</f>
        <v>0.83849219574202316</v>
      </c>
      <c r="I6" s="586">
        <f>IF(I9=0,0,I25/I9)</f>
        <v>0.1523658530735631</v>
      </c>
    </row>
    <row r="7" spans="1:10" ht="15.75" thickBot="1">
      <c r="B7" s="785"/>
      <c r="C7" s="789"/>
      <c r="D7" s="790"/>
      <c r="E7" s="790"/>
      <c r="F7" s="790"/>
      <c r="G7" s="791"/>
      <c r="H7" s="587" t="s">
        <v>291</v>
      </c>
      <c r="I7" s="588" t="s">
        <v>292</v>
      </c>
    </row>
    <row r="8" spans="1:10" ht="15.75" thickBot="1">
      <c r="B8" s="589" t="s">
        <v>22</v>
      </c>
      <c r="C8" s="789"/>
      <c r="D8" s="790"/>
      <c r="E8" s="790"/>
      <c r="F8" s="790"/>
      <c r="G8" s="791"/>
      <c r="H8" s="585">
        <f>IF(I9=0,0,I31/I9)</f>
        <v>7.6182926536781546E-3</v>
      </c>
      <c r="I8" s="586">
        <f>IF(I9=0,0,I37/I9)</f>
        <v>1.523658530735631E-3</v>
      </c>
    </row>
    <row r="9" spans="1:10" ht="15.75" thickBot="1">
      <c r="B9" s="590" t="str">
        <f>INDEX(ACTIVIDADES!$D:$D,MATCH(B6,ACTIVIDADES!$B:$B,0))</f>
        <v>m</v>
      </c>
      <c r="C9" s="792"/>
      <c r="D9" s="793"/>
      <c r="E9" s="793"/>
      <c r="F9" s="793"/>
      <c r="G9" s="794"/>
      <c r="H9" s="591" t="s">
        <v>293</v>
      </c>
      <c r="I9" s="592">
        <f>SUM(I19:I37)</f>
        <v>13568.850202513333</v>
      </c>
      <c r="J9" s="570">
        <f>+B6</f>
        <v>1.01</v>
      </c>
    </row>
    <row r="10" spans="1:10">
      <c r="B10" s="593"/>
      <c r="C10" s="594" t="s">
        <v>294</v>
      </c>
      <c r="I10" s="595"/>
    </row>
    <row r="11" spans="1:10">
      <c r="B11" s="596" t="s">
        <v>295</v>
      </c>
      <c r="C11" s="597" t="s">
        <v>296</v>
      </c>
      <c r="D11" s="598" t="s">
        <v>297</v>
      </c>
      <c r="E11" s="598" t="s">
        <v>298</v>
      </c>
      <c r="F11" s="598" t="s">
        <v>299</v>
      </c>
      <c r="G11" s="598" t="s">
        <v>300</v>
      </c>
      <c r="H11" s="598" t="s">
        <v>301</v>
      </c>
      <c r="I11" s="595"/>
    </row>
    <row r="12" spans="1:10" ht="30">
      <c r="B12" s="599"/>
      <c r="C12" s="600" t="s">
        <v>302</v>
      </c>
      <c r="D12" s="601" t="str">
        <f>IFERROR(INDEX(INSUMOS!$C:$C,MATCH(C12,INSUMOS!$B:$B,0)),"")</f>
        <v>m</v>
      </c>
      <c r="E12" s="602">
        <v>1</v>
      </c>
      <c r="F12" s="603">
        <f>IFERROR(INDEX(INSUMOS!$D:$D,MATCH(C12,INSUMOS!$B:$B,0)),"")</f>
        <v>2800</v>
      </c>
      <c r="G12" s="604">
        <v>0.05</v>
      </c>
      <c r="H12" s="603">
        <f>IFERROR(G12*F12*E12+F12*E12,0)</f>
        <v>2940</v>
      </c>
      <c r="I12" s="595"/>
    </row>
    <row r="13" spans="1:10">
      <c r="B13" s="599"/>
      <c r="C13" s="600" t="s">
        <v>303</v>
      </c>
      <c r="D13" s="601" t="str">
        <f>IFERROR(INDEX(INSUMOS!$C:$C,MATCH(C13,INSUMOS!$B:$B,0)),"")</f>
        <v>un</v>
      </c>
      <c r="E13" s="605">
        <v>1</v>
      </c>
      <c r="F13" s="603">
        <f>IFERROR(INDEX(INSUMOS!$D:$D,MATCH(C13,INSUMOS!$B:$B,0)),"")</f>
        <v>4050</v>
      </c>
      <c r="G13" s="604"/>
      <c r="H13" s="603">
        <f t="shared" ref="H13:H18" si="0">IFERROR(G13*F13*E13+F13*E13,0)</f>
        <v>4050</v>
      </c>
      <c r="I13" s="595"/>
    </row>
    <row r="14" spans="1:10">
      <c r="B14" s="599"/>
      <c r="C14" s="600" t="s">
        <v>304</v>
      </c>
      <c r="D14" s="601" t="str">
        <f>IFERROR(INDEX(INSUMOS!$C:$C,MATCH(C14,INSUMOS!$B:$B,0)),"")</f>
        <v>lb</v>
      </c>
      <c r="E14" s="602">
        <v>0.04</v>
      </c>
      <c r="F14" s="603">
        <f>IFERROR(INDEX(INSUMOS!$D:$D,MATCH(C14,INSUMOS!$B:$B,0)),"")</f>
        <v>5512</v>
      </c>
      <c r="G14" s="604"/>
      <c r="H14" s="603">
        <f t="shared" si="0"/>
        <v>220.48000000000002</v>
      </c>
      <c r="I14" s="595"/>
    </row>
    <row r="15" spans="1:10">
      <c r="B15" s="599"/>
      <c r="C15" s="600" t="s">
        <v>305</v>
      </c>
      <c r="D15" s="601" t="str">
        <f>IFERROR(INDEX(INSUMOS!$C:$C,MATCH(C15,INSUMOS!$B:$B,0)),"")</f>
        <v>un</v>
      </c>
      <c r="E15" s="602">
        <v>0.5</v>
      </c>
      <c r="F15" s="603">
        <f>IFERROR(INDEX(INSUMOS!$D:$D,MATCH(C15,INSUMOS!$B:$B,0)),"")</f>
        <v>5000</v>
      </c>
      <c r="G15" s="604"/>
      <c r="H15" s="603">
        <f t="shared" si="0"/>
        <v>2500</v>
      </c>
      <c r="I15" s="595"/>
    </row>
    <row r="16" spans="1:10">
      <c r="B16" s="599"/>
      <c r="C16" s="600" t="s">
        <v>306</v>
      </c>
      <c r="D16" s="601" t="str">
        <f>IFERROR(INDEX(INSUMOS!$C:$C,MATCH(C16,INSUMOS!$B:$B,0)),"")</f>
        <v>kg</v>
      </c>
      <c r="E16" s="602">
        <v>0.215</v>
      </c>
      <c r="F16" s="603">
        <f>IFERROR(INDEX(INSUMOS!$D:$D,MATCH(C16,INSUMOS!$B:$B,0)),"")</f>
        <v>7753</v>
      </c>
      <c r="G16" s="604"/>
      <c r="H16" s="603">
        <f t="shared" si="0"/>
        <v>1666.895</v>
      </c>
      <c r="I16" s="595"/>
    </row>
    <row r="17" spans="2:9">
      <c r="B17" s="599"/>
      <c r="C17" s="606"/>
      <c r="D17" s="601" t="str">
        <f>IFERROR(INDEX(INSUMOS!$C:$C,MATCH(C17,INSUMOS!$B:$B,0)),"")</f>
        <v/>
      </c>
      <c r="E17" s="602"/>
      <c r="F17" s="607" t="str">
        <f>IFERROR(INDEX(INSUMOS!$D:$D,MATCH(C17,INSUMOS!$B:$B,0)),"")</f>
        <v/>
      </c>
      <c r="G17" s="604"/>
      <c r="H17" s="603">
        <f t="shared" si="0"/>
        <v>0</v>
      </c>
      <c r="I17" s="595"/>
    </row>
    <row r="18" spans="2:9" ht="15.75" thickBot="1">
      <c r="B18" s="599"/>
      <c r="C18" s="606"/>
      <c r="D18" s="601" t="str">
        <f>IFERROR(INDEX(INSUMOS!$C:$C,MATCH(C18,INSUMOS!$B:$B,0)),"")</f>
        <v/>
      </c>
      <c r="E18" s="602"/>
      <c r="F18" s="607" t="str">
        <f>IFERROR(INDEX(INSUMOS!$D:$D,MATCH(C18,INSUMOS!$B:$B,0)),"")</f>
        <v/>
      </c>
      <c r="G18" s="604"/>
      <c r="H18" s="608">
        <f t="shared" si="0"/>
        <v>0</v>
      </c>
      <c r="I18" s="595"/>
    </row>
    <row r="19" spans="2:9" ht="15.75" thickBot="1">
      <c r="B19" s="593"/>
      <c r="H19" s="609" t="s">
        <v>307</v>
      </c>
      <c r="I19" s="610">
        <f>SUM(H12:H18)</f>
        <v>11377.375</v>
      </c>
    </row>
    <row r="20" spans="2:9">
      <c r="B20" s="593"/>
      <c r="C20" s="611" t="s">
        <v>308</v>
      </c>
      <c r="I20" s="595"/>
    </row>
    <row r="21" spans="2:9">
      <c r="B21" s="596" t="s">
        <v>295</v>
      </c>
      <c r="C21" s="597" t="s">
        <v>296</v>
      </c>
      <c r="D21" s="598" t="s">
        <v>309</v>
      </c>
      <c r="E21" s="612" t="s">
        <v>310</v>
      </c>
      <c r="F21" s="612"/>
      <c r="G21" s="613" t="s">
        <v>311</v>
      </c>
      <c r="H21" s="614" t="s">
        <v>301</v>
      </c>
      <c r="I21" s="595"/>
    </row>
    <row r="22" spans="2:9">
      <c r="B22" s="599"/>
      <c r="C22" s="606" t="s">
        <v>312</v>
      </c>
      <c r="D22" s="601">
        <v>2</v>
      </c>
      <c r="E22" s="615">
        <f>IFERROR(INDEX('MANO DE OBRA'!$F:$F,MATCH(C22,'MANO DE OBRA'!$B:$B,0)),"")</f>
        <v>0.77116642793298318</v>
      </c>
      <c r="F22" s="603">
        <f>IFERROR(INDEX('MANO DE OBRA'!$J:$J,MATCH(C22,'MANO DE OBRA'!$B:$B,0)),"")</f>
        <v>103371.47181666666</v>
      </c>
      <c r="G22" s="83">
        <v>100</v>
      </c>
      <c r="H22" s="603">
        <f>IFERROR((F22/G22)*D22,0)</f>
        <v>2067.4294363333333</v>
      </c>
      <c r="I22" s="595"/>
    </row>
    <row r="23" spans="2:9">
      <c r="B23" s="599"/>
      <c r="C23" s="606"/>
      <c r="D23" s="601"/>
      <c r="E23" s="615" t="str">
        <f>IFERROR(INDEX('MANO DE OBRA'!$F:$F,MATCH(C23,'MANO DE OBRA'!$B:$B,0)),"")</f>
        <v/>
      </c>
      <c r="F23" s="603" t="str">
        <f>IFERROR(INDEX('MANO DE OBRA'!$J:$J,MATCH(C23,'MANO DE OBRA'!$B:$B,0)),"")</f>
        <v/>
      </c>
      <c r="G23" s="83">
        <f>+G22</f>
        <v>100</v>
      </c>
      <c r="H23" s="603">
        <f>IFERROR((F23/G23)*D23,0)</f>
        <v>0</v>
      </c>
      <c r="I23" s="595"/>
    </row>
    <row r="24" spans="2:9" ht="15.75" thickBot="1">
      <c r="B24" s="599"/>
      <c r="C24" s="606"/>
      <c r="D24" s="601"/>
      <c r="E24" s="615" t="str">
        <f>IFERROR(INDEX('MANO DE OBRA'!$F:$F,MATCH(C24,'MANO DE OBRA'!$B:$B,0)),"")</f>
        <v/>
      </c>
      <c r="F24" s="603" t="str">
        <f>IFERROR(INDEX('MANO DE OBRA'!$J:$J,MATCH(C24,'MANO DE OBRA'!$B:$B,0)),"")</f>
        <v/>
      </c>
      <c r="G24" s="83"/>
      <c r="H24" s="603">
        <f>IFERROR((F24/G24)*D24,0)</f>
        <v>0</v>
      </c>
      <c r="I24" s="595"/>
    </row>
    <row r="25" spans="2:9" ht="15.75" thickBot="1">
      <c r="B25" s="593"/>
      <c r="H25" s="609" t="s">
        <v>307</v>
      </c>
      <c r="I25" s="610">
        <f>SUM(H22:H24)</f>
        <v>2067.4294363333333</v>
      </c>
    </row>
    <row r="26" spans="2:9">
      <c r="B26" s="593"/>
      <c r="C26" s="611" t="s">
        <v>313</v>
      </c>
      <c r="I26" s="595"/>
    </row>
    <row r="27" spans="2:9" ht="30">
      <c r="B27" s="596" t="s">
        <v>295</v>
      </c>
      <c r="C27" s="597" t="s">
        <v>296</v>
      </c>
      <c r="D27" s="613" t="s">
        <v>238</v>
      </c>
      <c r="E27" s="613" t="s">
        <v>22</v>
      </c>
      <c r="F27" s="613" t="s">
        <v>314</v>
      </c>
      <c r="G27" s="613" t="s">
        <v>315</v>
      </c>
      <c r="H27" s="613" t="s">
        <v>301</v>
      </c>
      <c r="I27" s="595"/>
    </row>
    <row r="28" spans="2:9">
      <c r="B28" s="599"/>
      <c r="C28" s="616" t="s">
        <v>316</v>
      </c>
      <c r="D28" s="615">
        <v>0.05</v>
      </c>
      <c r="E28" s="602"/>
      <c r="F28" s="603">
        <f>+I25</f>
        <v>2067.4294363333333</v>
      </c>
      <c r="G28" s="83">
        <v>1</v>
      </c>
      <c r="H28" s="603">
        <f>IFERROR(G28*F28*D28,0)</f>
        <v>103.37147181666667</v>
      </c>
      <c r="I28" s="595"/>
    </row>
    <row r="29" spans="2:9">
      <c r="B29" s="599"/>
      <c r="C29" s="606"/>
      <c r="D29" s="601"/>
      <c r="E29" s="601" t="str">
        <f>IFERROR(INDEX(INSUMOS!$C:$C,MATCH(C29,INSUMOS!$B:$B,0)),"")</f>
        <v/>
      </c>
      <c r="F29" s="602"/>
      <c r="G29" s="83"/>
      <c r="H29" s="603">
        <f>IFERROR(G29*F29,0)</f>
        <v>0</v>
      </c>
      <c r="I29" s="595"/>
    </row>
    <row r="30" spans="2:9" ht="15.75" thickBot="1">
      <c r="B30" s="599"/>
      <c r="C30" s="606"/>
      <c r="D30" s="601"/>
      <c r="E30" s="601" t="str">
        <f>IFERROR(INDEX(INSUMOS!$C:$C,MATCH(C30,INSUMOS!$B:$B,0)),"")</f>
        <v/>
      </c>
      <c r="F30" s="602"/>
      <c r="G30" s="83"/>
      <c r="H30" s="608">
        <f>IFERROR(G30*F30,0)</f>
        <v>0</v>
      </c>
      <c r="I30" s="595"/>
    </row>
    <row r="31" spans="2:9" ht="15.75" thickBot="1">
      <c r="B31" s="593"/>
      <c r="H31" s="609" t="s">
        <v>307</v>
      </c>
      <c r="I31" s="610">
        <f>SUM(H28:H30)</f>
        <v>103.37147181666667</v>
      </c>
    </row>
    <row r="32" spans="2:9">
      <c r="B32" s="593"/>
      <c r="C32" s="611" t="s">
        <v>317</v>
      </c>
      <c r="I32" s="595"/>
    </row>
    <row r="33" spans="2:10" ht="30">
      <c r="B33" s="596" t="s">
        <v>295</v>
      </c>
      <c r="C33" s="597" t="s">
        <v>296</v>
      </c>
      <c r="D33" s="613" t="s">
        <v>238</v>
      </c>
      <c r="E33" s="613" t="s">
        <v>22</v>
      </c>
      <c r="F33" s="613" t="s">
        <v>314</v>
      </c>
      <c r="G33" s="613" t="s">
        <v>315</v>
      </c>
      <c r="H33" s="598" t="s">
        <v>301</v>
      </c>
      <c r="I33" s="595"/>
    </row>
    <row r="34" spans="2:10">
      <c r="B34" s="599"/>
      <c r="C34" s="616" t="s">
        <v>318</v>
      </c>
      <c r="D34" s="615">
        <v>0.01</v>
      </c>
      <c r="E34" s="617">
        <v>1</v>
      </c>
      <c r="F34" s="603">
        <f>+I25</f>
        <v>2067.4294363333333</v>
      </c>
      <c r="G34" s="601">
        <v>0.01</v>
      </c>
      <c r="H34" s="603">
        <f>IFERROR(G34*F34,0)</f>
        <v>20.674294363333335</v>
      </c>
      <c r="I34" s="595"/>
    </row>
    <row r="35" spans="2:10">
      <c r="B35" s="599"/>
      <c r="C35" s="606"/>
      <c r="E35" s="601" t="str">
        <f>IFERROR(INDEX(INSUMOS!$C:$C,MATCH(C35,INSUMOS!$B:$B,0)),"")</f>
        <v/>
      </c>
      <c r="F35" s="603" t="str">
        <f>IFERROR(INDEX(INSUMOS!$D:$D,MATCH(C35,INSUMOS!$B:$B,0)),"")</f>
        <v/>
      </c>
      <c r="G35" s="601"/>
      <c r="H35" s="603">
        <f>IFERROR(G35*F35,0)</f>
        <v>0</v>
      </c>
      <c r="I35" s="595"/>
    </row>
    <row r="36" spans="2:10" ht="15.75" thickBot="1">
      <c r="B36" s="599"/>
      <c r="C36" s="606"/>
      <c r="D36" s="601" t="str">
        <f>IFERROR(INDEX(INSUMOS!$C:$C,MATCH(C36,INSUMOS!$B:$B,0)),"")</f>
        <v/>
      </c>
      <c r="E36" s="602"/>
      <c r="F36" s="603" t="str">
        <f>IFERROR(INDEX(INSUMOS!$D:$D,MATCH(C36,INSUMOS!$B:$B,0)),"")</f>
        <v/>
      </c>
      <c r="G36" s="601"/>
      <c r="H36" s="603">
        <f>IFERROR(G36*F36,0)</f>
        <v>0</v>
      </c>
      <c r="I36" s="595"/>
    </row>
    <row r="37" spans="2:10" ht="15.75" thickBot="1">
      <c r="B37" s="618"/>
      <c r="C37" s="619"/>
      <c r="D37" s="620"/>
      <c r="E37" s="621"/>
      <c r="F37" s="621"/>
      <c r="G37" s="620"/>
      <c r="H37" s="609" t="s">
        <v>307</v>
      </c>
      <c r="I37" s="610">
        <f>SUM(H34:H36)</f>
        <v>20.674294363333335</v>
      </c>
    </row>
    <row r="38" spans="2:10" ht="15.75" thickBot="1"/>
    <row r="39" spans="2:10" ht="33" customHeight="1" thickBot="1">
      <c r="B39" s="571"/>
      <c r="C39" s="572" t="str">
        <f>+$C$2</f>
        <v>MANTENIMIENTO RESTAURANTES ESCOLARES</v>
      </c>
      <c r="D39" s="573"/>
      <c r="E39" s="573"/>
      <c r="F39" s="573"/>
      <c r="G39" s="574"/>
      <c r="H39" s="575"/>
      <c r="I39" s="576"/>
    </row>
    <row r="40" spans="2:10" ht="33" customHeight="1" thickBot="1">
      <c r="B40" s="577"/>
      <c r="C40" s="578" t="str">
        <f>+$C$3</f>
        <v>GOBERNACION DE ANTIOQUIA</v>
      </c>
      <c r="D40" s="579"/>
      <c r="E40" s="579"/>
      <c r="F40" s="579"/>
      <c r="G40" s="580"/>
      <c r="H40" s="581"/>
      <c r="I40" s="582"/>
    </row>
    <row r="41" spans="2:10" ht="15.75" thickBot="1">
      <c r="B41" s="593"/>
      <c r="I41" s="595"/>
    </row>
    <row r="42" spans="2:10" ht="15" customHeight="1" thickBot="1">
      <c r="B42" s="589" t="s">
        <v>6</v>
      </c>
      <c r="C42" s="773" t="str">
        <f>INDEX(ACTIVIDADES!$C:$C,MATCH(B43,ACTIVIDADES!$B:$B,0))</f>
        <v xml:space="preserve">Limpieza de cajas y/o sumideros manualmente. Incluye acarreo interno, cargue, transporte botada de material producto de la actividad y todo lo necesario para correcta ejecución de la actividad.  </v>
      </c>
      <c r="D42" s="774"/>
      <c r="E42" s="774"/>
      <c r="F42" s="774"/>
      <c r="G42" s="775"/>
      <c r="H42" s="587" t="s">
        <v>289</v>
      </c>
      <c r="I42" s="588" t="s">
        <v>290</v>
      </c>
    </row>
    <row r="43" spans="2:10">
      <c r="B43" s="784">
        <f>+ACTIVIDADES!B11</f>
        <v>2.0099999999999998</v>
      </c>
      <c r="C43" s="776"/>
      <c r="D43" s="777"/>
      <c r="E43" s="777"/>
      <c r="F43" s="777"/>
      <c r="G43" s="778"/>
      <c r="H43" s="585">
        <f>IF(I46=0,0,I57/I46)</f>
        <v>0</v>
      </c>
      <c r="I43" s="586">
        <f>IF(I46=0,0,I63/I46)</f>
        <v>0.87845813464508793</v>
      </c>
    </row>
    <row r="44" spans="2:10" ht="15.75" thickBot="1">
      <c r="B44" s="785"/>
      <c r="C44" s="776"/>
      <c r="D44" s="777"/>
      <c r="E44" s="777"/>
      <c r="F44" s="777"/>
      <c r="G44" s="778"/>
      <c r="H44" s="587" t="s">
        <v>291</v>
      </c>
      <c r="I44" s="588" t="s">
        <v>292</v>
      </c>
    </row>
    <row r="45" spans="2:10" ht="15.75" thickBot="1">
      <c r="B45" s="589" t="s">
        <v>22</v>
      </c>
      <c r="C45" s="776"/>
      <c r="D45" s="777"/>
      <c r="E45" s="777"/>
      <c r="F45" s="777"/>
      <c r="G45" s="778"/>
      <c r="H45" s="585">
        <f>IF(I46=0,0,I69/I46)</f>
        <v>4.3922906732254401E-2</v>
      </c>
      <c r="I45" s="586">
        <f>IF(I46=0,0,I75/I46)</f>
        <v>7.7618958622657691E-2</v>
      </c>
    </row>
    <row r="46" spans="2:10" ht="15.75" thickBot="1">
      <c r="B46" s="590" t="str">
        <f>INDEX(ACTIVIDADES!$D:$D,MATCH(B43,ACTIVIDADES!$B:$B,0))</f>
        <v xml:space="preserve">un </v>
      </c>
      <c r="C46" s="781"/>
      <c r="D46" s="782"/>
      <c r="E46" s="782"/>
      <c r="F46" s="782"/>
      <c r="G46" s="783"/>
      <c r="H46" s="591" t="s">
        <v>293</v>
      </c>
      <c r="I46" s="592">
        <f>SUM(I57:I75)</f>
        <v>19612.293354277776</v>
      </c>
      <c r="J46" s="570">
        <f>+B43</f>
        <v>2.0099999999999998</v>
      </c>
    </row>
    <row r="47" spans="2:10">
      <c r="B47" s="593"/>
      <c r="C47" s="594" t="s">
        <v>294</v>
      </c>
      <c r="I47" s="595"/>
    </row>
    <row r="48" spans="2:10">
      <c r="B48" s="596" t="s">
        <v>295</v>
      </c>
      <c r="C48" s="597" t="s">
        <v>296</v>
      </c>
      <c r="D48" s="598" t="s">
        <v>297</v>
      </c>
      <c r="E48" s="598" t="s">
        <v>298</v>
      </c>
      <c r="F48" s="598" t="s">
        <v>299</v>
      </c>
      <c r="G48" s="598" t="s">
        <v>300</v>
      </c>
      <c r="H48" s="598" t="s">
        <v>301</v>
      </c>
      <c r="I48" s="595"/>
    </row>
    <row r="49" spans="2:9">
      <c r="B49" s="599"/>
      <c r="C49" s="600"/>
      <c r="D49" s="601" t="str">
        <f>IFERROR(INDEX(INSUMOS!$C:$C,MATCH(C49,INSUMOS!$B:$B,0)),"")</f>
        <v/>
      </c>
      <c r="E49" s="602"/>
      <c r="F49" s="603" t="str">
        <f>IFERROR(INDEX(INSUMOS!$D:$D,MATCH(C49,INSUMOS!$B:$B,0)),"")</f>
        <v/>
      </c>
      <c r="G49" s="604"/>
      <c r="H49" s="603">
        <f>IFERROR(G49*F49*E49+F49*E49,0)</f>
        <v>0</v>
      </c>
      <c r="I49" s="595"/>
    </row>
    <row r="50" spans="2:9">
      <c r="B50" s="599"/>
      <c r="C50" s="600"/>
      <c r="D50" s="601" t="str">
        <f>IFERROR(INDEX(INSUMOS!$C:$C,MATCH(C50,INSUMOS!$B:$B,0)),"")</f>
        <v/>
      </c>
      <c r="E50" s="605"/>
      <c r="F50" s="603" t="str">
        <f>IFERROR(INDEX(INSUMOS!$D:$D,MATCH(C50,INSUMOS!$B:$B,0)),"")</f>
        <v/>
      </c>
      <c r="G50" s="604"/>
      <c r="H50" s="603">
        <f t="shared" ref="H50:H56" si="1">IFERROR(G50*F50*E50+F50*E50,0)</f>
        <v>0</v>
      </c>
      <c r="I50" s="595"/>
    </row>
    <row r="51" spans="2:9">
      <c r="B51" s="599"/>
      <c r="C51" s="600"/>
      <c r="D51" s="601" t="str">
        <f>IFERROR(INDEX(INSUMOS!$C:$C,MATCH(C51,INSUMOS!$B:$B,0)),"")</f>
        <v/>
      </c>
      <c r="E51" s="602"/>
      <c r="F51" s="603" t="str">
        <f>IFERROR(INDEX(INSUMOS!$D:$D,MATCH(C51,INSUMOS!$B:$B,0)),"")</f>
        <v/>
      </c>
      <c r="G51" s="604"/>
      <c r="H51" s="603">
        <f t="shared" si="1"/>
        <v>0</v>
      </c>
      <c r="I51" s="595"/>
    </row>
    <row r="52" spans="2:9">
      <c r="B52" s="599"/>
      <c r="C52" s="600"/>
      <c r="D52" s="601" t="str">
        <f>IFERROR(INDEX(INSUMOS!$C:$C,MATCH(C52,INSUMOS!$B:$B,0)),"")</f>
        <v/>
      </c>
      <c r="E52" s="602"/>
      <c r="F52" s="603" t="str">
        <f>IFERROR(INDEX(INSUMOS!$D:$D,MATCH(C52,INSUMOS!$B:$B,0)),"")</f>
        <v/>
      </c>
      <c r="G52" s="604"/>
      <c r="H52" s="603">
        <f t="shared" si="1"/>
        <v>0</v>
      </c>
      <c r="I52" s="595"/>
    </row>
    <row r="53" spans="2:9">
      <c r="B53" s="599"/>
      <c r="C53" s="600"/>
      <c r="D53" s="601" t="str">
        <f>IFERROR(INDEX(INSUMOS!$C:$C,MATCH(C53,INSUMOS!$B:$B,0)),"")</f>
        <v/>
      </c>
      <c r="E53" s="602"/>
      <c r="F53" s="603" t="str">
        <f>IFERROR(INDEX(INSUMOS!$D:$D,MATCH(C53,INSUMOS!$B:$B,0)),"")</f>
        <v/>
      </c>
      <c r="G53" s="604"/>
      <c r="H53" s="603">
        <f t="shared" si="1"/>
        <v>0</v>
      </c>
      <c r="I53" s="595"/>
    </row>
    <row r="54" spans="2:9">
      <c r="B54" s="599"/>
      <c r="C54" s="600"/>
      <c r="D54" s="601" t="str">
        <f>IFERROR(INDEX(INSUMOS!$C:$C,MATCH(C54,INSUMOS!$B:$B,0)),"")</f>
        <v/>
      </c>
      <c r="E54" s="602"/>
      <c r="F54" s="603" t="str">
        <f>IFERROR(INDEX(INSUMOS!$D:$D,MATCH(C54,INSUMOS!$B:$B,0)),"")</f>
        <v/>
      </c>
      <c r="G54" s="604"/>
      <c r="H54" s="603">
        <f t="shared" si="1"/>
        <v>0</v>
      </c>
      <c r="I54" s="595"/>
    </row>
    <row r="55" spans="2:9">
      <c r="B55" s="599"/>
      <c r="C55" s="606"/>
      <c r="D55" s="601" t="str">
        <f>IFERROR(INDEX(INSUMOS!$C:$C,MATCH(C55,INSUMOS!$B:$B,0)),"")</f>
        <v/>
      </c>
      <c r="E55" s="602"/>
      <c r="F55" s="607" t="str">
        <f>IFERROR(INDEX(INSUMOS!$D:$D,MATCH(C55,INSUMOS!$B:$B,0)),"")</f>
        <v/>
      </c>
      <c r="G55" s="604"/>
      <c r="H55" s="603">
        <f t="shared" si="1"/>
        <v>0</v>
      </c>
      <c r="I55" s="595"/>
    </row>
    <row r="56" spans="2:9" ht="15.75" thickBot="1">
      <c r="B56" s="599"/>
      <c r="C56" s="606"/>
      <c r="D56" s="601" t="str">
        <f>IFERROR(INDEX(INSUMOS!$C:$C,MATCH(C56,INSUMOS!$B:$B,0)),"")</f>
        <v/>
      </c>
      <c r="E56" s="602"/>
      <c r="F56" s="607" t="str">
        <f>IFERROR(INDEX(INSUMOS!$D:$D,MATCH(C56,INSUMOS!$B:$B,0)),"")</f>
        <v/>
      </c>
      <c r="G56" s="604"/>
      <c r="H56" s="608">
        <f t="shared" si="1"/>
        <v>0</v>
      </c>
      <c r="I56" s="595"/>
    </row>
    <row r="57" spans="2:9" ht="15.75" thickBot="1">
      <c r="B57" s="593"/>
      <c r="H57" s="609" t="s">
        <v>307</v>
      </c>
      <c r="I57" s="610">
        <f>SUM(H49:H56)</f>
        <v>0</v>
      </c>
    </row>
    <row r="58" spans="2:9">
      <c r="B58" s="593"/>
      <c r="C58" s="611" t="s">
        <v>308</v>
      </c>
      <c r="I58" s="595"/>
    </row>
    <row r="59" spans="2:9">
      <c r="B59" s="596" t="s">
        <v>295</v>
      </c>
      <c r="C59" s="597" t="s">
        <v>296</v>
      </c>
      <c r="D59" s="598" t="s">
        <v>309</v>
      </c>
      <c r="E59" s="612" t="s">
        <v>310</v>
      </c>
      <c r="F59" s="612"/>
      <c r="G59" s="613" t="s">
        <v>311</v>
      </c>
      <c r="H59" s="614" t="s">
        <v>301</v>
      </c>
      <c r="I59" s="595"/>
    </row>
    <row r="60" spans="2:9">
      <c r="B60" s="599"/>
      <c r="C60" s="606" t="s">
        <v>312</v>
      </c>
      <c r="D60" s="601">
        <v>1</v>
      </c>
      <c r="E60" s="615">
        <f>IFERROR(INDEX('MANO DE OBRA'!$F:$F,MATCH(C60,'MANO DE OBRA'!$B:$B,0)),"")</f>
        <v>0.77116642793298318</v>
      </c>
      <c r="F60" s="603">
        <f>IFERROR(INDEX('MANO DE OBRA'!$J:$J,MATCH(C60,'MANO DE OBRA'!$B:$B,0)),"")</f>
        <v>103371.47181666666</v>
      </c>
      <c r="G60" s="83">
        <v>6</v>
      </c>
      <c r="H60" s="603">
        <f>IFERROR((F60/G60)*D60,0)</f>
        <v>17228.57863611111</v>
      </c>
      <c r="I60" s="595"/>
    </row>
    <row r="61" spans="2:9">
      <c r="B61" s="599"/>
      <c r="C61" s="606"/>
      <c r="D61" s="601"/>
      <c r="E61" s="615" t="str">
        <f>IFERROR(INDEX('MANO DE OBRA'!$F:$F,MATCH(C61,'MANO DE OBRA'!$B:$B,0)),"")</f>
        <v/>
      </c>
      <c r="F61" s="603" t="str">
        <f>IFERROR(INDEX('MANO DE OBRA'!$J:$J,MATCH(C61,'MANO DE OBRA'!$B:$B,0)),"")</f>
        <v/>
      </c>
      <c r="G61" s="83"/>
      <c r="H61" s="603">
        <f>IFERROR((F61/G61)*D61,0)</f>
        <v>0</v>
      </c>
      <c r="I61" s="595"/>
    </row>
    <row r="62" spans="2:9" ht="15.75" thickBot="1">
      <c r="B62" s="599"/>
      <c r="C62" s="606"/>
      <c r="D62" s="601"/>
      <c r="E62" s="615" t="str">
        <f>IFERROR(INDEX('MANO DE OBRA'!$F:$F,MATCH(C62,'MANO DE OBRA'!$B:$B,0)),"")</f>
        <v/>
      </c>
      <c r="F62" s="603" t="str">
        <f>IFERROR(INDEX('MANO DE OBRA'!$J:$J,MATCH(C62,'MANO DE OBRA'!$B:$B,0)),"")</f>
        <v/>
      </c>
      <c r="G62" s="83"/>
      <c r="H62" s="603">
        <f>IFERROR((F62/G62)*D62,0)</f>
        <v>0</v>
      </c>
      <c r="I62" s="595"/>
    </row>
    <row r="63" spans="2:9" ht="15.75" thickBot="1">
      <c r="B63" s="593"/>
      <c r="H63" s="609" t="s">
        <v>307</v>
      </c>
      <c r="I63" s="610">
        <f>SUM(H60:H62)</f>
        <v>17228.57863611111</v>
      </c>
    </row>
    <row r="64" spans="2:9">
      <c r="B64" s="593"/>
      <c r="C64" s="611" t="s">
        <v>313</v>
      </c>
      <c r="I64" s="595"/>
    </row>
    <row r="65" spans="2:9" ht="30">
      <c r="B65" s="596" t="s">
        <v>295</v>
      </c>
      <c r="C65" s="597" t="s">
        <v>296</v>
      </c>
      <c r="D65" s="613" t="s">
        <v>238</v>
      </c>
      <c r="E65" s="613" t="s">
        <v>22</v>
      </c>
      <c r="F65" s="613" t="s">
        <v>314</v>
      </c>
      <c r="G65" s="613" t="s">
        <v>315</v>
      </c>
      <c r="H65" s="613" t="s">
        <v>301</v>
      </c>
      <c r="I65" s="595"/>
    </row>
    <row r="66" spans="2:9">
      <c r="B66" s="599"/>
      <c r="C66" s="616" t="s">
        <v>316</v>
      </c>
      <c r="D66" s="615">
        <v>0.05</v>
      </c>
      <c r="E66" s="602"/>
      <c r="F66" s="603">
        <f>+I63</f>
        <v>17228.57863611111</v>
      </c>
      <c r="G66" s="83">
        <v>1</v>
      </c>
      <c r="H66" s="603">
        <f>IFERROR(G66*F66*D66,0)</f>
        <v>861.42893180555552</v>
      </c>
      <c r="I66" s="595"/>
    </row>
    <row r="67" spans="2:9">
      <c r="B67" s="599"/>
      <c r="C67" s="606"/>
      <c r="D67" s="601"/>
      <c r="E67" s="601" t="str">
        <f>IFERROR(INDEX(INSUMOS!$C:$C,MATCH(C67,INSUMOS!$B:$B,0)),"")</f>
        <v/>
      </c>
      <c r="F67" s="603" t="str">
        <f>IFERROR(INDEX(INSUMOS!$D:$D,MATCH(C67,INSUMOS!$B:$B,0)),"")</f>
        <v/>
      </c>
      <c r="G67" s="83"/>
      <c r="H67" s="603">
        <f>IFERROR(G67*F67,0)</f>
        <v>0</v>
      </c>
      <c r="I67" s="595"/>
    </row>
    <row r="68" spans="2:9" ht="15.75" thickBot="1">
      <c r="B68" s="599"/>
      <c r="C68" s="606"/>
      <c r="D68" s="601"/>
      <c r="E68" s="601" t="str">
        <f>IFERROR(INDEX(INSUMOS!$C:$C,MATCH(C68,INSUMOS!$B:$B,0)),"")</f>
        <v/>
      </c>
      <c r="F68" s="603" t="str">
        <f>IFERROR(INDEX(INSUMOS!$D:$D,MATCH(C68,INSUMOS!$B:$B,0)),"")</f>
        <v/>
      </c>
      <c r="G68" s="83"/>
      <c r="H68" s="608">
        <f>IFERROR(G68*F68,0)</f>
        <v>0</v>
      </c>
      <c r="I68" s="595"/>
    </row>
    <row r="69" spans="2:9" ht="15.75" thickBot="1">
      <c r="B69" s="593"/>
      <c r="H69" s="609" t="s">
        <v>307</v>
      </c>
      <c r="I69" s="610">
        <f>SUM(H66:H68)</f>
        <v>861.42893180555552</v>
      </c>
    </row>
    <row r="70" spans="2:9">
      <c r="B70" s="593"/>
      <c r="C70" s="611" t="s">
        <v>317</v>
      </c>
      <c r="I70" s="595"/>
    </row>
    <row r="71" spans="2:9" ht="30">
      <c r="B71" s="596" t="s">
        <v>295</v>
      </c>
      <c r="C71" s="597" t="s">
        <v>296</v>
      </c>
      <c r="D71" s="613" t="s">
        <v>238</v>
      </c>
      <c r="E71" s="613" t="s">
        <v>22</v>
      </c>
      <c r="F71" s="613" t="s">
        <v>314</v>
      </c>
      <c r="G71" s="613" t="s">
        <v>315</v>
      </c>
      <c r="H71" s="598" t="s">
        <v>301</v>
      </c>
      <c r="I71" s="595"/>
    </row>
    <row r="72" spans="2:9">
      <c r="B72" s="599"/>
      <c r="C72" s="616" t="s">
        <v>318</v>
      </c>
      <c r="D72" s="615">
        <v>0.01</v>
      </c>
      <c r="E72" s="617">
        <v>1</v>
      </c>
      <c r="F72" s="603">
        <f>+I63</f>
        <v>17228.57863611111</v>
      </c>
      <c r="G72" s="601">
        <v>0.01</v>
      </c>
      <c r="H72" s="603">
        <f>IFERROR(G72*F72,0)</f>
        <v>172.28578636111109</v>
      </c>
      <c r="I72" s="595"/>
    </row>
    <row r="73" spans="2:9">
      <c r="B73" s="599"/>
      <c r="C73" s="606" t="s">
        <v>319</v>
      </c>
      <c r="E73" s="601" t="str">
        <f>IFERROR(INDEX(INSUMOS!$C:$C,MATCH(C73,INSUMOS!$B:$B,0)),"")</f>
        <v>m3</v>
      </c>
      <c r="F73" s="603">
        <f>IFERROR(INDEX(INSUMOS!$D:$D,MATCH(C73,INSUMOS!$B:$B,0)),"")</f>
        <v>45000</v>
      </c>
      <c r="G73" s="601">
        <v>0.03</v>
      </c>
      <c r="H73" s="603">
        <f>IFERROR(G73*F73,0)</f>
        <v>1350</v>
      </c>
      <c r="I73" s="595"/>
    </row>
    <row r="74" spans="2:9" ht="15.75" thickBot="1">
      <c r="B74" s="599"/>
      <c r="C74" s="606"/>
      <c r="D74" s="601" t="str">
        <f>IFERROR(INDEX(INSUMOS!$C:$C,MATCH(C74,INSUMOS!$B:$B,0)),"")</f>
        <v/>
      </c>
      <c r="E74" s="602"/>
      <c r="F74" s="603" t="str">
        <f>IFERROR(INDEX(INSUMOS!$D:$D,MATCH(C74,INSUMOS!$B:$B,0)),"")</f>
        <v/>
      </c>
      <c r="G74" s="601"/>
      <c r="H74" s="603">
        <f>IFERROR(G74*F74,0)</f>
        <v>0</v>
      </c>
      <c r="I74" s="595"/>
    </row>
    <row r="75" spans="2:9" ht="15.75" thickBot="1">
      <c r="B75" s="618"/>
      <c r="C75" s="619"/>
      <c r="D75" s="620"/>
      <c r="E75" s="621"/>
      <c r="F75" s="621"/>
      <c r="G75" s="620"/>
      <c r="H75" s="609" t="s">
        <v>307</v>
      </c>
      <c r="I75" s="610">
        <f>SUM(H72:H74)</f>
        <v>1522.2857863611111</v>
      </c>
    </row>
    <row r="76" spans="2:9" ht="15.75" thickBot="1"/>
    <row r="77" spans="2:9" ht="33" customHeight="1" thickBot="1">
      <c r="B77" s="571"/>
      <c r="C77" s="572" t="str">
        <f>+$C$2</f>
        <v>MANTENIMIENTO RESTAURANTES ESCOLARES</v>
      </c>
      <c r="D77" s="573"/>
      <c r="E77" s="573"/>
      <c r="F77" s="573"/>
      <c r="G77" s="574"/>
      <c r="H77" s="575"/>
      <c r="I77" s="576"/>
    </row>
    <row r="78" spans="2:9" ht="33" customHeight="1" thickBot="1">
      <c r="B78" s="577"/>
      <c r="C78" s="578" t="str">
        <f>+$C$3</f>
        <v>GOBERNACION DE ANTIOQUIA</v>
      </c>
      <c r="D78" s="579"/>
      <c r="E78" s="579"/>
      <c r="F78" s="579"/>
      <c r="G78" s="580"/>
      <c r="H78" s="581"/>
      <c r="I78" s="582"/>
    </row>
    <row r="79" spans="2:9" ht="15.75" thickBot="1">
      <c r="B79" s="593"/>
      <c r="I79" s="595"/>
    </row>
    <row r="80" spans="2:9" ht="15.75" thickBot="1">
      <c r="B80" s="589" t="s">
        <v>6</v>
      </c>
      <c r="C80" s="773" t="str">
        <f>INDEX(ACTIVIDADES!$C:$C,MATCH(B81,ACTIVIDADES!$B:$B,0))</f>
        <v xml:space="preserve">Limpieza de cunetas, incluye: Acarreo interno, cargue, transporte y botada de escombros y material producto de la actividad y todo lo necesario para la correcta ejecución de la actividad.  </v>
      </c>
      <c r="D80" s="774"/>
      <c r="E80" s="774"/>
      <c r="F80" s="774"/>
      <c r="G80" s="775"/>
      <c r="H80" s="587" t="s">
        <v>289</v>
      </c>
      <c r="I80" s="588" t="s">
        <v>290</v>
      </c>
    </row>
    <row r="81" spans="2:10">
      <c r="B81" s="784">
        <f>+ACTIVIDADES!B12</f>
        <v>2.0199999999999996</v>
      </c>
      <c r="C81" s="776"/>
      <c r="D81" s="777"/>
      <c r="E81" s="777"/>
      <c r="F81" s="777"/>
      <c r="G81" s="778"/>
      <c r="H81" s="585">
        <f>IF(I84=0,0,I95/I84)</f>
        <v>0</v>
      </c>
      <c r="I81" s="586">
        <f>IF(I84=0,0,I101/I84)</f>
        <v>0.72124448679011965</v>
      </c>
    </row>
    <row r="82" spans="2:10" ht="15.75" thickBot="1">
      <c r="B82" s="785"/>
      <c r="C82" s="776"/>
      <c r="D82" s="777"/>
      <c r="E82" s="777"/>
      <c r="F82" s="777"/>
      <c r="G82" s="778"/>
      <c r="H82" s="587" t="s">
        <v>291</v>
      </c>
      <c r="I82" s="588" t="s">
        <v>292</v>
      </c>
    </row>
    <row r="83" spans="2:10" ht="15.75" thickBot="1">
      <c r="B83" s="589" t="s">
        <v>22</v>
      </c>
      <c r="C83" s="776"/>
      <c r="D83" s="777"/>
      <c r="E83" s="777"/>
      <c r="F83" s="777"/>
      <c r="G83" s="778"/>
      <c r="H83" s="585">
        <f>IF(I84=0,0,I107/I84)</f>
        <v>3.6062224339505983E-2</v>
      </c>
      <c r="I83" s="586">
        <f>IF(I84=0,0,I113/I84)</f>
        <v>0.24269328887037439</v>
      </c>
    </row>
    <row r="84" spans="2:10" ht="15.75" thickBot="1">
      <c r="B84" s="590" t="str">
        <f>INDEX(ACTIVIDADES!$D:$D,MATCH(B81,ACTIVIDADES!$B:$B,0))</f>
        <v>ml</v>
      </c>
      <c r="C84" s="781"/>
      <c r="D84" s="782"/>
      <c r="E84" s="782"/>
      <c r="F84" s="782"/>
      <c r="G84" s="783"/>
      <c r="H84" s="591" t="s">
        <v>293</v>
      </c>
      <c r="I84" s="592">
        <f>SUM(I95:I113)</f>
        <v>5732.9504050266669</v>
      </c>
      <c r="J84" s="570">
        <f>+B81</f>
        <v>2.0199999999999996</v>
      </c>
    </row>
    <row r="85" spans="2:10">
      <c r="B85" s="593"/>
      <c r="C85" s="594" t="s">
        <v>294</v>
      </c>
      <c r="I85" s="595"/>
    </row>
    <row r="86" spans="2:10">
      <c r="B86" s="596" t="s">
        <v>295</v>
      </c>
      <c r="C86" s="597" t="s">
        <v>296</v>
      </c>
      <c r="D86" s="598" t="s">
        <v>297</v>
      </c>
      <c r="E86" s="598" t="s">
        <v>298</v>
      </c>
      <c r="F86" s="598" t="s">
        <v>299</v>
      </c>
      <c r="G86" s="598" t="s">
        <v>300</v>
      </c>
      <c r="H86" s="598" t="s">
        <v>301</v>
      </c>
      <c r="I86" s="595"/>
    </row>
    <row r="87" spans="2:10">
      <c r="B87" s="599"/>
      <c r="C87" s="600"/>
      <c r="D87" s="601" t="str">
        <f>IFERROR(INDEX(INSUMOS!$C:$C,MATCH(C87,INSUMOS!$B:$B,0)),"")</f>
        <v/>
      </c>
      <c r="E87" s="602"/>
      <c r="F87" s="603" t="str">
        <f>IFERROR(INDEX(INSUMOS!$D:$D,MATCH(C87,INSUMOS!$B:$B,0)),"")</f>
        <v/>
      </c>
      <c r="G87" s="604"/>
      <c r="H87" s="603">
        <f>IFERROR(G87*F87*E87+F87*E87,0)</f>
        <v>0</v>
      </c>
      <c r="I87" s="595"/>
    </row>
    <row r="88" spans="2:10">
      <c r="B88" s="599"/>
      <c r="C88" s="600"/>
      <c r="D88" s="601" t="str">
        <f>IFERROR(INDEX(INSUMOS!$C:$C,MATCH(C88,INSUMOS!$B:$B,0)),"")</f>
        <v/>
      </c>
      <c r="E88" s="605"/>
      <c r="F88" s="603" t="str">
        <f>IFERROR(INDEX(INSUMOS!$D:$D,MATCH(C88,INSUMOS!$B:$B,0)),"")</f>
        <v/>
      </c>
      <c r="G88" s="604"/>
      <c r="H88" s="603">
        <f t="shared" ref="H88:H94" si="2">IFERROR(G88*F88*E88+F88*E88,0)</f>
        <v>0</v>
      </c>
      <c r="I88" s="595"/>
    </row>
    <row r="89" spans="2:10">
      <c r="B89" s="599"/>
      <c r="C89" s="600"/>
      <c r="D89" s="601" t="str">
        <f>IFERROR(INDEX(INSUMOS!$C:$C,MATCH(C89,INSUMOS!$B:$B,0)),"")</f>
        <v/>
      </c>
      <c r="E89" s="602"/>
      <c r="F89" s="603" t="str">
        <f>IFERROR(INDEX(INSUMOS!$D:$D,MATCH(C89,INSUMOS!$B:$B,0)),"")</f>
        <v/>
      </c>
      <c r="G89" s="604"/>
      <c r="H89" s="603">
        <f t="shared" si="2"/>
        <v>0</v>
      </c>
      <c r="I89" s="595"/>
    </row>
    <row r="90" spans="2:10">
      <c r="B90" s="599"/>
      <c r="C90" s="600"/>
      <c r="D90" s="601" t="str">
        <f>IFERROR(INDEX(INSUMOS!$C:$C,MATCH(C90,INSUMOS!$B:$B,0)),"")</f>
        <v/>
      </c>
      <c r="E90" s="602"/>
      <c r="F90" s="603" t="str">
        <f>IFERROR(INDEX(INSUMOS!$D:$D,MATCH(C90,INSUMOS!$B:$B,0)),"")</f>
        <v/>
      </c>
      <c r="G90" s="604"/>
      <c r="H90" s="603">
        <f t="shared" si="2"/>
        <v>0</v>
      </c>
      <c r="I90" s="595"/>
    </row>
    <row r="91" spans="2:10">
      <c r="B91" s="599"/>
      <c r="C91" s="600"/>
      <c r="D91" s="601" t="str">
        <f>IFERROR(INDEX(INSUMOS!$C:$C,MATCH(C91,INSUMOS!$B:$B,0)),"")</f>
        <v/>
      </c>
      <c r="E91" s="602"/>
      <c r="F91" s="603" t="str">
        <f>IFERROR(INDEX(INSUMOS!$D:$D,MATCH(C91,INSUMOS!$B:$B,0)),"")</f>
        <v/>
      </c>
      <c r="G91" s="604"/>
      <c r="H91" s="603">
        <f t="shared" si="2"/>
        <v>0</v>
      </c>
      <c r="I91" s="595"/>
    </row>
    <row r="92" spans="2:10">
      <c r="B92" s="599"/>
      <c r="C92" s="600"/>
      <c r="D92" s="601" t="str">
        <f>IFERROR(INDEX(INSUMOS!$C:$C,MATCH(C92,INSUMOS!$B:$B,0)),"")</f>
        <v/>
      </c>
      <c r="E92" s="602"/>
      <c r="F92" s="603" t="str">
        <f>IFERROR(INDEX(INSUMOS!$D:$D,MATCH(C92,INSUMOS!$B:$B,0)),"")</f>
        <v/>
      </c>
      <c r="G92" s="604"/>
      <c r="H92" s="603">
        <f t="shared" si="2"/>
        <v>0</v>
      </c>
      <c r="I92" s="595"/>
    </row>
    <row r="93" spans="2:10">
      <c r="B93" s="599"/>
      <c r="C93" s="606"/>
      <c r="D93" s="601" t="str">
        <f>IFERROR(INDEX(INSUMOS!$C:$C,MATCH(C93,INSUMOS!$B:$B,0)),"")</f>
        <v/>
      </c>
      <c r="E93" s="602"/>
      <c r="F93" s="607" t="str">
        <f>IFERROR(INDEX(INSUMOS!$D:$D,MATCH(C93,INSUMOS!$B:$B,0)),"")</f>
        <v/>
      </c>
      <c r="G93" s="604"/>
      <c r="H93" s="603">
        <f t="shared" si="2"/>
        <v>0</v>
      </c>
      <c r="I93" s="595"/>
    </row>
    <row r="94" spans="2:10" ht="15.75" thickBot="1">
      <c r="B94" s="599"/>
      <c r="C94" s="606"/>
      <c r="D94" s="601" t="str">
        <f>IFERROR(INDEX(INSUMOS!$C:$C,MATCH(C94,INSUMOS!$B:$B,0)),"")</f>
        <v/>
      </c>
      <c r="E94" s="602"/>
      <c r="F94" s="607" t="str">
        <f>IFERROR(INDEX(INSUMOS!$D:$D,MATCH(C94,INSUMOS!$B:$B,0)),"")</f>
        <v/>
      </c>
      <c r="G94" s="604"/>
      <c r="H94" s="608">
        <f t="shared" si="2"/>
        <v>0</v>
      </c>
      <c r="I94" s="595"/>
    </row>
    <row r="95" spans="2:10" ht="15.75" thickBot="1">
      <c r="B95" s="593"/>
      <c r="H95" s="609" t="s">
        <v>307</v>
      </c>
      <c r="I95" s="610">
        <f>SUM(H87:H94)</f>
        <v>0</v>
      </c>
    </row>
    <row r="96" spans="2:10">
      <c r="B96" s="593"/>
      <c r="C96" s="611" t="s">
        <v>308</v>
      </c>
      <c r="I96" s="595"/>
    </row>
    <row r="97" spans="2:9">
      <c r="B97" s="596" t="s">
        <v>295</v>
      </c>
      <c r="C97" s="597" t="s">
        <v>296</v>
      </c>
      <c r="D97" s="598" t="s">
        <v>309</v>
      </c>
      <c r="E97" s="612" t="s">
        <v>310</v>
      </c>
      <c r="F97" s="612"/>
      <c r="G97" s="613" t="s">
        <v>311</v>
      </c>
      <c r="H97" s="614" t="s">
        <v>301</v>
      </c>
      <c r="I97" s="595"/>
    </row>
    <row r="98" spans="2:9">
      <c r="B98" s="599"/>
      <c r="C98" s="606" t="s">
        <v>312</v>
      </c>
      <c r="D98" s="601">
        <v>2</v>
      </c>
      <c r="E98" s="615">
        <f>IFERROR(INDEX('MANO DE OBRA'!$F:$F,MATCH(C98,'MANO DE OBRA'!$B:$B,0)),"")</f>
        <v>0.77116642793298318</v>
      </c>
      <c r="F98" s="603">
        <f>IFERROR(INDEX('MANO DE OBRA'!$J:$J,MATCH(C98,'MANO DE OBRA'!$B:$B,0)),"")</f>
        <v>103371.47181666666</v>
      </c>
      <c r="G98" s="83">
        <v>50</v>
      </c>
      <c r="H98" s="603">
        <f>IFERROR((F98/G98)*D98,0)</f>
        <v>4134.8588726666667</v>
      </c>
      <c r="I98" s="595"/>
    </row>
    <row r="99" spans="2:9">
      <c r="B99" s="599"/>
      <c r="C99" s="606"/>
      <c r="D99" s="601"/>
      <c r="E99" s="615" t="str">
        <f>IFERROR(INDEX('MANO DE OBRA'!$F:$F,MATCH(C99,'MANO DE OBRA'!$B:$B,0)),"")</f>
        <v/>
      </c>
      <c r="F99" s="603" t="str">
        <f>IFERROR(INDEX('MANO DE OBRA'!$J:$J,MATCH(C99,'MANO DE OBRA'!$B:$B,0)),"")</f>
        <v/>
      </c>
      <c r="G99" s="83"/>
      <c r="H99" s="603">
        <f>IFERROR((F99/G99)*D99,0)</f>
        <v>0</v>
      </c>
      <c r="I99" s="595"/>
    </row>
    <row r="100" spans="2:9" ht="15.75" thickBot="1">
      <c r="B100" s="599"/>
      <c r="C100" s="606"/>
      <c r="D100" s="601"/>
      <c r="E100" s="615" t="str">
        <f>IFERROR(INDEX('MANO DE OBRA'!$F:$F,MATCH(C100,'MANO DE OBRA'!$B:$B,0)),"")</f>
        <v/>
      </c>
      <c r="F100" s="603" t="str">
        <f>IFERROR(INDEX('MANO DE OBRA'!$J:$J,MATCH(C100,'MANO DE OBRA'!$B:$B,0)),"")</f>
        <v/>
      </c>
      <c r="G100" s="83"/>
      <c r="H100" s="603">
        <f>IFERROR((F100/G100)*D100,0)</f>
        <v>0</v>
      </c>
      <c r="I100" s="595"/>
    </row>
    <row r="101" spans="2:9" ht="15.75" thickBot="1">
      <c r="B101" s="593"/>
      <c r="H101" s="609" t="s">
        <v>307</v>
      </c>
      <c r="I101" s="610">
        <f>SUM(H98:H100)</f>
        <v>4134.8588726666667</v>
      </c>
    </row>
    <row r="102" spans="2:9">
      <c r="B102" s="593"/>
      <c r="C102" s="611" t="s">
        <v>313</v>
      </c>
      <c r="I102" s="595"/>
    </row>
    <row r="103" spans="2:9" ht="30">
      <c r="B103" s="596" t="s">
        <v>295</v>
      </c>
      <c r="C103" s="597" t="s">
        <v>296</v>
      </c>
      <c r="D103" s="613" t="s">
        <v>238</v>
      </c>
      <c r="E103" s="613" t="s">
        <v>22</v>
      </c>
      <c r="F103" s="613" t="s">
        <v>314</v>
      </c>
      <c r="G103" s="613" t="s">
        <v>315</v>
      </c>
      <c r="H103" s="613" t="s">
        <v>301</v>
      </c>
      <c r="I103" s="595"/>
    </row>
    <row r="104" spans="2:9">
      <c r="B104" s="599"/>
      <c r="C104" s="616" t="s">
        <v>316</v>
      </c>
      <c r="D104" s="615">
        <v>0.05</v>
      </c>
      <c r="E104" s="602"/>
      <c r="F104" s="603">
        <f>+I101</f>
        <v>4134.8588726666667</v>
      </c>
      <c r="G104" s="83">
        <v>1</v>
      </c>
      <c r="H104" s="603">
        <f>IFERROR(G104*F104*D104,0)</f>
        <v>206.74294363333334</v>
      </c>
      <c r="I104" s="595"/>
    </row>
    <row r="105" spans="2:9">
      <c r="B105" s="599"/>
      <c r="C105" s="606"/>
      <c r="D105" s="601"/>
      <c r="E105" s="601" t="str">
        <f>IFERROR(INDEX(INSUMOS!$C:$C,MATCH(C105,INSUMOS!$B:$B,0)),"")</f>
        <v/>
      </c>
      <c r="F105" s="603" t="str">
        <f>IFERROR(INDEX(INSUMOS!$D:$D,MATCH(C105,INSUMOS!$B:$B,0)),"")</f>
        <v/>
      </c>
      <c r="G105" s="83"/>
      <c r="H105" s="603">
        <f>IFERROR(G105*F105,0)</f>
        <v>0</v>
      </c>
      <c r="I105" s="595"/>
    </row>
    <row r="106" spans="2:9" ht="15.75" thickBot="1">
      <c r="B106" s="599"/>
      <c r="C106" s="606"/>
      <c r="D106" s="601"/>
      <c r="E106" s="601" t="str">
        <f>IFERROR(INDEX(INSUMOS!$C:$C,MATCH(C106,INSUMOS!$B:$B,0)),"")</f>
        <v/>
      </c>
      <c r="F106" s="603" t="str">
        <f>IFERROR(INDEX(INSUMOS!$D:$D,MATCH(C106,INSUMOS!$B:$B,0)),"")</f>
        <v/>
      </c>
      <c r="G106" s="83"/>
      <c r="H106" s="608">
        <f>IFERROR(G106*F106,0)</f>
        <v>0</v>
      </c>
      <c r="I106" s="595"/>
    </row>
    <row r="107" spans="2:9" ht="15.75" thickBot="1">
      <c r="B107" s="593"/>
      <c r="H107" s="609" t="s">
        <v>307</v>
      </c>
      <c r="I107" s="610">
        <f>SUM(H104:H106)</f>
        <v>206.74294363333334</v>
      </c>
    </row>
    <row r="108" spans="2:9">
      <c r="B108" s="593"/>
      <c r="C108" s="611" t="s">
        <v>317</v>
      </c>
      <c r="I108" s="595"/>
    </row>
    <row r="109" spans="2:9" ht="30">
      <c r="B109" s="596" t="s">
        <v>295</v>
      </c>
      <c r="C109" s="597" t="s">
        <v>296</v>
      </c>
      <c r="D109" s="613" t="s">
        <v>238</v>
      </c>
      <c r="E109" s="613" t="s">
        <v>22</v>
      </c>
      <c r="F109" s="613" t="s">
        <v>314</v>
      </c>
      <c r="G109" s="613" t="s">
        <v>315</v>
      </c>
      <c r="H109" s="598" t="s">
        <v>301</v>
      </c>
      <c r="I109" s="595"/>
    </row>
    <row r="110" spans="2:9">
      <c r="B110" s="599"/>
      <c r="C110" s="616" t="s">
        <v>318</v>
      </c>
      <c r="D110" s="615">
        <v>0.01</v>
      </c>
      <c r="E110" s="617">
        <v>1</v>
      </c>
      <c r="F110" s="603">
        <f>+I101</f>
        <v>4134.8588726666667</v>
      </c>
      <c r="G110" s="601">
        <v>0.01</v>
      </c>
      <c r="H110" s="603">
        <f>IFERROR(G110*F110,0)</f>
        <v>41.348588726666669</v>
      </c>
      <c r="I110" s="595"/>
    </row>
    <row r="111" spans="2:9">
      <c r="B111" s="599"/>
      <c r="C111" s="606" t="s">
        <v>319</v>
      </c>
      <c r="E111" s="601" t="str">
        <f>IFERROR(INDEX(INSUMOS!$C:$C,MATCH(C111,INSUMOS!$B:$B,0)),"")</f>
        <v>m3</v>
      </c>
      <c r="F111" s="603">
        <f>IFERROR(INDEX(INSUMOS!$D:$D,MATCH(C111,INSUMOS!$B:$B,0)),"")</f>
        <v>45000</v>
      </c>
      <c r="G111" s="601">
        <v>0.03</v>
      </c>
      <c r="H111" s="603">
        <f>IFERROR(G111*F111,0)</f>
        <v>1350</v>
      </c>
      <c r="I111" s="595"/>
    </row>
    <row r="112" spans="2:9" ht="15.75" thickBot="1">
      <c r="B112" s="599"/>
      <c r="C112" s="606"/>
      <c r="D112" s="601" t="str">
        <f>IFERROR(INDEX(INSUMOS!$C:$C,MATCH(C112,INSUMOS!$B:$B,0)),"")</f>
        <v/>
      </c>
      <c r="E112" s="602"/>
      <c r="F112" s="603" t="str">
        <f>IFERROR(INDEX(INSUMOS!$D:$D,MATCH(C112,INSUMOS!$B:$B,0)),"")</f>
        <v/>
      </c>
      <c r="G112" s="601"/>
      <c r="H112" s="603">
        <f>IFERROR(G112*F112,0)</f>
        <v>0</v>
      </c>
      <c r="I112" s="595"/>
    </row>
    <row r="113" spans="2:10" ht="15.75" thickBot="1">
      <c r="B113" s="618"/>
      <c r="C113" s="619"/>
      <c r="D113" s="620"/>
      <c r="E113" s="621"/>
      <c r="F113" s="621"/>
      <c r="G113" s="620"/>
      <c r="H113" s="609" t="s">
        <v>307</v>
      </c>
      <c r="I113" s="610">
        <f>SUM(H110:H112)</f>
        <v>1391.3485887266668</v>
      </c>
    </row>
    <row r="114" spans="2:10" ht="15.75" thickBot="1"/>
    <row r="115" spans="2:10" ht="33" customHeight="1" thickBot="1">
      <c r="B115" s="571"/>
      <c r="C115" s="572" t="str">
        <f>+$C$2</f>
        <v>MANTENIMIENTO RESTAURANTES ESCOLARES</v>
      </c>
      <c r="D115" s="573"/>
      <c r="E115" s="573"/>
      <c r="F115" s="573"/>
      <c r="G115" s="574"/>
      <c r="H115" s="575"/>
      <c r="I115" s="576"/>
    </row>
    <row r="116" spans="2:10" ht="33" customHeight="1" thickBot="1">
      <c r="B116" s="577"/>
      <c r="C116" s="578" t="str">
        <f>+$C$3</f>
        <v>GOBERNACION DE ANTIOQUIA</v>
      </c>
      <c r="D116" s="579"/>
      <c r="E116" s="579"/>
      <c r="F116" s="579"/>
      <c r="G116" s="580"/>
      <c r="H116" s="581"/>
      <c r="I116" s="582"/>
    </row>
    <row r="117" spans="2:10" ht="15.75" thickBot="1">
      <c r="B117" s="593"/>
      <c r="I117" s="595"/>
    </row>
    <row r="118" spans="2:10" ht="15.75" thickBot="1">
      <c r="B118" s="589" t="s">
        <v>6</v>
      </c>
      <c r="C118" s="773" t="str">
        <f>INDEX(ACTIVIDADES!$C:$C,MATCH(B119,ACTIVIDADES!$B:$B,0))</f>
        <v>RETIRO Y BOTADA DE CUBIERTA DE TEJA DE BARRO.</v>
      </c>
      <c r="D118" s="774"/>
      <c r="E118" s="774"/>
      <c r="F118" s="774"/>
      <c r="G118" s="775"/>
      <c r="H118" s="587" t="s">
        <v>289</v>
      </c>
      <c r="I118" s="588" t="s">
        <v>290</v>
      </c>
    </row>
    <row r="119" spans="2:10">
      <c r="B119" s="784">
        <f>+ACTIVIDADES!B14</f>
        <v>3.01</v>
      </c>
      <c r="C119" s="776"/>
      <c r="D119" s="777"/>
      <c r="E119" s="777"/>
      <c r="F119" s="777"/>
      <c r="G119" s="778"/>
      <c r="H119" s="585">
        <f>IF(I122=0,0,I133/I122)</f>
        <v>0</v>
      </c>
      <c r="I119" s="586">
        <f>IF(I122=0,0,I139/I122)</f>
        <v>0.75755678496119883</v>
      </c>
    </row>
    <row r="120" spans="2:10" ht="15.75" thickBot="1">
      <c r="B120" s="785"/>
      <c r="C120" s="776"/>
      <c r="D120" s="777"/>
      <c r="E120" s="777"/>
      <c r="F120" s="777"/>
      <c r="G120" s="778"/>
      <c r="H120" s="587" t="s">
        <v>291</v>
      </c>
      <c r="I120" s="588" t="s">
        <v>292</v>
      </c>
    </row>
    <row r="121" spans="2:10" ht="15.75" thickBot="1">
      <c r="B121" s="589" t="s">
        <v>22</v>
      </c>
      <c r="C121" s="776"/>
      <c r="D121" s="777"/>
      <c r="E121" s="777"/>
      <c r="F121" s="777"/>
      <c r="G121" s="778"/>
      <c r="H121" s="585">
        <f>IF(I122=0,0,I145/I122)</f>
        <v>6.2056095462917821E-2</v>
      </c>
      <c r="I121" s="586">
        <f>IF(I122=0,0,I151/I122)</f>
        <v>0.18038711957588338</v>
      </c>
    </row>
    <row r="122" spans="2:10" ht="15.75" thickBot="1">
      <c r="B122" s="590" t="str">
        <f>INDEX(ACTIVIDADES!$D:$D,MATCH(B119,ACTIVIDADES!$B:$B,0))</f>
        <v>m²</v>
      </c>
      <c r="C122" s="781"/>
      <c r="D122" s="782"/>
      <c r="E122" s="782"/>
      <c r="F122" s="782"/>
      <c r="G122" s="783"/>
      <c r="H122" s="591" t="s">
        <v>293</v>
      </c>
      <c r="I122" s="592">
        <f>SUM(I133:I151)</f>
        <v>26039.925890648057</v>
      </c>
      <c r="J122" s="570">
        <f>+B119</f>
        <v>3.01</v>
      </c>
    </row>
    <row r="123" spans="2:10">
      <c r="B123" s="593"/>
      <c r="C123" s="594" t="s">
        <v>294</v>
      </c>
      <c r="I123" s="595"/>
    </row>
    <row r="124" spans="2:10">
      <c r="B124" s="596" t="s">
        <v>295</v>
      </c>
      <c r="C124" s="597" t="s">
        <v>296</v>
      </c>
      <c r="D124" s="598" t="s">
        <v>297</v>
      </c>
      <c r="E124" s="598" t="s">
        <v>298</v>
      </c>
      <c r="F124" s="598" t="s">
        <v>299</v>
      </c>
      <c r="G124" s="598" t="s">
        <v>300</v>
      </c>
      <c r="H124" s="598" t="s">
        <v>301</v>
      </c>
      <c r="I124" s="595"/>
    </row>
    <row r="125" spans="2:10">
      <c r="B125" s="599"/>
      <c r="C125" s="600"/>
      <c r="D125" s="601" t="str">
        <f>IFERROR(INDEX(INSUMOS!$C:$C,MATCH(C125,INSUMOS!$B:$B,0)),"")</f>
        <v/>
      </c>
      <c r="E125" s="602"/>
      <c r="F125" s="607" t="str">
        <f>IFERROR(INDEX(INSUMOS!$D:$D,MATCH(C125,INSUMOS!$B:$B,0)),"")</f>
        <v/>
      </c>
      <c r="G125" s="615"/>
      <c r="H125" s="603">
        <f>IFERROR(G125*F125*E125+F125*E125,0)</f>
        <v>0</v>
      </c>
      <c r="I125" s="595"/>
    </row>
    <row r="126" spans="2:10">
      <c r="B126" s="599"/>
      <c r="C126" s="600"/>
      <c r="D126" s="601" t="str">
        <f>IFERROR(INDEX(INSUMOS!$C:$C,MATCH(C126,INSUMOS!$B:$B,0)),"")</f>
        <v/>
      </c>
      <c r="E126" s="602"/>
      <c r="F126" s="607" t="str">
        <f>IFERROR(INDEX(INSUMOS!$D:$D,MATCH(C126,INSUMOS!$B:$B,0)),"")</f>
        <v/>
      </c>
      <c r="G126" s="615"/>
      <c r="H126" s="603">
        <f t="shared" ref="H126:H132" si="3">IFERROR(G126*F126*E126+F126*E126,0)</f>
        <v>0</v>
      </c>
      <c r="I126" s="595"/>
    </row>
    <row r="127" spans="2:10">
      <c r="B127" s="599"/>
      <c r="C127" s="600"/>
      <c r="D127" s="601" t="str">
        <f>IFERROR(INDEX(INSUMOS!$C:$C,MATCH(C127,INSUMOS!$B:$B,0)),"")</f>
        <v/>
      </c>
      <c r="E127" s="602"/>
      <c r="F127" s="607" t="str">
        <f>IFERROR(INDEX(INSUMOS!$D:$D,MATCH(C127,INSUMOS!$B:$B,0)),"")</f>
        <v/>
      </c>
      <c r="G127" s="615"/>
      <c r="H127" s="603">
        <f t="shared" si="3"/>
        <v>0</v>
      </c>
      <c r="I127" s="595"/>
    </row>
    <row r="128" spans="2:10">
      <c r="B128" s="599"/>
      <c r="C128" s="600"/>
      <c r="D128" s="601" t="str">
        <f>IFERROR(INDEX(INSUMOS!$C:$C,MATCH(C128,INSUMOS!$B:$B,0)),"")</f>
        <v/>
      </c>
      <c r="E128" s="602"/>
      <c r="F128" s="607" t="str">
        <f>IFERROR(INDEX(INSUMOS!$D:$D,MATCH(C128,INSUMOS!$B:$B,0)),"")</f>
        <v/>
      </c>
      <c r="G128" s="615"/>
      <c r="H128" s="603">
        <f t="shared" si="3"/>
        <v>0</v>
      </c>
      <c r="I128" s="595"/>
    </row>
    <row r="129" spans="2:9">
      <c r="B129" s="599"/>
      <c r="C129" s="600"/>
      <c r="D129" s="601" t="str">
        <f>IFERROR(INDEX(INSUMOS!$C:$C,MATCH(C129,INSUMOS!$B:$B,0)),"")</f>
        <v/>
      </c>
      <c r="E129" s="602"/>
      <c r="F129" s="607" t="str">
        <f>IFERROR(INDEX(INSUMOS!$D:$D,MATCH(C129,INSUMOS!$B:$B,0)),"")</f>
        <v/>
      </c>
      <c r="G129" s="615"/>
      <c r="H129" s="603">
        <f t="shared" si="3"/>
        <v>0</v>
      </c>
      <c r="I129" s="595"/>
    </row>
    <row r="130" spans="2:9">
      <c r="B130" s="599"/>
      <c r="C130" s="600"/>
      <c r="D130" s="601" t="str">
        <f>IFERROR(INDEX(INSUMOS!$C:$C,MATCH(C130,INSUMOS!$B:$B,0)),"")</f>
        <v/>
      </c>
      <c r="E130" s="602"/>
      <c r="F130" s="607" t="str">
        <f>IFERROR(INDEX(INSUMOS!$D:$D,MATCH(C130,INSUMOS!$B:$B,0)),"")</f>
        <v/>
      </c>
      <c r="G130" s="615"/>
      <c r="H130" s="603">
        <f t="shared" si="3"/>
        <v>0</v>
      </c>
      <c r="I130" s="595"/>
    </row>
    <row r="131" spans="2:9">
      <c r="B131" s="599"/>
      <c r="C131" s="606"/>
      <c r="D131" s="601" t="str">
        <f>IFERROR(INDEX(INSUMOS!$C:$C,MATCH(C131,INSUMOS!$B:$B,0)),"")</f>
        <v/>
      </c>
      <c r="E131" s="602"/>
      <c r="F131" s="607" t="str">
        <f>IFERROR(INDEX(INSUMOS!$D:$D,MATCH(C131,INSUMOS!$B:$B,0)),"")</f>
        <v/>
      </c>
      <c r="G131" s="615"/>
      <c r="H131" s="603">
        <f t="shared" si="3"/>
        <v>0</v>
      </c>
      <c r="I131" s="595"/>
    </row>
    <row r="132" spans="2:9" ht="15.75" thickBot="1">
      <c r="B132" s="599"/>
      <c r="C132" s="606"/>
      <c r="D132" s="601" t="str">
        <f>IFERROR(INDEX(INSUMOS!$C:$C,MATCH(C132,INSUMOS!$B:$B,0)),"")</f>
        <v/>
      </c>
      <c r="E132" s="602"/>
      <c r="F132" s="607" t="str">
        <f>IFERROR(INDEX(INSUMOS!$D:$D,MATCH(C132,INSUMOS!$B:$B,0)),"")</f>
        <v/>
      </c>
      <c r="G132" s="615"/>
      <c r="H132" s="608">
        <f t="shared" si="3"/>
        <v>0</v>
      </c>
      <c r="I132" s="595"/>
    </row>
    <row r="133" spans="2:9" ht="15.75" thickBot="1">
      <c r="B133" s="593"/>
      <c r="H133" s="609" t="s">
        <v>307</v>
      </c>
      <c r="I133" s="610">
        <f>SUM(H125:H132)</f>
        <v>0</v>
      </c>
    </row>
    <row r="134" spans="2:9">
      <c r="B134" s="593"/>
      <c r="C134" s="611" t="s">
        <v>308</v>
      </c>
      <c r="I134" s="595"/>
    </row>
    <row r="135" spans="2:9">
      <c r="B135" s="596" t="s">
        <v>295</v>
      </c>
      <c r="C135" s="597" t="s">
        <v>296</v>
      </c>
      <c r="D135" s="598" t="s">
        <v>309</v>
      </c>
      <c r="E135" s="612" t="s">
        <v>310</v>
      </c>
      <c r="F135" s="612"/>
      <c r="G135" s="613" t="s">
        <v>311</v>
      </c>
      <c r="H135" s="614" t="s">
        <v>301</v>
      </c>
      <c r="I135" s="595"/>
    </row>
    <row r="136" spans="2:9">
      <c r="B136" s="599"/>
      <c r="C136" s="606" t="s">
        <v>312</v>
      </c>
      <c r="D136" s="601">
        <v>1</v>
      </c>
      <c r="E136" s="615">
        <f>IFERROR(INDEX('MANO DE OBRA'!$F:$F,MATCH(C136,'MANO DE OBRA'!$B:$B,0)),"")</f>
        <v>0.77116642793298318</v>
      </c>
      <c r="F136" s="603">
        <f>IFERROR(INDEX('MANO DE OBRA'!$J:$J,MATCH(C136,'MANO DE OBRA'!$B:$B,0)),"")</f>
        <v>103371.47181666666</v>
      </c>
      <c r="G136" s="83">
        <v>12</v>
      </c>
      <c r="H136" s="603">
        <f>IFERROR((F136/G136)*D136,0)</f>
        <v>8614.2893180555548</v>
      </c>
      <c r="I136" s="595"/>
    </row>
    <row r="137" spans="2:9">
      <c r="B137" s="599"/>
      <c r="C137" s="606" t="s">
        <v>320</v>
      </c>
      <c r="D137" s="601">
        <v>1</v>
      </c>
      <c r="E137" s="615">
        <f>IFERROR(INDEX('MANO DE OBRA'!$F:$F,MATCH(C137,'MANO DE OBRA'!$B:$B,0)),"")</f>
        <v>0.77116642793298318</v>
      </c>
      <c r="F137" s="603">
        <f>IFERROR(INDEX('MANO DE OBRA'!$J:$J,MATCH(C137,'MANO DE OBRA'!$B:$B,0)),"")</f>
        <v>133349.19864350001</v>
      </c>
      <c r="G137" s="83">
        <f>+G136</f>
        <v>12</v>
      </c>
      <c r="H137" s="603">
        <f>IFERROR((F137/G137)*D137,0)</f>
        <v>11112.433220291668</v>
      </c>
      <c r="I137" s="595"/>
    </row>
    <row r="138" spans="2:9" ht="15.75" thickBot="1">
      <c r="B138" s="599"/>
      <c r="C138" s="606"/>
      <c r="D138" s="601"/>
      <c r="E138" s="615" t="str">
        <f>IFERROR(INDEX('MANO DE OBRA'!$F:$F,MATCH(C138,'MANO DE OBRA'!$B:$B,0)),"")</f>
        <v/>
      </c>
      <c r="F138" s="603" t="str">
        <f>IFERROR(INDEX('MANO DE OBRA'!$J:$J,MATCH(C138,'MANO DE OBRA'!$B:$B,0)),"")</f>
        <v/>
      </c>
      <c r="G138" s="83"/>
      <c r="H138" s="603">
        <f>IFERROR((F138/G138)*D138,0)</f>
        <v>0</v>
      </c>
      <c r="I138" s="595"/>
    </row>
    <row r="139" spans="2:9" ht="15.75" thickBot="1">
      <c r="B139" s="593"/>
      <c r="H139" s="609" t="s">
        <v>307</v>
      </c>
      <c r="I139" s="610">
        <f>SUM(H136:H138)</f>
        <v>19726.722538347225</v>
      </c>
    </row>
    <row r="140" spans="2:9">
      <c r="B140" s="593"/>
      <c r="C140" s="611" t="s">
        <v>313</v>
      </c>
      <c r="I140" s="595"/>
    </row>
    <row r="141" spans="2:9" ht="30">
      <c r="B141" s="596" t="s">
        <v>295</v>
      </c>
      <c r="C141" s="597" t="s">
        <v>296</v>
      </c>
      <c r="D141" s="613" t="s">
        <v>238</v>
      </c>
      <c r="E141" s="613" t="s">
        <v>22</v>
      </c>
      <c r="F141" s="613" t="s">
        <v>314</v>
      </c>
      <c r="G141" s="613" t="s">
        <v>315</v>
      </c>
      <c r="H141" s="613" t="s">
        <v>301</v>
      </c>
      <c r="I141" s="595"/>
    </row>
    <row r="142" spans="2:9">
      <c r="B142" s="599"/>
      <c r="C142" s="616" t="s">
        <v>316</v>
      </c>
      <c r="D142" s="615">
        <v>0.05</v>
      </c>
      <c r="E142" s="602"/>
      <c r="F142" s="603">
        <f>+I139</f>
        <v>19726.722538347225</v>
      </c>
      <c r="G142" s="601">
        <v>1</v>
      </c>
      <c r="H142" s="603">
        <f>IFERROR(G142*F142*D142,0)</f>
        <v>986.3361269173613</v>
      </c>
      <c r="I142" s="595"/>
    </row>
    <row r="143" spans="2:9">
      <c r="B143" s="599"/>
      <c r="C143" s="606" t="s">
        <v>321</v>
      </c>
      <c r="D143" s="601"/>
      <c r="E143" s="601" t="str">
        <f>IFERROR(INDEX(INSUMOS!$C:$C,MATCH(C143,INSUMOS!$B:$B,0)),"")</f>
        <v>día</v>
      </c>
      <c r="F143" s="603">
        <f>IFERROR(INDEX(INSUMOS!$D:$D,MATCH(C143,INSUMOS!$B:$B,0)),"")</f>
        <v>2900</v>
      </c>
      <c r="G143" s="83">
        <v>0.2</v>
      </c>
      <c r="H143" s="603">
        <f>IFERROR(G143*F143,0)</f>
        <v>580</v>
      </c>
      <c r="I143" s="595"/>
    </row>
    <row r="144" spans="2:9" ht="30.75" thickBot="1">
      <c r="B144" s="599"/>
      <c r="C144" s="606" t="s">
        <v>322</v>
      </c>
      <c r="D144" s="601"/>
      <c r="E144" s="601" t="str">
        <f>IFERROR(INDEX(INSUMOS!$C:$C,MATCH(C144,INSUMOS!$B:$B,0)),"")</f>
        <v>día</v>
      </c>
      <c r="F144" s="603">
        <f>IFERROR(INDEX(INSUMOS!$D:$D,MATCH(C144,INSUMOS!$B:$B,0)),"")</f>
        <v>248</v>
      </c>
      <c r="G144" s="601">
        <v>0.2</v>
      </c>
      <c r="H144" s="608">
        <f>IFERROR(G144*F144,0)</f>
        <v>49.6</v>
      </c>
      <c r="I144" s="595"/>
    </row>
    <row r="145" spans="2:10" ht="15.75" thickBot="1">
      <c r="B145" s="593"/>
      <c r="H145" s="609" t="s">
        <v>307</v>
      </c>
      <c r="I145" s="610">
        <f>SUM(H142:H144)</f>
        <v>1615.9361269173612</v>
      </c>
    </row>
    <row r="146" spans="2:10">
      <c r="B146" s="593"/>
      <c r="C146" s="611" t="s">
        <v>317</v>
      </c>
      <c r="I146" s="595"/>
    </row>
    <row r="147" spans="2:10" ht="30">
      <c r="B147" s="596" t="s">
        <v>295</v>
      </c>
      <c r="C147" s="597" t="s">
        <v>296</v>
      </c>
      <c r="D147" s="613" t="s">
        <v>238</v>
      </c>
      <c r="E147" s="613" t="s">
        <v>22</v>
      </c>
      <c r="F147" s="613" t="s">
        <v>314</v>
      </c>
      <c r="G147" s="613" t="s">
        <v>315</v>
      </c>
      <c r="H147" s="598" t="s">
        <v>301</v>
      </c>
      <c r="I147" s="595"/>
    </row>
    <row r="148" spans="2:10">
      <c r="B148" s="599"/>
      <c r="C148" s="616" t="s">
        <v>318</v>
      </c>
      <c r="D148" s="615">
        <v>0.01</v>
      </c>
      <c r="E148" s="617">
        <v>1</v>
      </c>
      <c r="F148" s="603">
        <f>+I139</f>
        <v>19726.722538347225</v>
      </c>
      <c r="G148" s="601">
        <v>0.01</v>
      </c>
      <c r="H148" s="603">
        <f>IFERROR(G148*F148,0)</f>
        <v>197.26722538347227</v>
      </c>
      <c r="I148" s="595"/>
    </row>
    <row r="149" spans="2:10">
      <c r="B149" s="599"/>
      <c r="C149" s="606" t="s">
        <v>319</v>
      </c>
      <c r="E149" s="601" t="str">
        <f>IFERROR(INDEX(INSUMOS!$C:$C,MATCH(C149,INSUMOS!$B:$B,0)),"")</f>
        <v>m3</v>
      </c>
      <c r="F149" s="603">
        <f>IFERROR(INDEX(INSUMOS!$D:$D,MATCH(C149,INSUMOS!$B:$B,0)),"")</f>
        <v>45000</v>
      </c>
      <c r="G149" s="601">
        <v>0.1</v>
      </c>
      <c r="H149" s="603">
        <f>IFERROR(G149*F149,0)</f>
        <v>4500</v>
      </c>
      <c r="I149" s="595"/>
    </row>
    <row r="150" spans="2:10" ht="15.75" thickBot="1">
      <c r="B150" s="599"/>
      <c r="C150" s="606"/>
      <c r="D150" s="601" t="str">
        <f>IFERROR(INDEX(INSUMOS!$C:$C,MATCH(C150,INSUMOS!$B:$B,0)),"")</f>
        <v/>
      </c>
      <c r="E150" s="602"/>
      <c r="F150" s="603" t="str">
        <f>IFERROR(INDEX(INSUMOS!$D:$D,MATCH(C150,INSUMOS!$B:$B,0)),"")</f>
        <v/>
      </c>
      <c r="G150" s="601"/>
      <c r="H150" s="603">
        <f>IFERROR(G150*F150,0)</f>
        <v>0</v>
      </c>
      <c r="I150" s="595"/>
    </row>
    <row r="151" spans="2:10" ht="15.75" thickBot="1">
      <c r="B151" s="618"/>
      <c r="C151" s="619"/>
      <c r="D151" s="620"/>
      <c r="E151" s="621"/>
      <c r="F151" s="621"/>
      <c r="G151" s="620"/>
      <c r="H151" s="609" t="s">
        <v>307</v>
      </c>
      <c r="I151" s="610">
        <f>SUM(H148:H150)</f>
        <v>4697.2672253834726</v>
      </c>
    </row>
    <row r="152" spans="2:10" ht="15.75" thickBot="1"/>
    <row r="153" spans="2:10" ht="33" customHeight="1" thickBot="1">
      <c r="B153" s="571"/>
      <c r="C153" s="572" t="str">
        <f>+$C$2</f>
        <v>MANTENIMIENTO RESTAURANTES ESCOLARES</v>
      </c>
      <c r="D153" s="573"/>
      <c r="E153" s="573"/>
      <c r="F153" s="573"/>
      <c r="G153" s="574"/>
      <c r="H153" s="575"/>
      <c r="I153" s="576"/>
    </row>
    <row r="154" spans="2:10" ht="33" customHeight="1" thickBot="1">
      <c r="B154" s="577"/>
      <c r="C154" s="578" t="str">
        <f>+$C$3</f>
        <v>GOBERNACION DE ANTIOQUIA</v>
      </c>
      <c r="D154" s="579"/>
      <c r="E154" s="579"/>
      <c r="F154" s="579"/>
      <c r="G154" s="580"/>
      <c r="H154" s="581"/>
      <c r="I154" s="582"/>
    </row>
    <row r="155" spans="2:10" ht="15.75" thickBot="1">
      <c r="B155" s="593"/>
      <c r="I155" s="595"/>
    </row>
    <row r="156" spans="2:10" ht="15.75" thickBot="1">
      <c r="B156" s="589" t="s">
        <v>6</v>
      </c>
      <c r="C156" s="773" t="str">
        <f>INDEX(ACTIVIDADES!$C:$C,MATCH(B157,ACTIVIDADES!$B:$B,0))</f>
        <v>RETIRO Y BOTADA  DE CUBIERTA EN FIBROCEMENTO O ASBESTO CEMENTO en mal estado.</v>
      </c>
      <c r="D156" s="774"/>
      <c r="E156" s="774"/>
      <c r="F156" s="774"/>
      <c r="G156" s="775"/>
      <c r="H156" s="587" t="s">
        <v>289</v>
      </c>
      <c r="I156" s="588" t="s">
        <v>290</v>
      </c>
    </row>
    <row r="157" spans="2:10">
      <c r="B157" s="784">
        <f>+ACTIVIDADES!B15</f>
        <v>3.0199999999999996</v>
      </c>
      <c r="C157" s="776"/>
      <c r="D157" s="777"/>
      <c r="E157" s="777"/>
      <c r="F157" s="777"/>
      <c r="G157" s="778"/>
      <c r="H157" s="585">
        <f>IF(I160=0,0,I171/I160)</f>
        <v>0</v>
      </c>
      <c r="I157" s="586">
        <f>IF(I160=0,0,I177/I160)</f>
        <v>0.89323593488003683</v>
      </c>
    </row>
    <row r="158" spans="2:10" ht="15.75" thickBot="1">
      <c r="B158" s="785"/>
      <c r="C158" s="776"/>
      <c r="D158" s="777"/>
      <c r="E158" s="777"/>
      <c r="F158" s="777"/>
      <c r="G158" s="778"/>
      <c r="H158" s="587" t="s">
        <v>291</v>
      </c>
      <c r="I158" s="588" t="s">
        <v>292</v>
      </c>
    </row>
    <row r="159" spans="2:10" ht="15.75" thickBot="1">
      <c r="B159" s="589" t="s">
        <v>22</v>
      </c>
      <c r="C159" s="776"/>
      <c r="D159" s="777"/>
      <c r="E159" s="777"/>
      <c r="F159" s="777"/>
      <c r="G159" s="778"/>
      <c r="H159" s="585">
        <f>IF(I160=0,0,I183/I160)</f>
        <v>6.9466016307947062E-2</v>
      </c>
      <c r="I159" s="586">
        <f>IF(I160=0,0,I189/I160)</f>
        <v>3.7298048812015989E-2</v>
      </c>
    </row>
    <row r="160" spans="2:10" ht="15.75" thickBot="1">
      <c r="B160" s="590" t="str">
        <f>INDEX(ACTIVIDADES!$D:$D,MATCH(B157,ACTIVIDADES!$B:$B,0))</f>
        <v>m²</v>
      </c>
      <c r="C160" s="781"/>
      <c r="D160" s="782"/>
      <c r="E160" s="782"/>
      <c r="F160" s="782"/>
      <c r="G160" s="783"/>
      <c r="H160" s="591" t="s">
        <v>293</v>
      </c>
      <c r="I160" s="592">
        <f>SUM(I171:I189)</f>
        <v>25382.778054229559</v>
      </c>
      <c r="J160" s="570">
        <f>+B157</f>
        <v>3.0199999999999996</v>
      </c>
    </row>
    <row r="161" spans="2:9">
      <c r="B161" s="593"/>
      <c r="C161" s="594" t="s">
        <v>294</v>
      </c>
      <c r="I161" s="595"/>
    </row>
    <row r="162" spans="2:9">
      <c r="B162" s="596" t="s">
        <v>295</v>
      </c>
      <c r="C162" s="597" t="s">
        <v>296</v>
      </c>
      <c r="D162" s="598" t="s">
        <v>297</v>
      </c>
      <c r="E162" s="598" t="s">
        <v>298</v>
      </c>
      <c r="F162" s="598" t="s">
        <v>299</v>
      </c>
      <c r="G162" s="598" t="s">
        <v>300</v>
      </c>
      <c r="H162" s="598" t="s">
        <v>301</v>
      </c>
      <c r="I162" s="595"/>
    </row>
    <row r="163" spans="2:9">
      <c r="B163" s="599"/>
      <c r="C163" s="600"/>
      <c r="D163" s="601" t="str">
        <f>IFERROR(INDEX(INSUMOS!$C:$C,MATCH(C163,INSUMOS!$B:$B,0)),"")</f>
        <v/>
      </c>
      <c r="E163" s="602"/>
      <c r="F163" s="607" t="str">
        <f>IFERROR(INDEX(INSUMOS!$D:$D,MATCH(C163,INSUMOS!$B:$B,0)),"")</f>
        <v/>
      </c>
      <c r="G163" s="615"/>
      <c r="H163" s="603">
        <f>IFERROR(G163*F163*E163+F163*E163,0)</f>
        <v>0</v>
      </c>
      <c r="I163" s="595"/>
    </row>
    <row r="164" spans="2:9">
      <c r="B164" s="599"/>
      <c r="C164" s="600"/>
      <c r="D164" s="601" t="str">
        <f>IFERROR(INDEX(INSUMOS!$C:$C,MATCH(C164,INSUMOS!$B:$B,0)),"")</f>
        <v/>
      </c>
      <c r="E164" s="602"/>
      <c r="F164" s="607" t="str">
        <f>IFERROR(INDEX(INSUMOS!$D:$D,MATCH(C164,INSUMOS!$B:$B,0)),"")</f>
        <v/>
      </c>
      <c r="G164" s="615"/>
      <c r="H164" s="603">
        <f t="shared" ref="H164:H170" si="4">IFERROR(G164*F164*E164+F164*E164,0)</f>
        <v>0</v>
      </c>
      <c r="I164" s="595"/>
    </row>
    <row r="165" spans="2:9">
      <c r="B165" s="599"/>
      <c r="C165" s="600"/>
      <c r="D165" s="601" t="str">
        <f>IFERROR(INDEX(INSUMOS!$C:$C,MATCH(C165,INSUMOS!$B:$B,0)),"")</f>
        <v/>
      </c>
      <c r="E165" s="602"/>
      <c r="F165" s="607" t="str">
        <f>IFERROR(INDEX(INSUMOS!$D:$D,MATCH(C165,INSUMOS!$B:$B,0)),"")</f>
        <v/>
      </c>
      <c r="G165" s="615"/>
      <c r="H165" s="603">
        <f t="shared" si="4"/>
        <v>0</v>
      </c>
      <c r="I165" s="595"/>
    </row>
    <row r="166" spans="2:9">
      <c r="B166" s="599"/>
      <c r="C166" s="600"/>
      <c r="D166" s="601" t="str">
        <f>IFERROR(INDEX(INSUMOS!$C:$C,MATCH(C166,INSUMOS!$B:$B,0)),"")</f>
        <v/>
      </c>
      <c r="E166" s="602"/>
      <c r="F166" s="607" t="str">
        <f>IFERROR(INDEX(INSUMOS!$D:$D,MATCH(C166,INSUMOS!$B:$B,0)),"")</f>
        <v/>
      </c>
      <c r="G166" s="615"/>
      <c r="H166" s="603">
        <f t="shared" si="4"/>
        <v>0</v>
      </c>
      <c r="I166" s="595"/>
    </row>
    <row r="167" spans="2:9">
      <c r="B167" s="599"/>
      <c r="C167" s="600"/>
      <c r="D167" s="601" t="str">
        <f>IFERROR(INDEX(INSUMOS!$C:$C,MATCH(C167,INSUMOS!$B:$B,0)),"")</f>
        <v/>
      </c>
      <c r="E167" s="602"/>
      <c r="F167" s="607" t="str">
        <f>IFERROR(INDEX(INSUMOS!$D:$D,MATCH(C167,INSUMOS!$B:$B,0)),"")</f>
        <v/>
      </c>
      <c r="G167" s="615"/>
      <c r="H167" s="603">
        <f t="shared" si="4"/>
        <v>0</v>
      </c>
      <c r="I167" s="595"/>
    </row>
    <row r="168" spans="2:9">
      <c r="B168" s="599"/>
      <c r="C168" s="600"/>
      <c r="D168" s="601" t="str">
        <f>IFERROR(INDEX(INSUMOS!$C:$C,MATCH(C168,INSUMOS!$B:$B,0)),"")</f>
        <v/>
      </c>
      <c r="E168" s="602"/>
      <c r="F168" s="607" t="str">
        <f>IFERROR(INDEX(INSUMOS!$D:$D,MATCH(C168,INSUMOS!$B:$B,0)),"")</f>
        <v/>
      </c>
      <c r="G168" s="615"/>
      <c r="H168" s="603">
        <f t="shared" si="4"/>
        <v>0</v>
      </c>
      <c r="I168" s="595"/>
    </row>
    <row r="169" spans="2:9">
      <c r="B169" s="599"/>
      <c r="C169" s="606"/>
      <c r="D169" s="601" t="str">
        <f>IFERROR(INDEX(INSUMOS!$C:$C,MATCH(C169,INSUMOS!$B:$B,0)),"")</f>
        <v/>
      </c>
      <c r="E169" s="602"/>
      <c r="F169" s="607" t="str">
        <f>IFERROR(INDEX(INSUMOS!$D:$D,MATCH(C169,INSUMOS!$B:$B,0)),"")</f>
        <v/>
      </c>
      <c r="G169" s="615"/>
      <c r="H169" s="603">
        <f t="shared" si="4"/>
        <v>0</v>
      </c>
      <c r="I169" s="595"/>
    </row>
    <row r="170" spans="2:9" ht="15.75" thickBot="1">
      <c r="B170" s="599"/>
      <c r="C170" s="606"/>
      <c r="D170" s="601" t="str">
        <f>IFERROR(INDEX(INSUMOS!$C:$C,MATCH(C170,INSUMOS!$B:$B,0)),"")</f>
        <v/>
      </c>
      <c r="E170" s="602"/>
      <c r="F170" s="607" t="str">
        <f>IFERROR(INDEX(INSUMOS!$D:$D,MATCH(C170,INSUMOS!$B:$B,0)),"")</f>
        <v/>
      </c>
      <c r="G170" s="615"/>
      <c r="H170" s="608">
        <f t="shared" si="4"/>
        <v>0</v>
      </c>
      <c r="I170" s="595"/>
    </row>
    <row r="171" spans="2:9" ht="15.75" thickBot="1">
      <c r="B171" s="593"/>
      <c r="H171" s="609" t="s">
        <v>307</v>
      </c>
      <c r="I171" s="610">
        <f>SUM(H163:H170)</f>
        <v>0</v>
      </c>
    </row>
    <row r="172" spans="2:9">
      <c r="B172" s="593"/>
      <c r="C172" s="611" t="s">
        <v>308</v>
      </c>
      <c r="I172" s="595"/>
    </row>
    <row r="173" spans="2:9">
      <c r="B173" s="596" t="s">
        <v>295</v>
      </c>
      <c r="C173" s="597" t="s">
        <v>296</v>
      </c>
      <c r="D173" s="598" t="s">
        <v>309</v>
      </c>
      <c r="E173" s="612" t="s">
        <v>310</v>
      </c>
      <c r="F173" s="612"/>
      <c r="G173" s="613" t="s">
        <v>311</v>
      </c>
      <c r="H173" s="614" t="s">
        <v>301</v>
      </c>
      <c r="I173" s="595"/>
    </row>
    <row r="174" spans="2:9">
      <c r="B174" s="599"/>
      <c r="C174" s="606" t="s">
        <v>312</v>
      </c>
      <c r="D174" s="601">
        <v>2</v>
      </c>
      <c r="E174" s="615">
        <f>IFERROR(INDEX('MANO DE OBRA'!$F:$F,MATCH(C174,'MANO DE OBRA'!$B:$B,0)),"")</f>
        <v>0.77116642793298318</v>
      </c>
      <c r="F174" s="603">
        <f>IFERROR(INDEX('MANO DE OBRA'!$J:$J,MATCH(C174,'MANO DE OBRA'!$B:$B,0)),"")</f>
        <v>103371.47181666666</v>
      </c>
      <c r="G174" s="83">
        <v>15</v>
      </c>
      <c r="H174" s="603">
        <f>IFERROR((F174/G174)*D174,0)</f>
        <v>13782.862908888888</v>
      </c>
      <c r="I174" s="595"/>
    </row>
    <row r="175" spans="2:9">
      <c r="B175" s="599"/>
      <c r="C175" s="606" t="s">
        <v>320</v>
      </c>
      <c r="D175" s="601">
        <v>1</v>
      </c>
      <c r="E175" s="615">
        <f>IFERROR(INDEX('MANO DE OBRA'!$F:$F,MATCH(C175,'MANO DE OBRA'!$B:$B,0)),"")</f>
        <v>0.77116642793298318</v>
      </c>
      <c r="F175" s="603">
        <f>IFERROR(INDEX('MANO DE OBRA'!$J:$J,MATCH(C175,'MANO DE OBRA'!$B:$B,0)),"")</f>
        <v>133349.19864350001</v>
      </c>
      <c r="G175" s="83">
        <f>+G174</f>
        <v>15</v>
      </c>
      <c r="H175" s="603">
        <f>IFERROR((F175/G175)*D175,0)</f>
        <v>8889.9465762333348</v>
      </c>
      <c r="I175" s="595"/>
    </row>
    <row r="176" spans="2:9" ht="15.75" thickBot="1">
      <c r="B176" s="599"/>
      <c r="C176" s="606"/>
      <c r="D176" s="601"/>
      <c r="E176" s="615" t="str">
        <f>IFERROR(INDEX('MANO DE OBRA'!$F:$F,MATCH(C176,'MANO DE OBRA'!$B:$B,0)),"")</f>
        <v/>
      </c>
      <c r="F176" s="603" t="str">
        <f>IFERROR(INDEX('MANO DE OBRA'!$J:$J,MATCH(C176,'MANO DE OBRA'!$B:$B,0)),"")</f>
        <v/>
      </c>
      <c r="G176" s="83"/>
      <c r="H176" s="603">
        <f>IFERROR((F176/G176)*D176,0)</f>
        <v>0</v>
      </c>
      <c r="I176" s="595"/>
    </row>
    <row r="177" spans="2:9" ht="15.75" thickBot="1">
      <c r="B177" s="593"/>
      <c r="H177" s="609" t="s">
        <v>307</v>
      </c>
      <c r="I177" s="610">
        <f>SUM(H174:H176)</f>
        <v>22672.809485122223</v>
      </c>
    </row>
    <row r="178" spans="2:9">
      <c r="B178" s="593"/>
      <c r="C178" s="611" t="s">
        <v>313</v>
      </c>
      <c r="I178" s="595"/>
    </row>
    <row r="179" spans="2:9" ht="30">
      <c r="B179" s="596" t="s">
        <v>295</v>
      </c>
      <c r="C179" s="597" t="s">
        <v>296</v>
      </c>
      <c r="D179" s="613" t="s">
        <v>238</v>
      </c>
      <c r="E179" s="613" t="s">
        <v>22</v>
      </c>
      <c r="F179" s="613" t="s">
        <v>314</v>
      </c>
      <c r="G179" s="613" t="s">
        <v>315</v>
      </c>
      <c r="H179" s="613" t="s">
        <v>301</v>
      </c>
      <c r="I179" s="595"/>
    </row>
    <row r="180" spans="2:9">
      <c r="B180" s="599"/>
      <c r="C180" s="616" t="s">
        <v>316</v>
      </c>
      <c r="D180" s="615">
        <v>0.05</v>
      </c>
      <c r="E180" s="602"/>
      <c r="F180" s="603">
        <f>+I177</f>
        <v>22672.809485122223</v>
      </c>
      <c r="G180" s="601">
        <v>1</v>
      </c>
      <c r="H180" s="603">
        <f>IFERROR(G180*F180*D180,0)</f>
        <v>1133.6404742561112</v>
      </c>
      <c r="I180" s="595"/>
    </row>
    <row r="181" spans="2:9">
      <c r="B181" s="599"/>
      <c r="C181" s="606" t="s">
        <v>321</v>
      </c>
      <c r="D181" s="601"/>
      <c r="E181" s="601" t="str">
        <f>IFERROR(INDEX(INSUMOS!$C:$C,MATCH(C181,INSUMOS!$B:$B,0)),"")</f>
        <v>día</v>
      </c>
      <c r="F181" s="603">
        <f>IFERROR(INDEX(INSUMOS!$D:$D,MATCH(C181,INSUMOS!$B:$B,0)),"")</f>
        <v>2900</v>
      </c>
      <c r="G181" s="83">
        <v>0.2</v>
      </c>
      <c r="H181" s="603">
        <f>IFERROR(G181*F181,0)</f>
        <v>580</v>
      </c>
      <c r="I181" s="595"/>
    </row>
    <row r="182" spans="2:9" ht="30.75" thickBot="1">
      <c r="B182" s="599"/>
      <c r="C182" s="606" t="s">
        <v>322</v>
      </c>
      <c r="D182" s="601"/>
      <c r="E182" s="601" t="str">
        <f>IFERROR(INDEX(INSUMOS!$C:$C,MATCH(C182,INSUMOS!$B:$B,0)),"")</f>
        <v>día</v>
      </c>
      <c r="F182" s="603">
        <f>IFERROR(INDEX(INSUMOS!$D:$D,MATCH(C182,INSUMOS!$B:$B,0)),"")</f>
        <v>248</v>
      </c>
      <c r="G182" s="601">
        <v>0.2</v>
      </c>
      <c r="H182" s="608">
        <f>IFERROR(G182*F182,0)</f>
        <v>49.6</v>
      </c>
      <c r="I182" s="595"/>
    </row>
    <row r="183" spans="2:9" ht="15.75" thickBot="1">
      <c r="B183" s="593"/>
      <c r="H183" s="609" t="s">
        <v>307</v>
      </c>
      <c r="I183" s="610">
        <f>SUM(H180:H182)</f>
        <v>1763.2404742561112</v>
      </c>
    </row>
    <row r="184" spans="2:9">
      <c r="B184" s="593"/>
      <c r="C184" s="611" t="s">
        <v>317</v>
      </c>
      <c r="I184" s="595"/>
    </row>
    <row r="185" spans="2:9" ht="30">
      <c r="B185" s="596" t="s">
        <v>295</v>
      </c>
      <c r="C185" s="597" t="s">
        <v>296</v>
      </c>
      <c r="D185" s="613" t="s">
        <v>238</v>
      </c>
      <c r="E185" s="613" t="s">
        <v>22</v>
      </c>
      <c r="F185" s="613" t="s">
        <v>314</v>
      </c>
      <c r="G185" s="613" t="s">
        <v>315</v>
      </c>
      <c r="H185" s="598" t="s">
        <v>301</v>
      </c>
      <c r="I185" s="595"/>
    </row>
    <row r="186" spans="2:9">
      <c r="B186" s="599"/>
      <c r="C186" s="616" t="s">
        <v>318</v>
      </c>
      <c r="D186" s="615">
        <v>0.01</v>
      </c>
      <c r="E186" s="617">
        <v>1</v>
      </c>
      <c r="F186" s="603">
        <f>+I177</f>
        <v>22672.809485122223</v>
      </c>
      <c r="G186" s="601">
        <v>0.01</v>
      </c>
      <c r="H186" s="603">
        <f>IFERROR(G186*F186,0)</f>
        <v>226.72809485122224</v>
      </c>
      <c r="I186" s="595"/>
    </row>
    <row r="187" spans="2:9">
      <c r="B187" s="599"/>
      <c r="C187" s="606" t="s">
        <v>319</v>
      </c>
      <c r="E187" s="601" t="str">
        <f>IFERROR(INDEX(INSUMOS!$C:$C,MATCH(C187,INSUMOS!$B:$B,0)),"")</f>
        <v>m3</v>
      </c>
      <c r="F187" s="603">
        <f>IFERROR(INDEX(INSUMOS!$D:$D,MATCH(C187,INSUMOS!$B:$B,0)),"")</f>
        <v>45000</v>
      </c>
      <c r="G187" s="601">
        <v>1.6E-2</v>
      </c>
      <c r="H187" s="603">
        <f>IFERROR(G187*F187,0)</f>
        <v>720</v>
      </c>
      <c r="I187" s="595"/>
    </row>
    <row r="188" spans="2:9" ht="15.75" thickBot="1">
      <c r="B188" s="599"/>
      <c r="C188" s="606"/>
      <c r="D188" s="601" t="str">
        <f>IFERROR(INDEX(INSUMOS!$C:$C,MATCH(C188,INSUMOS!$B:$B,0)),"")</f>
        <v/>
      </c>
      <c r="E188" s="602"/>
      <c r="F188" s="603" t="str">
        <f>IFERROR(INDEX(INSUMOS!$D:$D,MATCH(C188,INSUMOS!$B:$B,0)),"")</f>
        <v/>
      </c>
      <c r="G188" s="601"/>
      <c r="H188" s="603">
        <f>IFERROR(G188*F188,0)</f>
        <v>0</v>
      </c>
      <c r="I188" s="595"/>
    </row>
    <row r="189" spans="2:9" ht="15.75" thickBot="1">
      <c r="B189" s="618"/>
      <c r="C189" s="619"/>
      <c r="D189" s="620"/>
      <c r="E189" s="621"/>
      <c r="F189" s="621"/>
      <c r="G189" s="620"/>
      <c r="H189" s="609" t="s">
        <v>307</v>
      </c>
      <c r="I189" s="610">
        <f>SUM(H186:H188)</f>
        <v>946.72809485122229</v>
      </c>
    </row>
    <row r="190" spans="2:9" ht="15.75" thickBot="1"/>
    <row r="191" spans="2:9" ht="33" customHeight="1" thickBot="1">
      <c r="B191" s="571"/>
      <c r="C191" s="572" t="str">
        <f>+$C$2</f>
        <v>MANTENIMIENTO RESTAURANTES ESCOLARES</v>
      </c>
      <c r="D191" s="573"/>
      <c r="E191" s="573"/>
      <c r="F191" s="573"/>
      <c r="G191" s="574"/>
      <c r="H191" s="575"/>
      <c r="I191" s="576"/>
    </row>
    <row r="192" spans="2:9" ht="33" customHeight="1" thickBot="1">
      <c r="B192" s="577"/>
      <c r="C192" s="578" t="str">
        <f>+$C$3</f>
        <v>GOBERNACION DE ANTIOQUIA</v>
      </c>
      <c r="D192" s="579"/>
      <c r="E192" s="579"/>
      <c r="F192" s="579"/>
      <c r="G192" s="580"/>
      <c r="H192" s="581"/>
      <c r="I192" s="582"/>
    </row>
    <row r="193" spans="2:10" ht="15.75" thickBot="1">
      <c r="B193" s="593"/>
      <c r="I193" s="595"/>
    </row>
    <row r="194" spans="2:10" ht="15.75" thickBot="1">
      <c r="B194" s="589" t="s">
        <v>6</v>
      </c>
      <c r="C194" s="773" t="str">
        <f>INDEX(ACTIVIDADES!$C:$C,MATCH(B195,ACTIVIDADES!$B:$B,0))</f>
        <v>RETIRO Y BOTADA  DE CUBIERTA EN ZINC O EN OTROS MATERIALES NO CONVENCIONALES</v>
      </c>
      <c r="D194" s="774"/>
      <c r="E194" s="774"/>
      <c r="F194" s="774"/>
      <c r="G194" s="775"/>
      <c r="H194" s="587" t="s">
        <v>289</v>
      </c>
      <c r="I194" s="588" t="s">
        <v>290</v>
      </c>
    </row>
    <row r="195" spans="2:10">
      <c r="B195" s="784">
        <f>+ACTIVIDADES!B16</f>
        <v>3.0299999999999994</v>
      </c>
      <c r="C195" s="776"/>
      <c r="D195" s="777"/>
      <c r="E195" s="777"/>
      <c r="F195" s="777"/>
      <c r="G195" s="778"/>
      <c r="H195" s="585">
        <f>IF(I198=0,0,I209/I198)</f>
        <v>0</v>
      </c>
      <c r="I195" s="586">
        <f>IF(I198=0,0,I215/I198)</f>
        <v>0.87822539100576424</v>
      </c>
    </row>
    <row r="196" spans="2:10" ht="15.75" thickBot="1">
      <c r="B196" s="785"/>
      <c r="C196" s="776"/>
      <c r="D196" s="777"/>
      <c r="E196" s="777"/>
      <c r="F196" s="777"/>
      <c r="G196" s="778"/>
      <c r="H196" s="587" t="s">
        <v>291</v>
      </c>
      <c r="I196" s="588" t="s">
        <v>292</v>
      </c>
    </row>
    <row r="197" spans="2:10" ht="15.75" thickBot="1">
      <c r="B197" s="589" t="s">
        <v>22</v>
      </c>
      <c r="C197" s="776"/>
      <c r="D197" s="777"/>
      <c r="E197" s="777"/>
      <c r="F197" s="777"/>
      <c r="G197" s="778"/>
      <c r="H197" s="585">
        <f>IF(I198=0,0,I221/I198)</f>
        <v>7.1158835382589589E-2</v>
      </c>
      <c r="I197" s="586">
        <f>IF(I198=0,0,I227/I198)</f>
        <v>5.061577361164625E-2</v>
      </c>
    </row>
    <row r="198" spans="2:10" ht="15.75" thickBot="1">
      <c r="B198" s="590" t="str">
        <f>INDEX(ACTIVIDADES!$D:$D,MATCH(B195,ACTIVIDADES!$B:$B,0))</f>
        <v>m²</v>
      </c>
      <c r="C198" s="781"/>
      <c r="D198" s="782"/>
      <c r="E198" s="782"/>
      <c r="F198" s="782"/>
      <c r="G198" s="783"/>
      <c r="H198" s="591" t="s">
        <v>293</v>
      </c>
      <c r="I198" s="592">
        <f>SUM(I209:I227)</f>
        <v>21513.848378524628</v>
      </c>
      <c r="J198" s="570">
        <f>+B195</f>
        <v>3.0299999999999994</v>
      </c>
    </row>
    <row r="199" spans="2:10">
      <c r="B199" s="593"/>
      <c r="C199" s="594" t="s">
        <v>294</v>
      </c>
      <c r="I199" s="595"/>
    </row>
    <row r="200" spans="2:10">
      <c r="B200" s="596" t="s">
        <v>295</v>
      </c>
      <c r="C200" s="597" t="s">
        <v>296</v>
      </c>
      <c r="D200" s="598" t="s">
        <v>297</v>
      </c>
      <c r="E200" s="598" t="s">
        <v>298</v>
      </c>
      <c r="F200" s="598" t="s">
        <v>299</v>
      </c>
      <c r="G200" s="598" t="s">
        <v>300</v>
      </c>
      <c r="H200" s="598" t="s">
        <v>301</v>
      </c>
      <c r="I200" s="595"/>
    </row>
    <row r="201" spans="2:10">
      <c r="B201" s="599"/>
      <c r="C201" s="600"/>
      <c r="D201" s="601" t="str">
        <f>IFERROR(INDEX(INSUMOS!$C:$C,MATCH(C201,INSUMOS!$B:$B,0)),"")</f>
        <v/>
      </c>
      <c r="E201" s="602"/>
      <c r="F201" s="607" t="str">
        <f>IFERROR(INDEX(INSUMOS!$D:$D,MATCH(C201,INSUMOS!$B:$B,0)),"")</f>
        <v/>
      </c>
      <c r="G201" s="615"/>
      <c r="H201" s="603">
        <f>IFERROR(G201*F201*E201+F201*E201,0)</f>
        <v>0</v>
      </c>
      <c r="I201" s="595"/>
    </row>
    <row r="202" spans="2:10">
      <c r="B202" s="599"/>
      <c r="C202" s="600"/>
      <c r="D202" s="601" t="str">
        <f>IFERROR(INDEX(INSUMOS!$C:$C,MATCH(C202,INSUMOS!$B:$B,0)),"")</f>
        <v/>
      </c>
      <c r="E202" s="602"/>
      <c r="F202" s="607" t="str">
        <f>IFERROR(INDEX(INSUMOS!$D:$D,MATCH(C202,INSUMOS!$B:$B,0)),"")</f>
        <v/>
      </c>
      <c r="G202" s="615"/>
      <c r="H202" s="603">
        <f t="shared" ref="H202:H208" si="5">IFERROR(G202*F202*E202+F202*E202,0)</f>
        <v>0</v>
      </c>
      <c r="I202" s="595"/>
    </row>
    <row r="203" spans="2:10">
      <c r="B203" s="599"/>
      <c r="C203" s="600"/>
      <c r="D203" s="601" t="str">
        <f>IFERROR(INDEX(INSUMOS!$C:$C,MATCH(C203,INSUMOS!$B:$B,0)),"")</f>
        <v/>
      </c>
      <c r="E203" s="602"/>
      <c r="F203" s="607" t="str">
        <f>IFERROR(INDEX(INSUMOS!$D:$D,MATCH(C203,INSUMOS!$B:$B,0)),"")</f>
        <v/>
      </c>
      <c r="G203" s="615"/>
      <c r="H203" s="603">
        <f t="shared" si="5"/>
        <v>0</v>
      </c>
      <c r="I203" s="595"/>
    </row>
    <row r="204" spans="2:10">
      <c r="B204" s="599"/>
      <c r="C204" s="600"/>
      <c r="D204" s="601" t="str">
        <f>IFERROR(INDEX(INSUMOS!$C:$C,MATCH(C204,INSUMOS!$B:$B,0)),"")</f>
        <v/>
      </c>
      <c r="E204" s="602"/>
      <c r="F204" s="607" t="str">
        <f>IFERROR(INDEX(INSUMOS!$D:$D,MATCH(C204,INSUMOS!$B:$B,0)),"")</f>
        <v/>
      </c>
      <c r="G204" s="615"/>
      <c r="H204" s="603">
        <f t="shared" si="5"/>
        <v>0</v>
      </c>
      <c r="I204" s="595"/>
    </row>
    <row r="205" spans="2:10">
      <c r="B205" s="599"/>
      <c r="C205" s="600"/>
      <c r="D205" s="601" t="str">
        <f>IFERROR(INDEX(INSUMOS!$C:$C,MATCH(C205,INSUMOS!$B:$B,0)),"")</f>
        <v/>
      </c>
      <c r="E205" s="602"/>
      <c r="F205" s="607" t="str">
        <f>IFERROR(INDEX(INSUMOS!$D:$D,MATCH(C205,INSUMOS!$B:$B,0)),"")</f>
        <v/>
      </c>
      <c r="G205" s="615"/>
      <c r="H205" s="603">
        <f t="shared" si="5"/>
        <v>0</v>
      </c>
      <c r="I205" s="595"/>
    </row>
    <row r="206" spans="2:10">
      <c r="B206" s="599"/>
      <c r="C206" s="600"/>
      <c r="D206" s="601" t="str">
        <f>IFERROR(INDEX(INSUMOS!$C:$C,MATCH(C206,INSUMOS!$B:$B,0)),"")</f>
        <v/>
      </c>
      <c r="E206" s="602"/>
      <c r="F206" s="607" t="str">
        <f>IFERROR(INDEX(INSUMOS!$D:$D,MATCH(C206,INSUMOS!$B:$B,0)),"")</f>
        <v/>
      </c>
      <c r="G206" s="615"/>
      <c r="H206" s="603">
        <f t="shared" si="5"/>
        <v>0</v>
      </c>
      <c r="I206" s="595"/>
    </row>
    <row r="207" spans="2:10">
      <c r="B207" s="599"/>
      <c r="C207" s="606"/>
      <c r="D207" s="601" t="str">
        <f>IFERROR(INDEX(INSUMOS!$C:$C,MATCH(C207,INSUMOS!$B:$B,0)),"")</f>
        <v/>
      </c>
      <c r="E207" s="602"/>
      <c r="F207" s="607" t="str">
        <f>IFERROR(INDEX(INSUMOS!$D:$D,MATCH(C207,INSUMOS!$B:$B,0)),"")</f>
        <v/>
      </c>
      <c r="G207" s="615"/>
      <c r="H207" s="603">
        <f t="shared" si="5"/>
        <v>0</v>
      </c>
      <c r="I207" s="595"/>
    </row>
    <row r="208" spans="2:10" ht="15.75" thickBot="1">
      <c r="B208" s="599"/>
      <c r="C208" s="606"/>
      <c r="D208" s="601" t="str">
        <f>IFERROR(INDEX(INSUMOS!$C:$C,MATCH(C208,INSUMOS!$B:$B,0)),"")</f>
        <v/>
      </c>
      <c r="E208" s="602"/>
      <c r="F208" s="607" t="str">
        <f>IFERROR(INDEX(INSUMOS!$D:$D,MATCH(C208,INSUMOS!$B:$B,0)),"")</f>
        <v/>
      </c>
      <c r="G208" s="615"/>
      <c r="H208" s="608">
        <f t="shared" si="5"/>
        <v>0</v>
      </c>
      <c r="I208" s="595"/>
    </row>
    <row r="209" spans="2:9" ht="15.75" thickBot="1">
      <c r="B209" s="593"/>
      <c r="H209" s="609" t="s">
        <v>307</v>
      </c>
      <c r="I209" s="610">
        <f>SUM(H201:H208)</f>
        <v>0</v>
      </c>
    </row>
    <row r="210" spans="2:9">
      <c r="B210" s="593"/>
      <c r="C210" s="611" t="s">
        <v>308</v>
      </c>
      <c r="I210" s="595"/>
    </row>
    <row r="211" spans="2:9">
      <c r="B211" s="596" t="s">
        <v>295</v>
      </c>
      <c r="C211" s="597" t="s">
        <v>296</v>
      </c>
      <c r="D211" s="598" t="s">
        <v>309</v>
      </c>
      <c r="E211" s="612" t="s">
        <v>310</v>
      </c>
      <c r="F211" s="612"/>
      <c r="G211" s="613" t="s">
        <v>311</v>
      </c>
      <c r="H211" s="614" t="s">
        <v>301</v>
      </c>
      <c r="I211" s="595"/>
    </row>
    <row r="212" spans="2:9">
      <c r="B212" s="599"/>
      <c r="C212" s="606" t="s">
        <v>312</v>
      </c>
      <c r="D212" s="601">
        <v>2</v>
      </c>
      <c r="E212" s="615">
        <f>IFERROR(INDEX('MANO DE OBRA'!$F:$F,MATCH(C212,'MANO DE OBRA'!$B:$B,0)),"")</f>
        <v>0.77116642793298318</v>
      </c>
      <c r="F212" s="603">
        <f>IFERROR(INDEX('MANO DE OBRA'!$J:$J,MATCH(C212,'MANO DE OBRA'!$B:$B,0)),"")</f>
        <v>103371.47181666666</v>
      </c>
      <c r="G212" s="83">
        <v>18</v>
      </c>
      <c r="H212" s="603">
        <f>IFERROR((F212/G212)*D212,0)</f>
        <v>11485.71909074074</v>
      </c>
      <c r="I212" s="595"/>
    </row>
    <row r="213" spans="2:9">
      <c r="B213" s="599"/>
      <c r="C213" s="606" t="s">
        <v>320</v>
      </c>
      <c r="D213" s="601">
        <v>1</v>
      </c>
      <c r="E213" s="615">
        <f>IFERROR(INDEX('MANO DE OBRA'!$F:$F,MATCH(C213,'MANO DE OBRA'!$B:$B,0)),"")</f>
        <v>0.77116642793298318</v>
      </c>
      <c r="F213" s="603">
        <f>IFERROR(INDEX('MANO DE OBRA'!$J:$J,MATCH(C213,'MANO DE OBRA'!$B:$B,0)),"")</f>
        <v>133349.19864350001</v>
      </c>
      <c r="G213" s="83">
        <f>+G212</f>
        <v>18</v>
      </c>
      <c r="H213" s="603">
        <f>IFERROR((F213/G213)*D213,0)</f>
        <v>7408.288813527779</v>
      </c>
      <c r="I213" s="595"/>
    </row>
    <row r="214" spans="2:9" ht="15.75" thickBot="1">
      <c r="B214" s="599"/>
      <c r="C214" s="606"/>
      <c r="D214" s="601"/>
      <c r="E214" s="615" t="str">
        <f>IFERROR(INDEX('MANO DE OBRA'!$F:$F,MATCH(C214,'MANO DE OBRA'!$B:$B,0)),"")</f>
        <v/>
      </c>
      <c r="F214" s="603" t="str">
        <f>IFERROR(INDEX('MANO DE OBRA'!$J:$J,MATCH(C214,'MANO DE OBRA'!$B:$B,0)),"")</f>
        <v/>
      </c>
      <c r="G214" s="83">
        <f>+G212</f>
        <v>18</v>
      </c>
      <c r="H214" s="603">
        <f>IFERROR((F214/G214)*D214,0)</f>
        <v>0</v>
      </c>
      <c r="I214" s="595"/>
    </row>
    <row r="215" spans="2:9" ht="15.75" thickBot="1">
      <c r="B215" s="593"/>
      <c r="H215" s="609" t="s">
        <v>307</v>
      </c>
      <c r="I215" s="610">
        <f>SUM(H212:H214)</f>
        <v>18894.007904268517</v>
      </c>
    </row>
    <row r="216" spans="2:9">
      <c r="B216" s="593"/>
      <c r="C216" s="611" t="s">
        <v>313</v>
      </c>
      <c r="I216" s="595"/>
    </row>
    <row r="217" spans="2:9" ht="30">
      <c r="B217" s="596" t="s">
        <v>295</v>
      </c>
      <c r="C217" s="597" t="s">
        <v>296</v>
      </c>
      <c r="D217" s="613" t="s">
        <v>238</v>
      </c>
      <c r="E217" s="613" t="s">
        <v>22</v>
      </c>
      <c r="F217" s="613" t="s">
        <v>314</v>
      </c>
      <c r="G217" s="613" t="s">
        <v>315</v>
      </c>
      <c r="H217" s="613" t="s">
        <v>301</v>
      </c>
      <c r="I217" s="595"/>
    </row>
    <row r="218" spans="2:9">
      <c r="B218" s="599"/>
      <c r="C218" s="616" t="s">
        <v>316</v>
      </c>
      <c r="D218" s="615">
        <v>0.05</v>
      </c>
      <c r="E218" s="602"/>
      <c r="F218" s="603">
        <f>+I215</f>
        <v>18894.007904268517</v>
      </c>
      <c r="G218" s="601">
        <v>1</v>
      </c>
      <c r="H218" s="603">
        <f>IFERROR(G218*F218*D218,0)</f>
        <v>944.70039521342596</v>
      </c>
      <c r="I218" s="595"/>
    </row>
    <row r="219" spans="2:9">
      <c r="B219" s="599"/>
      <c r="C219" s="606" t="s">
        <v>321</v>
      </c>
      <c r="D219" s="601"/>
      <c r="E219" s="601" t="str">
        <f>IFERROR(INDEX(INSUMOS!$C:$C,MATCH(C219,INSUMOS!$B:$B,0)),"")</f>
        <v>día</v>
      </c>
      <c r="F219" s="603">
        <f>IFERROR(INDEX(INSUMOS!$D:$D,MATCH(C219,INSUMOS!$B:$B,0)),"")</f>
        <v>2900</v>
      </c>
      <c r="G219" s="83">
        <v>0.2</v>
      </c>
      <c r="H219" s="603">
        <f>IFERROR(G219*F219,0)</f>
        <v>580</v>
      </c>
      <c r="I219" s="595"/>
    </row>
    <row r="220" spans="2:9" ht="30.75" thickBot="1">
      <c r="B220" s="599"/>
      <c r="C220" s="606" t="s">
        <v>322</v>
      </c>
      <c r="D220" s="601"/>
      <c r="E220" s="601" t="str">
        <f>IFERROR(INDEX(INSUMOS!$C:$C,MATCH(C220,INSUMOS!$B:$B,0)),"")</f>
        <v>día</v>
      </c>
      <c r="F220" s="603">
        <f>IFERROR(INDEX(INSUMOS!$D:$D,MATCH(C220,INSUMOS!$B:$B,0)),"")</f>
        <v>248</v>
      </c>
      <c r="G220" s="601">
        <v>2.5000000000000001E-2</v>
      </c>
      <c r="H220" s="608">
        <f>IFERROR(G220*F220,0)</f>
        <v>6.2</v>
      </c>
      <c r="I220" s="595"/>
    </row>
    <row r="221" spans="2:9" ht="15.75" thickBot="1">
      <c r="B221" s="593"/>
      <c r="H221" s="609" t="s">
        <v>307</v>
      </c>
      <c r="I221" s="610">
        <f>SUM(H218:H220)</f>
        <v>1530.900395213426</v>
      </c>
    </row>
    <row r="222" spans="2:9">
      <c r="B222" s="593"/>
      <c r="C222" s="611" t="s">
        <v>317</v>
      </c>
      <c r="I222" s="595"/>
    </row>
    <row r="223" spans="2:9" ht="30">
      <c r="B223" s="596" t="s">
        <v>295</v>
      </c>
      <c r="C223" s="597" t="s">
        <v>296</v>
      </c>
      <c r="D223" s="613" t="s">
        <v>238</v>
      </c>
      <c r="E223" s="613" t="s">
        <v>22</v>
      </c>
      <c r="F223" s="613" t="s">
        <v>314</v>
      </c>
      <c r="G223" s="613" t="s">
        <v>315</v>
      </c>
      <c r="H223" s="598" t="s">
        <v>301</v>
      </c>
      <c r="I223" s="595"/>
    </row>
    <row r="224" spans="2:9">
      <c r="B224" s="599"/>
      <c r="C224" s="616" t="s">
        <v>318</v>
      </c>
      <c r="D224" s="615">
        <v>0.01</v>
      </c>
      <c r="E224" s="617">
        <v>1</v>
      </c>
      <c r="F224" s="603">
        <f>+I215</f>
        <v>18894.007904268517</v>
      </c>
      <c r="G224" s="601">
        <v>0.01</v>
      </c>
      <c r="H224" s="603">
        <f>IFERROR(G224*F224,0)</f>
        <v>188.94007904268517</v>
      </c>
      <c r="I224" s="595"/>
    </row>
    <row r="225" spans="2:10">
      <c r="B225" s="599"/>
      <c r="C225" s="606" t="s">
        <v>319</v>
      </c>
      <c r="E225" s="601" t="str">
        <f>IFERROR(INDEX(INSUMOS!$C:$C,MATCH(C225,INSUMOS!$B:$B,0)),"")</f>
        <v>m3</v>
      </c>
      <c r="F225" s="603">
        <f>IFERROR(INDEX(INSUMOS!$D:$D,MATCH(C225,INSUMOS!$B:$B,0)),"")</f>
        <v>45000</v>
      </c>
      <c r="G225" s="601">
        <v>0.02</v>
      </c>
      <c r="H225" s="603">
        <f>IFERROR(G225*F225,0)</f>
        <v>900</v>
      </c>
      <c r="I225" s="595"/>
    </row>
    <row r="226" spans="2:10" ht="15.75" thickBot="1">
      <c r="B226" s="599"/>
      <c r="C226" s="606"/>
      <c r="D226" s="601" t="str">
        <f>IFERROR(INDEX(INSUMOS!$C:$C,MATCH(C226,INSUMOS!$B:$B,0)),"")</f>
        <v/>
      </c>
      <c r="E226" s="602"/>
      <c r="F226" s="603" t="str">
        <f>IFERROR(INDEX(INSUMOS!$D:$D,MATCH(C226,INSUMOS!$B:$B,0)),"")</f>
        <v/>
      </c>
      <c r="G226" s="601"/>
      <c r="H226" s="603">
        <f>IFERROR(G226*F226,0)</f>
        <v>0</v>
      </c>
      <c r="I226" s="595"/>
    </row>
    <row r="227" spans="2:10" ht="15.75" thickBot="1">
      <c r="B227" s="618"/>
      <c r="C227" s="619"/>
      <c r="D227" s="620"/>
      <c r="E227" s="621"/>
      <c r="F227" s="621"/>
      <c r="G227" s="620"/>
      <c r="H227" s="609" t="s">
        <v>307</v>
      </c>
      <c r="I227" s="610">
        <f>SUM(H224:H226)</f>
        <v>1088.9400790426853</v>
      </c>
    </row>
    <row r="228" spans="2:10" ht="15.75" thickBot="1"/>
    <row r="229" spans="2:10" ht="33" customHeight="1" thickBot="1">
      <c r="B229" s="571"/>
      <c r="C229" s="572" t="str">
        <f>+$C$2</f>
        <v>MANTENIMIENTO RESTAURANTES ESCOLARES</v>
      </c>
      <c r="D229" s="573"/>
      <c r="E229" s="573"/>
      <c r="F229" s="573"/>
      <c r="G229" s="574"/>
      <c r="H229" s="575"/>
      <c r="I229" s="576"/>
    </row>
    <row r="230" spans="2:10" ht="33" customHeight="1" thickBot="1">
      <c r="B230" s="577"/>
      <c r="C230" s="578" t="str">
        <f>+$C$3</f>
        <v>GOBERNACION DE ANTIOQUIA</v>
      </c>
      <c r="D230" s="579"/>
      <c r="E230" s="579"/>
      <c r="F230" s="579"/>
      <c r="G230" s="580"/>
      <c r="H230" s="581"/>
      <c r="I230" s="582"/>
    </row>
    <row r="231" spans="2:10" ht="15.75" thickBot="1">
      <c r="B231" s="593"/>
      <c r="I231" s="595"/>
    </row>
    <row r="232" spans="2:10" ht="15.75" thickBot="1">
      <c r="B232" s="589" t="s">
        <v>6</v>
      </c>
      <c r="C232" s="773" t="str">
        <f>INDEX(ACTIVIDADES!$C:$C,MATCH(B233,ACTIVIDADES!$B:$B,0))</f>
        <v>RETIRO Y BOTADA  DE CANOAS y  RUANAS.</v>
      </c>
      <c r="D232" s="774"/>
      <c r="E232" s="774"/>
      <c r="F232" s="774"/>
      <c r="G232" s="775"/>
      <c r="H232" s="587" t="s">
        <v>289</v>
      </c>
      <c r="I232" s="588" t="s">
        <v>290</v>
      </c>
    </row>
    <row r="233" spans="2:10">
      <c r="B233" s="784">
        <f>+ACTIVIDADES!B17</f>
        <v>3.0399999999999991</v>
      </c>
      <c r="C233" s="776"/>
      <c r="D233" s="777"/>
      <c r="E233" s="777"/>
      <c r="F233" s="777"/>
      <c r="G233" s="778"/>
      <c r="H233" s="585">
        <f>IF(I236=0,0,I247/I236)</f>
        <v>0</v>
      </c>
      <c r="I233" s="586">
        <f>IF(I236=0,0,I253/I236)</f>
        <v>0.87036936501148343</v>
      </c>
    </row>
    <row r="234" spans="2:10" ht="15.75" thickBot="1">
      <c r="B234" s="785"/>
      <c r="C234" s="776"/>
      <c r="D234" s="777"/>
      <c r="E234" s="777"/>
      <c r="F234" s="777"/>
      <c r="G234" s="778"/>
      <c r="H234" s="587" t="s">
        <v>291</v>
      </c>
      <c r="I234" s="588" t="s">
        <v>292</v>
      </c>
    </row>
    <row r="235" spans="2:10" ht="15.75" thickBot="1">
      <c r="B235" s="589" t="s">
        <v>22</v>
      </c>
      <c r="C235" s="776"/>
      <c r="D235" s="777"/>
      <c r="E235" s="777"/>
      <c r="F235" s="777"/>
      <c r="G235" s="778"/>
      <c r="H235" s="585">
        <f>IF(I236=0,0,I259/I236)</f>
        <v>5.6894197056191448E-2</v>
      </c>
      <c r="I235" s="586">
        <f>IF(I236=0,0,I265/I236)</f>
        <v>7.273643793232519E-2</v>
      </c>
    </row>
    <row r="236" spans="2:10" ht="15.75" thickBot="1">
      <c r="B236" s="590" t="str">
        <f>INDEX(ACTIVIDADES!$D:$D,MATCH(B233,ACTIVIDADES!$B:$B,0))</f>
        <v>m</v>
      </c>
      <c r="C236" s="781"/>
      <c r="D236" s="782"/>
      <c r="E236" s="782"/>
      <c r="F236" s="782"/>
      <c r="G236" s="783"/>
      <c r="H236" s="591" t="s">
        <v>293</v>
      </c>
      <c r="I236" s="592">
        <f>SUM(I247:I265)</f>
        <v>9135.9507788974352</v>
      </c>
      <c r="J236" s="570">
        <f>+B233</f>
        <v>3.0399999999999991</v>
      </c>
    </row>
    <row r="237" spans="2:10">
      <c r="B237" s="593"/>
      <c r="C237" s="594" t="s">
        <v>294</v>
      </c>
      <c r="I237" s="595"/>
    </row>
    <row r="238" spans="2:10">
      <c r="B238" s="596" t="s">
        <v>295</v>
      </c>
      <c r="C238" s="597" t="s">
        <v>296</v>
      </c>
      <c r="D238" s="598" t="s">
        <v>297</v>
      </c>
      <c r="E238" s="598" t="s">
        <v>298</v>
      </c>
      <c r="F238" s="598" t="s">
        <v>299</v>
      </c>
      <c r="G238" s="598" t="s">
        <v>300</v>
      </c>
      <c r="H238" s="598" t="s">
        <v>301</v>
      </c>
      <c r="I238" s="595"/>
    </row>
    <row r="239" spans="2:10">
      <c r="B239" s="599"/>
      <c r="C239" s="600"/>
      <c r="D239" s="601" t="str">
        <f>IFERROR(INDEX(INSUMOS!$C:$C,MATCH(C239,INSUMOS!$B:$B,0)),"")</f>
        <v/>
      </c>
      <c r="E239" s="602"/>
      <c r="F239" s="607" t="str">
        <f>IFERROR(INDEX(INSUMOS!$D:$D,MATCH(C239,INSUMOS!$B:$B,0)),"")</f>
        <v/>
      </c>
      <c r="G239" s="615"/>
      <c r="H239" s="603">
        <f>IFERROR(G239*F239*E239+F239*E239,0)</f>
        <v>0</v>
      </c>
      <c r="I239" s="595"/>
    </row>
    <row r="240" spans="2:10">
      <c r="B240" s="599"/>
      <c r="C240" s="600"/>
      <c r="D240" s="601" t="str">
        <f>IFERROR(INDEX(INSUMOS!$C:$C,MATCH(C240,INSUMOS!$B:$B,0)),"")</f>
        <v/>
      </c>
      <c r="E240" s="602"/>
      <c r="F240" s="607" t="str">
        <f>IFERROR(INDEX(INSUMOS!$D:$D,MATCH(C240,INSUMOS!$B:$B,0)),"")</f>
        <v/>
      </c>
      <c r="G240" s="615"/>
      <c r="H240" s="603">
        <f t="shared" ref="H240:H246" si="6">IFERROR(G240*F240*E240+F240*E240,0)</f>
        <v>0</v>
      </c>
      <c r="I240" s="595"/>
    </row>
    <row r="241" spans="2:9">
      <c r="B241" s="599"/>
      <c r="C241" s="600"/>
      <c r="D241" s="601" t="str">
        <f>IFERROR(INDEX(INSUMOS!$C:$C,MATCH(C241,INSUMOS!$B:$B,0)),"")</f>
        <v/>
      </c>
      <c r="E241" s="602"/>
      <c r="F241" s="607" t="str">
        <f>IFERROR(INDEX(INSUMOS!$D:$D,MATCH(C241,INSUMOS!$B:$B,0)),"")</f>
        <v/>
      </c>
      <c r="G241" s="615"/>
      <c r="H241" s="603">
        <f t="shared" si="6"/>
        <v>0</v>
      </c>
      <c r="I241" s="595"/>
    </row>
    <row r="242" spans="2:9">
      <c r="B242" s="599"/>
      <c r="C242" s="600"/>
      <c r="D242" s="601" t="str">
        <f>IFERROR(INDEX(INSUMOS!$C:$C,MATCH(C242,INSUMOS!$B:$B,0)),"")</f>
        <v/>
      </c>
      <c r="E242" s="602"/>
      <c r="F242" s="607" t="str">
        <f>IFERROR(INDEX(INSUMOS!$D:$D,MATCH(C242,INSUMOS!$B:$B,0)),"")</f>
        <v/>
      </c>
      <c r="G242" s="615"/>
      <c r="H242" s="603">
        <f t="shared" si="6"/>
        <v>0</v>
      </c>
      <c r="I242" s="595"/>
    </row>
    <row r="243" spans="2:9">
      <c r="B243" s="599"/>
      <c r="C243" s="600"/>
      <c r="D243" s="601" t="str">
        <f>IFERROR(INDEX(INSUMOS!$C:$C,MATCH(C243,INSUMOS!$B:$B,0)),"")</f>
        <v/>
      </c>
      <c r="E243" s="602"/>
      <c r="F243" s="607" t="str">
        <f>IFERROR(INDEX(INSUMOS!$D:$D,MATCH(C243,INSUMOS!$B:$B,0)),"")</f>
        <v/>
      </c>
      <c r="G243" s="615"/>
      <c r="H243" s="603">
        <f t="shared" si="6"/>
        <v>0</v>
      </c>
      <c r="I243" s="595"/>
    </row>
    <row r="244" spans="2:9">
      <c r="B244" s="599"/>
      <c r="C244" s="600"/>
      <c r="D244" s="601" t="str">
        <f>IFERROR(INDEX(INSUMOS!$C:$C,MATCH(C244,INSUMOS!$B:$B,0)),"")</f>
        <v/>
      </c>
      <c r="E244" s="602"/>
      <c r="F244" s="607" t="str">
        <f>IFERROR(INDEX(INSUMOS!$D:$D,MATCH(C244,INSUMOS!$B:$B,0)),"")</f>
        <v/>
      </c>
      <c r="G244" s="615"/>
      <c r="H244" s="603">
        <f t="shared" si="6"/>
        <v>0</v>
      </c>
      <c r="I244" s="595"/>
    </row>
    <row r="245" spans="2:9">
      <c r="B245" s="599"/>
      <c r="C245" s="606"/>
      <c r="D245" s="601" t="str">
        <f>IFERROR(INDEX(INSUMOS!$C:$C,MATCH(C245,INSUMOS!$B:$B,0)),"")</f>
        <v/>
      </c>
      <c r="E245" s="602"/>
      <c r="F245" s="607" t="str">
        <f>IFERROR(INDEX(INSUMOS!$D:$D,MATCH(C245,INSUMOS!$B:$B,0)),"")</f>
        <v/>
      </c>
      <c r="G245" s="615"/>
      <c r="H245" s="603">
        <f t="shared" si="6"/>
        <v>0</v>
      </c>
      <c r="I245" s="595"/>
    </row>
    <row r="246" spans="2:9" ht="15.75" thickBot="1">
      <c r="B246" s="599"/>
      <c r="C246" s="606"/>
      <c r="D246" s="601" t="str">
        <f>IFERROR(INDEX(INSUMOS!$C:$C,MATCH(C246,INSUMOS!$B:$B,0)),"")</f>
        <v/>
      </c>
      <c r="E246" s="602"/>
      <c r="F246" s="607" t="str">
        <f>IFERROR(INDEX(INSUMOS!$D:$D,MATCH(C246,INSUMOS!$B:$B,0)),"")</f>
        <v/>
      </c>
      <c r="G246" s="615"/>
      <c r="H246" s="608">
        <f t="shared" si="6"/>
        <v>0</v>
      </c>
      <c r="I246" s="595"/>
    </row>
    <row r="247" spans="2:9" ht="15.75" thickBot="1">
      <c r="B247" s="593"/>
      <c r="H247" s="609" t="s">
        <v>307</v>
      </c>
      <c r="I247" s="610">
        <f>SUM(H239:H246)</f>
        <v>0</v>
      </c>
    </row>
    <row r="248" spans="2:9">
      <c r="B248" s="593"/>
      <c r="C248" s="611" t="s">
        <v>308</v>
      </c>
      <c r="I248" s="595"/>
    </row>
    <row r="249" spans="2:9">
      <c r="B249" s="596" t="s">
        <v>295</v>
      </c>
      <c r="C249" s="597" t="s">
        <v>296</v>
      </c>
      <c r="D249" s="598" t="s">
        <v>309</v>
      </c>
      <c r="E249" s="612" t="s">
        <v>310</v>
      </c>
      <c r="F249" s="612"/>
      <c r="G249" s="613" t="s">
        <v>311</v>
      </c>
      <c r="H249" s="614" t="s">
        <v>301</v>
      </c>
      <c r="I249" s="595"/>
    </row>
    <row r="250" spans="2:9">
      <c r="B250" s="599"/>
      <c r="C250" s="606" t="s">
        <v>312</v>
      </c>
      <c r="D250" s="601">
        <v>2</v>
      </c>
      <c r="E250" s="615">
        <f>IFERROR(INDEX('MANO DE OBRA'!$F:$F,MATCH(C250,'MANO DE OBRA'!$B:$B,0)),"")</f>
        <v>0.77116642793298318</v>
      </c>
      <c r="F250" s="603">
        <f>IFERROR(INDEX('MANO DE OBRA'!$J:$J,MATCH(C250,'MANO DE OBRA'!$B:$B,0)),"")</f>
        <v>103371.47181666666</v>
      </c>
      <c r="G250" s="83">
        <v>26</v>
      </c>
      <c r="H250" s="603">
        <f>IFERROR((F250/G250)*D250,0)</f>
        <v>7951.6516782051276</v>
      </c>
      <c r="I250" s="595"/>
    </row>
    <row r="251" spans="2:9">
      <c r="B251" s="599"/>
      <c r="C251" s="606"/>
      <c r="D251" s="601"/>
      <c r="E251" s="615" t="str">
        <f>IFERROR(INDEX('MANO DE OBRA'!$F:$F,MATCH(C251,'MANO DE OBRA'!$B:$B,0)),"")</f>
        <v/>
      </c>
      <c r="F251" s="603" t="str">
        <f>IFERROR(INDEX('MANO DE OBRA'!$J:$J,MATCH(C251,'MANO DE OBRA'!$B:$B,0)),"")</f>
        <v/>
      </c>
      <c r="G251" s="83">
        <f>+G250</f>
        <v>26</v>
      </c>
      <c r="H251" s="603">
        <f>IFERROR((F251/G251)*D251,0)</f>
        <v>0</v>
      </c>
      <c r="I251" s="595"/>
    </row>
    <row r="252" spans="2:9" ht="15.75" thickBot="1">
      <c r="B252" s="599"/>
      <c r="C252" s="606"/>
      <c r="D252" s="601"/>
      <c r="E252" s="615" t="str">
        <f>IFERROR(INDEX('MANO DE OBRA'!$F:$F,MATCH(C252,'MANO DE OBRA'!$B:$B,0)),"")</f>
        <v/>
      </c>
      <c r="F252" s="603" t="str">
        <f>IFERROR(INDEX('MANO DE OBRA'!$J:$J,MATCH(C252,'MANO DE OBRA'!$B:$B,0)),"")</f>
        <v/>
      </c>
      <c r="G252" s="83">
        <f>+G250</f>
        <v>26</v>
      </c>
      <c r="H252" s="603">
        <f>IFERROR((F252/G252)*D252,0)</f>
        <v>0</v>
      </c>
      <c r="I252" s="595"/>
    </row>
    <row r="253" spans="2:9" ht="15.75" thickBot="1">
      <c r="B253" s="593"/>
      <c r="H253" s="609" t="s">
        <v>307</v>
      </c>
      <c r="I253" s="610">
        <f>SUM(H250:H252)</f>
        <v>7951.6516782051276</v>
      </c>
    </row>
    <row r="254" spans="2:9">
      <c r="B254" s="593"/>
      <c r="C254" s="611" t="s">
        <v>313</v>
      </c>
      <c r="I254" s="595"/>
    </row>
    <row r="255" spans="2:9" ht="30">
      <c r="B255" s="596" t="s">
        <v>295</v>
      </c>
      <c r="C255" s="597" t="s">
        <v>296</v>
      </c>
      <c r="D255" s="613" t="s">
        <v>238</v>
      </c>
      <c r="E255" s="613" t="s">
        <v>22</v>
      </c>
      <c r="F255" s="613" t="s">
        <v>314</v>
      </c>
      <c r="G255" s="613" t="s">
        <v>315</v>
      </c>
      <c r="H255" s="613" t="s">
        <v>301</v>
      </c>
      <c r="I255" s="595"/>
    </row>
    <row r="256" spans="2:9">
      <c r="B256" s="599"/>
      <c r="C256" s="616" t="s">
        <v>316</v>
      </c>
      <c r="D256" s="615">
        <v>0.05</v>
      </c>
      <c r="E256" s="602"/>
      <c r="F256" s="603">
        <f>+I253</f>
        <v>7951.6516782051276</v>
      </c>
      <c r="G256" s="601">
        <v>1</v>
      </c>
      <c r="H256" s="603">
        <f>IFERROR(G256*F256*D256,0)</f>
        <v>397.5825839102564</v>
      </c>
      <c r="I256" s="595"/>
    </row>
    <row r="257" spans="2:9">
      <c r="B257" s="599"/>
      <c r="C257" s="606" t="s">
        <v>321</v>
      </c>
      <c r="D257" s="601"/>
      <c r="E257" s="601" t="str">
        <f>IFERROR(INDEX(INSUMOS!$C:$C,MATCH(C257,INSUMOS!$B:$B,0)),"")</f>
        <v>día</v>
      </c>
      <c r="F257" s="603">
        <f>IFERROR(INDEX(INSUMOS!$D:$D,MATCH(C257,INSUMOS!$B:$B,0)),"")</f>
        <v>2900</v>
      </c>
      <c r="G257" s="83">
        <v>0.04</v>
      </c>
      <c r="H257" s="603">
        <f>IFERROR(G257*F257,0)</f>
        <v>116</v>
      </c>
      <c r="I257" s="595"/>
    </row>
    <row r="258" spans="2:9" ht="30.75" thickBot="1">
      <c r="B258" s="599"/>
      <c r="C258" s="606" t="s">
        <v>322</v>
      </c>
      <c r="D258" s="601"/>
      <c r="E258" s="601" t="str">
        <f>IFERROR(INDEX(INSUMOS!$C:$C,MATCH(C258,INSUMOS!$B:$B,0)),"")</f>
        <v>día</v>
      </c>
      <c r="F258" s="603">
        <f>IFERROR(INDEX(INSUMOS!$D:$D,MATCH(C258,INSUMOS!$B:$B,0)),"")</f>
        <v>248</v>
      </c>
      <c r="G258" s="601">
        <v>2.5000000000000001E-2</v>
      </c>
      <c r="H258" s="608">
        <f>IFERROR(G258*F258,0)</f>
        <v>6.2</v>
      </c>
      <c r="I258" s="595"/>
    </row>
    <row r="259" spans="2:9" ht="15.75" thickBot="1">
      <c r="B259" s="593"/>
      <c r="H259" s="609" t="s">
        <v>307</v>
      </c>
      <c r="I259" s="610">
        <f>SUM(H256:H258)</f>
        <v>519.78258391025645</v>
      </c>
    </row>
    <row r="260" spans="2:9">
      <c r="B260" s="593"/>
      <c r="C260" s="611" t="s">
        <v>317</v>
      </c>
      <c r="I260" s="595"/>
    </row>
    <row r="261" spans="2:9" ht="30">
      <c r="B261" s="596" t="s">
        <v>295</v>
      </c>
      <c r="C261" s="597" t="s">
        <v>296</v>
      </c>
      <c r="D261" s="613" t="s">
        <v>238</v>
      </c>
      <c r="E261" s="613" t="s">
        <v>22</v>
      </c>
      <c r="F261" s="613" t="s">
        <v>314</v>
      </c>
      <c r="G261" s="613" t="s">
        <v>315</v>
      </c>
      <c r="H261" s="598" t="s">
        <v>301</v>
      </c>
      <c r="I261" s="595"/>
    </row>
    <row r="262" spans="2:9">
      <c r="B262" s="599"/>
      <c r="C262" s="616" t="s">
        <v>318</v>
      </c>
      <c r="D262" s="615">
        <v>0.01</v>
      </c>
      <c r="E262" s="617">
        <v>1</v>
      </c>
      <c r="F262" s="603">
        <f>+I253</f>
        <v>7951.6516782051276</v>
      </c>
      <c r="G262" s="601">
        <v>0.01</v>
      </c>
      <c r="H262" s="603">
        <f>IFERROR(G262*F262,0)</f>
        <v>79.516516782051283</v>
      </c>
      <c r="I262" s="595"/>
    </row>
    <row r="263" spans="2:9">
      <c r="B263" s="599"/>
      <c r="C263" s="606" t="s">
        <v>319</v>
      </c>
      <c r="E263" s="601" t="str">
        <f>IFERROR(INDEX(INSUMOS!$C:$C,MATCH(C263,INSUMOS!$B:$B,0)),"")</f>
        <v>m3</v>
      </c>
      <c r="F263" s="603">
        <f>IFERROR(INDEX(INSUMOS!$D:$D,MATCH(C263,INSUMOS!$B:$B,0)),"")</f>
        <v>45000</v>
      </c>
      <c r="G263" s="601">
        <f>0.01*1.3</f>
        <v>1.3000000000000001E-2</v>
      </c>
      <c r="H263" s="603">
        <f>IFERROR(G263*F263,0)</f>
        <v>585</v>
      </c>
      <c r="I263" s="595"/>
    </row>
    <row r="264" spans="2:9" ht="15.75" thickBot="1">
      <c r="B264" s="599"/>
      <c r="C264" s="606"/>
      <c r="D264" s="601" t="str">
        <f>IFERROR(INDEX(INSUMOS!$C:$C,MATCH(C264,INSUMOS!$B:$B,0)),"")</f>
        <v/>
      </c>
      <c r="E264" s="602"/>
      <c r="F264" s="603" t="str">
        <f>IFERROR(INDEX(INSUMOS!$D:$D,MATCH(C264,INSUMOS!$B:$B,0)),"")</f>
        <v/>
      </c>
      <c r="G264" s="601"/>
      <c r="H264" s="603">
        <f>IFERROR(G264*F264,0)</f>
        <v>0</v>
      </c>
      <c r="I264" s="595"/>
    </row>
    <row r="265" spans="2:9" ht="15.75" thickBot="1">
      <c r="B265" s="618"/>
      <c r="C265" s="619"/>
      <c r="D265" s="620"/>
      <c r="E265" s="621"/>
      <c r="F265" s="621"/>
      <c r="G265" s="620"/>
      <c r="H265" s="609" t="s">
        <v>307</v>
      </c>
      <c r="I265" s="610">
        <f>SUM(H262:H264)</f>
        <v>664.51651678205133</v>
      </c>
    </row>
    <row r="266" spans="2:9" ht="15.75" thickBot="1"/>
    <row r="267" spans="2:9" ht="33" customHeight="1" thickBot="1">
      <c r="B267" s="571"/>
      <c r="C267" s="572" t="str">
        <f>+$C$2</f>
        <v>MANTENIMIENTO RESTAURANTES ESCOLARES</v>
      </c>
      <c r="D267" s="573"/>
      <c r="E267" s="573"/>
      <c r="F267" s="573"/>
      <c r="G267" s="574"/>
      <c r="H267" s="575"/>
      <c r="I267" s="576"/>
    </row>
    <row r="268" spans="2:9" ht="33" customHeight="1" thickBot="1">
      <c r="B268" s="577"/>
      <c r="C268" s="578" t="str">
        <f>+$C$3</f>
        <v>GOBERNACION DE ANTIOQUIA</v>
      </c>
      <c r="D268" s="579"/>
      <c r="E268" s="579"/>
      <c r="F268" s="579"/>
      <c r="G268" s="580"/>
      <c r="H268" s="581"/>
      <c r="I268" s="582"/>
    </row>
    <row r="269" spans="2:9" ht="15.75" customHeight="1" thickBot="1">
      <c r="B269" s="593"/>
      <c r="I269" s="595"/>
    </row>
    <row r="270" spans="2:9" ht="15" customHeight="1" thickBot="1">
      <c r="B270" s="589" t="s">
        <v>6</v>
      </c>
      <c r="C270" s="773" t="str">
        <f>INDEX(ACTIVIDADES!$C:$C,MATCH(B271,ACTIVIDADES!$B:$B,0))</f>
        <v xml:space="preserve">RETIRO Y BOTADA  DE BAJANTES Y/O TUBERÍA EXPUESTA en mal estado. </v>
      </c>
      <c r="D270" s="774"/>
      <c r="E270" s="774"/>
      <c r="F270" s="774"/>
      <c r="G270" s="775"/>
      <c r="H270" s="587" t="s">
        <v>289</v>
      </c>
      <c r="I270" s="588" t="s">
        <v>290</v>
      </c>
    </row>
    <row r="271" spans="2:9" ht="15.75" customHeight="1">
      <c r="B271" s="784">
        <f>+ACTIVIDADES!B18</f>
        <v>3.0499999999999989</v>
      </c>
      <c r="C271" s="776"/>
      <c r="D271" s="777"/>
      <c r="E271" s="777"/>
      <c r="F271" s="777"/>
      <c r="G271" s="778"/>
      <c r="H271" s="585">
        <f>IF(I274=0,0,I285/I274)</f>
        <v>0</v>
      </c>
      <c r="I271" s="586">
        <f>IF(I274=0,0,I291/I274)</f>
        <v>0.90604198518630952</v>
      </c>
    </row>
    <row r="272" spans="2:9" ht="15.75" thickBot="1">
      <c r="B272" s="785"/>
      <c r="C272" s="776"/>
      <c r="D272" s="777"/>
      <c r="E272" s="777"/>
      <c r="F272" s="777"/>
      <c r="G272" s="778"/>
      <c r="H272" s="587" t="s">
        <v>291</v>
      </c>
      <c r="I272" s="588" t="s">
        <v>292</v>
      </c>
    </row>
    <row r="273" spans="2:10" ht="15.75" thickBot="1">
      <c r="B273" s="589" t="s">
        <v>22</v>
      </c>
      <c r="C273" s="776"/>
      <c r="D273" s="777"/>
      <c r="E273" s="777"/>
      <c r="F273" s="777"/>
      <c r="G273" s="778"/>
      <c r="H273" s="585">
        <f>IF(I274=0,0,I297/I274)</f>
        <v>7.2078909302740773E-2</v>
      </c>
      <c r="I273" s="586">
        <f>IF(I274=0,0,I303/I274)</f>
        <v>2.1879105510949678E-2</v>
      </c>
    </row>
    <row r="274" spans="2:10" ht="15.75" thickBot="1">
      <c r="B274" s="590" t="str">
        <f>INDEX(ACTIVIDADES!$D:$D,MATCH(B271,ACTIVIDADES!$B:$B,0))</f>
        <v>m</v>
      </c>
      <c r="C274" s="781"/>
      <c r="D274" s="782"/>
      <c r="E274" s="782"/>
      <c r="F274" s="782"/>
      <c r="G274" s="783"/>
      <c r="H274" s="591" t="s">
        <v>293</v>
      </c>
      <c r="I274" s="592">
        <f>SUM(I285:I303)</f>
        <v>4563.6504050266667</v>
      </c>
      <c r="J274" s="570">
        <f>+B271</f>
        <v>3.0499999999999989</v>
      </c>
    </row>
    <row r="275" spans="2:10">
      <c r="B275" s="593"/>
      <c r="C275" s="594" t="s">
        <v>294</v>
      </c>
      <c r="I275" s="595"/>
    </row>
    <row r="276" spans="2:10">
      <c r="B276" s="596" t="s">
        <v>295</v>
      </c>
      <c r="C276" s="597" t="s">
        <v>296</v>
      </c>
      <c r="D276" s="598" t="s">
        <v>297</v>
      </c>
      <c r="E276" s="598" t="s">
        <v>298</v>
      </c>
      <c r="F276" s="598" t="s">
        <v>299</v>
      </c>
      <c r="G276" s="598" t="s">
        <v>300</v>
      </c>
      <c r="H276" s="598" t="s">
        <v>301</v>
      </c>
      <c r="I276" s="595"/>
    </row>
    <row r="277" spans="2:10">
      <c r="B277" s="599"/>
      <c r="C277" s="600"/>
      <c r="D277" s="601" t="str">
        <f>IFERROR(INDEX(INSUMOS!$C:$C,MATCH(C277,INSUMOS!$B:$B,0)),"")</f>
        <v/>
      </c>
      <c r="E277" s="602"/>
      <c r="F277" s="607" t="str">
        <f>IFERROR(INDEX(INSUMOS!$D:$D,MATCH(C277,INSUMOS!$B:$B,0)),"")</f>
        <v/>
      </c>
      <c r="G277" s="615"/>
      <c r="H277" s="603">
        <f>IFERROR(G277*F277*E277+F277*E277,0)</f>
        <v>0</v>
      </c>
      <c r="I277" s="595"/>
    </row>
    <row r="278" spans="2:10">
      <c r="B278" s="599"/>
      <c r="C278" s="600"/>
      <c r="D278" s="601" t="str">
        <f>IFERROR(INDEX(INSUMOS!$C:$C,MATCH(C278,INSUMOS!$B:$B,0)),"")</f>
        <v/>
      </c>
      <c r="E278" s="602"/>
      <c r="F278" s="607" t="str">
        <f>IFERROR(INDEX(INSUMOS!$D:$D,MATCH(C278,INSUMOS!$B:$B,0)),"")</f>
        <v/>
      </c>
      <c r="G278" s="615"/>
      <c r="H278" s="603">
        <f t="shared" ref="H278:H284" si="7">IFERROR(G278*F278*E278+F278*E278,0)</f>
        <v>0</v>
      </c>
      <c r="I278" s="595"/>
    </row>
    <row r="279" spans="2:10">
      <c r="B279" s="599"/>
      <c r="C279" s="600"/>
      <c r="D279" s="601" t="str">
        <f>IFERROR(INDEX(INSUMOS!$C:$C,MATCH(C279,INSUMOS!$B:$B,0)),"")</f>
        <v/>
      </c>
      <c r="E279" s="602"/>
      <c r="F279" s="607" t="str">
        <f>IFERROR(INDEX(INSUMOS!$D:$D,MATCH(C279,INSUMOS!$B:$B,0)),"")</f>
        <v/>
      </c>
      <c r="G279" s="615"/>
      <c r="H279" s="603">
        <f t="shared" si="7"/>
        <v>0</v>
      </c>
      <c r="I279" s="595"/>
    </row>
    <row r="280" spans="2:10">
      <c r="B280" s="599"/>
      <c r="C280" s="600"/>
      <c r="D280" s="601" t="str">
        <f>IFERROR(INDEX(INSUMOS!$C:$C,MATCH(C280,INSUMOS!$B:$B,0)),"")</f>
        <v/>
      </c>
      <c r="E280" s="602"/>
      <c r="F280" s="607" t="str">
        <f>IFERROR(INDEX(INSUMOS!$D:$D,MATCH(C280,INSUMOS!$B:$B,0)),"")</f>
        <v/>
      </c>
      <c r="G280" s="615"/>
      <c r="H280" s="603">
        <f t="shared" si="7"/>
        <v>0</v>
      </c>
      <c r="I280" s="595"/>
    </row>
    <row r="281" spans="2:10">
      <c r="B281" s="599"/>
      <c r="C281" s="600"/>
      <c r="D281" s="601" t="str">
        <f>IFERROR(INDEX(INSUMOS!$C:$C,MATCH(C281,INSUMOS!$B:$B,0)),"")</f>
        <v/>
      </c>
      <c r="E281" s="602"/>
      <c r="F281" s="607" t="str">
        <f>IFERROR(INDEX(INSUMOS!$D:$D,MATCH(C281,INSUMOS!$B:$B,0)),"")</f>
        <v/>
      </c>
      <c r="G281" s="615"/>
      <c r="H281" s="603">
        <f t="shared" si="7"/>
        <v>0</v>
      </c>
      <c r="I281" s="595"/>
    </row>
    <row r="282" spans="2:10">
      <c r="B282" s="599"/>
      <c r="C282" s="600"/>
      <c r="D282" s="601" t="str">
        <f>IFERROR(INDEX(INSUMOS!$C:$C,MATCH(C282,INSUMOS!$B:$B,0)),"")</f>
        <v/>
      </c>
      <c r="E282" s="602"/>
      <c r="F282" s="607" t="str">
        <f>IFERROR(INDEX(INSUMOS!$D:$D,MATCH(C282,INSUMOS!$B:$B,0)),"")</f>
        <v/>
      </c>
      <c r="G282" s="615"/>
      <c r="H282" s="603">
        <f t="shared" si="7"/>
        <v>0</v>
      </c>
      <c r="I282" s="595"/>
    </row>
    <row r="283" spans="2:10">
      <c r="B283" s="599"/>
      <c r="C283" s="606"/>
      <c r="D283" s="601" t="str">
        <f>IFERROR(INDEX(INSUMOS!$C:$C,MATCH(C283,INSUMOS!$B:$B,0)),"")</f>
        <v/>
      </c>
      <c r="E283" s="602"/>
      <c r="F283" s="607" t="str">
        <f>IFERROR(INDEX(INSUMOS!$D:$D,MATCH(C283,INSUMOS!$B:$B,0)),"")</f>
        <v/>
      </c>
      <c r="G283" s="615"/>
      <c r="H283" s="603">
        <f t="shared" si="7"/>
        <v>0</v>
      </c>
      <c r="I283" s="595"/>
    </row>
    <row r="284" spans="2:10" ht="15.75" thickBot="1">
      <c r="B284" s="599"/>
      <c r="C284" s="606"/>
      <c r="D284" s="601" t="str">
        <f>IFERROR(INDEX(INSUMOS!$C:$C,MATCH(C284,INSUMOS!$B:$B,0)),"")</f>
        <v/>
      </c>
      <c r="E284" s="602"/>
      <c r="F284" s="607" t="str">
        <f>IFERROR(INDEX(INSUMOS!$D:$D,MATCH(C284,INSUMOS!$B:$B,0)),"")</f>
        <v/>
      </c>
      <c r="G284" s="615"/>
      <c r="H284" s="608">
        <f t="shared" si="7"/>
        <v>0</v>
      </c>
      <c r="I284" s="595"/>
    </row>
    <row r="285" spans="2:10" ht="15.75" thickBot="1">
      <c r="B285" s="593"/>
      <c r="H285" s="609" t="s">
        <v>307</v>
      </c>
      <c r="I285" s="610">
        <f>SUM(H277:H284)</f>
        <v>0</v>
      </c>
    </row>
    <row r="286" spans="2:10" ht="15" customHeight="1">
      <c r="B286" s="593"/>
      <c r="C286" s="611" t="s">
        <v>308</v>
      </c>
      <c r="I286" s="595"/>
    </row>
    <row r="287" spans="2:10">
      <c r="B287" s="596" t="s">
        <v>295</v>
      </c>
      <c r="C287" s="597" t="s">
        <v>296</v>
      </c>
      <c r="D287" s="598" t="s">
        <v>309</v>
      </c>
      <c r="E287" s="612" t="s">
        <v>310</v>
      </c>
      <c r="F287" s="612"/>
      <c r="G287" s="613" t="s">
        <v>311</v>
      </c>
      <c r="H287" s="614" t="s">
        <v>301</v>
      </c>
      <c r="I287" s="595"/>
    </row>
    <row r="288" spans="2:10">
      <c r="B288" s="599"/>
      <c r="C288" s="606" t="s">
        <v>312</v>
      </c>
      <c r="D288" s="601">
        <v>2</v>
      </c>
      <c r="E288" s="615">
        <f>IFERROR(INDEX('MANO DE OBRA'!$F:$F,MATCH(C288,'MANO DE OBRA'!$B:$B,0)),"")</f>
        <v>0.77116642793298318</v>
      </c>
      <c r="F288" s="603">
        <f>IFERROR(INDEX('MANO DE OBRA'!$J:$J,MATCH(C288,'MANO DE OBRA'!$B:$B,0)),"")</f>
        <v>103371.47181666666</v>
      </c>
      <c r="G288" s="83">
        <v>50</v>
      </c>
      <c r="H288" s="603">
        <f>IFERROR((F288/G288)*D288,0)</f>
        <v>4134.8588726666667</v>
      </c>
      <c r="I288" s="595"/>
    </row>
    <row r="289" spans="2:9">
      <c r="B289" s="599"/>
      <c r="C289" s="606"/>
      <c r="D289" s="601"/>
      <c r="E289" s="615" t="str">
        <f>IFERROR(INDEX('MANO DE OBRA'!$F:$F,MATCH(C289,'MANO DE OBRA'!$B:$B,0)),"")</f>
        <v/>
      </c>
      <c r="F289" s="603" t="str">
        <f>IFERROR(INDEX('MANO DE OBRA'!$J:$J,MATCH(C289,'MANO DE OBRA'!$B:$B,0)),"")</f>
        <v/>
      </c>
      <c r="G289" s="83">
        <f>+G288</f>
        <v>50</v>
      </c>
      <c r="H289" s="603">
        <f>IFERROR((F289/G289)*D289,0)</f>
        <v>0</v>
      </c>
      <c r="I289" s="595"/>
    </row>
    <row r="290" spans="2:9" ht="15.75" thickBot="1">
      <c r="B290" s="599"/>
      <c r="C290" s="606"/>
      <c r="D290" s="601"/>
      <c r="E290" s="615" t="str">
        <f>IFERROR(INDEX('MANO DE OBRA'!$F:$F,MATCH(C290,'MANO DE OBRA'!$B:$B,0)),"")</f>
        <v/>
      </c>
      <c r="F290" s="603" t="str">
        <f>IFERROR(INDEX('MANO DE OBRA'!$J:$J,MATCH(C290,'MANO DE OBRA'!$B:$B,0)),"")</f>
        <v/>
      </c>
      <c r="G290" s="83">
        <f>+G288</f>
        <v>50</v>
      </c>
      <c r="H290" s="603">
        <f>IFERROR((F290/G290)*D290,0)</f>
        <v>0</v>
      </c>
      <c r="I290" s="595"/>
    </row>
    <row r="291" spans="2:9" ht="15.75" thickBot="1">
      <c r="B291" s="593"/>
      <c r="H291" s="609" t="s">
        <v>307</v>
      </c>
      <c r="I291" s="610">
        <f>SUM(H288:H290)</f>
        <v>4134.8588726666667</v>
      </c>
    </row>
    <row r="292" spans="2:9">
      <c r="B292" s="593"/>
      <c r="C292" s="611" t="s">
        <v>313</v>
      </c>
      <c r="I292" s="595"/>
    </row>
    <row r="293" spans="2:9" ht="30">
      <c r="B293" s="596" t="s">
        <v>295</v>
      </c>
      <c r="C293" s="597" t="s">
        <v>296</v>
      </c>
      <c r="D293" s="613" t="s">
        <v>238</v>
      </c>
      <c r="E293" s="613" t="s">
        <v>22</v>
      </c>
      <c r="F293" s="613" t="s">
        <v>314</v>
      </c>
      <c r="G293" s="613" t="s">
        <v>315</v>
      </c>
      <c r="H293" s="613" t="s">
        <v>301</v>
      </c>
      <c r="I293" s="595"/>
    </row>
    <row r="294" spans="2:9">
      <c r="B294" s="599"/>
      <c r="C294" s="616" t="s">
        <v>316</v>
      </c>
      <c r="D294" s="615">
        <v>0.05</v>
      </c>
      <c r="E294" s="602"/>
      <c r="F294" s="603">
        <f>+I291</f>
        <v>4134.8588726666667</v>
      </c>
      <c r="G294" s="601">
        <v>1</v>
      </c>
      <c r="H294" s="603">
        <f>IFERROR(G294*F294*D294,0)</f>
        <v>206.74294363333334</v>
      </c>
      <c r="I294" s="595"/>
    </row>
    <row r="295" spans="2:9">
      <c r="B295" s="599"/>
      <c r="C295" s="606" t="s">
        <v>321</v>
      </c>
      <c r="D295" s="601"/>
      <c r="E295" s="601" t="str">
        <f>IFERROR(INDEX(INSUMOS!$C:$C,MATCH(C295,INSUMOS!$B:$B,0)),"")</f>
        <v>día</v>
      </c>
      <c r="F295" s="603">
        <f>IFERROR(INDEX(INSUMOS!$D:$D,MATCH(C295,INSUMOS!$B:$B,0)),"")</f>
        <v>2900</v>
      </c>
      <c r="G295" s="83">
        <v>0.04</v>
      </c>
      <c r="H295" s="603">
        <f>IFERROR(G295*F295,0)</f>
        <v>116</v>
      </c>
      <c r="I295" s="595"/>
    </row>
    <row r="296" spans="2:9" ht="30.75" thickBot="1">
      <c r="B296" s="599"/>
      <c r="C296" s="606" t="s">
        <v>322</v>
      </c>
      <c r="D296" s="601"/>
      <c r="E296" s="601" t="str">
        <f>IFERROR(INDEX(INSUMOS!$C:$C,MATCH(C296,INSUMOS!$B:$B,0)),"")</f>
        <v>día</v>
      </c>
      <c r="F296" s="603">
        <f>IFERROR(INDEX(INSUMOS!$D:$D,MATCH(C296,INSUMOS!$B:$B,0)),"")</f>
        <v>248</v>
      </c>
      <c r="G296" s="601">
        <v>2.5000000000000001E-2</v>
      </c>
      <c r="H296" s="608">
        <f>IFERROR(G296*F296,0)</f>
        <v>6.2</v>
      </c>
      <c r="I296" s="595"/>
    </row>
    <row r="297" spans="2:9" ht="15.75" thickBot="1">
      <c r="B297" s="593"/>
      <c r="H297" s="609" t="s">
        <v>307</v>
      </c>
      <c r="I297" s="610">
        <f>SUM(H294:H296)</f>
        <v>328.9429436333333</v>
      </c>
    </row>
    <row r="298" spans="2:9">
      <c r="B298" s="593"/>
      <c r="C298" s="611" t="s">
        <v>317</v>
      </c>
      <c r="I298" s="595"/>
    </row>
    <row r="299" spans="2:9" ht="30">
      <c r="B299" s="596" t="s">
        <v>295</v>
      </c>
      <c r="C299" s="597" t="s">
        <v>296</v>
      </c>
      <c r="D299" s="613" t="s">
        <v>238</v>
      </c>
      <c r="E299" s="613" t="s">
        <v>22</v>
      </c>
      <c r="F299" s="613" t="s">
        <v>314</v>
      </c>
      <c r="G299" s="613" t="s">
        <v>315</v>
      </c>
      <c r="H299" s="598" t="s">
        <v>301</v>
      </c>
      <c r="I299" s="595"/>
    </row>
    <row r="300" spans="2:9">
      <c r="B300" s="599"/>
      <c r="C300" s="616" t="s">
        <v>318</v>
      </c>
      <c r="D300" s="615">
        <v>0.01</v>
      </c>
      <c r="E300" s="617">
        <v>1</v>
      </c>
      <c r="F300" s="603">
        <f>+I291</f>
        <v>4134.8588726666667</v>
      </c>
      <c r="G300" s="601">
        <v>0.01</v>
      </c>
      <c r="H300" s="603">
        <f>IFERROR(G300*F300,0)</f>
        <v>41.348588726666669</v>
      </c>
      <c r="I300" s="595"/>
    </row>
    <row r="301" spans="2:9">
      <c r="B301" s="599"/>
      <c r="C301" s="606" t="s">
        <v>319</v>
      </c>
      <c r="E301" s="601" t="str">
        <f>IFERROR(INDEX(INSUMOS!$C:$C,MATCH(C301,INSUMOS!$B:$B,0)),"")</f>
        <v>m3</v>
      </c>
      <c r="F301" s="603">
        <f>IFERROR(INDEX(INSUMOS!$D:$D,MATCH(C301,INSUMOS!$B:$B,0)),"")</f>
        <v>45000</v>
      </c>
      <c r="G301" s="601">
        <f>0.001*1.3</f>
        <v>1.3000000000000002E-3</v>
      </c>
      <c r="H301" s="603">
        <f>IFERROR(G301*F301,0)</f>
        <v>58.500000000000007</v>
      </c>
      <c r="I301" s="595"/>
    </row>
    <row r="302" spans="2:9" ht="15.75" thickBot="1">
      <c r="B302" s="599"/>
      <c r="C302" s="606"/>
      <c r="D302" s="601" t="str">
        <f>IFERROR(INDEX(INSUMOS!$C:$C,MATCH(C302,INSUMOS!$B:$B,0)),"")</f>
        <v/>
      </c>
      <c r="E302" s="602"/>
      <c r="F302" s="603" t="str">
        <f>IFERROR(INDEX(INSUMOS!$D:$D,MATCH(C302,INSUMOS!$B:$B,0)),"")</f>
        <v/>
      </c>
      <c r="G302" s="601"/>
      <c r="H302" s="603">
        <f>IFERROR(G302*F302,0)</f>
        <v>0</v>
      </c>
      <c r="I302" s="595"/>
    </row>
    <row r="303" spans="2:9" ht="15.75" thickBot="1">
      <c r="B303" s="618"/>
      <c r="C303" s="619"/>
      <c r="D303" s="620"/>
      <c r="E303" s="621"/>
      <c r="F303" s="621"/>
      <c r="G303" s="620"/>
      <c r="H303" s="609" t="s">
        <v>307</v>
      </c>
      <c r="I303" s="610">
        <f>SUM(H300:H302)</f>
        <v>99.848588726666677</v>
      </c>
    </row>
    <row r="304" spans="2:9" ht="15.75" thickBot="1"/>
    <row r="305" spans="2:10" ht="33" customHeight="1" thickBot="1">
      <c r="B305" s="571"/>
      <c r="C305" s="572" t="str">
        <f>+$C$2</f>
        <v>MANTENIMIENTO RESTAURANTES ESCOLARES</v>
      </c>
      <c r="D305" s="573"/>
      <c r="E305" s="573"/>
      <c r="F305" s="573"/>
      <c r="G305" s="574"/>
      <c r="H305" s="575"/>
      <c r="I305" s="576"/>
    </row>
    <row r="306" spans="2:10" ht="33" customHeight="1" thickBot="1">
      <c r="B306" s="577"/>
      <c r="C306" s="578" t="str">
        <f>+$C$3</f>
        <v>GOBERNACION DE ANTIOQUIA</v>
      </c>
      <c r="D306" s="579"/>
      <c r="E306" s="579"/>
      <c r="F306" s="579"/>
      <c r="G306" s="580"/>
      <c r="H306" s="581"/>
      <c r="I306" s="582"/>
    </row>
    <row r="307" spans="2:10" ht="15.75" thickBot="1">
      <c r="B307" s="593"/>
      <c r="I307" s="595"/>
    </row>
    <row r="308" spans="2:10" ht="15.75" thickBot="1">
      <c r="B308" s="589" t="s">
        <v>6</v>
      </c>
      <c r="C308" s="773" t="str">
        <f>INDEX(ACTIVIDADES!$C:$C,MATCH(B309,ACTIVIDADES!$B:$B,0))</f>
        <v xml:space="preserve">RETIRO Y BOTADA DE VENTANAS (marco y alas). </v>
      </c>
      <c r="D308" s="774"/>
      <c r="E308" s="774"/>
      <c r="F308" s="774"/>
      <c r="G308" s="775"/>
      <c r="H308" s="587" t="s">
        <v>289</v>
      </c>
      <c r="I308" s="588" t="s">
        <v>290</v>
      </c>
    </row>
    <row r="309" spans="2:10">
      <c r="B309" s="784">
        <f>+ACTIVIDADES!B19</f>
        <v>3.0599999999999987</v>
      </c>
      <c r="C309" s="776"/>
      <c r="D309" s="777"/>
      <c r="E309" s="777"/>
      <c r="F309" s="777"/>
      <c r="G309" s="778"/>
      <c r="H309" s="585">
        <f>IF(I312=0,0,I323/I312)</f>
        <v>0</v>
      </c>
      <c r="I309" s="586">
        <f>IF(I312=0,0,I329/I312)</f>
        <v>0.65952883998883816</v>
      </c>
    </row>
    <row r="310" spans="2:10" ht="15.75" thickBot="1">
      <c r="B310" s="785"/>
      <c r="C310" s="776"/>
      <c r="D310" s="777"/>
      <c r="E310" s="777"/>
      <c r="F310" s="777"/>
      <c r="G310" s="778"/>
      <c r="H310" s="587" t="s">
        <v>291</v>
      </c>
      <c r="I310" s="588" t="s">
        <v>292</v>
      </c>
    </row>
    <row r="311" spans="2:10" ht="15.75" thickBot="1">
      <c r="B311" s="589" t="s">
        <v>22</v>
      </c>
      <c r="C311" s="776"/>
      <c r="D311" s="777"/>
      <c r="E311" s="777"/>
      <c r="F311" s="777"/>
      <c r="G311" s="778"/>
      <c r="H311" s="585">
        <f>IF(I312=0,0,I335/I312)</f>
        <v>3.2976441999441906E-2</v>
      </c>
      <c r="I311" s="586">
        <f>IF(I312=0,0,I341/I312)</f>
        <v>0.30749471801172001</v>
      </c>
    </row>
    <row r="312" spans="2:10" ht="15.75" thickBot="1">
      <c r="B312" s="590" t="str">
        <f>INDEX(ACTIVIDADES!$D:$D,MATCH(B309,ACTIVIDADES!$B:$B,0))</f>
        <v>un</v>
      </c>
      <c r="C312" s="781"/>
      <c r="D312" s="782"/>
      <c r="E312" s="782"/>
      <c r="F312" s="782"/>
      <c r="G312" s="783"/>
      <c r="H312" s="591" t="s">
        <v>293</v>
      </c>
      <c r="I312" s="592">
        <f>SUM(I323:I341)</f>
        <v>23928.260712518444</v>
      </c>
      <c r="J312" s="570">
        <f>+B309</f>
        <v>3.0599999999999987</v>
      </c>
    </row>
    <row r="313" spans="2:10">
      <c r="B313" s="593"/>
      <c r="C313" s="594" t="s">
        <v>294</v>
      </c>
      <c r="I313" s="595"/>
    </row>
    <row r="314" spans="2:10">
      <c r="B314" s="596" t="s">
        <v>295</v>
      </c>
      <c r="C314" s="597" t="s">
        <v>296</v>
      </c>
      <c r="D314" s="598" t="s">
        <v>297</v>
      </c>
      <c r="E314" s="598" t="s">
        <v>298</v>
      </c>
      <c r="F314" s="598" t="s">
        <v>299</v>
      </c>
      <c r="G314" s="598" t="s">
        <v>300</v>
      </c>
      <c r="H314" s="598" t="s">
        <v>301</v>
      </c>
      <c r="I314" s="595"/>
    </row>
    <row r="315" spans="2:10">
      <c r="B315" s="599"/>
      <c r="C315" s="600"/>
      <c r="D315" s="601" t="str">
        <f>IFERROR(INDEX(INSUMOS!$C:$C,MATCH(C315,INSUMOS!$B:$B,0)),"")</f>
        <v/>
      </c>
      <c r="E315" s="602"/>
      <c r="F315" s="607" t="str">
        <f>IFERROR(INDEX(INSUMOS!$D:$D,MATCH(C315,INSUMOS!$B:$B,0)),"")</f>
        <v/>
      </c>
      <c r="G315" s="615"/>
      <c r="H315" s="603">
        <f>IFERROR(G315*F315*E315+F315*E315,0)</f>
        <v>0</v>
      </c>
      <c r="I315" s="595"/>
    </row>
    <row r="316" spans="2:10">
      <c r="B316" s="599"/>
      <c r="C316" s="600"/>
      <c r="D316" s="601" t="str">
        <f>IFERROR(INDEX(INSUMOS!$C:$C,MATCH(C316,INSUMOS!$B:$B,0)),"")</f>
        <v/>
      </c>
      <c r="E316" s="602"/>
      <c r="F316" s="607" t="str">
        <f>IFERROR(INDEX(INSUMOS!$D:$D,MATCH(C316,INSUMOS!$B:$B,0)),"")</f>
        <v/>
      </c>
      <c r="G316" s="615"/>
      <c r="H316" s="603">
        <f t="shared" ref="H316:H322" si="8">IFERROR(G316*F316*E316+F316*E316,0)</f>
        <v>0</v>
      </c>
      <c r="I316" s="595"/>
    </row>
    <row r="317" spans="2:10">
      <c r="B317" s="599"/>
      <c r="C317" s="600"/>
      <c r="D317" s="601" t="str">
        <f>IFERROR(INDEX(INSUMOS!$C:$C,MATCH(C317,INSUMOS!$B:$B,0)),"")</f>
        <v/>
      </c>
      <c r="E317" s="602"/>
      <c r="F317" s="607" t="str">
        <f>IFERROR(INDEX(INSUMOS!$D:$D,MATCH(C317,INSUMOS!$B:$B,0)),"")</f>
        <v/>
      </c>
      <c r="G317" s="615"/>
      <c r="H317" s="603">
        <f t="shared" si="8"/>
        <v>0</v>
      </c>
      <c r="I317" s="595"/>
    </row>
    <row r="318" spans="2:10">
      <c r="B318" s="599"/>
      <c r="C318" s="600"/>
      <c r="D318" s="601" t="str">
        <f>IFERROR(INDEX(INSUMOS!$C:$C,MATCH(C318,INSUMOS!$B:$B,0)),"")</f>
        <v/>
      </c>
      <c r="E318" s="602"/>
      <c r="F318" s="607" t="str">
        <f>IFERROR(INDEX(INSUMOS!$D:$D,MATCH(C318,INSUMOS!$B:$B,0)),"")</f>
        <v/>
      </c>
      <c r="G318" s="615"/>
      <c r="H318" s="603">
        <f t="shared" si="8"/>
        <v>0</v>
      </c>
      <c r="I318" s="595"/>
    </row>
    <row r="319" spans="2:10">
      <c r="B319" s="599"/>
      <c r="C319" s="600"/>
      <c r="D319" s="601" t="str">
        <f>IFERROR(INDEX(INSUMOS!$C:$C,MATCH(C319,INSUMOS!$B:$B,0)),"")</f>
        <v/>
      </c>
      <c r="E319" s="602"/>
      <c r="F319" s="607" t="str">
        <f>IFERROR(INDEX(INSUMOS!$D:$D,MATCH(C319,INSUMOS!$B:$B,0)),"")</f>
        <v/>
      </c>
      <c r="G319" s="615"/>
      <c r="H319" s="603">
        <f t="shared" si="8"/>
        <v>0</v>
      </c>
      <c r="I319" s="595"/>
    </row>
    <row r="320" spans="2:10">
      <c r="B320" s="599"/>
      <c r="C320" s="600"/>
      <c r="D320" s="601" t="str">
        <f>IFERROR(INDEX(INSUMOS!$C:$C,MATCH(C320,INSUMOS!$B:$B,0)),"")</f>
        <v/>
      </c>
      <c r="E320" s="602"/>
      <c r="F320" s="607" t="str">
        <f>IFERROR(INDEX(INSUMOS!$D:$D,MATCH(C320,INSUMOS!$B:$B,0)),"")</f>
        <v/>
      </c>
      <c r="G320" s="615"/>
      <c r="H320" s="603">
        <f t="shared" si="8"/>
        <v>0</v>
      </c>
      <c r="I320" s="595"/>
    </row>
    <row r="321" spans="2:9">
      <c r="B321" s="599"/>
      <c r="C321" s="606"/>
      <c r="D321" s="601" t="str">
        <f>IFERROR(INDEX(INSUMOS!$C:$C,MATCH(C321,INSUMOS!$B:$B,0)),"")</f>
        <v/>
      </c>
      <c r="E321" s="602"/>
      <c r="F321" s="607" t="str">
        <f>IFERROR(INDEX(INSUMOS!$D:$D,MATCH(C321,INSUMOS!$B:$B,0)),"")</f>
        <v/>
      </c>
      <c r="G321" s="615"/>
      <c r="H321" s="603">
        <f t="shared" si="8"/>
        <v>0</v>
      </c>
      <c r="I321" s="595"/>
    </row>
    <row r="322" spans="2:9" ht="15.75" thickBot="1">
      <c r="B322" s="599"/>
      <c r="C322" s="606"/>
      <c r="D322" s="601" t="str">
        <f>IFERROR(INDEX(INSUMOS!$C:$C,MATCH(C322,INSUMOS!$B:$B,0)),"")</f>
        <v/>
      </c>
      <c r="E322" s="602"/>
      <c r="F322" s="607" t="str">
        <f>IFERROR(INDEX(INSUMOS!$D:$D,MATCH(C322,INSUMOS!$B:$B,0)),"")</f>
        <v/>
      </c>
      <c r="G322" s="615"/>
      <c r="H322" s="608">
        <f t="shared" si="8"/>
        <v>0</v>
      </c>
      <c r="I322" s="595"/>
    </row>
    <row r="323" spans="2:9" ht="15.75" thickBot="1">
      <c r="B323" s="593"/>
      <c r="H323" s="609" t="s">
        <v>307</v>
      </c>
      <c r="I323" s="610">
        <f>SUM(H315:H322)</f>
        <v>0</v>
      </c>
    </row>
    <row r="324" spans="2:9">
      <c r="B324" s="593"/>
      <c r="C324" s="611" t="s">
        <v>308</v>
      </c>
      <c r="I324" s="595"/>
    </row>
    <row r="325" spans="2:9">
      <c r="B325" s="596" t="s">
        <v>295</v>
      </c>
      <c r="C325" s="597" t="s">
        <v>296</v>
      </c>
      <c r="D325" s="598" t="s">
        <v>309</v>
      </c>
      <c r="E325" s="612" t="s">
        <v>310</v>
      </c>
      <c r="F325" s="612"/>
      <c r="G325" s="613" t="s">
        <v>311</v>
      </c>
      <c r="H325" s="614" t="s">
        <v>301</v>
      </c>
      <c r="I325" s="595"/>
    </row>
    <row r="326" spans="2:9">
      <c r="B326" s="599"/>
      <c r="C326" s="606" t="s">
        <v>312</v>
      </c>
      <c r="D326" s="601">
        <v>1</v>
      </c>
      <c r="E326" s="615">
        <f>IFERROR(INDEX('MANO DE OBRA'!$F:$F,MATCH(C326,'MANO DE OBRA'!$B:$B,0)),"")</f>
        <v>0.77116642793298318</v>
      </c>
      <c r="F326" s="603">
        <f>IFERROR(INDEX('MANO DE OBRA'!$J:$J,MATCH(C326,'MANO DE OBRA'!$B:$B,0)),"")</f>
        <v>103371.47181666666</v>
      </c>
      <c r="G326" s="83">
        <v>15</v>
      </c>
      <c r="H326" s="603">
        <f>IFERROR((F326/G326)*D326,0)</f>
        <v>6891.4314544444442</v>
      </c>
      <c r="I326" s="595"/>
    </row>
    <row r="327" spans="2:9">
      <c r="B327" s="599"/>
      <c r="C327" s="606" t="s">
        <v>320</v>
      </c>
      <c r="D327" s="601">
        <v>1</v>
      </c>
      <c r="E327" s="615">
        <f>IFERROR(INDEX('MANO DE OBRA'!$F:$F,MATCH(C327,'MANO DE OBRA'!$B:$B,0)),"")</f>
        <v>0.77116642793298318</v>
      </c>
      <c r="F327" s="603">
        <f>IFERROR(INDEX('MANO DE OBRA'!$J:$J,MATCH(C327,'MANO DE OBRA'!$B:$B,0)),"")</f>
        <v>133349.19864350001</v>
      </c>
      <c r="G327" s="83">
        <f>+G326</f>
        <v>15</v>
      </c>
      <c r="H327" s="603">
        <f>IFERROR((F327/G327)*D327,0)</f>
        <v>8889.9465762333348</v>
      </c>
      <c r="I327" s="595"/>
    </row>
    <row r="328" spans="2:9" ht="15.75" thickBot="1">
      <c r="B328" s="599"/>
      <c r="C328" s="606"/>
      <c r="D328" s="601"/>
      <c r="E328" s="615" t="str">
        <f>IFERROR(INDEX('MANO DE OBRA'!$F:$F,MATCH(C328,'MANO DE OBRA'!$B:$B,0)),"")</f>
        <v/>
      </c>
      <c r="F328" s="603" t="str">
        <f>IFERROR(INDEX('MANO DE OBRA'!$J:$J,MATCH(C328,'MANO DE OBRA'!$B:$B,0)),"")</f>
        <v/>
      </c>
      <c r="G328" s="83">
        <f>+G326</f>
        <v>15</v>
      </c>
      <c r="H328" s="603">
        <f>IFERROR((F328/G328)*D328,0)</f>
        <v>0</v>
      </c>
      <c r="I328" s="595"/>
    </row>
    <row r="329" spans="2:9" ht="15.75" thickBot="1">
      <c r="B329" s="593"/>
      <c r="H329" s="609" t="s">
        <v>307</v>
      </c>
      <c r="I329" s="610">
        <f>SUM(H326:H328)</f>
        <v>15781.378030677779</v>
      </c>
    </row>
    <row r="330" spans="2:9">
      <c r="B330" s="593"/>
      <c r="C330" s="611" t="s">
        <v>313</v>
      </c>
      <c r="I330" s="595"/>
    </row>
    <row r="331" spans="2:9" ht="30">
      <c r="B331" s="596" t="s">
        <v>295</v>
      </c>
      <c r="C331" s="597" t="s">
        <v>296</v>
      </c>
      <c r="D331" s="613" t="s">
        <v>238</v>
      </c>
      <c r="E331" s="613" t="s">
        <v>22</v>
      </c>
      <c r="F331" s="613" t="s">
        <v>314</v>
      </c>
      <c r="G331" s="613" t="s">
        <v>315</v>
      </c>
      <c r="H331" s="613" t="s">
        <v>301</v>
      </c>
      <c r="I331" s="595"/>
    </row>
    <row r="332" spans="2:9">
      <c r="B332" s="599"/>
      <c r="C332" s="616" t="s">
        <v>316</v>
      </c>
      <c r="D332" s="615">
        <v>0.05</v>
      </c>
      <c r="E332" s="602"/>
      <c r="F332" s="603">
        <f>+I329</f>
        <v>15781.378030677779</v>
      </c>
      <c r="G332" s="601">
        <v>1</v>
      </c>
      <c r="H332" s="603">
        <f>IFERROR(G332*F332*D332,0)</f>
        <v>789.06890153388895</v>
      </c>
      <c r="I332" s="595"/>
    </row>
    <row r="333" spans="2:9">
      <c r="B333" s="599"/>
      <c r="C333" s="606"/>
      <c r="D333" s="601"/>
      <c r="E333" s="601" t="str">
        <f>IFERROR(INDEX(INSUMOS!$C:$C,MATCH(C333,INSUMOS!$B:$B,0)),"")</f>
        <v/>
      </c>
      <c r="F333" s="603" t="str">
        <f>IFERROR(INDEX(INSUMOS!$D:$D,MATCH(C333,INSUMOS!$B:$B,0)),"")</f>
        <v/>
      </c>
      <c r="G333" s="83">
        <v>0.04</v>
      </c>
      <c r="H333" s="603">
        <f>IFERROR(G333*F333,0)</f>
        <v>0</v>
      </c>
      <c r="I333" s="595"/>
    </row>
    <row r="334" spans="2:9" ht="15.75" thickBot="1">
      <c r="B334" s="599"/>
      <c r="C334" s="622"/>
      <c r="D334" s="601"/>
      <c r="E334" s="601" t="str">
        <f>IFERROR(INDEX(INSUMOS!$C:$C,MATCH(C334,INSUMOS!$B:$B,0)),"")</f>
        <v/>
      </c>
      <c r="F334" s="603" t="str">
        <f>IFERROR(INDEX(INSUMOS!$D:$D,MATCH(C334,INSUMOS!$B:$B,0)),"")</f>
        <v/>
      </c>
      <c r="G334" s="601"/>
      <c r="H334" s="608">
        <f>IFERROR(G334*F334,0)</f>
        <v>0</v>
      </c>
      <c r="I334" s="595"/>
    </row>
    <row r="335" spans="2:9" ht="15.75" thickBot="1">
      <c r="B335" s="593"/>
      <c r="H335" s="609" t="s">
        <v>307</v>
      </c>
      <c r="I335" s="610">
        <f>SUM(H332:H334)</f>
        <v>789.06890153388895</v>
      </c>
    </row>
    <row r="336" spans="2:9">
      <c r="B336" s="593"/>
      <c r="C336" s="611" t="s">
        <v>317</v>
      </c>
      <c r="I336" s="595"/>
    </row>
    <row r="337" spans="2:10" ht="30">
      <c r="B337" s="596" t="s">
        <v>295</v>
      </c>
      <c r="C337" s="597" t="s">
        <v>296</v>
      </c>
      <c r="D337" s="613" t="s">
        <v>238</v>
      </c>
      <c r="E337" s="613" t="s">
        <v>22</v>
      </c>
      <c r="F337" s="613" t="s">
        <v>314</v>
      </c>
      <c r="G337" s="613" t="s">
        <v>315</v>
      </c>
      <c r="H337" s="598" t="s">
        <v>301</v>
      </c>
      <c r="I337" s="595"/>
    </row>
    <row r="338" spans="2:10">
      <c r="B338" s="599"/>
      <c r="C338" s="616" t="s">
        <v>318</v>
      </c>
      <c r="D338" s="615">
        <v>0.01</v>
      </c>
      <c r="E338" s="617">
        <v>1</v>
      </c>
      <c r="F338" s="603">
        <f>+I329</f>
        <v>15781.378030677779</v>
      </c>
      <c r="G338" s="601">
        <v>0.01</v>
      </c>
      <c r="H338" s="603">
        <f>IFERROR(G338*F338,0)</f>
        <v>157.8137803067778</v>
      </c>
      <c r="I338" s="595"/>
    </row>
    <row r="339" spans="2:10">
      <c r="B339" s="599"/>
      <c r="C339" s="606" t="s">
        <v>319</v>
      </c>
      <c r="E339" s="601" t="str">
        <f>IFERROR(INDEX(INSUMOS!$C:$C,MATCH(C339,INSUMOS!$B:$B,0)),"")</f>
        <v>m3</v>
      </c>
      <c r="F339" s="603">
        <f>IFERROR(INDEX(INSUMOS!$D:$D,MATCH(C339,INSUMOS!$B:$B,0)),"")</f>
        <v>45000</v>
      </c>
      <c r="G339" s="601">
        <f>0.04*4</f>
        <v>0.16</v>
      </c>
      <c r="H339" s="603">
        <f>IFERROR(G339*F339,0)</f>
        <v>7200</v>
      </c>
      <c r="I339" s="595"/>
    </row>
    <row r="340" spans="2:10" ht="15.75" thickBot="1">
      <c r="B340" s="599"/>
      <c r="C340" s="606"/>
      <c r="D340" s="601" t="str">
        <f>IFERROR(INDEX(INSUMOS!$C:$C,MATCH(C340,INSUMOS!$B:$B,0)),"")</f>
        <v/>
      </c>
      <c r="E340" s="602"/>
      <c r="F340" s="603" t="str">
        <f>IFERROR(INDEX(INSUMOS!$D:$D,MATCH(C340,INSUMOS!$B:$B,0)),"")</f>
        <v/>
      </c>
      <c r="G340" s="601"/>
      <c r="H340" s="603">
        <f>IFERROR(G340*F340,0)</f>
        <v>0</v>
      </c>
      <c r="I340" s="595"/>
    </row>
    <row r="341" spans="2:10" ht="15.75" thickBot="1">
      <c r="B341" s="618"/>
      <c r="C341" s="619"/>
      <c r="D341" s="620"/>
      <c r="E341" s="621"/>
      <c r="F341" s="621"/>
      <c r="G341" s="620"/>
      <c r="H341" s="609" t="s">
        <v>307</v>
      </c>
      <c r="I341" s="610">
        <f>SUM(H338:H340)</f>
        <v>7357.8137803067775</v>
      </c>
    </row>
    <row r="342" spans="2:10" ht="15.75" thickBot="1">
      <c r="B342" s="618"/>
      <c r="C342" s="619"/>
      <c r="D342" s="620"/>
      <c r="E342" s="621"/>
      <c r="F342" s="621"/>
      <c r="G342" s="620"/>
      <c r="H342" s="623"/>
      <c r="I342" s="610"/>
    </row>
    <row r="343" spans="2:10" ht="33" customHeight="1" thickBot="1">
      <c r="B343" s="571"/>
      <c r="C343" s="572" t="str">
        <f>+$C$2</f>
        <v>MANTENIMIENTO RESTAURANTES ESCOLARES</v>
      </c>
      <c r="D343" s="573"/>
      <c r="E343" s="573"/>
      <c r="F343" s="573"/>
      <c r="G343" s="574"/>
      <c r="H343" s="575"/>
      <c r="I343" s="576"/>
    </row>
    <row r="344" spans="2:10" ht="33" customHeight="1" thickBot="1">
      <c r="B344" s="577"/>
      <c r="C344" s="578" t="str">
        <f>+$C$3</f>
        <v>GOBERNACION DE ANTIOQUIA</v>
      </c>
      <c r="D344" s="579"/>
      <c r="E344" s="579"/>
      <c r="F344" s="579"/>
      <c r="G344" s="580"/>
      <c r="H344" s="581"/>
      <c r="I344" s="582"/>
    </row>
    <row r="345" spans="2:10" ht="15.75" thickBot="1">
      <c r="B345" s="593"/>
      <c r="I345" s="595"/>
    </row>
    <row r="346" spans="2:10" ht="15.75" thickBot="1">
      <c r="B346" s="589" t="s">
        <v>6</v>
      </c>
      <c r="C346" s="773" t="str">
        <f>INDEX(ACTIVIDADES!$C:$C,MATCH(B347,ACTIVIDADES!$B:$B,0))</f>
        <v xml:space="preserve">RETIRO Y DE PUERTAS (marco y ala). </v>
      </c>
      <c r="D346" s="774"/>
      <c r="E346" s="774"/>
      <c r="F346" s="774"/>
      <c r="G346" s="775"/>
      <c r="H346" s="587" t="s">
        <v>289</v>
      </c>
      <c r="I346" s="588" t="s">
        <v>290</v>
      </c>
    </row>
    <row r="347" spans="2:10">
      <c r="B347" s="784">
        <f>+ACTIVIDADES!B20</f>
        <v>3.0699999999999985</v>
      </c>
      <c r="C347" s="776"/>
      <c r="D347" s="777"/>
      <c r="E347" s="777"/>
      <c r="F347" s="777"/>
      <c r="G347" s="778"/>
      <c r="H347" s="585">
        <f>IF(I350=0,0,I361/I350)</f>
        <v>0</v>
      </c>
      <c r="I347" s="586">
        <f>IF(I350=0,0,I367/I350)</f>
        <v>0.81138771448992764</v>
      </c>
    </row>
    <row r="348" spans="2:10" ht="15.75" thickBot="1">
      <c r="B348" s="785"/>
      <c r="C348" s="776"/>
      <c r="D348" s="777"/>
      <c r="E348" s="777"/>
      <c r="F348" s="777"/>
      <c r="G348" s="778"/>
      <c r="H348" s="587" t="s">
        <v>291</v>
      </c>
      <c r="I348" s="588" t="s">
        <v>292</v>
      </c>
    </row>
    <row r="349" spans="2:10" ht="15.75" thickBot="1">
      <c r="B349" s="589" t="s">
        <v>22</v>
      </c>
      <c r="C349" s="776"/>
      <c r="D349" s="777"/>
      <c r="E349" s="777"/>
      <c r="F349" s="777"/>
      <c r="G349" s="778"/>
      <c r="H349" s="585">
        <f>IF(I350=0,0,I373/I350)</f>
        <v>4.0569385724496386E-2</v>
      </c>
      <c r="I349" s="586">
        <f>IF(I350=0,0,I379/I350)</f>
        <v>0.14804289978557592</v>
      </c>
    </row>
    <row r="350" spans="2:10" ht="15.75" thickBot="1">
      <c r="B350" s="590" t="str">
        <f>INDEX(ACTIVIDADES!$D:$D,MATCH(B347,ACTIVIDADES!$B:$B,0))</f>
        <v>un</v>
      </c>
      <c r="C350" s="781"/>
      <c r="D350" s="782"/>
      <c r="E350" s="782"/>
      <c r="F350" s="782"/>
      <c r="G350" s="783"/>
      <c r="H350" s="591" t="s">
        <v>293</v>
      </c>
      <c r="I350" s="592">
        <f>SUM(I361:I379)</f>
        <v>36468.488835972086</v>
      </c>
      <c r="J350" s="570">
        <f>+B347</f>
        <v>3.0699999999999985</v>
      </c>
    </row>
    <row r="351" spans="2:10">
      <c r="B351" s="593"/>
      <c r="C351" s="594" t="s">
        <v>294</v>
      </c>
      <c r="I351" s="595"/>
    </row>
    <row r="352" spans="2:10">
      <c r="B352" s="596" t="s">
        <v>295</v>
      </c>
      <c r="C352" s="597" t="s">
        <v>296</v>
      </c>
      <c r="D352" s="598" t="s">
        <v>297</v>
      </c>
      <c r="E352" s="598" t="s">
        <v>298</v>
      </c>
      <c r="F352" s="598" t="s">
        <v>299</v>
      </c>
      <c r="G352" s="598" t="s">
        <v>300</v>
      </c>
      <c r="H352" s="598" t="s">
        <v>301</v>
      </c>
      <c r="I352" s="595"/>
    </row>
    <row r="353" spans="2:9">
      <c r="B353" s="599"/>
      <c r="C353" s="600"/>
      <c r="D353" s="601" t="str">
        <f>IFERROR(INDEX(INSUMOS!$C:$C,MATCH(C353,INSUMOS!$B:$B,0)),"")</f>
        <v/>
      </c>
      <c r="E353" s="602"/>
      <c r="F353" s="607" t="str">
        <f>IFERROR(INDEX(INSUMOS!$D:$D,MATCH(C353,INSUMOS!$B:$B,0)),"")</f>
        <v/>
      </c>
      <c r="G353" s="615"/>
      <c r="H353" s="603">
        <f>IFERROR(G353*F353*E353+F353*E353,0)</f>
        <v>0</v>
      </c>
      <c r="I353" s="595"/>
    </row>
    <row r="354" spans="2:9">
      <c r="B354" s="599"/>
      <c r="C354" s="600"/>
      <c r="D354" s="601" t="str">
        <f>IFERROR(INDEX(INSUMOS!$C:$C,MATCH(C354,INSUMOS!$B:$B,0)),"")</f>
        <v/>
      </c>
      <c r="E354" s="602"/>
      <c r="F354" s="607" t="str">
        <f>IFERROR(INDEX(INSUMOS!$D:$D,MATCH(C354,INSUMOS!$B:$B,0)),"")</f>
        <v/>
      </c>
      <c r="G354" s="615"/>
      <c r="H354" s="603">
        <f t="shared" ref="H354:H360" si="9">IFERROR(G354*F354*E354+F354*E354,0)</f>
        <v>0</v>
      </c>
      <c r="I354" s="595"/>
    </row>
    <row r="355" spans="2:9">
      <c r="B355" s="599"/>
      <c r="C355" s="600"/>
      <c r="D355" s="601" t="str">
        <f>IFERROR(INDEX(INSUMOS!$C:$C,MATCH(C355,INSUMOS!$B:$B,0)),"")</f>
        <v/>
      </c>
      <c r="E355" s="602"/>
      <c r="F355" s="607" t="str">
        <f>IFERROR(INDEX(INSUMOS!$D:$D,MATCH(C355,INSUMOS!$B:$B,0)),"")</f>
        <v/>
      </c>
      <c r="G355" s="615"/>
      <c r="H355" s="603">
        <f t="shared" si="9"/>
        <v>0</v>
      </c>
      <c r="I355" s="595"/>
    </row>
    <row r="356" spans="2:9">
      <c r="B356" s="599"/>
      <c r="C356" s="600"/>
      <c r="D356" s="601" t="str">
        <f>IFERROR(INDEX(INSUMOS!$C:$C,MATCH(C356,INSUMOS!$B:$B,0)),"")</f>
        <v/>
      </c>
      <c r="E356" s="602"/>
      <c r="F356" s="607" t="str">
        <f>IFERROR(INDEX(INSUMOS!$D:$D,MATCH(C356,INSUMOS!$B:$B,0)),"")</f>
        <v/>
      </c>
      <c r="G356" s="615"/>
      <c r="H356" s="603">
        <f t="shared" si="9"/>
        <v>0</v>
      </c>
      <c r="I356" s="595"/>
    </row>
    <row r="357" spans="2:9">
      <c r="B357" s="599"/>
      <c r="C357" s="600"/>
      <c r="D357" s="601" t="str">
        <f>IFERROR(INDEX(INSUMOS!$C:$C,MATCH(C357,INSUMOS!$B:$B,0)),"")</f>
        <v/>
      </c>
      <c r="E357" s="602"/>
      <c r="F357" s="607" t="str">
        <f>IFERROR(INDEX(INSUMOS!$D:$D,MATCH(C357,INSUMOS!$B:$B,0)),"")</f>
        <v/>
      </c>
      <c r="G357" s="615"/>
      <c r="H357" s="603">
        <f t="shared" si="9"/>
        <v>0</v>
      </c>
      <c r="I357" s="595"/>
    </row>
    <row r="358" spans="2:9">
      <c r="B358" s="599"/>
      <c r="C358" s="600"/>
      <c r="D358" s="601" t="str">
        <f>IFERROR(INDEX(INSUMOS!$C:$C,MATCH(C358,INSUMOS!$B:$B,0)),"")</f>
        <v/>
      </c>
      <c r="E358" s="602"/>
      <c r="F358" s="607" t="str">
        <f>IFERROR(INDEX(INSUMOS!$D:$D,MATCH(C358,INSUMOS!$B:$B,0)),"")</f>
        <v/>
      </c>
      <c r="G358" s="615"/>
      <c r="H358" s="603">
        <f t="shared" si="9"/>
        <v>0</v>
      </c>
      <c r="I358" s="595"/>
    </row>
    <row r="359" spans="2:9">
      <c r="B359" s="599"/>
      <c r="C359" s="606"/>
      <c r="D359" s="601" t="str">
        <f>IFERROR(INDEX(INSUMOS!$C:$C,MATCH(C359,INSUMOS!$B:$B,0)),"")</f>
        <v/>
      </c>
      <c r="E359" s="602"/>
      <c r="F359" s="607" t="str">
        <f>IFERROR(INDEX(INSUMOS!$D:$D,MATCH(C359,INSUMOS!$B:$B,0)),"")</f>
        <v/>
      </c>
      <c r="G359" s="615"/>
      <c r="H359" s="603">
        <f t="shared" si="9"/>
        <v>0</v>
      </c>
      <c r="I359" s="595"/>
    </row>
    <row r="360" spans="2:9" ht="15.75" thickBot="1">
      <c r="B360" s="599"/>
      <c r="C360" s="606"/>
      <c r="D360" s="601" t="str">
        <f>IFERROR(INDEX(INSUMOS!$C:$C,MATCH(C360,INSUMOS!$B:$B,0)),"")</f>
        <v/>
      </c>
      <c r="E360" s="602"/>
      <c r="F360" s="607" t="str">
        <f>IFERROR(INDEX(INSUMOS!$D:$D,MATCH(C360,INSUMOS!$B:$B,0)),"")</f>
        <v/>
      </c>
      <c r="G360" s="615"/>
      <c r="H360" s="608">
        <f t="shared" si="9"/>
        <v>0</v>
      </c>
      <c r="I360" s="595"/>
    </row>
    <row r="361" spans="2:9" ht="15.75" thickBot="1">
      <c r="B361" s="593"/>
      <c r="H361" s="609" t="s">
        <v>307</v>
      </c>
      <c r="I361" s="610">
        <f>SUM(H353:H360)</f>
        <v>0</v>
      </c>
    </row>
    <row r="362" spans="2:9">
      <c r="B362" s="593"/>
      <c r="C362" s="611" t="s">
        <v>308</v>
      </c>
      <c r="I362" s="595"/>
    </row>
    <row r="363" spans="2:9">
      <c r="B363" s="596" t="s">
        <v>295</v>
      </c>
      <c r="C363" s="597" t="s">
        <v>296</v>
      </c>
      <c r="D363" s="598" t="s">
        <v>309</v>
      </c>
      <c r="E363" s="612" t="s">
        <v>310</v>
      </c>
      <c r="F363" s="612"/>
      <c r="G363" s="613" t="s">
        <v>311</v>
      </c>
      <c r="H363" s="614" t="s">
        <v>301</v>
      </c>
      <c r="I363" s="595"/>
    </row>
    <row r="364" spans="2:9">
      <c r="B364" s="599"/>
      <c r="C364" s="606" t="s">
        <v>312</v>
      </c>
      <c r="D364" s="601">
        <v>1</v>
      </c>
      <c r="E364" s="615">
        <f>IFERROR(INDEX('MANO DE OBRA'!$F:$F,MATCH(C364,'MANO DE OBRA'!$B:$B,0)),"")</f>
        <v>0.77116642793298318</v>
      </c>
      <c r="F364" s="603">
        <f>IFERROR(INDEX('MANO DE OBRA'!$J:$J,MATCH(C364,'MANO DE OBRA'!$B:$B,0)),"")</f>
        <v>103371.47181666666</v>
      </c>
      <c r="G364" s="83">
        <v>8</v>
      </c>
      <c r="H364" s="603">
        <f>IFERROR((F364/G364)*D364,0)</f>
        <v>12921.433977083332</v>
      </c>
      <c r="I364" s="595"/>
    </row>
    <row r="365" spans="2:9">
      <c r="B365" s="599"/>
      <c r="C365" s="606" t="s">
        <v>320</v>
      </c>
      <c r="D365" s="601">
        <v>1</v>
      </c>
      <c r="E365" s="615">
        <f>IFERROR(INDEX('MANO DE OBRA'!$F:$F,MATCH(C365,'MANO DE OBRA'!$B:$B,0)),"")</f>
        <v>0.77116642793298318</v>
      </c>
      <c r="F365" s="603">
        <f>IFERROR(INDEX('MANO DE OBRA'!$J:$J,MATCH(C365,'MANO DE OBRA'!$B:$B,0)),"")</f>
        <v>133349.19864350001</v>
      </c>
      <c r="G365" s="83">
        <f>+G364</f>
        <v>8</v>
      </c>
      <c r="H365" s="603">
        <f>IFERROR((F365/G365)*D365,0)</f>
        <v>16668.649830437502</v>
      </c>
      <c r="I365" s="595"/>
    </row>
    <row r="366" spans="2:9" ht="15.75" thickBot="1">
      <c r="B366" s="599"/>
      <c r="C366" s="606"/>
      <c r="D366" s="601"/>
      <c r="E366" s="615" t="str">
        <f>IFERROR(INDEX('MANO DE OBRA'!$F:$F,MATCH(C366,'MANO DE OBRA'!$B:$B,0)),"")</f>
        <v/>
      </c>
      <c r="F366" s="603" t="str">
        <f>IFERROR(INDEX('MANO DE OBRA'!$J:$J,MATCH(C366,'MANO DE OBRA'!$B:$B,0)),"")</f>
        <v/>
      </c>
      <c r="G366" s="83">
        <f>+G364</f>
        <v>8</v>
      </c>
      <c r="H366" s="603">
        <f>IFERROR((F366/G366)*D366,0)</f>
        <v>0</v>
      </c>
      <c r="I366" s="595"/>
    </row>
    <row r="367" spans="2:9" ht="15.75" thickBot="1">
      <c r="B367" s="593"/>
      <c r="H367" s="609" t="s">
        <v>307</v>
      </c>
      <c r="I367" s="610">
        <f>SUM(H364:H366)</f>
        <v>29590.083807520834</v>
      </c>
    </row>
    <row r="368" spans="2:9">
      <c r="B368" s="593"/>
      <c r="C368" s="611" t="s">
        <v>313</v>
      </c>
      <c r="I368" s="595"/>
    </row>
    <row r="369" spans="2:9" ht="30">
      <c r="B369" s="596" t="s">
        <v>295</v>
      </c>
      <c r="C369" s="597" t="s">
        <v>296</v>
      </c>
      <c r="D369" s="613" t="s">
        <v>238</v>
      </c>
      <c r="E369" s="613" t="s">
        <v>22</v>
      </c>
      <c r="F369" s="613" t="s">
        <v>314</v>
      </c>
      <c r="G369" s="613" t="s">
        <v>315</v>
      </c>
      <c r="H369" s="613" t="s">
        <v>301</v>
      </c>
      <c r="I369" s="595"/>
    </row>
    <row r="370" spans="2:9">
      <c r="B370" s="599"/>
      <c r="C370" s="616" t="s">
        <v>316</v>
      </c>
      <c r="D370" s="615">
        <v>0.05</v>
      </c>
      <c r="E370" s="602"/>
      <c r="F370" s="603">
        <f>+I367</f>
        <v>29590.083807520834</v>
      </c>
      <c r="G370" s="601">
        <v>1</v>
      </c>
      <c r="H370" s="603">
        <f>IFERROR(G370*F370*D370,0)</f>
        <v>1479.5041903760418</v>
      </c>
      <c r="I370" s="595"/>
    </row>
    <row r="371" spans="2:9">
      <c r="B371" s="599"/>
      <c r="C371" s="606"/>
      <c r="D371" s="601"/>
      <c r="E371" s="601" t="str">
        <f>IFERROR(INDEX(INSUMOS!$C:$C,MATCH(C371,INSUMOS!$B:$B,0)),"")</f>
        <v/>
      </c>
      <c r="F371" s="603" t="str">
        <f>IFERROR(INDEX(INSUMOS!$D:$D,MATCH(C371,INSUMOS!$B:$B,0)),"")</f>
        <v/>
      </c>
      <c r="G371" s="83">
        <v>0.04</v>
      </c>
      <c r="H371" s="603">
        <f>IFERROR(G371*F371,0)</f>
        <v>0</v>
      </c>
      <c r="I371" s="595"/>
    </row>
    <row r="372" spans="2:9" ht="15.75" thickBot="1">
      <c r="B372" s="599"/>
      <c r="C372" s="622"/>
      <c r="D372" s="601"/>
      <c r="E372" s="601" t="str">
        <f>IFERROR(INDEX(INSUMOS!$C:$C,MATCH(C372,INSUMOS!$B:$B,0)),"")</f>
        <v/>
      </c>
      <c r="F372" s="603" t="str">
        <f>IFERROR(INDEX(INSUMOS!$D:$D,MATCH(C372,INSUMOS!$B:$B,0)),"")</f>
        <v/>
      </c>
      <c r="G372" s="601"/>
      <c r="H372" s="608">
        <f>IFERROR(G372*F372,0)</f>
        <v>0</v>
      </c>
      <c r="I372" s="595"/>
    </row>
    <row r="373" spans="2:9" ht="15.75" thickBot="1">
      <c r="B373" s="593"/>
      <c r="H373" s="609" t="s">
        <v>307</v>
      </c>
      <c r="I373" s="610">
        <f>SUM(H370:H372)</f>
        <v>1479.5041903760418</v>
      </c>
    </row>
    <row r="374" spans="2:9">
      <c r="B374" s="593"/>
      <c r="C374" s="611" t="s">
        <v>317</v>
      </c>
      <c r="I374" s="595"/>
    </row>
    <row r="375" spans="2:9" ht="30">
      <c r="B375" s="596" t="s">
        <v>295</v>
      </c>
      <c r="C375" s="597" t="s">
        <v>296</v>
      </c>
      <c r="D375" s="613" t="s">
        <v>238</v>
      </c>
      <c r="E375" s="613" t="s">
        <v>22</v>
      </c>
      <c r="F375" s="613" t="s">
        <v>314</v>
      </c>
      <c r="G375" s="613" t="s">
        <v>315</v>
      </c>
      <c r="H375" s="598" t="s">
        <v>301</v>
      </c>
      <c r="I375" s="595"/>
    </row>
    <row r="376" spans="2:9">
      <c r="B376" s="599"/>
      <c r="C376" s="616" t="s">
        <v>318</v>
      </c>
      <c r="D376" s="615">
        <v>0.01</v>
      </c>
      <c r="E376" s="617">
        <v>1</v>
      </c>
      <c r="F376" s="603">
        <f>+I367</f>
        <v>29590.083807520834</v>
      </c>
      <c r="G376" s="601">
        <v>0.01</v>
      </c>
      <c r="H376" s="603">
        <f>IFERROR(G376*F376,0)</f>
        <v>295.90083807520836</v>
      </c>
      <c r="I376" s="595"/>
    </row>
    <row r="377" spans="2:9">
      <c r="B377" s="599"/>
      <c r="C377" s="606" t="s">
        <v>319</v>
      </c>
      <c r="E377" s="601" t="str">
        <f>IFERROR(INDEX(INSUMOS!$C:$C,MATCH(C377,INSUMOS!$B:$B,0)),"")</f>
        <v>m3</v>
      </c>
      <c r="F377" s="603">
        <f>IFERROR(INDEX(INSUMOS!$D:$D,MATCH(C377,INSUMOS!$B:$B,0)),"")</f>
        <v>45000</v>
      </c>
      <c r="G377" s="601">
        <f>0.1*2.1*0.02*2+0.05*1*2.1</f>
        <v>0.11340000000000001</v>
      </c>
      <c r="H377" s="603">
        <f>IFERROR(G377*F377,0)</f>
        <v>5103.0000000000009</v>
      </c>
      <c r="I377" s="595"/>
    </row>
    <row r="378" spans="2:9" ht="15.75" thickBot="1">
      <c r="B378" s="599"/>
      <c r="C378" s="606"/>
      <c r="D378" s="601" t="str">
        <f>IFERROR(INDEX(INSUMOS!$C:$C,MATCH(C378,INSUMOS!$B:$B,0)),"")</f>
        <v/>
      </c>
      <c r="E378" s="602"/>
      <c r="F378" s="603" t="str">
        <f>IFERROR(INDEX(INSUMOS!$D:$D,MATCH(C378,INSUMOS!$B:$B,0)),"")</f>
        <v/>
      </c>
      <c r="G378" s="601"/>
      <c r="H378" s="603">
        <f>IFERROR(G378*F378,0)</f>
        <v>0</v>
      </c>
      <c r="I378" s="595"/>
    </row>
    <row r="379" spans="2:9" ht="15.75" thickBot="1">
      <c r="B379" s="618"/>
      <c r="C379" s="619"/>
      <c r="D379" s="620"/>
      <c r="E379" s="621"/>
      <c r="F379" s="621"/>
      <c r="G379" s="620"/>
      <c r="H379" s="609" t="s">
        <v>307</v>
      </c>
      <c r="I379" s="610">
        <f>SUM(H376:H378)</f>
        <v>5398.9008380752093</v>
      </c>
    </row>
    <row r="380" spans="2:9" ht="15.75" thickBot="1">
      <c r="B380" s="618"/>
      <c r="C380" s="619"/>
      <c r="D380" s="620"/>
      <c r="E380" s="621"/>
      <c r="F380" s="621"/>
      <c r="G380" s="620"/>
      <c r="H380" s="623"/>
      <c r="I380" s="610"/>
    </row>
    <row r="381" spans="2:9" ht="33" customHeight="1" thickBot="1">
      <c r="B381" s="571"/>
      <c r="C381" s="572" t="str">
        <f>+$C$2</f>
        <v>MANTENIMIENTO RESTAURANTES ESCOLARES</v>
      </c>
      <c r="D381" s="573"/>
      <c r="E381" s="573"/>
      <c r="F381" s="573"/>
      <c r="G381" s="574"/>
      <c r="H381" s="575"/>
      <c r="I381" s="576"/>
    </row>
    <row r="382" spans="2:9" ht="33" customHeight="1" thickBot="1">
      <c r="B382" s="577"/>
      <c r="C382" s="578" t="str">
        <f>+$C$3</f>
        <v>GOBERNACION DE ANTIOQUIA</v>
      </c>
      <c r="D382" s="579"/>
      <c r="E382" s="579"/>
      <c r="F382" s="579"/>
      <c r="G382" s="580"/>
      <c r="H382" s="581"/>
      <c r="I382" s="582"/>
    </row>
    <row r="383" spans="2:9" ht="15.75" thickBot="1">
      <c r="B383" s="593"/>
      <c r="I383" s="595"/>
    </row>
    <row r="384" spans="2:9" ht="15.75" thickBot="1">
      <c r="B384" s="589" t="s">
        <v>6</v>
      </c>
      <c r="C384" s="773" t="str">
        <f>INDEX(ACTIVIDADES!$C:$C,MATCH(B385,ACTIVIDADES!$B:$B,0))</f>
        <v>RETIRO Y DE LAVAMANOS en mal estado.</v>
      </c>
      <c r="D384" s="774"/>
      <c r="E384" s="774"/>
      <c r="F384" s="774"/>
      <c r="G384" s="775"/>
      <c r="H384" s="587" t="s">
        <v>289</v>
      </c>
      <c r="I384" s="588" t="s">
        <v>290</v>
      </c>
    </row>
    <row r="385" spans="2:10">
      <c r="B385" s="784">
        <f>+ACTIVIDADES!B21</f>
        <v>3.0799999999999983</v>
      </c>
      <c r="C385" s="776"/>
      <c r="D385" s="777"/>
      <c r="E385" s="777"/>
      <c r="F385" s="777"/>
      <c r="G385" s="778"/>
      <c r="H385" s="585">
        <f>IF(I388=0,0,I399/I388)</f>
        <v>5.4374592344183618E-2</v>
      </c>
      <c r="I385" s="586">
        <f>IF(I388=0,0,I405/I388)</f>
        <v>0.87414955521765403</v>
      </c>
    </row>
    <row r="386" spans="2:10" ht="15.75" thickBot="1">
      <c r="B386" s="785"/>
      <c r="C386" s="776"/>
      <c r="D386" s="777"/>
      <c r="E386" s="777"/>
      <c r="F386" s="777"/>
      <c r="G386" s="778"/>
      <c r="H386" s="587" t="s">
        <v>291</v>
      </c>
      <c r="I386" s="588" t="s">
        <v>292</v>
      </c>
    </row>
    <row r="387" spans="2:10" ht="15.75" thickBot="1">
      <c r="B387" s="589" t="s">
        <v>22</v>
      </c>
      <c r="C387" s="776"/>
      <c r="D387" s="777"/>
      <c r="E387" s="777"/>
      <c r="F387" s="777"/>
      <c r="G387" s="778"/>
      <c r="H387" s="585">
        <f>IF(I388=0,0,I411/I388)</f>
        <v>4.3707477760882706E-2</v>
      </c>
      <c r="I387" s="586">
        <f>IF(I388=0,0,I417/I388)</f>
        <v>2.7768374677279672E-2</v>
      </c>
    </row>
    <row r="388" spans="2:10" ht="15.75" thickBot="1">
      <c r="B388" s="590" t="str">
        <f>INDEX(ACTIVIDADES!$D:$D,MATCH(B385,ACTIVIDADES!$B:$B,0))</f>
        <v>un</v>
      </c>
      <c r="C388" s="781"/>
      <c r="D388" s="782"/>
      <c r="E388" s="782"/>
      <c r="F388" s="782"/>
      <c r="G388" s="783"/>
      <c r="H388" s="591" t="s">
        <v>293</v>
      </c>
      <c r="I388" s="592">
        <f>SUM(I399:I417)</f>
        <v>23650.75202513333</v>
      </c>
      <c r="J388" s="570">
        <f>+B385</f>
        <v>3.0799999999999983</v>
      </c>
    </row>
    <row r="389" spans="2:10">
      <c r="B389" s="593"/>
      <c r="C389" s="594" t="s">
        <v>294</v>
      </c>
      <c r="I389" s="595"/>
    </row>
    <row r="390" spans="2:10">
      <c r="B390" s="596" t="s">
        <v>295</v>
      </c>
      <c r="C390" s="597" t="s">
        <v>296</v>
      </c>
      <c r="D390" s="598" t="s">
        <v>297</v>
      </c>
      <c r="E390" s="598" t="s">
        <v>298</v>
      </c>
      <c r="F390" s="598" t="s">
        <v>299</v>
      </c>
      <c r="G390" s="598" t="s">
        <v>300</v>
      </c>
      <c r="H390" s="598" t="s">
        <v>301</v>
      </c>
      <c r="I390" s="595"/>
    </row>
    <row r="391" spans="2:10">
      <c r="B391" s="599"/>
      <c r="C391" s="624" t="s">
        <v>323</v>
      </c>
      <c r="D391" s="601" t="str">
        <f>IFERROR(INDEX(INSUMOS!$C:$C,MATCH(C391,INSUMOS!$B:$B,0)),"")</f>
        <v>un</v>
      </c>
      <c r="E391" s="602">
        <v>1</v>
      </c>
      <c r="F391" s="607">
        <f>IFERROR(INDEX(INSUMOS!$D:$D,MATCH(C391,INSUMOS!$B:$B,0)),"")</f>
        <v>1286</v>
      </c>
      <c r="G391" s="615"/>
      <c r="H391" s="603">
        <f>IFERROR(G391*F391*E391+F391*E391,0)</f>
        <v>1286</v>
      </c>
      <c r="I391" s="595"/>
    </row>
    <row r="392" spans="2:10">
      <c r="B392" s="599"/>
      <c r="C392" s="600"/>
      <c r="D392" s="601" t="str">
        <f>IFERROR(INDEX(INSUMOS!$C:$C,MATCH(C392,INSUMOS!$B:$B,0)),"")</f>
        <v/>
      </c>
      <c r="E392" s="602"/>
      <c r="F392" s="607" t="str">
        <f>IFERROR(INDEX(INSUMOS!$D:$D,MATCH(C392,INSUMOS!$B:$B,0)),"")</f>
        <v/>
      </c>
      <c r="G392" s="615"/>
      <c r="H392" s="603">
        <f t="shared" ref="H392:H398" si="10">IFERROR(G392*F392*E392+F392*E392,0)</f>
        <v>0</v>
      </c>
      <c r="I392" s="595"/>
    </row>
    <row r="393" spans="2:10">
      <c r="B393" s="599"/>
      <c r="C393" s="600"/>
      <c r="D393" s="601" t="str">
        <f>IFERROR(INDEX(INSUMOS!$C:$C,MATCH(C393,INSUMOS!$B:$B,0)),"")</f>
        <v/>
      </c>
      <c r="E393" s="602"/>
      <c r="F393" s="607" t="str">
        <f>IFERROR(INDEX(INSUMOS!$D:$D,MATCH(C393,INSUMOS!$B:$B,0)),"")</f>
        <v/>
      </c>
      <c r="G393" s="615"/>
      <c r="H393" s="603">
        <f t="shared" si="10"/>
        <v>0</v>
      </c>
      <c r="I393" s="595"/>
    </row>
    <row r="394" spans="2:10">
      <c r="B394" s="599"/>
      <c r="C394" s="600"/>
      <c r="D394" s="601" t="str">
        <f>IFERROR(INDEX(INSUMOS!$C:$C,MATCH(C394,INSUMOS!$B:$B,0)),"")</f>
        <v/>
      </c>
      <c r="E394" s="602"/>
      <c r="F394" s="607" t="str">
        <f>IFERROR(INDEX(INSUMOS!$D:$D,MATCH(C394,INSUMOS!$B:$B,0)),"")</f>
        <v/>
      </c>
      <c r="G394" s="615"/>
      <c r="H394" s="603">
        <f t="shared" si="10"/>
        <v>0</v>
      </c>
      <c r="I394" s="595"/>
    </row>
    <row r="395" spans="2:10">
      <c r="B395" s="599"/>
      <c r="C395" s="600"/>
      <c r="D395" s="601" t="str">
        <f>IFERROR(INDEX(INSUMOS!$C:$C,MATCH(C395,INSUMOS!$B:$B,0)),"")</f>
        <v/>
      </c>
      <c r="E395" s="602"/>
      <c r="F395" s="607" t="str">
        <f>IFERROR(INDEX(INSUMOS!$D:$D,MATCH(C395,INSUMOS!$B:$B,0)),"")</f>
        <v/>
      </c>
      <c r="G395" s="615"/>
      <c r="H395" s="603">
        <f t="shared" si="10"/>
        <v>0</v>
      </c>
      <c r="I395" s="595"/>
    </row>
    <row r="396" spans="2:10">
      <c r="B396" s="599"/>
      <c r="C396" s="600"/>
      <c r="D396" s="601" t="str">
        <f>IFERROR(INDEX(INSUMOS!$C:$C,MATCH(C396,INSUMOS!$B:$B,0)),"")</f>
        <v/>
      </c>
      <c r="E396" s="602"/>
      <c r="F396" s="607" t="str">
        <f>IFERROR(INDEX(INSUMOS!$D:$D,MATCH(C396,INSUMOS!$B:$B,0)),"")</f>
        <v/>
      </c>
      <c r="G396" s="615"/>
      <c r="H396" s="603">
        <f t="shared" si="10"/>
        <v>0</v>
      </c>
      <c r="I396" s="595"/>
    </row>
    <row r="397" spans="2:10">
      <c r="B397" s="599"/>
      <c r="C397" s="606"/>
      <c r="D397" s="601" t="str">
        <f>IFERROR(INDEX(INSUMOS!$C:$C,MATCH(C397,INSUMOS!$B:$B,0)),"")</f>
        <v/>
      </c>
      <c r="E397" s="602"/>
      <c r="F397" s="607" t="str">
        <f>IFERROR(INDEX(INSUMOS!$D:$D,MATCH(C397,INSUMOS!$B:$B,0)),"")</f>
        <v/>
      </c>
      <c r="G397" s="615"/>
      <c r="H397" s="603">
        <f t="shared" si="10"/>
        <v>0</v>
      </c>
      <c r="I397" s="595"/>
    </row>
    <row r="398" spans="2:10" ht="15.75" thickBot="1">
      <c r="B398" s="599"/>
      <c r="C398" s="606"/>
      <c r="D398" s="601" t="str">
        <f>IFERROR(INDEX(INSUMOS!$C:$C,MATCH(C398,INSUMOS!$B:$B,0)),"")</f>
        <v/>
      </c>
      <c r="E398" s="602"/>
      <c r="F398" s="607" t="str">
        <f>IFERROR(INDEX(INSUMOS!$D:$D,MATCH(C398,INSUMOS!$B:$B,0)),"")</f>
        <v/>
      </c>
      <c r="G398" s="615"/>
      <c r="H398" s="608">
        <f t="shared" si="10"/>
        <v>0</v>
      </c>
      <c r="I398" s="595"/>
    </row>
    <row r="399" spans="2:10" ht="15.75" thickBot="1">
      <c r="B399" s="593"/>
      <c r="H399" s="609" t="s">
        <v>307</v>
      </c>
      <c r="I399" s="610">
        <f>SUM(H391:H398)</f>
        <v>1286</v>
      </c>
    </row>
    <row r="400" spans="2:10">
      <c r="B400" s="593"/>
      <c r="C400" s="611" t="s">
        <v>308</v>
      </c>
      <c r="I400" s="595"/>
    </row>
    <row r="401" spans="2:9">
      <c r="B401" s="596" t="s">
        <v>295</v>
      </c>
      <c r="C401" s="597" t="s">
        <v>296</v>
      </c>
      <c r="D401" s="598" t="s">
        <v>309</v>
      </c>
      <c r="E401" s="612" t="s">
        <v>310</v>
      </c>
      <c r="F401" s="612"/>
      <c r="G401" s="613" t="s">
        <v>311</v>
      </c>
      <c r="H401" s="614" t="s">
        <v>301</v>
      </c>
      <c r="I401" s="595"/>
    </row>
    <row r="402" spans="2:9">
      <c r="B402" s="599"/>
      <c r="C402" s="606" t="s">
        <v>312</v>
      </c>
      <c r="D402" s="601">
        <v>1</v>
      </c>
      <c r="E402" s="615">
        <f>IFERROR(INDEX('MANO DE OBRA'!$F:$F,MATCH(C402,'MANO DE OBRA'!$B:$B,0)),"")</f>
        <v>0.77116642793298318</v>
      </c>
      <c r="F402" s="603">
        <f>IFERROR(INDEX('MANO DE OBRA'!$J:$J,MATCH(C402,'MANO DE OBRA'!$B:$B,0)),"")</f>
        <v>103371.47181666666</v>
      </c>
      <c r="G402" s="83">
        <v>5</v>
      </c>
      <c r="H402" s="603">
        <f>IFERROR((F402/G402)*D402,0)</f>
        <v>20674.294363333331</v>
      </c>
      <c r="I402" s="595"/>
    </row>
    <row r="403" spans="2:9">
      <c r="B403" s="599"/>
      <c r="C403" s="606"/>
      <c r="D403" s="601"/>
      <c r="E403" s="615" t="str">
        <f>IFERROR(INDEX('MANO DE OBRA'!$F:$F,MATCH(C403,'MANO DE OBRA'!$B:$B,0)),"")</f>
        <v/>
      </c>
      <c r="F403" s="603" t="str">
        <f>IFERROR(INDEX('MANO DE OBRA'!$J:$J,MATCH(C403,'MANO DE OBRA'!$B:$B,0)),"")</f>
        <v/>
      </c>
      <c r="G403" s="83">
        <f>+G402</f>
        <v>5</v>
      </c>
      <c r="H403" s="603">
        <f>IFERROR((F403/G403)*D403,0)</f>
        <v>0</v>
      </c>
      <c r="I403" s="595"/>
    </row>
    <row r="404" spans="2:9" ht="15.75" thickBot="1">
      <c r="B404" s="599"/>
      <c r="C404" s="606"/>
      <c r="D404" s="601"/>
      <c r="E404" s="615" t="str">
        <f>IFERROR(INDEX('MANO DE OBRA'!$F:$F,MATCH(C404,'MANO DE OBRA'!$B:$B,0)),"")</f>
        <v/>
      </c>
      <c r="F404" s="603" t="str">
        <f>IFERROR(INDEX('MANO DE OBRA'!$J:$J,MATCH(C404,'MANO DE OBRA'!$B:$B,0)),"")</f>
        <v/>
      </c>
      <c r="G404" s="83">
        <f>+G402</f>
        <v>5</v>
      </c>
      <c r="H404" s="603">
        <f>IFERROR((F404/G404)*D404,0)</f>
        <v>0</v>
      </c>
      <c r="I404" s="595"/>
    </row>
    <row r="405" spans="2:9" ht="15.75" thickBot="1">
      <c r="B405" s="593"/>
      <c r="H405" s="609" t="s">
        <v>307</v>
      </c>
      <c r="I405" s="610">
        <f>SUM(H402:H404)</f>
        <v>20674.294363333331</v>
      </c>
    </row>
    <row r="406" spans="2:9">
      <c r="B406" s="593"/>
      <c r="C406" s="611" t="s">
        <v>313</v>
      </c>
      <c r="I406" s="595"/>
    </row>
    <row r="407" spans="2:9" ht="30">
      <c r="B407" s="596" t="s">
        <v>295</v>
      </c>
      <c r="C407" s="597" t="s">
        <v>296</v>
      </c>
      <c r="D407" s="613" t="s">
        <v>238</v>
      </c>
      <c r="E407" s="613" t="s">
        <v>22</v>
      </c>
      <c r="F407" s="613" t="s">
        <v>314</v>
      </c>
      <c r="G407" s="613" t="s">
        <v>315</v>
      </c>
      <c r="H407" s="613" t="s">
        <v>301</v>
      </c>
      <c r="I407" s="595"/>
    </row>
    <row r="408" spans="2:9">
      <c r="B408" s="599"/>
      <c r="C408" s="616" t="s">
        <v>316</v>
      </c>
      <c r="D408" s="615">
        <v>0.05</v>
      </c>
      <c r="E408" s="602"/>
      <c r="F408" s="603">
        <f>+I405</f>
        <v>20674.294363333331</v>
      </c>
      <c r="G408" s="601">
        <v>1</v>
      </c>
      <c r="H408" s="603">
        <f>IFERROR(G408*F408*D408,0)</f>
        <v>1033.7147181666667</v>
      </c>
      <c r="I408" s="595"/>
    </row>
    <row r="409" spans="2:9">
      <c r="B409" s="599"/>
      <c r="C409" s="606"/>
      <c r="D409" s="601"/>
      <c r="E409" s="601" t="str">
        <f>IFERROR(INDEX(INSUMOS!$C:$C,MATCH(C409,INSUMOS!$B:$B,0)),"")</f>
        <v/>
      </c>
      <c r="F409" s="603" t="str">
        <f>IFERROR(INDEX(INSUMOS!$D:$D,MATCH(C409,INSUMOS!$B:$B,0)),"")</f>
        <v/>
      </c>
      <c r="G409" s="83">
        <v>0.04</v>
      </c>
      <c r="H409" s="603">
        <f>IFERROR(G409*F409,0)</f>
        <v>0</v>
      </c>
      <c r="I409" s="595"/>
    </row>
    <row r="410" spans="2:9" ht="15.75" thickBot="1">
      <c r="B410" s="599"/>
      <c r="C410" s="622"/>
      <c r="D410" s="601"/>
      <c r="E410" s="601" t="str">
        <f>IFERROR(INDEX(INSUMOS!$C:$C,MATCH(C410,INSUMOS!$B:$B,0)),"")</f>
        <v/>
      </c>
      <c r="F410" s="603" t="str">
        <f>IFERROR(INDEX(INSUMOS!$D:$D,MATCH(C410,INSUMOS!$B:$B,0)),"")</f>
        <v/>
      </c>
      <c r="G410" s="601"/>
      <c r="H410" s="608">
        <f>IFERROR(G410*F410,0)</f>
        <v>0</v>
      </c>
      <c r="I410" s="595"/>
    </row>
    <row r="411" spans="2:9" ht="15.75" thickBot="1">
      <c r="B411" s="593"/>
      <c r="H411" s="609" t="s">
        <v>307</v>
      </c>
      <c r="I411" s="610">
        <f>SUM(H408:H410)</f>
        <v>1033.7147181666667</v>
      </c>
    </row>
    <row r="412" spans="2:9">
      <c r="B412" s="593"/>
      <c r="C412" s="611" t="s">
        <v>317</v>
      </c>
      <c r="I412" s="595"/>
    </row>
    <row r="413" spans="2:9" ht="30">
      <c r="B413" s="596" t="s">
        <v>295</v>
      </c>
      <c r="C413" s="597" t="s">
        <v>296</v>
      </c>
      <c r="D413" s="613" t="s">
        <v>238</v>
      </c>
      <c r="E413" s="613" t="s">
        <v>22</v>
      </c>
      <c r="F413" s="613" t="s">
        <v>314</v>
      </c>
      <c r="G413" s="613" t="s">
        <v>315</v>
      </c>
      <c r="H413" s="598" t="s">
        <v>301</v>
      </c>
      <c r="I413" s="595"/>
    </row>
    <row r="414" spans="2:9">
      <c r="B414" s="599"/>
      <c r="C414" s="616" t="s">
        <v>318</v>
      </c>
      <c r="D414" s="615">
        <v>0.01</v>
      </c>
      <c r="E414" s="617">
        <v>1</v>
      </c>
      <c r="F414" s="603">
        <f>+I405</f>
        <v>20674.294363333331</v>
      </c>
      <c r="G414" s="601">
        <v>0.01</v>
      </c>
      <c r="H414" s="603">
        <f>IFERROR(G414*F414,0)</f>
        <v>206.74294363333331</v>
      </c>
      <c r="I414" s="595"/>
    </row>
    <row r="415" spans="2:9">
      <c r="B415" s="599"/>
      <c r="C415" s="606" t="s">
        <v>319</v>
      </c>
      <c r="E415" s="601" t="str">
        <f>IFERROR(INDEX(INSUMOS!$C:$C,MATCH(C415,INSUMOS!$B:$B,0)),"")</f>
        <v>m3</v>
      </c>
      <c r="F415" s="603">
        <f>IFERROR(INDEX(INSUMOS!$D:$D,MATCH(C415,INSUMOS!$B:$B,0)),"")</f>
        <v>45000</v>
      </c>
      <c r="G415" s="601">
        <v>0.01</v>
      </c>
      <c r="H415" s="603">
        <f>IFERROR(G415*F415,0)</f>
        <v>450</v>
      </c>
      <c r="I415" s="595"/>
    </row>
    <row r="416" spans="2:9" ht="15.75" thickBot="1">
      <c r="B416" s="599"/>
      <c r="C416" s="606"/>
      <c r="D416" s="601" t="str">
        <f>IFERROR(INDEX(INSUMOS!$C:$C,MATCH(C416,INSUMOS!$B:$B,0)),"")</f>
        <v/>
      </c>
      <c r="E416" s="602"/>
      <c r="F416" s="603" t="str">
        <f>IFERROR(INDEX(INSUMOS!$D:$D,MATCH(C416,INSUMOS!$B:$B,0)),"")</f>
        <v/>
      </c>
      <c r="G416" s="601"/>
      <c r="H416" s="603">
        <f>IFERROR(G416*F416,0)</f>
        <v>0</v>
      </c>
      <c r="I416" s="595"/>
    </row>
    <row r="417" spans="2:10" ht="15.75" thickBot="1">
      <c r="B417" s="618"/>
      <c r="C417" s="619"/>
      <c r="D417" s="620"/>
      <c r="E417" s="621"/>
      <c r="F417" s="621"/>
      <c r="G417" s="620"/>
      <c r="H417" s="609" t="s">
        <v>307</v>
      </c>
      <c r="I417" s="610">
        <f>SUM(H414:H416)</f>
        <v>656.74294363333331</v>
      </c>
    </row>
    <row r="418" spans="2:10" ht="15.75" thickBot="1">
      <c r="B418" s="618"/>
      <c r="C418" s="619"/>
      <c r="D418" s="620"/>
      <c r="E418" s="621"/>
      <c r="F418" s="621"/>
      <c r="G418" s="620"/>
      <c r="H418" s="623"/>
      <c r="I418" s="610"/>
    </row>
    <row r="419" spans="2:10" ht="33" customHeight="1" thickBot="1">
      <c r="B419" s="571"/>
      <c r="C419" s="572" t="str">
        <f>+$C$2</f>
        <v>MANTENIMIENTO RESTAURANTES ESCOLARES</v>
      </c>
      <c r="D419" s="573"/>
      <c r="E419" s="573"/>
      <c r="F419" s="573"/>
      <c r="G419" s="574"/>
      <c r="H419" s="575"/>
      <c r="I419" s="576"/>
    </row>
    <row r="420" spans="2:10" ht="33" customHeight="1" thickBot="1">
      <c r="B420" s="577"/>
      <c r="C420" s="578" t="str">
        <f>+$C$3</f>
        <v>GOBERNACION DE ANTIOQUIA</v>
      </c>
      <c r="D420" s="579"/>
      <c r="E420" s="579"/>
      <c r="F420" s="579"/>
      <c r="G420" s="580"/>
      <c r="H420" s="581"/>
      <c r="I420" s="582"/>
    </row>
    <row r="421" spans="2:10" ht="15.75" thickBot="1">
      <c r="B421" s="593"/>
      <c r="I421" s="595"/>
    </row>
    <row r="422" spans="2:10" ht="15.75" thickBot="1">
      <c r="B422" s="589" t="s">
        <v>6</v>
      </c>
      <c r="C422" s="773" t="str">
        <f>INDEX(ACTIVIDADES!$C:$C,MATCH(B423,ACTIVIDADES!$B:$B,0))</f>
        <v>RETIRO Y DE SANITARIO en mal estado.</v>
      </c>
      <c r="D422" s="774"/>
      <c r="E422" s="774"/>
      <c r="F422" s="774"/>
      <c r="G422" s="775"/>
      <c r="H422" s="587" t="s">
        <v>289</v>
      </c>
      <c r="I422" s="588" t="s">
        <v>290</v>
      </c>
    </row>
    <row r="423" spans="2:10">
      <c r="B423" s="784">
        <f>+ACTIVIDADES!B22</f>
        <v>3.0899999999999981</v>
      </c>
      <c r="C423" s="776"/>
      <c r="D423" s="777"/>
      <c r="E423" s="777"/>
      <c r="F423" s="777"/>
      <c r="G423" s="778"/>
      <c r="H423" s="585">
        <f>IF(I426=0,0,I437/I426)</f>
        <v>2.8223104886128742E-2</v>
      </c>
      <c r="I423" s="586">
        <f>IF(I426=0,0,I443/I426)</f>
        <v>0.90745377645887537</v>
      </c>
    </row>
    <row r="424" spans="2:10" ht="15.75" thickBot="1">
      <c r="B424" s="785"/>
      <c r="C424" s="776"/>
      <c r="D424" s="777"/>
      <c r="E424" s="777"/>
      <c r="F424" s="777"/>
      <c r="G424" s="778"/>
      <c r="H424" s="587" t="s">
        <v>291</v>
      </c>
      <c r="I424" s="588" t="s">
        <v>292</v>
      </c>
    </row>
    <row r="425" spans="2:10" ht="15.75" thickBot="1">
      <c r="B425" s="589" t="s">
        <v>22</v>
      </c>
      <c r="C425" s="776"/>
      <c r="D425" s="777"/>
      <c r="E425" s="777"/>
      <c r="F425" s="777"/>
      <c r="G425" s="778"/>
      <c r="H425" s="585">
        <f>IF(I426=0,0,I449/I426)</f>
        <v>4.5372688822943777E-2</v>
      </c>
      <c r="I425" s="586">
        <f>IF(I426=0,0,I455/I426)</f>
        <v>1.8950429832052154E-2</v>
      </c>
    </row>
    <row r="426" spans="2:10" ht="15.75" thickBot="1">
      <c r="B426" s="590" t="str">
        <f>INDEX(ACTIVIDADES!$D:$D,MATCH(B423,ACTIVIDADES!$B:$B,0))</f>
        <v>un</v>
      </c>
      <c r="C426" s="781"/>
      <c r="D426" s="782"/>
      <c r="E426" s="782"/>
      <c r="F426" s="782"/>
      <c r="G426" s="783"/>
      <c r="H426" s="591" t="s">
        <v>293</v>
      </c>
      <c r="I426" s="592">
        <f>SUM(I437:I455)</f>
        <v>45565.50405026666</v>
      </c>
      <c r="J426" s="570">
        <f>+B423</f>
        <v>3.0899999999999981</v>
      </c>
    </row>
    <row r="427" spans="2:10">
      <c r="B427" s="593"/>
      <c r="C427" s="594" t="s">
        <v>294</v>
      </c>
      <c r="I427" s="595"/>
    </row>
    <row r="428" spans="2:10">
      <c r="B428" s="596" t="s">
        <v>295</v>
      </c>
      <c r="C428" s="597" t="s">
        <v>296</v>
      </c>
      <c r="D428" s="598" t="s">
        <v>297</v>
      </c>
      <c r="E428" s="598" t="s">
        <v>298</v>
      </c>
      <c r="F428" s="598" t="s">
        <v>299</v>
      </c>
      <c r="G428" s="598" t="s">
        <v>300</v>
      </c>
      <c r="H428" s="598" t="s">
        <v>301</v>
      </c>
      <c r="I428" s="595"/>
    </row>
    <row r="429" spans="2:10">
      <c r="B429" s="599"/>
      <c r="C429" s="624" t="s">
        <v>323</v>
      </c>
      <c r="D429" s="601" t="str">
        <f>IFERROR(INDEX(INSUMOS!$C:$C,MATCH(C429,INSUMOS!$B:$B,0)),"")</f>
        <v>un</v>
      </c>
      <c r="E429" s="602">
        <v>1</v>
      </c>
      <c r="F429" s="607">
        <f>IFERROR(INDEX(INSUMOS!$D:$D,MATCH(C429,INSUMOS!$B:$B,0)),"")</f>
        <v>1286</v>
      </c>
      <c r="G429" s="615"/>
      <c r="H429" s="603">
        <f>IFERROR(G429*F429*E429+F429*E429,0)</f>
        <v>1286</v>
      </c>
      <c r="I429" s="595"/>
    </row>
    <row r="430" spans="2:10">
      <c r="B430" s="599"/>
      <c r="C430" s="600"/>
      <c r="D430" s="601" t="str">
        <f>IFERROR(INDEX(INSUMOS!$C:$C,MATCH(C430,INSUMOS!$B:$B,0)),"")</f>
        <v/>
      </c>
      <c r="E430" s="602"/>
      <c r="F430" s="607" t="str">
        <f>IFERROR(INDEX(INSUMOS!$D:$D,MATCH(C430,INSUMOS!$B:$B,0)),"")</f>
        <v/>
      </c>
      <c r="G430" s="615"/>
      <c r="H430" s="603">
        <f t="shared" ref="H430:H436" si="11">IFERROR(G430*F430*E430+F430*E430,0)</f>
        <v>0</v>
      </c>
      <c r="I430" s="595"/>
    </row>
    <row r="431" spans="2:10">
      <c r="B431" s="599"/>
      <c r="C431" s="600"/>
      <c r="D431" s="601" t="str">
        <f>IFERROR(INDEX(INSUMOS!$C:$C,MATCH(C431,INSUMOS!$B:$B,0)),"")</f>
        <v/>
      </c>
      <c r="E431" s="602"/>
      <c r="F431" s="607" t="str">
        <f>IFERROR(INDEX(INSUMOS!$D:$D,MATCH(C431,INSUMOS!$B:$B,0)),"")</f>
        <v/>
      </c>
      <c r="G431" s="615"/>
      <c r="H431" s="603">
        <f t="shared" si="11"/>
        <v>0</v>
      </c>
      <c r="I431" s="595"/>
    </row>
    <row r="432" spans="2:10">
      <c r="B432" s="599"/>
      <c r="C432" s="600"/>
      <c r="D432" s="601" t="str">
        <f>IFERROR(INDEX(INSUMOS!$C:$C,MATCH(C432,INSUMOS!$B:$B,0)),"")</f>
        <v/>
      </c>
      <c r="E432" s="602"/>
      <c r="F432" s="607" t="str">
        <f>IFERROR(INDEX(INSUMOS!$D:$D,MATCH(C432,INSUMOS!$B:$B,0)),"")</f>
        <v/>
      </c>
      <c r="G432" s="615"/>
      <c r="H432" s="603">
        <f t="shared" si="11"/>
        <v>0</v>
      </c>
      <c r="I432" s="595"/>
    </row>
    <row r="433" spans="2:9">
      <c r="B433" s="599"/>
      <c r="C433" s="600"/>
      <c r="D433" s="601" t="str">
        <f>IFERROR(INDEX(INSUMOS!$C:$C,MATCH(C433,INSUMOS!$B:$B,0)),"")</f>
        <v/>
      </c>
      <c r="E433" s="602"/>
      <c r="F433" s="607" t="str">
        <f>IFERROR(INDEX(INSUMOS!$D:$D,MATCH(C433,INSUMOS!$B:$B,0)),"")</f>
        <v/>
      </c>
      <c r="G433" s="615"/>
      <c r="H433" s="603">
        <f t="shared" si="11"/>
        <v>0</v>
      </c>
      <c r="I433" s="595"/>
    </row>
    <row r="434" spans="2:9">
      <c r="B434" s="599"/>
      <c r="C434" s="600"/>
      <c r="D434" s="601" t="str">
        <f>IFERROR(INDEX(INSUMOS!$C:$C,MATCH(C434,INSUMOS!$B:$B,0)),"")</f>
        <v/>
      </c>
      <c r="E434" s="602"/>
      <c r="F434" s="607" t="str">
        <f>IFERROR(INDEX(INSUMOS!$D:$D,MATCH(C434,INSUMOS!$B:$B,0)),"")</f>
        <v/>
      </c>
      <c r="G434" s="615"/>
      <c r="H434" s="603">
        <f t="shared" si="11"/>
        <v>0</v>
      </c>
      <c r="I434" s="595"/>
    </row>
    <row r="435" spans="2:9">
      <c r="B435" s="599"/>
      <c r="C435" s="606"/>
      <c r="D435" s="601" t="str">
        <f>IFERROR(INDEX(INSUMOS!$C:$C,MATCH(C435,INSUMOS!$B:$B,0)),"")</f>
        <v/>
      </c>
      <c r="E435" s="602"/>
      <c r="F435" s="607" t="str">
        <f>IFERROR(INDEX(INSUMOS!$D:$D,MATCH(C435,INSUMOS!$B:$B,0)),"")</f>
        <v/>
      </c>
      <c r="G435" s="615"/>
      <c r="H435" s="603">
        <f t="shared" si="11"/>
        <v>0</v>
      </c>
      <c r="I435" s="595"/>
    </row>
    <row r="436" spans="2:9" ht="15.75" thickBot="1">
      <c r="B436" s="599"/>
      <c r="C436" s="606"/>
      <c r="D436" s="601" t="str">
        <f>IFERROR(INDEX(INSUMOS!$C:$C,MATCH(C436,INSUMOS!$B:$B,0)),"")</f>
        <v/>
      </c>
      <c r="E436" s="602"/>
      <c r="F436" s="607" t="str">
        <f>IFERROR(INDEX(INSUMOS!$D:$D,MATCH(C436,INSUMOS!$B:$B,0)),"")</f>
        <v/>
      </c>
      <c r="G436" s="615"/>
      <c r="H436" s="608">
        <f t="shared" si="11"/>
        <v>0</v>
      </c>
      <c r="I436" s="595"/>
    </row>
    <row r="437" spans="2:9" ht="15.75" thickBot="1">
      <c r="B437" s="593"/>
      <c r="H437" s="609" t="s">
        <v>307</v>
      </c>
      <c r="I437" s="610">
        <f>SUM(H429:H436)</f>
        <v>1286</v>
      </c>
    </row>
    <row r="438" spans="2:9">
      <c r="B438" s="593"/>
      <c r="C438" s="611" t="s">
        <v>308</v>
      </c>
      <c r="I438" s="595"/>
    </row>
    <row r="439" spans="2:9">
      <c r="B439" s="596" t="s">
        <v>295</v>
      </c>
      <c r="C439" s="597" t="s">
        <v>296</v>
      </c>
      <c r="D439" s="598" t="s">
        <v>309</v>
      </c>
      <c r="E439" s="612" t="s">
        <v>310</v>
      </c>
      <c r="F439" s="612"/>
      <c r="G439" s="613" t="s">
        <v>311</v>
      </c>
      <c r="H439" s="614" t="s">
        <v>301</v>
      </c>
      <c r="I439" s="595"/>
    </row>
    <row r="440" spans="2:9">
      <c r="B440" s="599"/>
      <c r="C440" s="606" t="s">
        <v>312</v>
      </c>
      <c r="D440" s="601">
        <v>2</v>
      </c>
      <c r="E440" s="615">
        <f>IFERROR(INDEX('MANO DE OBRA'!$F:$F,MATCH(C440,'MANO DE OBRA'!$B:$B,0)),"")</f>
        <v>0.77116642793298318</v>
      </c>
      <c r="F440" s="603">
        <f>IFERROR(INDEX('MANO DE OBRA'!$J:$J,MATCH(C440,'MANO DE OBRA'!$B:$B,0)),"")</f>
        <v>103371.47181666666</v>
      </c>
      <c r="G440" s="83">
        <v>5</v>
      </c>
      <c r="H440" s="603">
        <f>IFERROR((F440/G440)*D440,0)</f>
        <v>41348.588726666661</v>
      </c>
      <c r="I440" s="595"/>
    </row>
    <row r="441" spans="2:9">
      <c r="B441" s="599"/>
      <c r="C441" s="606"/>
      <c r="D441" s="601"/>
      <c r="E441" s="615" t="str">
        <f>IFERROR(INDEX('MANO DE OBRA'!$F:$F,MATCH(C441,'MANO DE OBRA'!$B:$B,0)),"")</f>
        <v/>
      </c>
      <c r="F441" s="603" t="str">
        <f>IFERROR(INDEX('MANO DE OBRA'!$J:$J,MATCH(C441,'MANO DE OBRA'!$B:$B,0)),"")</f>
        <v/>
      </c>
      <c r="G441" s="83"/>
      <c r="H441" s="603">
        <f>IFERROR((F441/G441)*D441,0)</f>
        <v>0</v>
      </c>
      <c r="I441" s="595"/>
    </row>
    <row r="442" spans="2:9" ht="15.75" thickBot="1">
      <c r="B442" s="599"/>
      <c r="C442" s="606"/>
      <c r="D442" s="601"/>
      <c r="E442" s="615" t="str">
        <f>IFERROR(INDEX('MANO DE OBRA'!$F:$F,MATCH(C442,'MANO DE OBRA'!$B:$B,0)),"")</f>
        <v/>
      </c>
      <c r="F442" s="603" t="str">
        <f>IFERROR(INDEX('MANO DE OBRA'!$J:$J,MATCH(C442,'MANO DE OBRA'!$B:$B,0)),"")</f>
        <v/>
      </c>
      <c r="G442" s="83"/>
      <c r="H442" s="603">
        <f>IFERROR((F442/G442)*D442,0)</f>
        <v>0</v>
      </c>
      <c r="I442" s="595"/>
    </row>
    <row r="443" spans="2:9" ht="15.75" thickBot="1">
      <c r="B443" s="593"/>
      <c r="H443" s="609" t="s">
        <v>307</v>
      </c>
      <c r="I443" s="610">
        <f>SUM(H440:H442)</f>
        <v>41348.588726666661</v>
      </c>
    </row>
    <row r="444" spans="2:9">
      <c r="B444" s="593"/>
      <c r="C444" s="611" t="s">
        <v>313</v>
      </c>
      <c r="I444" s="595"/>
    </row>
    <row r="445" spans="2:9" ht="30">
      <c r="B445" s="596" t="s">
        <v>295</v>
      </c>
      <c r="C445" s="597" t="s">
        <v>296</v>
      </c>
      <c r="D445" s="613" t="s">
        <v>238</v>
      </c>
      <c r="E445" s="613" t="s">
        <v>22</v>
      </c>
      <c r="F445" s="613" t="s">
        <v>314</v>
      </c>
      <c r="G445" s="613" t="s">
        <v>315</v>
      </c>
      <c r="H445" s="613" t="s">
        <v>301</v>
      </c>
      <c r="I445" s="595"/>
    </row>
    <row r="446" spans="2:9">
      <c r="B446" s="599"/>
      <c r="C446" s="616" t="s">
        <v>316</v>
      </c>
      <c r="D446" s="615">
        <v>0.05</v>
      </c>
      <c r="E446" s="602"/>
      <c r="F446" s="603">
        <f>+I443</f>
        <v>41348.588726666661</v>
      </c>
      <c r="G446" s="601">
        <v>1</v>
      </c>
      <c r="H446" s="603">
        <f>IFERROR(G446*F446*D446,0)</f>
        <v>2067.4294363333333</v>
      </c>
      <c r="I446" s="595"/>
    </row>
    <row r="447" spans="2:9">
      <c r="B447" s="599"/>
      <c r="C447" s="606"/>
      <c r="D447" s="601"/>
      <c r="E447" s="601" t="str">
        <f>IFERROR(INDEX(INSUMOS!$C:$C,MATCH(C447,INSUMOS!$B:$B,0)),"")</f>
        <v/>
      </c>
      <c r="F447" s="603" t="str">
        <f>IFERROR(INDEX(INSUMOS!$D:$D,MATCH(C447,INSUMOS!$B:$B,0)),"")</f>
        <v/>
      </c>
      <c r="G447" s="83">
        <v>0.04</v>
      </c>
      <c r="H447" s="603">
        <f>IFERROR(G447*F447,0)</f>
        <v>0</v>
      </c>
      <c r="I447" s="595"/>
    </row>
    <row r="448" spans="2:9" ht="15.75" thickBot="1">
      <c r="B448" s="599"/>
      <c r="C448" s="622"/>
      <c r="D448" s="601"/>
      <c r="E448" s="601" t="str">
        <f>IFERROR(INDEX(INSUMOS!$C:$C,MATCH(C448,INSUMOS!$B:$B,0)),"")</f>
        <v/>
      </c>
      <c r="F448" s="603" t="str">
        <f>IFERROR(INDEX(INSUMOS!$D:$D,MATCH(C448,INSUMOS!$B:$B,0)),"")</f>
        <v/>
      </c>
      <c r="G448" s="601"/>
      <c r="H448" s="608">
        <f>IFERROR(G448*F448,0)</f>
        <v>0</v>
      </c>
      <c r="I448" s="595"/>
    </row>
    <row r="449" spans="2:10" ht="15.75" thickBot="1">
      <c r="B449" s="593"/>
      <c r="H449" s="609" t="s">
        <v>307</v>
      </c>
      <c r="I449" s="610">
        <f>SUM(H446:H448)</f>
        <v>2067.4294363333333</v>
      </c>
    </row>
    <row r="450" spans="2:10">
      <c r="B450" s="593"/>
      <c r="C450" s="611" t="s">
        <v>317</v>
      </c>
      <c r="I450" s="595"/>
    </row>
    <row r="451" spans="2:10" ht="30">
      <c r="B451" s="596" t="s">
        <v>295</v>
      </c>
      <c r="C451" s="597" t="s">
        <v>296</v>
      </c>
      <c r="D451" s="613" t="s">
        <v>238</v>
      </c>
      <c r="E451" s="613" t="s">
        <v>22</v>
      </c>
      <c r="F451" s="613" t="s">
        <v>314</v>
      </c>
      <c r="G451" s="613" t="s">
        <v>315</v>
      </c>
      <c r="H451" s="598" t="s">
        <v>301</v>
      </c>
      <c r="I451" s="595"/>
    </row>
    <row r="452" spans="2:10">
      <c r="B452" s="599"/>
      <c r="C452" s="616" t="s">
        <v>318</v>
      </c>
      <c r="D452" s="615">
        <v>0.01</v>
      </c>
      <c r="E452" s="617">
        <v>1</v>
      </c>
      <c r="F452" s="603">
        <f>+I443</f>
        <v>41348.588726666661</v>
      </c>
      <c r="G452" s="601">
        <v>0.01</v>
      </c>
      <c r="H452" s="603">
        <f>IFERROR(G452*F452,0)</f>
        <v>413.48588726666662</v>
      </c>
      <c r="I452" s="595"/>
    </row>
    <row r="453" spans="2:10">
      <c r="B453" s="599"/>
      <c r="C453" s="606" t="s">
        <v>319</v>
      </c>
      <c r="E453" s="601" t="str">
        <f>IFERROR(INDEX(INSUMOS!$C:$C,MATCH(C453,INSUMOS!$B:$B,0)),"")</f>
        <v>m3</v>
      </c>
      <c r="F453" s="603">
        <f>IFERROR(INDEX(INSUMOS!$D:$D,MATCH(C453,INSUMOS!$B:$B,0)),"")</f>
        <v>45000</v>
      </c>
      <c r="G453" s="601">
        <v>0.01</v>
      </c>
      <c r="H453" s="603">
        <f>IFERROR(G453*F453,0)</f>
        <v>450</v>
      </c>
      <c r="I453" s="595"/>
    </row>
    <row r="454" spans="2:10" ht="15.75" thickBot="1">
      <c r="B454" s="599"/>
      <c r="C454" s="606"/>
      <c r="D454" s="601" t="str">
        <f>IFERROR(INDEX(INSUMOS!$C:$C,MATCH(C454,INSUMOS!$B:$B,0)),"")</f>
        <v/>
      </c>
      <c r="E454" s="602"/>
      <c r="F454" s="603" t="str">
        <f>IFERROR(INDEX(INSUMOS!$D:$D,MATCH(C454,INSUMOS!$B:$B,0)),"")</f>
        <v/>
      </c>
      <c r="G454" s="601"/>
      <c r="H454" s="603">
        <f>IFERROR(G454*F454,0)</f>
        <v>0</v>
      </c>
      <c r="I454" s="595"/>
    </row>
    <row r="455" spans="2:10" ht="15.75" thickBot="1">
      <c r="B455" s="618"/>
      <c r="C455" s="619"/>
      <c r="D455" s="620"/>
      <c r="E455" s="621"/>
      <c r="F455" s="621"/>
      <c r="G455" s="620"/>
      <c r="H455" s="609" t="s">
        <v>307</v>
      </c>
      <c r="I455" s="610">
        <f>SUM(H452:H454)</f>
        <v>863.48588726666662</v>
      </c>
    </row>
    <row r="456" spans="2:10" ht="15.75" thickBot="1">
      <c r="B456" s="618"/>
      <c r="C456" s="619"/>
      <c r="D456" s="620"/>
      <c r="E456" s="621"/>
      <c r="F456" s="621"/>
      <c r="G456" s="620"/>
      <c r="H456" s="625"/>
      <c r="I456" s="626"/>
    </row>
    <row r="457" spans="2:10" ht="33" customHeight="1" thickBot="1">
      <c r="B457" s="571"/>
      <c r="C457" s="572" t="str">
        <f>+$C$2</f>
        <v>MANTENIMIENTO RESTAURANTES ESCOLARES</v>
      </c>
      <c r="D457" s="573"/>
      <c r="E457" s="573"/>
      <c r="F457" s="573"/>
      <c r="G457" s="574"/>
      <c r="H457" s="575"/>
      <c r="I457" s="576"/>
    </row>
    <row r="458" spans="2:10" ht="33" customHeight="1" thickBot="1">
      <c r="B458" s="577"/>
      <c r="C458" s="578" t="str">
        <f>+$C$3</f>
        <v>GOBERNACION DE ANTIOQUIA</v>
      </c>
      <c r="D458" s="579"/>
      <c r="E458" s="579"/>
      <c r="F458" s="579"/>
      <c r="G458" s="580"/>
      <c r="H458" s="581"/>
      <c r="I458" s="582"/>
    </row>
    <row r="459" spans="2:10" ht="15.75" thickBot="1">
      <c r="B459" s="593"/>
      <c r="I459" s="595"/>
    </row>
    <row r="460" spans="2:10" ht="15.75" thickBot="1">
      <c r="B460" s="589" t="s">
        <v>6</v>
      </c>
      <c r="C460" s="773" t="str">
        <f>INDEX(ACTIVIDADES!$C:$C,MATCH(B461,ACTIVIDADES!$B:$B,0))</f>
        <v>RETIRO Y BOTADA  DE RED HIDROSANITARIA EN GENERAL en mal estado. Incluye cancha de piso y/o muro, retiro de cualquier de cualquier tipo de accesorio. Hasta diámetro 1 1/2""</v>
      </c>
      <c r="D460" s="774"/>
      <c r="E460" s="774"/>
      <c r="F460" s="774"/>
      <c r="G460" s="775"/>
      <c r="H460" s="587" t="s">
        <v>289</v>
      </c>
      <c r="I460" s="588" t="s">
        <v>290</v>
      </c>
    </row>
    <row r="461" spans="2:10">
      <c r="B461" s="784">
        <f>+ACTIVIDADES!B23</f>
        <v>3.0999999999999979</v>
      </c>
      <c r="C461" s="776"/>
      <c r="D461" s="777"/>
      <c r="E461" s="777"/>
      <c r="F461" s="777"/>
      <c r="G461" s="778"/>
      <c r="H461" s="585">
        <f>IF(I464=0,0,I475/I464)</f>
        <v>0</v>
      </c>
      <c r="I461" s="586">
        <f>IF(I464=0,0,I481/I464)</f>
        <v>0.88628254328450329</v>
      </c>
    </row>
    <row r="462" spans="2:10" ht="15.75" thickBot="1">
      <c r="B462" s="785"/>
      <c r="C462" s="776"/>
      <c r="D462" s="777"/>
      <c r="E462" s="777"/>
      <c r="F462" s="777"/>
      <c r="G462" s="778"/>
      <c r="H462" s="587" t="s">
        <v>291</v>
      </c>
      <c r="I462" s="588" t="s">
        <v>292</v>
      </c>
    </row>
    <row r="463" spans="2:10" ht="15.75" thickBot="1">
      <c r="B463" s="589" t="s">
        <v>22</v>
      </c>
      <c r="C463" s="776"/>
      <c r="D463" s="777"/>
      <c r="E463" s="777"/>
      <c r="F463" s="777"/>
      <c r="G463" s="778"/>
      <c r="H463" s="585">
        <f>IF(I464=0,0,I487/I464)</f>
        <v>5.4310611146674077E-2</v>
      </c>
      <c r="I463" s="586">
        <f>IF(I464=0,0,I493/I464)</f>
        <v>5.9406845568822683E-2</v>
      </c>
    </row>
    <row r="464" spans="2:10" ht="15.75" thickBot="1">
      <c r="B464" s="590" t="str">
        <f>INDEX(ACTIVIDADES!$D:$D,MATCH(B461,ACTIVIDADES!$B:$B,0))</f>
        <v>m</v>
      </c>
      <c r="C464" s="781"/>
      <c r="D464" s="782"/>
      <c r="E464" s="782"/>
      <c r="F464" s="782"/>
      <c r="G464" s="783"/>
      <c r="H464" s="591" t="s">
        <v>293</v>
      </c>
      <c r="I464" s="592">
        <f>SUM(I475:I493)</f>
        <v>17806.260712518444</v>
      </c>
      <c r="J464" s="570">
        <f>+B461</f>
        <v>3.0999999999999979</v>
      </c>
    </row>
    <row r="465" spans="2:9">
      <c r="B465" s="593"/>
      <c r="C465" s="594" t="s">
        <v>294</v>
      </c>
      <c r="I465" s="595"/>
    </row>
    <row r="466" spans="2:9">
      <c r="B466" s="596" t="s">
        <v>295</v>
      </c>
      <c r="C466" s="597" t="s">
        <v>296</v>
      </c>
      <c r="D466" s="598" t="s">
        <v>297</v>
      </c>
      <c r="E466" s="598" t="s">
        <v>298</v>
      </c>
      <c r="F466" s="598" t="s">
        <v>299</v>
      </c>
      <c r="G466" s="598" t="s">
        <v>300</v>
      </c>
      <c r="H466" s="598" t="s">
        <v>301</v>
      </c>
      <c r="I466" s="595"/>
    </row>
    <row r="467" spans="2:9">
      <c r="B467" s="599"/>
      <c r="C467" s="600"/>
      <c r="D467" s="601" t="str">
        <f>IFERROR(INDEX(INSUMOS!$C:$C,MATCH(C467,INSUMOS!$B:$B,0)),"")</f>
        <v/>
      </c>
      <c r="E467" s="602"/>
      <c r="F467" s="607" t="str">
        <f>IFERROR(INDEX(INSUMOS!$D:$D,MATCH(C467,INSUMOS!$B:$B,0)),"")</f>
        <v/>
      </c>
      <c r="G467" s="615"/>
      <c r="H467" s="603">
        <f>IFERROR(G467*F467*E467+F467*E467,0)</f>
        <v>0</v>
      </c>
      <c r="I467" s="595"/>
    </row>
    <row r="468" spans="2:9">
      <c r="B468" s="599"/>
      <c r="C468" s="600"/>
      <c r="D468" s="601" t="str">
        <f>IFERROR(INDEX(INSUMOS!$C:$C,MATCH(C468,INSUMOS!$B:$B,0)),"")</f>
        <v/>
      </c>
      <c r="E468" s="602"/>
      <c r="F468" s="607" t="str">
        <f>IFERROR(INDEX(INSUMOS!$D:$D,MATCH(C468,INSUMOS!$B:$B,0)),"")</f>
        <v/>
      </c>
      <c r="G468" s="615"/>
      <c r="H468" s="603">
        <f t="shared" ref="H468:H474" si="12">IFERROR(G468*F468*E468+F468*E468,0)</f>
        <v>0</v>
      </c>
      <c r="I468" s="595"/>
    </row>
    <row r="469" spans="2:9">
      <c r="B469" s="599"/>
      <c r="C469" s="600"/>
      <c r="D469" s="601" t="str">
        <f>IFERROR(INDEX(INSUMOS!$C:$C,MATCH(C469,INSUMOS!$B:$B,0)),"")</f>
        <v/>
      </c>
      <c r="E469" s="602"/>
      <c r="F469" s="607" t="str">
        <f>IFERROR(INDEX(INSUMOS!$D:$D,MATCH(C469,INSUMOS!$B:$B,0)),"")</f>
        <v/>
      </c>
      <c r="G469" s="615"/>
      <c r="H469" s="603">
        <f t="shared" si="12"/>
        <v>0</v>
      </c>
      <c r="I469" s="595"/>
    </row>
    <row r="470" spans="2:9">
      <c r="B470" s="599"/>
      <c r="C470" s="600"/>
      <c r="D470" s="601" t="str">
        <f>IFERROR(INDEX(INSUMOS!$C:$C,MATCH(C470,INSUMOS!$B:$B,0)),"")</f>
        <v/>
      </c>
      <c r="E470" s="602"/>
      <c r="F470" s="607" t="str">
        <f>IFERROR(INDEX(INSUMOS!$D:$D,MATCH(C470,INSUMOS!$B:$B,0)),"")</f>
        <v/>
      </c>
      <c r="G470" s="615"/>
      <c r="H470" s="603">
        <f t="shared" si="12"/>
        <v>0</v>
      </c>
      <c r="I470" s="595"/>
    </row>
    <row r="471" spans="2:9">
      <c r="B471" s="599"/>
      <c r="C471" s="600"/>
      <c r="D471" s="601" t="str">
        <f>IFERROR(INDEX(INSUMOS!$C:$C,MATCH(C471,INSUMOS!$B:$B,0)),"")</f>
        <v/>
      </c>
      <c r="E471" s="602"/>
      <c r="F471" s="607" t="str">
        <f>IFERROR(INDEX(INSUMOS!$D:$D,MATCH(C471,INSUMOS!$B:$B,0)),"")</f>
        <v/>
      </c>
      <c r="G471" s="615"/>
      <c r="H471" s="603">
        <f t="shared" si="12"/>
        <v>0</v>
      </c>
      <c r="I471" s="595"/>
    </row>
    <row r="472" spans="2:9">
      <c r="B472" s="599"/>
      <c r="C472" s="600"/>
      <c r="D472" s="601" t="str">
        <f>IFERROR(INDEX(INSUMOS!$C:$C,MATCH(C472,INSUMOS!$B:$B,0)),"")</f>
        <v/>
      </c>
      <c r="E472" s="602"/>
      <c r="F472" s="607" t="str">
        <f>IFERROR(INDEX(INSUMOS!$D:$D,MATCH(C472,INSUMOS!$B:$B,0)),"")</f>
        <v/>
      </c>
      <c r="G472" s="615"/>
      <c r="H472" s="603">
        <f t="shared" si="12"/>
        <v>0</v>
      </c>
      <c r="I472" s="595"/>
    </row>
    <row r="473" spans="2:9">
      <c r="B473" s="599"/>
      <c r="C473" s="606"/>
      <c r="D473" s="601" t="str">
        <f>IFERROR(INDEX(INSUMOS!$C:$C,MATCH(C473,INSUMOS!$B:$B,0)),"")</f>
        <v/>
      </c>
      <c r="E473" s="602"/>
      <c r="F473" s="607" t="str">
        <f>IFERROR(INDEX(INSUMOS!$D:$D,MATCH(C473,INSUMOS!$B:$B,0)),"")</f>
        <v/>
      </c>
      <c r="G473" s="615"/>
      <c r="H473" s="603">
        <f t="shared" si="12"/>
        <v>0</v>
      </c>
      <c r="I473" s="595"/>
    </row>
    <row r="474" spans="2:9" ht="15.75" thickBot="1">
      <c r="B474" s="599"/>
      <c r="C474" s="606"/>
      <c r="D474" s="601" t="str">
        <f>IFERROR(INDEX(INSUMOS!$C:$C,MATCH(C474,INSUMOS!$B:$B,0)),"")</f>
        <v/>
      </c>
      <c r="E474" s="602"/>
      <c r="F474" s="607" t="str">
        <f>IFERROR(INDEX(INSUMOS!$D:$D,MATCH(C474,INSUMOS!$B:$B,0)),"")</f>
        <v/>
      </c>
      <c r="G474" s="615"/>
      <c r="H474" s="608">
        <f t="shared" si="12"/>
        <v>0</v>
      </c>
      <c r="I474" s="595"/>
    </row>
    <row r="475" spans="2:9" ht="15.75" thickBot="1">
      <c r="B475" s="593"/>
      <c r="H475" s="609" t="s">
        <v>307</v>
      </c>
      <c r="I475" s="610">
        <f>SUM(H467:H474)</f>
        <v>0</v>
      </c>
    </row>
    <row r="476" spans="2:9">
      <c r="B476" s="593"/>
      <c r="C476" s="611" t="s">
        <v>308</v>
      </c>
      <c r="I476" s="595"/>
    </row>
    <row r="477" spans="2:9">
      <c r="B477" s="596" t="s">
        <v>295</v>
      </c>
      <c r="C477" s="597" t="s">
        <v>296</v>
      </c>
      <c r="D477" s="598" t="s">
        <v>309</v>
      </c>
      <c r="E477" s="612" t="s">
        <v>310</v>
      </c>
      <c r="F477" s="612"/>
      <c r="G477" s="613" t="s">
        <v>311</v>
      </c>
      <c r="H477" s="614" t="s">
        <v>301</v>
      </c>
      <c r="I477" s="595"/>
    </row>
    <row r="478" spans="2:9">
      <c r="B478" s="599"/>
      <c r="C478" s="606" t="s">
        <v>312</v>
      </c>
      <c r="D478" s="601">
        <v>1</v>
      </c>
      <c r="E478" s="615">
        <f>IFERROR(INDEX('MANO DE OBRA'!$F:$F,MATCH(C478,'MANO DE OBRA'!$B:$B,0)),"")</f>
        <v>0.77116642793298318</v>
      </c>
      <c r="F478" s="603">
        <f>IFERROR(INDEX('MANO DE OBRA'!$J:$J,MATCH(C478,'MANO DE OBRA'!$B:$B,0)),"")</f>
        <v>103371.47181666666</v>
      </c>
      <c r="G478" s="83">
        <v>15</v>
      </c>
      <c r="H478" s="603">
        <f>IFERROR((F478/G478)*D478,0)</f>
        <v>6891.4314544444442</v>
      </c>
      <c r="I478" s="595"/>
    </row>
    <row r="479" spans="2:9">
      <c r="B479" s="599"/>
      <c r="C479" s="606" t="s">
        <v>320</v>
      </c>
      <c r="D479" s="601">
        <v>1</v>
      </c>
      <c r="E479" s="615">
        <f>IFERROR(INDEX('MANO DE OBRA'!$F:$F,MATCH(C479,'MANO DE OBRA'!$B:$B,0)),"")</f>
        <v>0.77116642793298318</v>
      </c>
      <c r="F479" s="603">
        <f>IFERROR(INDEX('MANO DE OBRA'!$J:$J,MATCH(C479,'MANO DE OBRA'!$B:$B,0)),"")</f>
        <v>133349.19864350001</v>
      </c>
      <c r="G479" s="83">
        <f>+G478</f>
        <v>15</v>
      </c>
      <c r="H479" s="603">
        <f>IFERROR((F479/G479)*D479,0)</f>
        <v>8889.9465762333348</v>
      </c>
      <c r="I479" s="595"/>
    </row>
    <row r="480" spans="2:9" ht="15.75" thickBot="1">
      <c r="B480" s="599"/>
      <c r="C480" s="606"/>
      <c r="D480" s="601"/>
      <c r="E480" s="615" t="str">
        <f>IFERROR(INDEX('MANO DE OBRA'!$F:$F,MATCH(C480,'MANO DE OBRA'!$B:$B,0)),"")</f>
        <v/>
      </c>
      <c r="F480" s="603" t="str">
        <f>IFERROR(INDEX('MANO DE OBRA'!$J:$J,MATCH(C480,'MANO DE OBRA'!$B:$B,0)),"")</f>
        <v/>
      </c>
      <c r="G480" s="83">
        <f>+G478</f>
        <v>15</v>
      </c>
      <c r="H480" s="603">
        <f>IFERROR((F480/G480)*D480,0)</f>
        <v>0</v>
      </c>
      <c r="I480" s="595"/>
    </row>
    <row r="481" spans="2:9" ht="15.75" thickBot="1">
      <c r="B481" s="593"/>
      <c r="H481" s="609" t="s">
        <v>307</v>
      </c>
      <c r="I481" s="610">
        <f>SUM(H478:H480)</f>
        <v>15781.378030677779</v>
      </c>
    </row>
    <row r="482" spans="2:9">
      <c r="B482" s="593"/>
      <c r="C482" s="611" t="s">
        <v>313</v>
      </c>
      <c r="I482" s="595"/>
    </row>
    <row r="483" spans="2:9" ht="30">
      <c r="B483" s="596" t="s">
        <v>295</v>
      </c>
      <c r="C483" s="597" t="s">
        <v>296</v>
      </c>
      <c r="D483" s="613" t="s">
        <v>238</v>
      </c>
      <c r="E483" s="613" t="s">
        <v>22</v>
      </c>
      <c r="F483" s="613" t="s">
        <v>314</v>
      </c>
      <c r="G483" s="613" t="s">
        <v>315</v>
      </c>
      <c r="H483" s="613" t="s">
        <v>301</v>
      </c>
      <c r="I483" s="595"/>
    </row>
    <row r="484" spans="2:9">
      <c r="B484" s="599"/>
      <c r="C484" s="616" t="s">
        <v>316</v>
      </c>
      <c r="D484" s="615">
        <v>0.05</v>
      </c>
      <c r="E484" s="602"/>
      <c r="F484" s="603">
        <f>+I481</f>
        <v>15781.378030677779</v>
      </c>
      <c r="G484" s="601">
        <v>1</v>
      </c>
      <c r="H484" s="603">
        <f>IFERROR(G484*F484*D484,0)</f>
        <v>789.06890153388895</v>
      </c>
      <c r="I484" s="595"/>
    </row>
    <row r="485" spans="2:9">
      <c r="B485" s="599"/>
      <c r="C485" s="606" t="s">
        <v>321</v>
      </c>
      <c r="D485" s="601"/>
      <c r="E485" s="601" t="str">
        <f>IFERROR(INDEX(INSUMOS!$C:$C,MATCH(C485,INSUMOS!$B:$B,0)),"")</f>
        <v>día</v>
      </c>
      <c r="F485" s="603">
        <f>IFERROR(INDEX(INSUMOS!$D:$D,MATCH(C485,INSUMOS!$B:$B,0)),"")</f>
        <v>2900</v>
      </c>
      <c r="G485" s="83">
        <v>0.04</v>
      </c>
      <c r="H485" s="603">
        <f>IFERROR(G485*F485,0)</f>
        <v>116</v>
      </c>
      <c r="I485" s="595"/>
    </row>
    <row r="486" spans="2:9" ht="30.75" thickBot="1">
      <c r="B486" s="599"/>
      <c r="C486" s="606" t="s">
        <v>322</v>
      </c>
      <c r="D486" s="601"/>
      <c r="E486" s="601" t="str">
        <f>IFERROR(INDEX(INSUMOS!$C:$C,MATCH(C486,INSUMOS!$B:$B,0)),"")</f>
        <v>día</v>
      </c>
      <c r="F486" s="603">
        <f>IFERROR(INDEX(INSUMOS!$D:$D,MATCH(C486,INSUMOS!$B:$B,0)),"")</f>
        <v>248</v>
      </c>
      <c r="G486" s="601">
        <v>0.25</v>
      </c>
      <c r="H486" s="608">
        <f>IFERROR(G486*F486,0)</f>
        <v>62</v>
      </c>
      <c r="I486" s="595"/>
    </row>
    <row r="487" spans="2:9" ht="15.75" thickBot="1">
      <c r="B487" s="593"/>
      <c r="H487" s="609" t="s">
        <v>307</v>
      </c>
      <c r="I487" s="610">
        <f>SUM(H484:H486)</f>
        <v>967.06890153388895</v>
      </c>
    </row>
    <row r="488" spans="2:9">
      <c r="B488" s="593"/>
      <c r="C488" s="611" t="s">
        <v>317</v>
      </c>
      <c r="I488" s="595"/>
    </row>
    <row r="489" spans="2:9" ht="30">
      <c r="B489" s="596" t="s">
        <v>295</v>
      </c>
      <c r="C489" s="597" t="s">
        <v>296</v>
      </c>
      <c r="D489" s="613" t="s">
        <v>238</v>
      </c>
      <c r="E489" s="613" t="s">
        <v>22</v>
      </c>
      <c r="F489" s="613" t="s">
        <v>314</v>
      </c>
      <c r="G489" s="613" t="s">
        <v>315</v>
      </c>
      <c r="H489" s="598" t="s">
        <v>301</v>
      </c>
      <c r="I489" s="595"/>
    </row>
    <row r="490" spans="2:9">
      <c r="B490" s="599"/>
      <c r="C490" s="616" t="s">
        <v>318</v>
      </c>
      <c r="D490" s="615">
        <v>0.01</v>
      </c>
      <c r="E490" s="617">
        <v>1</v>
      </c>
      <c r="F490" s="603">
        <f>+I481</f>
        <v>15781.378030677779</v>
      </c>
      <c r="G490" s="601">
        <v>0.01</v>
      </c>
      <c r="H490" s="603">
        <f>IFERROR(G490*F490,0)</f>
        <v>157.8137803067778</v>
      </c>
      <c r="I490" s="595"/>
    </row>
    <row r="491" spans="2:9">
      <c r="B491" s="599"/>
      <c r="C491" s="606" t="s">
        <v>319</v>
      </c>
      <c r="E491" s="601" t="str">
        <f>IFERROR(INDEX(INSUMOS!$C:$C,MATCH(C491,INSUMOS!$B:$B,0)),"")</f>
        <v>m3</v>
      </c>
      <c r="F491" s="603">
        <f>IFERROR(INDEX(INSUMOS!$D:$D,MATCH(C491,INSUMOS!$B:$B,0)),"")</f>
        <v>45000</v>
      </c>
      <c r="G491" s="601">
        <v>0.02</v>
      </c>
      <c r="H491" s="603">
        <f>IFERROR(G491*F491,0)</f>
        <v>900</v>
      </c>
      <c r="I491" s="595"/>
    </row>
    <row r="492" spans="2:9" ht="15.75" thickBot="1">
      <c r="B492" s="599"/>
      <c r="C492" s="606"/>
      <c r="D492" s="601" t="str">
        <f>IFERROR(INDEX(INSUMOS!$C:$C,MATCH(C492,INSUMOS!$B:$B,0)),"")</f>
        <v/>
      </c>
      <c r="E492" s="602"/>
      <c r="F492" s="603" t="str">
        <f>IFERROR(INDEX(INSUMOS!$D:$D,MATCH(C492,INSUMOS!$B:$B,0)),"")</f>
        <v/>
      </c>
      <c r="G492" s="601"/>
      <c r="H492" s="603">
        <f>IFERROR(G492*F492,0)</f>
        <v>0</v>
      </c>
      <c r="I492" s="595"/>
    </row>
    <row r="493" spans="2:9" ht="15.75" thickBot="1">
      <c r="B493" s="618"/>
      <c r="C493" s="619"/>
      <c r="D493" s="620"/>
      <c r="E493" s="621"/>
      <c r="F493" s="621"/>
      <c r="G493" s="620"/>
      <c r="H493" s="609" t="s">
        <v>307</v>
      </c>
      <c r="I493" s="610">
        <f>SUM(H490:H492)</f>
        <v>1057.8137803067777</v>
      </c>
    </row>
    <row r="494" spans="2:9" ht="15.75" thickBot="1">
      <c r="B494" s="618"/>
      <c r="C494" s="619"/>
      <c r="D494" s="620"/>
      <c r="E494" s="621"/>
      <c r="F494" s="621"/>
      <c r="G494" s="620"/>
      <c r="H494" s="625"/>
      <c r="I494" s="626"/>
    </row>
    <row r="495" spans="2:9" ht="33" customHeight="1" thickBot="1">
      <c r="B495" s="571"/>
      <c r="C495" s="572" t="str">
        <f>+$C$2</f>
        <v>MANTENIMIENTO RESTAURANTES ESCOLARES</v>
      </c>
      <c r="D495" s="573"/>
      <c r="E495" s="573"/>
      <c r="F495" s="573"/>
      <c r="G495" s="574"/>
      <c r="H495" s="575"/>
      <c r="I495" s="576"/>
    </row>
    <row r="496" spans="2:9" ht="33" customHeight="1" thickBot="1">
      <c r="B496" s="577"/>
      <c r="C496" s="578" t="str">
        <f>+$C$3</f>
        <v>GOBERNACION DE ANTIOQUIA</v>
      </c>
      <c r="D496" s="579"/>
      <c r="E496" s="579"/>
      <c r="F496" s="579"/>
      <c r="G496" s="580"/>
      <c r="H496" s="581"/>
      <c r="I496" s="582"/>
    </row>
    <row r="497" spans="2:10" ht="15.75" thickBot="1">
      <c r="B497" s="593"/>
      <c r="I497" s="595"/>
    </row>
    <row r="498" spans="2:10" ht="15.75" thickBot="1">
      <c r="B498" s="589" t="s">
        <v>6</v>
      </c>
      <c r="C498" s="773" t="str">
        <f>INDEX(ACTIVIDADES!$C:$C,MATCH(B499,ACTIVIDADES!$B:$B,0))</f>
        <v>RETIRO DE TUBERÍA ELECTRICA PVC Y/O TUBERÍA EMT, incluye cableado, grapas, cajas, aparatos (suiches, tomas, datos, luminarias, tableros, accesorios y demas elementos que lo componen), disposición final de tubería retirada, cableado y demas elementos</v>
      </c>
      <c r="D498" s="774"/>
      <c r="E498" s="774"/>
      <c r="F498" s="774"/>
      <c r="G498" s="775"/>
      <c r="H498" s="587" t="s">
        <v>289</v>
      </c>
      <c r="I498" s="588" t="s">
        <v>290</v>
      </c>
    </row>
    <row r="499" spans="2:10">
      <c r="B499" s="784">
        <f>+ACTIVIDADES!B24</f>
        <v>3.1099999999999977</v>
      </c>
      <c r="C499" s="776"/>
      <c r="D499" s="777"/>
      <c r="E499" s="777"/>
      <c r="F499" s="777"/>
      <c r="G499" s="778"/>
      <c r="H499" s="585">
        <f>IF(I502=0,0,I513/I502)</f>
        <v>0</v>
      </c>
      <c r="I499" s="586">
        <f>IF(I502=0,0,I519/I502)</f>
        <v>0.89762493650076591</v>
      </c>
    </row>
    <row r="500" spans="2:10" ht="15.75" thickBot="1">
      <c r="B500" s="785"/>
      <c r="C500" s="776"/>
      <c r="D500" s="777"/>
      <c r="E500" s="777"/>
      <c r="F500" s="777"/>
      <c r="G500" s="778"/>
      <c r="H500" s="587" t="s">
        <v>291</v>
      </c>
      <c r="I500" s="588" t="s">
        <v>292</v>
      </c>
    </row>
    <row r="501" spans="2:10" ht="15.75" thickBot="1">
      <c r="B501" s="589" t="s">
        <v>22</v>
      </c>
      <c r="C501" s="776"/>
      <c r="D501" s="777"/>
      <c r="E501" s="777"/>
      <c r="F501" s="777"/>
      <c r="G501" s="778"/>
      <c r="H501" s="585">
        <f>IF(I502=0,0,I525/I502)</f>
        <v>5.5005662981000202E-2</v>
      </c>
      <c r="I501" s="586">
        <f>IF(I502=0,0,I531/I502)</f>
        <v>4.7369400518233969E-2</v>
      </c>
    </row>
    <row r="502" spans="2:10" ht="15.75" thickBot="1">
      <c r="B502" s="590" t="str">
        <f>INDEX(ACTIVIDADES!$D:$D,MATCH(B499,ACTIVIDADES!$B:$B,0))</f>
        <v>m</v>
      </c>
      <c r="C502" s="781"/>
      <c r="D502" s="782"/>
      <c r="E502" s="782"/>
      <c r="F502" s="782"/>
      <c r="G502" s="783"/>
      <c r="H502" s="591" t="s">
        <v>293</v>
      </c>
      <c r="I502" s="592">
        <f>SUM(I513:I531)</f>
        <v>17581.260712518444</v>
      </c>
      <c r="J502" s="570">
        <f>+B499</f>
        <v>3.1099999999999977</v>
      </c>
    </row>
    <row r="503" spans="2:10">
      <c r="B503" s="593"/>
      <c r="C503" s="594" t="s">
        <v>294</v>
      </c>
      <c r="I503" s="595"/>
    </row>
    <row r="504" spans="2:10">
      <c r="B504" s="596" t="s">
        <v>295</v>
      </c>
      <c r="C504" s="597" t="s">
        <v>296</v>
      </c>
      <c r="D504" s="598" t="s">
        <v>297</v>
      </c>
      <c r="E504" s="598" t="s">
        <v>298</v>
      </c>
      <c r="F504" s="598" t="s">
        <v>299</v>
      </c>
      <c r="G504" s="598" t="s">
        <v>300</v>
      </c>
      <c r="H504" s="598" t="s">
        <v>301</v>
      </c>
      <c r="I504" s="595"/>
    </row>
    <row r="505" spans="2:10">
      <c r="B505" s="599"/>
      <c r="C505" s="600"/>
      <c r="D505" s="601" t="str">
        <f>IFERROR(INDEX(INSUMOS!$C:$C,MATCH(C505,INSUMOS!$B:$B,0)),"")</f>
        <v/>
      </c>
      <c r="E505" s="602"/>
      <c r="F505" s="607" t="str">
        <f>IFERROR(INDEX(INSUMOS!$D:$D,MATCH(C505,INSUMOS!$B:$B,0)),"")</f>
        <v/>
      </c>
      <c r="G505" s="615"/>
      <c r="H505" s="603">
        <f>IFERROR(G505*F505*E505+F505*E505,0)</f>
        <v>0</v>
      </c>
      <c r="I505" s="595"/>
    </row>
    <row r="506" spans="2:10">
      <c r="B506" s="599"/>
      <c r="C506" s="600"/>
      <c r="D506" s="601" t="str">
        <f>IFERROR(INDEX(INSUMOS!$C:$C,MATCH(C506,INSUMOS!$B:$B,0)),"")</f>
        <v/>
      </c>
      <c r="E506" s="602"/>
      <c r="F506" s="607" t="str">
        <f>IFERROR(INDEX(INSUMOS!$D:$D,MATCH(C506,INSUMOS!$B:$B,0)),"")</f>
        <v/>
      </c>
      <c r="G506" s="615"/>
      <c r="H506" s="603">
        <f t="shared" ref="H506:H512" si="13">IFERROR(G506*F506*E506+F506*E506,0)</f>
        <v>0</v>
      </c>
      <c r="I506" s="595"/>
    </row>
    <row r="507" spans="2:10">
      <c r="B507" s="599"/>
      <c r="C507" s="600"/>
      <c r="D507" s="601" t="str">
        <f>IFERROR(INDEX(INSUMOS!$C:$C,MATCH(C507,INSUMOS!$B:$B,0)),"")</f>
        <v/>
      </c>
      <c r="E507" s="602"/>
      <c r="F507" s="607" t="str">
        <f>IFERROR(INDEX(INSUMOS!$D:$D,MATCH(C507,INSUMOS!$B:$B,0)),"")</f>
        <v/>
      </c>
      <c r="G507" s="615"/>
      <c r="H507" s="603">
        <f t="shared" si="13"/>
        <v>0</v>
      </c>
      <c r="I507" s="595"/>
    </row>
    <row r="508" spans="2:10">
      <c r="B508" s="599"/>
      <c r="C508" s="600"/>
      <c r="D508" s="601" t="str">
        <f>IFERROR(INDEX(INSUMOS!$C:$C,MATCH(C508,INSUMOS!$B:$B,0)),"")</f>
        <v/>
      </c>
      <c r="E508" s="602"/>
      <c r="F508" s="607" t="str">
        <f>IFERROR(INDEX(INSUMOS!$D:$D,MATCH(C508,INSUMOS!$B:$B,0)),"")</f>
        <v/>
      </c>
      <c r="G508" s="615"/>
      <c r="H508" s="603">
        <f t="shared" si="13"/>
        <v>0</v>
      </c>
      <c r="I508" s="595"/>
    </row>
    <row r="509" spans="2:10">
      <c r="B509" s="599"/>
      <c r="C509" s="600"/>
      <c r="D509" s="601" t="str">
        <f>IFERROR(INDEX(INSUMOS!$C:$C,MATCH(C509,INSUMOS!$B:$B,0)),"")</f>
        <v/>
      </c>
      <c r="E509" s="602"/>
      <c r="F509" s="607" t="str">
        <f>IFERROR(INDEX(INSUMOS!$D:$D,MATCH(C509,INSUMOS!$B:$B,0)),"")</f>
        <v/>
      </c>
      <c r="G509" s="615"/>
      <c r="H509" s="603">
        <f t="shared" si="13"/>
        <v>0</v>
      </c>
      <c r="I509" s="595"/>
    </row>
    <row r="510" spans="2:10">
      <c r="B510" s="599"/>
      <c r="C510" s="600"/>
      <c r="D510" s="601" t="str">
        <f>IFERROR(INDEX(INSUMOS!$C:$C,MATCH(C510,INSUMOS!$B:$B,0)),"")</f>
        <v/>
      </c>
      <c r="E510" s="602"/>
      <c r="F510" s="607" t="str">
        <f>IFERROR(INDEX(INSUMOS!$D:$D,MATCH(C510,INSUMOS!$B:$B,0)),"")</f>
        <v/>
      </c>
      <c r="G510" s="615"/>
      <c r="H510" s="603">
        <f t="shared" si="13"/>
        <v>0</v>
      </c>
      <c r="I510" s="595"/>
    </row>
    <row r="511" spans="2:10">
      <c r="B511" s="599"/>
      <c r="C511" s="606"/>
      <c r="D511" s="601" t="str">
        <f>IFERROR(INDEX(INSUMOS!$C:$C,MATCH(C511,INSUMOS!$B:$B,0)),"")</f>
        <v/>
      </c>
      <c r="E511" s="602"/>
      <c r="F511" s="607" t="str">
        <f>IFERROR(INDEX(INSUMOS!$D:$D,MATCH(C511,INSUMOS!$B:$B,0)),"")</f>
        <v/>
      </c>
      <c r="G511" s="615"/>
      <c r="H511" s="603">
        <f t="shared" si="13"/>
        <v>0</v>
      </c>
      <c r="I511" s="595"/>
    </row>
    <row r="512" spans="2:10" ht="15.75" thickBot="1">
      <c r="B512" s="599"/>
      <c r="C512" s="606"/>
      <c r="D512" s="601" t="str">
        <f>IFERROR(INDEX(INSUMOS!$C:$C,MATCH(C512,INSUMOS!$B:$B,0)),"")</f>
        <v/>
      </c>
      <c r="E512" s="602"/>
      <c r="F512" s="607" t="str">
        <f>IFERROR(INDEX(INSUMOS!$D:$D,MATCH(C512,INSUMOS!$B:$B,0)),"")</f>
        <v/>
      </c>
      <c r="G512" s="615"/>
      <c r="H512" s="608">
        <f t="shared" si="13"/>
        <v>0</v>
      </c>
      <c r="I512" s="595"/>
    </row>
    <row r="513" spans="2:9" ht="15.75" thickBot="1">
      <c r="B513" s="593"/>
      <c r="H513" s="609" t="s">
        <v>307</v>
      </c>
      <c r="I513" s="610">
        <f>SUM(H505:H512)</f>
        <v>0</v>
      </c>
    </row>
    <row r="514" spans="2:9">
      <c r="B514" s="593"/>
      <c r="C514" s="611" t="s">
        <v>308</v>
      </c>
      <c r="I514" s="595"/>
    </row>
    <row r="515" spans="2:9">
      <c r="B515" s="596" t="s">
        <v>295</v>
      </c>
      <c r="C515" s="597" t="s">
        <v>296</v>
      </c>
      <c r="D515" s="598" t="s">
        <v>309</v>
      </c>
      <c r="E515" s="612" t="s">
        <v>310</v>
      </c>
      <c r="F515" s="612"/>
      <c r="G515" s="613" t="s">
        <v>311</v>
      </c>
      <c r="H515" s="614" t="s">
        <v>301</v>
      </c>
      <c r="I515" s="595"/>
    </row>
    <row r="516" spans="2:9">
      <c r="B516" s="599"/>
      <c r="C516" s="606" t="s">
        <v>312</v>
      </c>
      <c r="D516" s="601">
        <v>1</v>
      </c>
      <c r="E516" s="615">
        <f>IFERROR(INDEX('MANO DE OBRA'!$F:$F,MATCH(C516,'MANO DE OBRA'!$B:$B,0)),"")</f>
        <v>0.77116642793298318</v>
      </c>
      <c r="F516" s="603">
        <f>IFERROR(INDEX('MANO DE OBRA'!$J:$J,MATCH(C516,'MANO DE OBRA'!$B:$B,0)),"")</f>
        <v>103371.47181666666</v>
      </c>
      <c r="G516" s="83">
        <v>15</v>
      </c>
      <c r="H516" s="603">
        <f>IFERROR((F516/G516)*D516,0)</f>
        <v>6891.4314544444442</v>
      </c>
      <c r="I516" s="595"/>
    </row>
    <row r="517" spans="2:9">
      <c r="B517" s="599"/>
      <c r="C517" s="606" t="s">
        <v>320</v>
      </c>
      <c r="D517" s="601">
        <v>1</v>
      </c>
      <c r="E517" s="615">
        <f>IFERROR(INDEX('MANO DE OBRA'!$F:$F,MATCH(C517,'MANO DE OBRA'!$B:$B,0)),"")</f>
        <v>0.77116642793298318</v>
      </c>
      <c r="F517" s="603">
        <f>IFERROR(INDEX('MANO DE OBRA'!$J:$J,MATCH(C517,'MANO DE OBRA'!$B:$B,0)),"")</f>
        <v>133349.19864350001</v>
      </c>
      <c r="G517" s="83">
        <f>+G516</f>
        <v>15</v>
      </c>
      <c r="H517" s="603">
        <f>IFERROR((F517/G517)*D517,0)</f>
        <v>8889.9465762333348</v>
      </c>
      <c r="I517" s="595"/>
    </row>
    <row r="518" spans="2:9" ht="15.75" thickBot="1">
      <c r="B518" s="599"/>
      <c r="C518" s="606"/>
      <c r="D518" s="601"/>
      <c r="E518" s="615" t="str">
        <f>IFERROR(INDEX('MANO DE OBRA'!$F:$F,MATCH(C518,'MANO DE OBRA'!$B:$B,0)),"")</f>
        <v/>
      </c>
      <c r="F518" s="603" t="str">
        <f>IFERROR(INDEX('MANO DE OBRA'!$J:$J,MATCH(C518,'MANO DE OBRA'!$B:$B,0)),"")</f>
        <v/>
      </c>
      <c r="G518" s="83">
        <f>+G516</f>
        <v>15</v>
      </c>
      <c r="H518" s="603">
        <f>IFERROR((F518/G518)*D518,0)</f>
        <v>0</v>
      </c>
      <c r="I518" s="595"/>
    </row>
    <row r="519" spans="2:9" ht="15.75" thickBot="1">
      <c r="B519" s="593"/>
      <c r="H519" s="609" t="s">
        <v>307</v>
      </c>
      <c r="I519" s="610">
        <f>SUM(H516:H518)</f>
        <v>15781.378030677779</v>
      </c>
    </row>
    <row r="520" spans="2:9">
      <c r="B520" s="593"/>
      <c r="C520" s="611" t="s">
        <v>313</v>
      </c>
      <c r="I520" s="595"/>
    </row>
    <row r="521" spans="2:9" ht="30">
      <c r="B521" s="596" t="s">
        <v>295</v>
      </c>
      <c r="C521" s="597" t="s">
        <v>296</v>
      </c>
      <c r="D521" s="613" t="s">
        <v>238</v>
      </c>
      <c r="E521" s="613" t="s">
        <v>22</v>
      </c>
      <c r="F521" s="613" t="s">
        <v>314</v>
      </c>
      <c r="G521" s="613" t="s">
        <v>315</v>
      </c>
      <c r="H521" s="613" t="s">
        <v>301</v>
      </c>
      <c r="I521" s="595"/>
    </row>
    <row r="522" spans="2:9">
      <c r="B522" s="599"/>
      <c r="C522" s="616" t="s">
        <v>316</v>
      </c>
      <c r="D522" s="615">
        <v>0.05</v>
      </c>
      <c r="E522" s="602"/>
      <c r="F522" s="603">
        <f>+I519</f>
        <v>15781.378030677779</v>
      </c>
      <c r="G522" s="601">
        <v>1</v>
      </c>
      <c r="H522" s="603">
        <f>IFERROR(G522*F522*D522,0)</f>
        <v>789.06890153388895</v>
      </c>
      <c r="I522" s="595"/>
    </row>
    <row r="523" spans="2:9">
      <c r="B523" s="599"/>
      <c r="C523" s="606" t="s">
        <v>321</v>
      </c>
      <c r="D523" s="601"/>
      <c r="E523" s="601" t="str">
        <f>IFERROR(INDEX(INSUMOS!$C:$C,MATCH(C523,INSUMOS!$B:$B,0)),"")</f>
        <v>día</v>
      </c>
      <c r="F523" s="603">
        <f>IFERROR(INDEX(INSUMOS!$D:$D,MATCH(C523,INSUMOS!$B:$B,0)),"")</f>
        <v>2900</v>
      </c>
      <c r="G523" s="83">
        <v>0.04</v>
      </c>
      <c r="H523" s="603">
        <f>IFERROR(G523*F523,0)</f>
        <v>116</v>
      </c>
      <c r="I523" s="595"/>
    </row>
    <row r="524" spans="2:9" ht="30.75" thickBot="1">
      <c r="B524" s="599"/>
      <c r="C524" s="606" t="s">
        <v>322</v>
      </c>
      <c r="D524" s="601"/>
      <c r="E524" s="601" t="str">
        <f>IFERROR(INDEX(INSUMOS!$C:$C,MATCH(C524,INSUMOS!$B:$B,0)),"")</f>
        <v>día</v>
      </c>
      <c r="F524" s="603">
        <f>IFERROR(INDEX(INSUMOS!$D:$D,MATCH(C524,INSUMOS!$B:$B,0)),"")</f>
        <v>248</v>
      </c>
      <c r="G524" s="601">
        <v>0.25</v>
      </c>
      <c r="H524" s="608">
        <f>IFERROR(G524*F524,0)</f>
        <v>62</v>
      </c>
      <c r="I524" s="595"/>
    </row>
    <row r="525" spans="2:9" ht="15.75" thickBot="1">
      <c r="B525" s="593"/>
      <c r="H525" s="609" t="s">
        <v>307</v>
      </c>
      <c r="I525" s="610">
        <f>SUM(H522:H524)</f>
        <v>967.06890153388895</v>
      </c>
    </row>
    <row r="526" spans="2:9">
      <c r="B526" s="593"/>
      <c r="C526" s="611" t="s">
        <v>317</v>
      </c>
      <c r="I526" s="595"/>
    </row>
    <row r="527" spans="2:9" ht="30">
      <c r="B527" s="596" t="s">
        <v>295</v>
      </c>
      <c r="C527" s="597" t="s">
        <v>296</v>
      </c>
      <c r="D527" s="613" t="s">
        <v>238</v>
      </c>
      <c r="E527" s="613" t="s">
        <v>22</v>
      </c>
      <c r="F527" s="613" t="s">
        <v>314</v>
      </c>
      <c r="G527" s="613" t="s">
        <v>315</v>
      </c>
      <c r="H527" s="598" t="s">
        <v>301</v>
      </c>
      <c r="I527" s="595"/>
    </row>
    <row r="528" spans="2:9">
      <c r="B528" s="599"/>
      <c r="C528" s="616" t="s">
        <v>318</v>
      </c>
      <c r="D528" s="615">
        <v>0.01</v>
      </c>
      <c r="E528" s="617">
        <v>1</v>
      </c>
      <c r="F528" s="603">
        <f>+I519</f>
        <v>15781.378030677779</v>
      </c>
      <c r="G528" s="601">
        <v>0.01</v>
      </c>
      <c r="H528" s="603">
        <f>IFERROR(G528*F528,0)</f>
        <v>157.8137803067778</v>
      </c>
      <c r="I528" s="595"/>
    </row>
    <row r="529" spans="2:10">
      <c r="B529" s="599"/>
      <c r="C529" s="606" t="s">
        <v>319</v>
      </c>
      <c r="E529" s="601" t="str">
        <f>IFERROR(INDEX(INSUMOS!$C:$C,MATCH(C529,INSUMOS!$B:$B,0)),"")</f>
        <v>m3</v>
      </c>
      <c r="F529" s="603">
        <f>IFERROR(INDEX(INSUMOS!$D:$D,MATCH(C529,INSUMOS!$B:$B,0)),"")</f>
        <v>45000</v>
      </c>
      <c r="G529" s="601">
        <v>1.4999999999999999E-2</v>
      </c>
      <c r="H529" s="603">
        <f>IFERROR(G529*F529,0)</f>
        <v>675</v>
      </c>
      <c r="I529" s="595"/>
    </row>
    <row r="530" spans="2:10" ht="15.75" thickBot="1">
      <c r="B530" s="599"/>
      <c r="C530" s="606"/>
      <c r="D530" s="601" t="str">
        <f>IFERROR(INDEX(INSUMOS!$C:$C,MATCH(C530,INSUMOS!$B:$B,0)),"")</f>
        <v/>
      </c>
      <c r="E530" s="602"/>
      <c r="F530" s="603" t="str">
        <f>IFERROR(INDEX(INSUMOS!$D:$D,MATCH(C530,INSUMOS!$B:$B,0)),"")</f>
        <v/>
      </c>
      <c r="G530" s="601"/>
      <c r="H530" s="603">
        <f>IFERROR(G530*F530,0)</f>
        <v>0</v>
      </c>
      <c r="I530" s="595"/>
    </row>
    <row r="531" spans="2:10" ht="15.75" thickBot="1">
      <c r="B531" s="618"/>
      <c r="C531" s="619"/>
      <c r="D531" s="620"/>
      <c r="E531" s="621"/>
      <c r="F531" s="621"/>
      <c r="G531" s="620"/>
      <c r="H531" s="609" t="s">
        <v>307</v>
      </c>
      <c r="I531" s="610">
        <f>SUM(H528:H530)</f>
        <v>832.81378030677774</v>
      </c>
    </row>
    <row r="532" spans="2:10" ht="15.75" thickBot="1">
      <c r="B532" s="618"/>
      <c r="C532" s="619"/>
      <c r="D532" s="620"/>
      <c r="E532" s="621"/>
      <c r="F532" s="621"/>
      <c r="G532" s="620"/>
      <c r="H532" s="625"/>
      <c r="I532" s="626"/>
    </row>
    <row r="533" spans="2:10" ht="33" customHeight="1" thickBot="1">
      <c r="B533" s="571"/>
      <c r="C533" s="572" t="str">
        <f>+$C$2</f>
        <v>MANTENIMIENTO RESTAURANTES ESCOLARES</v>
      </c>
      <c r="D533" s="573"/>
      <c r="E533" s="573"/>
      <c r="F533" s="573"/>
      <c r="G533" s="574"/>
      <c r="H533" s="575"/>
      <c r="I533" s="576"/>
    </row>
    <row r="534" spans="2:10" ht="33" customHeight="1" thickBot="1">
      <c r="B534" s="577"/>
      <c r="C534" s="578" t="str">
        <f>+$C$3</f>
        <v>GOBERNACION DE ANTIOQUIA</v>
      </c>
      <c r="D534" s="579"/>
      <c r="E534" s="579"/>
      <c r="F534" s="579"/>
      <c r="G534" s="580"/>
      <c r="H534" s="581"/>
      <c r="I534" s="582"/>
    </row>
    <row r="535" spans="2:10" ht="15.75" thickBot="1">
      <c r="B535" s="593"/>
      <c r="I535" s="595"/>
    </row>
    <row r="536" spans="2:10" ht="15.75" thickBot="1">
      <c r="B536" s="589" t="s">
        <v>6</v>
      </c>
      <c r="C536" s="773" t="str">
        <f>INDEX(ACTIVIDADES!$C:$C,MATCH(B537,ACTIVIDADES!$B:$B,0))</f>
        <v>RETIRO ESTRUCTURA METALICA HASTA 6 MTS DE LONGITUD Y 12KG/ML</v>
      </c>
      <c r="D536" s="774"/>
      <c r="E536" s="774"/>
      <c r="F536" s="774"/>
      <c r="G536" s="775"/>
      <c r="H536" s="587" t="s">
        <v>289</v>
      </c>
      <c r="I536" s="588" t="s">
        <v>290</v>
      </c>
    </row>
    <row r="537" spans="2:10">
      <c r="B537" s="784">
        <f>+ACTIVIDADES!B25</f>
        <v>3.1199999999999974</v>
      </c>
      <c r="C537" s="776"/>
      <c r="D537" s="777"/>
      <c r="E537" s="777"/>
      <c r="F537" s="777"/>
      <c r="G537" s="778"/>
      <c r="H537" s="585">
        <f>IF(I540=0,0,I551/I540)</f>
        <v>0</v>
      </c>
      <c r="I537" s="586">
        <f>IF(I540=0,0,I557/I540)</f>
        <v>0.90028816913933363</v>
      </c>
    </row>
    <row r="538" spans="2:10" ht="15.75" thickBot="1">
      <c r="B538" s="785"/>
      <c r="C538" s="776"/>
      <c r="D538" s="777"/>
      <c r="E538" s="777"/>
      <c r="F538" s="777"/>
      <c r="G538" s="778"/>
      <c r="H538" s="587" t="s">
        <v>291</v>
      </c>
      <c r="I538" s="588" t="s">
        <v>292</v>
      </c>
    </row>
    <row r="539" spans="2:10" ht="15.75" thickBot="1">
      <c r="B539" s="589" t="s">
        <v>22</v>
      </c>
      <c r="C539" s="776"/>
      <c r="D539" s="777"/>
      <c r="E539" s="777"/>
      <c r="F539" s="777"/>
      <c r="G539" s="778"/>
      <c r="H539" s="585">
        <f>IF(I540=0,0,I563/I540)</f>
        <v>9.0708949169273051E-2</v>
      </c>
      <c r="I539" s="586">
        <f>IF(I540=0,0,I569/I540)</f>
        <v>9.0028816913933375E-3</v>
      </c>
    </row>
    <row r="540" spans="2:10" ht="15.75" thickBot="1">
      <c r="B540" s="590" t="str">
        <f>INDEX(ACTIVIDADES!$D:$D,MATCH(B537,ACTIVIDADES!$B:$B,0))</f>
        <v>ml</v>
      </c>
      <c r="C540" s="781"/>
      <c r="D540" s="782"/>
      <c r="E540" s="782"/>
      <c r="F540" s="782"/>
      <c r="G540" s="783"/>
      <c r="H540" s="591" t="s">
        <v>293</v>
      </c>
      <c r="I540" s="592">
        <f>SUM(I551:I569)</f>
        <v>17223.064018849997</v>
      </c>
      <c r="J540" s="570">
        <f>+B537</f>
        <v>3.1199999999999974</v>
      </c>
    </row>
    <row r="541" spans="2:10">
      <c r="B541" s="593"/>
      <c r="C541" s="594" t="s">
        <v>294</v>
      </c>
      <c r="I541" s="595"/>
    </row>
    <row r="542" spans="2:10">
      <c r="B542" s="596" t="s">
        <v>295</v>
      </c>
      <c r="C542" s="597" t="s">
        <v>296</v>
      </c>
      <c r="D542" s="598" t="s">
        <v>297</v>
      </c>
      <c r="E542" s="598" t="s">
        <v>298</v>
      </c>
      <c r="F542" s="598" t="s">
        <v>299</v>
      </c>
      <c r="G542" s="598" t="s">
        <v>300</v>
      </c>
      <c r="H542" s="598" t="s">
        <v>301</v>
      </c>
      <c r="I542" s="595"/>
    </row>
    <row r="543" spans="2:10">
      <c r="B543" s="599"/>
      <c r="C543" s="600"/>
      <c r="D543" s="601" t="str">
        <f>IFERROR(INDEX(INSUMOS!$C:$C,MATCH(C543,INSUMOS!$B:$B,0)),"")</f>
        <v/>
      </c>
      <c r="E543" s="602"/>
      <c r="F543" s="607" t="str">
        <f>IFERROR(INDEX(INSUMOS!$D:$D,MATCH(C543,INSUMOS!$B:$B,0)),"")</f>
        <v/>
      </c>
      <c r="G543" s="615"/>
      <c r="H543" s="603">
        <f>IFERROR(G543*F543*E543+F543*E543,0)</f>
        <v>0</v>
      </c>
      <c r="I543" s="595"/>
    </row>
    <row r="544" spans="2:10">
      <c r="B544" s="599"/>
      <c r="C544" s="600"/>
      <c r="D544" s="601" t="str">
        <f>IFERROR(INDEX(INSUMOS!$C:$C,MATCH(C544,INSUMOS!$B:$B,0)),"")</f>
        <v/>
      </c>
      <c r="E544" s="602"/>
      <c r="F544" s="607" t="str">
        <f>IFERROR(INDEX(INSUMOS!$D:$D,MATCH(C544,INSUMOS!$B:$B,0)),"")</f>
        <v/>
      </c>
      <c r="G544" s="615"/>
      <c r="H544" s="603">
        <f t="shared" ref="H544:H550" si="14">IFERROR(G544*F544*E544+F544*E544,0)</f>
        <v>0</v>
      </c>
      <c r="I544" s="595"/>
    </row>
    <row r="545" spans="2:9">
      <c r="B545" s="599"/>
      <c r="C545" s="600"/>
      <c r="D545" s="601" t="str">
        <f>IFERROR(INDEX(INSUMOS!$C:$C,MATCH(C545,INSUMOS!$B:$B,0)),"")</f>
        <v/>
      </c>
      <c r="E545" s="602"/>
      <c r="F545" s="607" t="str">
        <f>IFERROR(INDEX(INSUMOS!$D:$D,MATCH(C545,INSUMOS!$B:$B,0)),"")</f>
        <v/>
      </c>
      <c r="G545" s="615"/>
      <c r="H545" s="603">
        <f t="shared" si="14"/>
        <v>0</v>
      </c>
      <c r="I545" s="595"/>
    </row>
    <row r="546" spans="2:9">
      <c r="B546" s="599"/>
      <c r="C546" s="600"/>
      <c r="D546" s="601" t="str">
        <f>IFERROR(INDEX(INSUMOS!$C:$C,MATCH(C546,INSUMOS!$B:$B,0)),"")</f>
        <v/>
      </c>
      <c r="E546" s="602"/>
      <c r="F546" s="607" t="str">
        <f>IFERROR(INDEX(INSUMOS!$D:$D,MATCH(C546,INSUMOS!$B:$B,0)),"")</f>
        <v/>
      </c>
      <c r="G546" s="615"/>
      <c r="H546" s="603">
        <f t="shared" si="14"/>
        <v>0</v>
      </c>
      <c r="I546" s="595"/>
    </row>
    <row r="547" spans="2:9">
      <c r="B547" s="599"/>
      <c r="C547" s="600"/>
      <c r="D547" s="601" t="str">
        <f>IFERROR(INDEX(INSUMOS!$C:$C,MATCH(C547,INSUMOS!$B:$B,0)),"")</f>
        <v/>
      </c>
      <c r="E547" s="602"/>
      <c r="F547" s="607" t="str">
        <f>IFERROR(INDEX(INSUMOS!$D:$D,MATCH(C547,INSUMOS!$B:$B,0)),"")</f>
        <v/>
      </c>
      <c r="G547" s="615"/>
      <c r="H547" s="603">
        <f t="shared" si="14"/>
        <v>0</v>
      </c>
      <c r="I547" s="595"/>
    </row>
    <row r="548" spans="2:9">
      <c r="B548" s="599"/>
      <c r="C548" s="600"/>
      <c r="D548" s="601" t="str">
        <f>IFERROR(INDEX(INSUMOS!$C:$C,MATCH(C548,INSUMOS!$B:$B,0)),"")</f>
        <v/>
      </c>
      <c r="E548" s="602"/>
      <c r="F548" s="607" t="str">
        <f>IFERROR(INDEX(INSUMOS!$D:$D,MATCH(C548,INSUMOS!$B:$B,0)),"")</f>
        <v/>
      </c>
      <c r="G548" s="615"/>
      <c r="H548" s="603">
        <f t="shared" si="14"/>
        <v>0</v>
      </c>
      <c r="I548" s="595"/>
    </row>
    <row r="549" spans="2:9">
      <c r="B549" s="599"/>
      <c r="C549" s="606"/>
      <c r="D549" s="601" t="str">
        <f>IFERROR(INDEX(INSUMOS!$C:$C,MATCH(C549,INSUMOS!$B:$B,0)),"")</f>
        <v/>
      </c>
      <c r="E549" s="602"/>
      <c r="F549" s="607" t="str">
        <f>IFERROR(INDEX(INSUMOS!$D:$D,MATCH(C549,INSUMOS!$B:$B,0)),"")</f>
        <v/>
      </c>
      <c r="G549" s="615"/>
      <c r="H549" s="603">
        <f t="shared" si="14"/>
        <v>0</v>
      </c>
      <c r="I549" s="595"/>
    </row>
    <row r="550" spans="2:9" ht="15.75" thickBot="1">
      <c r="B550" s="599"/>
      <c r="C550" s="606"/>
      <c r="D550" s="601" t="str">
        <f>IFERROR(INDEX(INSUMOS!$C:$C,MATCH(C550,INSUMOS!$B:$B,0)),"")</f>
        <v/>
      </c>
      <c r="E550" s="602"/>
      <c r="F550" s="607" t="str">
        <f>IFERROR(INDEX(INSUMOS!$D:$D,MATCH(C550,INSUMOS!$B:$B,0)),"")</f>
        <v/>
      </c>
      <c r="G550" s="615"/>
      <c r="H550" s="608">
        <f t="shared" si="14"/>
        <v>0</v>
      </c>
      <c r="I550" s="595"/>
    </row>
    <row r="551" spans="2:9" ht="15.75" thickBot="1">
      <c r="B551" s="593"/>
      <c r="H551" s="609" t="s">
        <v>307</v>
      </c>
      <c r="I551" s="610">
        <f>SUM(H543:H550)</f>
        <v>0</v>
      </c>
    </row>
    <row r="552" spans="2:9">
      <c r="B552" s="593"/>
      <c r="C552" s="611" t="s">
        <v>308</v>
      </c>
      <c r="I552" s="595"/>
    </row>
    <row r="553" spans="2:9">
      <c r="B553" s="596" t="s">
        <v>295</v>
      </c>
      <c r="C553" s="597" t="s">
        <v>296</v>
      </c>
      <c r="D553" s="598" t="s">
        <v>309</v>
      </c>
      <c r="E553" s="612" t="s">
        <v>310</v>
      </c>
      <c r="F553" s="612"/>
      <c r="G553" s="613" t="s">
        <v>311</v>
      </c>
      <c r="H553" s="614" t="s">
        <v>301</v>
      </c>
      <c r="I553" s="595"/>
    </row>
    <row r="554" spans="2:9">
      <c r="B554" s="599"/>
      <c r="C554" s="606" t="s">
        <v>312</v>
      </c>
      <c r="D554" s="601">
        <v>3</v>
      </c>
      <c r="E554" s="615">
        <f>IFERROR(INDEX('MANO DE OBRA'!$F:$F,MATCH(C554,'MANO DE OBRA'!$B:$B,0)),"")</f>
        <v>0.77116642793298318</v>
      </c>
      <c r="F554" s="603">
        <f>IFERROR(INDEX('MANO DE OBRA'!$J:$J,MATCH(C554,'MANO DE OBRA'!$B:$B,0)),"")</f>
        <v>103371.47181666666</v>
      </c>
      <c r="G554" s="83">
        <v>20</v>
      </c>
      <c r="H554" s="603">
        <f>IFERROR((F554/G554)*D554,0)</f>
        <v>15505.720772499997</v>
      </c>
      <c r="I554" s="595"/>
    </row>
    <row r="555" spans="2:9">
      <c r="B555" s="599"/>
      <c r="C555" s="606"/>
      <c r="D555" s="601"/>
      <c r="E555" s="615" t="str">
        <f>IFERROR(INDEX('MANO DE OBRA'!$F:$F,MATCH(C555,'MANO DE OBRA'!$B:$B,0)),"")</f>
        <v/>
      </c>
      <c r="F555" s="603" t="str">
        <f>IFERROR(INDEX('MANO DE OBRA'!$J:$J,MATCH(C555,'MANO DE OBRA'!$B:$B,0)),"")</f>
        <v/>
      </c>
      <c r="G555" s="83">
        <f>+G554</f>
        <v>20</v>
      </c>
      <c r="H555" s="603">
        <f>IFERROR((F555/G555)*D555,0)</f>
        <v>0</v>
      </c>
      <c r="I555" s="595"/>
    </row>
    <row r="556" spans="2:9" ht="15.75" thickBot="1">
      <c r="B556" s="599"/>
      <c r="C556" s="606"/>
      <c r="D556" s="601"/>
      <c r="E556" s="615" t="str">
        <f>IFERROR(INDEX('MANO DE OBRA'!$F:$F,MATCH(C556,'MANO DE OBRA'!$B:$B,0)),"")</f>
        <v/>
      </c>
      <c r="F556" s="603" t="str">
        <f>IFERROR(INDEX('MANO DE OBRA'!$J:$J,MATCH(C556,'MANO DE OBRA'!$B:$B,0)),"")</f>
        <v/>
      </c>
      <c r="G556" s="83">
        <f>+G554</f>
        <v>20</v>
      </c>
      <c r="H556" s="603">
        <f>IFERROR((F556/G556)*D556,0)</f>
        <v>0</v>
      </c>
      <c r="I556" s="595"/>
    </row>
    <row r="557" spans="2:9" ht="15.75" thickBot="1">
      <c r="B557" s="593"/>
      <c r="H557" s="609" t="s">
        <v>307</v>
      </c>
      <c r="I557" s="610">
        <f>SUM(H554:H556)</f>
        <v>15505.720772499997</v>
      </c>
    </row>
    <row r="558" spans="2:9">
      <c r="B558" s="593"/>
      <c r="C558" s="611" t="s">
        <v>313</v>
      </c>
      <c r="I558" s="595"/>
    </row>
    <row r="559" spans="2:9" ht="30">
      <c r="B559" s="596" t="s">
        <v>295</v>
      </c>
      <c r="C559" s="597" t="s">
        <v>296</v>
      </c>
      <c r="D559" s="613" t="s">
        <v>238</v>
      </c>
      <c r="E559" s="613" t="s">
        <v>22</v>
      </c>
      <c r="F559" s="613" t="s">
        <v>314</v>
      </c>
      <c r="G559" s="613" t="s">
        <v>315</v>
      </c>
      <c r="H559" s="613" t="s">
        <v>301</v>
      </c>
      <c r="I559" s="595"/>
    </row>
    <row r="560" spans="2:9">
      <c r="B560" s="599"/>
      <c r="C560" s="616" t="s">
        <v>316</v>
      </c>
      <c r="D560" s="615">
        <v>0.05</v>
      </c>
      <c r="E560" s="602"/>
      <c r="F560" s="603">
        <f>+I557</f>
        <v>15505.720772499997</v>
      </c>
      <c r="G560" s="601">
        <v>1</v>
      </c>
      <c r="H560" s="603">
        <f>IFERROR(G560*F560*D560,0)</f>
        <v>775.28603862499995</v>
      </c>
      <c r="I560" s="595"/>
    </row>
    <row r="561" spans="2:9">
      <c r="B561" s="599"/>
      <c r="C561" s="606" t="s">
        <v>321</v>
      </c>
      <c r="D561" s="601"/>
      <c r="E561" s="601" t="str">
        <f>IFERROR(INDEX(INSUMOS!$C:$C,MATCH(C561,INSUMOS!$B:$B,0)),"")</f>
        <v>día</v>
      </c>
      <c r="F561" s="603">
        <f>IFERROR(INDEX(INSUMOS!$D:$D,MATCH(C561,INSUMOS!$B:$B,0)),"")</f>
        <v>2900</v>
      </c>
      <c r="G561" s="83">
        <v>0.25</v>
      </c>
      <c r="H561" s="603">
        <f>IFERROR(G561*F561,0)</f>
        <v>725</v>
      </c>
      <c r="I561" s="595"/>
    </row>
    <row r="562" spans="2:9" ht="30.75" thickBot="1">
      <c r="B562" s="599"/>
      <c r="C562" s="606" t="s">
        <v>322</v>
      </c>
      <c r="D562" s="601"/>
      <c r="E562" s="601" t="str">
        <f>IFERROR(INDEX(INSUMOS!$C:$C,MATCH(C562,INSUMOS!$B:$B,0)),"")</f>
        <v>día</v>
      </c>
      <c r="F562" s="603">
        <f>IFERROR(INDEX(INSUMOS!$D:$D,MATCH(C562,INSUMOS!$B:$B,0)),"")</f>
        <v>248</v>
      </c>
      <c r="G562" s="601">
        <v>0.25</v>
      </c>
      <c r="H562" s="608">
        <f>IFERROR(G562*F562,0)</f>
        <v>62</v>
      </c>
      <c r="I562" s="595"/>
    </row>
    <row r="563" spans="2:9" ht="15.75" thickBot="1">
      <c r="B563" s="593"/>
      <c r="H563" s="609" t="s">
        <v>307</v>
      </c>
      <c r="I563" s="610">
        <f>SUM(H560:H562)</f>
        <v>1562.2860386249999</v>
      </c>
    </row>
    <row r="564" spans="2:9">
      <c r="B564" s="593"/>
      <c r="C564" s="611" t="s">
        <v>317</v>
      </c>
      <c r="I564" s="595"/>
    </row>
    <row r="565" spans="2:9" ht="30">
      <c r="B565" s="596" t="s">
        <v>295</v>
      </c>
      <c r="C565" s="597" t="s">
        <v>296</v>
      </c>
      <c r="D565" s="613" t="s">
        <v>238</v>
      </c>
      <c r="E565" s="613" t="s">
        <v>22</v>
      </c>
      <c r="F565" s="613" t="s">
        <v>314</v>
      </c>
      <c r="G565" s="613" t="s">
        <v>315</v>
      </c>
      <c r="H565" s="598" t="s">
        <v>301</v>
      </c>
      <c r="I565" s="595"/>
    </row>
    <row r="566" spans="2:9">
      <c r="B566" s="599"/>
      <c r="C566" s="616" t="s">
        <v>318</v>
      </c>
      <c r="D566" s="615">
        <v>0.01</v>
      </c>
      <c r="E566" s="617">
        <v>1</v>
      </c>
      <c r="F566" s="603">
        <f>+I557</f>
        <v>15505.720772499997</v>
      </c>
      <c r="G566" s="601">
        <v>0.01</v>
      </c>
      <c r="H566" s="603">
        <f>IFERROR(G566*F566,0)</f>
        <v>155.05720772499998</v>
      </c>
      <c r="I566" s="595"/>
    </row>
    <row r="567" spans="2:9">
      <c r="B567" s="599"/>
      <c r="C567" s="606"/>
      <c r="D567" s="601" t="str">
        <f>IFERROR(INDEX(INSUMOS!$C:$C,MATCH(C567,INSUMOS!$B:$B,0)),"")</f>
        <v/>
      </c>
      <c r="E567" s="602"/>
      <c r="F567" s="603" t="str">
        <f>IFERROR(INDEX(INSUMOS!$D:$D,MATCH(C567,INSUMOS!$B:$B,0)),"")</f>
        <v/>
      </c>
      <c r="G567" s="601"/>
      <c r="H567" s="603">
        <f>IFERROR(G567*F567,0)</f>
        <v>0</v>
      </c>
      <c r="I567" s="595"/>
    </row>
    <row r="568" spans="2:9" ht="15.75" thickBot="1">
      <c r="B568" s="599"/>
      <c r="C568" s="606"/>
      <c r="D568" s="601" t="str">
        <f>IFERROR(INDEX(INSUMOS!$C:$C,MATCH(C568,INSUMOS!$B:$B,0)),"")</f>
        <v/>
      </c>
      <c r="E568" s="602"/>
      <c r="F568" s="603" t="str">
        <f>IFERROR(INDEX(INSUMOS!$D:$D,MATCH(C568,INSUMOS!$B:$B,0)),"")</f>
        <v/>
      </c>
      <c r="G568" s="601"/>
      <c r="H568" s="603">
        <f>IFERROR(G568*F568,0)</f>
        <v>0</v>
      </c>
      <c r="I568" s="595"/>
    </row>
    <row r="569" spans="2:9" ht="15.75" thickBot="1">
      <c r="B569" s="618"/>
      <c r="C569" s="619"/>
      <c r="D569" s="620"/>
      <c r="E569" s="621"/>
      <c r="F569" s="621"/>
      <c r="G569" s="620"/>
      <c r="H569" s="609" t="s">
        <v>307</v>
      </c>
      <c r="I569" s="610">
        <f>SUM(H566:H568)</f>
        <v>155.05720772499998</v>
      </c>
    </row>
    <row r="570" spans="2:9" ht="15.75" thickBot="1"/>
    <row r="571" spans="2:9" ht="33" customHeight="1" thickBot="1">
      <c r="B571" s="571"/>
      <c r="C571" s="572" t="str">
        <f>+$C$2</f>
        <v>MANTENIMIENTO RESTAURANTES ESCOLARES</v>
      </c>
      <c r="D571" s="573"/>
      <c r="E571" s="573"/>
      <c r="F571" s="573"/>
      <c r="G571" s="574"/>
      <c r="H571" s="575"/>
      <c r="I571" s="576"/>
    </row>
    <row r="572" spans="2:9" ht="33" customHeight="1" thickBot="1">
      <c r="B572" s="577"/>
      <c r="C572" s="578" t="str">
        <f>+$C$3</f>
        <v>GOBERNACION DE ANTIOQUIA</v>
      </c>
      <c r="D572" s="579"/>
      <c r="E572" s="579"/>
      <c r="F572" s="579"/>
      <c r="G572" s="580"/>
      <c r="H572" s="581"/>
      <c r="I572" s="582"/>
    </row>
    <row r="573" spans="2:9" ht="15.75" thickBot="1">
      <c r="B573" s="593"/>
      <c r="I573" s="595"/>
    </row>
    <row r="574" spans="2:9" ht="15.75" thickBot="1">
      <c r="B574" s="589" t="s">
        <v>6</v>
      </c>
      <c r="C574" s="773" t="str">
        <f>INDEX(ACTIVIDADES!$C:$C,MATCH(B575,ACTIVIDADES!$B:$B,0))</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D574" s="774"/>
      <c r="E574" s="774"/>
      <c r="F574" s="774"/>
      <c r="G574" s="775"/>
      <c r="H574" s="587" t="s">
        <v>289</v>
      </c>
      <c r="I574" s="588" t="s">
        <v>290</v>
      </c>
    </row>
    <row r="575" spans="2:9">
      <c r="B575" s="784">
        <f>+ACTIVIDADES!B26</f>
        <v>3.1299999999999972</v>
      </c>
      <c r="C575" s="776"/>
      <c r="D575" s="777"/>
      <c r="E575" s="777"/>
      <c r="F575" s="777"/>
      <c r="G575" s="778"/>
      <c r="H575" s="585">
        <f>IF(I578=0,0,I589/I578)</f>
        <v>0</v>
      </c>
      <c r="I575" s="586">
        <f>IF(I578=0,0,I595/I578)</f>
        <v>0.8924122959016455</v>
      </c>
    </row>
    <row r="576" spans="2:9" ht="15.75" customHeight="1" thickBot="1">
      <c r="B576" s="785"/>
      <c r="C576" s="776"/>
      <c r="D576" s="777"/>
      <c r="E576" s="777"/>
      <c r="F576" s="777"/>
      <c r="G576" s="778"/>
      <c r="H576" s="587" t="s">
        <v>291</v>
      </c>
      <c r="I576" s="588" t="s">
        <v>292</v>
      </c>
    </row>
    <row r="577" spans="2:10" ht="15" customHeight="1" thickBot="1">
      <c r="B577" s="589" t="s">
        <v>22</v>
      </c>
      <c r="C577" s="776"/>
      <c r="D577" s="777"/>
      <c r="E577" s="777"/>
      <c r="F577" s="777"/>
      <c r="G577" s="778"/>
      <c r="H577" s="585">
        <f>IF(I578=0,0,I601/I578)</f>
        <v>5.9814803415831508E-2</v>
      </c>
      <c r="I577" s="586">
        <f>IF(I578=0,0,I607/I578)</f>
        <v>4.7772900682523003E-2</v>
      </c>
    </row>
    <row r="578" spans="2:10" ht="15.75" customHeight="1" thickBot="1">
      <c r="B578" s="590" t="str">
        <f>INDEX(ACTIVIDADES!$D:$D,MATCH(B575,ACTIVIDADES!$B:$B,0))</f>
        <v>m²</v>
      </c>
      <c r="C578" s="781"/>
      <c r="D578" s="782"/>
      <c r="E578" s="782"/>
      <c r="F578" s="782"/>
      <c r="G578" s="783"/>
      <c r="H578" s="591" t="s">
        <v>293</v>
      </c>
      <c r="I578" s="592">
        <f>SUM(I589:I607)</f>
        <v>23166.75202513333</v>
      </c>
      <c r="J578" s="570">
        <f>+B575</f>
        <v>3.1299999999999972</v>
      </c>
    </row>
    <row r="579" spans="2:10">
      <c r="B579" s="593"/>
      <c r="C579" s="594" t="s">
        <v>294</v>
      </c>
      <c r="I579" s="595"/>
    </row>
    <row r="580" spans="2:10">
      <c r="B580" s="596" t="s">
        <v>295</v>
      </c>
      <c r="C580" s="597" t="s">
        <v>296</v>
      </c>
      <c r="D580" s="598" t="s">
        <v>297</v>
      </c>
      <c r="E580" s="598" t="s">
        <v>298</v>
      </c>
      <c r="F580" s="598" t="s">
        <v>299</v>
      </c>
      <c r="G580" s="598" t="s">
        <v>300</v>
      </c>
      <c r="H580" s="598" t="s">
        <v>301</v>
      </c>
      <c r="I580" s="595"/>
    </row>
    <row r="581" spans="2:10">
      <c r="B581" s="599"/>
      <c r="C581" s="627"/>
      <c r="D581" s="601" t="str">
        <f>IFERROR(INDEX(INSUMOS!$C:$C,MATCH(C581,INSUMOS!$B:$B,0)),"")</f>
        <v/>
      </c>
      <c r="E581" s="602"/>
      <c r="F581" s="607" t="str">
        <f>IFERROR(INDEX(INSUMOS!$D:$D,MATCH(C581,INSUMOS!$B:$B,0)),"")</f>
        <v/>
      </c>
      <c r="G581" s="615"/>
      <c r="H581" s="603">
        <f>IFERROR(G581*F581*E581+F581*E581,0)</f>
        <v>0</v>
      </c>
      <c r="I581" s="595"/>
    </row>
    <row r="582" spans="2:10">
      <c r="B582" s="599"/>
      <c r="C582" s="600"/>
      <c r="D582" s="601" t="str">
        <f>IFERROR(INDEX(INSUMOS!$C:$C,MATCH(C582,INSUMOS!$B:$B,0)),"")</f>
        <v/>
      </c>
      <c r="E582" s="602"/>
      <c r="F582" s="607" t="str">
        <f>IFERROR(INDEX(INSUMOS!$D:$D,MATCH(C582,INSUMOS!$B:$B,0)),"")</f>
        <v/>
      </c>
      <c r="G582" s="615"/>
      <c r="H582" s="603">
        <f t="shared" ref="H582:H588" si="15">IFERROR(G582*F582*E582+F582*E582,0)</f>
        <v>0</v>
      </c>
      <c r="I582" s="595"/>
    </row>
    <row r="583" spans="2:10">
      <c r="B583" s="599"/>
      <c r="C583" s="600"/>
      <c r="D583" s="601" t="str">
        <f>IFERROR(INDEX(INSUMOS!$C:$C,MATCH(C583,INSUMOS!$B:$B,0)),"")</f>
        <v/>
      </c>
      <c r="E583" s="602"/>
      <c r="F583" s="607" t="str">
        <f>IFERROR(INDEX(INSUMOS!$D:$D,MATCH(C583,INSUMOS!$B:$B,0)),"")</f>
        <v/>
      </c>
      <c r="G583" s="615"/>
      <c r="H583" s="603">
        <f t="shared" si="15"/>
        <v>0</v>
      </c>
      <c r="I583" s="595"/>
    </row>
    <row r="584" spans="2:10">
      <c r="B584" s="599"/>
      <c r="C584" s="600"/>
      <c r="D584" s="601" t="str">
        <f>IFERROR(INDEX(INSUMOS!$C:$C,MATCH(C584,INSUMOS!$B:$B,0)),"")</f>
        <v/>
      </c>
      <c r="E584" s="602"/>
      <c r="F584" s="607" t="str">
        <f>IFERROR(INDEX(INSUMOS!$D:$D,MATCH(C584,INSUMOS!$B:$B,0)),"")</f>
        <v/>
      </c>
      <c r="G584" s="615"/>
      <c r="H584" s="603">
        <f t="shared" si="15"/>
        <v>0</v>
      </c>
      <c r="I584" s="595"/>
    </row>
    <row r="585" spans="2:10">
      <c r="B585" s="599"/>
      <c r="C585" s="600"/>
      <c r="D585" s="601" t="str">
        <f>IFERROR(INDEX(INSUMOS!$C:$C,MATCH(C585,INSUMOS!$B:$B,0)),"")</f>
        <v/>
      </c>
      <c r="E585" s="602"/>
      <c r="F585" s="607" t="str">
        <f>IFERROR(INDEX(INSUMOS!$D:$D,MATCH(C585,INSUMOS!$B:$B,0)),"")</f>
        <v/>
      </c>
      <c r="G585" s="615"/>
      <c r="H585" s="603">
        <f t="shared" si="15"/>
        <v>0</v>
      </c>
      <c r="I585" s="595"/>
    </row>
    <row r="586" spans="2:10">
      <c r="B586" s="599"/>
      <c r="C586" s="600"/>
      <c r="D586" s="601" t="str">
        <f>IFERROR(INDEX(INSUMOS!$C:$C,MATCH(C586,INSUMOS!$B:$B,0)),"")</f>
        <v/>
      </c>
      <c r="E586" s="602"/>
      <c r="F586" s="607" t="str">
        <f>IFERROR(INDEX(INSUMOS!$D:$D,MATCH(C586,INSUMOS!$B:$B,0)),"")</f>
        <v/>
      </c>
      <c r="G586" s="615"/>
      <c r="H586" s="603">
        <f t="shared" si="15"/>
        <v>0</v>
      </c>
      <c r="I586" s="595"/>
    </row>
    <row r="587" spans="2:10">
      <c r="B587" s="599"/>
      <c r="C587" s="606"/>
      <c r="D587" s="601" t="str">
        <f>IFERROR(INDEX(INSUMOS!$C:$C,MATCH(C587,INSUMOS!$B:$B,0)),"")</f>
        <v/>
      </c>
      <c r="E587" s="602"/>
      <c r="F587" s="607" t="str">
        <f>IFERROR(INDEX(INSUMOS!$D:$D,MATCH(C587,INSUMOS!$B:$B,0)),"")</f>
        <v/>
      </c>
      <c r="G587" s="615"/>
      <c r="H587" s="603">
        <f t="shared" si="15"/>
        <v>0</v>
      </c>
      <c r="I587" s="595"/>
    </row>
    <row r="588" spans="2:10" ht="15.75" thickBot="1">
      <c r="B588" s="599"/>
      <c r="C588" s="606"/>
      <c r="D588" s="601" t="str">
        <f>IFERROR(INDEX(INSUMOS!$C:$C,MATCH(C588,INSUMOS!$B:$B,0)),"")</f>
        <v/>
      </c>
      <c r="E588" s="602"/>
      <c r="F588" s="607" t="str">
        <f>IFERROR(INDEX(INSUMOS!$D:$D,MATCH(C588,INSUMOS!$B:$B,0)),"")</f>
        <v/>
      </c>
      <c r="G588" s="615"/>
      <c r="H588" s="608">
        <f t="shared" si="15"/>
        <v>0</v>
      </c>
      <c r="I588" s="595"/>
    </row>
    <row r="589" spans="2:10" ht="15.75" thickBot="1">
      <c r="B589" s="593"/>
      <c r="H589" s="609" t="s">
        <v>307</v>
      </c>
      <c r="I589" s="610">
        <f>SUM(H581:H588)</f>
        <v>0</v>
      </c>
    </row>
    <row r="590" spans="2:10">
      <c r="B590" s="593"/>
      <c r="C590" s="611" t="s">
        <v>308</v>
      </c>
      <c r="I590" s="595"/>
    </row>
    <row r="591" spans="2:10">
      <c r="B591" s="596" t="s">
        <v>295</v>
      </c>
      <c r="C591" s="597" t="s">
        <v>296</v>
      </c>
      <c r="D591" s="598" t="s">
        <v>309</v>
      </c>
      <c r="E591" s="612" t="s">
        <v>310</v>
      </c>
      <c r="F591" s="612"/>
      <c r="G591" s="613" t="s">
        <v>311</v>
      </c>
      <c r="H591" s="614" t="s">
        <v>301</v>
      </c>
      <c r="I591" s="595"/>
    </row>
    <row r="592" spans="2:10">
      <c r="B592" s="599"/>
      <c r="C592" s="606" t="s">
        <v>312</v>
      </c>
      <c r="D592" s="601">
        <v>2</v>
      </c>
      <c r="E592" s="615">
        <f>IFERROR(INDEX('MANO DE OBRA'!$F:$F,MATCH(C592,'MANO DE OBRA'!$B:$B,0)),"")</f>
        <v>0.77116642793298318</v>
      </c>
      <c r="F592" s="603">
        <f>IFERROR(INDEX('MANO DE OBRA'!$J:$J,MATCH(C592,'MANO DE OBRA'!$B:$B,0)),"")</f>
        <v>103371.47181666666</v>
      </c>
      <c r="G592" s="83">
        <v>10</v>
      </c>
      <c r="H592" s="603">
        <f>IFERROR((F592/G592)*D592,0)</f>
        <v>20674.294363333331</v>
      </c>
      <c r="I592" s="595"/>
    </row>
    <row r="593" spans="2:9">
      <c r="B593" s="599"/>
      <c r="C593" s="606" t="s">
        <v>320</v>
      </c>
      <c r="D593" s="601"/>
      <c r="E593" s="615">
        <f>IFERROR(INDEX('MANO DE OBRA'!$F:$F,MATCH(C593,'MANO DE OBRA'!$B:$B,0)),"")</f>
        <v>0.77116642793298318</v>
      </c>
      <c r="F593" s="603">
        <f>IFERROR(INDEX('MANO DE OBRA'!$J:$J,MATCH(C593,'MANO DE OBRA'!$B:$B,0)),"")</f>
        <v>133349.19864350001</v>
      </c>
      <c r="G593" s="83">
        <f>+G592</f>
        <v>10</v>
      </c>
      <c r="H593" s="603">
        <f>IFERROR((F593/G593)*D593,0)</f>
        <v>0</v>
      </c>
      <c r="I593" s="595"/>
    </row>
    <row r="594" spans="2:9" ht="15.75" thickBot="1">
      <c r="B594" s="599"/>
      <c r="C594" s="606"/>
      <c r="D594" s="601"/>
      <c r="E594" s="615" t="str">
        <f>IFERROR(INDEX('MANO DE OBRA'!$F:$F,MATCH(C594,'MANO DE OBRA'!$B:$B,0)),"")</f>
        <v/>
      </c>
      <c r="F594" s="603" t="str">
        <f>IFERROR(INDEX('MANO DE OBRA'!$J:$J,MATCH(C594,'MANO DE OBRA'!$B:$B,0)),"")</f>
        <v/>
      </c>
      <c r="G594" s="83">
        <f>+G592</f>
        <v>10</v>
      </c>
      <c r="H594" s="603">
        <f>IFERROR((F594/G594)*D594,0)</f>
        <v>0</v>
      </c>
      <c r="I594" s="595"/>
    </row>
    <row r="595" spans="2:9" ht="15.75" thickBot="1">
      <c r="B595" s="593"/>
      <c r="H595" s="609" t="s">
        <v>307</v>
      </c>
      <c r="I595" s="610">
        <f>SUM(H592:H594)</f>
        <v>20674.294363333331</v>
      </c>
    </row>
    <row r="596" spans="2:9">
      <c r="B596" s="593"/>
      <c r="C596" s="611" t="s">
        <v>313</v>
      </c>
      <c r="I596" s="595"/>
    </row>
    <row r="597" spans="2:9" ht="30">
      <c r="B597" s="596" t="s">
        <v>295</v>
      </c>
      <c r="C597" s="597" t="s">
        <v>296</v>
      </c>
      <c r="D597" s="613" t="s">
        <v>238</v>
      </c>
      <c r="E597" s="613" t="s">
        <v>22</v>
      </c>
      <c r="F597" s="613" t="s">
        <v>314</v>
      </c>
      <c r="G597" s="613" t="s">
        <v>315</v>
      </c>
      <c r="H597" s="613" t="s">
        <v>301</v>
      </c>
      <c r="I597" s="595"/>
    </row>
    <row r="598" spans="2:9">
      <c r="B598" s="599"/>
      <c r="C598" s="616" t="s">
        <v>316</v>
      </c>
      <c r="D598" s="615">
        <v>0.05</v>
      </c>
      <c r="E598" s="602"/>
      <c r="F598" s="603">
        <f>+I595</f>
        <v>20674.294363333331</v>
      </c>
      <c r="G598" s="601">
        <v>1</v>
      </c>
      <c r="H598" s="603">
        <f>IFERROR(G598*F598*D598,0)</f>
        <v>1033.7147181666667</v>
      </c>
      <c r="I598" s="595"/>
    </row>
    <row r="599" spans="2:9">
      <c r="B599" s="599"/>
      <c r="C599" s="606" t="s">
        <v>321</v>
      </c>
      <c r="D599" s="601"/>
      <c r="E599" s="601" t="str">
        <f>IFERROR(INDEX(INSUMOS!$C:$C,MATCH(C599,INSUMOS!$B:$B,0)),"")</f>
        <v>día</v>
      </c>
      <c r="F599" s="603">
        <f>IFERROR(INDEX(INSUMOS!$D:$D,MATCH(C599,INSUMOS!$B:$B,0)),"")</f>
        <v>2900</v>
      </c>
      <c r="G599" s="83">
        <v>0.1</v>
      </c>
      <c r="H599" s="603">
        <f>IFERROR(G599*F599,0)</f>
        <v>290</v>
      </c>
      <c r="I599" s="595"/>
    </row>
    <row r="600" spans="2:9" ht="30.75" thickBot="1">
      <c r="B600" s="599"/>
      <c r="C600" s="606" t="s">
        <v>322</v>
      </c>
      <c r="D600" s="601"/>
      <c r="E600" s="601" t="str">
        <f>IFERROR(INDEX(INSUMOS!$C:$C,MATCH(C600,INSUMOS!$B:$B,0)),"")</f>
        <v>día</v>
      </c>
      <c r="F600" s="603">
        <f>IFERROR(INDEX(INSUMOS!$D:$D,MATCH(C600,INSUMOS!$B:$B,0)),"")</f>
        <v>248</v>
      </c>
      <c r="G600" s="601">
        <v>0.25</v>
      </c>
      <c r="H600" s="608">
        <f>IFERROR(G600*F600,0)</f>
        <v>62</v>
      </c>
      <c r="I600" s="595"/>
    </row>
    <row r="601" spans="2:9" ht="15.75" thickBot="1">
      <c r="B601" s="593"/>
      <c r="H601" s="609" t="s">
        <v>307</v>
      </c>
      <c r="I601" s="610">
        <f>SUM(H598:H600)</f>
        <v>1385.7147181666667</v>
      </c>
    </row>
    <row r="602" spans="2:9">
      <c r="B602" s="593"/>
      <c r="C602" s="611" t="s">
        <v>317</v>
      </c>
      <c r="I602" s="595"/>
    </row>
    <row r="603" spans="2:9" ht="30">
      <c r="B603" s="596" t="s">
        <v>295</v>
      </c>
      <c r="C603" s="597" t="s">
        <v>296</v>
      </c>
      <c r="D603" s="613" t="s">
        <v>238</v>
      </c>
      <c r="E603" s="613" t="s">
        <v>22</v>
      </c>
      <c r="F603" s="613" t="s">
        <v>314</v>
      </c>
      <c r="G603" s="613" t="s">
        <v>315</v>
      </c>
      <c r="H603" s="598" t="s">
        <v>301</v>
      </c>
      <c r="I603" s="595"/>
    </row>
    <row r="604" spans="2:9">
      <c r="B604" s="599"/>
      <c r="C604" s="616" t="s">
        <v>318</v>
      </c>
      <c r="D604" s="615">
        <v>0.01</v>
      </c>
      <c r="E604" s="617">
        <v>1</v>
      </c>
      <c r="F604" s="603">
        <f>+I595</f>
        <v>20674.294363333331</v>
      </c>
      <c r="G604" s="601">
        <v>0.01</v>
      </c>
      <c r="H604" s="603">
        <f>IFERROR(G604*F604,0)</f>
        <v>206.74294363333331</v>
      </c>
      <c r="I604" s="595"/>
    </row>
    <row r="605" spans="2:9">
      <c r="B605" s="599"/>
      <c r="C605" s="567" t="s">
        <v>319</v>
      </c>
      <c r="E605" s="601" t="str">
        <f>IFERROR(INDEX(INSUMOS!$C:$C,MATCH(C605,INSUMOS!$B:$B,0)),"")</f>
        <v>m3</v>
      </c>
      <c r="F605" s="603">
        <f>IFERROR(INDEX(INSUMOS!$D:$D,MATCH(C605,INSUMOS!$B:$B,0)),"")</f>
        <v>45000</v>
      </c>
      <c r="G605" s="601">
        <v>0.02</v>
      </c>
      <c r="H605" s="603">
        <f>IFERROR(G605*F605,0)</f>
        <v>900</v>
      </c>
      <c r="I605" s="595"/>
    </row>
    <row r="606" spans="2:9" ht="15.75" thickBot="1">
      <c r="B606" s="599"/>
      <c r="C606" s="606"/>
      <c r="D606" s="601" t="str">
        <f>IFERROR(INDEX(INSUMOS!$C:$C,MATCH(C606,INSUMOS!$B:$B,0)),"")</f>
        <v/>
      </c>
      <c r="E606" s="602"/>
      <c r="F606" s="603" t="str">
        <f>IFERROR(INDEX(INSUMOS!$D:$D,MATCH(C606,INSUMOS!$B:$B,0)),"")</f>
        <v/>
      </c>
      <c r="G606" s="601"/>
      <c r="H606" s="603">
        <f>IFERROR(G606*F606,0)</f>
        <v>0</v>
      </c>
      <c r="I606" s="595"/>
    </row>
    <row r="607" spans="2:9" ht="15.75" thickBot="1">
      <c r="B607" s="618"/>
      <c r="C607" s="619"/>
      <c r="D607" s="620"/>
      <c r="E607" s="621"/>
      <c r="F607" s="621"/>
      <c r="G607" s="620"/>
      <c r="H607" s="609" t="s">
        <v>307</v>
      </c>
      <c r="I607" s="610">
        <f>SUM(H604:H606)</f>
        <v>1106.7429436333332</v>
      </c>
    </row>
    <row r="608" spans="2:9" ht="15.75" thickBot="1"/>
    <row r="609" spans="2:10" ht="33" customHeight="1" thickBot="1">
      <c r="B609" s="571"/>
      <c r="C609" s="572" t="str">
        <f>+$C$2</f>
        <v>MANTENIMIENTO RESTAURANTES ESCOLARES</v>
      </c>
      <c r="D609" s="573"/>
      <c r="E609" s="573"/>
      <c r="F609" s="573"/>
      <c r="G609" s="574"/>
      <c r="H609" s="575"/>
      <c r="I609" s="576"/>
    </row>
    <row r="610" spans="2:10" ht="33" customHeight="1" thickBot="1">
      <c r="B610" s="577"/>
      <c r="C610" s="578" t="str">
        <f>+$C$3</f>
        <v>GOBERNACION DE ANTIOQUIA</v>
      </c>
      <c r="D610" s="579"/>
      <c r="E610" s="579"/>
      <c r="F610" s="579"/>
      <c r="G610" s="580"/>
      <c r="H610" s="581"/>
      <c r="I610" s="582"/>
    </row>
    <row r="611" spans="2:10" ht="15.75" thickBot="1">
      <c r="B611" s="593"/>
      <c r="I611" s="595"/>
    </row>
    <row r="612" spans="2:10" ht="15.75" thickBot="1">
      <c r="B612" s="589" t="s">
        <v>6</v>
      </c>
      <c r="C612" s="773" t="str">
        <f>INDEX(ACTIVIDADES!$C:$C,MATCH(B613,ACTIVIDADES!$B:$B,0))</f>
        <v>DEMOLICIÓN PISO EN BALDOSA DE GRANO de cualquier espesor. Incluye demolición de guardaescobas existente,de mortero de pega, retiro recebo y entresuelo. INCLUYE BOTADA DE ESCOMBROS</v>
      </c>
      <c r="D612" s="774"/>
      <c r="E612" s="774"/>
      <c r="F612" s="774"/>
      <c r="G612" s="775"/>
      <c r="H612" s="587" t="s">
        <v>289</v>
      </c>
      <c r="I612" s="588" t="s">
        <v>290</v>
      </c>
    </row>
    <row r="613" spans="2:10">
      <c r="B613" s="784">
        <f>+ACTIVIDADES!B27</f>
        <v>3.139999999999997</v>
      </c>
      <c r="C613" s="776"/>
      <c r="D613" s="777"/>
      <c r="E613" s="777"/>
      <c r="F613" s="777"/>
      <c r="G613" s="778"/>
      <c r="H613" s="585">
        <f>IF(I616=0,0,I627/I616)</f>
        <v>0</v>
      </c>
      <c r="I613" s="586">
        <f>IF(I616=0,0,I633/I616)</f>
        <v>0.68880443676567382</v>
      </c>
    </row>
    <row r="614" spans="2:10" ht="15.75" thickBot="1">
      <c r="B614" s="785"/>
      <c r="C614" s="776"/>
      <c r="D614" s="777"/>
      <c r="E614" s="777"/>
      <c r="F614" s="777"/>
      <c r="G614" s="778"/>
      <c r="H614" s="587" t="s">
        <v>291</v>
      </c>
      <c r="I614" s="588" t="s">
        <v>292</v>
      </c>
    </row>
    <row r="615" spans="2:10" ht="15.75" thickBot="1">
      <c r="B615" s="589" t="s">
        <v>22</v>
      </c>
      <c r="C615" s="776"/>
      <c r="D615" s="777"/>
      <c r="E615" s="777"/>
      <c r="F615" s="777"/>
      <c r="G615" s="778"/>
      <c r="H615" s="585">
        <f>IF(I616=0,0,I639/I616)</f>
        <v>3.4440221838283692E-2</v>
      </c>
      <c r="I615" s="586">
        <f>IF(I616=0,0,I645/I616)</f>
        <v>0.27675534139604252</v>
      </c>
    </row>
    <row r="616" spans="2:10" ht="15.75" thickBot="1">
      <c r="B616" s="590" t="str">
        <f>INDEX(ACTIVIDADES!$D:$D,MATCH(B613,ACTIVIDADES!$B:$B,0))</f>
        <v>m²</v>
      </c>
      <c r="C616" s="781"/>
      <c r="D616" s="782"/>
      <c r="E616" s="782"/>
      <c r="F616" s="782"/>
      <c r="G616" s="783"/>
      <c r="H616" s="591" t="s">
        <v>293</v>
      </c>
      <c r="I616" s="592">
        <f>SUM(I627:I645)</f>
        <v>10004.917341711111</v>
      </c>
      <c r="J616" s="570">
        <f>+B613</f>
        <v>3.139999999999997</v>
      </c>
    </row>
    <row r="617" spans="2:10">
      <c r="B617" s="593"/>
      <c r="C617" s="594" t="s">
        <v>294</v>
      </c>
      <c r="I617" s="595"/>
    </row>
    <row r="618" spans="2:10">
      <c r="B618" s="596" t="s">
        <v>295</v>
      </c>
      <c r="C618" s="597" t="s">
        <v>296</v>
      </c>
      <c r="D618" s="598" t="s">
        <v>297</v>
      </c>
      <c r="E618" s="598" t="s">
        <v>298</v>
      </c>
      <c r="F618" s="598" t="s">
        <v>299</v>
      </c>
      <c r="G618" s="598" t="s">
        <v>300</v>
      </c>
      <c r="H618" s="598" t="s">
        <v>301</v>
      </c>
      <c r="I618" s="595"/>
    </row>
    <row r="619" spans="2:10">
      <c r="B619" s="599"/>
      <c r="C619" s="627"/>
      <c r="D619" s="601" t="str">
        <f>IFERROR(INDEX(INSUMOS!$C:$C,MATCH(C619,INSUMOS!$B:$B,0)),"")</f>
        <v/>
      </c>
      <c r="E619" s="602"/>
      <c r="F619" s="607" t="str">
        <f>IFERROR(INDEX(INSUMOS!$D:$D,MATCH(C619,INSUMOS!$B:$B,0)),"")</f>
        <v/>
      </c>
      <c r="G619" s="615"/>
      <c r="H619" s="603">
        <f>IFERROR(G619*F619*E619+F619*E619,0)</f>
        <v>0</v>
      </c>
      <c r="I619" s="595"/>
    </row>
    <row r="620" spans="2:10">
      <c r="B620" s="599"/>
      <c r="C620" s="600"/>
      <c r="D620" s="601" t="str">
        <f>IFERROR(INDEX(INSUMOS!$C:$C,MATCH(C620,INSUMOS!$B:$B,0)),"")</f>
        <v/>
      </c>
      <c r="E620" s="602"/>
      <c r="F620" s="607" t="str">
        <f>IFERROR(INDEX(INSUMOS!$D:$D,MATCH(C620,INSUMOS!$B:$B,0)),"")</f>
        <v/>
      </c>
      <c r="G620" s="615"/>
      <c r="H620" s="603">
        <f t="shared" ref="H620:H626" si="16">IFERROR(G620*F620*E620+F620*E620,0)</f>
        <v>0</v>
      </c>
      <c r="I620" s="595"/>
    </row>
    <row r="621" spans="2:10">
      <c r="B621" s="599"/>
      <c r="C621" s="600"/>
      <c r="D621" s="601" t="str">
        <f>IFERROR(INDEX(INSUMOS!$C:$C,MATCH(C621,INSUMOS!$B:$B,0)),"")</f>
        <v/>
      </c>
      <c r="E621" s="602"/>
      <c r="F621" s="607" t="str">
        <f>IFERROR(INDEX(INSUMOS!$D:$D,MATCH(C621,INSUMOS!$B:$B,0)),"")</f>
        <v/>
      </c>
      <c r="G621" s="615"/>
      <c r="H621" s="603">
        <f t="shared" si="16"/>
        <v>0</v>
      </c>
      <c r="I621" s="595"/>
    </row>
    <row r="622" spans="2:10">
      <c r="B622" s="599"/>
      <c r="C622" s="600"/>
      <c r="D622" s="601" t="str">
        <f>IFERROR(INDEX(INSUMOS!$C:$C,MATCH(C622,INSUMOS!$B:$B,0)),"")</f>
        <v/>
      </c>
      <c r="E622" s="602"/>
      <c r="F622" s="607" t="str">
        <f>IFERROR(INDEX(INSUMOS!$D:$D,MATCH(C622,INSUMOS!$B:$B,0)),"")</f>
        <v/>
      </c>
      <c r="G622" s="615"/>
      <c r="H622" s="603">
        <f t="shared" si="16"/>
        <v>0</v>
      </c>
      <c r="I622" s="595"/>
    </row>
    <row r="623" spans="2:10">
      <c r="B623" s="599"/>
      <c r="C623" s="600"/>
      <c r="D623" s="601" t="str">
        <f>IFERROR(INDEX(INSUMOS!$C:$C,MATCH(C623,INSUMOS!$B:$B,0)),"")</f>
        <v/>
      </c>
      <c r="E623" s="602"/>
      <c r="F623" s="607" t="str">
        <f>IFERROR(INDEX(INSUMOS!$D:$D,MATCH(C623,INSUMOS!$B:$B,0)),"")</f>
        <v/>
      </c>
      <c r="G623" s="615"/>
      <c r="H623" s="603">
        <f t="shared" si="16"/>
        <v>0</v>
      </c>
      <c r="I623" s="595"/>
    </row>
    <row r="624" spans="2:10">
      <c r="B624" s="599"/>
      <c r="C624" s="600"/>
      <c r="D624" s="601" t="str">
        <f>IFERROR(INDEX(INSUMOS!$C:$C,MATCH(C624,INSUMOS!$B:$B,0)),"")</f>
        <v/>
      </c>
      <c r="E624" s="602"/>
      <c r="F624" s="607" t="str">
        <f>IFERROR(INDEX(INSUMOS!$D:$D,MATCH(C624,INSUMOS!$B:$B,0)),"")</f>
        <v/>
      </c>
      <c r="G624" s="615"/>
      <c r="H624" s="603">
        <f t="shared" si="16"/>
        <v>0</v>
      </c>
      <c r="I624" s="595"/>
    </row>
    <row r="625" spans="2:9">
      <c r="B625" s="599"/>
      <c r="C625" s="606"/>
      <c r="D625" s="601" t="str">
        <f>IFERROR(INDEX(INSUMOS!$C:$C,MATCH(C625,INSUMOS!$B:$B,0)),"")</f>
        <v/>
      </c>
      <c r="E625" s="602"/>
      <c r="F625" s="607" t="str">
        <f>IFERROR(INDEX(INSUMOS!$D:$D,MATCH(C625,INSUMOS!$B:$B,0)),"")</f>
        <v/>
      </c>
      <c r="G625" s="615"/>
      <c r="H625" s="603">
        <f t="shared" si="16"/>
        <v>0</v>
      </c>
      <c r="I625" s="595"/>
    </row>
    <row r="626" spans="2:9" ht="15.75" thickBot="1">
      <c r="B626" s="599"/>
      <c r="C626" s="606"/>
      <c r="D626" s="601" t="str">
        <f>IFERROR(INDEX(INSUMOS!$C:$C,MATCH(C626,INSUMOS!$B:$B,0)),"")</f>
        <v/>
      </c>
      <c r="E626" s="602"/>
      <c r="F626" s="607" t="str">
        <f>IFERROR(INDEX(INSUMOS!$D:$D,MATCH(C626,INSUMOS!$B:$B,0)),"")</f>
        <v/>
      </c>
      <c r="G626" s="615"/>
      <c r="H626" s="608">
        <f t="shared" si="16"/>
        <v>0</v>
      </c>
      <c r="I626" s="595"/>
    </row>
    <row r="627" spans="2:9" ht="15.75" thickBot="1">
      <c r="B627" s="593"/>
      <c r="H627" s="609" t="s">
        <v>307</v>
      </c>
      <c r="I627" s="610">
        <f>SUM(H619:H626)</f>
        <v>0</v>
      </c>
    </row>
    <row r="628" spans="2:9">
      <c r="B628" s="593"/>
      <c r="C628" s="611" t="s">
        <v>308</v>
      </c>
      <c r="I628" s="595"/>
    </row>
    <row r="629" spans="2:9">
      <c r="B629" s="596" t="s">
        <v>295</v>
      </c>
      <c r="C629" s="597" t="s">
        <v>296</v>
      </c>
      <c r="D629" s="598" t="s">
        <v>309</v>
      </c>
      <c r="E629" s="612" t="s">
        <v>310</v>
      </c>
      <c r="F629" s="612"/>
      <c r="G629" s="613" t="s">
        <v>311</v>
      </c>
      <c r="H629" s="614" t="s">
        <v>301</v>
      </c>
      <c r="I629" s="595"/>
    </row>
    <row r="630" spans="2:9">
      <c r="B630" s="599"/>
      <c r="C630" s="606" t="s">
        <v>312</v>
      </c>
      <c r="D630" s="601">
        <v>1</v>
      </c>
      <c r="E630" s="615">
        <f>IFERROR(INDEX('MANO DE OBRA'!$F:$F,MATCH(C630,'MANO DE OBRA'!$B:$B,0)),"")</f>
        <v>0.77116642793298318</v>
      </c>
      <c r="F630" s="603">
        <f>IFERROR(INDEX('MANO DE OBRA'!$J:$J,MATCH(C630,'MANO DE OBRA'!$B:$B,0)),"")</f>
        <v>103371.47181666666</v>
      </c>
      <c r="G630" s="83">
        <v>15</v>
      </c>
      <c r="H630" s="603">
        <f>IFERROR((F630/G630)*D630,0)</f>
        <v>6891.4314544444442</v>
      </c>
      <c r="I630" s="595"/>
    </row>
    <row r="631" spans="2:9">
      <c r="B631" s="599"/>
      <c r="C631" s="606" t="s">
        <v>320</v>
      </c>
      <c r="D631" s="601"/>
      <c r="E631" s="615">
        <f>IFERROR(INDEX('MANO DE OBRA'!$F:$F,MATCH(C631,'MANO DE OBRA'!$B:$B,0)),"")</f>
        <v>0.77116642793298318</v>
      </c>
      <c r="F631" s="603">
        <f>IFERROR(INDEX('MANO DE OBRA'!$J:$J,MATCH(C631,'MANO DE OBRA'!$B:$B,0)),"")</f>
        <v>133349.19864350001</v>
      </c>
      <c r="G631" s="83">
        <f>+G630</f>
        <v>15</v>
      </c>
      <c r="H631" s="603">
        <f>IFERROR((F631/G631)*D631,0)</f>
        <v>0</v>
      </c>
      <c r="I631" s="595"/>
    </row>
    <row r="632" spans="2:9" ht="15.75" thickBot="1">
      <c r="B632" s="599"/>
      <c r="C632" s="606"/>
      <c r="D632" s="601"/>
      <c r="E632" s="615" t="str">
        <f>IFERROR(INDEX('MANO DE OBRA'!$F:$F,MATCH(C632,'MANO DE OBRA'!$B:$B,0)),"")</f>
        <v/>
      </c>
      <c r="F632" s="603" t="str">
        <f>IFERROR(INDEX('MANO DE OBRA'!$J:$J,MATCH(C632,'MANO DE OBRA'!$B:$B,0)),"")</f>
        <v/>
      </c>
      <c r="G632" s="83">
        <f>+G630</f>
        <v>15</v>
      </c>
      <c r="H632" s="603">
        <f>IFERROR((F632/G632)*D632,0)</f>
        <v>0</v>
      </c>
      <c r="I632" s="595"/>
    </row>
    <row r="633" spans="2:9" ht="15.75" thickBot="1">
      <c r="B633" s="593"/>
      <c r="H633" s="609" t="s">
        <v>307</v>
      </c>
      <c r="I633" s="610">
        <f>SUM(H630:H632)</f>
        <v>6891.4314544444442</v>
      </c>
    </row>
    <row r="634" spans="2:9">
      <c r="B634" s="593"/>
      <c r="C634" s="611" t="s">
        <v>313</v>
      </c>
      <c r="I634" s="595"/>
    </row>
    <row r="635" spans="2:9" ht="30">
      <c r="B635" s="596" t="s">
        <v>295</v>
      </c>
      <c r="C635" s="597" t="s">
        <v>296</v>
      </c>
      <c r="D635" s="613" t="s">
        <v>238</v>
      </c>
      <c r="E635" s="613" t="s">
        <v>22</v>
      </c>
      <c r="F635" s="613" t="s">
        <v>314</v>
      </c>
      <c r="G635" s="613" t="s">
        <v>315</v>
      </c>
      <c r="H635" s="613" t="s">
        <v>301</v>
      </c>
      <c r="I635" s="595"/>
    </row>
    <row r="636" spans="2:9">
      <c r="B636" s="599"/>
      <c r="C636" s="616" t="s">
        <v>316</v>
      </c>
      <c r="D636" s="615">
        <v>0.05</v>
      </c>
      <c r="E636" s="602"/>
      <c r="F636" s="603">
        <f>+I633</f>
        <v>6891.4314544444442</v>
      </c>
      <c r="G636" s="601">
        <v>1</v>
      </c>
      <c r="H636" s="603">
        <f>IFERROR(G636*F636*D636,0)</f>
        <v>344.57157272222224</v>
      </c>
      <c r="I636" s="595"/>
    </row>
    <row r="637" spans="2:9">
      <c r="B637" s="599"/>
      <c r="C637" s="606"/>
      <c r="D637" s="601"/>
      <c r="E637" s="601" t="str">
        <f>IFERROR(INDEX(INSUMOS!$C:$C,MATCH(C637,INSUMOS!$B:$B,0)),"")</f>
        <v/>
      </c>
      <c r="F637" s="603" t="str">
        <f>IFERROR(INDEX(INSUMOS!$D:$D,MATCH(C637,INSUMOS!$B:$B,0)),"")</f>
        <v/>
      </c>
      <c r="G637" s="83">
        <v>0.1</v>
      </c>
      <c r="H637" s="603">
        <f>IFERROR(G637*F637,0)</f>
        <v>0</v>
      </c>
      <c r="I637" s="595"/>
    </row>
    <row r="638" spans="2:9" ht="15.75" thickBot="1">
      <c r="B638" s="599"/>
      <c r="C638" s="622"/>
      <c r="D638" s="601"/>
      <c r="E638" s="601" t="str">
        <f>IFERROR(INDEX(INSUMOS!$C:$C,MATCH(C638,INSUMOS!$B:$B,0)),"")</f>
        <v/>
      </c>
      <c r="F638" s="603" t="str">
        <f>IFERROR(INDEX(INSUMOS!$D:$D,MATCH(C638,INSUMOS!$B:$B,0)),"")</f>
        <v/>
      </c>
      <c r="G638" s="601"/>
      <c r="H638" s="608">
        <f>IFERROR(G638*F638,0)</f>
        <v>0</v>
      </c>
      <c r="I638" s="595"/>
    </row>
    <row r="639" spans="2:9" ht="15.75" thickBot="1">
      <c r="B639" s="593"/>
      <c r="H639" s="609" t="s">
        <v>307</v>
      </c>
      <c r="I639" s="610">
        <f>SUM(H636:H638)</f>
        <v>344.57157272222224</v>
      </c>
    </row>
    <row r="640" spans="2:9">
      <c r="B640" s="593"/>
      <c r="C640" s="611" t="s">
        <v>317</v>
      </c>
      <c r="I640" s="595"/>
    </row>
    <row r="641" spans="2:10" ht="30">
      <c r="B641" s="596" t="s">
        <v>295</v>
      </c>
      <c r="C641" s="597" t="s">
        <v>296</v>
      </c>
      <c r="D641" s="613" t="s">
        <v>238</v>
      </c>
      <c r="E641" s="613" t="s">
        <v>22</v>
      </c>
      <c r="F641" s="613" t="s">
        <v>314</v>
      </c>
      <c r="G641" s="613" t="s">
        <v>315</v>
      </c>
      <c r="H641" s="598" t="s">
        <v>301</v>
      </c>
      <c r="I641" s="595"/>
    </row>
    <row r="642" spans="2:10">
      <c r="B642" s="599"/>
      <c r="C642" s="616" t="s">
        <v>318</v>
      </c>
      <c r="D642" s="615">
        <v>0.01</v>
      </c>
      <c r="E642" s="617">
        <v>1</v>
      </c>
      <c r="F642" s="603">
        <f>+I633</f>
        <v>6891.4314544444442</v>
      </c>
      <c r="G642" s="601">
        <v>0.01</v>
      </c>
      <c r="H642" s="603">
        <f>IFERROR(G642*F642,0)</f>
        <v>68.914314544444437</v>
      </c>
      <c r="I642" s="595"/>
    </row>
    <row r="643" spans="2:10">
      <c r="B643" s="599"/>
      <c r="C643" s="567" t="s">
        <v>319</v>
      </c>
      <c r="E643" s="601" t="str">
        <f>IFERROR(INDEX(INSUMOS!$C:$C,MATCH(C643,INSUMOS!$B:$B,0)),"")</f>
        <v>m3</v>
      </c>
      <c r="F643" s="603">
        <f>IFERROR(INDEX(INSUMOS!$D:$D,MATCH(C643,INSUMOS!$B:$B,0)),"")</f>
        <v>45000</v>
      </c>
      <c r="G643" s="601">
        <v>0.06</v>
      </c>
      <c r="H643" s="603">
        <f>IFERROR(G643*F643,0)</f>
        <v>2700</v>
      </c>
      <c r="I643" s="595"/>
    </row>
    <row r="644" spans="2:10" ht="15.75" thickBot="1">
      <c r="B644" s="599"/>
      <c r="C644" s="606"/>
      <c r="D644" s="601" t="str">
        <f>IFERROR(INDEX(INSUMOS!$C:$C,MATCH(C644,INSUMOS!$B:$B,0)),"")</f>
        <v/>
      </c>
      <c r="E644" s="602"/>
      <c r="F644" s="603" t="str">
        <f>IFERROR(INDEX(INSUMOS!$D:$D,MATCH(C644,INSUMOS!$B:$B,0)),"")</f>
        <v/>
      </c>
      <c r="G644" s="601"/>
      <c r="H644" s="603">
        <f>IFERROR(G644*F644,0)</f>
        <v>0</v>
      </c>
      <c r="I644" s="595"/>
    </row>
    <row r="645" spans="2:10" ht="15.75" thickBot="1">
      <c r="B645" s="618"/>
      <c r="C645" s="619"/>
      <c r="D645" s="620"/>
      <c r="E645" s="621"/>
      <c r="F645" s="621"/>
      <c r="G645" s="620"/>
      <c r="H645" s="609" t="s">
        <v>307</v>
      </c>
      <c r="I645" s="610">
        <f>SUM(H642:H644)</f>
        <v>2768.9143145444446</v>
      </c>
    </row>
    <row r="646" spans="2:10" ht="15.75" thickBot="1"/>
    <row r="647" spans="2:10" ht="33" customHeight="1" thickBot="1">
      <c r="B647" s="571"/>
      <c r="C647" s="572" t="str">
        <f>+$C$2</f>
        <v>MANTENIMIENTO RESTAURANTES ESCOLARES</v>
      </c>
      <c r="D647" s="573"/>
      <c r="E647" s="573"/>
      <c r="F647" s="573"/>
      <c r="G647" s="574"/>
      <c r="H647" s="575"/>
      <c r="I647" s="576"/>
    </row>
    <row r="648" spans="2:10" ht="33" customHeight="1" thickBot="1">
      <c r="B648" s="577"/>
      <c r="C648" s="578" t="str">
        <f>+$C$3</f>
        <v>GOBERNACION DE ANTIOQUIA</v>
      </c>
      <c r="D648" s="579"/>
      <c r="E648" s="579"/>
      <c r="F648" s="579"/>
      <c r="G648" s="580"/>
      <c r="H648" s="581"/>
      <c r="I648" s="582"/>
    </row>
    <row r="649" spans="2:10" ht="15.75" thickBot="1">
      <c r="B649" s="593"/>
      <c r="I649" s="595"/>
    </row>
    <row r="650" spans="2:10" ht="15.75" thickBot="1">
      <c r="B650" s="589" t="s">
        <v>6</v>
      </c>
      <c r="C650" s="773" t="str">
        <f>INDEX(ACTIVIDADES!$C:$C,MATCH(B651,ACTIVIDADES!$B:$B,0))</f>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v>
      </c>
      <c r="D650" s="774"/>
      <c r="E650" s="774"/>
      <c r="F650" s="774"/>
      <c r="G650" s="775"/>
      <c r="H650" s="587" t="s">
        <v>289</v>
      </c>
      <c r="I650" s="588" t="s">
        <v>290</v>
      </c>
    </row>
    <row r="651" spans="2:10">
      <c r="B651" s="784">
        <f>+ACTIVIDADES!B28</f>
        <v>3.1499999999999968</v>
      </c>
      <c r="C651" s="776"/>
      <c r="D651" s="777"/>
      <c r="E651" s="777"/>
      <c r="F651" s="777"/>
      <c r="G651" s="778"/>
      <c r="H651" s="585">
        <f>IF(I654=0,0,I665/I654)</f>
        <v>0</v>
      </c>
      <c r="I651" s="586">
        <f>IF(I654=0,0,I671/I654)</f>
        <v>0.70942679191378455</v>
      </c>
    </row>
    <row r="652" spans="2:10" ht="15.75" thickBot="1">
      <c r="B652" s="785"/>
      <c r="C652" s="776"/>
      <c r="D652" s="777"/>
      <c r="E652" s="777"/>
      <c r="F652" s="777"/>
      <c r="G652" s="778"/>
      <c r="H652" s="587" t="s">
        <v>291</v>
      </c>
      <c r="I652" s="588" t="s">
        <v>292</v>
      </c>
    </row>
    <row r="653" spans="2:10" ht="15.75" thickBot="1">
      <c r="B653" s="589" t="s">
        <v>22</v>
      </c>
      <c r="C653" s="776"/>
      <c r="D653" s="777"/>
      <c r="E653" s="777"/>
      <c r="F653" s="777"/>
      <c r="G653" s="778"/>
      <c r="H653" s="585">
        <f>IF(I654=0,0,I677/I654)</f>
        <v>0.15377036456557672</v>
      </c>
      <c r="I653" s="586">
        <f>IF(I654=0,0,I683/I654)</f>
        <v>0.13680284352063876</v>
      </c>
    </row>
    <row r="654" spans="2:10" ht="15.75" thickBot="1">
      <c r="B654" s="590" t="str">
        <f>INDEX(ACTIVIDADES!$D:$D,MATCH(B651,ACTIVIDADES!$B:$B,0))</f>
        <v>m²</v>
      </c>
      <c r="C654" s="781"/>
      <c r="D654" s="782"/>
      <c r="E654" s="782"/>
      <c r="F654" s="782"/>
      <c r="G654" s="783"/>
      <c r="H654" s="591" t="s">
        <v>293</v>
      </c>
      <c r="I654" s="592">
        <f>SUM(I665:I683)</f>
        <v>41631.788607333336</v>
      </c>
      <c r="J654" s="570">
        <f>+B651</f>
        <v>3.1499999999999968</v>
      </c>
    </row>
    <row r="655" spans="2:10">
      <c r="B655" s="593"/>
      <c r="C655" s="594" t="s">
        <v>294</v>
      </c>
      <c r="I655" s="595"/>
    </row>
    <row r="656" spans="2:10">
      <c r="B656" s="596" t="s">
        <v>295</v>
      </c>
      <c r="C656" s="597" t="s">
        <v>296</v>
      </c>
      <c r="D656" s="598" t="s">
        <v>297</v>
      </c>
      <c r="E656" s="598" t="s">
        <v>298</v>
      </c>
      <c r="F656" s="598" t="s">
        <v>299</v>
      </c>
      <c r="G656" s="598" t="s">
        <v>300</v>
      </c>
      <c r="H656" s="598" t="s">
        <v>301</v>
      </c>
      <c r="I656" s="595"/>
    </row>
    <row r="657" spans="2:9">
      <c r="B657" s="599"/>
      <c r="C657" s="627"/>
      <c r="D657" s="601" t="str">
        <f>IFERROR(INDEX(INSUMOS!$C:$C,MATCH(C657,INSUMOS!$B:$B,0)),"")</f>
        <v/>
      </c>
      <c r="E657" s="602"/>
      <c r="F657" s="607" t="str">
        <f>IFERROR(INDEX(INSUMOS!$D:$D,MATCH(C657,INSUMOS!$B:$B,0)),"")</f>
        <v/>
      </c>
      <c r="G657" s="615"/>
      <c r="H657" s="603">
        <f>IFERROR(G657*F657*E657+F657*E657,0)</f>
        <v>0</v>
      </c>
      <c r="I657" s="595"/>
    </row>
    <row r="658" spans="2:9">
      <c r="B658" s="599"/>
      <c r="C658" s="600"/>
      <c r="D658" s="601" t="str">
        <f>IFERROR(INDEX(INSUMOS!$C:$C,MATCH(C658,INSUMOS!$B:$B,0)),"")</f>
        <v/>
      </c>
      <c r="E658" s="602"/>
      <c r="F658" s="607" t="str">
        <f>IFERROR(INDEX(INSUMOS!$D:$D,MATCH(C658,INSUMOS!$B:$B,0)),"")</f>
        <v/>
      </c>
      <c r="G658" s="615"/>
      <c r="H658" s="603">
        <f t="shared" ref="H658:H664" si="17">IFERROR(G658*F658*E658+F658*E658,0)</f>
        <v>0</v>
      </c>
      <c r="I658" s="595"/>
    </row>
    <row r="659" spans="2:9">
      <c r="B659" s="599"/>
      <c r="C659" s="600"/>
      <c r="D659" s="601" t="str">
        <f>IFERROR(INDEX(INSUMOS!$C:$C,MATCH(C659,INSUMOS!$B:$B,0)),"")</f>
        <v/>
      </c>
      <c r="E659" s="602"/>
      <c r="F659" s="607" t="str">
        <f>IFERROR(INDEX(INSUMOS!$D:$D,MATCH(C659,INSUMOS!$B:$B,0)),"")</f>
        <v/>
      </c>
      <c r="G659" s="615"/>
      <c r="H659" s="603">
        <f t="shared" si="17"/>
        <v>0</v>
      </c>
      <c r="I659" s="595"/>
    </row>
    <row r="660" spans="2:9">
      <c r="B660" s="599"/>
      <c r="C660" s="600"/>
      <c r="D660" s="601" t="str">
        <f>IFERROR(INDEX(INSUMOS!$C:$C,MATCH(C660,INSUMOS!$B:$B,0)),"")</f>
        <v/>
      </c>
      <c r="E660" s="602"/>
      <c r="F660" s="607" t="str">
        <f>IFERROR(INDEX(INSUMOS!$D:$D,MATCH(C660,INSUMOS!$B:$B,0)),"")</f>
        <v/>
      </c>
      <c r="G660" s="615"/>
      <c r="H660" s="603">
        <f t="shared" si="17"/>
        <v>0</v>
      </c>
      <c r="I660" s="595"/>
    </row>
    <row r="661" spans="2:9">
      <c r="B661" s="599"/>
      <c r="C661" s="600"/>
      <c r="D661" s="601" t="str">
        <f>IFERROR(INDEX(INSUMOS!$C:$C,MATCH(C661,INSUMOS!$B:$B,0)),"")</f>
        <v/>
      </c>
      <c r="E661" s="602"/>
      <c r="F661" s="607" t="str">
        <f>IFERROR(INDEX(INSUMOS!$D:$D,MATCH(C661,INSUMOS!$B:$B,0)),"")</f>
        <v/>
      </c>
      <c r="G661" s="615"/>
      <c r="H661" s="603">
        <f t="shared" si="17"/>
        <v>0</v>
      </c>
      <c r="I661" s="595"/>
    </row>
    <row r="662" spans="2:9">
      <c r="B662" s="599"/>
      <c r="C662" s="600"/>
      <c r="D662" s="601" t="str">
        <f>IFERROR(INDEX(INSUMOS!$C:$C,MATCH(C662,INSUMOS!$B:$B,0)),"")</f>
        <v/>
      </c>
      <c r="E662" s="602"/>
      <c r="F662" s="607" t="str">
        <f>IFERROR(INDEX(INSUMOS!$D:$D,MATCH(C662,INSUMOS!$B:$B,0)),"")</f>
        <v/>
      </c>
      <c r="G662" s="615"/>
      <c r="H662" s="603">
        <f t="shared" si="17"/>
        <v>0</v>
      </c>
      <c r="I662" s="595"/>
    </row>
    <row r="663" spans="2:9">
      <c r="B663" s="599"/>
      <c r="C663" s="606"/>
      <c r="D663" s="601" t="str">
        <f>IFERROR(INDEX(INSUMOS!$C:$C,MATCH(C663,INSUMOS!$B:$B,0)),"")</f>
        <v/>
      </c>
      <c r="E663" s="602"/>
      <c r="F663" s="607" t="str">
        <f>IFERROR(INDEX(INSUMOS!$D:$D,MATCH(C663,INSUMOS!$B:$B,0)),"")</f>
        <v/>
      </c>
      <c r="G663" s="615"/>
      <c r="H663" s="603">
        <f t="shared" si="17"/>
        <v>0</v>
      </c>
      <c r="I663" s="595"/>
    </row>
    <row r="664" spans="2:9" ht="15.75" thickBot="1">
      <c r="B664" s="599"/>
      <c r="C664" s="606"/>
      <c r="D664" s="601" t="str">
        <f>IFERROR(INDEX(INSUMOS!$C:$C,MATCH(C664,INSUMOS!$B:$B,0)),"")</f>
        <v/>
      </c>
      <c r="E664" s="602"/>
      <c r="F664" s="607" t="str">
        <f>IFERROR(INDEX(INSUMOS!$D:$D,MATCH(C664,INSUMOS!$B:$B,0)),"")</f>
        <v/>
      </c>
      <c r="G664" s="615"/>
      <c r="H664" s="608">
        <f t="shared" si="17"/>
        <v>0</v>
      </c>
      <c r="I664" s="595"/>
    </row>
    <row r="665" spans="2:9" ht="15.75" thickBot="1">
      <c r="B665" s="593"/>
      <c r="H665" s="609" t="s">
        <v>307</v>
      </c>
      <c r="I665" s="610">
        <f>SUM(H657:H664)</f>
        <v>0</v>
      </c>
    </row>
    <row r="666" spans="2:9">
      <c r="B666" s="593"/>
      <c r="C666" s="611" t="s">
        <v>308</v>
      </c>
      <c r="I666" s="595"/>
    </row>
    <row r="667" spans="2:9">
      <c r="B667" s="596" t="s">
        <v>295</v>
      </c>
      <c r="C667" s="597" t="s">
        <v>296</v>
      </c>
      <c r="D667" s="598" t="s">
        <v>309</v>
      </c>
      <c r="E667" s="612" t="s">
        <v>310</v>
      </c>
      <c r="F667" s="612"/>
      <c r="G667" s="613" t="s">
        <v>311</v>
      </c>
      <c r="H667" s="614" t="s">
        <v>301</v>
      </c>
      <c r="I667" s="595"/>
    </row>
    <row r="668" spans="2:9">
      <c r="B668" s="599"/>
      <c r="C668" s="606" t="s">
        <v>312</v>
      </c>
      <c r="D668" s="601">
        <v>1</v>
      </c>
      <c r="E668" s="615">
        <f>IFERROR(INDEX('MANO DE OBRA'!$F:$F,MATCH(C668,'MANO DE OBRA'!$B:$B,0)),"")</f>
        <v>0.77116642793298318</v>
      </c>
      <c r="F668" s="603">
        <f>IFERROR(INDEX('MANO DE OBRA'!$J:$J,MATCH(C668,'MANO DE OBRA'!$B:$B,0)),"")</f>
        <v>103371.47181666666</v>
      </c>
      <c r="G668" s="83">
        <v>3.5</v>
      </c>
      <c r="H668" s="603">
        <f>IFERROR((F668/G668)*D668,0)</f>
        <v>29534.706233333331</v>
      </c>
      <c r="I668" s="595"/>
    </row>
    <row r="669" spans="2:9">
      <c r="B669" s="599"/>
      <c r="C669" s="606"/>
      <c r="D669" s="601"/>
      <c r="E669" s="615" t="str">
        <f>IFERROR(INDEX('MANO DE OBRA'!$F:$F,MATCH(C669,'MANO DE OBRA'!$B:$B,0)),"")</f>
        <v/>
      </c>
      <c r="F669" s="603" t="str">
        <f>IFERROR(INDEX('MANO DE OBRA'!$J:$J,MATCH(C669,'MANO DE OBRA'!$B:$B,0)),"")</f>
        <v/>
      </c>
      <c r="G669" s="83">
        <f>+G668</f>
        <v>3.5</v>
      </c>
      <c r="H669" s="603">
        <f>IFERROR((F669/G669)*D669,0)</f>
        <v>0</v>
      </c>
      <c r="I669" s="595"/>
    </row>
    <row r="670" spans="2:9" ht="15.75" thickBot="1">
      <c r="B670" s="599"/>
      <c r="C670" s="606"/>
      <c r="D670" s="601"/>
      <c r="E670" s="615" t="str">
        <f>IFERROR(INDEX('MANO DE OBRA'!$F:$F,MATCH(C670,'MANO DE OBRA'!$B:$B,0)),"")</f>
        <v/>
      </c>
      <c r="F670" s="603" t="str">
        <f>IFERROR(INDEX('MANO DE OBRA'!$J:$J,MATCH(C670,'MANO DE OBRA'!$B:$B,0)),"")</f>
        <v/>
      </c>
      <c r="G670" s="83">
        <f>+G668</f>
        <v>3.5</v>
      </c>
      <c r="H670" s="603">
        <f>IFERROR((F670/G670)*D670,0)</f>
        <v>0</v>
      </c>
      <c r="I670" s="595"/>
    </row>
    <row r="671" spans="2:9" ht="15.75" thickBot="1">
      <c r="B671" s="593"/>
      <c r="H671" s="609" t="s">
        <v>307</v>
      </c>
      <c r="I671" s="610">
        <f>SUM(H668:H670)</f>
        <v>29534.706233333331</v>
      </c>
    </row>
    <row r="672" spans="2:9">
      <c r="B672" s="593"/>
      <c r="C672" s="611" t="s">
        <v>313</v>
      </c>
      <c r="I672" s="595"/>
    </row>
    <row r="673" spans="2:9" ht="30">
      <c r="B673" s="596" t="s">
        <v>295</v>
      </c>
      <c r="C673" s="597" t="s">
        <v>296</v>
      </c>
      <c r="D673" s="613" t="s">
        <v>238</v>
      </c>
      <c r="E673" s="613" t="s">
        <v>22</v>
      </c>
      <c r="F673" s="613" t="s">
        <v>314</v>
      </c>
      <c r="G673" s="613" t="s">
        <v>315</v>
      </c>
      <c r="H673" s="613" t="s">
        <v>301</v>
      </c>
      <c r="I673" s="595"/>
    </row>
    <row r="674" spans="2:9">
      <c r="B674" s="599"/>
      <c r="C674" s="616" t="s">
        <v>316</v>
      </c>
      <c r="D674" s="615">
        <v>0.05</v>
      </c>
      <c r="E674" s="602"/>
      <c r="F674" s="603">
        <f>+I671</f>
        <v>29534.706233333331</v>
      </c>
      <c r="G674" s="601">
        <v>1</v>
      </c>
      <c r="H674" s="603">
        <f>IFERROR(G674*F674*D674,0)</f>
        <v>1476.7353116666666</v>
      </c>
      <c r="I674" s="595"/>
    </row>
    <row r="675" spans="2:9">
      <c r="B675" s="599"/>
      <c r="C675" s="627" t="s">
        <v>324</v>
      </c>
      <c r="D675" s="601"/>
      <c r="E675" s="601" t="str">
        <f>IFERROR(INDEX(INSUMOS!$C:$C,MATCH(C675,INSUMOS!$B:$B,0)),"")</f>
        <v>día</v>
      </c>
      <c r="F675" s="603">
        <f>IFERROR(INDEX(INSUMOS!$D:$D,MATCH(C675,INSUMOS!$B:$B,0)),"")</f>
        <v>24625.000000000022</v>
      </c>
      <c r="G675" s="83">
        <v>0.2</v>
      </c>
      <c r="H675" s="603">
        <f>IFERROR(G675*F675,0)</f>
        <v>4925.0000000000045</v>
      </c>
      <c r="I675" s="595"/>
    </row>
    <row r="676" spans="2:9" ht="15.75" thickBot="1">
      <c r="B676" s="599"/>
      <c r="C676" s="606"/>
      <c r="D676" s="601"/>
      <c r="E676" s="601" t="str">
        <f>IFERROR(INDEX(INSUMOS!$C:$C,MATCH(C676,INSUMOS!$B:$B,0)),"")</f>
        <v/>
      </c>
      <c r="F676" s="603" t="str">
        <f>IFERROR(INDEX(INSUMOS!$D:$D,MATCH(C676,INSUMOS!$B:$B,0)),"")</f>
        <v/>
      </c>
      <c r="G676" s="601"/>
      <c r="H676" s="608">
        <f>IFERROR(G676*F676,0)</f>
        <v>0</v>
      </c>
      <c r="I676" s="595"/>
    </row>
    <row r="677" spans="2:9" ht="15.75" thickBot="1">
      <c r="B677" s="593"/>
      <c r="H677" s="609" t="s">
        <v>307</v>
      </c>
      <c r="I677" s="610">
        <f>SUM(H674:H676)</f>
        <v>6401.7353116666709</v>
      </c>
    </row>
    <row r="678" spans="2:9">
      <c r="B678" s="593"/>
      <c r="C678" s="611" t="s">
        <v>317</v>
      </c>
      <c r="I678" s="595"/>
    </row>
    <row r="679" spans="2:9" ht="30">
      <c r="B679" s="596" t="s">
        <v>295</v>
      </c>
      <c r="C679" s="597" t="s">
        <v>296</v>
      </c>
      <c r="D679" s="613" t="s">
        <v>238</v>
      </c>
      <c r="E679" s="613" t="s">
        <v>22</v>
      </c>
      <c r="F679" s="613" t="s">
        <v>314</v>
      </c>
      <c r="G679" s="613" t="s">
        <v>315</v>
      </c>
      <c r="H679" s="598" t="s">
        <v>301</v>
      </c>
      <c r="I679" s="595"/>
    </row>
    <row r="680" spans="2:9">
      <c r="B680" s="599"/>
      <c r="C680" s="616" t="s">
        <v>318</v>
      </c>
      <c r="D680" s="615">
        <v>0.01</v>
      </c>
      <c r="E680" s="617">
        <v>1</v>
      </c>
      <c r="F680" s="603">
        <f>+I671</f>
        <v>29534.706233333331</v>
      </c>
      <c r="G680" s="601">
        <v>0.01</v>
      </c>
      <c r="H680" s="603">
        <f>IFERROR(G680*F680,0)</f>
        <v>295.34706233333333</v>
      </c>
      <c r="I680" s="595"/>
    </row>
    <row r="681" spans="2:9">
      <c r="B681" s="599"/>
      <c r="C681" s="567" t="s">
        <v>319</v>
      </c>
      <c r="E681" s="601" t="str">
        <f>IFERROR(INDEX(INSUMOS!$C:$C,MATCH(C681,INSUMOS!$B:$B,0)),"")</f>
        <v>m3</v>
      </c>
      <c r="F681" s="603">
        <f>IFERROR(INDEX(INSUMOS!$D:$D,MATCH(C681,INSUMOS!$B:$B,0)),"")</f>
        <v>45000</v>
      </c>
      <c r="G681" s="601">
        <v>0.12</v>
      </c>
      <c r="H681" s="603">
        <f>IFERROR(G681*F681,0)</f>
        <v>5400</v>
      </c>
      <c r="I681" s="595"/>
    </row>
    <row r="682" spans="2:9" ht="15.75" thickBot="1">
      <c r="B682" s="599"/>
      <c r="C682" s="606"/>
      <c r="D682" s="601" t="str">
        <f>IFERROR(INDEX(INSUMOS!$C:$C,MATCH(C682,INSUMOS!$B:$B,0)),"")</f>
        <v/>
      </c>
      <c r="E682" s="602"/>
      <c r="F682" s="603" t="str">
        <f>IFERROR(INDEX(INSUMOS!$D:$D,MATCH(C682,INSUMOS!$B:$B,0)),"")</f>
        <v/>
      </c>
      <c r="G682" s="601"/>
      <c r="H682" s="603">
        <f>IFERROR(G682*F682,0)</f>
        <v>0</v>
      </c>
      <c r="I682" s="595"/>
    </row>
    <row r="683" spans="2:9" ht="15.75" thickBot="1">
      <c r="B683" s="618"/>
      <c r="C683" s="619"/>
      <c r="D683" s="620"/>
      <c r="E683" s="621"/>
      <c r="F683" s="621"/>
      <c r="G683" s="620"/>
      <c r="H683" s="609" t="s">
        <v>307</v>
      </c>
      <c r="I683" s="610">
        <f>SUM(H680:H682)</f>
        <v>5695.3470623333333</v>
      </c>
    </row>
    <row r="684" spans="2:9" ht="15.75" thickBot="1"/>
    <row r="685" spans="2:9" ht="33" customHeight="1" thickBot="1">
      <c r="B685" s="571"/>
      <c r="C685" s="572" t="str">
        <f>+$C$2</f>
        <v>MANTENIMIENTO RESTAURANTES ESCOLARES</v>
      </c>
      <c r="D685" s="573"/>
      <c r="E685" s="573"/>
      <c r="F685" s="573"/>
      <c r="G685" s="574"/>
      <c r="H685" s="575"/>
      <c r="I685" s="576"/>
    </row>
    <row r="686" spans="2:9" ht="33" customHeight="1" thickBot="1">
      <c r="B686" s="577"/>
      <c r="C686" s="578" t="str">
        <f>+$C$3</f>
        <v>GOBERNACION DE ANTIOQUIA</v>
      </c>
      <c r="D686" s="579"/>
      <c r="E686" s="579"/>
      <c r="F686" s="579"/>
      <c r="G686" s="580"/>
      <c r="H686" s="581"/>
      <c r="I686" s="582"/>
    </row>
    <row r="687" spans="2:9" ht="15.75" thickBot="1">
      <c r="B687" s="593"/>
      <c r="I687" s="595"/>
    </row>
    <row r="688" spans="2:9" ht="15.75" thickBot="1">
      <c r="B688" s="589" t="s">
        <v>6</v>
      </c>
      <c r="C688" s="773" t="str">
        <f>INDEX(ACTIVIDADES!$C:$C,MATCH(B689,ACTIVIDADES!$B:$B,0))</f>
        <v>DEMOLICIÓN PISO O ENCHAPE EN CERÁMICA. INCLUYE BOTADA DE ESCOMBROS</v>
      </c>
      <c r="D688" s="774"/>
      <c r="E688" s="774"/>
      <c r="F688" s="774"/>
      <c r="G688" s="775"/>
      <c r="H688" s="587" t="s">
        <v>289</v>
      </c>
      <c r="I688" s="588" t="s">
        <v>290</v>
      </c>
    </row>
    <row r="689" spans="2:10">
      <c r="B689" s="784">
        <f>+ACTIVIDADES!B29</f>
        <v>3.1599999999999966</v>
      </c>
      <c r="C689" s="776"/>
      <c r="D689" s="777"/>
      <c r="E689" s="777"/>
      <c r="F689" s="777"/>
      <c r="G689" s="778"/>
      <c r="H689" s="585">
        <f>IF(I692=0,0,I703/I692)</f>
        <v>0</v>
      </c>
      <c r="I689" s="586">
        <f>IF(I692=0,0,I709/I692)</f>
        <v>0.84825005853900559</v>
      </c>
    </row>
    <row r="690" spans="2:10" ht="15.75" thickBot="1">
      <c r="B690" s="785"/>
      <c r="C690" s="776"/>
      <c r="D690" s="777"/>
      <c r="E690" s="777"/>
      <c r="F690" s="777"/>
      <c r="G690" s="778"/>
      <c r="H690" s="587" t="s">
        <v>291</v>
      </c>
      <c r="I690" s="588" t="s">
        <v>292</v>
      </c>
    </row>
    <row r="691" spans="2:10" ht="15.75" thickBot="1">
      <c r="B691" s="589" t="s">
        <v>22</v>
      </c>
      <c r="C691" s="776"/>
      <c r="D691" s="777"/>
      <c r="E691" s="777"/>
      <c r="F691" s="777"/>
      <c r="G691" s="778"/>
      <c r="H691" s="585">
        <f>IF(I692=0,0,I715/I692)</f>
        <v>8.7878001269936279E-2</v>
      </c>
      <c r="I691" s="586">
        <f>IF(I692=0,0,I721/I692)</f>
        <v>6.3871940191058227E-2</v>
      </c>
    </row>
    <row r="692" spans="2:10" ht="15.75" thickBot="1">
      <c r="B692" s="590" t="str">
        <f>INDEX(ACTIVIDADES!$D:$D,MATCH(B689,ACTIVIDADES!$B:$B,0))</f>
        <v>m</v>
      </c>
      <c r="C692" s="781"/>
      <c r="D692" s="782"/>
      <c r="E692" s="782"/>
      <c r="F692" s="782"/>
      <c r="G692" s="783"/>
      <c r="H692" s="591" t="s">
        <v>293</v>
      </c>
      <c r="I692" s="592">
        <f>SUM(I703:I721)</f>
        <v>16248.584683422221</v>
      </c>
      <c r="J692" s="570">
        <f>+B689</f>
        <v>3.1599999999999966</v>
      </c>
    </row>
    <row r="693" spans="2:10">
      <c r="B693" s="593"/>
      <c r="C693" s="594" t="s">
        <v>294</v>
      </c>
      <c r="I693" s="595"/>
    </row>
    <row r="694" spans="2:10">
      <c r="B694" s="596" t="s">
        <v>295</v>
      </c>
      <c r="C694" s="597" t="s">
        <v>296</v>
      </c>
      <c r="D694" s="598" t="s">
        <v>297</v>
      </c>
      <c r="E694" s="598" t="s">
        <v>298</v>
      </c>
      <c r="F694" s="598" t="s">
        <v>299</v>
      </c>
      <c r="G694" s="598" t="s">
        <v>300</v>
      </c>
      <c r="H694" s="598" t="s">
        <v>301</v>
      </c>
      <c r="I694" s="595"/>
    </row>
    <row r="695" spans="2:10">
      <c r="B695" s="599"/>
      <c r="C695" s="627"/>
      <c r="D695" s="601" t="str">
        <f>IFERROR(INDEX(INSUMOS!$C:$C,MATCH(C695,INSUMOS!$B:$B,0)),"")</f>
        <v/>
      </c>
      <c r="E695" s="602"/>
      <c r="F695" s="607" t="str">
        <f>IFERROR(INDEX(INSUMOS!$D:$D,MATCH(C695,INSUMOS!$B:$B,0)),"")</f>
        <v/>
      </c>
      <c r="G695" s="615"/>
      <c r="H695" s="603">
        <f>IFERROR(G695*F695*E695+F695*E695,0)</f>
        <v>0</v>
      </c>
      <c r="I695" s="595"/>
    </row>
    <row r="696" spans="2:10">
      <c r="B696" s="599"/>
      <c r="C696" s="600"/>
      <c r="D696" s="601" t="str">
        <f>IFERROR(INDEX(INSUMOS!$C:$C,MATCH(C696,INSUMOS!$B:$B,0)),"")</f>
        <v/>
      </c>
      <c r="E696" s="602"/>
      <c r="F696" s="607" t="str">
        <f>IFERROR(INDEX(INSUMOS!$D:$D,MATCH(C696,INSUMOS!$B:$B,0)),"")</f>
        <v/>
      </c>
      <c r="G696" s="615"/>
      <c r="H696" s="603">
        <f t="shared" ref="H696:H702" si="18">IFERROR(G696*F696*E696+F696*E696,0)</f>
        <v>0</v>
      </c>
      <c r="I696" s="595"/>
    </row>
    <row r="697" spans="2:10">
      <c r="B697" s="599"/>
      <c r="C697" s="600"/>
      <c r="D697" s="601" t="str">
        <f>IFERROR(INDEX(INSUMOS!$C:$C,MATCH(C697,INSUMOS!$B:$B,0)),"")</f>
        <v/>
      </c>
      <c r="E697" s="602"/>
      <c r="F697" s="607" t="str">
        <f>IFERROR(INDEX(INSUMOS!$D:$D,MATCH(C697,INSUMOS!$B:$B,0)),"")</f>
        <v/>
      </c>
      <c r="G697" s="615"/>
      <c r="H697" s="603">
        <f t="shared" si="18"/>
        <v>0</v>
      </c>
      <c r="I697" s="595"/>
    </row>
    <row r="698" spans="2:10">
      <c r="B698" s="599"/>
      <c r="C698" s="600"/>
      <c r="D698" s="601" t="str">
        <f>IFERROR(INDEX(INSUMOS!$C:$C,MATCH(C698,INSUMOS!$B:$B,0)),"")</f>
        <v/>
      </c>
      <c r="E698" s="602"/>
      <c r="F698" s="607" t="str">
        <f>IFERROR(INDEX(INSUMOS!$D:$D,MATCH(C698,INSUMOS!$B:$B,0)),"")</f>
        <v/>
      </c>
      <c r="G698" s="615"/>
      <c r="H698" s="603">
        <f t="shared" si="18"/>
        <v>0</v>
      </c>
      <c r="I698" s="595"/>
    </row>
    <row r="699" spans="2:10">
      <c r="B699" s="599"/>
      <c r="C699" s="600"/>
      <c r="D699" s="601" t="str">
        <f>IFERROR(INDEX(INSUMOS!$C:$C,MATCH(C699,INSUMOS!$B:$B,0)),"")</f>
        <v/>
      </c>
      <c r="E699" s="602"/>
      <c r="F699" s="607" t="str">
        <f>IFERROR(INDEX(INSUMOS!$D:$D,MATCH(C699,INSUMOS!$B:$B,0)),"")</f>
        <v/>
      </c>
      <c r="G699" s="615"/>
      <c r="H699" s="603">
        <f t="shared" si="18"/>
        <v>0</v>
      </c>
      <c r="I699" s="595"/>
    </row>
    <row r="700" spans="2:10">
      <c r="B700" s="599"/>
      <c r="C700" s="600"/>
      <c r="D700" s="601" t="str">
        <f>IFERROR(INDEX(INSUMOS!$C:$C,MATCH(C700,INSUMOS!$B:$B,0)),"")</f>
        <v/>
      </c>
      <c r="E700" s="602"/>
      <c r="F700" s="607" t="str">
        <f>IFERROR(INDEX(INSUMOS!$D:$D,MATCH(C700,INSUMOS!$B:$B,0)),"")</f>
        <v/>
      </c>
      <c r="G700" s="615"/>
      <c r="H700" s="603">
        <f t="shared" si="18"/>
        <v>0</v>
      </c>
      <c r="I700" s="595"/>
    </row>
    <row r="701" spans="2:10">
      <c r="B701" s="599"/>
      <c r="C701" s="606"/>
      <c r="D701" s="601" t="str">
        <f>IFERROR(INDEX(INSUMOS!$C:$C,MATCH(C701,INSUMOS!$B:$B,0)),"")</f>
        <v/>
      </c>
      <c r="E701" s="602"/>
      <c r="F701" s="607" t="str">
        <f>IFERROR(INDEX(INSUMOS!$D:$D,MATCH(C701,INSUMOS!$B:$B,0)),"")</f>
        <v/>
      </c>
      <c r="G701" s="615"/>
      <c r="H701" s="603">
        <f t="shared" si="18"/>
        <v>0</v>
      </c>
      <c r="I701" s="595"/>
    </row>
    <row r="702" spans="2:10" ht="15.75" thickBot="1">
      <c r="B702" s="599"/>
      <c r="C702" s="606"/>
      <c r="D702" s="601" t="str">
        <f>IFERROR(INDEX(INSUMOS!$C:$C,MATCH(C702,INSUMOS!$B:$B,0)),"")</f>
        <v/>
      </c>
      <c r="E702" s="602"/>
      <c r="F702" s="607" t="str">
        <f>IFERROR(INDEX(INSUMOS!$D:$D,MATCH(C702,INSUMOS!$B:$B,0)),"")</f>
        <v/>
      </c>
      <c r="G702" s="615"/>
      <c r="H702" s="608">
        <f t="shared" si="18"/>
        <v>0</v>
      </c>
      <c r="I702" s="595"/>
    </row>
    <row r="703" spans="2:10" ht="15.75" thickBot="1">
      <c r="B703" s="593"/>
      <c r="H703" s="609" t="s">
        <v>307</v>
      </c>
      <c r="I703" s="610">
        <f>SUM(H695:H702)</f>
        <v>0</v>
      </c>
    </row>
    <row r="704" spans="2:10">
      <c r="B704" s="593"/>
      <c r="C704" s="611" t="s">
        <v>308</v>
      </c>
      <c r="I704" s="595"/>
    </row>
    <row r="705" spans="2:9">
      <c r="B705" s="596" t="s">
        <v>295</v>
      </c>
      <c r="C705" s="597" t="s">
        <v>296</v>
      </c>
      <c r="D705" s="598" t="s">
        <v>309</v>
      </c>
      <c r="E705" s="612" t="s">
        <v>310</v>
      </c>
      <c r="F705" s="612"/>
      <c r="G705" s="613" t="s">
        <v>311</v>
      </c>
      <c r="H705" s="614" t="s">
        <v>301</v>
      </c>
      <c r="I705" s="595"/>
    </row>
    <row r="706" spans="2:9">
      <c r="B706" s="599"/>
      <c r="C706" s="606" t="s">
        <v>312</v>
      </c>
      <c r="D706" s="601">
        <v>2</v>
      </c>
      <c r="E706" s="615">
        <f>IFERROR(INDEX('MANO DE OBRA'!$F:$F,MATCH(C706,'MANO DE OBRA'!$B:$B,0)),"")</f>
        <v>0.77116642793298318</v>
      </c>
      <c r="F706" s="603">
        <f>IFERROR(INDEX('MANO DE OBRA'!$J:$J,MATCH(C706,'MANO DE OBRA'!$B:$B,0)),"")</f>
        <v>103371.47181666666</v>
      </c>
      <c r="G706" s="83">
        <v>15</v>
      </c>
      <c r="H706" s="603">
        <f>IFERROR((F706/G706)*D706,0)</f>
        <v>13782.862908888888</v>
      </c>
      <c r="I706" s="595"/>
    </row>
    <row r="707" spans="2:9">
      <c r="B707" s="599"/>
      <c r="C707" s="606"/>
      <c r="D707" s="601"/>
      <c r="E707" s="615" t="str">
        <f>IFERROR(INDEX('MANO DE OBRA'!$F:$F,MATCH(C707,'MANO DE OBRA'!$B:$B,0)),"")</f>
        <v/>
      </c>
      <c r="F707" s="603" t="str">
        <f>IFERROR(INDEX('MANO DE OBRA'!$J:$J,MATCH(C707,'MANO DE OBRA'!$B:$B,0)),"")</f>
        <v/>
      </c>
      <c r="G707" s="83">
        <f>+G706</f>
        <v>15</v>
      </c>
      <c r="H707" s="603">
        <f>IFERROR((F707/G707)*D707,0)</f>
        <v>0</v>
      </c>
      <c r="I707" s="595"/>
    </row>
    <row r="708" spans="2:9" ht="15.75" thickBot="1">
      <c r="B708" s="599"/>
      <c r="C708" s="606"/>
      <c r="D708" s="601"/>
      <c r="E708" s="615" t="str">
        <f>IFERROR(INDEX('MANO DE OBRA'!$F:$F,MATCH(C708,'MANO DE OBRA'!$B:$B,0)),"")</f>
        <v/>
      </c>
      <c r="F708" s="603" t="str">
        <f>IFERROR(INDEX('MANO DE OBRA'!$J:$J,MATCH(C708,'MANO DE OBRA'!$B:$B,0)),"")</f>
        <v/>
      </c>
      <c r="G708" s="83">
        <f>+G706</f>
        <v>15</v>
      </c>
      <c r="H708" s="603">
        <f>IFERROR((F708/G708)*D708,0)</f>
        <v>0</v>
      </c>
      <c r="I708" s="595"/>
    </row>
    <row r="709" spans="2:9" ht="15.75" thickBot="1">
      <c r="B709" s="593"/>
      <c r="H709" s="609" t="s">
        <v>307</v>
      </c>
      <c r="I709" s="610">
        <f>SUM(H706:H708)</f>
        <v>13782.862908888888</v>
      </c>
    </row>
    <row r="710" spans="2:9">
      <c r="B710" s="593"/>
      <c r="C710" s="611" t="s">
        <v>313</v>
      </c>
      <c r="I710" s="595"/>
    </row>
    <row r="711" spans="2:9" ht="30">
      <c r="B711" s="596" t="s">
        <v>295</v>
      </c>
      <c r="C711" s="597" t="s">
        <v>296</v>
      </c>
      <c r="D711" s="613" t="s">
        <v>238</v>
      </c>
      <c r="E711" s="613" t="s">
        <v>22</v>
      </c>
      <c r="F711" s="613" t="s">
        <v>314</v>
      </c>
      <c r="G711" s="613" t="s">
        <v>315</v>
      </c>
      <c r="H711" s="613" t="s">
        <v>301</v>
      </c>
      <c r="I711" s="595"/>
    </row>
    <row r="712" spans="2:9">
      <c r="B712" s="599"/>
      <c r="C712" s="616" t="s">
        <v>316</v>
      </c>
      <c r="D712" s="615">
        <v>0.05</v>
      </c>
      <c r="E712" s="602"/>
      <c r="F712" s="603">
        <f>+I709</f>
        <v>13782.862908888888</v>
      </c>
      <c r="G712" s="601">
        <v>1</v>
      </c>
      <c r="H712" s="603">
        <f>IFERROR(G712*F712*D712,0)</f>
        <v>689.14314544444449</v>
      </c>
      <c r="I712" s="595"/>
    </row>
    <row r="713" spans="2:9">
      <c r="B713" s="599"/>
      <c r="C713" s="628" t="s">
        <v>324</v>
      </c>
      <c r="D713" s="601"/>
      <c r="E713" s="601" t="str">
        <f>IFERROR(INDEX(INSUMOS!$C:$C,MATCH(C713,INSUMOS!$B:$B,0)),"")</f>
        <v>día</v>
      </c>
      <c r="F713" s="603">
        <f>IFERROR(INDEX(INSUMOS!$D:$D,MATCH(C713,INSUMOS!$B:$B,0)),"")</f>
        <v>24625.000000000022</v>
      </c>
      <c r="G713" s="83">
        <v>0.03</v>
      </c>
      <c r="H713" s="603">
        <f>IFERROR(G713*F713,0)</f>
        <v>738.75000000000068</v>
      </c>
      <c r="I713" s="595"/>
    </row>
    <row r="714" spans="2:9" ht="15.75" thickBot="1">
      <c r="B714" s="599"/>
      <c r="C714" s="606"/>
      <c r="D714" s="601"/>
      <c r="E714" s="601" t="str">
        <f>IFERROR(INDEX(INSUMOS!$C:$C,MATCH(C714,INSUMOS!$B:$B,0)),"")</f>
        <v/>
      </c>
      <c r="F714" s="603" t="str">
        <f>IFERROR(INDEX(INSUMOS!$D:$D,MATCH(C714,INSUMOS!$B:$B,0)),"")</f>
        <v/>
      </c>
      <c r="G714" s="601"/>
      <c r="H714" s="608">
        <f>IFERROR(G714*F714,0)</f>
        <v>0</v>
      </c>
      <c r="I714" s="595"/>
    </row>
    <row r="715" spans="2:9" ht="15.75" thickBot="1">
      <c r="B715" s="593"/>
      <c r="H715" s="609" t="s">
        <v>307</v>
      </c>
      <c r="I715" s="610">
        <f>SUM(H712:H714)</f>
        <v>1427.8931454444451</v>
      </c>
    </row>
    <row r="716" spans="2:9">
      <c r="B716" s="593"/>
      <c r="C716" s="611" t="s">
        <v>317</v>
      </c>
      <c r="I716" s="595"/>
    </row>
    <row r="717" spans="2:9" ht="30">
      <c r="B717" s="596" t="s">
        <v>295</v>
      </c>
      <c r="C717" s="597" t="s">
        <v>296</v>
      </c>
      <c r="D717" s="613" t="s">
        <v>238</v>
      </c>
      <c r="E717" s="613" t="s">
        <v>22</v>
      </c>
      <c r="F717" s="613" t="s">
        <v>314</v>
      </c>
      <c r="G717" s="613" t="s">
        <v>315</v>
      </c>
      <c r="H717" s="598" t="s">
        <v>301</v>
      </c>
      <c r="I717" s="595"/>
    </row>
    <row r="718" spans="2:9">
      <c r="B718" s="599"/>
      <c r="C718" s="616" t="s">
        <v>318</v>
      </c>
      <c r="D718" s="615">
        <v>0.01</v>
      </c>
      <c r="E718" s="617">
        <v>1</v>
      </c>
      <c r="F718" s="603">
        <f>+I709</f>
        <v>13782.862908888888</v>
      </c>
      <c r="G718" s="601">
        <v>0.01</v>
      </c>
      <c r="H718" s="603">
        <f>IFERROR(G718*F718,0)</f>
        <v>137.82862908888887</v>
      </c>
      <c r="I718" s="595"/>
    </row>
    <row r="719" spans="2:9">
      <c r="B719" s="599"/>
      <c r="C719" s="567" t="s">
        <v>319</v>
      </c>
      <c r="E719" s="601" t="str">
        <f>IFERROR(INDEX(INSUMOS!$C:$C,MATCH(C719,INSUMOS!$B:$B,0)),"")</f>
        <v>m3</v>
      </c>
      <c r="F719" s="603">
        <f>IFERROR(INDEX(INSUMOS!$D:$D,MATCH(C719,INSUMOS!$B:$B,0)),"")</f>
        <v>45000</v>
      </c>
      <c r="G719" s="601">
        <v>0.02</v>
      </c>
      <c r="H719" s="603">
        <f>IFERROR(G719*F719,0)</f>
        <v>900</v>
      </c>
      <c r="I719" s="595"/>
    </row>
    <row r="720" spans="2:9" ht="15.75" thickBot="1">
      <c r="B720" s="599"/>
      <c r="C720" s="606"/>
      <c r="D720" s="601" t="str">
        <f>IFERROR(INDEX(INSUMOS!$C:$C,MATCH(C720,INSUMOS!$B:$B,0)),"")</f>
        <v/>
      </c>
      <c r="E720" s="602"/>
      <c r="F720" s="603" t="str">
        <f>IFERROR(INDEX(INSUMOS!$D:$D,MATCH(C720,INSUMOS!$B:$B,0)),"")</f>
        <v/>
      </c>
      <c r="G720" s="601"/>
      <c r="H720" s="603">
        <f>IFERROR(G720*F720,0)</f>
        <v>0</v>
      </c>
      <c r="I720" s="595"/>
    </row>
    <row r="721" spans="2:10" ht="15.75" thickBot="1">
      <c r="B721" s="618"/>
      <c r="C721" s="619"/>
      <c r="D721" s="620"/>
      <c r="E721" s="621"/>
      <c r="F721" s="621"/>
      <c r="G721" s="620"/>
      <c r="H721" s="609" t="s">
        <v>307</v>
      </c>
      <c r="I721" s="610">
        <f>SUM(H718:H720)</f>
        <v>1037.8286290888889</v>
      </c>
    </row>
    <row r="722" spans="2:10" ht="15.75" thickBot="1"/>
    <row r="723" spans="2:10" ht="33" customHeight="1" thickBot="1">
      <c r="B723" s="571"/>
      <c r="C723" s="572" t="str">
        <f>+$C$2</f>
        <v>MANTENIMIENTO RESTAURANTES ESCOLARES</v>
      </c>
      <c r="D723" s="573"/>
      <c r="E723" s="573"/>
      <c r="F723" s="573"/>
      <c r="G723" s="574"/>
      <c r="H723" s="575"/>
      <c r="I723" s="576"/>
    </row>
    <row r="724" spans="2:10" ht="33" customHeight="1" thickBot="1">
      <c r="B724" s="577"/>
      <c r="C724" s="578" t="str">
        <f>+$C$3</f>
        <v>GOBERNACION DE ANTIOQUIA</v>
      </c>
      <c r="D724" s="579"/>
      <c r="E724" s="579"/>
      <c r="F724" s="579"/>
      <c r="G724" s="580"/>
      <c r="H724" s="581"/>
      <c r="I724" s="582"/>
    </row>
    <row r="725" spans="2:10" ht="15.75" thickBot="1">
      <c r="B725" s="593"/>
      <c r="I725" s="595"/>
    </row>
    <row r="726" spans="2:10" ht="15.75" thickBot="1">
      <c r="B726" s="589" t="s">
        <v>6</v>
      </c>
      <c r="C726" s="773" t="str">
        <f>INDEX(ACTIVIDADES!$C:$C,MATCH(B727,ACTIVIDADES!$B:$B,0))</f>
        <v>DEMOLICIÓN REVOQUE muros. INCLUYE BOTADA DE ESCOMBROS</v>
      </c>
      <c r="D726" s="774"/>
      <c r="E726" s="774"/>
      <c r="F726" s="774"/>
      <c r="G726" s="775"/>
      <c r="H726" s="587" t="s">
        <v>289</v>
      </c>
      <c r="I726" s="588" t="s">
        <v>290</v>
      </c>
    </row>
    <row r="727" spans="2:10">
      <c r="B727" s="784">
        <f>+ACTIVIDADES!B30</f>
        <v>3.1699999999999964</v>
      </c>
      <c r="C727" s="776"/>
      <c r="D727" s="777"/>
      <c r="E727" s="777"/>
      <c r="F727" s="777"/>
      <c r="G727" s="778"/>
      <c r="H727" s="585">
        <f>IF(I730=0,0,I741/I730)</f>
        <v>0</v>
      </c>
      <c r="I727" s="586">
        <f>IF(I730=0,0,I747/I730)</f>
        <v>0.8253910837468782</v>
      </c>
    </row>
    <row r="728" spans="2:10" ht="15.75" thickBot="1">
      <c r="B728" s="785"/>
      <c r="C728" s="776"/>
      <c r="D728" s="777"/>
      <c r="E728" s="777"/>
      <c r="F728" s="777"/>
      <c r="G728" s="778"/>
      <c r="H728" s="587" t="s">
        <v>291</v>
      </c>
      <c r="I728" s="588" t="s">
        <v>292</v>
      </c>
    </row>
    <row r="729" spans="2:10" ht="15.75" thickBot="1">
      <c r="B729" s="589" t="s">
        <v>22</v>
      </c>
      <c r="C729" s="776"/>
      <c r="D729" s="777"/>
      <c r="E729" s="777"/>
      <c r="F729" s="777"/>
      <c r="G729" s="778"/>
      <c r="H729" s="585">
        <f>IF(I730=0,0,I753/I730)</f>
        <v>8.5509830474555612E-2</v>
      </c>
      <c r="I729" s="586">
        <f>IF(I730=0,0,I759/I730)</f>
        <v>8.9099085778566248E-2</v>
      </c>
    </row>
    <row r="730" spans="2:10" ht="15.75" thickBot="1">
      <c r="B730" s="590" t="str">
        <f>INDEX(ACTIVIDADES!$D:$D,MATCH(B727,ACTIVIDADES!$B:$B,0))</f>
        <v>m²</v>
      </c>
      <c r="C730" s="781"/>
      <c r="D730" s="782"/>
      <c r="E730" s="782"/>
      <c r="F730" s="782"/>
      <c r="G730" s="783"/>
      <c r="H730" s="591" t="s">
        <v>293</v>
      </c>
      <c r="I730" s="592">
        <f>SUM(I741:I759)</f>
        <v>16698.584683422221</v>
      </c>
      <c r="J730" s="570">
        <f>+B727</f>
        <v>3.1699999999999964</v>
      </c>
    </row>
    <row r="731" spans="2:10">
      <c r="B731" s="593"/>
      <c r="C731" s="594" t="s">
        <v>294</v>
      </c>
      <c r="I731" s="595"/>
    </row>
    <row r="732" spans="2:10">
      <c r="B732" s="596" t="s">
        <v>295</v>
      </c>
      <c r="C732" s="597" t="s">
        <v>296</v>
      </c>
      <c r="D732" s="598" t="s">
        <v>297</v>
      </c>
      <c r="E732" s="598" t="s">
        <v>298</v>
      </c>
      <c r="F732" s="598" t="s">
        <v>299</v>
      </c>
      <c r="G732" s="598" t="s">
        <v>300</v>
      </c>
      <c r="H732" s="598" t="s">
        <v>301</v>
      </c>
      <c r="I732" s="595"/>
    </row>
    <row r="733" spans="2:10">
      <c r="B733" s="599"/>
      <c r="C733" s="627"/>
      <c r="D733" s="601" t="str">
        <f>IFERROR(INDEX(INSUMOS!$C:$C,MATCH(C733,INSUMOS!$B:$B,0)),"")</f>
        <v/>
      </c>
      <c r="E733" s="602"/>
      <c r="F733" s="607" t="str">
        <f>IFERROR(INDEX(INSUMOS!$D:$D,MATCH(C733,INSUMOS!$B:$B,0)),"")</f>
        <v/>
      </c>
      <c r="G733" s="615"/>
      <c r="H733" s="603">
        <f>IFERROR(G733*F733*E733+F733*E733,0)</f>
        <v>0</v>
      </c>
      <c r="I733" s="595"/>
    </row>
    <row r="734" spans="2:10">
      <c r="B734" s="599"/>
      <c r="C734" s="600"/>
      <c r="D734" s="601" t="str">
        <f>IFERROR(INDEX(INSUMOS!$C:$C,MATCH(C734,INSUMOS!$B:$B,0)),"")</f>
        <v/>
      </c>
      <c r="E734" s="602"/>
      <c r="F734" s="607" t="str">
        <f>IFERROR(INDEX(INSUMOS!$D:$D,MATCH(C734,INSUMOS!$B:$B,0)),"")</f>
        <v/>
      </c>
      <c r="G734" s="615"/>
      <c r="H734" s="603">
        <f t="shared" ref="H734:H740" si="19">IFERROR(G734*F734*E734+F734*E734,0)</f>
        <v>0</v>
      </c>
      <c r="I734" s="595"/>
    </row>
    <row r="735" spans="2:10">
      <c r="B735" s="599"/>
      <c r="C735" s="600"/>
      <c r="D735" s="601" t="str">
        <f>IFERROR(INDEX(INSUMOS!$C:$C,MATCH(C735,INSUMOS!$B:$B,0)),"")</f>
        <v/>
      </c>
      <c r="E735" s="602"/>
      <c r="F735" s="607" t="str">
        <f>IFERROR(INDEX(INSUMOS!$D:$D,MATCH(C735,INSUMOS!$B:$B,0)),"")</f>
        <v/>
      </c>
      <c r="G735" s="615"/>
      <c r="H735" s="603">
        <f t="shared" si="19"/>
        <v>0</v>
      </c>
      <c r="I735" s="595"/>
    </row>
    <row r="736" spans="2:10">
      <c r="B736" s="599"/>
      <c r="C736" s="600"/>
      <c r="D736" s="601" t="str">
        <f>IFERROR(INDEX(INSUMOS!$C:$C,MATCH(C736,INSUMOS!$B:$B,0)),"")</f>
        <v/>
      </c>
      <c r="E736" s="602"/>
      <c r="F736" s="607" t="str">
        <f>IFERROR(INDEX(INSUMOS!$D:$D,MATCH(C736,INSUMOS!$B:$B,0)),"")</f>
        <v/>
      </c>
      <c r="G736" s="615"/>
      <c r="H736" s="603">
        <f t="shared" si="19"/>
        <v>0</v>
      </c>
      <c r="I736" s="595"/>
    </row>
    <row r="737" spans="2:9">
      <c r="B737" s="599"/>
      <c r="C737" s="600"/>
      <c r="D737" s="601" t="str">
        <f>IFERROR(INDEX(INSUMOS!$C:$C,MATCH(C737,INSUMOS!$B:$B,0)),"")</f>
        <v/>
      </c>
      <c r="E737" s="602"/>
      <c r="F737" s="607" t="str">
        <f>IFERROR(INDEX(INSUMOS!$D:$D,MATCH(C737,INSUMOS!$B:$B,0)),"")</f>
        <v/>
      </c>
      <c r="G737" s="615"/>
      <c r="H737" s="603">
        <f t="shared" si="19"/>
        <v>0</v>
      </c>
      <c r="I737" s="595"/>
    </row>
    <row r="738" spans="2:9">
      <c r="B738" s="599"/>
      <c r="C738" s="600"/>
      <c r="D738" s="601" t="str">
        <f>IFERROR(INDEX(INSUMOS!$C:$C,MATCH(C738,INSUMOS!$B:$B,0)),"")</f>
        <v/>
      </c>
      <c r="E738" s="602"/>
      <c r="F738" s="607" t="str">
        <f>IFERROR(INDEX(INSUMOS!$D:$D,MATCH(C738,INSUMOS!$B:$B,0)),"")</f>
        <v/>
      </c>
      <c r="G738" s="615"/>
      <c r="H738" s="603">
        <f t="shared" si="19"/>
        <v>0</v>
      </c>
      <c r="I738" s="595"/>
    </row>
    <row r="739" spans="2:9">
      <c r="B739" s="599"/>
      <c r="C739" s="606"/>
      <c r="D739" s="601" t="str">
        <f>IFERROR(INDEX(INSUMOS!$C:$C,MATCH(C739,INSUMOS!$B:$B,0)),"")</f>
        <v/>
      </c>
      <c r="E739" s="602"/>
      <c r="F739" s="607" t="str">
        <f>IFERROR(INDEX(INSUMOS!$D:$D,MATCH(C739,INSUMOS!$B:$B,0)),"")</f>
        <v/>
      </c>
      <c r="G739" s="615"/>
      <c r="H739" s="603">
        <f t="shared" si="19"/>
        <v>0</v>
      </c>
      <c r="I739" s="595"/>
    </row>
    <row r="740" spans="2:9" ht="15.75" thickBot="1">
      <c r="B740" s="599"/>
      <c r="C740" s="606"/>
      <c r="D740" s="601" t="str">
        <f>IFERROR(INDEX(INSUMOS!$C:$C,MATCH(C740,INSUMOS!$B:$B,0)),"")</f>
        <v/>
      </c>
      <c r="E740" s="602"/>
      <c r="F740" s="607" t="str">
        <f>IFERROR(INDEX(INSUMOS!$D:$D,MATCH(C740,INSUMOS!$B:$B,0)),"")</f>
        <v/>
      </c>
      <c r="G740" s="615"/>
      <c r="H740" s="608">
        <f t="shared" si="19"/>
        <v>0</v>
      </c>
      <c r="I740" s="595"/>
    </row>
    <row r="741" spans="2:9" ht="15.75" thickBot="1">
      <c r="B741" s="593"/>
      <c r="H741" s="609" t="s">
        <v>307</v>
      </c>
      <c r="I741" s="610">
        <f>SUM(H733:H740)</f>
        <v>0</v>
      </c>
    </row>
    <row r="742" spans="2:9">
      <c r="B742" s="593"/>
      <c r="C742" s="611" t="s">
        <v>308</v>
      </c>
      <c r="I742" s="595"/>
    </row>
    <row r="743" spans="2:9">
      <c r="B743" s="596" t="s">
        <v>295</v>
      </c>
      <c r="C743" s="597" t="s">
        <v>296</v>
      </c>
      <c r="D743" s="598" t="s">
        <v>309</v>
      </c>
      <c r="E743" s="612" t="s">
        <v>310</v>
      </c>
      <c r="F743" s="612"/>
      <c r="G743" s="613" t="s">
        <v>311</v>
      </c>
      <c r="H743" s="614" t="s">
        <v>301</v>
      </c>
      <c r="I743" s="595"/>
    </row>
    <row r="744" spans="2:9">
      <c r="B744" s="599"/>
      <c r="C744" s="606" t="s">
        <v>312</v>
      </c>
      <c r="D744" s="601">
        <v>2</v>
      </c>
      <c r="E744" s="615">
        <f>IFERROR(INDEX('MANO DE OBRA'!$F:$F,MATCH(C744,'MANO DE OBRA'!$B:$B,0)),"")</f>
        <v>0.77116642793298318</v>
      </c>
      <c r="F744" s="603">
        <f>IFERROR(INDEX('MANO DE OBRA'!$J:$J,MATCH(C744,'MANO DE OBRA'!$B:$B,0)),"")</f>
        <v>103371.47181666666</v>
      </c>
      <c r="G744" s="83">
        <v>15</v>
      </c>
      <c r="H744" s="603">
        <f>IFERROR((F744/G744)*D744,0)</f>
        <v>13782.862908888888</v>
      </c>
      <c r="I744" s="595"/>
    </row>
    <row r="745" spans="2:9">
      <c r="B745" s="599"/>
      <c r="C745" s="606"/>
      <c r="D745" s="601"/>
      <c r="E745" s="615" t="str">
        <f>IFERROR(INDEX('MANO DE OBRA'!$F:$F,MATCH(C745,'MANO DE OBRA'!$B:$B,0)),"")</f>
        <v/>
      </c>
      <c r="F745" s="603" t="str">
        <f>IFERROR(INDEX('MANO DE OBRA'!$J:$J,MATCH(C745,'MANO DE OBRA'!$B:$B,0)),"")</f>
        <v/>
      </c>
      <c r="G745" s="83">
        <f>+G744</f>
        <v>15</v>
      </c>
      <c r="H745" s="603">
        <f>IFERROR((F745/G745)*D745,0)</f>
        <v>0</v>
      </c>
      <c r="I745" s="595"/>
    </row>
    <row r="746" spans="2:9" ht="15.75" thickBot="1">
      <c r="B746" s="599"/>
      <c r="C746" s="606"/>
      <c r="D746" s="601"/>
      <c r="E746" s="615" t="str">
        <f>IFERROR(INDEX('MANO DE OBRA'!$F:$F,MATCH(C746,'MANO DE OBRA'!$B:$B,0)),"")</f>
        <v/>
      </c>
      <c r="F746" s="603" t="str">
        <f>IFERROR(INDEX('MANO DE OBRA'!$J:$J,MATCH(C746,'MANO DE OBRA'!$B:$B,0)),"")</f>
        <v/>
      </c>
      <c r="G746" s="83">
        <f>+G744</f>
        <v>15</v>
      </c>
      <c r="H746" s="603">
        <f>IFERROR((F746/G746)*D746,0)</f>
        <v>0</v>
      </c>
      <c r="I746" s="595"/>
    </row>
    <row r="747" spans="2:9" ht="15.75" thickBot="1">
      <c r="B747" s="593"/>
      <c r="H747" s="609" t="s">
        <v>307</v>
      </c>
      <c r="I747" s="610">
        <f>SUM(H744:H746)</f>
        <v>13782.862908888888</v>
      </c>
    </row>
    <row r="748" spans="2:9">
      <c r="B748" s="593"/>
      <c r="C748" s="611" t="s">
        <v>313</v>
      </c>
      <c r="I748" s="595"/>
    </row>
    <row r="749" spans="2:9" ht="30">
      <c r="B749" s="596" t="s">
        <v>295</v>
      </c>
      <c r="C749" s="597" t="s">
        <v>296</v>
      </c>
      <c r="D749" s="613" t="s">
        <v>238</v>
      </c>
      <c r="E749" s="613" t="s">
        <v>22</v>
      </c>
      <c r="F749" s="613" t="s">
        <v>314</v>
      </c>
      <c r="G749" s="613" t="s">
        <v>315</v>
      </c>
      <c r="H749" s="613" t="s">
        <v>301</v>
      </c>
      <c r="I749" s="595"/>
    </row>
    <row r="750" spans="2:9">
      <c r="B750" s="599"/>
      <c r="C750" s="616" t="s">
        <v>316</v>
      </c>
      <c r="D750" s="615">
        <v>0.05</v>
      </c>
      <c r="E750" s="602"/>
      <c r="F750" s="603">
        <f>+I747</f>
        <v>13782.862908888888</v>
      </c>
      <c r="G750" s="601">
        <v>1</v>
      </c>
      <c r="H750" s="603">
        <f>IFERROR(G750*F750*D750,0)</f>
        <v>689.14314544444449</v>
      </c>
      <c r="I750" s="595"/>
    </row>
    <row r="751" spans="2:9">
      <c r="B751" s="599"/>
      <c r="C751" s="628" t="s">
        <v>324</v>
      </c>
      <c r="D751" s="601"/>
      <c r="E751" s="601" t="str">
        <f>IFERROR(INDEX(INSUMOS!$C:$C,MATCH(C751,INSUMOS!$B:$B,0)),"")</f>
        <v>día</v>
      </c>
      <c r="F751" s="603">
        <f>IFERROR(INDEX(INSUMOS!$D:$D,MATCH(C751,INSUMOS!$B:$B,0)),"")</f>
        <v>24625.000000000022</v>
      </c>
      <c r="G751" s="83">
        <v>0.03</v>
      </c>
      <c r="H751" s="603">
        <f>IFERROR(G751*F751,0)</f>
        <v>738.75000000000068</v>
      </c>
      <c r="I751" s="595"/>
    </row>
    <row r="752" spans="2:9" ht="15.75" thickBot="1">
      <c r="B752" s="599"/>
      <c r="C752" s="606"/>
      <c r="D752" s="601"/>
      <c r="E752" s="601" t="str">
        <f>IFERROR(INDEX(INSUMOS!$C:$C,MATCH(C752,INSUMOS!$B:$B,0)),"")</f>
        <v/>
      </c>
      <c r="F752" s="603" t="str">
        <f>IFERROR(INDEX(INSUMOS!$D:$D,MATCH(C752,INSUMOS!$B:$B,0)),"")</f>
        <v/>
      </c>
      <c r="G752" s="601"/>
      <c r="H752" s="608">
        <f>IFERROR(G752*F752,0)</f>
        <v>0</v>
      </c>
      <c r="I752" s="595"/>
    </row>
    <row r="753" spans="2:10" ht="15.75" thickBot="1">
      <c r="B753" s="593"/>
      <c r="H753" s="609" t="s">
        <v>307</v>
      </c>
      <c r="I753" s="610">
        <f>SUM(H750:H752)</f>
        <v>1427.8931454444451</v>
      </c>
    </row>
    <row r="754" spans="2:10">
      <c r="B754" s="593"/>
      <c r="C754" s="611" t="s">
        <v>317</v>
      </c>
      <c r="I754" s="595"/>
    </row>
    <row r="755" spans="2:10" ht="30">
      <c r="B755" s="596" t="s">
        <v>295</v>
      </c>
      <c r="C755" s="597" t="s">
        <v>296</v>
      </c>
      <c r="D755" s="613" t="s">
        <v>238</v>
      </c>
      <c r="E755" s="613" t="s">
        <v>22</v>
      </c>
      <c r="F755" s="613" t="s">
        <v>314</v>
      </c>
      <c r="G755" s="613" t="s">
        <v>315</v>
      </c>
      <c r="H755" s="598" t="s">
        <v>301</v>
      </c>
      <c r="I755" s="595"/>
    </row>
    <row r="756" spans="2:10">
      <c r="B756" s="599"/>
      <c r="C756" s="616" t="s">
        <v>318</v>
      </c>
      <c r="D756" s="615">
        <v>0.01</v>
      </c>
      <c r="E756" s="617">
        <v>1</v>
      </c>
      <c r="F756" s="603">
        <f>+I747</f>
        <v>13782.862908888888</v>
      </c>
      <c r="G756" s="601">
        <v>0.01</v>
      </c>
      <c r="H756" s="603">
        <f>IFERROR(G756*F756,0)</f>
        <v>137.82862908888887</v>
      </c>
      <c r="I756" s="595"/>
    </row>
    <row r="757" spans="2:10">
      <c r="B757" s="599"/>
      <c r="C757" s="567" t="s">
        <v>319</v>
      </c>
      <c r="E757" s="601" t="str">
        <f>IFERROR(INDEX(INSUMOS!$C:$C,MATCH(C757,INSUMOS!$B:$B,0)),"")</f>
        <v>m3</v>
      </c>
      <c r="F757" s="603">
        <f>IFERROR(INDEX(INSUMOS!$D:$D,MATCH(C757,INSUMOS!$B:$B,0)),"")</f>
        <v>45000</v>
      </c>
      <c r="G757" s="601">
        <v>0.03</v>
      </c>
      <c r="H757" s="603">
        <f>IFERROR(G757*F757,0)</f>
        <v>1350</v>
      </c>
      <c r="I757" s="595"/>
    </row>
    <row r="758" spans="2:10" ht="15.75" thickBot="1">
      <c r="B758" s="599"/>
      <c r="C758" s="606"/>
      <c r="D758" s="601" t="str">
        <f>IFERROR(INDEX(INSUMOS!$C:$C,MATCH(C758,INSUMOS!$B:$B,0)),"")</f>
        <v/>
      </c>
      <c r="E758" s="602"/>
      <c r="F758" s="603" t="str">
        <f>IFERROR(INDEX(INSUMOS!$D:$D,MATCH(C758,INSUMOS!$B:$B,0)),"")</f>
        <v/>
      </c>
      <c r="G758" s="601"/>
      <c r="H758" s="603">
        <f>IFERROR(G758*F758,0)</f>
        <v>0</v>
      </c>
      <c r="I758" s="595"/>
    </row>
    <row r="759" spans="2:10" ht="15.75" thickBot="1">
      <c r="B759" s="618"/>
      <c r="C759" s="619"/>
      <c r="D759" s="620"/>
      <c r="E759" s="621"/>
      <c r="F759" s="621"/>
      <c r="G759" s="620"/>
      <c r="H759" s="609" t="s">
        <v>307</v>
      </c>
      <c r="I759" s="610">
        <f>SUM(H756:H758)</f>
        <v>1487.8286290888889</v>
      </c>
    </row>
    <row r="760" spans="2:10" ht="15.75" thickBot="1"/>
    <row r="761" spans="2:10" ht="33" customHeight="1" thickBot="1">
      <c r="B761" s="571"/>
      <c r="C761" s="572" t="str">
        <f>+$C$2</f>
        <v>MANTENIMIENTO RESTAURANTES ESCOLARES</v>
      </c>
      <c r="D761" s="573"/>
      <c r="E761" s="573"/>
      <c r="F761" s="573"/>
      <c r="G761" s="574"/>
      <c r="H761" s="575"/>
      <c r="I761" s="576"/>
    </row>
    <row r="762" spans="2:10" ht="33" customHeight="1" thickBot="1">
      <c r="B762" s="577"/>
      <c r="C762" s="578" t="str">
        <f>+$C$3</f>
        <v>GOBERNACION DE ANTIOQUIA</v>
      </c>
      <c r="D762" s="579"/>
      <c r="E762" s="579"/>
      <c r="F762" s="579"/>
      <c r="G762" s="580"/>
      <c r="H762" s="581"/>
      <c r="I762" s="582"/>
    </row>
    <row r="763" spans="2:10" ht="15.75" thickBot="1">
      <c r="B763" s="593"/>
      <c r="I763" s="595"/>
    </row>
    <row r="764" spans="2:10" ht="15.75" thickBot="1">
      <c r="B764" s="589" t="s">
        <v>6</v>
      </c>
      <c r="C764" s="773" t="str">
        <f>INDEX(ACTIVIDADES!$C:$C,MATCH(B765,ACTIVIDADES!$B:$B,0))</f>
        <v>DEMOLICIÓN MUROS EN LADRILLO O BLOQUE hasta 0.10m de espesor. INCLUYE BOTADA DE ESCOMBROS</v>
      </c>
      <c r="D764" s="774"/>
      <c r="E764" s="774"/>
      <c r="F764" s="774"/>
      <c r="G764" s="775"/>
      <c r="H764" s="587" t="s">
        <v>289</v>
      </c>
      <c r="I764" s="588" t="s">
        <v>290</v>
      </c>
    </row>
    <row r="765" spans="2:10">
      <c r="B765" s="784">
        <f>+ACTIVIDADES!B31</f>
        <v>3.1799999999999962</v>
      </c>
      <c r="C765" s="776"/>
      <c r="D765" s="777"/>
      <c r="E765" s="777"/>
      <c r="F765" s="777"/>
      <c r="G765" s="778"/>
      <c r="H765" s="585">
        <f>IF(I768=0,0,I779/I768)</f>
        <v>0</v>
      </c>
      <c r="I765" s="586">
        <f>IF(I768=0,0,I785/I768)</f>
        <v>0.68893699195470903</v>
      </c>
    </row>
    <row r="766" spans="2:10" ht="15.75" thickBot="1">
      <c r="B766" s="785"/>
      <c r="C766" s="776"/>
      <c r="D766" s="777"/>
      <c r="E766" s="777"/>
      <c r="F766" s="777"/>
      <c r="G766" s="778"/>
      <c r="H766" s="587" t="s">
        <v>291</v>
      </c>
      <c r="I766" s="588" t="s">
        <v>292</v>
      </c>
    </row>
    <row r="767" spans="2:10" ht="15.75" thickBot="1">
      <c r="B767" s="589" t="s">
        <v>22</v>
      </c>
      <c r="C767" s="776"/>
      <c r="D767" s="777"/>
      <c r="E767" s="777"/>
      <c r="F767" s="777"/>
      <c r="G767" s="778"/>
      <c r="H767" s="585">
        <f>IF(I768=0,0,I792/I768)</f>
        <v>7.9240945673525576E-2</v>
      </c>
      <c r="I767" s="586">
        <f>IF(I768=0,0,I798/I768)</f>
        <v>0.23182206237176536</v>
      </c>
    </row>
    <row r="768" spans="2:10" ht="15.75" thickBot="1">
      <c r="B768" s="590" t="str">
        <f>INDEX(ACTIVIDADES!$D:$D,MATCH(B765,ACTIVIDADES!$B:$B,0))</f>
        <v>m²</v>
      </c>
      <c r="C768" s="781"/>
      <c r="D768" s="782"/>
      <c r="E768" s="782"/>
      <c r="F768" s="782"/>
      <c r="G768" s="783"/>
      <c r="H768" s="591" t="s">
        <v>293</v>
      </c>
      <c r="I768" s="592">
        <f>SUM(I779:I798)</f>
        <v>20005.984683422223</v>
      </c>
      <c r="J768" s="570">
        <f>+B765</f>
        <v>3.1799999999999962</v>
      </c>
    </row>
    <row r="769" spans="2:9">
      <c r="B769" s="593"/>
      <c r="C769" s="594" t="s">
        <v>294</v>
      </c>
      <c r="I769" s="595"/>
    </row>
    <row r="770" spans="2:9">
      <c r="B770" s="596" t="s">
        <v>295</v>
      </c>
      <c r="C770" s="597" t="s">
        <v>296</v>
      </c>
      <c r="D770" s="598" t="s">
        <v>297</v>
      </c>
      <c r="E770" s="598" t="s">
        <v>298</v>
      </c>
      <c r="F770" s="598" t="s">
        <v>299</v>
      </c>
      <c r="G770" s="598" t="s">
        <v>300</v>
      </c>
      <c r="H770" s="598" t="s">
        <v>301</v>
      </c>
      <c r="I770" s="595"/>
    </row>
    <row r="771" spans="2:9">
      <c r="B771" s="599"/>
      <c r="C771" s="627"/>
      <c r="D771" s="601" t="str">
        <f>IFERROR(INDEX(INSUMOS!$C:$C,MATCH(C771,INSUMOS!$B:$B,0)),"")</f>
        <v/>
      </c>
      <c r="E771" s="602"/>
      <c r="F771" s="607" t="str">
        <f>IFERROR(INDEX(INSUMOS!$D:$D,MATCH(C771,INSUMOS!$B:$B,0)),"")</f>
        <v/>
      </c>
      <c r="G771" s="615"/>
      <c r="H771" s="603">
        <f>IFERROR(G771*F771*E771+F771*E771,0)</f>
        <v>0</v>
      </c>
      <c r="I771" s="595"/>
    </row>
    <row r="772" spans="2:9">
      <c r="B772" s="599"/>
      <c r="C772" s="600"/>
      <c r="D772" s="601" t="str">
        <f>IFERROR(INDEX(INSUMOS!$C:$C,MATCH(C772,INSUMOS!$B:$B,0)),"")</f>
        <v/>
      </c>
      <c r="E772" s="602"/>
      <c r="F772" s="607" t="str">
        <f>IFERROR(INDEX(INSUMOS!$D:$D,MATCH(C772,INSUMOS!$B:$B,0)),"")</f>
        <v/>
      </c>
      <c r="G772" s="615"/>
      <c r="H772" s="603">
        <f t="shared" ref="H772:H778" si="20">IFERROR(G772*F772*E772+F772*E772,0)</f>
        <v>0</v>
      </c>
      <c r="I772" s="595"/>
    </row>
    <row r="773" spans="2:9">
      <c r="B773" s="599"/>
      <c r="C773" s="600"/>
      <c r="D773" s="601" t="str">
        <f>IFERROR(INDEX(INSUMOS!$C:$C,MATCH(C773,INSUMOS!$B:$B,0)),"")</f>
        <v/>
      </c>
      <c r="E773" s="602"/>
      <c r="F773" s="607" t="str">
        <f>IFERROR(INDEX(INSUMOS!$D:$D,MATCH(C773,INSUMOS!$B:$B,0)),"")</f>
        <v/>
      </c>
      <c r="G773" s="615"/>
      <c r="H773" s="603">
        <f t="shared" si="20"/>
        <v>0</v>
      </c>
      <c r="I773" s="595"/>
    </row>
    <row r="774" spans="2:9">
      <c r="B774" s="599"/>
      <c r="C774" s="600"/>
      <c r="D774" s="601" t="str">
        <f>IFERROR(INDEX(INSUMOS!$C:$C,MATCH(C774,INSUMOS!$B:$B,0)),"")</f>
        <v/>
      </c>
      <c r="E774" s="602"/>
      <c r="F774" s="607" t="str">
        <f>IFERROR(INDEX(INSUMOS!$D:$D,MATCH(C774,INSUMOS!$B:$B,0)),"")</f>
        <v/>
      </c>
      <c r="G774" s="615"/>
      <c r="H774" s="603">
        <f t="shared" si="20"/>
        <v>0</v>
      </c>
      <c r="I774" s="595"/>
    </row>
    <row r="775" spans="2:9">
      <c r="B775" s="599"/>
      <c r="C775" s="600"/>
      <c r="D775" s="601" t="str">
        <f>IFERROR(INDEX(INSUMOS!$C:$C,MATCH(C775,INSUMOS!$B:$B,0)),"")</f>
        <v/>
      </c>
      <c r="E775" s="602"/>
      <c r="F775" s="607" t="str">
        <f>IFERROR(INDEX(INSUMOS!$D:$D,MATCH(C775,INSUMOS!$B:$B,0)),"")</f>
        <v/>
      </c>
      <c r="G775" s="615"/>
      <c r="H775" s="603">
        <f t="shared" si="20"/>
        <v>0</v>
      </c>
      <c r="I775" s="595"/>
    </row>
    <row r="776" spans="2:9">
      <c r="B776" s="599"/>
      <c r="C776" s="600"/>
      <c r="D776" s="601" t="str">
        <f>IFERROR(INDEX(INSUMOS!$C:$C,MATCH(C776,INSUMOS!$B:$B,0)),"")</f>
        <v/>
      </c>
      <c r="E776" s="602"/>
      <c r="F776" s="607" t="str">
        <f>IFERROR(INDEX(INSUMOS!$D:$D,MATCH(C776,INSUMOS!$B:$B,0)),"")</f>
        <v/>
      </c>
      <c r="G776" s="615"/>
      <c r="H776" s="603">
        <f t="shared" si="20"/>
        <v>0</v>
      </c>
      <c r="I776" s="595"/>
    </row>
    <row r="777" spans="2:9">
      <c r="B777" s="599"/>
      <c r="C777" s="606"/>
      <c r="D777" s="601" t="str">
        <f>IFERROR(INDEX(INSUMOS!$C:$C,MATCH(C777,INSUMOS!$B:$B,0)),"")</f>
        <v/>
      </c>
      <c r="E777" s="602"/>
      <c r="F777" s="607" t="str">
        <f>IFERROR(INDEX(INSUMOS!$D:$D,MATCH(C777,INSUMOS!$B:$B,0)),"")</f>
        <v/>
      </c>
      <c r="G777" s="615"/>
      <c r="H777" s="603">
        <f t="shared" si="20"/>
        <v>0</v>
      </c>
      <c r="I777" s="595"/>
    </row>
    <row r="778" spans="2:9" ht="15.75" thickBot="1">
      <c r="B778" s="599"/>
      <c r="C778" s="606"/>
      <c r="D778" s="601" t="str">
        <f>IFERROR(INDEX(INSUMOS!$C:$C,MATCH(C778,INSUMOS!$B:$B,0)),"")</f>
        <v/>
      </c>
      <c r="E778" s="602"/>
      <c r="F778" s="607" t="str">
        <f>IFERROR(INDEX(INSUMOS!$D:$D,MATCH(C778,INSUMOS!$B:$B,0)),"")</f>
        <v/>
      </c>
      <c r="G778" s="615"/>
      <c r="H778" s="608">
        <f t="shared" si="20"/>
        <v>0</v>
      </c>
      <c r="I778" s="595"/>
    </row>
    <row r="779" spans="2:9" ht="15.75" thickBot="1">
      <c r="B779" s="593"/>
      <c r="H779" s="609" t="s">
        <v>307</v>
      </c>
      <c r="I779" s="610">
        <f>SUM(H771:H778)</f>
        <v>0</v>
      </c>
    </row>
    <row r="780" spans="2:9">
      <c r="B780" s="593"/>
      <c r="C780" s="611" t="s">
        <v>308</v>
      </c>
      <c r="I780" s="595"/>
    </row>
    <row r="781" spans="2:9">
      <c r="B781" s="596" t="s">
        <v>295</v>
      </c>
      <c r="C781" s="597" t="s">
        <v>296</v>
      </c>
      <c r="D781" s="598" t="s">
        <v>309</v>
      </c>
      <c r="E781" s="612" t="s">
        <v>310</v>
      </c>
      <c r="F781" s="612"/>
      <c r="G781" s="613" t="s">
        <v>311</v>
      </c>
      <c r="H781" s="614" t="s">
        <v>301</v>
      </c>
      <c r="I781" s="595"/>
    </row>
    <row r="782" spans="2:9">
      <c r="B782" s="599"/>
      <c r="C782" s="606" t="s">
        <v>312</v>
      </c>
      <c r="D782" s="601">
        <v>2</v>
      </c>
      <c r="E782" s="615">
        <f>IFERROR(INDEX('MANO DE OBRA'!$F:$F,MATCH(C782,'MANO DE OBRA'!$B:$B,0)),"")</f>
        <v>0.77116642793298318</v>
      </c>
      <c r="F782" s="603">
        <f>IFERROR(INDEX('MANO DE OBRA'!$J:$J,MATCH(C782,'MANO DE OBRA'!$B:$B,0)),"")</f>
        <v>103371.47181666666</v>
      </c>
      <c r="G782" s="83">
        <v>15</v>
      </c>
      <c r="H782" s="603">
        <f>IFERROR((F782/G782)*D782,0)</f>
        <v>13782.862908888888</v>
      </c>
      <c r="I782" s="595"/>
    </row>
    <row r="783" spans="2:9">
      <c r="B783" s="599"/>
      <c r="C783" s="606"/>
      <c r="D783" s="601"/>
      <c r="E783" s="615" t="str">
        <f>IFERROR(INDEX('MANO DE OBRA'!$F:$F,MATCH(C783,'MANO DE OBRA'!$B:$B,0)),"")</f>
        <v/>
      </c>
      <c r="F783" s="603" t="str">
        <f>IFERROR(INDEX('MANO DE OBRA'!$J:$J,MATCH(C783,'MANO DE OBRA'!$B:$B,0)),"")</f>
        <v/>
      </c>
      <c r="G783" s="83">
        <f>+G782</f>
        <v>15</v>
      </c>
      <c r="H783" s="603">
        <f>IFERROR((F783/G783)*D783,0)</f>
        <v>0</v>
      </c>
      <c r="I783" s="595"/>
    </row>
    <row r="784" spans="2:9" ht="15.75" thickBot="1">
      <c r="B784" s="599"/>
      <c r="C784" s="606"/>
      <c r="D784" s="601"/>
      <c r="E784" s="615" t="str">
        <f>IFERROR(INDEX('MANO DE OBRA'!$F:$F,MATCH(C784,'MANO DE OBRA'!$B:$B,0)),"")</f>
        <v/>
      </c>
      <c r="F784" s="603" t="str">
        <f>IFERROR(INDEX('MANO DE OBRA'!$J:$J,MATCH(C784,'MANO DE OBRA'!$B:$B,0)),"")</f>
        <v/>
      </c>
      <c r="G784" s="83">
        <f>+G782</f>
        <v>15</v>
      </c>
      <c r="H784" s="603">
        <f>IFERROR((F784/G784)*D784,0)</f>
        <v>0</v>
      </c>
      <c r="I784" s="595"/>
    </row>
    <row r="785" spans="2:9" ht="15.75" thickBot="1">
      <c r="B785" s="593"/>
      <c r="H785" s="609" t="s">
        <v>307</v>
      </c>
      <c r="I785" s="610">
        <f>SUM(H782:H784)</f>
        <v>13782.862908888888</v>
      </c>
    </row>
    <row r="786" spans="2:9">
      <c r="B786" s="593"/>
      <c r="C786" s="611" t="s">
        <v>313</v>
      </c>
      <c r="I786" s="595"/>
    </row>
    <row r="787" spans="2:9" ht="30">
      <c r="B787" s="596" t="s">
        <v>295</v>
      </c>
      <c r="C787" s="597" t="s">
        <v>296</v>
      </c>
      <c r="D787" s="613" t="s">
        <v>238</v>
      </c>
      <c r="E787" s="613" t="s">
        <v>22</v>
      </c>
      <c r="F787" s="613" t="s">
        <v>314</v>
      </c>
      <c r="G787" s="613" t="s">
        <v>315</v>
      </c>
      <c r="H787" s="613" t="s">
        <v>301</v>
      </c>
      <c r="I787" s="595"/>
    </row>
    <row r="788" spans="2:9">
      <c r="B788" s="599"/>
      <c r="C788" s="616" t="s">
        <v>316</v>
      </c>
      <c r="D788" s="615">
        <v>0.05</v>
      </c>
      <c r="E788" s="602"/>
      <c r="F788" s="603">
        <f>+I785</f>
        <v>13782.862908888888</v>
      </c>
      <c r="G788" s="601">
        <v>1</v>
      </c>
      <c r="H788" s="603">
        <f>IFERROR(G788*F788*D788,0)</f>
        <v>689.14314544444449</v>
      </c>
      <c r="I788" s="595"/>
    </row>
    <row r="789" spans="2:9">
      <c r="B789" s="599"/>
      <c r="C789" s="628" t="s">
        <v>324</v>
      </c>
      <c r="D789" s="601"/>
      <c r="E789" s="601" t="str">
        <f>IFERROR(INDEX(INSUMOS!$C:$C,MATCH(C789,INSUMOS!$B:$B,0)),"")</f>
        <v>día</v>
      </c>
      <c r="F789" s="603">
        <f>IFERROR(INDEX(INSUMOS!$D:$D,MATCH(C789,INSUMOS!$B:$B,0)),"")</f>
        <v>24625.000000000022</v>
      </c>
      <c r="G789" s="83">
        <v>0.03</v>
      </c>
      <c r="H789" s="603">
        <f>IFERROR(G789*F789,0)</f>
        <v>738.75000000000068</v>
      </c>
      <c r="I789" s="595"/>
    </row>
    <row r="790" spans="2:9" ht="30">
      <c r="B790" s="599"/>
      <c r="C790" s="606" t="s">
        <v>322</v>
      </c>
      <c r="D790" s="601"/>
      <c r="E790" s="601" t="str">
        <f>IFERROR(INDEX(INSUMOS!$C:$C,MATCH(C790,INSUMOS!$B:$B,0)),"")</f>
        <v>día</v>
      </c>
      <c r="F790" s="603">
        <f>IFERROR(INDEX(INSUMOS!$D:$D,MATCH(C790,INSUMOS!$B:$B,0)),"")</f>
        <v>248</v>
      </c>
      <c r="G790" s="83">
        <v>0.05</v>
      </c>
      <c r="H790" s="603">
        <f>IFERROR(G790*F790,0)</f>
        <v>12.4</v>
      </c>
      <c r="I790" s="595"/>
    </row>
    <row r="791" spans="2:9" ht="15.75" thickBot="1">
      <c r="B791" s="599"/>
      <c r="C791" s="629" t="s">
        <v>325</v>
      </c>
      <c r="D791" s="601"/>
      <c r="E791" s="601" t="str">
        <f>IFERROR(INDEX(INSUMOS!$C:$C,MATCH(C791,INSUMOS!$B:$B,0)),"")</f>
        <v>día</v>
      </c>
      <c r="F791" s="603">
        <f>IFERROR(INDEX(INSUMOS!$D:$D,MATCH(C791,INSUMOS!$B:$B,0)),"")</f>
        <v>2900</v>
      </c>
      <c r="G791" s="601">
        <v>0.05</v>
      </c>
      <c r="H791" s="608">
        <f>IFERROR(G791*F791,0)</f>
        <v>145</v>
      </c>
      <c r="I791" s="595"/>
    </row>
    <row r="792" spans="2:9" ht="15.75" thickBot="1">
      <c r="B792" s="593"/>
      <c r="H792" s="609" t="s">
        <v>307</v>
      </c>
      <c r="I792" s="610">
        <f>SUM(H788:H791)</f>
        <v>1585.2931454444451</v>
      </c>
    </row>
    <row r="793" spans="2:9">
      <c r="B793" s="593"/>
      <c r="C793" s="611" t="s">
        <v>317</v>
      </c>
      <c r="I793" s="595"/>
    </row>
    <row r="794" spans="2:9" ht="30">
      <c r="B794" s="596" t="s">
        <v>295</v>
      </c>
      <c r="C794" s="597" t="s">
        <v>296</v>
      </c>
      <c r="D794" s="613" t="s">
        <v>238</v>
      </c>
      <c r="E794" s="613" t="s">
        <v>22</v>
      </c>
      <c r="F794" s="613" t="s">
        <v>314</v>
      </c>
      <c r="G794" s="613" t="s">
        <v>315</v>
      </c>
      <c r="H794" s="598" t="s">
        <v>301</v>
      </c>
      <c r="I794" s="595"/>
    </row>
    <row r="795" spans="2:9">
      <c r="B795" s="599"/>
      <c r="C795" s="616" t="s">
        <v>318</v>
      </c>
      <c r="D795" s="615">
        <v>0.01</v>
      </c>
      <c r="E795" s="617">
        <v>1</v>
      </c>
      <c r="F795" s="603">
        <f>+I785</f>
        <v>13782.862908888888</v>
      </c>
      <c r="G795" s="601">
        <v>0.01</v>
      </c>
      <c r="H795" s="603">
        <f>IFERROR(G795*F795,0)</f>
        <v>137.82862908888887</v>
      </c>
      <c r="I795" s="595"/>
    </row>
    <row r="796" spans="2:9">
      <c r="B796" s="599"/>
      <c r="C796" s="567" t="s">
        <v>319</v>
      </c>
      <c r="E796" s="601" t="str">
        <f>IFERROR(INDEX(INSUMOS!$C:$C,MATCH(C796,INSUMOS!$B:$B,0)),"")</f>
        <v>m3</v>
      </c>
      <c r="F796" s="603">
        <f>IFERROR(INDEX(INSUMOS!$D:$D,MATCH(C796,INSUMOS!$B:$B,0)),"")</f>
        <v>45000</v>
      </c>
      <c r="G796" s="601">
        <v>0.1</v>
      </c>
      <c r="H796" s="603">
        <f>IFERROR(G796*F796,0)</f>
        <v>4500</v>
      </c>
      <c r="I796" s="595"/>
    </row>
    <row r="797" spans="2:9" ht="15.75" thickBot="1">
      <c r="B797" s="599"/>
      <c r="C797" s="606"/>
      <c r="D797" s="601" t="str">
        <f>IFERROR(INDEX(INSUMOS!$C:$C,MATCH(C797,INSUMOS!$B:$B,0)),"")</f>
        <v/>
      </c>
      <c r="E797" s="602"/>
      <c r="F797" s="603" t="str">
        <f>IFERROR(INDEX(INSUMOS!$D:$D,MATCH(C797,INSUMOS!$B:$B,0)),"")</f>
        <v/>
      </c>
      <c r="G797" s="601"/>
      <c r="H797" s="603">
        <f>IFERROR(G797*F797,0)</f>
        <v>0</v>
      </c>
      <c r="I797" s="595"/>
    </row>
    <row r="798" spans="2:9" ht="15.75" thickBot="1">
      <c r="B798" s="618"/>
      <c r="C798" s="619"/>
      <c r="D798" s="620"/>
      <c r="E798" s="621"/>
      <c r="F798" s="621"/>
      <c r="G798" s="620"/>
      <c r="H798" s="609" t="s">
        <v>307</v>
      </c>
      <c r="I798" s="610">
        <f>SUM(H795:H797)</f>
        <v>4637.8286290888891</v>
      </c>
    </row>
    <row r="799" spans="2:9" ht="15.75" thickBot="1"/>
    <row r="800" spans="2:9" ht="33" customHeight="1" thickBot="1">
      <c r="B800" s="571"/>
      <c r="C800" s="572" t="str">
        <f>+$C$2</f>
        <v>MANTENIMIENTO RESTAURANTES ESCOLARES</v>
      </c>
      <c r="D800" s="573"/>
      <c r="E800" s="573"/>
      <c r="F800" s="573"/>
      <c r="G800" s="574"/>
      <c r="H800" s="575"/>
      <c r="I800" s="576"/>
    </row>
    <row r="801" spans="2:10" ht="33" customHeight="1" thickBot="1">
      <c r="B801" s="577"/>
      <c r="C801" s="578" t="str">
        <f>+$C$3</f>
        <v>GOBERNACION DE ANTIOQUIA</v>
      </c>
      <c r="D801" s="579"/>
      <c r="E801" s="579"/>
      <c r="F801" s="579"/>
      <c r="G801" s="580"/>
      <c r="H801" s="581"/>
      <c r="I801" s="582"/>
    </row>
    <row r="802" spans="2:10" ht="15.75" thickBot="1">
      <c r="B802" s="593"/>
      <c r="I802" s="595"/>
    </row>
    <row r="803" spans="2:10" ht="15.75" thickBot="1">
      <c r="B803" s="589" t="s">
        <v>6</v>
      </c>
      <c r="C803" s="773" t="str">
        <f>INDEX(ACTIVIDADES!$C:$C,MATCH(B804,ACTIVIDADES!$B:$B,0))</f>
        <v>DEMOLICIÓN MUROS EN LADRILLO O BLOQUE de 0.15 hasta 0.20m de espesor. INCLUYE BOTADA DE ESCOMBROS</v>
      </c>
      <c r="D803" s="774"/>
      <c r="E803" s="774"/>
      <c r="F803" s="774"/>
      <c r="G803" s="775"/>
      <c r="H803" s="587" t="s">
        <v>289</v>
      </c>
      <c r="I803" s="588" t="s">
        <v>290</v>
      </c>
    </row>
    <row r="804" spans="2:10">
      <c r="B804" s="784">
        <f>+ACTIVIDADES!B32</f>
        <v>3.1899999999999959</v>
      </c>
      <c r="C804" s="776"/>
      <c r="D804" s="777"/>
      <c r="E804" s="777"/>
      <c r="F804" s="777"/>
      <c r="G804" s="778"/>
      <c r="H804" s="585">
        <f>IF(I807=0,0,I818/I807)</f>
        <v>0</v>
      </c>
      <c r="I804" s="586">
        <f>IF(I807=0,0,I824/I807)</f>
        <v>0.65927834147024211</v>
      </c>
    </row>
    <row r="805" spans="2:10" ht="15.75" thickBot="1">
      <c r="B805" s="785"/>
      <c r="C805" s="776"/>
      <c r="D805" s="777"/>
      <c r="E805" s="777"/>
      <c r="F805" s="777"/>
      <c r="G805" s="778"/>
      <c r="H805" s="587" t="s">
        <v>291</v>
      </c>
      <c r="I805" s="588" t="s">
        <v>292</v>
      </c>
    </row>
    <row r="806" spans="2:10" ht="15.75" thickBot="1">
      <c r="B806" s="589" t="s">
        <v>22</v>
      </c>
      <c r="C806" s="776"/>
      <c r="D806" s="777"/>
      <c r="E806" s="777"/>
      <c r="F806" s="777"/>
      <c r="G806" s="778"/>
      <c r="H806" s="585">
        <f>IF(I807=0,0,I831/I807)</f>
        <v>7.5829632971152611E-2</v>
      </c>
      <c r="I806" s="586">
        <f>IF(I807=0,0,I837/I807)</f>
        <v>0.26489202555860525</v>
      </c>
    </row>
    <row r="807" spans="2:10" ht="15.75" thickBot="1">
      <c r="B807" s="590" t="str">
        <f>INDEX(ACTIVIDADES!$D:$D,MATCH(B804,ACTIVIDADES!$B:$B,0))</f>
        <v>m²</v>
      </c>
      <c r="C807" s="781"/>
      <c r="D807" s="782"/>
      <c r="E807" s="782"/>
      <c r="F807" s="782"/>
      <c r="G807" s="783"/>
      <c r="H807" s="591" t="s">
        <v>293</v>
      </c>
      <c r="I807" s="592">
        <f>SUM(I818:I837)</f>
        <v>20905.984683422223</v>
      </c>
      <c r="J807" s="570">
        <f>+B804</f>
        <v>3.1899999999999959</v>
      </c>
    </row>
    <row r="808" spans="2:10">
      <c r="B808" s="593"/>
      <c r="C808" s="594" t="s">
        <v>294</v>
      </c>
      <c r="I808" s="595"/>
    </row>
    <row r="809" spans="2:10">
      <c r="B809" s="596" t="s">
        <v>295</v>
      </c>
      <c r="C809" s="597" t="s">
        <v>296</v>
      </c>
      <c r="D809" s="598" t="s">
        <v>297</v>
      </c>
      <c r="E809" s="598" t="s">
        <v>298</v>
      </c>
      <c r="F809" s="598" t="s">
        <v>299</v>
      </c>
      <c r="G809" s="598" t="s">
        <v>300</v>
      </c>
      <c r="H809" s="598" t="s">
        <v>301</v>
      </c>
      <c r="I809" s="595"/>
    </row>
    <row r="810" spans="2:10">
      <c r="B810" s="599"/>
      <c r="C810" s="627"/>
      <c r="D810" s="601" t="str">
        <f>IFERROR(INDEX(INSUMOS!$C:$C,MATCH(C810,INSUMOS!$B:$B,0)),"")</f>
        <v/>
      </c>
      <c r="E810" s="602"/>
      <c r="F810" s="607" t="str">
        <f>IFERROR(INDEX(INSUMOS!$D:$D,MATCH(C810,INSUMOS!$B:$B,0)),"")</f>
        <v/>
      </c>
      <c r="G810" s="615"/>
      <c r="H810" s="603">
        <f>IFERROR(G810*F810*E810+F810*E810,0)</f>
        <v>0</v>
      </c>
      <c r="I810" s="595"/>
    </row>
    <row r="811" spans="2:10">
      <c r="B811" s="599"/>
      <c r="C811" s="600"/>
      <c r="D811" s="601" t="str">
        <f>IFERROR(INDEX(INSUMOS!$C:$C,MATCH(C811,INSUMOS!$B:$B,0)),"")</f>
        <v/>
      </c>
      <c r="E811" s="602"/>
      <c r="F811" s="607" t="str">
        <f>IFERROR(INDEX(INSUMOS!$D:$D,MATCH(C811,INSUMOS!$B:$B,0)),"")</f>
        <v/>
      </c>
      <c r="G811" s="615"/>
      <c r="H811" s="603">
        <f t="shared" ref="H811:H817" si="21">IFERROR(G811*F811*E811+F811*E811,0)</f>
        <v>0</v>
      </c>
      <c r="I811" s="595"/>
    </row>
    <row r="812" spans="2:10">
      <c r="B812" s="599"/>
      <c r="C812" s="600"/>
      <c r="D812" s="601" t="str">
        <f>IFERROR(INDEX(INSUMOS!$C:$C,MATCH(C812,INSUMOS!$B:$B,0)),"")</f>
        <v/>
      </c>
      <c r="E812" s="602"/>
      <c r="F812" s="607" t="str">
        <f>IFERROR(INDEX(INSUMOS!$D:$D,MATCH(C812,INSUMOS!$B:$B,0)),"")</f>
        <v/>
      </c>
      <c r="G812" s="615"/>
      <c r="H812" s="603">
        <f t="shared" si="21"/>
        <v>0</v>
      </c>
      <c r="I812" s="595"/>
    </row>
    <row r="813" spans="2:10">
      <c r="B813" s="599"/>
      <c r="C813" s="600"/>
      <c r="D813" s="601" t="str">
        <f>IFERROR(INDEX(INSUMOS!$C:$C,MATCH(C813,INSUMOS!$B:$B,0)),"")</f>
        <v/>
      </c>
      <c r="E813" s="602"/>
      <c r="F813" s="607" t="str">
        <f>IFERROR(INDEX(INSUMOS!$D:$D,MATCH(C813,INSUMOS!$B:$B,0)),"")</f>
        <v/>
      </c>
      <c r="G813" s="615"/>
      <c r="H813" s="603">
        <f t="shared" si="21"/>
        <v>0</v>
      </c>
      <c r="I813" s="595"/>
    </row>
    <row r="814" spans="2:10">
      <c r="B814" s="599"/>
      <c r="C814" s="600"/>
      <c r="D814" s="601" t="str">
        <f>IFERROR(INDEX(INSUMOS!$C:$C,MATCH(C814,INSUMOS!$B:$B,0)),"")</f>
        <v/>
      </c>
      <c r="E814" s="602"/>
      <c r="F814" s="607" t="str">
        <f>IFERROR(INDEX(INSUMOS!$D:$D,MATCH(C814,INSUMOS!$B:$B,0)),"")</f>
        <v/>
      </c>
      <c r="G814" s="615"/>
      <c r="H814" s="603">
        <f t="shared" si="21"/>
        <v>0</v>
      </c>
      <c r="I814" s="595"/>
    </row>
    <row r="815" spans="2:10">
      <c r="B815" s="599"/>
      <c r="C815" s="600"/>
      <c r="D815" s="601" t="str">
        <f>IFERROR(INDEX(INSUMOS!$C:$C,MATCH(C815,INSUMOS!$B:$B,0)),"")</f>
        <v/>
      </c>
      <c r="E815" s="602"/>
      <c r="F815" s="607" t="str">
        <f>IFERROR(INDEX(INSUMOS!$D:$D,MATCH(C815,INSUMOS!$B:$B,0)),"")</f>
        <v/>
      </c>
      <c r="G815" s="615"/>
      <c r="H815" s="603">
        <f t="shared" si="21"/>
        <v>0</v>
      </c>
      <c r="I815" s="595"/>
    </row>
    <row r="816" spans="2:10">
      <c r="B816" s="599"/>
      <c r="C816" s="606"/>
      <c r="D816" s="601" t="str">
        <f>IFERROR(INDEX(INSUMOS!$C:$C,MATCH(C816,INSUMOS!$B:$B,0)),"")</f>
        <v/>
      </c>
      <c r="E816" s="602"/>
      <c r="F816" s="607" t="str">
        <f>IFERROR(INDEX(INSUMOS!$D:$D,MATCH(C816,INSUMOS!$B:$B,0)),"")</f>
        <v/>
      </c>
      <c r="G816" s="615"/>
      <c r="H816" s="603">
        <f t="shared" si="21"/>
        <v>0</v>
      </c>
      <c r="I816" s="595"/>
    </row>
    <row r="817" spans="2:9" ht="15.75" thickBot="1">
      <c r="B817" s="599"/>
      <c r="C817" s="606"/>
      <c r="D817" s="601" t="str">
        <f>IFERROR(INDEX(INSUMOS!$C:$C,MATCH(C817,INSUMOS!$B:$B,0)),"")</f>
        <v/>
      </c>
      <c r="E817" s="602"/>
      <c r="F817" s="607" t="str">
        <f>IFERROR(INDEX(INSUMOS!$D:$D,MATCH(C817,INSUMOS!$B:$B,0)),"")</f>
        <v/>
      </c>
      <c r="G817" s="615"/>
      <c r="H817" s="608">
        <f t="shared" si="21"/>
        <v>0</v>
      </c>
      <c r="I817" s="595"/>
    </row>
    <row r="818" spans="2:9" ht="15.75" thickBot="1">
      <c r="B818" s="593"/>
      <c r="H818" s="609" t="s">
        <v>307</v>
      </c>
      <c r="I818" s="610">
        <f>SUM(H810:H817)</f>
        <v>0</v>
      </c>
    </row>
    <row r="819" spans="2:9">
      <c r="B819" s="593"/>
      <c r="C819" s="611" t="s">
        <v>308</v>
      </c>
      <c r="I819" s="595"/>
    </row>
    <row r="820" spans="2:9">
      <c r="B820" s="596" t="s">
        <v>295</v>
      </c>
      <c r="C820" s="597" t="s">
        <v>296</v>
      </c>
      <c r="D820" s="598" t="s">
        <v>309</v>
      </c>
      <c r="E820" s="612" t="s">
        <v>310</v>
      </c>
      <c r="F820" s="612"/>
      <c r="G820" s="613" t="s">
        <v>311</v>
      </c>
      <c r="H820" s="614" t="s">
        <v>301</v>
      </c>
      <c r="I820" s="595"/>
    </row>
    <row r="821" spans="2:9">
      <c r="B821" s="599"/>
      <c r="C821" s="606" t="s">
        <v>312</v>
      </c>
      <c r="D821" s="601">
        <v>2</v>
      </c>
      <c r="E821" s="615">
        <f>IFERROR(INDEX('MANO DE OBRA'!$F:$F,MATCH(C821,'MANO DE OBRA'!$B:$B,0)),"")</f>
        <v>0.77116642793298318</v>
      </c>
      <c r="F821" s="603">
        <f>IFERROR(INDEX('MANO DE OBRA'!$J:$J,MATCH(C821,'MANO DE OBRA'!$B:$B,0)),"")</f>
        <v>103371.47181666666</v>
      </c>
      <c r="G821" s="83">
        <v>15</v>
      </c>
      <c r="H821" s="603">
        <f>IFERROR((F821/G821)*D821,0)</f>
        <v>13782.862908888888</v>
      </c>
      <c r="I821" s="595"/>
    </row>
    <row r="822" spans="2:9">
      <c r="B822" s="599"/>
      <c r="C822" s="606"/>
      <c r="D822" s="601"/>
      <c r="E822" s="615" t="str">
        <f>IFERROR(INDEX('MANO DE OBRA'!$F:$F,MATCH(C822,'MANO DE OBRA'!$B:$B,0)),"")</f>
        <v/>
      </c>
      <c r="F822" s="603" t="str">
        <f>IFERROR(INDEX('MANO DE OBRA'!$J:$J,MATCH(C822,'MANO DE OBRA'!$B:$B,0)),"")</f>
        <v/>
      </c>
      <c r="G822" s="83">
        <f>+G821</f>
        <v>15</v>
      </c>
      <c r="H822" s="603">
        <f>IFERROR((F822/G822)*D822,0)</f>
        <v>0</v>
      </c>
      <c r="I822" s="595"/>
    </row>
    <row r="823" spans="2:9" ht="15.75" thickBot="1">
      <c r="B823" s="599"/>
      <c r="C823" s="606"/>
      <c r="D823" s="601"/>
      <c r="E823" s="615" t="str">
        <f>IFERROR(INDEX('MANO DE OBRA'!$F:$F,MATCH(C823,'MANO DE OBRA'!$B:$B,0)),"")</f>
        <v/>
      </c>
      <c r="F823" s="603" t="str">
        <f>IFERROR(INDEX('MANO DE OBRA'!$J:$J,MATCH(C823,'MANO DE OBRA'!$B:$B,0)),"")</f>
        <v/>
      </c>
      <c r="G823" s="83">
        <f>+G821</f>
        <v>15</v>
      </c>
      <c r="H823" s="603">
        <f>IFERROR((F823/G823)*D823,0)</f>
        <v>0</v>
      </c>
      <c r="I823" s="595"/>
    </row>
    <row r="824" spans="2:9" ht="15.75" thickBot="1">
      <c r="B824" s="593"/>
      <c r="H824" s="609" t="s">
        <v>307</v>
      </c>
      <c r="I824" s="610">
        <f>SUM(H821:H823)</f>
        <v>13782.862908888888</v>
      </c>
    </row>
    <row r="825" spans="2:9">
      <c r="B825" s="593"/>
      <c r="C825" s="611" t="s">
        <v>313</v>
      </c>
      <c r="I825" s="595"/>
    </row>
    <row r="826" spans="2:9" ht="30">
      <c r="B826" s="596" t="s">
        <v>295</v>
      </c>
      <c r="C826" s="597" t="s">
        <v>296</v>
      </c>
      <c r="D826" s="613" t="s">
        <v>238</v>
      </c>
      <c r="E826" s="613" t="s">
        <v>22</v>
      </c>
      <c r="F826" s="613" t="s">
        <v>314</v>
      </c>
      <c r="G826" s="613" t="s">
        <v>315</v>
      </c>
      <c r="H826" s="613" t="s">
        <v>301</v>
      </c>
      <c r="I826" s="595"/>
    </row>
    <row r="827" spans="2:9">
      <c r="B827" s="599"/>
      <c r="C827" s="616" t="s">
        <v>316</v>
      </c>
      <c r="D827" s="615">
        <v>0.05</v>
      </c>
      <c r="E827" s="602"/>
      <c r="F827" s="603">
        <f>+I824</f>
        <v>13782.862908888888</v>
      </c>
      <c r="G827" s="601">
        <v>1</v>
      </c>
      <c r="H827" s="603">
        <f>IFERROR(G827*F827*D827,0)</f>
        <v>689.14314544444449</v>
      </c>
      <c r="I827" s="595"/>
    </row>
    <row r="828" spans="2:9">
      <c r="B828" s="599"/>
      <c r="C828" s="628" t="s">
        <v>324</v>
      </c>
      <c r="D828" s="601"/>
      <c r="E828" s="601" t="str">
        <f>IFERROR(INDEX(INSUMOS!$C:$C,MATCH(C828,INSUMOS!$B:$B,0)),"")</f>
        <v>día</v>
      </c>
      <c r="F828" s="603">
        <f>IFERROR(INDEX(INSUMOS!$D:$D,MATCH(C828,INSUMOS!$B:$B,0)),"")</f>
        <v>24625.000000000022</v>
      </c>
      <c r="G828" s="83">
        <v>0.03</v>
      </c>
      <c r="H828" s="603">
        <f>IFERROR(G828*F828,0)</f>
        <v>738.75000000000068</v>
      </c>
      <c r="I828" s="595"/>
    </row>
    <row r="829" spans="2:9" ht="30">
      <c r="B829" s="599"/>
      <c r="C829" s="606" t="s">
        <v>322</v>
      </c>
      <c r="D829" s="601"/>
      <c r="E829" s="601" t="str">
        <f>IFERROR(INDEX(INSUMOS!$C:$C,MATCH(C829,INSUMOS!$B:$B,0)),"")</f>
        <v>día</v>
      </c>
      <c r="F829" s="603">
        <f>IFERROR(INDEX(INSUMOS!$D:$D,MATCH(C829,INSUMOS!$B:$B,0)),"")</f>
        <v>248</v>
      </c>
      <c r="G829" s="83">
        <v>0.05</v>
      </c>
      <c r="H829" s="603">
        <f>IFERROR(G829*F829,0)</f>
        <v>12.4</v>
      </c>
      <c r="I829" s="595"/>
    </row>
    <row r="830" spans="2:9" ht="15.75" thickBot="1">
      <c r="B830" s="599"/>
      <c r="C830" s="629" t="s">
        <v>325</v>
      </c>
      <c r="D830" s="601"/>
      <c r="E830" s="601" t="str">
        <f>IFERROR(INDEX(INSUMOS!$C:$C,MATCH(C830,INSUMOS!$B:$B,0)),"")</f>
        <v>día</v>
      </c>
      <c r="F830" s="603">
        <f>IFERROR(INDEX(INSUMOS!$D:$D,MATCH(C830,INSUMOS!$B:$B,0)),"")</f>
        <v>2900</v>
      </c>
      <c r="G830" s="601">
        <v>0.05</v>
      </c>
      <c r="H830" s="608">
        <f>IFERROR(G830*F830,0)</f>
        <v>145</v>
      </c>
      <c r="I830" s="595"/>
    </row>
    <row r="831" spans="2:9" ht="15.75" thickBot="1">
      <c r="B831" s="593"/>
      <c r="H831" s="609" t="s">
        <v>307</v>
      </c>
      <c r="I831" s="610">
        <f>SUM(H827:H830)</f>
        <v>1585.2931454444451</v>
      </c>
    </row>
    <row r="832" spans="2:9">
      <c r="B832" s="593"/>
      <c r="C832" s="611" t="s">
        <v>317</v>
      </c>
      <c r="I832" s="595"/>
    </row>
    <row r="833" spans="2:10" ht="30">
      <c r="B833" s="596" t="s">
        <v>295</v>
      </c>
      <c r="C833" s="597" t="s">
        <v>296</v>
      </c>
      <c r="D833" s="613" t="s">
        <v>238</v>
      </c>
      <c r="E833" s="613" t="s">
        <v>22</v>
      </c>
      <c r="F833" s="613" t="s">
        <v>314</v>
      </c>
      <c r="G833" s="613" t="s">
        <v>315</v>
      </c>
      <c r="H833" s="598" t="s">
        <v>301</v>
      </c>
      <c r="I833" s="595"/>
    </row>
    <row r="834" spans="2:10">
      <c r="B834" s="599"/>
      <c r="C834" s="616" t="s">
        <v>318</v>
      </c>
      <c r="D834" s="615">
        <v>0.01</v>
      </c>
      <c r="E834" s="617">
        <v>1</v>
      </c>
      <c r="F834" s="603">
        <f>+I824</f>
        <v>13782.862908888888</v>
      </c>
      <c r="G834" s="601">
        <v>0.01</v>
      </c>
      <c r="H834" s="603">
        <f>IFERROR(G834*F834,0)</f>
        <v>137.82862908888887</v>
      </c>
      <c r="I834" s="595"/>
    </row>
    <row r="835" spans="2:10">
      <c r="B835" s="599"/>
      <c r="C835" s="567" t="s">
        <v>319</v>
      </c>
      <c r="E835" s="601" t="str">
        <f>IFERROR(INDEX(INSUMOS!$C:$C,MATCH(C835,INSUMOS!$B:$B,0)),"")</f>
        <v>m3</v>
      </c>
      <c r="F835" s="603">
        <f>IFERROR(INDEX(INSUMOS!$D:$D,MATCH(C835,INSUMOS!$B:$B,0)),"")</f>
        <v>45000</v>
      </c>
      <c r="G835" s="601">
        <v>0.12</v>
      </c>
      <c r="H835" s="603">
        <f>IFERROR(G835*F835,0)</f>
        <v>5400</v>
      </c>
      <c r="I835" s="595"/>
    </row>
    <row r="836" spans="2:10" ht="15.75" thickBot="1">
      <c r="B836" s="599"/>
      <c r="C836" s="606"/>
      <c r="D836" s="601" t="str">
        <f>IFERROR(INDEX(INSUMOS!$C:$C,MATCH(C836,INSUMOS!$B:$B,0)),"")</f>
        <v/>
      </c>
      <c r="E836" s="602"/>
      <c r="F836" s="603" t="str">
        <f>IFERROR(INDEX(INSUMOS!$D:$D,MATCH(C836,INSUMOS!$B:$B,0)),"")</f>
        <v/>
      </c>
      <c r="G836" s="601"/>
      <c r="H836" s="603">
        <f>IFERROR(G836*F836,0)</f>
        <v>0</v>
      </c>
      <c r="I836" s="595"/>
    </row>
    <row r="837" spans="2:10" ht="15.75" thickBot="1">
      <c r="B837" s="618"/>
      <c r="C837" s="619"/>
      <c r="D837" s="620"/>
      <c r="E837" s="621"/>
      <c r="F837" s="621"/>
      <c r="G837" s="620"/>
      <c r="H837" s="609" t="s">
        <v>307</v>
      </c>
      <c r="I837" s="610">
        <f>SUM(H834:H836)</f>
        <v>5537.8286290888891</v>
      </c>
    </row>
    <row r="838" spans="2:10" ht="15.75" thickBot="1"/>
    <row r="839" spans="2:10" ht="33" customHeight="1" thickBot="1">
      <c r="B839" s="571"/>
      <c r="C839" s="572" t="str">
        <f>+$C$2</f>
        <v>MANTENIMIENTO RESTAURANTES ESCOLARES</v>
      </c>
      <c r="D839" s="573"/>
      <c r="E839" s="573"/>
      <c r="F839" s="573"/>
      <c r="G839" s="574"/>
      <c r="H839" s="575"/>
      <c r="I839" s="576"/>
    </row>
    <row r="840" spans="2:10" ht="33" customHeight="1" thickBot="1">
      <c r="B840" s="577"/>
      <c r="C840" s="578" t="str">
        <f>+$C$3</f>
        <v>GOBERNACION DE ANTIOQUIA</v>
      </c>
      <c r="D840" s="579"/>
      <c r="E840" s="579"/>
      <c r="F840" s="579"/>
      <c r="G840" s="580"/>
      <c r="H840" s="581"/>
      <c r="I840" s="582"/>
    </row>
    <row r="841" spans="2:10" ht="15.75" thickBot="1">
      <c r="B841" s="593"/>
      <c r="I841" s="595"/>
    </row>
    <row r="842" spans="2:10" ht="15.75" thickBot="1">
      <c r="B842" s="589" t="s">
        <v>6</v>
      </c>
      <c r="C842" s="773" t="str">
        <f>INDEX(ACTIVIDADES!$C:$C,MATCH(B843,ACTIVIDADES!$B:$B,0))</f>
        <v>DEMOLICIÓN LAVAMANOS CORRIDO O LAVAESCOBAS. INCLUYE BOTADA DE ESCOMBROS</v>
      </c>
      <c r="D842" s="774"/>
      <c r="E842" s="774"/>
      <c r="F842" s="774"/>
      <c r="G842" s="775"/>
      <c r="H842" s="587" t="s">
        <v>289</v>
      </c>
      <c r="I842" s="588" t="s">
        <v>290</v>
      </c>
    </row>
    <row r="843" spans="2:10">
      <c r="B843" s="784">
        <f>+ACTIVIDADES!B33</f>
        <v>3.1999999999999957</v>
      </c>
      <c r="C843" s="776"/>
      <c r="D843" s="777"/>
      <c r="E843" s="777"/>
      <c r="F843" s="777"/>
      <c r="G843" s="778"/>
      <c r="H843" s="585">
        <f>IF(I846=0,0,I857/I846)</f>
        <v>0</v>
      </c>
      <c r="I843" s="586">
        <f>IF(I846=0,0,I863/I846)</f>
        <v>0.62369889775015463</v>
      </c>
    </row>
    <row r="844" spans="2:10" ht="15.75" thickBot="1">
      <c r="B844" s="785"/>
      <c r="C844" s="776"/>
      <c r="D844" s="777"/>
      <c r="E844" s="777"/>
      <c r="F844" s="777"/>
      <c r="G844" s="778"/>
      <c r="H844" s="587" t="s">
        <v>291</v>
      </c>
      <c r="I844" s="588" t="s">
        <v>292</v>
      </c>
    </row>
    <row r="845" spans="2:10" ht="15.75" thickBot="1">
      <c r="B845" s="589" t="s">
        <v>22</v>
      </c>
      <c r="C845" s="776"/>
      <c r="D845" s="777"/>
      <c r="E845" s="777"/>
      <c r="F845" s="777"/>
      <c r="G845" s="778"/>
      <c r="H845" s="585">
        <f>IF(I846=0,0,I869/I846)</f>
        <v>6.4614687587464054E-2</v>
      </c>
      <c r="I845" s="586">
        <f>IF(I846=0,0,I875/I846)</f>
        <v>0.31168641466238139</v>
      </c>
    </row>
    <row r="846" spans="2:10" ht="15.75" thickBot="1">
      <c r="B846" s="590" t="str">
        <f>INDEX(ACTIVIDADES!$D:$D,MATCH(B843,ACTIVIDADES!$B:$B,0))</f>
        <v>m²</v>
      </c>
      <c r="C846" s="781"/>
      <c r="D846" s="782"/>
      <c r="E846" s="782"/>
      <c r="F846" s="782"/>
      <c r="G846" s="783"/>
      <c r="H846" s="591" t="s">
        <v>293</v>
      </c>
      <c r="I846" s="592">
        <f>SUM(I857:I875)</f>
        <v>22098.584683422221</v>
      </c>
      <c r="J846" s="570">
        <f>+B843</f>
        <v>3.1999999999999957</v>
      </c>
    </row>
    <row r="847" spans="2:10">
      <c r="B847" s="593"/>
      <c r="C847" s="594" t="s">
        <v>294</v>
      </c>
      <c r="I847" s="595"/>
    </row>
    <row r="848" spans="2:10">
      <c r="B848" s="596" t="s">
        <v>295</v>
      </c>
      <c r="C848" s="597" t="s">
        <v>296</v>
      </c>
      <c r="D848" s="598" t="s">
        <v>297</v>
      </c>
      <c r="E848" s="598" t="s">
        <v>298</v>
      </c>
      <c r="F848" s="598" t="s">
        <v>299</v>
      </c>
      <c r="G848" s="598" t="s">
        <v>300</v>
      </c>
      <c r="H848" s="598" t="s">
        <v>301</v>
      </c>
      <c r="I848" s="595"/>
    </row>
    <row r="849" spans="2:9">
      <c r="B849" s="599"/>
      <c r="C849" s="627"/>
      <c r="D849" s="601" t="str">
        <f>IFERROR(INDEX(INSUMOS!$C:$C,MATCH(C849,INSUMOS!$B:$B,0)),"")</f>
        <v/>
      </c>
      <c r="E849" s="602"/>
      <c r="F849" s="607" t="str">
        <f>IFERROR(INDEX(INSUMOS!$D:$D,MATCH(C849,INSUMOS!$B:$B,0)),"")</f>
        <v/>
      </c>
      <c r="G849" s="615"/>
      <c r="H849" s="603">
        <f>IFERROR(G849*F849*E849+F849*E849,0)</f>
        <v>0</v>
      </c>
      <c r="I849" s="595"/>
    </row>
    <row r="850" spans="2:9">
      <c r="B850" s="599"/>
      <c r="C850" s="600"/>
      <c r="D850" s="601" t="str">
        <f>IFERROR(INDEX(INSUMOS!$C:$C,MATCH(C850,INSUMOS!$B:$B,0)),"")</f>
        <v/>
      </c>
      <c r="E850" s="602"/>
      <c r="F850" s="607" t="str">
        <f>IFERROR(INDEX(INSUMOS!$D:$D,MATCH(C850,INSUMOS!$B:$B,0)),"")</f>
        <v/>
      </c>
      <c r="G850" s="615"/>
      <c r="H850" s="603">
        <f t="shared" ref="H850:H856" si="22">IFERROR(G850*F850*E850+F850*E850,0)</f>
        <v>0</v>
      </c>
      <c r="I850" s="595"/>
    </row>
    <row r="851" spans="2:9">
      <c r="B851" s="599"/>
      <c r="C851" s="600"/>
      <c r="D851" s="601" t="str">
        <f>IFERROR(INDEX(INSUMOS!$C:$C,MATCH(C851,INSUMOS!$B:$B,0)),"")</f>
        <v/>
      </c>
      <c r="E851" s="602"/>
      <c r="F851" s="607" t="str">
        <f>IFERROR(INDEX(INSUMOS!$D:$D,MATCH(C851,INSUMOS!$B:$B,0)),"")</f>
        <v/>
      </c>
      <c r="G851" s="615"/>
      <c r="H851" s="603">
        <f t="shared" si="22"/>
        <v>0</v>
      </c>
      <c r="I851" s="595"/>
    </row>
    <row r="852" spans="2:9">
      <c r="B852" s="599"/>
      <c r="C852" s="600"/>
      <c r="D852" s="601" t="str">
        <f>IFERROR(INDEX(INSUMOS!$C:$C,MATCH(C852,INSUMOS!$B:$B,0)),"")</f>
        <v/>
      </c>
      <c r="E852" s="602"/>
      <c r="F852" s="607" t="str">
        <f>IFERROR(INDEX(INSUMOS!$D:$D,MATCH(C852,INSUMOS!$B:$B,0)),"")</f>
        <v/>
      </c>
      <c r="G852" s="615"/>
      <c r="H852" s="603">
        <f t="shared" si="22"/>
        <v>0</v>
      </c>
      <c r="I852" s="595"/>
    </row>
    <row r="853" spans="2:9">
      <c r="B853" s="599"/>
      <c r="C853" s="600"/>
      <c r="D853" s="601" t="str">
        <f>IFERROR(INDEX(INSUMOS!$C:$C,MATCH(C853,INSUMOS!$B:$B,0)),"")</f>
        <v/>
      </c>
      <c r="E853" s="602"/>
      <c r="F853" s="607" t="str">
        <f>IFERROR(INDEX(INSUMOS!$D:$D,MATCH(C853,INSUMOS!$B:$B,0)),"")</f>
        <v/>
      </c>
      <c r="G853" s="615"/>
      <c r="H853" s="603">
        <f t="shared" si="22"/>
        <v>0</v>
      </c>
      <c r="I853" s="595"/>
    </row>
    <row r="854" spans="2:9">
      <c r="B854" s="599"/>
      <c r="C854" s="600"/>
      <c r="D854" s="601" t="str">
        <f>IFERROR(INDEX(INSUMOS!$C:$C,MATCH(C854,INSUMOS!$B:$B,0)),"")</f>
        <v/>
      </c>
      <c r="E854" s="602"/>
      <c r="F854" s="607" t="str">
        <f>IFERROR(INDEX(INSUMOS!$D:$D,MATCH(C854,INSUMOS!$B:$B,0)),"")</f>
        <v/>
      </c>
      <c r="G854" s="615"/>
      <c r="H854" s="603">
        <f t="shared" si="22"/>
        <v>0</v>
      </c>
      <c r="I854" s="595"/>
    </row>
    <row r="855" spans="2:9">
      <c r="B855" s="599"/>
      <c r="C855" s="606"/>
      <c r="D855" s="601" t="str">
        <f>IFERROR(INDEX(INSUMOS!$C:$C,MATCH(C855,INSUMOS!$B:$B,0)),"")</f>
        <v/>
      </c>
      <c r="E855" s="602"/>
      <c r="F855" s="607" t="str">
        <f>IFERROR(INDEX(INSUMOS!$D:$D,MATCH(C855,INSUMOS!$B:$B,0)),"")</f>
        <v/>
      </c>
      <c r="G855" s="615"/>
      <c r="H855" s="603">
        <f t="shared" si="22"/>
        <v>0</v>
      </c>
      <c r="I855" s="595"/>
    </row>
    <row r="856" spans="2:9" ht="15.75" thickBot="1">
      <c r="B856" s="599"/>
      <c r="C856" s="606"/>
      <c r="D856" s="601" t="str">
        <f>IFERROR(INDEX(INSUMOS!$C:$C,MATCH(C856,INSUMOS!$B:$B,0)),"")</f>
        <v/>
      </c>
      <c r="E856" s="602"/>
      <c r="F856" s="607" t="str">
        <f>IFERROR(INDEX(INSUMOS!$D:$D,MATCH(C856,INSUMOS!$B:$B,0)),"")</f>
        <v/>
      </c>
      <c r="G856" s="615"/>
      <c r="H856" s="608">
        <f t="shared" si="22"/>
        <v>0</v>
      </c>
      <c r="I856" s="595"/>
    </row>
    <row r="857" spans="2:9" ht="15.75" thickBot="1">
      <c r="B857" s="593"/>
      <c r="H857" s="609" t="s">
        <v>307</v>
      </c>
      <c r="I857" s="610">
        <f>SUM(H849:H856)</f>
        <v>0</v>
      </c>
    </row>
    <row r="858" spans="2:9">
      <c r="B858" s="593"/>
      <c r="C858" s="611" t="s">
        <v>308</v>
      </c>
      <c r="I858" s="595"/>
    </row>
    <row r="859" spans="2:9">
      <c r="B859" s="596" t="s">
        <v>295</v>
      </c>
      <c r="C859" s="597" t="s">
        <v>296</v>
      </c>
      <c r="D859" s="598" t="s">
        <v>309</v>
      </c>
      <c r="E859" s="612" t="s">
        <v>310</v>
      </c>
      <c r="F859" s="612"/>
      <c r="G859" s="613" t="s">
        <v>311</v>
      </c>
      <c r="H859" s="614" t="s">
        <v>301</v>
      </c>
      <c r="I859" s="595"/>
    </row>
    <row r="860" spans="2:9">
      <c r="B860" s="599"/>
      <c r="C860" s="606" t="s">
        <v>312</v>
      </c>
      <c r="D860" s="601">
        <v>2</v>
      </c>
      <c r="E860" s="615">
        <f>IFERROR(INDEX('MANO DE OBRA'!$F:$F,MATCH(C860,'MANO DE OBRA'!$B:$B,0)),"")</f>
        <v>0.77116642793298318</v>
      </c>
      <c r="F860" s="603">
        <f>IFERROR(INDEX('MANO DE OBRA'!$J:$J,MATCH(C860,'MANO DE OBRA'!$B:$B,0)),"")</f>
        <v>103371.47181666666</v>
      </c>
      <c r="G860" s="83">
        <v>15</v>
      </c>
      <c r="H860" s="603">
        <f>IFERROR((F860/G860)*D860,0)</f>
        <v>13782.862908888888</v>
      </c>
      <c r="I860" s="595"/>
    </row>
    <row r="861" spans="2:9">
      <c r="B861" s="599"/>
      <c r="C861" s="606"/>
      <c r="D861" s="601"/>
      <c r="E861" s="615" t="str">
        <f>IFERROR(INDEX('MANO DE OBRA'!$F:$F,MATCH(C861,'MANO DE OBRA'!$B:$B,0)),"")</f>
        <v/>
      </c>
      <c r="F861" s="603" t="str">
        <f>IFERROR(INDEX('MANO DE OBRA'!$J:$J,MATCH(C861,'MANO DE OBRA'!$B:$B,0)),"")</f>
        <v/>
      </c>
      <c r="G861" s="83">
        <f>+G860</f>
        <v>15</v>
      </c>
      <c r="H861" s="603">
        <f>IFERROR((F861/G861)*D861,0)</f>
        <v>0</v>
      </c>
      <c r="I861" s="595"/>
    </row>
    <row r="862" spans="2:9" ht="15.75" thickBot="1">
      <c r="B862" s="599"/>
      <c r="C862" s="606"/>
      <c r="D862" s="601"/>
      <c r="E862" s="615" t="str">
        <f>IFERROR(INDEX('MANO DE OBRA'!$F:$F,MATCH(C862,'MANO DE OBRA'!$B:$B,0)),"")</f>
        <v/>
      </c>
      <c r="F862" s="603" t="str">
        <f>IFERROR(INDEX('MANO DE OBRA'!$J:$J,MATCH(C862,'MANO DE OBRA'!$B:$B,0)),"")</f>
        <v/>
      </c>
      <c r="G862" s="83">
        <f>+G860</f>
        <v>15</v>
      </c>
      <c r="H862" s="603">
        <f>IFERROR((F862/G862)*D862,0)</f>
        <v>0</v>
      </c>
      <c r="I862" s="595"/>
    </row>
    <row r="863" spans="2:9" ht="15.75" thickBot="1">
      <c r="B863" s="593"/>
      <c r="H863" s="609" t="s">
        <v>307</v>
      </c>
      <c r="I863" s="610">
        <f>SUM(H860:H862)</f>
        <v>13782.862908888888</v>
      </c>
    </row>
    <row r="864" spans="2:9">
      <c r="B864" s="593"/>
      <c r="C864" s="611" t="s">
        <v>313</v>
      </c>
      <c r="I864" s="595"/>
    </row>
    <row r="865" spans="2:9" ht="30">
      <c r="B865" s="596" t="s">
        <v>295</v>
      </c>
      <c r="C865" s="597" t="s">
        <v>296</v>
      </c>
      <c r="D865" s="613" t="s">
        <v>238</v>
      </c>
      <c r="E865" s="613" t="s">
        <v>22</v>
      </c>
      <c r="F865" s="613" t="s">
        <v>314</v>
      </c>
      <c r="G865" s="613" t="s">
        <v>315</v>
      </c>
      <c r="H865" s="613" t="s">
        <v>301</v>
      </c>
      <c r="I865" s="595"/>
    </row>
    <row r="866" spans="2:9">
      <c r="B866" s="599"/>
      <c r="C866" s="616" t="s">
        <v>316</v>
      </c>
      <c r="D866" s="615">
        <v>0.05</v>
      </c>
      <c r="E866" s="602"/>
      <c r="F866" s="603">
        <f>+I863</f>
        <v>13782.862908888888</v>
      </c>
      <c r="G866" s="601">
        <v>1</v>
      </c>
      <c r="H866" s="603">
        <f>IFERROR(G866*F866*D866,0)</f>
        <v>689.14314544444449</v>
      </c>
      <c r="I866" s="595"/>
    </row>
    <row r="867" spans="2:9">
      <c r="B867" s="599"/>
      <c r="C867" s="628" t="s">
        <v>324</v>
      </c>
      <c r="D867" s="601"/>
      <c r="E867" s="601" t="str">
        <f>IFERROR(INDEX(INSUMOS!$C:$C,MATCH(C867,INSUMOS!$B:$B,0)),"")</f>
        <v>día</v>
      </c>
      <c r="F867" s="603">
        <f>IFERROR(INDEX(INSUMOS!$D:$D,MATCH(C867,INSUMOS!$B:$B,0)),"")</f>
        <v>24625.000000000022</v>
      </c>
      <c r="G867" s="83">
        <v>0.03</v>
      </c>
      <c r="H867" s="603">
        <f>IFERROR(G867*F867,0)</f>
        <v>738.75000000000068</v>
      </c>
      <c r="I867" s="595"/>
    </row>
    <row r="868" spans="2:9" ht="15.75" thickBot="1">
      <c r="B868" s="599"/>
      <c r="C868" s="606"/>
      <c r="D868" s="601"/>
      <c r="E868" s="601" t="str">
        <f>IFERROR(INDEX(INSUMOS!$C:$C,MATCH(C868,INSUMOS!$B:$B,0)),"")</f>
        <v/>
      </c>
      <c r="F868" s="603" t="str">
        <f>IFERROR(INDEX(INSUMOS!$D:$D,MATCH(C868,INSUMOS!$B:$B,0)),"")</f>
        <v/>
      </c>
      <c r="G868" s="601"/>
      <c r="H868" s="608">
        <f>IFERROR(G868*F868,0)</f>
        <v>0</v>
      </c>
      <c r="I868" s="595"/>
    </row>
    <row r="869" spans="2:9" ht="15.75" thickBot="1">
      <c r="B869" s="593"/>
      <c r="H869" s="609" t="s">
        <v>307</v>
      </c>
      <c r="I869" s="610">
        <f>SUM(H866:H868)</f>
        <v>1427.8931454444451</v>
      </c>
    </row>
    <row r="870" spans="2:9">
      <c r="B870" s="593"/>
      <c r="C870" s="611" t="s">
        <v>317</v>
      </c>
      <c r="I870" s="595"/>
    </row>
    <row r="871" spans="2:9" ht="30">
      <c r="B871" s="596" t="s">
        <v>295</v>
      </c>
      <c r="C871" s="597" t="s">
        <v>296</v>
      </c>
      <c r="D871" s="613" t="s">
        <v>238</v>
      </c>
      <c r="E871" s="613" t="s">
        <v>22</v>
      </c>
      <c r="F871" s="613" t="s">
        <v>314</v>
      </c>
      <c r="G871" s="613" t="s">
        <v>315</v>
      </c>
      <c r="H871" s="598" t="s">
        <v>301</v>
      </c>
      <c r="I871" s="595"/>
    </row>
    <row r="872" spans="2:9">
      <c r="B872" s="599"/>
      <c r="C872" s="616" t="s">
        <v>318</v>
      </c>
      <c r="D872" s="615">
        <v>0.01</v>
      </c>
      <c r="E872" s="617">
        <v>1</v>
      </c>
      <c r="F872" s="603">
        <f>+I863</f>
        <v>13782.862908888888</v>
      </c>
      <c r="G872" s="601">
        <v>0.01</v>
      </c>
      <c r="H872" s="603">
        <f>IFERROR(G872*F872,0)</f>
        <v>137.82862908888887</v>
      </c>
      <c r="I872" s="595"/>
    </row>
    <row r="873" spans="2:9">
      <c r="B873" s="599"/>
      <c r="C873" s="567" t="s">
        <v>319</v>
      </c>
      <c r="E873" s="601" t="str">
        <f>IFERROR(INDEX(INSUMOS!$C:$C,MATCH(C873,INSUMOS!$B:$B,0)),"")</f>
        <v>m3</v>
      </c>
      <c r="F873" s="603">
        <f>IFERROR(INDEX(INSUMOS!$D:$D,MATCH(C873,INSUMOS!$B:$B,0)),"")</f>
        <v>45000</v>
      </c>
      <c r="G873" s="601">
        <v>0.15</v>
      </c>
      <c r="H873" s="603">
        <f>IFERROR(G873*F873,0)</f>
        <v>6750</v>
      </c>
      <c r="I873" s="595"/>
    </row>
    <row r="874" spans="2:9" ht="15.75" thickBot="1">
      <c r="B874" s="599"/>
      <c r="C874" s="606"/>
      <c r="D874" s="601" t="str">
        <f>IFERROR(INDEX(INSUMOS!$C:$C,MATCH(C874,INSUMOS!$B:$B,0)),"")</f>
        <v/>
      </c>
      <c r="E874" s="602"/>
      <c r="F874" s="603" t="str">
        <f>IFERROR(INDEX(INSUMOS!$D:$D,MATCH(C874,INSUMOS!$B:$B,0)),"")</f>
        <v/>
      </c>
      <c r="G874" s="601"/>
      <c r="H874" s="603">
        <f>IFERROR(G874*F874,0)</f>
        <v>0</v>
      </c>
      <c r="I874" s="595"/>
    </row>
    <row r="875" spans="2:9" ht="15.75" thickBot="1">
      <c r="B875" s="618"/>
      <c r="C875" s="619"/>
      <c r="D875" s="620"/>
      <c r="E875" s="621"/>
      <c r="F875" s="621"/>
      <c r="G875" s="620"/>
      <c r="H875" s="609" t="s">
        <v>307</v>
      </c>
      <c r="I875" s="610">
        <f>SUM(H872:H874)</f>
        <v>6887.8286290888891</v>
      </c>
    </row>
    <row r="876" spans="2:9" ht="15.75" thickBot="1"/>
    <row r="877" spans="2:9" ht="33" customHeight="1" thickBot="1">
      <c r="B877" s="571"/>
      <c r="C877" s="572" t="str">
        <f>+$C$2</f>
        <v>MANTENIMIENTO RESTAURANTES ESCOLARES</v>
      </c>
      <c r="D877" s="573"/>
      <c r="E877" s="573"/>
      <c r="F877" s="573"/>
      <c r="G877" s="574"/>
      <c r="H877" s="575"/>
      <c r="I877" s="576"/>
    </row>
    <row r="878" spans="2:9" ht="33" customHeight="1" thickBot="1">
      <c r="B878" s="577"/>
      <c r="C878" s="578" t="str">
        <f>+$C$3</f>
        <v>GOBERNACION DE ANTIOQUIA</v>
      </c>
      <c r="D878" s="579"/>
      <c r="E878" s="579"/>
      <c r="F878" s="579"/>
      <c r="G878" s="580"/>
      <c r="H878" s="581"/>
      <c r="I878" s="582"/>
    </row>
    <row r="879" spans="2:9" ht="15.75" thickBot="1">
      <c r="B879" s="593"/>
      <c r="I879" s="595"/>
    </row>
    <row r="880" spans="2:9" ht="15.75" thickBot="1">
      <c r="B880" s="589" t="s">
        <v>6</v>
      </c>
      <c r="C880" s="773" t="str">
        <f>INDEX(ACTIVIDADES!$C:$C,MATCH(B881,ACTIVIDADES!$B:$B,0))</f>
        <v>DEMOLICIÓN BANCA Y/O MESÓN EN CONCRETO. INCLUYE BOTADA DE ESCOMBROS</v>
      </c>
      <c r="D880" s="774"/>
      <c r="E880" s="774"/>
      <c r="F880" s="774"/>
      <c r="G880" s="775"/>
      <c r="H880" s="587" t="s">
        <v>289</v>
      </c>
      <c r="I880" s="588" t="s">
        <v>290</v>
      </c>
    </row>
    <row r="881" spans="2:10">
      <c r="B881" s="784">
        <f>+ACTIVIDADES!B34</f>
        <v>3.2099999999999955</v>
      </c>
      <c r="C881" s="776"/>
      <c r="D881" s="777"/>
      <c r="E881" s="777"/>
      <c r="F881" s="777"/>
      <c r="G881" s="778"/>
      <c r="H881" s="585">
        <f>IF(I884=0,0,I895/I884)</f>
        <v>0</v>
      </c>
      <c r="I881" s="586">
        <f>IF(I884=0,0,I901/I884)</f>
        <v>0.56606423281238916</v>
      </c>
    </row>
    <row r="882" spans="2:10" ht="15.75" thickBot="1">
      <c r="B882" s="785"/>
      <c r="C882" s="776"/>
      <c r="D882" s="777"/>
      <c r="E882" s="777"/>
      <c r="F882" s="777"/>
      <c r="G882" s="778"/>
      <c r="H882" s="587" t="s">
        <v>291</v>
      </c>
      <c r="I882" s="588" t="s">
        <v>292</v>
      </c>
    </row>
    <row r="883" spans="2:10" ht="15.75" thickBot="1">
      <c r="B883" s="589" t="s">
        <v>22</v>
      </c>
      <c r="C883" s="776"/>
      <c r="D883" s="777"/>
      <c r="E883" s="777"/>
      <c r="F883" s="777"/>
      <c r="G883" s="778"/>
      <c r="H883" s="585">
        <f>IF(I884=0,0,I907/I884)</f>
        <v>5.8643784187449248E-2</v>
      </c>
      <c r="I883" s="586">
        <f>IF(I884=0,0,I913/I884)</f>
        <v>0.37529198300016164</v>
      </c>
    </row>
    <row r="884" spans="2:10" ht="15.75" thickBot="1">
      <c r="B884" s="590" t="str">
        <f>INDEX(ACTIVIDADES!$D:$D,MATCH(B881,ACTIVIDADES!$B:$B,0))</f>
        <v>m</v>
      </c>
      <c r="C884" s="781"/>
      <c r="D884" s="782"/>
      <c r="E884" s="782"/>
      <c r="F884" s="782"/>
      <c r="G884" s="783"/>
      <c r="H884" s="591" t="s">
        <v>293</v>
      </c>
      <c r="I884" s="592">
        <f>SUM(I895:I913)</f>
        <v>24348.584683422221</v>
      </c>
      <c r="J884" s="570">
        <f>+B881</f>
        <v>3.2099999999999955</v>
      </c>
    </row>
    <row r="885" spans="2:10">
      <c r="B885" s="593"/>
      <c r="C885" s="594" t="s">
        <v>294</v>
      </c>
      <c r="I885" s="595"/>
    </row>
    <row r="886" spans="2:10">
      <c r="B886" s="596" t="s">
        <v>295</v>
      </c>
      <c r="C886" s="597" t="s">
        <v>296</v>
      </c>
      <c r="D886" s="598" t="s">
        <v>297</v>
      </c>
      <c r="E886" s="598" t="s">
        <v>298</v>
      </c>
      <c r="F886" s="598" t="s">
        <v>299</v>
      </c>
      <c r="G886" s="598" t="s">
        <v>300</v>
      </c>
      <c r="H886" s="598" t="s">
        <v>301</v>
      </c>
      <c r="I886" s="595"/>
    </row>
    <row r="887" spans="2:10">
      <c r="B887" s="599"/>
      <c r="C887" s="627"/>
      <c r="D887" s="601" t="str">
        <f>IFERROR(INDEX(INSUMOS!$C:$C,MATCH(C887,INSUMOS!$B:$B,0)),"")</f>
        <v/>
      </c>
      <c r="E887" s="602"/>
      <c r="F887" s="607" t="str">
        <f>IFERROR(INDEX(INSUMOS!$D:$D,MATCH(C887,INSUMOS!$B:$B,0)),"")</f>
        <v/>
      </c>
      <c r="G887" s="615"/>
      <c r="H887" s="603">
        <f>IFERROR(G887*F887*E887+F887*E887,0)</f>
        <v>0</v>
      </c>
      <c r="I887" s="595"/>
    </row>
    <row r="888" spans="2:10">
      <c r="B888" s="599"/>
      <c r="C888" s="600"/>
      <c r="D888" s="601" t="str">
        <f>IFERROR(INDEX(INSUMOS!$C:$C,MATCH(C888,INSUMOS!$B:$B,0)),"")</f>
        <v/>
      </c>
      <c r="E888" s="602"/>
      <c r="F888" s="607" t="str">
        <f>IFERROR(INDEX(INSUMOS!$D:$D,MATCH(C888,INSUMOS!$B:$B,0)),"")</f>
        <v/>
      </c>
      <c r="G888" s="615"/>
      <c r="H888" s="603">
        <f t="shared" ref="H888:H894" si="23">IFERROR(G888*F888*E888+F888*E888,0)</f>
        <v>0</v>
      </c>
      <c r="I888" s="595"/>
    </row>
    <row r="889" spans="2:10">
      <c r="B889" s="599"/>
      <c r="C889" s="600"/>
      <c r="D889" s="601" t="str">
        <f>IFERROR(INDEX(INSUMOS!$C:$C,MATCH(C889,INSUMOS!$B:$B,0)),"")</f>
        <v/>
      </c>
      <c r="E889" s="602"/>
      <c r="F889" s="607" t="str">
        <f>IFERROR(INDEX(INSUMOS!$D:$D,MATCH(C889,INSUMOS!$B:$B,0)),"")</f>
        <v/>
      </c>
      <c r="G889" s="615"/>
      <c r="H889" s="603">
        <f t="shared" si="23"/>
        <v>0</v>
      </c>
      <c r="I889" s="595"/>
    </row>
    <row r="890" spans="2:10">
      <c r="B890" s="599"/>
      <c r="C890" s="600"/>
      <c r="D890" s="601" t="str">
        <f>IFERROR(INDEX(INSUMOS!$C:$C,MATCH(C890,INSUMOS!$B:$B,0)),"")</f>
        <v/>
      </c>
      <c r="E890" s="602"/>
      <c r="F890" s="607" t="str">
        <f>IFERROR(INDEX(INSUMOS!$D:$D,MATCH(C890,INSUMOS!$B:$B,0)),"")</f>
        <v/>
      </c>
      <c r="G890" s="615"/>
      <c r="H890" s="603">
        <f t="shared" si="23"/>
        <v>0</v>
      </c>
      <c r="I890" s="595"/>
    </row>
    <row r="891" spans="2:10">
      <c r="B891" s="599"/>
      <c r="C891" s="600"/>
      <c r="D891" s="601" t="str">
        <f>IFERROR(INDEX(INSUMOS!$C:$C,MATCH(C891,INSUMOS!$B:$B,0)),"")</f>
        <v/>
      </c>
      <c r="E891" s="602"/>
      <c r="F891" s="607" t="str">
        <f>IFERROR(INDEX(INSUMOS!$D:$D,MATCH(C891,INSUMOS!$B:$B,0)),"")</f>
        <v/>
      </c>
      <c r="G891" s="615"/>
      <c r="H891" s="603">
        <f t="shared" si="23"/>
        <v>0</v>
      </c>
      <c r="I891" s="595"/>
    </row>
    <row r="892" spans="2:10">
      <c r="B892" s="599"/>
      <c r="C892" s="600"/>
      <c r="D892" s="601" t="str">
        <f>IFERROR(INDEX(INSUMOS!$C:$C,MATCH(C892,INSUMOS!$B:$B,0)),"")</f>
        <v/>
      </c>
      <c r="E892" s="602"/>
      <c r="F892" s="607" t="str">
        <f>IFERROR(INDEX(INSUMOS!$D:$D,MATCH(C892,INSUMOS!$B:$B,0)),"")</f>
        <v/>
      </c>
      <c r="G892" s="615"/>
      <c r="H892" s="603">
        <f t="shared" si="23"/>
        <v>0</v>
      </c>
      <c r="I892" s="595"/>
    </row>
    <row r="893" spans="2:10">
      <c r="B893" s="599"/>
      <c r="C893" s="606"/>
      <c r="D893" s="601" t="str">
        <f>IFERROR(INDEX(INSUMOS!$C:$C,MATCH(C893,INSUMOS!$B:$B,0)),"")</f>
        <v/>
      </c>
      <c r="E893" s="602"/>
      <c r="F893" s="607" t="str">
        <f>IFERROR(INDEX(INSUMOS!$D:$D,MATCH(C893,INSUMOS!$B:$B,0)),"")</f>
        <v/>
      </c>
      <c r="G893" s="615"/>
      <c r="H893" s="603">
        <f t="shared" si="23"/>
        <v>0</v>
      </c>
      <c r="I893" s="595"/>
    </row>
    <row r="894" spans="2:10" ht="15.75" thickBot="1">
      <c r="B894" s="599"/>
      <c r="C894" s="606"/>
      <c r="D894" s="601" t="str">
        <f>IFERROR(INDEX(INSUMOS!$C:$C,MATCH(C894,INSUMOS!$B:$B,0)),"")</f>
        <v/>
      </c>
      <c r="E894" s="602"/>
      <c r="F894" s="607" t="str">
        <f>IFERROR(INDEX(INSUMOS!$D:$D,MATCH(C894,INSUMOS!$B:$B,0)),"")</f>
        <v/>
      </c>
      <c r="G894" s="615"/>
      <c r="H894" s="608">
        <f t="shared" si="23"/>
        <v>0</v>
      </c>
      <c r="I894" s="595"/>
    </row>
    <row r="895" spans="2:10" ht="15.75" thickBot="1">
      <c r="B895" s="593"/>
      <c r="H895" s="609" t="s">
        <v>307</v>
      </c>
      <c r="I895" s="610">
        <f>SUM(H887:H894)</f>
        <v>0</v>
      </c>
    </row>
    <row r="896" spans="2:10">
      <c r="B896" s="593"/>
      <c r="C896" s="611" t="s">
        <v>308</v>
      </c>
      <c r="I896" s="595"/>
    </row>
    <row r="897" spans="2:9">
      <c r="B897" s="596" t="s">
        <v>295</v>
      </c>
      <c r="C897" s="597" t="s">
        <v>296</v>
      </c>
      <c r="D897" s="598" t="s">
        <v>309</v>
      </c>
      <c r="E897" s="612" t="s">
        <v>310</v>
      </c>
      <c r="F897" s="612"/>
      <c r="G897" s="613" t="s">
        <v>311</v>
      </c>
      <c r="H897" s="614" t="s">
        <v>301</v>
      </c>
      <c r="I897" s="595"/>
    </row>
    <row r="898" spans="2:9">
      <c r="B898" s="599"/>
      <c r="C898" s="606" t="s">
        <v>312</v>
      </c>
      <c r="D898" s="601">
        <v>2</v>
      </c>
      <c r="E898" s="615">
        <f>IFERROR(INDEX('MANO DE OBRA'!$F:$F,MATCH(C898,'MANO DE OBRA'!$B:$B,0)),"")</f>
        <v>0.77116642793298318</v>
      </c>
      <c r="F898" s="603">
        <f>IFERROR(INDEX('MANO DE OBRA'!$J:$J,MATCH(C898,'MANO DE OBRA'!$B:$B,0)),"")</f>
        <v>103371.47181666666</v>
      </c>
      <c r="G898" s="83">
        <v>15</v>
      </c>
      <c r="H898" s="603">
        <f>IFERROR((F898/G898)*D898,0)</f>
        <v>13782.862908888888</v>
      </c>
      <c r="I898" s="595"/>
    </row>
    <row r="899" spans="2:9">
      <c r="B899" s="599"/>
      <c r="C899" s="606"/>
      <c r="D899" s="601"/>
      <c r="E899" s="615" t="str">
        <f>IFERROR(INDEX('MANO DE OBRA'!$F:$F,MATCH(C899,'MANO DE OBRA'!$B:$B,0)),"")</f>
        <v/>
      </c>
      <c r="F899" s="603" t="str">
        <f>IFERROR(INDEX('MANO DE OBRA'!$J:$J,MATCH(C899,'MANO DE OBRA'!$B:$B,0)),"")</f>
        <v/>
      </c>
      <c r="G899" s="83">
        <f>+G898</f>
        <v>15</v>
      </c>
      <c r="H899" s="603">
        <f>IFERROR((F899/G899)*D899,0)</f>
        <v>0</v>
      </c>
      <c r="I899" s="595"/>
    </row>
    <row r="900" spans="2:9" ht="15.75" thickBot="1">
      <c r="B900" s="599"/>
      <c r="C900" s="606"/>
      <c r="D900" s="601"/>
      <c r="E900" s="615" t="str">
        <f>IFERROR(INDEX('MANO DE OBRA'!$F:$F,MATCH(C900,'MANO DE OBRA'!$B:$B,0)),"")</f>
        <v/>
      </c>
      <c r="F900" s="603" t="str">
        <f>IFERROR(INDEX('MANO DE OBRA'!$J:$J,MATCH(C900,'MANO DE OBRA'!$B:$B,0)),"")</f>
        <v/>
      </c>
      <c r="G900" s="83">
        <f>+G898</f>
        <v>15</v>
      </c>
      <c r="H900" s="603">
        <f>IFERROR((F900/G900)*D900,0)</f>
        <v>0</v>
      </c>
      <c r="I900" s="595"/>
    </row>
    <row r="901" spans="2:9" ht="15.75" thickBot="1">
      <c r="B901" s="593"/>
      <c r="H901" s="609" t="s">
        <v>307</v>
      </c>
      <c r="I901" s="610">
        <f>SUM(H898:H900)</f>
        <v>13782.862908888888</v>
      </c>
    </row>
    <row r="902" spans="2:9">
      <c r="B902" s="593"/>
      <c r="C902" s="611" t="s">
        <v>313</v>
      </c>
      <c r="I902" s="595"/>
    </row>
    <row r="903" spans="2:9" ht="30">
      <c r="B903" s="596" t="s">
        <v>295</v>
      </c>
      <c r="C903" s="597" t="s">
        <v>296</v>
      </c>
      <c r="D903" s="613" t="s">
        <v>238</v>
      </c>
      <c r="E903" s="613" t="s">
        <v>22</v>
      </c>
      <c r="F903" s="613" t="s">
        <v>314</v>
      </c>
      <c r="G903" s="613" t="s">
        <v>315</v>
      </c>
      <c r="H903" s="613" t="s">
        <v>301</v>
      </c>
      <c r="I903" s="595"/>
    </row>
    <row r="904" spans="2:9">
      <c r="B904" s="599"/>
      <c r="C904" s="616" t="s">
        <v>316</v>
      </c>
      <c r="D904" s="615">
        <v>0.05</v>
      </c>
      <c r="E904" s="602"/>
      <c r="F904" s="603">
        <f>+I901</f>
        <v>13782.862908888888</v>
      </c>
      <c r="G904" s="601">
        <v>1</v>
      </c>
      <c r="H904" s="603">
        <f>IFERROR(G904*F904*D904,0)</f>
        <v>689.14314544444449</v>
      </c>
      <c r="I904" s="595"/>
    </row>
    <row r="905" spans="2:9">
      <c r="B905" s="599"/>
      <c r="C905" s="628" t="s">
        <v>324</v>
      </c>
      <c r="D905" s="601"/>
      <c r="E905" s="601" t="str">
        <f>IFERROR(INDEX(INSUMOS!$C:$C,MATCH(C905,INSUMOS!$B:$B,0)),"")</f>
        <v>día</v>
      </c>
      <c r="F905" s="603">
        <f>IFERROR(INDEX(INSUMOS!$D:$D,MATCH(C905,INSUMOS!$B:$B,0)),"")</f>
        <v>24625.000000000022</v>
      </c>
      <c r="G905" s="83">
        <v>0.03</v>
      </c>
      <c r="H905" s="603">
        <f>IFERROR(G905*F905,0)</f>
        <v>738.75000000000068</v>
      </c>
      <c r="I905" s="595"/>
    </row>
    <row r="906" spans="2:9" ht="15.75" thickBot="1">
      <c r="B906" s="599"/>
      <c r="C906" s="606"/>
      <c r="D906" s="601"/>
      <c r="E906" s="601" t="str">
        <f>IFERROR(INDEX(INSUMOS!$C:$C,MATCH(C906,INSUMOS!$B:$B,0)),"")</f>
        <v/>
      </c>
      <c r="F906" s="603" t="str">
        <f>IFERROR(INDEX(INSUMOS!$D:$D,MATCH(C906,INSUMOS!$B:$B,0)),"")</f>
        <v/>
      </c>
      <c r="G906" s="601"/>
      <c r="H906" s="608">
        <f>IFERROR(G906*F906,0)</f>
        <v>0</v>
      </c>
      <c r="I906" s="595"/>
    </row>
    <row r="907" spans="2:9" ht="15.75" thickBot="1">
      <c r="B907" s="593"/>
      <c r="H907" s="609" t="s">
        <v>307</v>
      </c>
      <c r="I907" s="610">
        <f>SUM(H904:H906)</f>
        <v>1427.8931454444451</v>
      </c>
    </row>
    <row r="908" spans="2:9">
      <c r="B908" s="593"/>
      <c r="C908" s="611" t="s">
        <v>317</v>
      </c>
      <c r="I908" s="595"/>
    </row>
    <row r="909" spans="2:9" ht="30">
      <c r="B909" s="596" t="s">
        <v>295</v>
      </c>
      <c r="C909" s="597" t="s">
        <v>296</v>
      </c>
      <c r="D909" s="613" t="s">
        <v>238</v>
      </c>
      <c r="E909" s="613" t="s">
        <v>22</v>
      </c>
      <c r="F909" s="613" t="s">
        <v>314</v>
      </c>
      <c r="G909" s="613" t="s">
        <v>315</v>
      </c>
      <c r="H909" s="598" t="s">
        <v>301</v>
      </c>
      <c r="I909" s="595"/>
    </row>
    <row r="910" spans="2:9">
      <c r="B910" s="599"/>
      <c r="C910" s="616" t="s">
        <v>318</v>
      </c>
      <c r="D910" s="615">
        <v>0.01</v>
      </c>
      <c r="E910" s="617">
        <v>1</v>
      </c>
      <c r="F910" s="603">
        <f>+I901</f>
        <v>13782.862908888888</v>
      </c>
      <c r="G910" s="601">
        <v>0.01</v>
      </c>
      <c r="H910" s="603">
        <f>IFERROR(G910*F910,0)</f>
        <v>137.82862908888887</v>
      </c>
      <c r="I910" s="595"/>
    </row>
    <row r="911" spans="2:9">
      <c r="B911" s="599"/>
      <c r="C911" s="567" t="s">
        <v>319</v>
      </c>
      <c r="E911" s="601" t="str">
        <f>IFERROR(INDEX(INSUMOS!$C:$C,MATCH(C911,INSUMOS!$B:$B,0)),"")</f>
        <v>m3</v>
      </c>
      <c r="F911" s="603">
        <f>IFERROR(INDEX(INSUMOS!$D:$D,MATCH(C911,INSUMOS!$B:$B,0)),"")</f>
        <v>45000</v>
      </c>
      <c r="G911" s="601">
        <v>0.2</v>
      </c>
      <c r="H911" s="603">
        <f>IFERROR(G911*F911,0)</f>
        <v>9000</v>
      </c>
      <c r="I911" s="595"/>
    </row>
    <row r="912" spans="2:9" ht="15.75" thickBot="1">
      <c r="B912" s="599"/>
      <c r="C912" s="606"/>
      <c r="D912" s="601" t="str">
        <f>IFERROR(INDEX(INSUMOS!$C:$C,MATCH(C912,INSUMOS!$B:$B,0)),"")</f>
        <v/>
      </c>
      <c r="E912" s="602"/>
      <c r="F912" s="603" t="str">
        <f>IFERROR(INDEX(INSUMOS!$D:$D,MATCH(C912,INSUMOS!$B:$B,0)),"")</f>
        <v/>
      </c>
      <c r="G912" s="601"/>
      <c r="H912" s="603">
        <f>IFERROR(G912*F912,0)</f>
        <v>0</v>
      </c>
      <c r="I912" s="595"/>
    </row>
    <row r="913" spans="2:10" ht="15.75" thickBot="1">
      <c r="B913" s="618"/>
      <c r="C913" s="619"/>
      <c r="D913" s="620"/>
      <c r="E913" s="621"/>
      <c r="F913" s="621"/>
      <c r="G913" s="620"/>
      <c r="H913" s="609" t="s">
        <v>307</v>
      </c>
      <c r="I913" s="610">
        <f>SUM(H910:H912)</f>
        <v>9137.8286290888882</v>
      </c>
    </row>
    <row r="914" spans="2:10" ht="15.75" thickBot="1"/>
    <row r="915" spans="2:10" ht="33" customHeight="1" thickBot="1">
      <c r="B915" s="571"/>
      <c r="C915" s="572" t="str">
        <f>+$C$2</f>
        <v>MANTENIMIENTO RESTAURANTES ESCOLARES</v>
      </c>
      <c r="D915" s="573"/>
      <c r="E915" s="573"/>
      <c r="F915" s="573"/>
      <c r="G915" s="574"/>
      <c r="H915" s="575"/>
      <c r="I915" s="576"/>
    </row>
    <row r="916" spans="2:10" ht="33" customHeight="1" thickBot="1">
      <c r="B916" s="577"/>
      <c r="C916" s="578" t="str">
        <f>+$C$3</f>
        <v>GOBERNACION DE ANTIOQUIA</v>
      </c>
      <c r="D916" s="579"/>
      <c r="E916" s="579"/>
      <c r="F916" s="579"/>
      <c r="G916" s="580"/>
      <c r="H916" s="581"/>
      <c r="I916" s="582"/>
    </row>
    <row r="917" spans="2:10" ht="15.75" thickBot="1">
      <c r="B917" s="593"/>
      <c r="I917" s="595"/>
    </row>
    <row r="918" spans="2:10" ht="15.75" thickBot="1">
      <c r="B918" s="589" t="s">
        <v>6</v>
      </c>
      <c r="C918" s="773" t="str">
        <f>INDEX(ACTIVIDADES!$C:$C,MATCH(B919,ACTIVIDADES!$B:$B,0))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v>
      </c>
      <c r="D918" s="774"/>
      <c r="E918" s="774"/>
      <c r="F918" s="774"/>
      <c r="G918" s="775"/>
      <c r="H918" s="587" t="s">
        <v>289</v>
      </c>
      <c r="I918" s="588" t="s">
        <v>290</v>
      </c>
    </row>
    <row r="919" spans="2:10">
      <c r="B919" s="784">
        <f>+ACTIVIDADES!B36</f>
        <v>4.01</v>
      </c>
      <c r="C919" s="776"/>
      <c r="D919" s="777"/>
      <c r="E919" s="777"/>
      <c r="F919" s="777"/>
      <c r="G919" s="778"/>
      <c r="H919" s="585">
        <f>IF(I922=0,0,I933/I922)</f>
        <v>0</v>
      </c>
      <c r="I919" s="586">
        <f>IF(I922=0,0,I939/I922)</f>
        <v>0.33608677077794852</v>
      </c>
    </row>
    <row r="920" spans="2:10" ht="15.75" thickBot="1">
      <c r="B920" s="785"/>
      <c r="C920" s="776"/>
      <c r="D920" s="777"/>
      <c r="E920" s="777"/>
      <c r="F920" s="777"/>
      <c r="G920" s="778"/>
      <c r="H920" s="587" t="s">
        <v>291</v>
      </c>
      <c r="I920" s="588" t="s">
        <v>292</v>
      </c>
    </row>
    <row r="921" spans="2:10" ht="15.75" thickBot="1">
      <c r="B921" s="589" t="s">
        <v>22</v>
      </c>
      <c r="C921" s="776"/>
      <c r="D921" s="777"/>
      <c r="E921" s="777"/>
      <c r="F921" s="777"/>
      <c r="G921" s="778"/>
      <c r="H921" s="585">
        <f>IF(I922=0,0,I945/I922)</f>
        <v>1.6804338538897429E-2</v>
      </c>
      <c r="I921" s="586">
        <f>IF(I922=0,0,I951/I922)</f>
        <v>0.64710889068315414</v>
      </c>
    </row>
    <row r="922" spans="2:10" ht="15.75" thickBot="1">
      <c r="B922" s="590" t="str">
        <f>INDEX(ACTIVIDADES!$D:$D,MATCH(B919,ACTIVIDADES!$B:$B,0))</f>
        <v>m³</v>
      </c>
      <c r="C922" s="781"/>
      <c r="D922" s="782"/>
      <c r="E922" s="782"/>
      <c r="F922" s="782"/>
      <c r="G922" s="783"/>
      <c r="H922" s="591" t="s">
        <v>293</v>
      </c>
      <c r="I922" s="592">
        <f>SUM(I933:I951)</f>
        <v>76893.440031416671</v>
      </c>
      <c r="J922" s="570">
        <f>+B919</f>
        <v>4.01</v>
      </c>
    </row>
    <row r="923" spans="2:10">
      <c r="B923" s="593"/>
      <c r="C923" s="594" t="s">
        <v>294</v>
      </c>
      <c r="I923" s="595"/>
    </row>
    <row r="924" spans="2:10">
      <c r="B924" s="596" t="s">
        <v>295</v>
      </c>
      <c r="C924" s="597" t="s">
        <v>296</v>
      </c>
      <c r="D924" s="598" t="s">
        <v>297</v>
      </c>
      <c r="E924" s="598" t="s">
        <v>298</v>
      </c>
      <c r="F924" s="598" t="s">
        <v>299</v>
      </c>
      <c r="G924" s="598" t="s">
        <v>300</v>
      </c>
      <c r="H924" s="598" t="s">
        <v>301</v>
      </c>
      <c r="I924" s="595"/>
    </row>
    <row r="925" spans="2:10">
      <c r="B925" s="599"/>
      <c r="C925" s="627"/>
      <c r="D925" s="601" t="str">
        <f>IFERROR(INDEX(INSUMOS!$C:$C,MATCH(C925,INSUMOS!$B:$B,0)),"")</f>
        <v/>
      </c>
      <c r="E925" s="602"/>
      <c r="F925" s="607" t="str">
        <f>IFERROR(INDEX(INSUMOS!$D:$D,MATCH(C925,INSUMOS!$B:$B,0)),"")</f>
        <v/>
      </c>
      <c r="G925" s="615"/>
      <c r="H925" s="603">
        <f>IFERROR(G925*F925*E925+F925*E925,0)</f>
        <v>0</v>
      </c>
      <c r="I925" s="595"/>
    </row>
    <row r="926" spans="2:10">
      <c r="B926" s="599"/>
      <c r="C926" s="600"/>
      <c r="D926" s="601" t="str">
        <f>IFERROR(INDEX(INSUMOS!$C:$C,MATCH(C926,INSUMOS!$B:$B,0)),"")</f>
        <v/>
      </c>
      <c r="E926" s="602"/>
      <c r="F926" s="607" t="str">
        <f>IFERROR(INDEX(INSUMOS!$D:$D,MATCH(C926,INSUMOS!$B:$B,0)),"")</f>
        <v/>
      </c>
      <c r="G926" s="615"/>
      <c r="H926" s="603">
        <f t="shared" ref="H926:H932" si="24">IFERROR(G926*F926*E926+F926*E926,0)</f>
        <v>0</v>
      </c>
      <c r="I926" s="595"/>
    </row>
    <row r="927" spans="2:10">
      <c r="B927" s="599"/>
      <c r="C927" s="600"/>
      <c r="D927" s="601" t="str">
        <f>IFERROR(INDEX(INSUMOS!$C:$C,MATCH(C927,INSUMOS!$B:$B,0)),"")</f>
        <v/>
      </c>
      <c r="E927" s="602"/>
      <c r="F927" s="607" t="str">
        <f>IFERROR(INDEX(INSUMOS!$D:$D,MATCH(C927,INSUMOS!$B:$B,0)),"")</f>
        <v/>
      </c>
      <c r="G927" s="615"/>
      <c r="H927" s="603">
        <f t="shared" si="24"/>
        <v>0</v>
      </c>
      <c r="I927" s="595"/>
    </row>
    <row r="928" spans="2:10">
      <c r="B928" s="599"/>
      <c r="C928" s="600"/>
      <c r="D928" s="601" t="str">
        <f>IFERROR(INDEX(INSUMOS!$C:$C,MATCH(C928,INSUMOS!$B:$B,0)),"")</f>
        <v/>
      </c>
      <c r="E928" s="602"/>
      <c r="F928" s="607" t="str">
        <f>IFERROR(INDEX(INSUMOS!$D:$D,MATCH(C928,INSUMOS!$B:$B,0)),"")</f>
        <v/>
      </c>
      <c r="G928" s="615"/>
      <c r="H928" s="603">
        <f t="shared" si="24"/>
        <v>0</v>
      </c>
      <c r="I928" s="595"/>
    </row>
    <row r="929" spans="2:9">
      <c r="B929" s="599"/>
      <c r="C929" s="600"/>
      <c r="D929" s="601" t="str">
        <f>IFERROR(INDEX(INSUMOS!$C:$C,MATCH(C929,INSUMOS!$B:$B,0)),"")</f>
        <v/>
      </c>
      <c r="E929" s="602"/>
      <c r="F929" s="607" t="str">
        <f>IFERROR(INDEX(INSUMOS!$D:$D,MATCH(C929,INSUMOS!$B:$B,0)),"")</f>
        <v/>
      </c>
      <c r="G929" s="615"/>
      <c r="H929" s="603">
        <f t="shared" si="24"/>
        <v>0</v>
      </c>
      <c r="I929" s="595"/>
    </row>
    <row r="930" spans="2:9">
      <c r="B930" s="599"/>
      <c r="C930" s="600"/>
      <c r="D930" s="601" t="str">
        <f>IFERROR(INDEX(INSUMOS!$C:$C,MATCH(C930,INSUMOS!$B:$B,0)),"")</f>
        <v/>
      </c>
      <c r="E930" s="602"/>
      <c r="F930" s="607" t="str">
        <f>IFERROR(INDEX(INSUMOS!$D:$D,MATCH(C930,INSUMOS!$B:$B,0)),"")</f>
        <v/>
      </c>
      <c r="G930" s="615"/>
      <c r="H930" s="603">
        <f t="shared" si="24"/>
        <v>0</v>
      </c>
      <c r="I930" s="595"/>
    </row>
    <row r="931" spans="2:9">
      <c r="B931" s="599"/>
      <c r="C931" s="606"/>
      <c r="D931" s="601" t="str">
        <f>IFERROR(INDEX(INSUMOS!$C:$C,MATCH(C931,INSUMOS!$B:$B,0)),"")</f>
        <v/>
      </c>
      <c r="E931" s="602"/>
      <c r="F931" s="607" t="str">
        <f>IFERROR(INDEX(INSUMOS!$D:$D,MATCH(C931,INSUMOS!$B:$B,0)),"")</f>
        <v/>
      </c>
      <c r="G931" s="615"/>
      <c r="H931" s="603">
        <f t="shared" si="24"/>
        <v>0</v>
      </c>
      <c r="I931" s="595"/>
    </row>
    <row r="932" spans="2:9" ht="15.75" thickBot="1">
      <c r="B932" s="599"/>
      <c r="C932" s="606"/>
      <c r="D932" s="601" t="str">
        <f>IFERROR(INDEX(INSUMOS!$C:$C,MATCH(C932,INSUMOS!$B:$B,0)),"")</f>
        <v/>
      </c>
      <c r="E932" s="602"/>
      <c r="F932" s="607" t="str">
        <f>IFERROR(INDEX(INSUMOS!$D:$D,MATCH(C932,INSUMOS!$B:$B,0)),"")</f>
        <v/>
      </c>
      <c r="G932" s="615"/>
      <c r="H932" s="608">
        <f t="shared" si="24"/>
        <v>0</v>
      </c>
      <c r="I932" s="595"/>
    </row>
    <row r="933" spans="2:9" ht="15.75" thickBot="1">
      <c r="B933" s="593"/>
      <c r="H933" s="609" t="s">
        <v>307</v>
      </c>
      <c r="I933" s="610">
        <f>SUM(H925:H932)</f>
        <v>0</v>
      </c>
    </row>
    <row r="934" spans="2:9">
      <c r="B934" s="593"/>
      <c r="C934" s="611" t="s">
        <v>308</v>
      </c>
      <c r="I934" s="595"/>
    </row>
    <row r="935" spans="2:9">
      <c r="B935" s="596" t="s">
        <v>295</v>
      </c>
      <c r="C935" s="597" t="s">
        <v>296</v>
      </c>
      <c r="D935" s="598" t="s">
        <v>309</v>
      </c>
      <c r="E935" s="612" t="s">
        <v>310</v>
      </c>
      <c r="F935" s="612"/>
      <c r="G935" s="613" t="s">
        <v>311</v>
      </c>
      <c r="H935" s="614" t="s">
        <v>301</v>
      </c>
      <c r="I935" s="595"/>
    </row>
    <row r="936" spans="2:9">
      <c r="B936" s="599"/>
      <c r="C936" s="606" t="s">
        <v>312</v>
      </c>
      <c r="D936" s="601">
        <v>1</v>
      </c>
      <c r="E936" s="615">
        <f>IFERROR(INDEX('MANO DE OBRA'!$F:$F,MATCH(C936,'MANO DE OBRA'!$B:$B,0)),"")</f>
        <v>0.77116642793298318</v>
      </c>
      <c r="F936" s="603">
        <f>IFERROR(INDEX('MANO DE OBRA'!$J:$J,MATCH(C936,'MANO DE OBRA'!$B:$B,0)),"")</f>
        <v>103371.47181666666</v>
      </c>
      <c r="G936" s="83">
        <v>4</v>
      </c>
      <c r="H936" s="603">
        <f>IFERROR((F936/G936)*D936,0)</f>
        <v>25842.867954166664</v>
      </c>
      <c r="I936" s="595"/>
    </row>
    <row r="937" spans="2:9">
      <c r="B937" s="599"/>
      <c r="C937" s="606"/>
      <c r="D937" s="601"/>
      <c r="E937" s="615" t="str">
        <f>IFERROR(INDEX('MANO DE OBRA'!$F:$F,MATCH(C937,'MANO DE OBRA'!$B:$B,0)),"")</f>
        <v/>
      </c>
      <c r="F937" s="603" t="str">
        <f>IFERROR(INDEX('MANO DE OBRA'!$J:$J,MATCH(C937,'MANO DE OBRA'!$B:$B,0)),"")</f>
        <v/>
      </c>
      <c r="G937" s="83">
        <f>+G936</f>
        <v>4</v>
      </c>
      <c r="H937" s="603">
        <f>IFERROR((F937/G937)*D937,0)</f>
        <v>0</v>
      </c>
      <c r="I937" s="595"/>
    </row>
    <row r="938" spans="2:9" ht="15.75" thickBot="1">
      <c r="B938" s="599"/>
      <c r="C938" s="606"/>
      <c r="D938" s="601"/>
      <c r="E938" s="615" t="str">
        <f>IFERROR(INDEX('MANO DE OBRA'!$F:$F,MATCH(C938,'MANO DE OBRA'!$B:$B,0)),"")</f>
        <v/>
      </c>
      <c r="F938" s="603" t="str">
        <f>IFERROR(INDEX('MANO DE OBRA'!$J:$J,MATCH(C938,'MANO DE OBRA'!$B:$B,0)),"")</f>
        <v/>
      </c>
      <c r="G938" s="83">
        <f>+G936</f>
        <v>4</v>
      </c>
      <c r="H938" s="603">
        <f>IFERROR((F938/G938)*D938,0)</f>
        <v>0</v>
      </c>
      <c r="I938" s="595"/>
    </row>
    <row r="939" spans="2:9" ht="15.75" thickBot="1">
      <c r="B939" s="593"/>
      <c r="H939" s="609" t="s">
        <v>307</v>
      </c>
      <c r="I939" s="610">
        <f>SUM(H936:H938)</f>
        <v>25842.867954166664</v>
      </c>
    </row>
    <row r="940" spans="2:9">
      <c r="B940" s="593"/>
      <c r="C940" s="611" t="s">
        <v>313</v>
      </c>
      <c r="I940" s="595"/>
    </row>
    <row r="941" spans="2:9" ht="30">
      <c r="B941" s="596" t="s">
        <v>295</v>
      </c>
      <c r="C941" s="597" t="s">
        <v>296</v>
      </c>
      <c r="D941" s="613" t="s">
        <v>238</v>
      </c>
      <c r="E941" s="613" t="s">
        <v>22</v>
      </c>
      <c r="F941" s="613" t="s">
        <v>314</v>
      </c>
      <c r="G941" s="613" t="s">
        <v>315</v>
      </c>
      <c r="H941" s="613" t="s">
        <v>301</v>
      </c>
      <c r="I941" s="595"/>
    </row>
    <row r="942" spans="2:9">
      <c r="B942" s="599"/>
      <c r="C942" s="616" t="s">
        <v>316</v>
      </c>
      <c r="D942" s="615">
        <v>0.05</v>
      </c>
      <c r="E942" s="602"/>
      <c r="F942" s="603">
        <f>+I939</f>
        <v>25842.867954166664</v>
      </c>
      <c r="G942" s="601">
        <v>1</v>
      </c>
      <c r="H942" s="603">
        <f>IFERROR(G942*F942*D942,0)</f>
        <v>1292.1433977083334</v>
      </c>
      <c r="I942" s="595"/>
    </row>
    <row r="943" spans="2:9">
      <c r="B943" s="599"/>
      <c r="C943" s="600"/>
      <c r="D943" s="601"/>
      <c r="E943" s="601" t="str">
        <f>IFERROR(INDEX(INSUMOS!$C:$C,MATCH(C943,INSUMOS!$B:$B,0)),"")</f>
        <v/>
      </c>
      <c r="F943" s="603" t="str">
        <f>IFERROR(INDEX(INSUMOS!$D:$D,MATCH(C943,INSUMOS!$B:$B,0)),"")</f>
        <v/>
      </c>
      <c r="G943" s="83">
        <v>0.03</v>
      </c>
      <c r="H943" s="603">
        <f>IFERROR(G943*F943,0)</f>
        <v>0</v>
      </c>
      <c r="I943" s="595"/>
    </row>
    <row r="944" spans="2:9" ht="15.75" thickBot="1">
      <c r="B944" s="599"/>
      <c r="C944" s="606"/>
      <c r="D944" s="601"/>
      <c r="E944" s="601" t="str">
        <f>IFERROR(INDEX(INSUMOS!$C:$C,MATCH(C944,INSUMOS!$B:$B,0)),"")</f>
        <v/>
      </c>
      <c r="F944" s="603" t="str">
        <f>IFERROR(INDEX(INSUMOS!$D:$D,MATCH(C944,INSUMOS!$B:$B,0)),"")</f>
        <v/>
      </c>
      <c r="G944" s="601"/>
      <c r="H944" s="608">
        <f>IFERROR(G944*F944,0)</f>
        <v>0</v>
      </c>
      <c r="I944" s="595"/>
    </row>
    <row r="945" spans="2:10" ht="15.75" thickBot="1">
      <c r="B945" s="593"/>
      <c r="H945" s="609" t="s">
        <v>307</v>
      </c>
      <c r="I945" s="610">
        <f>SUM(H942:H944)</f>
        <v>1292.1433977083334</v>
      </c>
    </row>
    <row r="946" spans="2:10">
      <c r="B946" s="593"/>
      <c r="C946" s="611" t="s">
        <v>317</v>
      </c>
      <c r="I946" s="595"/>
    </row>
    <row r="947" spans="2:10" ht="30">
      <c r="B947" s="596" t="s">
        <v>295</v>
      </c>
      <c r="C947" s="597" t="s">
        <v>296</v>
      </c>
      <c r="D947" s="613" t="s">
        <v>238</v>
      </c>
      <c r="E947" s="613" t="s">
        <v>22</v>
      </c>
      <c r="F947" s="613" t="s">
        <v>314</v>
      </c>
      <c r="G947" s="613" t="s">
        <v>315</v>
      </c>
      <c r="H947" s="598" t="s">
        <v>301</v>
      </c>
      <c r="I947" s="595"/>
    </row>
    <row r="948" spans="2:10">
      <c r="B948" s="599"/>
      <c r="C948" s="616" t="s">
        <v>318</v>
      </c>
      <c r="D948" s="615">
        <v>0.01</v>
      </c>
      <c r="E948" s="617">
        <v>1</v>
      </c>
      <c r="F948" s="603">
        <f>+I939</f>
        <v>25842.867954166664</v>
      </c>
      <c r="G948" s="601">
        <v>0.01</v>
      </c>
      <c r="H948" s="603">
        <f>IFERROR(G948*F948,0)</f>
        <v>258.42867954166667</v>
      </c>
      <c r="I948" s="595"/>
    </row>
    <row r="949" spans="2:10">
      <c r="B949" s="599"/>
      <c r="C949" s="567" t="s">
        <v>319</v>
      </c>
      <c r="E949" s="601" t="str">
        <f>IFERROR(INDEX(INSUMOS!$C:$C,MATCH(C949,INSUMOS!$B:$B,0)),"")</f>
        <v>m3</v>
      </c>
      <c r="F949" s="603">
        <f>IFERROR(INDEX(INSUMOS!$D:$D,MATCH(C949,INSUMOS!$B:$B,0)),"")</f>
        <v>45000</v>
      </c>
      <c r="G949" s="601">
        <v>1.1000000000000001</v>
      </c>
      <c r="H949" s="603">
        <f>IFERROR(G949*F949,0)</f>
        <v>49500.000000000007</v>
      </c>
      <c r="I949" s="595"/>
    </row>
    <row r="950" spans="2:10" ht="15.75" thickBot="1">
      <c r="B950" s="599"/>
      <c r="C950" s="606"/>
      <c r="D950" s="601" t="str">
        <f>IFERROR(INDEX(INSUMOS!$C:$C,MATCH(C950,INSUMOS!$B:$B,0)),"")</f>
        <v/>
      </c>
      <c r="E950" s="602"/>
      <c r="F950" s="603" t="str">
        <f>IFERROR(INDEX(INSUMOS!$D:$D,MATCH(C950,INSUMOS!$B:$B,0)),"")</f>
        <v/>
      </c>
      <c r="G950" s="601"/>
      <c r="H950" s="603">
        <f>IFERROR(G950*F950,0)</f>
        <v>0</v>
      </c>
      <c r="I950" s="595"/>
    </row>
    <row r="951" spans="2:10" ht="15.75" thickBot="1">
      <c r="B951" s="618"/>
      <c r="C951" s="619"/>
      <c r="D951" s="620"/>
      <c r="E951" s="621"/>
      <c r="F951" s="621"/>
      <c r="G951" s="620"/>
      <c r="H951" s="609" t="s">
        <v>307</v>
      </c>
      <c r="I951" s="610">
        <f>SUM(H948:H950)</f>
        <v>49758.428679541677</v>
      </c>
    </row>
    <row r="952" spans="2:10" ht="15.75" thickBot="1"/>
    <row r="953" spans="2:10" ht="33" customHeight="1" thickBot="1">
      <c r="B953" s="571"/>
      <c r="C953" s="572" t="str">
        <f>+$C$2</f>
        <v>MANTENIMIENTO RESTAURANTES ESCOLARES</v>
      </c>
      <c r="D953" s="573"/>
      <c r="E953" s="573"/>
      <c r="F953" s="573"/>
      <c r="G953" s="574"/>
      <c r="H953" s="575"/>
      <c r="I953" s="576"/>
    </row>
    <row r="954" spans="2:10" ht="33" customHeight="1" thickBot="1">
      <c r="B954" s="577"/>
      <c r="C954" s="578" t="str">
        <f>+$C$3</f>
        <v>GOBERNACION DE ANTIOQUIA</v>
      </c>
      <c r="D954" s="579"/>
      <c r="E954" s="579"/>
      <c r="F954" s="579"/>
      <c r="G954" s="580"/>
      <c r="H954" s="581"/>
      <c r="I954" s="582"/>
    </row>
    <row r="955" spans="2:10" ht="15.75" thickBot="1">
      <c r="B955" s="593"/>
      <c r="I955" s="595"/>
    </row>
    <row r="956" spans="2:10" ht="15.75" thickBot="1">
      <c r="B956" s="589" t="s">
        <v>6</v>
      </c>
      <c r="C956" s="773" t="str">
        <f>INDEX(ACTIVIDADES!$C:$C,MATCH(B957,ACTIVIDADES!$B:$B,0))</f>
        <v>EXPLANACIÓN Y NIVELACIÓN del terreno manualmente, bajo cualquier grado de humedad, incluye corte de taludes y terraceos requeridos según planos y/o definidos por la interventoría. Medido in situ. No Incluye cargue, transporte y botada.</v>
      </c>
      <c r="D956" s="774"/>
      <c r="E956" s="774"/>
      <c r="F956" s="774"/>
      <c r="G956" s="775"/>
      <c r="H956" s="587" t="s">
        <v>289</v>
      </c>
      <c r="I956" s="588" t="s">
        <v>290</v>
      </c>
    </row>
    <row r="957" spans="2:10">
      <c r="B957" s="784">
        <f>+ACTIVIDADES!B37</f>
        <v>4.0199999999999996</v>
      </c>
      <c r="C957" s="776"/>
      <c r="D957" s="777"/>
      <c r="E957" s="777"/>
      <c r="F957" s="777"/>
      <c r="G957" s="778"/>
      <c r="H957" s="585">
        <f>IF(I960=0,0,I971/I960)</f>
        <v>0</v>
      </c>
      <c r="I957" s="586">
        <f>IF(I960=0,0,I977/I960)</f>
        <v>0.94339622641509435</v>
      </c>
    </row>
    <row r="958" spans="2:10" ht="15.75" thickBot="1">
      <c r="B958" s="785"/>
      <c r="C958" s="776"/>
      <c r="D958" s="777"/>
      <c r="E958" s="777"/>
      <c r="F958" s="777"/>
      <c r="G958" s="778"/>
      <c r="H958" s="587" t="s">
        <v>291</v>
      </c>
      <c r="I958" s="588" t="s">
        <v>292</v>
      </c>
    </row>
    <row r="959" spans="2:10" ht="15.75" thickBot="1">
      <c r="B959" s="589" t="s">
        <v>22</v>
      </c>
      <c r="C959" s="776"/>
      <c r="D959" s="777"/>
      <c r="E959" s="777"/>
      <c r="F959" s="777"/>
      <c r="G959" s="778"/>
      <c r="H959" s="585">
        <f>IF(I960=0,0,I983/I960)</f>
        <v>4.7169811320754727E-2</v>
      </c>
      <c r="I959" s="586">
        <f>IF(I960=0,0,I989/I960)</f>
        <v>9.4339622641509448E-3</v>
      </c>
    </row>
    <row r="960" spans="2:10" ht="15.75" thickBot="1">
      <c r="B960" s="590" t="str">
        <f>INDEX(ACTIVIDADES!$D:$D,MATCH(B957,ACTIVIDADES!$B:$B,0))</f>
        <v>m3</v>
      </c>
      <c r="C960" s="781"/>
      <c r="D960" s="782"/>
      <c r="E960" s="782"/>
      <c r="F960" s="782"/>
      <c r="G960" s="783"/>
      <c r="H960" s="591" t="s">
        <v>293</v>
      </c>
      <c r="I960" s="592">
        <f>SUM(I971:I989)</f>
        <v>13696.720015708332</v>
      </c>
      <c r="J960" s="570">
        <f>+B957</f>
        <v>4.0199999999999996</v>
      </c>
    </row>
    <row r="961" spans="2:9">
      <c r="B961" s="593"/>
      <c r="C961" s="594" t="s">
        <v>294</v>
      </c>
      <c r="I961" s="595"/>
    </row>
    <row r="962" spans="2:9">
      <c r="B962" s="596" t="s">
        <v>295</v>
      </c>
      <c r="C962" s="597" t="s">
        <v>296</v>
      </c>
      <c r="D962" s="598" t="s">
        <v>297</v>
      </c>
      <c r="E962" s="598" t="s">
        <v>298</v>
      </c>
      <c r="F962" s="598" t="s">
        <v>299</v>
      </c>
      <c r="G962" s="598" t="s">
        <v>300</v>
      </c>
      <c r="H962" s="598" t="s">
        <v>301</v>
      </c>
      <c r="I962" s="595"/>
    </row>
    <row r="963" spans="2:9">
      <c r="B963" s="599"/>
      <c r="C963" s="627"/>
      <c r="D963" s="601" t="str">
        <f>IFERROR(INDEX(INSUMOS!$C:$C,MATCH(C963,INSUMOS!$B:$B,0)),"")</f>
        <v/>
      </c>
      <c r="E963" s="602"/>
      <c r="F963" s="607" t="str">
        <f>IFERROR(INDEX(INSUMOS!$D:$D,MATCH(C963,INSUMOS!$B:$B,0)),"")</f>
        <v/>
      </c>
      <c r="G963" s="615"/>
      <c r="H963" s="603">
        <f>IFERROR(G963*F963*E963+F963*E963,0)</f>
        <v>0</v>
      </c>
      <c r="I963" s="595"/>
    </row>
    <row r="964" spans="2:9">
      <c r="B964" s="599"/>
      <c r="C964" s="600"/>
      <c r="D964" s="601" t="str">
        <f>IFERROR(INDEX(INSUMOS!$C:$C,MATCH(C964,INSUMOS!$B:$B,0)),"")</f>
        <v/>
      </c>
      <c r="E964" s="602"/>
      <c r="F964" s="607" t="str">
        <f>IFERROR(INDEX(INSUMOS!$D:$D,MATCH(C964,INSUMOS!$B:$B,0)),"")</f>
        <v/>
      </c>
      <c r="G964" s="615"/>
      <c r="H964" s="603">
        <f t="shared" ref="H964:H970" si="25">IFERROR(G964*F964*E964+F964*E964,0)</f>
        <v>0</v>
      </c>
      <c r="I964" s="595"/>
    </row>
    <row r="965" spans="2:9">
      <c r="B965" s="599"/>
      <c r="C965" s="600"/>
      <c r="D965" s="601" t="str">
        <f>IFERROR(INDEX(INSUMOS!$C:$C,MATCH(C965,INSUMOS!$B:$B,0)),"")</f>
        <v/>
      </c>
      <c r="E965" s="602"/>
      <c r="F965" s="607" t="str">
        <f>IFERROR(INDEX(INSUMOS!$D:$D,MATCH(C965,INSUMOS!$B:$B,0)),"")</f>
        <v/>
      </c>
      <c r="G965" s="615"/>
      <c r="H965" s="603">
        <f t="shared" si="25"/>
        <v>0</v>
      </c>
      <c r="I965" s="595"/>
    </row>
    <row r="966" spans="2:9">
      <c r="B966" s="599"/>
      <c r="C966" s="600"/>
      <c r="D966" s="601" t="str">
        <f>IFERROR(INDEX(INSUMOS!$C:$C,MATCH(C966,INSUMOS!$B:$B,0)),"")</f>
        <v/>
      </c>
      <c r="E966" s="602"/>
      <c r="F966" s="607" t="str">
        <f>IFERROR(INDEX(INSUMOS!$D:$D,MATCH(C966,INSUMOS!$B:$B,0)),"")</f>
        <v/>
      </c>
      <c r="G966" s="615"/>
      <c r="H966" s="603">
        <f t="shared" si="25"/>
        <v>0</v>
      </c>
      <c r="I966" s="595"/>
    </row>
    <row r="967" spans="2:9">
      <c r="B967" s="599"/>
      <c r="C967" s="600"/>
      <c r="D967" s="601" t="str">
        <f>IFERROR(INDEX(INSUMOS!$C:$C,MATCH(C967,INSUMOS!$B:$B,0)),"")</f>
        <v/>
      </c>
      <c r="E967" s="602"/>
      <c r="F967" s="607" t="str">
        <f>IFERROR(INDEX(INSUMOS!$D:$D,MATCH(C967,INSUMOS!$B:$B,0)),"")</f>
        <v/>
      </c>
      <c r="G967" s="615"/>
      <c r="H967" s="603">
        <f t="shared" si="25"/>
        <v>0</v>
      </c>
      <c r="I967" s="595"/>
    </row>
    <row r="968" spans="2:9">
      <c r="B968" s="599"/>
      <c r="C968" s="600"/>
      <c r="D968" s="601" t="str">
        <f>IFERROR(INDEX(INSUMOS!$C:$C,MATCH(C968,INSUMOS!$B:$B,0)),"")</f>
        <v/>
      </c>
      <c r="E968" s="602"/>
      <c r="F968" s="607" t="str">
        <f>IFERROR(INDEX(INSUMOS!$D:$D,MATCH(C968,INSUMOS!$B:$B,0)),"")</f>
        <v/>
      </c>
      <c r="G968" s="615"/>
      <c r="H968" s="603">
        <f t="shared" si="25"/>
        <v>0</v>
      </c>
      <c r="I968" s="595"/>
    </row>
    <row r="969" spans="2:9">
      <c r="B969" s="599"/>
      <c r="C969" s="606"/>
      <c r="D969" s="601" t="str">
        <f>IFERROR(INDEX(INSUMOS!$C:$C,MATCH(C969,INSUMOS!$B:$B,0)),"")</f>
        <v/>
      </c>
      <c r="E969" s="602"/>
      <c r="F969" s="607" t="str">
        <f>IFERROR(INDEX(INSUMOS!$D:$D,MATCH(C969,INSUMOS!$B:$B,0)),"")</f>
        <v/>
      </c>
      <c r="G969" s="615"/>
      <c r="H969" s="603">
        <f t="shared" si="25"/>
        <v>0</v>
      </c>
      <c r="I969" s="595"/>
    </row>
    <row r="970" spans="2:9" ht="15.75" thickBot="1">
      <c r="B970" s="599"/>
      <c r="C970" s="606"/>
      <c r="D970" s="601" t="str">
        <f>IFERROR(INDEX(INSUMOS!$C:$C,MATCH(C970,INSUMOS!$B:$B,0)),"")</f>
        <v/>
      </c>
      <c r="E970" s="602"/>
      <c r="F970" s="607" t="str">
        <f>IFERROR(INDEX(INSUMOS!$D:$D,MATCH(C970,INSUMOS!$B:$B,0)),"")</f>
        <v/>
      </c>
      <c r="G970" s="615"/>
      <c r="H970" s="608">
        <f t="shared" si="25"/>
        <v>0</v>
      </c>
      <c r="I970" s="595"/>
    </row>
    <row r="971" spans="2:9" ht="15.75" thickBot="1">
      <c r="B971" s="593"/>
      <c r="H971" s="609" t="s">
        <v>307</v>
      </c>
      <c r="I971" s="610">
        <f>SUM(H963:H970)</f>
        <v>0</v>
      </c>
    </row>
    <row r="972" spans="2:9">
      <c r="B972" s="593"/>
      <c r="C972" s="611" t="s">
        <v>308</v>
      </c>
      <c r="I972" s="595"/>
    </row>
    <row r="973" spans="2:9">
      <c r="B973" s="596" t="s">
        <v>295</v>
      </c>
      <c r="C973" s="597" t="s">
        <v>296</v>
      </c>
      <c r="D973" s="598" t="s">
        <v>309</v>
      </c>
      <c r="E973" s="612" t="s">
        <v>310</v>
      </c>
      <c r="F973" s="612"/>
      <c r="G973" s="613" t="s">
        <v>311</v>
      </c>
      <c r="H973" s="614" t="s">
        <v>301</v>
      </c>
      <c r="I973" s="595"/>
    </row>
    <row r="974" spans="2:9">
      <c r="B974" s="599"/>
      <c r="C974" s="606" t="s">
        <v>312</v>
      </c>
      <c r="D974" s="601">
        <v>1</v>
      </c>
      <c r="E974" s="615">
        <f>IFERROR(INDEX('MANO DE OBRA'!$F:$F,MATCH(C974,'MANO DE OBRA'!$B:$B,0)),"")</f>
        <v>0.77116642793298318</v>
      </c>
      <c r="F974" s="603">
        <f>IFERROR(INDEX('MANO DE OBRA'!$J:$J,MATCH(C974,'MANO DE OBRA'!$B:$B,0)),"")</f>
        <v>103371.47181666666</v>
      </c>
      <c r="G974" s="83">
        <v>8</v>
      </c>
      <c r="H974" s="603">
        <f>IFERROR((F974/G974)*D974,0)</f>
        <v>12921.433977083332</v>
      </c>
      <c r="I974" s="595"/>
    </row>
    <row r="975" spans="2:9">
      <c r="B975" s="599"/>
      <c r="C975" s="606"/>
      <c r="D975" s="601"/>
      <c r="E975" s="615" t="str">
        <f>IFERROR(INDEX('MANO DE OBRA'!$F:$F,MATCH(C975,'MANO DE OBRA'!$B:$B,0)),"")</f>
        <v/>
      </c>
      <c r="F975" s="603" t="str">
        <f>IFERROR(INDEX('MANO DE OBRA'!$J:$J,MATCH(C975,'MANO DE OBRA'!$B:$B,0)),"")</f>
        <v/>
      </c>
      <c r="G975" s="83">
        <f>+G974</f>
        <v>8</v>
      </c>
      <c r="H975" s="603">
        <f>IFERROR((F975/G975)*D975,0)</f>
        <v>0</v>
      </c>
      <c r="I975" s="595"/>
    </row>
    <row r="976" spans="2:9" ht="15.75" thickBot="1">
      <c r="B976" s="599"/>
      <c r="C976" s="606"/>
      <c r="D976" s="601"/>
      <c r="E976" s="615" t="str">
        <f>IFERROR(INDEX('MANO DE OBRA'!$F:$F,MATCH(C976,'MANO DE OBRA'!$B:$B,0)),"")</f>
        <v/>
      </c>
      <c r="F976" s="603" t="str">
        <f>IFERROR(INDEX('MANO DE OBRA'!$J:$J,MATCH(C976,'MANO DE OBRA'!$B:$B,0)),"")</f>
        <v/>
      </c>
      <c r="G976" s="83">
        <f>+G974</f>
        <v>8</v>
      </c>
      <c r="H976" s="603">
        <f>IFERROR((F976/G976)*D976,0)</f>
        <v>0</v>
      </c>
      <c r="I976" s="595"/>
    </row>
    <row r="977" spans="2:9" ht="15.75" thickBot="1">
      <c r="B977" s="593"/>
      <c r="H977" s="609" t="s">
        <v>307</v>
      </c>
      <c r="I977" s="610">
        <f>SUM(H974:H976)</f>
        <v>12921.433977083332</v>
      </c>
    </row>
    <row r="978" spans="2:9">
      <c r="B978" s="593"/>
      <c r="C978" s="611" t="s">
        <v>313</v>
      </c>
      <c r="I978" s="595"/>
    </row>
    <row r="979" spans="2:9" ht="30">
      <c r="B979" s="596" t="s">
        <v>295</v>
      </c>
      <c r="C979" s="597" t="s">
        <v>296</v>
      </c>
      <c r="D979" s="613" t="s">
        <v>238</v>
      </c>
      <c r="E979" s="613" t="s">
        <v>22</v>
      </c>
      <c r="F979" s="613" t="s">
        <v>314</v>
      </c>
      <c r="G979" s="613" t="s">
        <v>315</v>
      </c>
      <c r="H979" s="613" t="s">
        <v>301</v>
      </c>
      <c r="I979" s="595"/>
    </row>
    <row r="980" spans="2:9">
      <c r="B980" s="599"/>
      <c r="C980" s="616" t="s">
        <v>316</v>
      </c>
      <c r="D980" s="615">
        <v>0.05</v>
      </c>
      <c r="E980" s="602"/>
      <c r="F980" s="603">
        <f>+I977</f>
        <v>12921.433977083332</v>
      </c>
      <c r="G980" s="601">
        <v>1</v>
      </c>
      <c r="H980" s="603">
        <f>IFERROR(G980*F980*D980,0)</f>
        <v>646.0716988541667</v>
      </c>
      <c r="I980" s="595"/>
    </row>
    <row r="981" spans="2:9">
      <c r="B981" s="599"/>
      <c r="C981" s="600"/>
      <c r="D981" s="601"/>
      <c r="E981" s="601" t="str">
        <f>IFERROR(INDEX(INSUMOS!$C:$C,MATCH(C981,INSUMOS!$B:$B,0)),"")</f>
        <v/>
      </c>
      <c r="F981" s="603" t="str">
        <f>IFERROR(INDEX(INSUMOS!$D:$D,MATCH(C981,INSUMOS!$B:$B,0)),"")</f>
        <v/>
      </c>
      <c r="G981" s="83"/>
      <c r="H981" s="603">
        <f>IFERROR(G981*F981,0)</f>
        <v>0</v>
      </c>
      <c r="I981" s="595"/>
    </row>
    <row r="982" spans="2:9" ht="15.75" thickBot="1">
      <c r="B982" s="599"/>
      <c r="C982" s="606"/>
      <c r="D982" s="601"/>
      <c r="E982" s="601" t="str">
        <f>IFERROR(INDEX(INSUMOS!$C:$C,MATCH(C982,INSUMOS!$B:$B,0)),"")</f>
        <v/>
      </c>
      <c r="F982" s="603" t="str">
        <f>IFERROR(INDEX(INSUMOS!$D:$D,MATCH(C982,INSUMOS!$B:$B,0)),"")</f>
        <v/>
      </c>
      <c r="G982" s="601"/>
      <c r="H982" s="608">
        <f>IFERROR(G982*F982,0)</f>
        <v>0</v>
      </c>
      <c r="I982" s="595"/>
    </row>
    <row r="983" spans="2:9" ht="15.75" thickBot="1">
      <c r="B983" s="593"/>
      <c r="H983" s="609" t="s">
        <v>307</v>
      </c>
      <c r="I983" s="610">
        <f>SUM(H980:H982)</f>
        <v>646.0716988541667</v>
      </c>
    </row>
    <row r="984" spans="2:9">
      <c r="B984" s="593"/>
      <c r="C984" s="611" t="s">
        <v>317</v>
      </c>
      <c r="I984" s="595"/>
    </row>
    <row r="985" spans="2:9" ht="30">
      <c r="B985" s="596" t="s">
        <v>295</v>
      </c>
      <c r="C985" s="597" t="s">
        <v>296</v>
      </c>
      <c r="D985" s="613" t="s">
        <v>238</v>
      </c>
      <c r="E985" s="613" t="s">
        <v>22</v>
      </c>
      <c r="F985" s="613" t="s">
        <v>314</v>
      </c>
      <c r="G985" s="613" t="s">
        <v>315</v>
      </c>
      <c r="H985" s="598" t="s">
        <v>301</v>
      </c>
      <c r="I985" s="595"/>
    </row>
    <row r="986" spans="2:9">
      <c r="B986" s="599"/>
      <c r="C986" s="616" t="s">
        <v>318</v>
      </c>
      <c r="D986" s="615">
        <v>0.01</v>
      </c>
      <c r="E986" s="617">
        <v>1</v>
      </c>
      <c r="F986" s="603">
        <f>+I977</f>
        <v>12921.433977083332</v>
      </c>
      <c r="G986" s="601">
        <v>0.01</v>
      </c>
      <c r="H986" s="603">
        <f>IFERROR(G986*F986,0)</f>
        <v>129.21433977083333</v>
      </c>
      <c r="I986" s="595"/>
    </row>
    <row r="987" spans="2:9">
      <c r="B987" s="599"/>
      <c r="E987" s="601" t="str">
        <f>IFERROR(INDEX(INSUMOS!$C:$C,MATCH(C987,INSUMOS!$B:$B,0)),"")</f>
        <v/>
      </c>
      <c r="F987" s="603" t="str">
        <f>IFERROR(INDEX(INSUMOS!$D:$D,MATCH(C987,INSUMOS!$B:$B,0)),"")</f>
        <v/>
      </c>
      <c r="G987" s="601"/>
      <c r="H987" s="603">
        <f>IFERROR(G987*F987,0)</f>
        <v>0</v>
      </c>
      <c r="I987" s="595"/>
    </row>
    <row r="988" spans="2:9" ht="15.75" thickBot="1">
      <c r="B988" s="599"/>
      <c r="C988" s="606"/>
      <c r="D988" s="601" t="str">
        <f>IFERROR(INDEX(INSUMOS!$C:$C,MATCH(C988,INSUMOS!$B:$B,0)),"")</f>
        <v/>
      </c>
      <c r="E988" s="602"/>
      <c r="F988" s="603" t="str">
        <f>IFERROR(INDEX(INSUMOS!$D:$D,MATCH(C988,INSUMOS!$B:$B,0)),"")</f>
        <v/>
      </c>
      <c r="G988" s="601"/>
      <c r="H988" s="603">
        <f>IFERROR(G988*F988,0)</f>
        <v>0</v>
      </c>
      <c r="I988" s="595"/>
    </row>
    <row r="989" spans="2:9" ht="15.75" thickBot="1">
      <c r="B989" s="618"/>
      <c r="C989" s="619"/>
      <c r="D989" s="620"/>
      <c r="E989" s="621"/>
      <c r="F989" s="621"/>
      <c r="G989" s="620"/>
      <c r="H989" s="609" t="s">
        <v>307</v>
      </c>
      <c r="I989" s="610">
        <f>SUM(H986:H988)</f>
        <v>129.21433977083333</v>
      </c>
    </row>
    <row r="990" spans="2:9" ht="15.75" thickBot="1"/>
    <row r="991" spans="2:9" ht="33" customHeight="1" thickBot="1">
      <c r="B991" s="571"/>
      <c r="C991" s="572" t="str">
        <f>+$C$2</f>
        <v>MANTENIMIENTO RESTAURANTES ESCOLARES</v>
      </c>
      <c r="D991" s="573"/>
      <c r="E991" s="573"/>
      <c r="F991" s="573"/>
      <c r="G991" s="574"/>
      <c r="H991" s="575"/>
      <c r="I991" s="576"/>
    </row>
    <row r="992" spans="2:9" ht="33" customHeight="1" thickBot="1">
      <c r="B992" s="577"/>
      <c r="C992" s="578" t="str">
        <f>+$C$3</f>
        <v>GOBERNACION DE ANTIOQUIA</v>
      </c>
      <c r="D992" s="579"/>
      <c r="E992" s="579"/>
      <c r="F992" s="579"/>
      <c r="G992" s="580"/>
      <c r="H992" s="581"/>
      <c r="I992" s="582"/>
    </row>
    <row r="993" spans="2:10" ht="15.75" thickBot="1">
      <c r="B993" s="593"/>
      <c r="I993" s="595"/>
    </row>
    <row r="994" spans="2:10" ht="15.75" thickBot="1">
      <c r="B994" s="589" t="s">
        <v>6</v>
      </c>
      <c r="C994" s="773" t="str">
        <f>INDEX(ACTIVIDADES!$C:$C,MATCH(B995,ACTIVIDADES!$B:$B,0))</f>
        <v>LLENOS EN MATERIAL PROVENIENTES DE LA EXCAVACIÓN, compactados manualmente hasta obtener una densidad del 95%, aprobada por Interventoría. Incluye transporte interno. Su medida será en sitio ya compactado.</v>
      </c>
      <c r="D994" s="774"/>
      <c r="E994" s="774"/>
      <c r="F994" s="774"/>
      <c r="G994" s="775"/>
      <c r="H994" s="587" t="s">
        <v>289</v>
      </c>
      <c r="I994" s="588" t="s">
        <v>290</v>
      </c>
    </row>
    <row r="995" spans="2:10">
      <c r="B995" s="784">
        <f>+ACTIVIDADES!B38</f>
        <v>4.0299999999999994</v>
      </c>
      <c r="C995" s="776"/>
      <c r="D995" s="777"/>
      <c r="E995" s="777"/>
      <c r="F995" s="777"/>
      <c r="G995" s="778"/>
      <c r="H995" s="585">
        <f>IF(I998=0,0,I1009/I998)</f>
        <v>0</v>
      </c>
      <c r="I995" s="586">
        <f>IF(I998=0,0,I1015/I998)</f>
        <v>0.48780487804878048</v>
      </c>
    </row>
    <row r="996" spans="2:10" ht="15.75" thickBot="1">
      <c r="B996" s="785"/>
      <c r="C996" s="776"/>
      <c r="D996" s="777"/>
      <c r="E996" s="777"/>
      <c r="F996" s="777"/>
      <c r="G996" s="778"/>
      <c r="H996" s="587" t="s">
        <v>291</v>
      </c>
      <c r="I996" s="588" t="s">
        <v>292</v>
      </c>
    </row>
    <row r="997" spans="2:10" ht="15.75" thickBot="1">
      <c r="B997" s="589" t="s">
        <v>22</v>
      </c>
      <c r="C997" s="776"/>
      <c r="D997" s="777"/>
      <c r="E997" s="777"/>
      <c r="F997" s="777"/>
      <c r="G997" s="778"/>
      <c r="H997" s="585">
        <f>IF(I998=0,0,I1021/I998)</f>
        <v>2.4390243902439029E-2</v>
      </c>
      <c r="I997" s="586">
        <f>IF(I998=0,0,I1027/I998)</f>
        <v>0.48780487804878048</v>
      </c>
    </row>
    <row r="998" spans="2:10" ht="15.75" thickBot="1">
      <c r="B998" s="590" t="str">
        <f>INDEX(ACTIVIDADES!$D:$D,MATCH(B995,ACTIVIDADES!$B:$B,0))</f>
        <v>m3</v>
      </c>
      <c r="C998" s="781"/>
      <c r="D998" s="782"/>
      <c r="E998" s="782"/>
      <c r="F998" s="782"/>
      <c r="G998" s="783"/>
      <c r="H998" s="591" t="s">
        <v>293</v>
      </c>
      <c r="I998" s="592">
        <f>SUM(I1009:I1027)</f>
        <v>21191.151722416664</v>
      </c>
      <c r="J998" s="570">
        <f>+B995</f>
        <v>4.0299999999999994</v>
      </c>
    </row>
    <row r="999" spans="2:10">
      <c r="B999" s="593"/>
      <c r="C999" s="594" t="s">
        <v>294</v>
      </c>
      <c r="I999" s="595"/>
    </row>
    <row r="1000" spans="2:10">
      <c r="B1000" s="596" t="s">
        <v>295</v>
      </c>
      <c r="C1000" s="597" t="s">
        <v>296</v>
      </c>
      <c r="D1000" s="598" t="s">
        <v>297</v>
      </c>
      <c r="E1000" s="598" t="s">
        <v>298</v>
      </c>
      <c r="F1000" s="598" t="s">
        <v>299</v>
      </c>
      <c r="G1000" s="598" t="s">
        <v>300</v>
      </c>
      <c r="H1000" s="598" t="s">
        <v>301</v>
      </c>
      <c r="I1000" s="595"/>
    </row>
    <row r="1001" spans="2:10">
      <c r="B1001" s="599"/>
      <c r="C1001" s="627"/>
      <c r="D1001" s="601" t="str">
        <f>IFERROR(INDEX(INSUMOS!$C:$C,MATCH(C1001,INSUMOS!$B:$B,0)),"")</f>
        <v/>
      </c>
      <c r="E1001" s="602"/>
      <c r="F1001" s="607" t="str">
        <f>IFERROR(INDEX(INSUMOS!$D:$D,MATCH(C1001,INSUMOS!$B:$B,0)),"")</f>
        <v/>
      </c>
      <c r="G1001" s="615"/>
      <c r="H1001" s="603">
        <f>IFERROR(G1001*F1001*E1001+F1001*E1001,0)</f>
        <v>0</v>
      </c>
      <c r="I1001" s="595"/>
    </row>
    <row r="1002" spans="2:10">
      <c r="B1002" s="599"/>
      <c r="C1002" s="600"/>
      <c r="D1002" s="601" t="str">
        <f>IFERROR(INDEX(INSUMOS!$C:$C,MATCH(C1002,INSUMOS!$B:$B,0)),"")</f>
        <v/>
      </c>
      <c r="E1002" s="602"/>
      <c r="F1002" s="607" t="str">
        <f>IFERROR(INDEX(INSUMOS!$D:$D,MATCH(C1002,INSUMOS!$B:$B,0)),"")</f>
        <v/>
      </c>
      <c r="G1002" s="615"/>
      <c r="H1002" s="603">
        <f t="shared" ref="H1002:H1008" si="26">IFERROR(G1002*F1002*E1002+F1002*E1002,0)</f>
        <v>0</v>
      </c>
      <c r="I1002" s="595"/>
    </row>
    <row r="1003" spans="2:10">
      <c r="B1003" s="599"/>
      <c r="C1003" s="600"/>
      <c r="D1003" s="601" t="str">
        <f>IFERROR(INDEX(INSUMOS!$C:$C,MATCH(C1003,INSUMOS!$B:$B,0)),"")</f>
        <v/>
      </c>
      <c r="E1003" s="602"/>
      <c r="F1003" s="607" t="str">
        <f>IFERROR(INDEX(INSUMOS!$D:$D,MATCH(C1003,INSUMOS!$B:$B,0)),"")</f>
        <v/>
      </c>
      <c r="G1003" s="615"/>
      <c r="H1003" s="603">
        <f t="shared" si="26"/>
        <v>0</v>
      </c>
      <c r="I1003" s="595"/>
    </row>
    <row r="1004" spans="2:10">
      <c r="B1004" s="599"/>
      <c r="C1004" s="600"/>
      <c r="D1004" s="601" t="str">
        <f>IFERROR(INDEX(INSUMOS!$C:$C,MATCH(C1004,INSUMOS!$B:$B,0)),"")</f>
        <v/>
      </c>
      <c r="E1004" s="602"/>
      <c r="F1004" s="607" t="str">
        <f>IFERROR(INDEX(INSUMOS!$D:$D,MATCH(C1004,INSUMOS!$B:$B,0)),"")</f>
        <v/>
      </c>
      <c r="G1004" s="615"/>
      <c r="H1004" s="603">
        <f t="shared" si="26"/>
        <v>0</v>
      </c>
      <c r="I1004" s="595"/>
    </row>
    <row r="1005" spans="2:10">
      <c r="B1005" s="599"/>
      <c r="C1005" s="600"/>
      <c r="D1005" s="601" t="str">
        <f>IFERROR(INDEX(INSUMOS!$C:$C,MATCH(C1005,INSUMOS!$B:$B,0)),"")</f>
        <v/>
      </c>
      <c r="E1005" s="602"/>
      <c r="F1005" s="607" t="str">
        <f>IFERROR(INDEX(INSUMOS!$D:$D,MATCH(C1005,INSUMOS!$B:$B,0)),"")</f>
        <v/>
      </c>
      <c r="G1005" s="615"/>
      <c r="H1005" s="603">
        <f t="shared" si="26"/>
        <v>0</v>
      </c>
      <c r="I1005" s="595"/>
    </row>
    <row r="1006" spans="2:10">
      <c r="B1006" s="599"/>
      <c r="C1006" s="600"/>
      <c r="D1006" s="601" t="str">
        <f>IFERROR(INDEX(INSUMOS!$C:$C,MATCH(C1006,INSUMOS!$B:$B,0)),"")</f>
        <v/>
      </c>
      <c r="E1006" s="602"/>
      <c r="F1006" s="607" t="str">
        <f>IFERROR(INDEX(INSUMOS!$D:$D,MATCH(C1006,INSUMOS!$B:$B,0)),"")</f>
        <v/>
      </c>
      <c r="G1006" s="615"/>
      <c r="H1006" s="603">
        <f t="shared" si="26"/>
        <v>0</v>
      </c>
      <c r="I1006" s="595"/>
    </row>
    <row r="1007" spans="2:10">
      <c r="B1007" s="599"/>
      <c r="C1007" s="606"/>
      <c r="D1007" s="601" t="str">
        <f>IFERROR(INDEX(INSUMOS!$C:$C,MATCH(C1007,INSUMOS!$B:$B,0)),"")</f>
        <v/>
      </c>
      <c r="E1007" s="602"/>
      <c r="F1007" s="607" t="str">
        <f>IFERROR(INDEX(INSUMOS!$D:$D,MATCH(C1007,INSUMOS!$B:$B,0)),"")</f>
        <v/>
      </c>
      <c r="G1007" s="615"/>
      <c r="H1007" s="603">
        <f t="shared" si="26"/>
        <v>0</v>
      </c>
      <c r="I1007" s="595"/>
    </row>
    <row r="1008" spans="2:10" ht="15.75" thickBot="1">
      <c r="B1008" s="599"/>
      <c r="C1008" s="606"/>
      <c r="D1008" s="601" t="str">
        <f>IFERROR(INDEX(INSUMOS!$C:$C,MATCH(C1008,INSUMOS!$B:$B,0)),"")</f>
        <v/>
      </c>
      <c r="E1008" s="602"/>
      <c r="F1008" s="607" t="str">
        <f>IFERROR(INDEX(INSUMOS!$D:$D,MATCH(C1008,INSUMOS!$B:$B,0)),"")</f>
        <v/>
      </c>
      <c r="G1008" s="615"/>
      <c r="H1008" s="608">
        <f t="shared" si="26"/>
        <v>0</v>
      </c>
      <c r="I1008" s="595"/>
    </row>
    <row r="1009" spans="2:9" ht="15.75" thickBot="1">
      <c r="B1009" s="593"/>
      <c r="H1009" s="609" t="s">
        <v>307</v>
      </c>
      <c r="I1009" s="610">
        <f>SUM(H1001:H1008)</f>
        <v>0</v>
      </c>
    </row>
    <row r="1010" spans="2:9">
      <c r="B1010" s="593"/>
      <c r="C1010" s="611" t="s">
        <v>308</v>
      </c>
      <c r="I1010" s="595"/>
    </row>
    <row r="1011" spans="2:9">
      <c r="B1011" s="596" t="s">
        <v>295</v>
      </c>
      <c r="C1011" s="597" t="s">
        <v>296</v>
      </c>
      <c r="D1011" s="598" t="s">
        <v>309</v>
      </c>
      <c r="E1011" s="612" t="s">
        <v>310</v>
      </c>
      <c r="F1011" s="612"/>
      <c r="G1011" s="613" t="s">
        <v>311</v>
      </c>
      <c r="H1011" s="614" t="s">
        <v>301</v>
      </c>
      <c r="I1011" s="595"/>
    </row>
    <row r="1012" spans="2:9">
      <c r="B1012" s="599"/>
      <c r="C1012" s="606" t="s">
        <v>312</v>
      </c>
      <c r="D1012" s="601">
        <v>2</v>
      </c>
      <c r="E1012" s="615">
        <f>IFERROR(INDEX('MANO DE OBRA'!$F:$F,MATCH(C1012,'MANO DE OBRA'!$B:$B,0)),"")</f>
        <v>0.77116642793298318</v>
      </c>
      <c r="F1012" s="603">
        <f>IFERROR(INDEX('MANO DE OBRA'!$J:$J,MATCH(C1012,'MANO DE OBRA'!$B:$B,0)),"")</f>
        <v>103371.47181666666</v>
      </c>
      <c r="G1012" s="83">
        <v>20</v>
      </c>
      <c r="H1012" s="603">
        <f>IFERROR((F1012/G1012)*D1012,0)</f>
        <v>10337.147181666665</v>
      </c>
      <c r="I1012" s="595"/>
    </row>
    <row r="1013" spans="2:9">
      <c r="B1013" s="599"/>
      <c r="C1013" s="606"/>
      <c r="D1013" s="601"/>
      <c r="E1013" s="615" t="str">
        <f>IFERROR(INDEX('MANO DE OBRA'!$F:$F,MATCH(C1013,'MANO DE OBRA'!$B:$B,0)),"")</f>
        <v/>
      </c>
      <c r="F1013" s="603" t="str">
        <f>IFERROR(INDEX('MANO DE OBRA'!$J:$J,MATCH(C1013,'MANO DE OBRA'!$B:$B,0)),"")</f>
        <v/>
      </c>
      <c r="G1013" s="83">
        <f>+G1012</f>
        <v>20</v>
      </c>
      <c r="H1013" s="603">
        <f>IFERROR((F1013/G1013)*D1013,0)</f>
        <v>0</v>
      </c>
      <c r="I1013" s="595"/>
    </row>
    <row r="1014" spans="2:9" ht="15.75" thickBot="1">
      <c r="B1014" s="599"/>
      <c r="C1014" s="606"/>
      <c r="D1014" s="601"/>
      <c r="E1014" s="615" t="str">
        <f>IFERROR(INDEX('MANO DE OBRA'!$F:$F,MATCH(C1014,'MANO DE OBRA'!$B:$B,0)),"")</f>
        <v/>
      </c>
      <c r="F1014" s="603" t="str">
        <f>IFERROR(INDEX('MANO DE OBRA'!$J:$J,MATCH(C1014,'MANO DE OBRA'!$B:$B,0)),"")</f>
        <v/>
      </c>
      <c r="G1014" s="83"/>
      <c r="H1014" s="603">
        <f>IFERROR((F1014/G1014)*D1014,0)</f>
        <v>0</v>
      </c>
      <c r="I1014" s="595"/>
    </row>
    <row r="1015" spans="2:9" ht="15.75" thickBot="1">
      <c r="B1015" s="593"/>
      <c r="H1015" s="609" t="s">
        <v>307</v>
      </c>
      <c r="I1015" s="610">
        <f>SUM(H1012:H1014)</f>
        <v>10337.147181666665</v>
      </c>
    </row>
    <row r="1016" spans="2:9">
      <c r="B1016" s="593"/>
      <c r="C1016" s="611" t="s">
        <v>313</v>
      </c>
      <c r="I1016" s="595"/>
    </row>
    <row r="1017" spans="2:9" ht="30">
      <c r="B1017" s="596" t="s">
        <v>295</v>
      </c>
      <c r="C1017" s="597" t="s">
        <v>296</v>
      </c>
      <c r="D1017" s="613" t="s">
        <v>238</v>
      </c>
      <c r="E1017" s="613" t="s">
        <v>22</v>
      </c>
      <c r="F1017" s="613" t="s">
        <v>314</v>
      </c>
      <c r="G1017" s="613" t="s">
        <v>315</v>
      </c>
      <c r="H1017" s="613" t="s">
        <v>301</v>
      </c>
      <c r="I1017" s="595"/>
    </row>
    <row r="1018" spans="2:9">
      <c r="B1018" s="599"/>
      <c r="C1018" s="616" t="s">
        <v>316</v>
      </c>
      <c r="D1018" s="615">
        <v>0.05</v>
      </c>
      <c r="E1018" s="602"/>
      <c r="F1018" s="603">
        <f>+I1015</f>
        <v>10337.147181666665</v>
      </c>
      <c r="G1018" s="601">
        <v>1</v>
      </c>
      <c r="H1018" s="603">
        <f>IFERROR(G1018*F1018*D1018,0)</f>
        <v>516.85735908333334</v>
      </c>
      <c r="I1018" s="595"/>
    </row>
    <row r="1019" spans="2:9">
      <c r="B1019" s="599"/>
      <c r="C1019" s="600"/>
      <c r="D1019" s="601"/>
      <c r="E1019" s="601" t="str">
        <f>IFERROR(INDEX(INSUMOS!$C:$C,MATCH(C1019,INSUMOS!$B:$B,0)),"")</f>
        <v/>
      </c>
      <c r="F1019" s="603" t="str">
        <f>IFERROR(INDEX(INSUMOS!$D:$D,MATCH(C1019,INSUMOS!$B:$B,0)),"")</f>
        <v/>
      </c>
      <c r="G1019" s="83">
        <v>0.1</v>
      </c>
      <c r="H1019" s="603">
        <f>IFERROR(G1019*F1019,0)</f>
        <v>0</v>
      </c>
      <c r="I1019" s="595"/>
    </row>
    <row r="1020" spans="2:9" ht="15.75" thickBot="1">
      <c r="B1020" s="599"/>
      <c r="C1020" s="606"/>
      <c r="D1020" s="601"/>
      <c r="E1020" s="601" t="str">
        <f>IFERROR(INDEX(INSUMOS!$C:$C,MATCH(C1020,INSUMOS!$B:$B,0)),"")</f>
        <v/>
      </c>
      <c r="F1020" s="603" t="str">
        <f>IFERROR(INDEX(INSUMOS!$D:$D,MATCH(C1020,INSUMOS!$B:$B,0)),"")</f>
        <v/>
      </c>
      <c r="G1020" s="601"/>
      <c r="H1020" s="608">
        <f>IFERROR(G1020*F1020,0)</f>
        <v>0</v>
      </c>
      <c r="I1020" s="595"/>
    </row>
    <row r="1021" spans="2:9" ht="15.75" thickBot="1">
      <c r="B1021" s="593"/>
      <c r="H1021" s="609" t="s">
        <v>307</v>
      </c>
      <c r="I1021" s="610">
        <f>SUM(H1018:H1020)</f>
        <v>516.85735908333334</v>
      </c>
    </row>
    <row r="1022" spans="2:9">
      <c r="B1022" s="593"/>
      <c r="C1022" s="611" t="s">
        <v>317</v>
      </c>
      <c r="I1022" s="595"/>
    </row>
    <row r="1023" spans="2:9" ht="30">
      <c r="B1023" s="596" t="s">
        <v>295</v>
      </c>
      <c r="C1023" s="597" t="s">
        <v>296</v>
      </c>
      <c r="D1023" s="613" t="s">
        <v>238</v>
      </c>
      <c r="E1023" s="613" t="s">
        <v>22</v>
      </c>
      <c r="F1023" s="613" t="s">
        <v>314</v>
      </c>
      <c r="G1023" s="613" t="s">
        <v>315</v>
      </c>
      <c r="H1023" s="598" t="s">
        <v>301</v>
      </c>
      <c r="I1023" s="595"/>
    </row>
    <row r="1024" spans="2:9">
      <c r="B1024" s="599"/>
      <c r="C1024" s="616" t="s">
        <v>318</v>
      </c>
      <c r="D1024" s="615">
        <v>0.01</v>
      </c>
      <c r="E1024" s="617">
        <v>1</v>
      </c>
      <c r="F1024" s="603">
        <f>+I1015</f>
        <v>10337.147181666665</v>
      </c>
      <c r="G1024" s="601">
        <v>1</v>
      </c>
      <c r="H1024" s="603">
        <f>IFERROR(G1024*F1024,0)</f>
        <v>10337.147181666665</v>
      </c>
      <c r="I1024" s="595"/>
    </row>
    <row r="1025" spans="2:10">
      <c r="B1025" s="599"/>
      <c r="E1025" s="601" t="str">
        <f>IFERROR(INDEX(INSUMOS!$C:$C,MATCH(C1025,INSUMOS!$B:$B,0)),"")</f>
        <v/>
      </c>
      <c r="F1025" s="603" t="str">
        <f>IFERROR(INDEX(INSUMOS!$D:$D,MATCH(C1025,INSUMOS!$B:$B,0)),"")</f>
        <v/>
      </c>
      <c r="G1025" s="601"/>
      <c r="H1025" s="603">
        <f>IFERROR(G1025*F1025,0)</f>
        <v>0</v>
      </c>
      <c r="I1025" s="595"/>
    </row>
    <row r="1026" spans="2:10" ht="15.75" thickBot="1">
      <c r="B1026" s="599"/>
      <c r="C1026" s="606"/>
      <c r="D1026" s="601" t="str">
        <f>IFERROR(INDEX(INSUMOS!$C:$C,MATCH(C1026,INSUMOS!$B:$B,0)),"")</f>
        <v/>
      </c>
      <c r="E1026" s="602"/>
      <c r="F1026" s="603" t="str">
        <f>IFERROR(INDEX(INSUMOS!$D:$D,MATCH(C1026,INSUMOS!$B:$B,0)),"")</f>
        <v/>
      </c>
      <c r="G1026" s="601"/>
      <c r="H1026" s="603">
        <f>IFERROR(G1026*F1026,0)</f>
        <v>0</v>
      </c>
      <c r="I1026" s="595"/>
    </row>
    <row r="1027" spans="2:10" ht="15.75" thickBot="1">
      <c r="B1027" s="618"/>
      <c r="C1027" s="619"/>
      <c r="D1027" s="620"/>
      <c r="E1027" s="621"/>
      <c r="F1027" s="621"/>
      <c r="G1027" s="620"/>
      <c r="H1027" s="609" t="s">
        <v>307</v>
      </c>
      <c r="I1027" s="610">
        <f>SUM(H1024:H1026)</f>
        <v>10337.147181666665</v>
      </c>
    </row>
    <row r="1028" spans="2:10" ht="15.75" thickBot="1"/>
    <row r="1029" spans="2:10" ht="33" customHeight="1" thickBot="1">
      <c r="B1029" s="571"/>
      <c r="C1029" s="572" t="str">
        <f>+$C$2</f>
        <v>MANTENIMIENTO RESTAURANTES ESCOLARES</v>
      </c>
      <c r="D1029" s="573"/>
      <c r="E1029" s="573"/>
      <c r="F1029" s="573"/>
      <c r="G1029" s="574"/>
      <c r="H1029" s="575"/>
      <c r="I1029" s="576"/>
    </row>
    <row r="1030" spans="2:10" ht="33" customHeight="1" thickBot="1">
      <c r="B1030" s="577"/>
      <c r="C1030" s="578" t="str">
        <f>+$C$3</f>
        <v>GOBERNACION DE ANTIOQUIA</v>
      </c>
      <c r="D1030" s="579"/>
      <c r="E1030" s="579"/>
      <c r="F1030" s="579"/>
      <c r="G1030" s="580"/>
      <c r="H1030" s="581"/>
      <c r="I1030" s="582"/>
    </row>
    <row r="1031" spans="2:10" ht="15.75" thickBot="1">
      <c r="B1031" s="593"/>
      <c r="I1031" s="595"/>
    </row>
    <row r="1032" spans="2:10" ht="15.75" thickBot="1">
      <c r="B1032" s="589" t="s">
        <v>6</v>
      </c>
      <c r="C1032" s="773" t="str">
        <f>INDEX(ACTIVIDADES!$C:$C,MATCH(B1033,ACTIVIDADES!$B:$B,0))</f>
        <v>LLENOS EN ARENILLA, compactados manualmente en capas de 5 a 10 cms hasta obtener uan densidad del 95%. Incluye el suministro, transporte, colocación de la arenilla, la compactación de la misma y transporte interno. Y su medida será en sitio ya compactado.</v>
      </c>
      <c r="D1032" s="774"/>
      <c r="E1032" s="774"/>
      <c r="F1032" s="774"/>
      <c r="G1032" s="775"/>
      <c r="H1032" s="587" t="s">
        <v>289</v>
      </c>
      <c r="I1032" s="588" t="s">
        <v>290</v>
      </c>
    </row>
    <row r="1033" spans="2:10">
      <c r="B1033" s="784">
        <f>+ACTIVIDADES!B39</f>
        <v>4.0399999999999991</v>
      </c>
      <c r="C1033" s="776"/>
      <c r="D1033" s="777"/>
      <c r="E1033" s="777"/>
      <c r="F1033" s="777"/>
      <c r="G1033" s="778"/>
      <c r="H1033" s="585">
        <f>IF(I1036=0,0,I1047/I1036)</f>
        <v>0.52483525983401147</v>
      </c>
      <c r="I1033" s="586">
        <f>IF(I1036=0,0,I1053/I1036)</f>
        <v>9.5920709810024596E-2</v>
      </c>
    </row>
    <row r="1034" spans="2:10" ht="15.75" thickBot="1">
      <c r="B1034" s="785"/>
      <c r="C1034" s="776"/>
      <c r="D1034" s="777"/>
      <c r="E1034" s="777"/>
      <c r="F1034" s="777"/>
      <c r="G1034" s="778"/>
      <c r="H1034" s="587" t="s">
        <v>291</v>
      </c>
      <c r="I1034" s="588" t="s">
        <v>292</v>
      </c>
    </row>
    <row r="1035" spans="2:10" ht="15.75" thickBot="1">
      <c r="B1035" s="589" t="s">
        <v>22</v>
      </c>
      <c r="C1035" s="776"/>
      <c r="D1035" s="777"/>
      <c r="E1035" s="777"/>
      <c r="F1035" s="777"/>
      <c r="G1035" s="778"/>
      <c r="H1035" s="585">
        <f>IF(I1036=0,0,I1059/I1036)</f>
        <v>4.7960354905012305E-3</v>
      </c>
      <c r="I1035" s="586">
        <f>IF(I1036=0,0,I1065/I1036)</f>
        <v>0.37444799486546265</v>
      </c>
    </row>
    <row r="1036" spans="2:10" ht="15.75" thickBot="1">
      <c r="B1036" s="590" t="str">
        <f>INDEX(ACTIVIDADES!$D:$D,MATCH(B1033,ACTIVIDADES!$B:$B,0))</f>
        <v>m³</v>
      </c>
      <c r="C1036" s="781"/>
      <c r="D1036" s="782"/>
      <c r="E1036" s="782"/>
      <c r="F1036" s="782"/>
      <c r="G1036" s="783"/>
      <c r="H1036" s="591" t="s">
        <v>293</v>
      </c>
      <c r="I1036" s="592">
        <f>SUM(I1047:I1065)</f>
        <v>107767.62601256667</v>
      </c>
      <c r="J1036" s="570">
        <f>+B1033</f>
        <v>4.0399999999999991</v>
      </c>
    </row>
    <row r="1037" spans="2:10">
      <c r="B1037" s="593"/>
      <c r="C1037" s="594" t="s">
        <v>294</v>
      </c>
      <c r="I1037" s="595"/>
    </row>
    <row r="1038" spans="2:10">
      <c r="B1038" s="596" t="s">
        <v>295</v>
      </c>
      <c r="C1038" s="597" t="s">
        <v>296</v>
      </c>
      <c r="D1038" s="598" t="s">
        <v>297</v>
      </c>
      <c r="E1038" s="598" t="s">
        <v>298</v>
      </c>
      <c r="F1038" s="598" t="s">
        <v>299</v>
      </c>
      <c r="G1038" s="598" t="s">
        <v>300</v>
      </c>
      <c r="H1038" s="598" t="s">
        <v>301</v>
      </c>
      <c r="I1038" s="595"/>
    </row>
    <row r="1039" spans="2:10">
      <c r="B1039" s="599"/>
      <c r="C1039" s="600" t="s">
        <v>326</v>
      </c>
      <c r="D1039" s="601" t="str">
        <f>IFERROR(INDEX(INSUMOS!$C:$C,MATCH(C1039,INSUMOS!$B:$B,0)),"")</f>
        <v>sac</v>
      </c>
      <c r="E1039" s="87">
        <v>0.1</v>
      </c>
      <c r="F1039" s="607">
        <f>IFERROR(INDEX(INSUMOS!$D:$D,MATCH(C1039,INSUMOS!$B:$B,0)),"")</f>
        <v>35280</v>
      </c>
      <c r="G1039" s="615"/>
      <c r="H1039" s="603">
        <f>IFERROR(G1039*F1039*E1039+F1039*E1039,0)</f>
        <v>3528</v>
      </c>
      <c r="I1039" s="595"/>
    </row>
    <row r="1040" spans="2:10">
      <c r="B1040" s="599"/>
      <c r="C1040" s="600" t="s">
        <v>327</v>
      </c>
      <c r="D1040" s="601" t="str">
        <f>IFERROR(INDEX(INSUMOS!$C:$C,MATCH(C1040,INSUMOS!$B:$B,0)),"")</f>
        <v>m3</v>
      </c>
      <c r="E1040" s="87">
        <v>1</v>
      </c>
      <c r="F1040" s="607">
        <f>IFERROR(INDEX(INSUMOS!$D:$D,MATCH(C1040,INSUMOS!$B:$B,0)),"")</f>
        <v>46115</v>
      </c>
      <c r="G1040" s="615">
        <v>0.15</v>
      </c>
      <c r="H1040" s="603">
        <f t="shared" ref="H1040:H1046" si="27">IFERROR(G1040*F1040*E1040+F1040*E1040,0)</f>
        <v>53032.25</v>
      </c>
      <c r="I1040" s="595"/>
    </row>
    <row r="1041" spans="2:9">
      <c r="B1041" s="599"/>
      <c r="C1041" s="600"/>
      <c r="D1041" s="601" t="str">
        <f>IFERROR(INDEX(INSUMOS!$C:$C,MATCH(C1041,INSUMOS!$B:$B,0)),"")</f>
        <v/>
      </c>
      <c r="E1041" s="602"/>
      <c r="F1041" s="607" t="str">
        <f>IFERROR(INDEX(INSUMOS!$D:$D,MATCH(C1041,INSUMOS!$B:$B,0)),"")</f>
        <v/>
      </c>
      <c r="G1041" s="615"/>
      <c r="H1041" s="603">
        <f t="shared" si="27"/>
        <v>0</v>
      </c>
      <c r="I1041" s="595"/>
    </row>
    <row r="1042" spans="2:9">
      <c r="B1042" s="599"/>
      <c r="C1042" s="600"/>
      <c r="D1042" s="601" t="str">
        <f>IFERROR(INDEX(INSUMOS!$C:$C,MATCH(C1042,INSUMOS!$B:$B,0)),"")</f>
        <v/>
      </c>
      <c r="E1042" s="602"/>
      <c r="F1042" s="607" t="str">
        <f>IFERROR(INDEX(INSUMOS!$D:$D,MATCH(C1042,INSUMOS!$B:$B,0)),"")</f>
        <v/>
      </c>
      <c r="G1042" s="615"/>
      <c r="H1042" s="603">
        <f t="shared" si="27"/>
        <v>0</v>
      </c>
      <c r="I1042" s="595"/>
    </row>
    <row r="1043" spans="2:9">
      <c r="B1043" s="599"/>
      <c r="C1043" s="600"/>
      <c r="D1043" s="601" t="str">
        <f>IFERROR(INDEX(INSUMOS!$C:$C,MATCH(C1043,INSUMOS!$B:$B,0)),"")</f>
        <v/>
      </c>
      <c r="E1043" s="602"/>
      <c r="F1043" s="607" t="str">
        <f>IFERROR(INDEX(INSUMOS!$D:$D,MATCH(C1043,INSUMOS!$B:$B,0)),"")</f>
        <v/>
      </c>
      <c r="G1043" s="615"/>
      <c r="H1043" s="603">
        <f t="shared" si="27"/>
        <v>0</v>
      </c>
      <c r="I1043" s="595"/>
    </row>
    <row r="1044" spans="2:9">
      <c r="B1044" s="599"/>
      <c r="C1044" s="600"/>
      <c r="D1044" s="601" t="str">
        <f>IFERROR(INDEX(INSUMOS!$C:$C,MATCH(C1044,INSUMOS!$B:$B,0)),"")</f>
        <v/>
      </c>
      <c r="E1044" s="602"/>
      <c r="F1044" s="607" t="str">
        <f>IFERROR(INDEX(INSUMOS!$D:$D,MATCH(C1044,INSUMOS!$B:$B,0)),"")</f>
        <v/>
      </c>
      <c r="G1044" s="615"/>
      <c r="H1044" s="603">
        <f t="shared" si="27"/>
        <v>0</v>
      </c>
      <c r="I1044" s="595"/>
    </row>
    <row r="1045" spans="2:9">
      <c r="B1045" s="599"/>
      <c r="C1045" s="606"/>
      <c r="D1045" s="601" t="str">
        <f>IFERROR(INDEX(INSUMOS!$C:$C,MATCH(C1045,INSUMOS!$B:$B,0)),"")</f>
        <v/>
      </c>
      <c r="E1045" s="602"/>
      <c r="F1045" s="607" t="str">
        <f>IFERROR(INDEX(INSUMOS!$D:$D,MATCH(C1045,INSUMOS!$B:$B,0)),"")</f>
        <v/>
      </c>
      <c r="G1045" s="615"/>
      <c r="H1045" s="603">
        <f t="shared" si="27"/>
        <v>0</v>
      </c>
      <c r="I1045" s="595"/>
    </row>
    <row r="1046" spans="2:9" ht="15.75" thickBot="1">
      <c r="B1046" s="599"/>
      <c r="C1046" s="606"/>
      <c r="D1046" s="601" t="str">
        <f>IFERROR(INDEX(INSUMOS!$C:$C,MATCH(C1046,INSUMOS!$B:$B,0)),"")</f>
        <v/>
      </c>
      <c r="E1046" s="602"/>
      <c r="F1046" s="607" t="str">
        <f>IFERROR(INDEX(INSUMOS!$D:$D,MATCH(C1046,INSUMOS!$B:$B,0)),"")</f>
        <v/>
      </c>
      <c r="G1046" s="615"/>
      <c r="H1046" s="608">
        <f t="shared" si="27"/>
        <v>0</v>
      </c>
      <c r="I1046" s="595"/>
    </row>
    <row r="1047" spans="2:9" ht="15.75" thickBot="1">
      <c r="B1047" s="593"/>
      <c r="H1047" s="609" t="s">
        <v>307</v>
      </c>
      <c r="I1047" s="610">
        <f>SUM(H1039:H1046)</f>
        <v>56560.25</v>
      </c>
    </row>
    <row r="1048" spans="2:9">
      <c r="B1048" s="593"/>
      <c r="C1048" s="611" t="s">
        <v>308</v>
      </c>
      <c r="I1048" s="595"/>
    </row>
    <row r="1049" spans="2:9">
      <c r="B1049" s="596" t="s">
        <v>295</v>
      </c>
      <c r="C1049" s="597" t="s">
        <v>296</v>
      </c>
      <c r="D1049" s="598" t="s">
        <v>309</v>
      </c>
      <c r="E1049" s="612" t="s">
        <v>310</v>
      </c>
      <c r="F1049" s="612"/>
      <c r="G1049" s="613" t="s">
        <v>311</v>
      </c>
      <c r="H1049" s="614" t="s">
        <v>301</v>
      </c>
      <c r="I1049" s="595"/>
    </row>
    <row r="1050" spans="2:9">
      <c r="B1050" s="599"/>
      <c r="C1050" s="606" t="s">
        <v>312</v>
      </c>
      <c r="D1050" s="601">
        <v>2</v>
      </c>
      <c r="E1050" s="615">
        <f>IFERROR(INDEX('MANO DE OBRA'!$F:$F,MATCH(C1050,'MANO DE OBRA'!$B:$B,0)),"")</f>
        <v>0.77116642793298318</v>
      </c>
      <c r="F1050" s="603">
        <f>IFERROR(INDEX('MANO DE OBRA'!$J:$J,MATCH(C1050,'MANO DE OBRA'!$B:$B,0)),"")</f>
        <v>103371.47181666666</v>
      </c>
      <c r="G1050" s="83">
        <v>20</v>
      </c>
      <c r="H1050" s="603">
        <f>IFERROR((F1050/G1050)*D1050,0)</f>
        <v>10337.147181666665</v>
      </c>
      <c r="I1050" s="595"/>
    </row>
    <row r="1051" spans="2:9">
      <c r="B1051" s="599"/>
      <c r="C1051" s="606"/>
      <c r="D1051" s="601"/>
      <c r="E1051" s="615" t="str">
        <f>IFERROR(INDEX('MANO DE OBRA'!$F:$F,MATCH(C1051,'MANO DE OBRA'!$B:$B,0)),"")</f>
        <v/>
      </c>
      <c r="F1051" s="603" t="str">
        <f>IFERROR(INDEX('MANO DE OBRA'!$J:$J,MATCH(C1051,'MANO DE OBRA'!$B:$B,0)),"")</f>
        <v/>
      </c>
      <c r="G1051" s="83"/>
      <c r="H1051" s="603">
        <f>IFERROR((F1051/G1051)*D1051,0)</f>
        <v>0</v>
      </c>
      <c r="I1051" s="595"/>
    </row>
    <row r="1052" spans="2:9" ht="15.75" thickBot="1">
      <c r="B1052" s="599"/>
      <c r="C1052" s="606"/>
      <c r="D1052" s="601"/>
      <c r="E1052" s="615" t="str">
        <f>IFERROR(INDEX('MANO DE OBRA'!$F:$F,MATCH(C1052,'MANO DE OBRA'!$B:$B,0)),"")</f>
        <v/>
      </c>
      <c r="F1052" s="603" t="str">
        <f>IFERROR(INDEX('MANO DE OBRA'!$J:$J,MATCH(C1052,'MANO DE OBRA'!$B:$B,0)),"")</f>
        <v/>
      </c>
      <c r="G1052" s="83"/>
      <c r="H1052" s="603">
        <f>IFERROR((F1052/G1052)*D1052,0)</f>
        <v>0</v>
      </c>
      <c r="I1052" s="595"/>
    </row>
    <row r="1053" spans="2:9" ht="15.75" thickBot="1">
      <c r="B1053" s="593"/>
      <c r="H1053" s="609" t="s">
        <v>307</v>
      </c>
      <c r="I1053" s="610">
        <f>SUM(H1050:H1052)</f>
        <v>10337.147181666665</v>
      </c>
    </row>
    <row r="1054" spans="2:9">
      <c r="B1054" s="593"/>
      <c r="C1054" s="611" t="s">
        <v>313</v>
      </c>
      <c r="I1054" s="595"/>
    </row>
    <row r="1055" spans="2:9" ht="30">
      <c r="B1055" s="596" t="s">
        <v>295</v>
      </c>
      <c r="C1055" s="597" t="s">
        <v>296</v>
      </c>
      <c r="D1055" s="613" t="s">
        <v>238</v>
      </c>
      <c r="E1055" s="613" t="s">
        <v>22</v>
      </c>
      <c r="F1055" s="613" t="s">
        <v>314</v>
      </c>
      <c r="G1055" s="613" t="s">
        <v>315</v>
      </c>
      <c r="H1055" s="613" t="s">
        <v>301</v>
      </c>
      <c r="I1055" s="595"/>
    </row>
    <row r="1056" spans="2:9">
      <c r="B1056" s="599"/>
      <c r="C1056" s="616" t="s">
        <v>316</v>
      </c>
      <c r="D1056" s="615">
        <v>0.05</v>
      </c>
      <c r="E1056" s="602"/>
      <c r="F1056" s="603">
        <f>+I1053</f>
        <v>10337.147181666665</v>
      </c>
      <c r="G1056" s="601">
        <v>1</v>
      </c>
      <c r="H1056" s="603">
        <f>IFERROR(G1056*F1056*D1056,0)</f>
        <v>516.85735908333334</v>
      </c>
      <c r="I1056" s="595"/>
    </row>
    <row r="1057" spans="2:9">
      <c r="B1057" s="599"/>
      <c r="C1057" s="600"/>
      <c r="D1057" s="601"/>
      <c r="E1057" s="601" t="str">
        <f>IFERROR(INDEX(INSUMOS!$C:$C,MATCH(C1057,INSUMOS!$B:$B,0)),"")</f>
        <v/>
      </c>
      <c r="F1057" s="603" t="str">
        <f>IFERROR(INDEX(INSUMOS!$D:$D,MATCH(C1057,INSUMOS!$B:$B,0)),"")</f>
        <v/>
      </c>
      <c r="G1057" s="83"/>
      <c r="H1057" s="603">
        <f>IFERROR(G1057*F1057,0)</f>
        <v>0</v>
      </c>
      <c r="I1057" s="595"/>
    </row>
    <row r="1058" spans="2:9" ht="15.75" thickBot="1">
      <c r="B1058" s="599"/>
      <c r="C1058" s="600"/>
      <c r="D1058" s="601"/>
      <c r="E1058" s="601" t="str">
        <f>IFERROR(INDEX(INSUMOS!$C:$C,MATCH(C1058,INSUMOS!$B:$B,0)),"")</f>
        <v/>
      </c>
      <c r="F1058" s="603" t="str">
        <f>IFERROR(INDEX(INSUMOS!$D:$D,MATCH(C1058,INSUMOS!$B:$B,0)),"")</f>
        <v/>
      </c>
      <c r="G1058" s="601"/>
      <c r="H1058" s="608">
        <f>IFERROR(G1058*F1058,0)</f>
        <v>0</v>
      </c>
      <c r="I1058" s="595"/>
    </row>
    <row r="1059" spans="2:9" ht="15.75" thickBot="1">
      <c r="B1059" s="593"/>
      <c r="H1059" s="609" t="s">
        <v>307</v>
      </c>
      <c r="I1059" s="610">
        <f>SUM(H1056:H1058)</f>
        <v>516.85735908333334</v>
      </c>
    </row>
    <row r="1060" spans="2:9">
      <c r="B1060" s="593"/>
      <c r="C1060" s="611" t="s">
        <v>317</v>
      </c>
      <c r="I1060" s="595"/>
    </row>
    <row r="1061" spans="2:9" ht="30">
      <c r="B1061" s="596" t="s">
        <v>295</v>
      </c>
      <c r="C1061" s="597" t="s">
        <v>296</v>
      </c>
      <c r="D1061" s="613" t="s">
        <v>238</v>
      </c>
      <c r="E1061" s="613" t="s">
        <v>22</v>
      </c>
      <c r="F1061" s="613" t="s">
        <v>314</v>
      </c>
      <c r="G1061" s="613" t="s">
        <v>315</v>
      </c>
      <c r="H1061" s="598" t="s">
        <v>301</v>
      </c>
      <c r="I1061" s="595"/>
    </row>
    <row r="1062" spans="2:9">
      <c r="B1062" s="599"/>
      <c r="C1062" s="616" t="s">
        <v>318</v>
      </c>
      <c r="D1062" s="615">
        <v>0.01</v>
      </c>
      <c r="E1062" s="617">
        <v>1</v>
      </c>
      <c r="F1062" s="603">
        <f>+I1053</f>
        <v>10337.147181666665</v>
      </c>
      <c r="G1062" s="601">
        <v>0.01</v>
      </c>
      <c r="H1062" s="603">
        <f>IFERROR(G1062*F1062,0)</f>
        <v>103.37147181666666</v>
      </c>
      <c r="I1062" s="595"/>
    </row>
    <row r="1063" spans="2:9">
      <c r="B1063" s="599"/>
      <c r="C1063" s="630" t="s">
        <v>328</v>
      </c>
      <c r="E1063" s="601" t="str">
        <f>IFERROR(INDEX(INSUMOS!$C:$C,MATCH(C1063,INSUMOS!$B:$B,0)),"")</f>
        <v>m3</v>
      </c>
      <c r="F1063" s="603">
        <f>IFERROR(INDEX(INSUMOS!$D:$D,MATCH(C1063,INSUMOS!$B:$B,0)),"")</f>
        <v>35000</v>
      </c>
      <c r="G1063" s="601">
        <v>1.1499999999999999</v>
      </c>
      <c r="H1063" s="603">
        <f>IFERROR(G1063*F1063,0)</f>
        <v>40250</v>
      </c>
      <c r="I1063" s="595"/>
    </row>
    <row r="1064" spans="2:9" ht="15.75" thickBot="1">
      <c r="B1064" s="599"/>
      <c r="C1064" s="606"/>
      <c r="D1064" s="601" t="str">
        <f>IFERROR(INDEX(INSUMOS!$C:$C,MATCH(C1064,INSUMOS!$B:$B,0)),"")</f>
        <v/>
      </c>
      <c r="E1064" s="602"/>
      <c r="F1064" s="603" t="str">
        <f>IFERROR(INDEX(INSUMOS!$D:$D,MATCH(C1064,INSUMOS!$B:$B,0)),"")</f>
        <v/>
      </c>
      <c r="G1064" s="601"/>
      <c r="H1064" s="603">
        <f>IFERROR(G1064*F1064,0)</f>
        <v>0</v>
      </c>
      <c r="I1064" s="595"/>
    </row>
    <row r="1065" spans="2:9" ht="15.75" thickBot="1">
      <c r="B1065" s="618"/>
      <c r="C1065" s="619"/>
      <c r="D1065" s="620"/>
      <c r="E1065" s="621"/>
      <c r="F1065" s="621"/>
      <c r="G1065" s="620"/>
      <c r="H1065" s="609" t="s">
        <v>307</v>
      </c>
      <c r="I1065" s="610">
        <f>SUM(H1062:H1064)</f>
        <v>40353.371471816667</v>
      </c>
    </row>
    <row r="1066" spans="2:9" ht="15.75" thickBot="1"/>
    <row r="1067" spans="2:9" ht="33" customHeight="1" thickBot="1">
      <c r="B1067" s="571"/>
      <c r="C1067" s="572" t="str">
        <f>+$C$2</f>
        <v>MANTENIMIENTO RESTAURANTES ESCOLARES</v>
      </c>
      <c r="D1067" s="573"/>
      <c r="E1067" s="573"/>
      <c r="F1067" s="573"/>
      <c r="G1067" s="574"/>
      <c r="H1067" s="575"/>
      <c r="I1067" s="576"/>
    </row>
    <row r="1068" spans="2:9" ht="33" customHeight="1" thickBot="1">
      <c r="B1068" s="577"/>
      <c r="C1068" s="578" t="str">
        <f>+$C$3</f>
        <v>GOBERNACION DE ANTIOQUIA</v>
      </c>
      <c r="D1068" s="579"/>
      <c r="E1068" s="579"/>
      <c r="F1068" s="579"/>
      <c r="G1068" s="580"/>
      <c r="H1068" s="581"/>
      <c r="I1068" s="582"/>
    </row>
    <row r="1069" spans="2:9" ht="15.75" thickBot="1">
      <c r="B1069" s="593"/>
      <c r="I1069" s="595"/>
    </row>
    <row r="1070" spans="2:9" ht="15.75" thickBot="1">
      <c r="B1070" s="589" t="s">
        <v>6</v>
      </c>
      <c r="C1070" s="773" t="str">
        <f>INDEX(ACTIVIDADES!$C:$C,MATCH(B1071,ACTIVIDADES!$B:$B,0))</f>
        <v>Suministro, transporte y colocación de ENTRESUELO MAS RECEBO con un espesor de 20 cm; conformado con piedra de entresuelo de 15 cm y recebo en arenilla espesor 5 cm; incluye nivelación, compactación y todos los demás elementos necesarios para su correcta colocación.</v>
      </c>
      <c r="D1070" s="774"/>
      <c r="E1070" s="774"/>
      <c r="F1070" s="774"/>
      <c r="G1070" s="775"/>
      <c r="H1070" s="587" t="s">
        <v>289</v>
      </c>
      <c r="I1070" s="588" t="s">
        <v>290</v>
      </c>
    </row>
    <row r="1071" spans="2:9">
      <c r="B1071" s="784">
        <f>+ACTIVIDADES!B40</f>
        <v>4.0499999999999989</v>
      </c>
      <c r="C1071" s="776"/>
      <c r="D1071" s="777"/>
      <c r="E1071" s="777"/>
      <c r="F1071" s="777"/>
      <c r="G1071" s="778"/>
      <c r="H1071" s="585">
        <f>IF(I1074=0,0,I1085/I1074)</f>
        <v>0.23718192088017864</v>
      </c>
      <c r="I1071" s="586">
        <f>IF(I1074=0,0,I1091/I1074)</f>
        <v>0.14590500720017349</v>
      </c>
    </row>
    <row r="1072" spans="2:9" ht="15.75" thickBot="1">
      <c r="B1072" s="785"/>
      <c r="C1072" s="776"/>
      <c r="D1072" s="777"/>
      <c r="E1072" s="777"/>
      <c r="F1072" s="777"/>
      <c r="G1072" s="778"/>
      <c r="H1072" s="587" t="s">
        <v>291</v>
      </c>
      <c r="I1072" s="588" t="s">
        <v>292</v>
      </c>
    </row>
    <row r="1073" spans="2:10" ht="15.75" thickBot="1">
      <c r="B1073" s="589" t="s">
        <v>22</v>
      </c>
      <c r="C1073" s="776"/>
      <c r="D1073" s="777"/>
      <c r="E1073" s="777"/>
      <c r="F1073" s="777"/>
      <c r="G1073" s="778"/>
      <c r="H1073" s="585">
        <f>IF(I1074=0,0,I1097/I1074)</f>
        <v>7.2952503600086753E-3</v>
      </c>
      <c r="I1073" s="586">
        <f>IF(I1074=0,0,I1103/I1074)</f>
        <v>0.60961782155963928</v>
      </c>
    </row>
    <row r="1074" spans="2:10" ht="15.75" thickBot="1">
      <c r="B1074" s="590" t="str">
        <f>INDEX(ACTIVIDADES!$D:$D,MATCH(B1071,ACTIVIDADES!$B:$B,0))</f>
        <v>m²</v>
      </c>
      <c r="C1074" s="781"/>
      <c r="D1074" s="782"/>
      <c r="E1074" s="782"/>
      <c r="F1074" s="782"/>
      <c r="G1074" s="783"/>
      <c r="H1074" s="591" t="s">
        <v>293</v>
      </c>
      <c r="I1074" s="592">
        <f>SUM(I1085:I1103)</f>
        <v>74815.989069270392</v>
      </c>
      <c r="J1074" s="570">
        <f>+B1071</f>
        <v>4.0499999999999989</v>
      </c>
    </row>
    <row r="1075" spans="2:10">
      <c r="B1075" s="593"/>
      <c r="C1075" s="594" t="s">
        <v>294</v>
      </c>
      <c r="I1075" s="595"/>
    </row>
    <row r="1076" spans="2:10">
      <c r="B1076" s="596" t="s">
        <v>295</v>
      </c>
      <c r="C1076" s="597" t="s">
        <v>296</v>
      </c>
      <c r="D1076" s="598" t="s">
        <v>297</v>
      </c>
      <c r="E1076" s="598" t="s">
        <v>298</v>
      </c>
      <c r="F1076" s="598" t="s">
        <v>299</v>
      </c>
      <c r="G1076" s="598" t="s">
        <v>300</v>
      </c>
      <c r="H1076" s="598" t="s">
        <v>301</v>
      </c>
      <c r="I1076" s="595"/>
    </row>
    <row r="1077" spans="2:10">
      <c r="B1077" s="599"/>
      <c r="C1077" s="630" t="s">
        <v>329</v>
      </c>
      <c r="D1077" s="601" t="str">
        <f>IFERROR(INDEX(INSUMOS!$C:$C,MATCH(C1077,INSUMOS!$B:$B,0)),"")</f>
        <v>m3</v>
      </c>
      <c r="E1077" s="87">
        <v>0.3</v>
      </c>
      <c r="F1077" s="607">
        <f>IFERROR(INDEX(INSUMOS!$D:$D,MATCH(C1077,INSUMOS!$B:$B,0)),"")</f>
        <v>45500</v>
      </c>
      <c r="G1077" s="615">
        <v>0.3</v>
      </c>
      <c r="H1077" s="603">
        <f>IFERROR(G1077*F1077*E1077+F1077*E1077,0)</f>
        <v>17745</v>
      </c>
      <c r="I1077" s="595"/>
    </row>
    <row r="1078" spans="2:10">
      <c r="B1078" s="599"/>
      <c r="C1078" s="600"/>
      <c r="D1078" s="601" t="str">
        <f>IFERROR(INDEX(INSUMOS!$C:$C,MATCH(C1078,INSUMOS!$B:$B,0)),"")</f>
        <v/>
      </c>
      <c r="E1078" s="87"/>
      <c r="F1078" s="607" t="str">
        <f>IFERROR(INDEX(INSUMOS!$D:$D,MATCH(C1078,INSUMOS!$B:$B,0)),"")</f>
        <v/>
      </c>
      <c r="G1078" s="615"/>
      <c r="H1078" s="603">
        <f t="shared" ref="H1078:H1084" si="28">IFERROR(G1078*F1078*E1078+F1078*E1078,0)</f>
        <v>0</v>
      </c>
      <c r="I1078" s="595"/>
    </row>
    <row r="1079" spans="2:10">
      <c r="B1079" s="599"/>
      <c r="C1079" s="600"/>
      <c r="D1079" s="601" t="str">
        <f>IFERROR(INDEX(INSUMOS!$C:$C,MATCH(C1079,INSUMOS!$B:$B,0)),"")</f>
        <v/>
      </c>
      <c r="E1079" s="602"/>
      <c r="F1079" s="607" t="str">
        <f>IFERROR(INDEX(INSUMOS!$D:$D,MATCH(C1079,INSUMOS!$B:$B,0)),"")</f>
        <v/>
      </c>
      <c r="G1079" s="615"/>
      <c r="H1079" s="603">
        <f t="shared" si="28"/>
        <v>0</v>
      </c>
      <c r="I1079" s="595"/>
    </row>
    <row r="1080" spans="2:10">
      <c r="B1080" s="599"/>
      <c r="C1080" s="600"/>
      <c r="D1080" s="601" t="str">
        <f>IFERROR(INDEX(INSUMOS!$C:$C,MATCH(C1080,INSUMOS!$B:$B,0)),"")</f>
        <v/>
      </c>
      <c r="E1080" s="602"/>
      <c r="F1080" s="607" t="str">
        <f>IFERROR(INDEX(INSUMOS!$D:$D,MATCH(C1080,INSUMOS!$B:$B,0)),"")</f>
        <v/>
      </c>
      <c r="G1080" s="615"/>
      <c r="H1080" s="603">
        <f t="shared" si="28"/>
        <v>0</v>
      </c>
      <c r="I1080" s="595"/>
    </row>
    <row r="1081" spans="2:10">
      <c r="B1081" s="599"/>
      <c r="C1081" s="600"/>
      <c r="D1081" s="601" t="str">
        <f>IFERROR(INDEX(INSUMOS!$C:$C,MATCH(C1081,INSUMOS!$B:$B,0)),"")</f>
        <v/>
      </c>
      <c r="E1081" s="602"/>
      <c r="F1081" s="607" t="str">
        <f>IFERROR(INDEX(INSUMOS!$D:$D,MATCH(C1081,INSUMOS!$B:$B,0)),"")</f>
        <v/>
      </c>
      <c r="G1081" s="615"/>
      <c r="H1081" s="603">
        <f t="shared" si="28"/>
        <v>0</v>
      </c>
      <c r="I1081" s="595"/>
    </row>
    <row r="1082" spans="2:10">
      <c r="B1082" s="599"/>
      <c r="C1082" s="600"/>
      <c r="D1082" s="601" t="str">
        <f>IFERROR(INDEX(INSUMOS!$C:$C,MATCH(C1082,INSUMOS!$B:$B,0)),"")</f>
        <v/>
      </c>
      <c r="E1082" s="602"/>
      <c r="F1082" s="607" t="str">
        <f>IFERROR(INDEX(INSUMOS!$D:$D,MATCH(C1082,INSUMOS!$B:$B,0)),"")</f>
        <v/>
      </c>
      <c r="G1082" s="615"/>
      <c r="H1082" s="603">
        <f t="shared" si="28"/>
        <v>0</v>
      </c>
      <c r="I1082" s="595"/>
    </row>
    <row r="1083" spans="2:10">
      <c r="B1083" s="599"/>
      <c r="C1083" s="606"/>
      <c r="D1083" s="601" t="str">
        <f>IFERROR(INDEX(INSUMOS!$C:$C,MATCH(C1083,INSUMOS!$B:$B,0)),"")</f>
        <v/>
      </c>
      <c r="E1083" s="602"/>
      <c r="F1083" s="607" t="str">
        <f>IFERROR(INDEX(INSUMOS!$D:$D,MATCH(C1083,INSUMOS!$B:$B,0)),"")</f>
        <v/>
      </c>
      <c r="G1083" s="615"/>
      <c r="H1083" s="603">
        <f t="shared" si="28"/>
        <v>0</v>
      </c>
      <c r="I1083" s="595"/>
    </row>
    <row r="1084" spans="2:10" ht="15.75" thickBot="1">
      <c r="B1084" s="599"/>
      <c r="C1084" s="606"/>
      <c r="D1084" s="601" t="str">
        <f>IFERROR(INDEX(INSUMOS!$C:$C,MATCH(C1084,INSUMOS!$B:$B,0)),"")</f>
        <v/>
      </c>
      <c r="E1084" s="602"/>
      <c r="F1084" s="607" t="str">
        <f>IFERROR(INDEX(INSUMOS!$D:$D,MATCH(C1084,INSUMOS!$B:$B,0)),"")</f>
        <v/>
      </c>
      <c r="G1084" s="615"/>
      <c r="H1084" s="608">
        <f t="shared" si="28"/>
        <v>0</v>
      </c>
      <c r="I1084" s="595"/>
    </row>
    <row r="1085" spans="2:10" ht="15.75" thickBot="1">
      <c r="B1085" s="593"/>
      <c r="H1085" s="609" t="s">
        <v>307</v>
      </c>
      <c r="I1085" s="610">
        <f>SUM(H1077:H1084)</f>
        <v>17745</v>
      </c>
    </row>
    <row r="1086" spans="2:10">
      <c r="B1086" s="593"/>
      <c r="C1086" s="611" t="s">
        <v>308</v>
      </c>
      <c r="I1086" s="595"/>
    </row>
    <row r="1087" spans="2:10">
      <c r="B1087" s="596" t="s">
        <v>295</v>
      </c>
      <c r="C1087" s="597" t="s">
        <v>296</v>
      </c>
      <c r="D1087" s="598" t="s">
        <v>309</v>
      </c>
      <c r="E1087" s="612" t="s">
        <v>310</v>
      </c>
      <c r="F1087" s="612"/>
      <c r="G1087" s="613" t="s">
        <v>311</v>
      </c>
      <c r="H1087" s="614" t="s">
        <v>301</v>
      </c>
      <c r="I1087" s="595"/>
    </row>
    <row r="1088" spans="2:10">
      <c r="B1088" s="599"/>
      <c r="C1088" s="606" t="s">
        <v>312</v>
      </c>
      <c r="D1088" s="601">
        <v>1</v>
      </c>
      <c r="E1088" s="615">
        <f>IFERROR(INDEX('MANO DE OBRA'!$F:$F,MATCH(C1088,'MANO DE OBRA'!$B:$B,0)),"")</f>
        <v>0.77116642793298318</v>
      </c>
      <c r="F1088" s="603">
        <f>IFERROR(INDEX('MANO DE OBRA'!$J:$J,MATCH(C1088,'MANO DE OBRA'!$B:$B,0)),"")</f>
        <v>103371.47181666666</v>
      </c>
      <c r="G1088" s="83">
        <v>25</v>
      </c>
      <c r="H1088" s="603">
        <f>IFERROR((F1088/G1088)*D1088,0)</f>
        <v>4134.8588726666667</v>
      </c>
      <c r="I1088" s="595"/>
    </row>
    <row r="1089" spans="2:9">
      <c r="B1089" s="599"/>
      <c r="C1089" s="606" t="s">
        <v>330</v>
      </c>
      <c r="D1089" s="601">
        <v>1</v>
      </c>
      <c r="E1089" s="615">
        <f>IFERROR(INDEX('MANO DE OBRA'!$F:$F,MATCH(C1089,'MANO DE OBRA'!$B:$B,0)),"")</f>
        <v>0.77116642793298318</v>
      </c>
      <c r="F1089" s="603">
        <f>IFERROR(INDEX('MANO DE OBRA'!$J:$J,MATCH(C1089,'MANO DE OBRA'!$B:$B,0)),"")</f>
        <v>169529.21377933328</v>
      </c>
      <c r="G1089" s="83">
        <f>+G1088</f>
        <v>25</v>
      </c>
      <c r="H1089" s="603">
        <f>IFERROR((F1089/G1089)*D1089,0)</f>
        <v>6781.1685511733313</v>
      </c>
      <c r="I1089" s="595"/>
    </row>
    <row r="1090" spans="2:9" ht="15.75" thickBot="1">
      <c r="B1090" s="599"/>
      <c r="C1090" s="606"/>
      <c r="D1090" s="601"/>
      <c r="E1090" s="615" t="str">
        <f>IFERROR(INDEX('MANO DE OBRA'!$F:$F,MATCH(C1090,'MANO DE OBRA'!$B:$B,0)),"")</f>
        <v/>
      </c>
      <c r="F1090" s="603" t="str">
        <f>IFERROR(INDEX('MANO DE OBRA'!$J:$J,MATCH(C1090,'MANO DE OBRA'!$B:$B,0)),"")</f>
        <v/>
      </c>
      <c r="G1090" s="83"/>
      <c r="H1090" s="603">
        <f>IFERROR((F1090/G1090)*D1090,0)</f>
        <v>0</v>
      </c>
      <c r="I1090" s="595"/>
    </row>
    <row r="1091" spans="2:9" ht="15.75" thickBot="1">
      <c r="B1091" s="593"/>
      <c r="H1091" s="609" t="s">
        <v>307</v>
      </c>
      <c r="I1091" s="610">
        <f>SUM(H1088:H1090)</f>
        <v>10916.027423839998</v>
      </c>
    </row>
    <row r="1092" spans="2:9">
      <c r="B1092" s="593"/>
      <c r="C1092" s="611" t="s">
        <v>313</v>
      </c>
      <c r="I1092" s="595"/>
    </row>
    <row r="1093" spans="2:9" ht="30">
      <c r="B1093" s="596" t="s">
        <v>295</v>
      </c>
      <c r="C1093" s="597" t="s">
        <v>296</v>
      </c>
      <c r="D1093" s="613" t="s">
        <v>238</v>
      </c>
      <c r="E1093" s="613" t="s">
        <v>22</v>
      </c>
      <c r="F1093" s="613" t="s">
        <v>314</v>
      </c>
      <c r="G1093" s="613" t="s">
        <v>315</v>
      </c>
      <c r="H1093" s="613" t="s">
        <v>301</v>
      </c>
      <c r="I1093" s="595"/>
    </row>
    <row r="1094" spans="2:9">
      <c r="B1094" s="599"/>
      <c r="C1094" s="616" t="s">
        <v>316</v>
      </c>
      <c r="D1094" s="615">
        <v>0.05</v>
      </c>
      <c r="E1094" s="602"/>
      <c r="F1094" s="603">
        <f>+I1091</f>
        <v>10916.027423839998</v>
      </c>
      <c r="G1094" s="601">
        <v>1</v>
      </c>
      <c r="H1094" s="603">
        <f>IFERROR(G1094*F1094*D1094,0)</f>
        <v>545.80137119199992</v>
      </c>
      <c r="I1094" s="595"/>
    </row>
    <row r="1095" spans="2:9">
      <c r="B1095" s="599"/>
      <c r="C1095" s="600"/>
      <c r="D1095" s="601"/>
      <c r="E1095" s="601" t="str">
        <f>IFERROR(INDEX(INSUMOS!$C:$C,MATCH(C1095,INSUMOS!$B:$B,0)),"")</f>
        <v/>
      </c>
      <c r="F1095" s="603" t="str">
        <f>IFERROR(INDEX(INSUMOS!$D:$D,MATCH(C1095,INSUMOS!$B:$B,0)),"")</f>
        <v/>
      </c>
      <c r="G1095" s="83"/>
      <c r="H1095" s="603">
        <f>IFERROR(G1095*F1095,0)</f>
        <v>0</v>
      </c>
      <c r="I1095" s="595"/>
    </row>
    <row r="1096" spans="2:9" ht="15.75" thickBot="1">
      <c r="B1096" s="599"/>
      <c r="C1096" s="600"/>
      <c r="D1096" s="601"/>
      <c r="E1096" s="601" t="str">
        <f>IFERROR(INDEX(INSUMOS!$C:$C,MATCH(C1096,INSUMOS!$B:$B,0)),"")</f>
        <v/>
      </c>
      <c r="F1096" s="603" t="str">
        <f>IFERROR(INDEX(INSUMOS!$D:$D,MATCH(C1096,INSUMOS!$B:$B,0)),"")</f>
        <v/>
      </c>
      <c r="G1096" s="601"/>
      <c r="H1096" s="608">
        <f>IFERROR(G1096*F1096,0)</f>
        <v>0</v>
      </c>
      <c r="I1096" s="595"/>
    </row>
    <row r="1097" spans="2:9" ht="15.75" thickBot="1">
      <c r="B1097" s="593"/>
      <c r="H1097" s="609" t="s">
        <v>307</v>
      </c>
      <c r="I1097" s="610">
        <f>SUM(H1094:H1096)</f>
        <v>545.80137119199992</v>
      </c>
    </row>
    <row r="1098" spans="2:9">
      <c r="B1098" s="593"/>
      <c r="C1098" s="611" t="s">
        <v>317</v>
      </c>
      <c r="I1098" s="595"/>
    </row>
    <row r="1099" spans="2:9" ht="30">
      <c r="B1099" s="596" t="s">
        <v>295</v>
      </c>
      <c r="C1099" s="597" t="s">
        <v>296</v>
      </c>
      <c r="D1099" s="613" t="s">
        <v>238</v>
      </c>
      <c r="E1099" s="613" t="s">
        <v>22</v>
      </c>
      <c r="F1099" s="613" t="s">
        <v>314</v>
      </c>
      <c r="G1099" s="613" t="s">
        <v>315</v>
      </c>
      <c r="H1099" s="598" t="s">
        <v>301</v>
      </c>
      <c r="I1099" s="595"/>
    </row>
    <row r="1100" spans="2:9">
      <c r="B1100" s="599"/>
      <c r="C1100" s="616" t="s">
        <v>318</v>
      </c>
      <c r="D1100" s="615">
        <v>0.01</v>
      </c>
      <c r="E1100" s="617">
        <v>1</v>
      </c>
      <c r="F1100" s="603">
        <f>+I1091</f>
        <v>10916.027423839998</v>
      </c>
      <c r="G1100" s="601">
        <v>0.01</v>
      </c>
      <c r="H1100" s="603">
        <f>IFERROR(G1100*F1100,0)</f>
        <v>109.16027423839998</v>
      </c>
      <c r="I1100" s="595"/>
    </row>
    <row r="1101" spans="2:9">
      <c r="B1101" s="599"/>
      <c r="C1101" s="630" t="s">
        <v>328</v>
      </c>
      <c r="E1101" s="601" t="str">
        <f>IFERROR(INDEX(INSUMOS!$C:$C,MATCH(C1101,INSUMOS!$B:$B,0)),"")</f>
        <v>m3</v>
      </c>
      <c r="F1101" s="603">
        <f>IFERROR(INDEX(INSUMOS!$D:$D,MATCH(C1101,INSUMOS!$B:$B,0)),"")</f>
        <v>35000</v>
      </c>
      <c r="G1101" s="601">
        <v>1.3</v>
      </c>
      <c r="H1101" s="603">
        <f>IFERROR(G1101*F1101,0)</f>
        <v>45500</v>
      </c>
      <c r="I1101" s="595"/>
    </row>
    <row r="1102" spans="2:9" ht="15.75" thickBot="1">
      <c r="B1102" s="599"/>
      <c r="C1102" s="606"/>
      <c r="D1102" s="601" t="str">
        <f>IFERROR(INDEX(INSUMOS!$C:$C,MATCH(C1102,INSUMOS!$B:$B,0)),"")</f>
        <v/>
      </c>
      <c r="E1102" s="602"/>
      <c r="F1102" s="603" t="str">
        <f>IFERROR(INDEX(INSUMOS!$D:$D,MATCH(C1102,INSUMOS!$B:$B,0)),"")</f>
        <v/>
      </c>
      <c r="G1102" s="601"/>
      <c r="H1102" s="603">
        <f>IFERROR(G1102*F1102,0)</f>
        <v>0</v>
      </c>
      <c r="I1102" s="595"/>
    </row>
    <row r="1103" spans="2:9" ht="15.75" thickBot="1">
      <c r="B1103" s="618"/>
      <c r="C1103" s="619"/>
      <c r="D1103" s="620"/>
      <c r="E1103" s="621"/>
      <c r="F1103" s="621"/>
      <c r="G1103" s="620"/>
      <c r="H1103" s="609" t="s">
        <v>307</v>
      </c>
      <c r="I1103" s="610">
        <f>SUM(H1100:H1102)</f>
        <v>45609.160274238398</v>
      </c>
    </row>
    <row r="1104" spans="2:9" ht="15.75" thickBot="1"/>
    <row r="1105" spans="2:10" ht="33" customHeight="1" thickBot="1">
      <c r="B1105" s="571"/>
      <c r="C1105" s="572" t="str">
        <f>+$C$2</f>
        <v>MANTENIMIENTO RESTAURANTES ESCOLARES</v>
      </c>
      <c r="D1105" s="573"/>
      <c r="E1105" s="573"/>
      <c r="F1105" s="573"/>
      <c r="G1105" s="574"/>
      <c r="H1105" s="575"/>
      <c r="I1105" s="576"/>
    </row>
    <row r="1106" spans="2:10" ht="33" customHeight="1" thickBot="1">
      <c r="B1106" s="577"/>
      <c r="C1106" s="578" t="str">
        <f>+$C$3</f>
        <v>GOBERNACION DE ANTIOQUIA</v>
      </c>
      <c r="D1106" s="579"/>
      <c r="E1106" s="579"/>
      <c r="F1106" s="579"/>
      <c r="G1106" s="580"/>
      <c r="H1106" s="581"/>
      <c r="I1106" s="582"/>
    </row>
    <row r="1107" spans="2:10" ht="15.75" thickBot="1">
      <c r="B1107" s="593"/>
      <c r="I1107" s="595"/>
    </row>
    <row r="1108" spans="2:10" ht="15.75" thickBot="1">
      <c r="B1108" s="589" t="s">
        <v>6</v>
      </c>
      <c r="C1108" s="773" t="str">
        <f>INDEX(ACTIVIDADES!$C:$C,MATCH(B1109,ACTIVIDADES!$B:$B,0))</f>
        <v>Colocación de concreto de 14 Mpa para SOLADO, con un espesor de 0.05 m. Incluye el suministro y el transporte del concreto y todos los demás elementos necesarios para su correcta construcción, incluye acarreo interno.</v>
      </c>
      <c r="D1108" s="774"/>
      <c r="E1108" s="774"/>
      <c r="F1108" s="774"/>
      <c r="G1108" s="775"/>
      <c r="H1108" s="587" t="s">
        <v>289</v>
      </c>
      <c r="I1108" s="588" t="s">
        <v>290</v>
      </c>
    </row>
    <row r="1109" spans="2:10">
      <c r="B1109" s="784">
        <f>+ACTIVIDADES!B42</f>
        <v>5.01</v>
      </c>
      <c r="C1109" s="776"/>
      <c r="D1109" s="777"/>
      <c r="E1109" s="777"/>
      <c r="F1109" s="777"/>
      <c r="G1109" s="778"/>
      <c r="H1109" s="585">
        <f>IF(I1112=0,0,I1123/I1112)</f>
        <v>0.73424865542551776</v>
      </c>
      <c r="I1109" s="586">
        <f>IF(I1112=0,0,I1129/I1112)</f>
        <v>0.25070881563630415</v>
      </c>
    </row>
    <row r="1110" spans="2:10" ht="15.75" thickBot="1">
      <c r="B1110" s="785"/>
      <c r="C1110" s="776"/>
      <c r="D1110" s="777"/>
      <c r="E1110" s="777"/>
      <c r="F1110" s="777"/>
      <c r="G1110" s="778"/>
      <c r="H1110" s="587" t="s">
        <v>291</v>
      </c>
      <c r="I1110" s="588" t="s">
        <v>292</v>
      </c>
    </row>
    <row r="1111" spans="2:10" ht="15.75" thickBot="1">
      <c r="B1111" s="589" t="s">
        <v>22</v>
      </c>
      <c r="C1111" s="776"/>
      <c r="D1111" s="777"/>
      <c r="E1111" s="777"/>
      <c r="F1111" s="777"/>
      <c r="G1111" s="778"/>
      <c r="H1111" s="585">
        <f>IF(I1112=0,0,I1135/I1112)</f>
        <v>1.2535440781815208E-2</v>
      </c>
      <c r="I1111" s="586">
        <f>IF(I1112=0,0,I1141/I1112)</f>
        <v>2.5070881563630416E-3</v>
      </c>
    </row>
    <row r="1112" spans="2:10" ht="15.75" thickBot="1">
      <c r="B1112" s="590" t="str">
        <f>INDEX(ACTIVIDADES!$D:$D,MATCH(B1109,ACTIVIDADES!$B:$B,0))</f>
        <v>m²</v>
      </c>
      <c r="C1112" s="781"/>
      <c r="D1112" s="782"/>
      <c r="E1112" s="782"/>
      <c r="F1112" s="782"/>
      <c r="G1112" s="783"/>
      <c r="H1112" s="591" t="s">
        <v>293</v>
      </c>
      <c r="I1112" s="592">
        <f>SUM(I1123:I1141)</f>
        <v>43540.660491474518</v>
      </c>
      <c r="J1112" s="570">
        <f>+B1109</f>
        <v>5.01</v>
      </c>
    </row>
    <row r="1113" spans="2:10">
      <c r="B1113" s="593"/>
      <c r="C1113" s="594" t="s">
        <v>294</v>
      </c>
      <c r="I1113" s="595"/>
    </row>
    <row r="1114" spans="2:10">
      <c r="B1114" s="596" t="s">
        <v>295</v>
      </c>
      <c r="C1114" s="597" t="s">
        <v>296</v>
      </c>
      <c r="D1114" s="598" t="s">
        <v>297</v>
      </c>
      <c r="E1114" s="598" t="s">
        <v>298</v>
      </c>
      <c r="F1114" s="598" t="s">
        <v>299</v>
      </c>
      <c r="G1114" s="598" t="s">
        <v>300</v>
      </c>
      <c r="H1114" s="598" t="s">
        <v>301</v>
      </c>
      <c r="I1114" s="595"/>
    </row>
    <row r="1115" spans="2:10">
      <c r="B1115" s="599"/>
      <c r="C1115" s="600" t="s">
        <v>331</v>
      </c>
      <c r="D1115" s="601" t="str">
        <f>IFERROR(INDEX(INSUMOS!$C:$C,MATCH(C1115,INSUMOS!$B:$B,0)),"")</f>
        <v>m3</v>
      </c>
      <c r="E1115" s="88">
        <v>5.2499999999999998E-2</v>
      </c>
      <c r="F1115" s="607">
        <f>IFERROR(INDEX(INSUMOS!$D:$D,MATCH(C1115,INSUMOS!$B:$B,0)),"")</f>
        <v>608946.1223276977</v>
      </c>
      <c r="G1115" s="615"/>
      <c r="H1115" s="603">
        <f>IFERROR(G1115*F1115*E1115+F1115*E1115,0)</f>
        <v>31969.671422204126</v>
      </c>
      <c r="I1115" s="595"/>
    </row>
    <row r="1116" spans="2:10">
      <c r="B1116" s="599"/>
      <c r="C1116" s="600"/>
      <c r="D1116" s="601" t="str">
        <f>IFERROR(INDEX(INSUMOS!$C:$C,MATCH(C1116,INSUMOS!$B:$B,0)),"")</f>
        <v/>
      </c>
      <c r="E1116" s="87"/>
      <c r="F1116" s="607" t="str">
        <f>IFERROR(INDEX(INSUMOS!$D:$D,MATCH(C1116,INSUMOS!$B:$B,0)),"")</f>
        <v/>
      </c>
      <c r="G1116" s="615"/>
      <c r="H1116" s="603">
        <f t="shared" ref="H1116:H1122" si="29">IFERROR(G1116*F1116*E1116+F1116*E1116,0)</f>
        <v>0</v>
      </c>
      <c r="I1116" s="595"/>
    </row>
    <row r="1117" spans="2:10">
      <c r="B1117" s="599"/>
      <c r="C1117" s="600"/>
      <c r="D1117" s="601" t="str">
        <f>IFERROR(INDEX(INSUMOS!$C:$C,MATCH(C1117,INSUMOS!$B:$B,0)),"")</f>
        <v/>
      </c>
      <c r="E1117" s="602"/>
      <c r="F1117" s="607" t="str">
        <f>IFERROR(INDEX(INSUMOS!$D:$D,MATCH(C1117,INSUMOS!$B:$B,0)),"")</f>
        <v/>
      </c>
      <c r="G1117" s="615"/>
      <c r="H1117" s="603">
        <f t="shared" si="29"/>
        <v>0</v>
      </c>
      <c r="I1117" s="595"/>
    </row>
    <row r="1118" spans="2:10">
      <c r="B1118" s="599"/>
      <c r="C1118" s="600"/>
      <c r="D1118" s="601" t="str">
        <f>IFERROR(INDEX(INSUMOS!$C:$C,MATCH(C1118,INSUMOS!$B:$B,0)),"")</f>
        <v/>
      </c>
      <c r="E1118" s="602"/>
      <c r="F1118" s="607" t="str">
        <f>IFERROR(INDEX(INSUMOS!$D:$D,MATCH(C1118,INSUMOS!$B:$B,0)),"")</f>
        <v/>
      </c>
      <c r="G1118" s="615"/>
      <c r="H1118" s="603">
        <f t="shared" si="29"/>
        <v>0</v>
      </c>
      <c r="I1118" s="595"/>
    </row>
    <row r="1119" spans="2:10">
      <c r="B1119" s="599"/>
      <c r="C1119" s="600"/>
      <c r="D1119" s="601" t="str">
        <f>IFERROR(INDEX(INSUMOS!$C:$C,MATCH(C1119,INSUMOS!$B:$B,0)),"")</f>
        <v/>
      </c>
      <c r="E1119" s="602"/>
      <c r="F1119" s="607" t="str">
        <f>IFERROR(INDEX(INSUMOS!$D:$D,MATCH(C1119,INSUMOS!$B:$B,0)),"")</f>
        <v/>
      </c>
      <c r="G1119" s="615"/>
      <c r="H1119" s="603">
        <f t="shared" si="29"/>
        <v>0</v>
      </c>
      <c r="I1119" s="595"/>
    </row>
    <row r="1120" spans="2:10">
      <c r="B1120" s="599"/>
      <c r="C1120" s="600"/>
      <c r="D1120" s="601" t="str">
        <f>IFERROR(INDEX(INSUMOS!$C:$C,MATCH(C1120,INSUMOS!$B:$B,0)),"")</f>
        <v/>
      </c>
      <c r="E1120" s="602"/>
      <c r="F1120" s="607" t="str">
        <f>IFERROR(INDEX(INSUMOS!$D:$D,MATCH(C1120,INSUMOS!$B:$B,0)),"")</f>
        <v/>
      </c>
      <c r="G1120" s="615"/>
      <c r="H1120" s="603">
        <f t="shared" si="29"/>
        <v>0</v>
      </c>
      <c r="I1120" s="595"/>
    </row>
    <row r="1121" spans="2:9">
      <c r="B1121" s="599"/>
      <c r="C1121" s="606"/>
      <c r="D1121" s="601" t="str">
        <f>IFERROR(INDEX(INSUMOS!$C:$C,MATCH(C1121,INSUMOS!$B:$B,0)),"")</f>
        <v/>
      </c>
      <c r="E1121" s="602"/>
      <c r="F1121" s="607" t="str">
        <f>IFERROR(INDEX(INSUMOS!$D:$D,MATCH(C1121,INSUMOS!$B:$B,0)),"")</f>
        <v/>
      </c>
      <c r="G1121" s="615"/>
      <c r="H1121" s="603">
        <f t="shared" si="29"/>
        <v>0</v>
      </c>
      <c r="I1121" s="595"/>
    </row>
    <row r="1122" spans="2:9" ht="15.75" thickBot="1">
      <c r="B1122" s="599"/>
      <c r="C1122" s="606"/>
      <c r="D1122" s="601" t="str">
        <f>IFERROR(INDEX(INSUMOS!$C:$C,MATCH(C1122,INSUMOS!$B:$B,0)),"")</f>
        <v/>
      </c>
      <c r="E1122" s="602"/>
      <c r="F1122" s="607" t="str">
        <f>IFERROR(INDEX(INSUMOS!$D:$D,MATCH(C1122,INSUMOS!$B:$B,0)),"")</f>
        <v/>
      </c>
      <c r="G1122" s="615"/>
      <c r="H1122" s="608">
        <f t="shared" si="29"/>
        <v>0</v>
      </c>
      <c r="I1122" s="595"/>
    </row>
    <row r="1123" spans="2:9" ht="15.75" thickBot="1">
      <c r="B1123" s="593"/>
      <c r="H1123" s="609" t="s">
        <v>307</v>
      </c>
      <c r="I1123" s="610">
        <f>SUM(H1115:H1122)</f>
        <v>31969.671422204126</v>
      </c>
    </row>
    <row r="1124" spans="2:9">
      <c r="B1124" s="593"/>
      <c r="C1124" s="611" t="s">
        <v>308</v>
      </c>
      <c r="I1124" s="595"/>
    </row>
    <row r="1125" spans="2:9">
      <c r="B1125" s="596" t="s">
        <v>295</v>
      </c>
      <c r="C1125" s="597" t="s">
        <v>296</v>
      </c>
      <c r="D1125" s="598" t="s">
        <v>309</v>
      </c>
      <c r="E1125" s="612" t="s">
        <v>310</v>
      </c>
      <c r="F1125" s="612"/>
      <c r="G1125" s="613" t="s">
        <v>311</v>
      </c>
      <c r="H1125" s="614" t="s">
        <v>301</v>
      </c>
      <c r="I1125" s="595"/>
    </row>
    <row r="1126" spans="2:9">
      <c r="B1126" s="599"/>
      <c r="C1126" s="606" t="s">
        <v>312</v>
      </c>
      <c r="D1126" s="601">
        <v>1</v>
      </c>
      <c r="E1126" s="615">
        <f>IFERROR(INDEX('MANO DE OBRA'!$F:$F,MATCH(C1126,'MANO DE OBRA'!$B:$B,0)),"")</f>
        <v>0.77116642793298318</v>
      </c>
      <c r="F1126" s="603">
        <f>IFERROR(INDEX('MANO DE OBRA'!$J:$J,MATCH(C1126,'MANO DE OBRA'!$B:$B,0)),"")</f>
        <v>103371.47181666666</v>
      </c>
      <c r="G1126" s="83">
        <v>25</v>
      </c>
      <c r="H1126" s="603">
        <f>IFERROR((F1126/G1126)*D1126,0)</f>
        <v>4134.8588726666667</v>
      </c>
      <c r="I1126" s="595"/>
    </row>
    <row r="1127" spans="2:9">
      <c r="B1127" s="599"/>
      <c r="C1127" s="606" t="s">
        <v>330</v>
      </c>
      <c r="D1127" s="601">
        <v>1</v>
      </c>
      <c r="E1127" s="615">
        <f>IFERROR(INDEX('MANO DE OBRA'!$F:$F,MATCH(C1127,'MANO DE OBRA'!$B:$B,0)),"")</f>
        <v>0.77116642793298318</v>
      </c>
      <c r="F1127" s="603">
        <f>IFERROR(INDEX('MANO DE OBRA'!$J:$J,MATCH(C1127,'MANO DE OBRA'!$B:$B,0)),"")</f>
        <v>169529.21377933328</v>
      </c>
      <c r="G1127" s="83">
        <f>+G1126</f>
        <v>25</v>
      </c>
      <c r="H1127" s="603">
        <f>IFERROR((F1127/G1127)*D1127,0)</f>
        <v>6781.1685511733313</v>
      </c>
      <c r="I1127" s="595"/>
    </row>
    <row r="1128" spans="2:9" ht="15.75" thickBot="1">
      <c r="B1128" s="599"/>
      <c r="C1128" s="606"/>
      <c r="D1128" s="601"/>
      <c r="E1128" s="615" t="str">
        <f>IFERROR(INDEX('MANO DE OBRA'!$F:$F,MATCH(C1128,'MANO DE OBRA'!$B:$B,0)),"")</f>
        <v/>
      </c>
      <c r="F1128" s="603" t="str">
        <f>IFERROR(INDEX('MANO DE OBRA'!$J:$J,MATCH(C1128,'MANO DE OBRA'!$B:$B,0)),"")</f>
        <v/>
      </c>
      <c r="G1128" s="83"/>
      <c r="H1128" s="603">
        <f>IFERROR((F1128/G1128)*D1128,0)</f>
        <v>0</v>
      </c>
      <c r="I1128" s="595"/>
    </row>
    <row r="1129" spans="2:9" ht="15.75" thickBot="1">
      <c r="B1129" s="593"/>
      <c r="H1129" s="609" t="s">
        <v>307</v>
      </c>
      <c r="I1129" s="610">
        <f>SUM(H1126:H1128)</f>
        <v>10916.027423839998</v>
      </c>
    </row>
    <row r="1130" spans="2:9">
      <c r="B1130" s="593"/>
      <c r="C1130" s="611" t="s">
        <v>313</v>
      </c>
      <c r="I1130" s="595"/>
    </row>
    <row r="1131" spans="2:9" ht="30">
      <c r="B1131" s="596" t="s">
        <v>295</v>
      </c>
      <c r="C1131" s="597" t="s">
        <v>296</v>
      </c>
      <c r="D1131" s="613" t="s">
        <v>238</v>
      </c>
      <c r="E1131" s="613" t="s">
        <v>22</v>
      </c>
      <c r="F1131" s="613" t="s">
        <v>314</v>
      </c>
      <c r="G1131" s="613" t="s">
        <v>315</v>
      </c>
      <c r="H1131" s="613" t="s">
        <v>301</v>
      </c>
      <c r="I1131" s="595"/>
    </row>
    <row r="1132" spans="2:9">
      <c r="B1132" s="599"/>
      <c r="C1132" s="616" t="s">
        <v>316</v>
      </c>
      <c r="D1132" s="615">
        <v>0.05</v>
      </c>
      <c r="E1132" s="602"/>
      <c r="F1132" s="603">
        <f>+I1129</f>
        <v>10916.027423839998</v>
      </c>
      <c r="G1132" s="601">
        <v>1</v>
      </c>
      <c r="H1132" s="603">
        <f>IFERROR(G1132*F1132*D1132,0)</f>
        <v>545.80137119199992</v>
      </c>
      <c r="I1132" s="595"/>
    </row>
    <row r="1133" spans="2:9">
      <c r="B1133" s="599"/>
      <c r="C1133" s="600"/>
      <c r="D1133" s="601"/>
      <c r="E1133" s="601" t="str">
        <f>IFERROR(INDEX(INSUMOS!$C:$C,MATCH(C1133,INSUMOS!$B:$B,0)),"")</f>
        <v/>
      </c>
      <c r="F1133" s="603" t="str">
        <f>IFERROR(INDEX(INSUMOS!$D:$D,MATCH(C1133,INSUMOS!$B:$B,0)),"")</f>
        <v/>
      </c>
      <c r="G1133" s="83"/>
      <c r="H1133" s="603">
        <f>IFERROR(G1133*F1133,0)</f>
        <v>0</v>
      </c>
      <c r="I1133" s="595"/>
    </row>
    <row r="1134" spans="2:9" ht="15.75" thickBot="1">
      <c r="B1134" s="599"/>
      <c r="C1134" s="600"/>
      <c r="D1134" s="601"/>
      <c r="E1134" s="601" t="str">
        <f>IFERROR(INDEX(INSUMOS!$C:$C,MATCH(C1134,INSUMOS!$B:$B,0)),"")</f>
        <v/>
      </c>
      <c r="F1134" s="603" t="str">
        <f>IFERROR(INDEX(INSUMOS!$D:$D,MATCH(C1134,INSUMOS!$B:$B,0)),"")</f>
        <v/>
      </c>
      <c r="G1134" s="601"/>
      <c r="H1134" s="608">
        <f>IFERROR(G1134*F1134,0)</f>
        <v>0</v>
      </c>
      <c r="I1134" s="595"/>
    </row>
    <row r="1135" spans="2:9" ht="15.75" thickBot="1">
      <c r="B1135" s="593"/>
      <c r="H1135" s="609" t="s">
        <v>307</v>
      </c>
      <c r="I1135" s="610">
        <f>SUM(H1132:H1134)</f>
        <v>545.80137119199992</v>
      </c>
    </row>
    <row r="1136" spans="2:9">
      <c r="B1136" s="593"/>
      <c r="C1136" s="611" t="s">
        <v>317</v>
      </c>
      <c r="I1136" s="595"/>
    </row>
    <row r="1137" spans="2:10" ht="30">
      <c r="B1137" s="596" t="s">
        <v>295</v>
      </c>
      <c r="C1137" s="597" t="s">
        <v>296</v>
      </c>
      <c r="D1137" s="613" t="s">
        <v>238</v>
      </c>
      <c r="E1137" s="613" t="s">
        <v>22</v>
      </c>
      <c r="F1137" s="613" t="s">
        <v>314</v>
      </c>
      <c r="G1137" s="613" t="s">
        <v>315</v>
      </c>
      <c r="H1137" s="598" t="s">
        <v>301</v>
      </c>
      <c r="I1137" s="595"/>
    </row>
    <row r="1138" spans="2:10">
      <c r="B1138" s="599"/>
      <c r="C1138" s="616" t="s">
        <v>318</v>
      </c>
      <c r="D1138" s="615">
        <v>0.01</v>
      </c>
      <c r="E1138" s="617">
        <v>1</v>
      </c>
      <c r="F1138" s="603">
        <f>+I1129</f>
        <v>10916.027423839998</v>
      </c>
      <c r="G1138" s="601">
        <v>0.01</v>
      </c>
      <c r="H1138" s="603">
        <f>IFERROR(G1138*F1138,0)</f>
        <v>109.16027423839998</v>
      </c>
      <c r="I1138" s="595"/>
    </row>
    <row r="1139" spans="2:10">
      <c r="B1139" s="599"/>
      <c r="C1139" s="630"/>
      <c r="E1139" s="601" t="str">
        <f>IFERROR(INDEX(INSUMOS!$C:$C,MATCH(C1139,INSUMOS!$B:$B,0)),"")</f>
        <v/>
      </c>
      <c r="F1139" s="603" t="str">
        <f>IFERROR(INDEX(INSUMOS!$D:$D,MATCH(C1139,INSUMOS!$B:$B,0)),"")</f>
        <v/>
      </c>
      <c r="G1139" s="601"/>
      <c r="H1139" s="603">
        <f>IFERROR(G1139*F1139,0)</f>
        <v>0</v>
      </c>
      <c r="I1139" s="595"/>
    </row>
    <row r="1140" spans="2:10" ht="15.75" thickBot="1">
      <c r="B1140" s="599"/>
      <c r="C1140" s="606"/>
      <c r="D1140" s="601" t="str">
        <f>IFERROR(INDEX(INSUMOS!$C:$C,MATCH(C1140,INSUMOS!$B:$B,0)),"")</f>
        <v/>
      </c>
      <c r="E1140" s="602"/>
      <c r="F1140" s="603" t="str">
        <f>IFERROR(INDEX(INSUMOS!$D:$D,MATCH(C1140,INSUMOS!$B:$B,0)),"")</f>
        <v/>
      </c>
      <c r="G1140" s="601"/>
      <c r="H1140" s="603">
        <f>IFERROR(G1140*F1140,0)</f>
        <v>0</v>
      </c>
      <c r="I1140" s="595"/>
    </row>
    <row r="1141" spans="2:10" ht="15.75" thickBot="1">
      <c r="B1141" s="618"/>
      <c r="C1141" s="619"/>
      <c r="D1141" s="620"/>
      <c r="E1141" s="621"/>
      <c r="F1141" s="621"/>
      <c r="G1141" s="620"/>
      <c r="H1141" s="609" t="s">
        <v>307</v>
      </c>
      <c r="I1141" s="610">
        <f>SUM(H1138:H1140)</f>
        <v>109.16027423839998</v>
      </c>
    </row>
    <row r="1142" spans="2:10" ht="15.75" thickBot="1"/>
    <row r="1143" spans="2:10" ht="33" customHeight="1" thickBot="1">
      <c r="B1143" s="571"/>
      <c r="C1143" s="572" t="str">
        <f>+$C$2</f>
        <v>MANTENIMIENTO RESTAURANTES ESCOLARES</v>
      </c>
      <c r="D1143" s="573"/>
      <c r="E1143" s="573"/>
      <c r="F1143" s="573"/>
      <c r="G1143" s="574"/>
      <c r="H1143" s="575"/>
      <c r="I1143" s="576"/>
    </row>
    <row r="1144" spans="2:10" ht="33" customHeight="1" thickBot="1">
      <c r="B1144" s="577"/>
      <c r="C1144" s="578" t="str">
        <f>+$C$3</f>
        <v>GOBERNACION DE ANTIOQUIA</v>
      </c>
      <c r="D1144" s="579"/>
      <c r="E1144" s="579"/>
      <c r="F1144" s="579"/>
      <c r="G1144" s="580"/>
      <c r="H1144" s="581"/>
      <c r="I1144" s="582"/>
    </row>
    <row r="1145" spans="2:10" ht="15.75" thickBot="1">
      <c r="B1145" s="593"/>
      <c r="I1145" s="595"/>
    </row>
    <row r="1146" spans="2:10" ht="15.75" thickBot="1">
      <c r="B1146" s="589" t="s">
        <v>6</v>
      </c>
      <c r="C1146" s="773" t="str">
        <f>INDEX(ACTIVIDADES!$C:$C,MATCH(B1147,ACTIVIDADES!$B:$B,0))</f>
        <v>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v>
      </c>
      <c r="D1146" s="774"/>
      <c r="E1146" s="774"/>
      <c r="F1146" s="774"/>
      <c r="G1146" s="775"/>
      <c r="H1146" s="587" t="s">
        <v>289</v>
      </c>
      <c r="I1146" s="588" t="s">
        <v>290</v>
      </c>
    </row>
    <row r="1147" spans="2:10">
      <c r="B1147" s="784">
        <f>+ACTIVIDADES!B43</f>
        <v>5.0199999999999996</v>
      </c>
      <c r="C1147" s="776"/>
      <c r="D1147" s="777"/>
      <c r="E1147" s="777"/>
      <c r="F1147" s="777"/>
      <c r="G1147" s="778"/>
      <c r="H1147" s="585">
        <f>IF(I1150=0,0,I1161/I1150)</f>
        <v>0.11509489599618848</v>
      </c>
      <c r="I1147" s="586">
        <f>IF(I1150=0,0,I1167/I1150)</f>
        <v>0.80956068927776625</v>
      </c>
    </row>
    <row r="1148" spans="2:10" ht="15.75" thickBot="1">
      <c r="B1148" s="785"/>
      <c r="C1148" s="776"/>
      <c r="D1148" s="777"/>
      <c r="E1148" s="777"/>
      <c r="F1148" s="777"/>
      <c r="G1148" s="778"/>
      <c r="H1148" s="587" t="s">
        <v>291</v>
      </c>
      <c r="I1148" s="588" t="s">
        <v>292</v>
      </c>
    </row>
    <row r="1149" spans="2:10" ht="15.75" thickBot="1">
      <c r="B1149" s="589" t="s">
        <v>22</v>
      </c>
      <c r="C1149" s="776"/>
      <c r="D1149" s="777"/>
      <c r="E1149" s="777"/>
      <c r="F1149" s="777"/>
      <c r="G1149" s="778"/>
      <c r="H1149" s="585">
        <f>IF(I1150=0,0,I1173/I1150)</f>
        <v>6.7248807833267463E-2</v>
      </c>
      <c r="I1149" s="586">
        <f>IF(I1150=0,0,I1179/I1150)</f>
        <v>8.0956068927776625E-3</v>
      </c>
    </row>
    <row r="1150" spans="2:10" ht="15.75" thickBot="1">
      <c r="B1150" s="590" t="str">
        <f>INDEX(ACTIVIDADES!$D:$D,MATCH(B1147,ACTIVIDADES!$B:$B,0))</f>
        <v>m³</v>
      </c>
      <c r="C1150" s="781"/>
      <c r="D1150" s="782"/>
      <c r="E1150" s="782"/>
      <c r="F1150" s="782"/>
      <c r="G1150" s="783"/>
      <c r="H1150" s="591" t="s">
        <v>293</v>
      </c>
      <c r="I1150" s="592">
        <f>SUM(I1161:I1179)</f>
        <v>168548.62718165264</v>
      </c>
      <c r="J1150" s="570">
        <f>+B1147</f>
        <v>5.0199999999999996</v>
      </c>
    </row>
    <row r="1151" spans="2:10">
      <c r="B1151" s="593"/>
      <c r="C1151" s="594" t="s">
        <v>294</v>
      </c>
      <c r="I1151" s="595"/>
    </row>
    <row r="1152" spans="2:10">
      <c r="B1152" s="596" t="s">
        <v>295</v>
      </c>
      <c r="C1152" s="597" t="s">
        <v>296</v>
      </c>
      <c r="D1152" s="598" t="s">
        <v>297</v>
      </c>
      <c r="E1152" s="598" t="s">
        <v>298</v>
      </c>
      <c r="F1152" s="598" t="s">
        <v>299</v>
      </c>
      <c r="G1152" s="598" t="s">
        <v>300</v>
      </c>
      <c r="H1152" s="598" t="s">
        <v>301</v>
      </c>
      <c r="I1152" s="595"/>
    </row>
    <row r="1153" spans="2:9">
      <c r="B1153" s="599"/>
      <c r="C1153" s="567" t="s">
        <v>332</v>
      </c>
      <c r="D1153" s="601" t="str">
        <f>IFERROR(INDEX(INSUMOS!$C:$C,MATCH(C1153,INSUMOS!$B:$B,0)),"")</f>
        <v>m3</v>
      </c>
      <c r="E1153" s="88">
        <f>POWER(0.15,2)/2*3.1416*0.8</f>
        <v>2.8274400000000002E-2</v>
      </c>
      <c r="F1153" s="607">
        <f>IFERROR(INDEX(INSUMOS!$D:$D,MATCH(C1153,INSUMOS!$B:$B,0)),"")</f>
        <v>686100.73832769773</v>
      </c>
      <c r="G1153" s="615"/>
      <c r="H1153" s="603">
        <f>IFERROR(G1153*F1153*E1153+F1153*E1153,0)</f>
        <v>19399.086715772657</v>
      </c>
      <c r="I1153" s="595"/>
    </row>
    <row r="1154" spans="2:9">
      <c r="B1154" s="599"/>
      <c r="C1154" s="600"/>
      <c r="D1154" s="601" t="str">
        <f>IFERROR(INDEX(INSUMOS!$C:$C,MATCH(C1154,INSUMOS!$B:$B,0)),"")</f>
        <v/>
      </c>
      <c r="E1154" s="87"/>
      <c r="F1154" s="607" t="str">
        <f>IFERROR(INDEX(INSUMOS!$D:$D,MATCH(C1154,INSUMOS!$B:$B,0)),"")</f>
        <v/>
      </c>
      <c r="G1154" s="615"/>
      <c r="H1154" s="603">
        <f t="shared" ref="H1154:H1160" si="30">IFERROR(G1154*F1154*E1154+F1154*E1154,0)</f>
        <v>0</v>
      </c>
      <c r="I1154" s="595"/>
    </row>
    <row r="1155" spans="2:9">
      <c r="B1155" s="599"/>
      <c r="C1155" s="600"/>
      <c r="D1155" s="601" t="str">
        <f>IFERROR(INDEX(INSUMOS!$C:$C,MATCH(C1155,INSUMOS!$B:$B,0)),"")</f>
        <v/>
      </c>
      <c r="E1155" s="602"/>
      <c r="F1155" s="607" t="str">
        <f>IFERROR(INDEX(INSUMOS!$D:$D,MATCH(C1155,INSUMOS!$B:$B,0)),"")</f>
        <v/>
      </c>
      <c r="G1155" s="615"/>
      <c r="H1155" s="603">
        <f t="shared" si="30"/>
        <v>0</v>
      </c>
      <c r="I1155" s="595"/>
    </row>
    <row r="1156" spans="2:9">
      <c r="B1156" s="599"/>
      <c r="C1156" s="600"/>
      <c r="D1156" s="601" t="str">
        <f>IFERROR(INDEX(INSUMOS!$C:$C,MATCH(C1156,INSUMOS!$B:$B,0)),"")</f>
        <v/>
      </c>
      <c r="E1156" s="602"/>
      <c r="F1156" s="607" t="str">
        <f>IFERROR(INDEX(INSUMOS!$D:$D,MATCH(C1156,INSUMOS!$B:$B,0)),"")</f>
        <v/>
      </c>
      <c r="G1156" s="615"/>
      <c r="H1156" s="603">
        <f t="shared" si="30"/>
        <v>0</v>
      </c>
      <c r="I1156" s="595"/>
    </row>
    <row r="1157" spans="2:9">
      <c r="B1157" s="599"/>
      <c r="C1157" s="600"/>
      <c r="D1157" s="601" t="str">
        <f>IFERROR(INDEX(INSUMOS!$C:$C,MATCH(C1157,INSUMOS!$B:$B,0)),"")</f>
        <v/>
      </c>
      <c r="E1157" s="602"/>
      <c r="F1157" s="607" t="str">
        <f>IFERROR(INDEX(INSUMOS!$D:$D,MATCH(C1157,INSUMOS!$B:$B,0)),"")</f>
        <v/>
      </c>
      <c r="G1157" s="615"/>
      <c r="H1157" s="603">
        <f t="shared" si="30"/>
        <v>0</v>
      </c>
      <c r="I1157" s="595"/>
    </row>
    <row r="1158" spans="2:9">
      <c r="B1158" s="599"/>
      <c r="C1158" s="600"/>
      <c r="D1158" s="601" t="str">
        <f>IFERROR(INDEX(INSUMOS!$C:$C,MATCH(C1158,INSUMOS!$B:$B,0)),"")</f>
        <v/>
      </c>
      <c r="E1158" s="602"/>
      <c r="F1158" s="607" t="str">
        <f>IFERROR(INDEX(INSUMOS!$D:$D,MATCH(C1158,INSUMOS!$B:$B,0)),"")</f>
        <v/>
      </c>
      <c r="G1158" s="615"/>
      <c r="H1158" s="603">
        <f t="shared" si="30"/>
        <v>0</v>
      </c>
      <c r="I1158" s="595"/>
    </row>
    <row r="1159" spans="2:9">
      <c r="B1159" s="599"/>
      <c r="C1159" s="606"/>
      <c r="D1159" s="601" t="str">
        <f>IFERROR(INDEX(INSUMOS!$C:$C,MATCH(C1159,INSUMOS!$B:$B,0)),"")</f>
        <v/>
      </c>
      <c r="E1159" s="602"/>
      <c r="F1159" s="607" t="str">
        <f>IFERROR(INDEX(INSUMOS!$D:$D,MATCH(C1159,INSUMOS!$B:$B,0)),"")</f>
        <v/>
      </c>
      <c r="G1159" s="615"/>
      <c r="H1159" s="603">
        <f t="shared" si="30"/>
        <v>0</v>
      </c>
      <c r="I1159" s="595"/>
    </row>
    <row r="1160" spans="2:9" ht="15.75" thickBot="1">
      <c r="B1160" s="599"/>
      <c r="C1160" s="606"/>
      <c r="D1160" s="601" t="str">
        <f>IFERROR(INDEX(INSUMOS!$C:$C,MATCH(C1160,INSUMOS!$B:$B,0)),"")</f>
        <v/>
      </c>
      <c r="E1160" s="602"/>
      <c r="F1160" s="607" t="str">
        <f>IFERROR(INDEX(INSUMOS!$D:$D,MATCH(C1160,INSUMOS!$B:$B,0)),"")</f>
        <v/>
      </c>
      <c r="G1160" s="615"/>
      <c r="H1160" s="608">
        <f t="shared" si="30"/>
        <v>0</v>
      </c>
      <c r="I1160" s="595"/>
    </row>
    <row r="1161" spans="2:9" ht="15.75" thickBot="1">
      <c r="B1161" s="593"/>
      <c r="H1161" s="609" t="s">
        <v>307</v>
      </c>
      <c r="I1161" s="610">
        <f>SUM(H1153:H1160)</f>
        <v>19399.086715772657</v>
      </c>
    </row>
    <row r="1162" spans="2:9">
      <c r="B1162" s="593"/>
      <c r="C1162" s="611" t="s">
        <v>308</v>
      </c>
      <c r="I1162" s="595"/>
    </row>
    <row r="1163" spans="2:9">
      <c r="B1163" s="596" t="s">
        <v>295</v>
      </c>
      <c r="C1163" s="597" t="s">
        <v>296</v>
      </c>
      <c r="D1163" s="598" t="s">
        <v>309</v>
      </c>
      <c r="E1163" s="612" t="s">
        <v>310</v>
      </c>
      <c r="F1163" s="612"/>
      <c r="G1163" s="613" t="s">
        <v>311</v>
      </c>
      <c r="H1163" s="614" t="s">
        <v>301</v>
      </c>
      <c r="I1163" s="595"/>
    </row>
    <row r="1164" spans="2:9">
      <c r="B1164" s="599"/>
      <c r="C1164" s="606" t="s">
        <v>312</v>
      </c>
      <c r="D1164" s="601">
        <v>1</v>
      </c>
      <c r="E1164" s="615">
        <f>IFERROR(INDEX('MANO DE OBRA'!$F:$F,MATCH(C1164,'MANO DE OBRA'!$B:$B,0)),"")</f>
        <v>0.77116642793298318</v>
      </c>
      <c r="F1164" s="603">
        <f>IFERROR(INDEX('MANO DE OBRA'!$J:$J,MATCH(C1164,'MANO DE OBRA'!$B:$B,0)),"")</f>
        <v>103371.47181666666</v>
      </c>
      <c r="G1164" s="83">
        <v>2</v>
      </c>
      <c r="H1164" s="603">
        <f>IFERROR((F1164/G1164)*D1164,0)</f>
        <v>51685.735908333329</v>
      </c>
      <c r="I1164" s="595"/>
    </row>
    <row r="1165" spans="2:9">
      <c r="B1165" s="599"/>
      <c r="C1165" s="606" t="s">
        <v>330</v>
      </c>
      <c r="D1165" s="601">
        <v>1</v>
      </c>
      <c r="E1165" s="615">
        <f>IFERROR(INDEX('MANO DE OBRA'!$F:$F,MATCH(C1165,'MANO DE OBRA'!$B:$B,0)),"")</f>
        <v>0.77116642793298318</v>
      </c>
      <c r="F1165" s="603">
        <f>IFERROR(INDEX('MANO DE OBRA'!$J:$J,MATCH(C1165,'MANO DE OBRA'!$B:$B,0)),"")</f>
        <v>169529.21377933328</v>
      </c>
      <c r="G1165" s="83">
        <v>2</v>
      </c>
      <c r="H1165" s="603">
        <f>IFERROR((F1165/G1165)*D1165,0)</f>
        <v>84764.60688966664</v>
      </c>
      <c r="I1165" s="595"/>
    </row>
    <row r="1166" spans="2:9" ht="15.75" thickBot="1">
      <c r="B1166" s="599"/>
      <c r="C1166" s="606"/>
      <c r="D1166" s="601"/>
      <c r="E1166" s="615" t="str">
        <f>IFERROR(INDEX('MANO DE OBRA'!$F:$F,MATCH(C1166,'MANO DE OBRA'!$B:$B,0)),"")</f>
        <v/>
      </c>
      <c r="F1166" s="603" t="str">
        <f>IFERROR(INDEX('MANO DE OBRA'!$J:$J,MATCH(C1166,'MANO DE OBRA'!$B:$B,0)),"")</f>
        <v/>
      </c>
      <c r="G1166" s="83"/>
      <c r="H1166" s="603">
        <f>IFERROR((F1166/G1166)*D1166,0)</f>
        <v>0</v>
      </c>
      <c r="I1166" s="595"/>
    </row>
    <row r="1167" spans="2:9" ht="15.75" thickBot="1">
      <c r="B1167" s="593"/>
      <c r="H1167" s="609" t="s">
        <v>307</v>
      </c>
      <c r="I1167" s="610">
        <f>SUM(H1164:H1166)</f>
        <v>136450.34279799997</v>
      </c>
    </row>
    <row r="1168" spans="2:9">
      <c r="B1168" s="593"/>
      <c r="C1168" s="611" t="s">
        <v>313</v>
      </c>
      <c r="I1168" s="595"/>
    </row>
    <row r="1169" spans="2:9" ht="30">
      <c r="B1169" s="596" t="s">
        <v>295</v>
      </c>
      <c r="C1169" s="597" t="s">
        <v>296</v>
      </c>
      <c r="D1169" s="613" t="s">
        <v>238</v>
      </c>
      <c r="E1169" s="613" t="s">
        <v>22</v>
      </c>
      <c r="F1169" s="613" t="s">
        <v>314</v>
      </c>
      <c r="G1169" s="613" t="s">
        <v>315</v>
      </c>
      <c r="H1169" s="613" t="s">
        <v>301</v>
      </c>
      <c r="I1169" s="595"/>
    </row>
    <row r="1170" spans="2:9">
      <c r="B1170" s="599"/>
      <c r="C1170" s="616" t="s">
        <v>316</v>
      </c>
      <c r="D1170" s="615">
        <v>0.05</v>
      </c>
      <c r="E1170" s="602"/>
      <c r="F1170" s="603">
        <f>+I1167</f>
        <v>136450.34279799997</v>
      </c>
      <c r="G1170" s="601">
        <v>1</v>
      </c>
      <c r="H1170" s="603">
        <f>IFERROR(G1170*F1170*D1170,0)</f>
        <v>6822.5171398999992</v>
      </c>
      <c r="I1170" s="595"/>
    </row>
    <row r="1171" spans="2:9" ht="30">
      <c r="B1171" s="599"/>
      <c r="C1171" s="567" t="s">
        <v>333</v>
      </c>
      <c r="D1171" s="601"/>
      <c r="E1171" s="601" t="str">
        <f>IFERROR(INDEX(INSUMOS!$C:$C,MATCH(C1171,INSUMOS!$B:$B,0)),"")</f>
        <v>día</v>
      </c>
      <c r="F1171" s="603">
        <f>IFERROR(INDEX(INSUMOS!$D:$D,MATCH(C1171,INSUMOS!$B:$B,0)),"")</f>
        <v>40610</v>
      </c>
      <c r="G1171" s="83">
        <v>0.11111</v>
      </c>
      <c r="H1171" s="603">
        <f>IFERROR(G1171*F1171,0)</f>
        <v>4512.1770999999999</v>
      </c>
      <c r="I1171" s="595"/>
    </row>
    <row r="1172" spans="2:9" ht="15.75" thickBot="1">
      <c r="B1172" s="599"/>
      <c r="D1172" s="601"/>
      <c r="E1172" s="601" t="str">
        <f>IFERROR(INDEX(INSUMOS!$C:$C,MATCH(C1172,INSUMOS!$B:$B,0)),"")</f>
        <v/>
      </c>
      <c r="F1172" s="603" t="str">
        <f>IFERROR(INDEX(INSUMOS!$D:$D,MATCH(C1172,INSUMOS!$B:$B,0)),"")</f>
        <v/>
      </c>
      <c r="G1172" s="83"/>
      <c r="H1172" s="608">
        <f>IFERROR(G1172*F1172,0)</f>
        <v>0</v>
      </c>
      <c r="I1172" s="595"/>
    </row>
    <row r="1173" spans="2:9" ht="15.75" thickBot="1">
      <c r="B1173" s="593"/>
      <c r="H1173" s="609" t="s">
        <v>307</v>
      </c>
      <c r="I1173" s="610">
        <f>SUM(H1170:H1172)</f>
        <v>11334.6942399</v>
      </c>
    </row>
    <row r="1174" spans="2:9">
      <c r="B1174" s="593"/>
      <c r="C1174" s="611" t="s">
        <v>317</v>
      </c>
      <c r="I1174" s="595"/>
    </row>
    <row r="1175" spans="2:9" ht="30">
      <c r="B1175" s="596" t="s">
        <v>295</v>
      </c>
      <c r="C1175" s="597" t="s">
        <v>296</v>
      </c>
      <c r="D1175" s="613" t="s">
        <v>238</v>
      </c>
      <c r="E1175" s="613" t="s">
        <v>22</v>
      </c>
      <c r="F1175" s="613" t="s">
        <v>314</v>
      </c>
      <c r="G1175" s="613" t="s">
        <v>315</v>
      </c>
      <c r="H1175" s="598" t="s">
        <v>301</v>
      </c>
      <c r="I1175" s="595"/>
    </row>
    <row r="1176" spans="2:9">
      <c r="B1176" s="599"/>
      <c r="C1176" s="616" t="s">
        <v>318</v>
      </c>
      <c r="D1176" s="615">
        <v>0.01</v>
      </c>
      <c r="E1176" s="617">
        <v>1</v>
      </c>
      <c r="F1176" s="603">
        <f>+I1167</f>
        <v>136450.34279799997</v>
      </c>
      <c r="G1176" s="601">
        <v>0.01</v>
      </c>
      <c r="H1176" s="603">
        <f>IFERROR(G1176*F1176,0)</f>
        <v>1364.5034279799997</v>
      </c>
      <c r="I1176" s="595"/>
    </row>
    <row r="1177" spans="2:9">
      <c r="B1177" s="599"/>
      <c r="C1177" s="630"/>
      <c r="E1177" s="601" t="str">
        <f>IFERROR(INDEX(INSUMOS!$C:$C,MATCH(C1177,INSUMOS!$B:$B,0)),"")</f>
        <v/>
      </c>
      <c r="F1177" s="603" t="str">
        <f>IFERROR(INDEX(INSUMOS!$D:$D,MATCH(C1177,INSUMOS!$B:$B,0)),"")</f>
        <v/>
      </c>
      <c r="G1177" s="601">
        <v>1</v>
      </c>
      <c r="H1177" s="603">
        <f>IFERROR(G1177*F1177,0)</f>
        <v>0</v>
      </c>
      <c r="I1177" s="595"/>
    </row>
    <row r="1178" spans="2:9" ht="15.75" thickBot="1">
      <c r="B1178" s="599"/>
      <c r="C1178" s="606"/>
      <c r="D1178" s="601" t="str">
        <f>IFERROR(INDEX(INSUMOS!$C:$C,MATCH(C1178,INSUMOS!$B:$B,0)),"")</f>
        <v/>
      </c>
      <c r="E1178" s="602"/>
      <c r="F1178" s="603" t="str">
        <f>IFERROR(INDEX(INSUMOS!$D:$D,MATCH(C1178,INSUMOS!$B:$B,0)),"")</f>
        <v/>
      </c>
      <c r="G1178" s="601"/>
      <c r="H1178" s="603">
        <f>IFERROR(G1178*F1178,0)</f>
        <v>0</v>
      </c>
      <c r="I1178" s="595"/>
    </row>
    <row r="1179" spans="2:9" ht="15.75" thickBot="1">
      <c r="B1179" s="618"/>
      <c r="C1179" s="619"/>
      <c r="D1179" s="620"/>
      <c r="E1179" s="621"/>
      <c r="F1179" s="621"/>
      <c r="G1179" s="620"/>
      <c r="H1179" s="609" t="s">
        <v>307</v>
      </c>
      <c r="I1179" s="610">
        <f>SUM(H1176:H1178)</f>
        <v>1364.5034279799997</v>
      </c>
    </row>
    <row r="1180" spans="2:9" ht="15.75" thickBot="1"/>
    <row r="1181" spans="2:9" ht="33" customHeight="1" thickBot="1">
      <c r="B1181" s="571"/>
      <c r="C1181" s="572" t="str">
        <f>+$C$2</f>
        <v>MANTENIMIENTO RESTAURANTES ESCOLARES</v>
      </c>
      <c r="D1181" s="573"/>
      <c r="E1181" s="573"/>
      <c r="F1181" s="573"/>
      <c r="G1181" s="574"/>
      <c r="H1181" s="575"/>
      <c r="I1181" s="576"/>
    </row>
    <row r="1182" spans="2:9" ht="33" customHeight="1" thickBot="1">
      <c r="B1182" s="577"/>
      <c r="C1182" s="578" t="str">
        <f>+$C$3</f>
        <v>GOBERNACION DE ANTIOQUIA</v>
      </c>
      <c r="D1182" s="579"/>
      <c r="E1182" s="579"/>
      <c r="F1182" s="579"/>
      <c r="G1182" s="580"/>
      <c r="H1182" s="581"/>
      <c r="I1182" s="582"/>
    </row>
    <row r="1183" spans="2:9" ht="15.75" thickBot="1">
      <c r="B1183" s="593"/>
      <c r="I1183" s="595"/>
    </row>
    <row r="1184" spans="2:9" ht="15.75" thickBot="1">
      <c r="B1184" s="589" t="s">
        <v>6</v>
      </c>
      <c r="C1184" s="773" t="str">
        <f>INDEX(ACTIVIDADES!$C:$C,MATCH(B1185,ACTIVIDADES!$B:$B,0))</f>
        <v>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v>
      </c>
      <c r="D1184" s="774"/>
      <c r="E1184" s="774"/>
      <c r="F1184" s="774"/>
      <c r="G1184" s="775"/>
      <c r="H1184" s="587" t="s">
        <v>289</v>
      </c>
      <c r="I1184" s="588" t="s">
        <v>290</v>
      </c>
    </row>
    <row r="1185" spans="2:10">
      <c r="B1185" s="784">
        <f>+ACTIVIDADES!B44</f>
        <v>5.0299999999999994</v>
      </c>
      <c r="C1185" s="776"/>
      <c r="D1185" s="777"/>
      <c r="E1185" s="777"/>
      <c r="F1185" s="777"/>
      <c r="G1185" s="778"/>
      <c r="H1185" s="585">
        <f>IF(I1188=0,0,I1199/I1188)</f>
        <v>0.40141667358609534</v>
      </c>
      <c r="I1185" s="586">
        <f>IF(I1188=0,0,I1205/I1188)</f>
        <v>0.56470125133387217</v>
      </c>
    </row>
    <row r="1186" spans="2:10" ht="15.75" thickBot="1">
      <c r="B1186" s="785"/>
      <c r="C1186" s="776"/>
      <c r="D1186" s="777"/>
      <c r="E1186" s="777"/>
      <c r="F1186" s="777"/>
      <c r="G1186" s="778"/>
      <c r="H1186" s="587" t="s">
        <v>291</v>
      </c>
      <c r="I1186" s="588" t="s">
        <v>292</v>
      </c>
    </row>
    <row r="1187" spans="2:10" ht="15.75" thickBot="1">
      <c r="B1187" s="589" t="s">
        <v>22</v>
      </c>
      <c r="C1187" s="776"/>
      <c r="D1187" s="777"/>
      <c r="E1187" s="777"/>
      <c r="F1187" s="777"/>
      <c r="G1187" s="778"/>
      <c r="H1187" s="585">
        <f>IF(I1188=0,0,I1211/I1188)</f>
        <v>2.823506256669361E-2</v>
      </c>
      <c r="I1187" s="586">
        <f>IF(I1188=0,0,I1217/I1188)</f>
        <v>5.6470125133387212E-3</v>
      </c>
    </row>
    <row r="1188" spans="2:10" ht="15.75" thickBot="1">
      <c r="B1188" s="590" t="str">
        <f>INDEX(ACTIVIDADES!$D:$D,MATCH(B1185,ACTIVIDADES!$B:$B,0))</f>
        <v>m</v>
      </c>
      <c r="C1188" s="781"/>
      <c r="D1188" s="782"/>
      <c r="E1188" s="782"/>
      <c r="F1188" s="782"/>
      <c r="G1188" s="783"/>
      <c r="H1188" s="591" t="s">
        <v>293</v>
      </c>
      <c r="I1188" s="592">
        <f>SUM(I1199:I1217)</f>
        <v>24163.279694474331</v>
      </c>
      <c r="J1188" s="570">
        <f>+B1185</f>
        <v>5.0299999999999994</v>
      </c>
    </row>
    <row r="1189" spans="2:10">
      <c r="B1189" s="593"/>
      <c r="C1189" s="594" t="s">
        <v>294</v>
      </c>
      <c r="I1189" s="595"/>
    </row>
    <row r="1190" spans="2:10">
      <c r="B1190" s="596" t="s">
        <v>295</v>
      </c>
      <c r="C1190" s="597" t="s">
        <v>296</v>
      </c>
      <c r="D1190" s="598" t="s">
        <v>297</v>
      </c>
      <c r="E1190" s="598" t="s">
        <v>298</v>
      </c>
      <c r="F1190" s="598" t="s">
        <v>299</v>
      </c>
      <c r="G1190" s="598" t="s">
        <v>300</v>
      </c>
      <c r="H1190" s="598" t="s">
        <v>301</v>
      </c>
      <c r="I1190" s="595"/>
    </row>
    <row r="1191" spans="2:10">
      <c r="B1191" s="599"/>
      <c r="C1191" s="567" t="s">
        <v>332</v>
      </c>
      <c r="D1191" s="601" t="str">
        <f>IFERROR(INDEX(INSUMOS!$C:$C,MATCH(C1191,INSUMOS!$B:$B,0)),"")</f>
        <v>m3</v>
      </c>
      <c r="E1191" s="89">
        <f>+E1153/2</f>
        <v>1.4137200000000001E-2</v>
      </c>
      <c r="F1191" s="607">
        <f>IFERROR(INDEX(INSUMOS!$D:$D,MATCH(C1191,INSUMOS!$B:$B,0)),"")</f>
        <v>686100.73832769773</v>
      </c>
      <c r="G1191" s="615"/>
      <c r="H1191" s="603">
        <f>IFERROR(G1191*F1191*E1191+F1191*E1191,0)</f>
        <v>9699.5433578863285</v>
      </c>
      <c r="I1191" s="595"/>
    </row>
    <row r="1192" spans="2:10">
      <c r="B1192" s="599"/>
      <c r="C1192" s="600"/>
      <c r="D1192" s="601" t="str">
        <f>IFERROR(INDEX(INSUMOS!$C:$C,MATCH(C1192,INSUMOS!$B:$B,0)),"")</f>
        <v/>
      </c>
      <c r="E1192" s="87"/>
      <c r="F1192" s="607" t="str">
        <f>IFERROR(INDEX(INSUMOS!$D:$D,MATCH(C1192,INSUMOS!$B:$B,0)),"")</f>
        <v/>
      </c>
      <c r="G1192" s="615"/>
      <c r="H1192" s="603">
        <f t="shared" ref="H1192:H1198" si="31">IFERROR(G1192*F1192*E1192+F1192*E1192,0)</f>
        <v>0</v>
      </c>
      <c r="I1192" s="595"/>
    </row>
    <row r="1193" spans="2:10">
      <c r="B1193" s="599"/>
      <c r="C1193" s="600"/>
      <c r="D1193" s="601" t="str">
        <f>IFERROR(INDEX(INSUMOS!$C:$C,MATCH(C1193,INSUMOS!$B:$B,0)),"")</f>
        <v/>
      </c>
      <c r="E1193" s="602"/>
      <c r="F1193" s="607" t="str">
        <f>IFERROR(INDEX(INSUMOS!$D:$D,MATCH(C1193,INSUMOS!$B:$B,0)),"")</f>
        <v/>
      </c>
      <c r="G1193" s="615"/>
      <c r="H1193" s="603">
        <f t="shared" si="31"/>
        <v>0</v>
      </c>
      <c r="I1193" s="595"/>
    </row>
    <row r="1194" spans="2:10">
      <c r="B1194" s="599"/>
      <c r="C1194" s="600"/>
      <c r="D1194" s="601" t="str">
        <f>IFERROR(INDEX(INSUMOS!$C:$C,MATCH(C1194,INSUMOS!$B:$B,0)),"")</f>
        <v/>
      </c>
      <c r="E1194" s="602"/>
      <c r="F1194" s="607" t="str">
        <f>IFERROR(INDEX(INSUMOS!$D:$D,MATCH(C1194,INSUMOS!$B:$B,0)),"")</f>
        <v/>
      </c>
      <c r="G1194" s="615"/>
      <c r="H1194" s="603">
        <f t="shared" si="31"/>
        <v>0</v>
      </c>
      <c r="I1194" s="595"/>
    </row>
    <row r="1195" spans="2:10">
      <c r="B1195" s="599"/>
      <c r="C1195" s="600"/>
      <c r="D1195" s="601" t="str">
        <f>IFERROR(INDEX(INSUMOS!$C:$C,MATCH(C1195,INSUMOS!$B:$B,0)),"")</f>
        <v/>
      </c>
      <c r="E1195" s="602"/>
      <c r="F1195" s="607" t="str">
        <f>IFERROR(INDEX(INSUMOS!$D:$D,MATCH(C1195,INSUMOS!$B:$B,0)),"")</f>
        <v/>
      </c>
      <c r="G1195" s="615"/>
      <c r="H1195" s="603">
        <f t="shared" si="31"/>
        <v>0</v>
      </c>
      <c r="I1195" s="595"/>
    </row>
    <row r="1196" spans="2:10">
      <c r="B1196" s="599"/>
      <c r="C1196" s="600"/>
      <c r="D1196" s="601" t="str">
        <f>IFERROR(INDEX(INSUMOS!$C:$C,MATCH(C1196,INSUMOS!$B:$B,0)),"")</f>
        <v/>
      </c>
      <c r="E1196" s="602"/>
      <c r="F1196" s="607" t="str">
        <f>IFERROR(INDEX(INSUMOS!$D:$D,MATCH(C1196,INSUMOS!$B:$B,0)),"")</f>
        <v/>
      </c>
      <c r="G1196" s="615"/>
      <c r="H1196" s="603">
        <f t="shared" si="31"/>
        <v>0</v>
      </c>
      <c r="I1196" s="595"/>
    </row>
    <row r="1197" spans="2:10">
      <c r="B1197" s="599"/>
      <c r="C1197" s="606"/>
      <c r="D1197" s="601" t="str">
        <f>IFERROR(INDEX(INSUMOS!$C:$C,MATCH(C1197,INSUMOS!$B:$B,0)),"")</f>
        <v/>
      </c>
      <c r="E1197" s="602"/>
      <c r="F1197" s="607" t="str">
        <f>IFERROR(INDEX(INSUMOS!$D:$D,MATCH(C1197,INSUMOS!$B:$B,0)),"")</f>
        <v/>
      </c>
      <c r="G1197" s="615"/>
      <c r="H1197" s="603">
        <f t="shared" si="31"/>
        <v>0</v>
      </c>
      <c r="I1197" s="595"/>
    </row>
    <row r="1198" spans="2:10" ht="15.75" thickBot="1">
      <c r="B1198" s="599"/>
      <c r="C1198" s="606"/>
      <c r="D1198" s="601" t="str">
        <f>IFERROR(INDEX(INSUMOS!$C:$C,MATCH(C1198,INSUMOS!$B:$B,0)),"")</f>
        <v/>
      </c>
      <c r="E1198" s="602"/>
      <c r="F1198" s="607" t="str">
        <f>IFERROR(INDEX(INSUMOS!$D:$D,MATCH(C1198,INSUMOS!$B:$B,0)),"")</f>
        <v/>
      </c>
      <c r="G1198" s="615"/>
      <c r="H1198" s="608">
        <f t="shared" si="31"/>
        <v>0</v>
      </c>
      <c r="I1198" s="595"/>
    </row>
    <row r="1199" spans="2:10" ht="15.75" thickBot="1">
      <c r="B1199" s="593"/>
      <c r="H1199" s="609" t="s">
        <v>307</v>
      </c>
      <c r="I1199" s="610">
        <f>SUM(H1191:H1198)</f>
        <v>9699.5433578863285</v>
      </c>
    </row>
    <row r="1200" spans="2:10">
      <c r="B1200" s="593"/>
      <c r="C1200" s="611" t="s">
        <v>308</v>
      </c>
      <c r="I1200" s="595"/>
    </row>
    <row r="1201" spans="2:9">
      <c r="B1201" s="596" t="s">
        <v>295</v>
      </c>
      <c r="C1201" s="597" t="s">
        <v>296</v>
      </c>
      <c r="D1201" s="598" t="s">
        <v>309</v>
      </c>
      <c r="E1201" s="612" t="s">
        <v>310</v>
      </c>
      <c r="F1201" s="612"/>
      <c r="G1201" s="613" t="s">
        <v>311</v>
      </c>
      <c r="H1201" s="614" t="s">
        <v>301</v>
      </c>
      <c r="I1201" s="595"/>
    </row>
    <row r="1202" spans="2:9">
      <c r="B1202" s="599"/>
      <c r="C1202" s="606" t="s">
        <v>312</v>
      </c>
      <c r="D1202" s="601">
        <v>1</v>
      </c>
      <c r="E1202" s="615">
        <f>IFERROR(INDEX('MANO DE OBRA'!$F:$F,MATCH(C1202,'MANO DE OBRA'!$B:$B,0)),"")</f>
        <v>0.77116642793298318</v>
      </c>
      <c r="F1202" s="603">
        <f>IFERROR(INDEX('MANO DE OBRA'!$J:$J,MATCH(C1202,'MANO DE OBRA'!$B:$B,0)),"")</f>
        <v>103371.47181666666</v>
      </c>
      <c r="G1202" s="83">
        <v>20</v>
      </c>
      <c r="H1202" s="603">
        <f>IFERROR((F1202/G1202)*D1202,0)</f>
        <v>5168.5735908333327</v>
      </c>
      <c r="I1202" s="595"/>
    </row>
    <row r="1203" spans="2:9">
      <c r="B1203" s="599"/>
      <c r="C1203" s="606" t="s">
        <v>330</v>
      </c>
      <c r="D1203" s="601">
        <v>1</v>
      </c>
      <c r="E1203" s="615">
        <f>IFERROR(INDEX('MANO DE OBRA'!$F:$F,MATCH(C1203,'MANO DE OBRA'!$B:$B,0)),"")</f>
        <v>0.77116642793298318</v>
      </c>
      <c r="F1203" s="603">
        <f>IFERROR(INDEX('MANO DE OBRA'!$J:$J,MATCH(C1203,'MANO DE OBRA'!$B:$B,0)),"")</f>
        <v>169529.21377933328</v>
      </c>
      <c r="G1203" s="83">
        <f>+G1202</f>
        <v>20</v>
      </c>
      <c r="H1203" s="603">
        <f>IFERROR((F1203/G1203)*D1203,0)</f>
        <v>8476.4606889666647</v>
      </c>
      <c r="I1203" s="595"/>
    </row>
    <row r="1204" spans="2:9" ht="15.75" thickBot="1">
      <c r="B1204" s="599"/>
      <c r="C1204" s="606"/>
      <c r="D1204" s="601"/>
      <c r="E1204" s="615" t="str">
        <f>IFERROR(INDEX('MANO DE OBRA'!$F:$F,MATCH(C1204,'MANO DE OBRA'!$B:$B,0)),"")</f>
        <v/>
      </c>
      <c r="F1204" s="603" t="str">
        <f>IFERROR(INDEX('MANO DE OBRA'!$J:$J,MATCH(C1204,'MANO DE OBRA'!$B:$B,0)),"")</f>
        <v/>
      </c>
      <c r="G1204" s="83"/>
      <c r="H1204" s="603">
        <f>IFERROR((F1204/G1204)*D1204,0)</f>
        <v>0</v>
      </c>
      <c r="I1204" s="595"/>
    </row>
    <row r="1205" spans="2:9" ht="15.75" thickBot="1">
      <c r="B1205" s="593"/>
      <c r="H1205" s="609" t="s">
        <v>307</v>
      </c>
      <c r="I1205" s="610">
        <f>SUM(H1202:H1204)</f>
        <v>13645.034279799998</v>
      </c>
    </row>
    <row r="1206" spans="2:9">
      <c r="B1206" s="593"/>
      <c r="C1206" s="611" t="s">
        <v>313</v>
      </c>
      <c r="I1206" s="595"/>
    </row>
    <row r="1207" spans="2:9" ht="30">
      <c r="B1207" s="596" t="s">
        <v>295</v>
      </c>
      <c r="C1207" s="597" t="s">
        <v>296</v>
      </c>
      <c r="D1207" s="613" t="s">
        <v>238</v>
      </c>
      <c r="E1207" s="613" t="s">
        <v>22</v>
      </c>
      <c r="F1207" s="613" t="s">
        <v>314</v>
      </c>
      <c r="G1207" s="613" t="s">
        <v>315</v>
      </c>
      <c r="H1207" s="613" t="s">
        <v>301</v>
      </c>
      <c r="I1207" s="595"/>
    </row>
    <row r="1208" spans="2:9">
      <c r="B1208" s="599"/>
      <c r="C1208" s="616" t="s">
        <v>316</v>
      </c>
      <c r="D1208" s="615">
        <v>0.05</v>
      </c>
      <c r="E1208" s="602"/>
      <c r="F1208" s="603">
        <f>+I1205</f>
        <v>13645.034279799998</v>
      </c>
      <c r="G1208" s="601">
        <v>1</v>
      </c>
      <c r="H1208" s="603">
        <f>IFERROR(G1208*F1208*D1208,0)</f>
        <v>682.25171398999998</v>
      </c>
      <c r="I1208" s="595"/>
    </row>
    <row r="1209" spans="2:9">
      <c r="B1209" s="599"/>
      <c r="C1209" s="606"/>
      <c r="D1209" s="601"/>
      <c r="E1209" s="601" t="str">
        <f>IFERROR(INDEX(INSUMOS!$C:$C,MATCH(C1209,INSUMOS!$B:$B,0)),"")</f>
        <v/>
      </c>
      <c r="F1209" s="603" t="str">
        <f>IFERROR(INDEX(INSUMOS!$D:$D,MATCH(C1209,INSUMOS!$B:$B,0)),"")</f>
        <v/>
      </c>
      <c r="G1209" s="83"/>
      <c r="H1209" s="603">
        <f>IFERROR(G1209*F1209,0)</f>
        <v>0</v>
      </c>
      <c r="I1209" s="595"/>
    </row>
    <row r="1210" spans="2:9" ht="15.75" thickBot="1">
      <c r="B1210" s="599"/>
      <c r="C1210" s="606"/>
      <c r="D1210" s="601"/>
      <c r="E1210" s="601" t="str">
        <f>IFERROR(INDEX(INSUMOS!$C:$C,MATCH(C1210,INSUMOS!$B:$B,0)),"")</f>
        <v/>
      </c>
      <c r="F1210" s="603" t="str">
        <f>IFERROR(INDEX(INSUMOS!$D:$D,MATCH(C1210,INSUMOS!$B:$B,0)),"")</f>
        <v/>
      </c>
      <c r="G1210" s="83"/>
      <c r="H1210" s="608">
        <f>IFERROR(G1210*F1210,0)</f>
        <v>0</v>
      </c>
      <c r="I1210" s="595"/>
    </row>
    <row r="1211" spans="2:9" ht="15.75" thickBot="1">
      <c r="B1211" s="593"/>
      <c r="H1211" s="609" t="s">
        <v>307</v>
      </c>
      <c r="I1211" s="610">
        <f>SUM(H1208:H1210)</f>
        <v>682.25171398999998</v>
      </c>
    </row>
    <row r="1212" spans="2:9">
      <c r="B1212" s="593"/>
      <c r="C1212" s="611" t="s">
        <v>317</v>
      </c>
      <c r="I1212" s="595"/>
    </row>
    <row r="1213" spans="2:9" ht="30">
      <c r="B1213" s="596" t="s">
        <v>295</v>
      </c>
      <c r="C1213" s="597" t="s">
        <v>296</v>
      </c>
      <c r="D1213" s="613" t="s">
        <v>238</v>
      </c>
      <c r="E1213" s="613" t="s">
        <v>22</v>
      </c>
      <c r="F1213" s="613" t="s">
        <v>314</v>
      </c>
      <c r="G1213" s="613" t="s">
        <v>315</v>
      </c>
      <c r="H1213" s="598" t="s">
        <v>301</v>
      </c>
      <c r="I1213" s="595"/>
    </row>
    <row r="1214" spans="2:9">
      <c r="B1214" s="599"/>
      <c r="C1214" s="616" t="s">
        <v>318</v>
      </c>
      <c r="D1214" s="615">
        <v>0.01</v>
      </c>
      <c r="E1214" s="617">
        <v>1</v>
      </c>
      <c r="F1214" s="603">
        <f>+I1205</f>
        <v>13645.034279799998</v>
      </c>
      <c r="G1214" s="601">
        <v>0.01</v>
      </c>
      <c r="H1214" s="603">
        <f>IFERROR(G1214*F1214,0)</f>
        <v>136.45034279799998</v>
      </c>
      <c r="I1214" s="595"/>
    </row>
    <row r="1215" spans="2:9">
      <c r="B1215" s="599"/>
      <c r="C1215" s="630"/>
      <c r="E1215" s="601" t="str">
        <f>IFERROR(INDEX(INSUMOS!$C:$C,MATCH(C1215,INSUMOS!$B:$B,0)),"")</f>
        <v/>
      </c>
      <c r="F1215" s="603" t="str">
        <f>IFERROR(INDEX(INSUMOS!$D:$D,MATCH(C1215,INSUMOS!$B:$B,0)),"")</f>
        <v/>
      </c>
      <c r="G1215" s="601">
        <v>1</v>
      </c>
      <c r="H1215" s="603">
        <f>IFERROR(G1215*F1215,0)</f>
        <v>0</v>
      </c>
      <c r="I1215" s="595"/>
    </row>
    <row r="1216" spans="2:9" ht="15.75" thickBot="1">
      <c r="B1216" s="599"/>
      <c r="C1216" s="606"/>
      <c r="D1216" s="601" t="str">
        <f>IFERROR(INDEX(INSUMOS!$C:$C,MATCH(C1216,INSUMOS!$B:$B,0)),"")</f>
        <v/>
      </c>
      <c r="E1216" s="602"/>
      <c r="F1216" s="603" t="str">
        <f>IFERROR(INDEX(INSUMOS!$D:$D,MATCH(C1216,INSUMOS!$B:$B,0)),"")</f>
        <v/>
      </c>
      <c r="G1216" s="601"/>
      <c r="H1216" s="603">
        <f>IFERROR(G1216*F1216,0)</f>
        <v>0</v>
      </c>
      <c r="I1216" s="595"/>
    </row>
    <row r="1217" spans="2:10" ht="15.75" thickBot="1">
      <c r="B1217" s="618"/>
      <c r="C1217" s="619"/>
      <c r="D1217" s="620"/>
      <c r="E1217" s="621"/>
      <c r="F1217" s="621"/>
      <c r="G1217" s="620"/>
      <c r="H1217" s="609" t="s">
        <v>307</v>
      </c>
      <c r="I1217" s="610">
        <f>SUM(H1214:H1216)</f>
        <v>136.45034279799998</v>
      </c>
    </row>
    <row r="1218" spans="2:10" ht="15.75" thickBot="1">
      <c r="H1218" s="631"/>
      <c r="I1218" s="632"/>
    </row>
    <row r="1219" spans="2:10" ht="33" customHeight="1" thickBot="1">
      <c r="B1219" s="571"/>
      <c r="C1219" s="572" t="str">
        <f>+$C$2</f>
        <v>MANTENIMIENTO RESTAURANTES ESCOLARES</v>
      </c>
      <c r="D1219" s="573"/>
      <c r="E1219" s="573"/>
      <c r="F1219" s="573"/>
      <c r="G1219" s="574"/>
      <c r="H1219" s="575"/>
      <c r="I1219" s="576"/>
    </row>
    <row r="1220" spans="2:10" ht="33" customHeight="1" thickBot="1">
      <c r="B1220" s="577"/>
      <c r="C1220" s="578" t="str">
        <f>+$C$3</f>
        <v>GOBERNACION DE ANTIOQUIA</v>
      </c>
      <c r="D1220" s="579"/>
      <c r="E1220" s="579"/>
      <c r="F1220" s="579"/>
      <c r="G1220" s="580"/>
      <c r="H1220" s="581"/>
      <c r="I1220" s="582"/>
    </row>
    <row r="1221" spans="2:10" ht="15.75" thickBot="1">
      <c r="B1221" s="593"/>
      <c r="I1221" s="595"/>
    </row>
    <row r="1222" spans="2:10" ht="15.75" thickBot="1">
      <c r="B1222" s="589" t="s">
        <v>6</v>
      </c>
      <c r="C1222" s="773" t="str">
        <f>INDEX(ACTIVIDADES!$C:$C,MATCH(B1223,ACTIVIDADES!$B:$B,0))</f>
        <v>Recintes en CONCRETO CICLÓPEO para reemplazos en terrenos socavados.</v>
      </c>
      <c r="D1222" s="774"/>
      <c r="E1222" s="774"/>
      <c r="F1222" s="774"/>
      <c r="G1222" s="775"/>
      <c r="H1222" s="587" t="s">
        <v>289</v>
      </c>
      <c r="I1222" s="588" t="s">
        <v>290</v>
      </c>
    </row>
    <row r="1223" spans="2:10">
      <c r="B1223" s="784">
        <f>+ACTIVIDADES!B45</f>
        <v>5.0399999999999991</v>
      </c>
      <c r="C1223" s="776"/>
      <c r="D1223" s="777"/>
      <c r="E1223" s="777"/>
      <c r="F1223" s="777"/>
      <c r="G1223" s="778"/>
      <c r="H1223" s="585">
        <f>IF(I1226=0,0,I1237/I1226)</f>
        <v>0.89514766546844882</v>
      </c>
      <c r="I1223" s="586">
        <f>IF(I1226=0,0,I1243/I1226)</f>
        <v>9.8917296727878468E-2</v>
      </c>
    </row>
    <row r="1224" spans="2:10" ht="15.75" thickBot="1">
      <c r="B1224" s="785"/>
      <c r="C1224" s="776"/>
      <c r="D1224" s="777"/>
      <c r="E1224" s="777"/>
      <c r="F1224" s="777"/>
      <c r="G1224" s="778"/>
      <c r="H1224" s="587" t="s">
        <v>291</v>
      </c>
      <c r="I1224" s="588" t="s">
        <v>292</v>
      </c>
    </row>
    <row r="1225" spans="2:10" ht="15.75" thickBot="1">
      <c r="B1225" s="589" t="s">
        <v>22</v>
      </c>
      <c r="C1225" s="776"/>
      <c r="D1225" s="777"/>
      <c r="E1225" s="777"/>
      <c r="F1225" s="777"/>
      <c r="G1225" s="778"/>
      <c r="H1225" s="585">
        <f>IF(I1226=0,0,I1249/I1226)</f>
        <v>4.9458648363939241E-3</v>
      </c>
      <c r="I1225" s="586">
        <f>IF(I1226=0,0,I1255/I1226)</f>
        <v>9.891729672787846E-4</v>
      </c>
    </row>
    <row r="1226" spans="2:10" ht="15.75" thickBot="1">
      <c r="B1226" s="590" t="str">
        <f>INDEX(ACTIVIDADES!$D:$D,MATCH(B1223,ACTIVIDADES!$B:$B,0))</f>
        <v>m³</v>
      </c>
      <c r="C1226" s="781"/>
      <c r="D1226" s="782"/>
      <c r="E1226" s="782"/>
      <c r="F1226" s="782"/>
      <c r="G1226" s="783"/>
      <c r="H1226" s="591" t="s">
        <v>293</v>
      </c>
      <c r="I1226" s="592">
        <f>SUM(I1237:I1255)</f>
        <v>551775.46217574039</v>
      </c>
      <c r="J1226" s="570">
        <f>+B1223</f>
        <v>5.0399999999999991</v>
      </c>
    </row>
    <row r="1227" spans="2:10">
      <c r="B1227" s="593"/>
      <c r="C1227" s="594" t="s">
        <v>294</v>
      </c>
      <c r="I1227" s="595"/>
    </row>
    <row r="1228" spans="2:10">
      <c r="B1228" s="596" t="s">
        <v>295</v>
      </c>
      <c r="C1228" s="597" t="s">
        <v>296</v>
      </c>
      <c r="D1228" s="598" t="s">
        <v>297</v>
      </c>
      <c r="E1228" s="598" t="s">
        <v>298</v>
      </c>
      <c r="F1228" s="598" t="s">
        <v>299</v>
      </c>
      <c r="G1228" s="598" t="s">
        <v>300</v>
      </c>
      <c r="H1228" s="598" t="s">
        <v>301</v>
      </c>
      <c r="I1228" s="595"/>
    </row>
    <row r="1229" spans="2:10">
      <c r="B1229" s="599"/>
      <c r="C1229" s="606" t="s">
        <v>332</v>
      </c>
      <c r="D1229" s="601" t="str">
        <f>IFERROR(INDEX(INSUMOS!$C:$C,MATCH(C1229,INSUMOS!$B:$B,0)),"")</f>
        <v>m3</v>
      </c>
      <c r="E1229" s="88">
        <v>0.7</v>
      </c>
      <c r="F1229" s="607">
        <f>IFERROR(INDEX(INSUMOS!$D:$D,MATCH(C1229,INSUMOS!$B:$B,0)),"")</f>
        <v>686100.73832769773</v>
      </c>
      <c r="G1229" s="615"/>
      <c r="H1229" s="603">
        <f>IFERROR(G1229*F1229*E1229+F1229*E1229,0)</f>
        <v>480270.51682938839</v>
      </c>
      <c r="I1229" s="595"/>
    </row>
    <row r="1230" spans="2:10">
      <c r="B1230" s="599"/>
      <c r="C1230" s="630" t="s">
        <v>329</v>
      </c>
      <c r="D1230" s="601" t="str">
        <f>IFERROR(INDEX(INSUMOS!$C:$C,MATCH(C1230,INSUMOS!$B:$B,0)),"")</f>
        <v>m3</v>
      </c>
      <c r="E1230" s="87">
        <v>0.3</v>
      </c>
      <c r="F1230" s="607">
        <f>IFERROR(INDEX(INSUMOS!$D:$D,MATCH(C1230,INSUMOS!$B:$B,0)),"")</f>
        <v>45500</v>
      </c>
      <c r="G1230" s="615"/>
      <c r="H1230" s="603">
        <f t="shared" ref="H1230:H1236" si="32">IFERROR(G1230*F1230*E1230+F1230*E1230,0)</f>
        <v>13650</v>
      </c>
      <c r="I1230" s="595"/>
    </row>
    <row r="1231" spans="2:10">
      <c r="B1231" s="599"/>
      <c r="C1231" s="600"/>
      <c r="D1231" s="601" t="str">
        <f>IFERROR(INDEX(INSUMOS!$C:$C,MATCH(C1231,INSUMOS!$B:$B,0)),"")</f>
        <v/>
      </c>
      <c r="E1231" s="602"/>
      <c r="F1231" s="607" t="str">
        <f>IFERROR(INDEX(INSUMOS!$D:$D,MATCH(C1231,INSUMOS!$B:$B,0)),"")</f>
        <v/>
      </c>
      <c r="G1231" s="615"/>
      <c r="H1231" s="603">
        <f t="shared" si="32"/>
        <v>0</v>
      </c>
      <c r="I1231" s="595"/>
    </row>
    <row r="1232" spans="2:10">
      <c r="B1232" s="599"/>
      <c r="C1232" s="600"/>
      <c r="D1232" s="601" t="str">
        <f>IFERROR(INDEX(INSUMOS!$C:$C,MATCH(C1232,INSUMOS!$B:$B,0)),"")</f>
        <v/>
      </c>
      <c r="E1232" s="602"/>
      <c r="F1232" s="607" t="str">
        <f>IFERROR(INDEX(INSUMOS!$D:$D,MATCH(C1232,INSUMOS!$B:$B,0)),"")</f>
        <v/>
      </c>
      <c r="G1232" s="615"/>
      <c r="H1232" s="603">
        <f t="shared" si="32"/>
        <v>0</v>
      </c>
      <c r="I1232" s="595"/>
    </row>
    <row r="1233" spans="2:9">
      <c r="B1233" s="599"/>
      <c r="C1233" s="600"/>
      <c r="D1233" s="601" t="str">
        <f>IFERROR(INDEX(INSUMOS!$C:$C,MATCH(C1233,INSUMOS!$B:$B,0)),"")</f>
        <v/>
      </c>
      <c r="E1233" s="602"/>
      <c r="F1233" s="607" t="str">
        <f>IFERROR(INDEX(INSUMOS!$D:$D,MATCH(C1233,INSUMOS!$B:$B,0)),"")</f>
        <v/>
      </c>
      <c r="G1233" s="615"/>
      <c r="H1233" s="603">
        <f t="shared" si="32"/>
        <v>0</v>
      </c>
      <c r="I1233" s="595"/>
    </row>
    <row r="1234" spans="2:9">
      <c r="B1234" s="599"/>
      <c r="C1234" s="600"/>
      <c r="D1234" s="601" t="str">
        <f>IFERROR(INDEX(INSUMOS!$C:$C,MATCH(C1234,INSUMOS!$B:$B,0)),"")</f>
        <v/>
      </c>
      <c r="E1234" s="602"/>
      <c r="F1234" s="607" t="str">
        <f>IFERROR(INDEX(INSUMOS!$D:$D,MATCH(C1234,INSUMOS!$B:$B,0)),"")</f>
        <v/>
      </c>
      <c r="G1234" s="615"/>
      <c r="H1234" s="603">
        <f t="shared" si="32"/>
        <v>0</v>
      </c>
      <c r="I1234" s="595"/>
    </row>
    <row r="1235" spans="2:9">
      <c r="B1235" s="599"/>
      <c r="C1235" s="606"/>
      <c r="D1235" s="601" t="str">
        <f>IFERROR(INDEX(INSUMOS!$C:$C,MATCH(C1235,INSUMOS!$B:$B,0)),"")</f>
        <v/>
      </c>
      <c r="E1235" s="602"/>
      <c r="F1235" s="607" t="str">
        <f>IFERROR(INDEX(INSUMOS!$D:$D,MATCH(C1235,INSUMOS!$B:$B,0)),"")</f>
        <v/>
      </c>
      <c r="G1235" s="615"/>
      <c r="H1235" s="603">
        <f t="shared" si="32"/>
        <v>0</v>
      </c>
      <c r="I1235" s="595"/>
    </row>
    <row r="1236" spans="2:9" ht="15.75" thickBot="1">
      <c r="B1236" s="599"/>
      <c r="C1236" s="606"/>
      <c r="D1236" s="601" t="str">
        <f>IFERROR(INDEX(INSUMOS!$C:$C,MATCH(C1236,INSUMOS!$B:$B,0)),"")</f>
        <v/>
      </c>
      <c r="E1236" s="602"/>
      <c r="F1236" s="607" t="str">
        <f>IFERROR(INDEX(INSUMOS!$D:$D,MATCH(C1236,INSUMOS!$B:$B,0)),"")</f>
        <v/>
      </c>
      <c r="G1236" s="615"/>
      <c r="H1236" s="608">
        <f t="shared" si="32"/>
        <v>0</v>
      </c>
      <c r="I1236" s="595"/>
    </row>
    <row r="1237" spans="2:9" ht="15.75" thickBot="1">
      <c r="B1237" s="593"/>
      <c r="H1237" s="609" t="s">
        <v>307</v>
      </c>
      <c r="I1237" s="610">
        <f>SUM(H1229:H1236)</f>
        <v>493920.51682938839</v>
      </c>
    </row>
    <row r="1238" spans="2:9">
      <c r="B1238" s="593"/>
      <c r="C1238" s="611" t="s">
        <v>308</v>
      </c>
      <c r="I1238" s="595"/>
    </row>
    <row r="1239" spans="2:9">
      <c r="B1239" s="596" t="s">
        <v>295</v>
      </c>
      <c r="C1239" s="597" t="s">
        <v>296</v>
      </c>
      <c r="D1239" s="598" t="s">
        <v>309</v>
      </c>
      <c r="E1239" s="612" t="s">
        <v>310</v>
      </c>
      <c r="F1239" s="612"/>
      <c r="G1239" s="613" t="s">
        <v>311</v>
      </c>
      <c r="H1239" s="614" t="s">
        <v>301</v>
      </c>
      <c r="I1239" s="595"/>
    </row>
    <row r="1240" spans="2:9">
      <c r="B1240" s="599"/>
      <c r="C1240" s="606" t="s">
        <v>312</v>
      </c>
      <c r="D1240" s="601">
        <v>1</v>
      </c>
      <c r="E1240" s="615">
        <f>IFERROR(INDEX('MANO DE OBRA'!$F:$F,MATCH(C1240,'MANO DE OBRA'!$B:$B,0)),"")</f>
        <v>0.77116642793298318</v>
      </c>
      <c r="F1240" s="603">
        <f>IFERROR(INDEX('MANO DE OBRA'!$J:$J,MATCH(C1240,'MANO DE OBRA'!$B:$B,0)),"")</f>
        <v>103371.47181666666</v>
      </c>
      <c r="G1240" s="83">
        <v>5</v>
      </c>
      <c r="H1240" s="603">
        <f>IFERROR((F1240/G1240)*D1240,0)</f>
        <v>20674.294363333331</v>
      </c>
      <c r="I1240" s="595"/>
    </row>
    <row r="1241" spans="2:9">
      <c r="B1241" s="599"/>
      <c r="C1241" s="606" t="s">
        <v>330</v>
      </c>
      <c r="D1241" s="601">
        <v>1</v>
      </c>
      <c r="E1241" s="615">
        <f>IFERROR(INDEX('MANO DE OBRA'!$F:$F,MATCH(C1241,'MANO DE OBRA'!$B:$B,0)),"")</f>
        <v>0.77116642793298318</v>
      </c>
      <c r="F1241" s="603">
        <f>IFERROR(INDEX('MANO DE OBRA'!$J:$J,MATCH(C1241,'MANO DE OBRA'!$B:$B,0)),"")</f>
        <v>169529.21377933328</v>
      </c>
      <c r="G1241" s="83">
        <f>+G1240</f>
        <v>5</v>
      </c>
      <c r="H1241" s="603">
        <f>IFERROR((F1241/G1241)*D1241,0)</f>
        <v>33905.842755866659</v>
      </c>
      <c r="I1241" s="595"/>
    </row>
    <row r="1242" spans="2:9" ht="15.75" thickBot="1">
      <c r="B1242" s="599"/>
      <c r="C1242" s="606"/>
      <c r="D1242" s="601"/>
      <c r="E1242" s="615" t="str">
        <f>IFERROR(INDEX('MANO DE OBRA'!$F:$F,MATCH(C1242,'MANO DE OBRA'!$B:$B,0)),"")</f>
        <v/>
      </c>
      <c r="F1242" s="603" t="str">
        <f>IFERROR(INDEX('MANO DE OBRA'!$J:$J,MATCH(C1242,'MANO DE OBRA'!$B:$B,0)),"")</f>
        <v/>
      </c>
      <c r="G1242" s="83"/>
      <c r="H1242" s="603">
        <f>IFERROR((F1242/G1242)*D1242,0)</f>
        <v>0</v>
      </c>
      <c r="I1242" s="595"/>
    </row>
    <row r="1243" spans="2:9" ht="15.75" thickBot="1">
      <c r="B1243" s="593"/>
      <c r="H1243" s="609" t="s">
        <v>307</v>
      </c>
      <c r="I1243" s="610">
        <f>SUM(H1240:H1242)</f>
        <v>54580.137119199993</v>
      </c>
    </row>
    <row r="1244" spans="2:9">
      <c r="B1244" s="593"/>
      <c r="C1244" s="611" t="s">
        <v>313</v>
      </c>
      <c r="I1244" s="595"/>
    </row>
    <row r="1245" spans="2:9" ht="30">
      <c r="B1245" s="596" t="s">
        <v>295</v>
      </c>
      <c r="C1245" s="597" t="s">
        <v>296</v>
      </c>
      <c r="D1245" s="613" t="s">
        <v>238</v>
      </c>
      <c r="E1245" s="613" t="s">
        <v>22</v>
      </c>
      <c r="F1245" s="613" t="s">
        <v>314</v>
      </c>
      <c r="G1245" s="613" t="s">
        <v>315</v>
      </c>
      <c r="H1245" s="613" t="s">
        <v>301</v>
      </c>
      <c r="I1245" s="595"/>
    </row>
    <row r="1246" spans="2:9">
      <c r="B1246" s="599"/>
      <c r="C1246" s="616" t="s">
        <v>316</v>
      </c>
      <c r="D1246" s="615">
        <v>0.05</v>
      </c>
      <c r="E1246" s="602"/>
      <c r="F1246" s="603">
        <f>+I1243</f>
        <v>54580.137119199993</v>
      </c>
      <c r="G1246" s="601">
        <v>1</v>
      </c>
      <c r="H1246" s="603">
        <f>IFERROR(G1246*F1246*D1246,0)</f>
        <v>2729.0068559599999</v>
      </c>
      <c r="I1246" s="595"/>
    </row>
    <row r="1247" spans="2:9">
      <c r="B1247" s="599"/>
      <c r="C1247" s="606"/>
      <c r="D1247" s="601"/>
      <c r="E1247" s="601" t="str">
        <f>IFERROR(INDEX(INSUMOS!$C:$C,MATCH(C1247,INSUMOS!$B:$B,0)),"")</f>
        <v/>
      </c>
      <c r="F1247" s="603" t="str">
        <f>IFERROR(INDEX(INSUMOS!$D:$D,MATCH(C1247,INSUMOS!$B:$B,0)),"")</f>
        <v/>
      </c>
      <c r="G1247" s="83"/>
      <c r="H1247" s="603">
        <f>IFERROR(G1247*F1247,0)</f>
        <v>0</v>
      </c>
      <c r="I1247" s="595"/>
    </row>
    <row r="1248" spans="2:9" ht="15.75" thickBot="1">
      <c r="B1248" s="599"/>
      <c r="C1248" s="606"/>
      <c r="D1248" s="601"/>
      <c r="E1248" s="601" t="str">
        <f>IFERROR(INDEX(INSUMOS!$C:$C,MATCH(C1248,INSUMOS!$B:$B,0)),"")</f>
        <v/>
      </c>
      <c r="F1248" s="603" t="str">
        <f>IFERROR(INDEX(INSUMOS!$D:$D,MATCH(C1248,INSUMOS!$B:$B,0)),"")</f>
        <v/>
      </c>
      <c r="G1248" s="83"/>
      <c r="H1248" s="608">
        <f>IFERROR(G1248*F1248,0)</f>
        <v>0</v>
      </c>
      <c r="I1248" s="595"/>
    </row>
    <row r="1249" spans="2:10" ht="15.75" thickBot="1">
      <c r="B1249" s="593"/>
      <c r="H1249" s="609" t="s">
        <v>307</v>
      </c>
      <c r="I1249" s="610">
        <f>SUM(H1246:H1248)</f>
        <v>2729.0068559599999</v>
      </c>
    </row>
    <row r="1250" spans="2:10">
      <c r="B1250" s="593"/>
      <c r="C1250" s="611" t="s">
        <v>317</v>
      </c>
      <c r="I1250" s="595"/>
    </row>
    <row r="1251" spans="2:10" ht="30">
      <c r="B1251" s="596" t="s">
        <v>295</v>
      </c>
      <c r="C1251" s="597" t="s">
        <v>296</v>
      </c>
      <c r="D1251" s="613" t="s">
        <v>238</v>
      </c>
      <c r="E1251" s="613" t="s">
        <v>22</v>
      </c>
      <c r="F1251" s="613" t="s">
        <v>314</v>
      </c>
      <c r="G1251" s="613" t="s">
        <v>315</v>
      </c>
      <c r="H1251" s="598" t="s">
        <v>301</v>
      </c>
      <c r="I1251" s="595"/>
    </row>
    <row r="1252" spans="2:10">
      <c r="B1252" s="599"/>
      <c r="C1252" s="616" t="s">
        <v>318</v>
      </c>
      <c r="D1252" s="615">
        <v>0.01</v>
      </c>
      <c r="E1252" s="617">
        <v>1</v>
      </c>
      <c r="F1252" s="603">
        <f>+I1243</f>
        <v>54580.137119199993</v>
      </c>
      <c r="G1252" s="601">
        <v>0.01</v>
      </c>
      <c r="H1252" s="603">
        <f>IFERROR(G1252*F1252,0)</f>
        <v>545.80137119199992</v>
      </c>
      <c r="I1252" s="595"/>
    </row>
    <row r="1253" spans="2:10">
      <c r="B1253" s="599"/>
      <c r="C1253" s="630"/>
      <c r="E1253" s="601" t="str">
        <f>IFERROR(INDEX(INSUMOS!$C:$C,MATCH(C1253,INSUMOS!$B:$B,0)),"")</f>
        <v/>
      </c>
      <c r="F1253" s="603" t="str">
        <f>IFERROR(INDEX(INSUMOS!$D:$D,MATCH(C1253,INSUMOS!$B:$B,0)),"")</f>
        <v/>
      </c>
      <c r="G1253" s="601">
        <v>1</v>
      </c>
      <c r="H1253" s="603">
        <f>IFERROR(G1253*F1253,0)</f>
        <v>0</v>
      </c>
      <c r="I1253" s="595"/>
    </row>
    <row r="1254" spans="2:10" ht="15.75" thickBot="1">
      <c r="B1254" s="599"/>
      <c r="C1254" s="606"/>
      <c r="D1254" s="601" t="str">
        <f>IFERROR(INDEX(INSUMOS!$C:$C,MATCH(C1254,INSUMOS!$B:$B,0)),"")</f>
        <v/>
      </c>
      <c r="E1254" s="602"/>
      <c r="F1254" s="603" t="str">
        <f>IFERROR(INDEX(INSUMOS!$D:$D,MATCH(C1254,INSUMOS!$B:$B,0)),"")</f>
        <v/>
      </c>
      <c r="G1254" s="601"/>
      <c r="H1254" s="603">
        <f>IFERROR(G1254*F1254,0)</f>
        <v>0</v>
      </c>
      <c r="I1254" s="595"/>
    </row>
    <row r="1255" spans="2:10" ht="15.75" thickBot="1">
      <c r="B1255" s="618"/>
      <c r="C1255" s="619"/>
      <c r="D1255" s="620"/>
      <c r="E1255" s="621"/>
      <c r="F1255" s="621"/>
      <c r="G1255" s="620"/>
      <c r="H1255" s="609" t="s">
        <v>307</v>
      </c>
      <c r="I1255" s="610">
        <f>SUM(H1252:H1254)</f>
        <v>545.80137119199992</v>
      </c>
    </row>
    <row r="1256" spans="2:10" ht="15.75" thickBot="1"/>
    <row r="1257" spans="2:10" ht="33" customHeight="1" thickBot="1">
      <c r="B1257" s="571"/>
      <c r="C1257" s="572" t="str">
        <f>+$C$2</f>
        <v>MANTENIMIENTO RESTAURANTES ESCOLARES</v>
      </c>
      <c r="D1257" s="573"/>
      <c r="E1257" s="573"/>
      <c r="F1257" s="573"/>
      <c r="G1257" s="574"/>
      <c r="H1257" s="575"/>
      <c r="I1257" s="576"/>
    </row>
    <row r="1258" spans="2:10" ht="33" customHeight="1" thickBot="1">
      <c r="B1258" s="577"/>
      <c r="C1258" s="578" t="str">
        <f>+$C$3</f>
        <v>GOBERNACION DE ANTIOQUIA</v>
      </c>
      <c r="D1258" s="579"/>
      <c r="E1258" s="579"/>
      <c r="F1258" s="579"/>
      <c r="G1258" s="580"/>
      <c r="H1258" s="581"/>
      <c r="I1258" s="582"/>
    </row>
    <row r="1259" spans="2:10" ht="15.75" thickBot="1">
      <c r="B1259" s="593"/>
      <c r="I1259" s="595"/>
    </row>
    <row r="1260" spans="2:10" ht="15.75" thickBot="1">
      <c r="B1260" s="589" t="s">
        <v>6</v>
      </c>
      <c r="C1260" s="773" t="str">
        <f>INDEX(ACTIVIDADES!$C:$C,MATCH(B1261,ACTIVIDADES!$B:$B,0))</f>
        <v>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1260" s="774"/>
      <c r="E1260" s="774"/>
      <c r="F1260" s="774"/>
      <c r="G1260" s="775"/>
      <c r="H1260" s="587" t="s">
        <v>289</v>
      </c>
      <c r="I1260" s="588" t="s">
        <v>290</v>
      </c>
    </row>
    <row r="1261" spans="2:10">
      <c r="B1261" s="784">
        <f>+ACTIVIDADES!B46</f>
        <v>5.0499999999999989</v>
      </c>
      <c r="C1261" s="776"/>
      <c r="D1261" s="777"/>
      <c r="E1261" s="777"/>
      <c r="F1261" s="777"/>
      <c r="G1261" s="778"/>
      <c r="H1261" s="585">
        <f>IF(I1264=0,0,I1275/I1264)</f>
        <v>0.92787650144299405</v>
      </c>
      <c r="I1261" s="586">
        <f>IF(I1264=0,0,I1281/I1264)</f>
        <v>6.4423390390304883E-2</v>
      </c>
    </row>
    <row r="1262" spans="2:10" ht="15.75" thickBot="1">
      <c r="B1262" s="785"/>
      <c r="C1262" s="776"/>
      <c r="D1262" s="777"/>
      <c r="E1262" s="777"/>
      <c r="F1262" s="777"/>
      <c r="G1262" s="778"/>
      <c r="H1262" s="587" t="s">
        <v>291</v>
      </c>
      <c r="I1262" s="588" t="s">
        <v>292</v>
      </c>
    </row>
    <row r="1263" spans="2:10" ht="15.75" thickBot="1">
      <c r="B1263" s="589" t="s">
        <v>22</v>
      </c>
      <c r="C1263" s="776"/>
      <c r="D1263" s="777"/>
      <c r="E1263" s="777"/>
      <c r="F1263" s="777"/>
      <c r="G1263" s="778"/>
      <c r="H1263" s="585">
        <f>IF(I1264=0,0,I1287/I1264)</f>
        <v>7.0558742627980561E-3</v>
      </c>
      <c r="I1263" s="586">
        <f>IF(I1264=0,0,I1293/I1264)</f>
        <v>6.4423390390304879E-4</v>
      </c>
    </row>
    <row r="1264" spans="2:10" ht="15.75" thickBot="1">
      <c r="B1264" s="590" t="str">
        <f>INDEX(ACTIVIDADES!$D:$D,MATCH(B1261,ACTIVIDADES!$B:$B,0))</f>
        <v>m³</v>
      </c>
      <c r="C1264" s="781"/>
      <c r="D1264" s="782"/>
      <c r="E1264" s="782"/>
      <c r="F1264" s="782"/>
      <c r="G1264" s="783"/>
      <c r="H1264" s="591" t="s">
        <v>293</v>
      </c>
      <c r="I1264" s="592">
        <f>SUM(I1275:I1293)</f>
        <v>847209.94639570836</v>
      </c>
      <c r="J1264" s="570">
        <f>+B1261</f>
        <v>5.0499999999999989</v>
      </c>
    </row>
    <row r="1265" spans="2:9">
      <c r="B1265" s="593"/>
      <c r="C1265" s="594" t="s">
        <v>294</v>
      </c>
      <c r="I1265" s="595"/>
    </row>
    <row r="1266" spans="2:9">
      <c r="B1266" s="596" t="s">
        <v>295</v>
      </c>
      <c r="C1266" s="597" t="s">
        <v>296</v>
      </c>
      <c r="D1266" s="598" t="s">
        <v>297</v>
      </c>
      <c r="E1266" s="598" t="s">
        <v>298</v>
      </c>
      <c r="F1266" s="598" t="s">
        <v>299</v>
      </c>
      <c r="G1266" s="598" t="s">
        <v>300</v>
      </c>
      <c r="H1266" s="598" t="s">
        <v>301</v>
      </c>
      <c r="I1266" s="595"/>
    </row>
    <row r="1267" spans="2:9">
      <c r="B1267" s="599"/>
      <c r="C1267" s="567" t="s">
        <v>332</v>
      </c>
      <c r="D1267" s="601" t="str">
        <f>IFERROR(INDEX(INSUMOS!$C:$C,MATCH(C1267,INSUMOS!$B:$B,0)),"")</f>
        <v>m3</v>
      </c>
      <c r="E1267" s="88">
        <v>1</v>
      </c>
      <c r="F1267" s="607">
        <f>IFERROR(INDEX(INSUMOS!$D:$D,MATCH(C1267,INSUMOS!$B:$B,0)),"")</f>
        <v>686100.73832769773</v>
      </c>
      <c r="G1267" s="615">
        <v>0.1</v>
      </c>
      <c r="H1267" s="603">
        <f>IFERROR(G1267*F1267*E1267+F1267*E1267,0)</f>
        <v>754710.8121604675</v>
      </c>
      <c r="I1267" s="595"/>
    </row>
    <row r="1268" spans="2:9">
      <c r="B1268" s="599"/>
      <c r="C1268" s="606" t="s">
        <v>306</v>
      </c>
      <c r="D1268" s="601" t="str">
        <f>IFERROR(INDEX(INSUMOS!$C:$C,MATCH(C1268,INSUMOS!$B:$B,0)),"")</f>
        <v>kg</v>
      </c>
      <c r="E1268" s="87">
        <v>0.5</v>
      </c>
      <c r="F1268" s="607">
        <f>IFERROR(INDEX(INSUMOS!$D:$D,MATCH(C1268,INSUMOS!$B:$B,0)),"")</f>
        <v>7753</v>
      </c>
      <c r="G1268" s="615"/>
      <c r="H1268" s="603">
        <f t="shared" ref="H1268:H1274" si="33">IFERROR(G1268*F1268*E1268+F1268*E1268,0)</f>
        <v>3876.5</v>
      </c>
      <c r="I1268" s="595"/>
    </row>
    <row r="1269" spans="2:9">
      <c r="B1269" s="599"/>
      <c r="C1269" s="622" t="s">
        <v>334</v>
      </c>
      <c r="D1269" s="601" t="str">
        <f>IFERROR(INDEX(INSUMOS!$C:$C,MATCH(C1269,INSUMOS!$B:$B,0)),"")</f>
        <v>un</v>
      </c>
      <c r="E1269" s="87">
        <v>0.2</v>
      </c>
      <c r="F1269" s="607">
        <f>IFERROR(INDEX(INSUMOS!$D:$D,MATCH(C1269,INSUMOS!$B:$B,0)),"")</f>
        <v>8900</v>
      </c>
      <c r="G1269" s="615"/>
      <c r="H1269" s="603">
        <f t="shared" si="33"/>
        <v>1780</v>
      </c>
      <c r="I1269" s="595"/>
    </row>
    <row r="1270" spans="2:9" ht="30">
      <c r="B1270" s="599"/>
      <c r="C1270" s="633" t="s">
        <v>335</v>
      </c>
      <c r="D1270" s="601" t="str">
        <f>IFERROR(INDEX(INSUMOS!$C:$C,MATCH(C1270,INSUMOS!$B:$B,0)),"")</f>
        <v xml:space="preserve"> un </v>
      </c>
      <c r="E1270" s="87">
        <v>1.2</v>
      </c>
      <c r="F1270" s="607">
        <f>IFERROR(INDEX(INSUMOS!$D:$D,MATCH(C1270,INSUMOS!$B:$B,0)),"")</f>
        <v>19627</v>
      </c>
      <c r="G1270" s="615"/>
      <c r="H1270" s="603">
        <f t="shared" si="33"/>
        <v>23552.399999999998</v>
      </c>
      <c r="I1270" s="595"/>
    </row>
    <row r="1271" spans="2:9">
      <c r="B1271" s="599"/>
      <c r="C1271" s="606" t="s">
        <v>304</v>
      </c>
      <c r="D1271" s="601" t="str">
        <f>IFERROR(INDEX(INSUMOS!$C:$C,MATCH(C1271,INSUMOS!$B:$B,0)),"")</f>
        <v>lb</v>
      </c>
      <c r="E1271" s="87">
        <v>0.3</v>
      </c>
      <c r="F1271" s="607">
        <f>IFERROR(INDEX(INSUMOS!$D:$D,MATCH(C1271,INSUMOS!$B:$B,0)),"")</f>
        <v>5512</v>
      </c>
      <c r="G1271" s="615"/>
      <c r="H1271" s="603">
        <f t="shared" si="33"/>
        <v>1653.6</v>
      </c>
      <c r="I1271" s="595"/>
    </row>
    <row r="1272" spans="2:9">
      <c r="B1272" s="599"/>
      <c r="C1272" s="606" t="s">
        <v>336</v>
      </c>
      <c r="D1272" s="601" t="str">
        <f>IFERROR(INDEX(INSUMOS!$C:$C,MATCH(C1272,INSUMOS!$B:$B,0)),"")</f>
        <v>kg</v>
      </c>
      <c r="E1272" s="88">
        <v>0.02</v>
      </c>
      <c r="F1272" s="607">
        <f>IFERROR(INDEX(INSUMOS!$D:$D,MATCH(C1272,INSUMOS!$B:$B,0)),"")</f>
        <v>26644.444444444445</v>
      </c>
      <c r="G1272" s="615"/>
      <c r="H1272" s="603">
        <f t="shared" si="33"/>
        <v>532.88888888888891</v>
      </c>
      <c r="I1272" s="595"/>
    </row>
    <row r="1273" spans="2:9">
      <c r="B1273" s="599"/>
      <c r="C1273" s="606"/>
      <c r="D1273" s="601" t="str">
        <f>IFERROR(INDEX(INSUMOS!$C:$C,MATCH(C1273,INSUMOS!$B:$B,0)),"")</f>
        <v/>
      </c>
      <c r="E1273" s="87"/>
      <c r="F1273" s="607" t="str">
        <f>IFERROR(INDEX(INSUMOS!$D:$D,MATCH(C1273,INSUMOS!$B:$B,0)),"")</f>
        <v/>
      </c>
      <c r="G1273" s="615"/>
      <c r="H1273" s="603">
        <f t="shared" si="33"/>
        <v>0</v>
      </c>
      <c r="I1273" s="595"/>
    </row>
    <row r="1274" spans="2:9" ht="15.75" thickBot="1">
      <c r="B1274" s="599"/>
      <c r="C1274" s="606"/>
      <c r="D1274" s="601" t="str">
        <f>IFERROR(INDEX(INSUMOS!$C:$C,MATCH(C1274,INSUMOS!$B:$B,0)),"")</f>
        <v/>
      </c>
      <c r="E1274" s="87"/>
      <c r="F1274" s="607" t="str">
        <f>IFERROR(INDEX(INSUMOS!$D:$D,MATCH(C1274,INSUMOS!$B:$B,0)),"")</f>
        <v/>
      </c>
      <c r="G1274" s="615"/>
      <c r="H1274" s="608">
        <f t="shared" si="33"/>
        <v>0</v>
      </c>
      <c r="I1274" s="595"/>
    </row>
    <row r="1275" spans="2:9" ht="15.75" thickBot="1">
      <c r="B1275" s="593"/>
      <c r="H1275" s="609" t="s">
        <v>307</v>
      </c>
      <c r="I1275" s="610">
        <f>SUM(H1267:H1274)</f>
        <v>786106.20104935637</v>
      </c>
    </row>
    <row r="1276" spans="2:9">
      <c r="B1276" s="593"/>
      <c r="C1276" s="611" t="s">
        <v>308</v>
      </c>
      <c r="I1276" s="595"/>
    </row>
    <row r="1277" spans="2:9">
      <c r="B1277" s="596" t="s">
        <v>295</v>
      </c>
      <c r="C1277" s="597" t="s">
        <v>296</v>
      </c>
      <c r="D1277" s="598" t="s">
        <v>309</v>
      </c>
      <c r="E1277" s="612" t="s">
        <v>310</v>
      </c>
      <c r="F1277" s="612"/>
      <c r="G1277" s="613" t="s">
        <v>311</v>
      </c>
      <c r="H1277" s="614" t="s">
        <v>301</v>
      </c>
      <c r="I1277" s="595"/>
    </row>
    <row r="1278" spans="2:9">
      <c r="B1278" s="599"/>
      <c r="C1278" s="606" t="s">
        <v>312</v>
      </c>
      <c r="D1278" s="601">
        <v>1</v>
      </c>
      <c r="E1278" s="615">
        <f>IFERROR(INDEX('MANO DE OBRA'!$F:$F,MATCH(C1278,'MANO DE OBRA'!$B:$B,0)),"")</f>
        <v>0.77116642793298318</v>
      </c>
      <c r="F1278" s="603">
        <f>IFERROR(INDEX('MANO DE OBRA'!$J:$J,MATCH(C1278,'MANO DE OBRA'!$B:$B,0)),"")</f>
        <v>103371.47181666666</v>
      </c>
      <c r="G1278" s="83">
        <v>5</v>
      </c>
      <c r="H1278" s="603">
        <f>IFERROR((F1278/G1278)*D1278,0)</f>
        <v>20674.294363333331</v>
      </c>
      <c r="I1278" s="595"/>
    </row>
    <row r="1279" spans="2:9">
      <c r="B1279" s="599"/>
      <c r="C1279" s="606" t="s">
        <v>330</v>
      </c>
      <c r="D1279" s="601">
        <v>1</v>
      </c>
      <c r="E1279" s="615">
        <f>IFERROR(INDEX('MANO DE OBRA'!$F:$F,MATCH(C1279,'MANO DE OBRA'!$B:$B,0)),"")</f>
        <v>0.77116642793298318</v>
      </c>
      <c r="F1279" s="603">
        <f>IFERROR(INDEX('MANO DE OBRA'!$J:$J,MATCH(C1279,'MANO DE OBRA'!$B:$B,0)),"")</f>
        <v>169529.21377933328</v>
      </c>
      <c r="G1279" s="83">
        <f>+G1278</f>
        <v>5</v>
      </c>
      <c r="H1279" s="603">
        <f>IFERROR((F1279/G1279)*D1279,0)</f>
        <v>33905.842755866659</v>
      </c>
      <c r="I1279" s="595"/>
    </row>
    <row r="1280" spans="2:9" ht="15.75" thickBot="1">
      <c r="B1280" s="599"/>
      <c r="C1280" s="606"/>
      <c r="D1280" s="601"/>
      <c r="E1280" s="615" t="str">
        <f>IFERROR(INDEX('MANO DE OBRA'!$F:$F,MATCH(C1280,'MANO DE OBRA'!$B:$B,0)),"")</f>
        <v/>
      </c>
      <c r="F1280" s="603" t="str">
        <f>IFERROR(INDEX('MANO DE OBRA'!$J:$J,MATCH(C1280,'MANO DE OBRA'!$B:$B,0)),"")</f>
        <v/>
      </c>
      <c r="G1280" s="83"/>
      <c r="H1280" s="603">
        <f>IFERROR((F1280/G1280)*D1280,0)</f>
        <v>0</v>
      </c>
      <c r="I1280" s="595"/>
    </row>
    <row r="1281" spans="2:9" ht="15.75" thickBot="1">
      <c r="B1281" s="593"/>
      <c r="H1281" s="609" t="s">
        <v>307</v>
      </c>
      <c r="I1281" s="610">
        <f>SUM(H1278:H1280)</f>
        <v>54580.137119199993</v>
      </c>
    </row>
    <row r="1282" spans="2:9">
      <c r="B1282" s="593"/>
      <c r="C1282" s="611" t="s">
        <v>313</v>
      </c>
      <c r="I1282" s="595"/>
    </row>
    <row r="1283" spans="2:9" ht="30">
      <c r="B1283" s="596" t="s">
        <v>295</v>
      </c>
      <c r="C1283" s="597" t="s">
        <v>296</v>
      </c>
      <c r="D1283" s="613" t="s">
        <v>238</v>
      </c>
      <c r="E1283" s="613" t="s">
        <v>22</v>
      </c>
      <c r="F1283" s="613" t="s">
        <v>314</v>
      </c>
      <c r="G1283" s="613" t="s">
        <v>315</v>
      </c>
      <c r="H1283" s="613" t="s">
        <v>301</v>
      </c>
      <c r="I1283" s="595"/>
    </row>
    <row r="1284" spans="2:9">
      <c r="B1284" s="599"/>
      <c r="C1284" s="616" t="s">
        <v>316</v>
      </c>
      <c r="D1284" s="615">
        <v>0.05</v>
      </c>
      <c r="E1284" s="602"/>
      <c r="F1284" s="603">
        <f>+I1281</f>
        <v>54580.137119199993</v>
      </c>
      <c r="G1284" s="601">
        <v>1</v>
      </c>
      <c r="H1284" s="603">
        <f>IFERROR(G1284*F1284*D1284,0)</f>
        <v>2729.0068559599999</v>
      </c>
      <c r="I1284" s="595"/>
    </row>
    <row r="1285" spans="2:9" ht="30">
      <c r="B1285" s="599"/>
      <c r="C1285" s="606" t="s">
        <v>333</v>
      </c>
      <c r="D1285" s="601"/>
      <c r="E1285" s="601" t="str">
        <f>IFERROR(INDEX(INSUMOS!$C:$C,MATCH(C1285,INSUMOS!$B:$B,0)),"")</f>
        <v>día</v>
      </c>
      <c r="F1285" s="603">
        <f>IFERROR(INDEX(INSUMOS!$D:$D,MATCH(C1285,INSUMOS!$B:$B,0)),"")</f>
        <v>40610</v>
      </c>
      <c r="G1285" s="83">
        <v>0.08</v>
      </c>
      <c r="H1285" s="603">
        <f>IFERROR(G1285*F1285,0)</f>
        <v>3248.8</v>
      </c>
      <c r="I1285" s="595"/>
    </row>
    <row r="1286" spans="2:9" ht="15.75" thickBot="1">
      <c r="B1286" s="599"/>
      <c r="C1286" s="606"/>
      <c r="D1286" s="601"/>
      <c r="E1286" s="601" t="str">
        <f>IFERROR(INDEX(INSUMOS!$C:$C,MATCH(C1286,INSUMOS!$B:$B,0)),"")</f>
        <v/>
      </c>
      <c r="F1286" s="603" t="str">
        <f>IFERROR(INDEX(INSUMOS!$D:$D,MATCH(C1286,INSUMOS!$B:$B,0)),"")</f>
        <v/>
      </c>
      <c r="G1286" s="83"/>
      <c r="H1286" s="608">
        <f>IFERROR(G1286*F1286,0)</f>
        <v>0</v>
      </c>
      <c r="I1286" s="595"/>
    </row>
    <row r="1287" spans="2:9" ht="15.75" thickBot="1">
      <c r="B1287" s="593"/>
      <c r="H1287" s="609" t="s">
        <v>307</v>
      </c>
      <c r="I1287" s="610">
        <f>SUM(H1284:H1286)</f>
        <v>5977.8068559599997</v>
      </c>
    </row>
    <row r="1288" spans="2:9">
      <c r="B1288" s="593"/>
      <c r="C1288" s="611" t="s">
        <v>317</v>
      </c>
      <c r="I1288" s="595"/>
    </row>
    <row r="1289" spans="2:9" ht="30">
      <c r="B1289" s="596" t="s">
        <v>295</v>
      </c>
      <c r="C1289" s="597" t="s">
        <v>296</v>
      </c>
      <c r="D1289" s="613" t="s">
        <v>238</v>
      </c>
      <c r="E1289" s="613" t="s">
        <v>22</v>
      </c>
      <c r="F1289" s="613" t="s">
        <v>314</v>
      </c>
      <c r="G1289" s="613" t="s">
        <v>315</v>
      </c>
      <c r="H1289" s="598" t="s">
        <v>301</v>
      </c>
      <c r="I1289" s="595"/>
    </row>
    <row r="1290" spans="2:9">
      <c r="B1290" s="599"/>
      <c r="C1290" s="616" t="s">
        <v>318</v>
      </c>
      <c r="D1290" s="615">
        <v>0.01</v>
      </c>
      <c r="E1290" s="617">
        <v>1</v>
      </c>
      <c r="F1290" s="603">
        <f>+I1281</f>
        <v>54580.137119199993</v>
      </c>
      <c r="G1290" s="601">
        <v>0.01</v>
      </c>
      <c r="H1290" s="603">
        <f>IFERROR(G1290*F1290,0)</f>
        <v>545.80137119199992</v>
      </c>
      <c r="I1290" s="595"/>
    </row>
    <row r="1291" spans="2:9">
      <c r="B1291" s="599"/>
      <c r="C1291" s="630"/>
      <c r="E1291" s="601" t="str">
        <f>IFERROR(INDEX(INSUMOS!$C:$C,MATCH(C1291,INSUMOS!$B:$B,0)),"")</f>
        <v/>
      </c>
      <c r="F1291" s="603" t="str">
        <f>IFERROR(INDEX(INSUMOS!$D:$D,MATCH(C1291,INSUMOS!$B:$B,0)),"")</f>
        <v/>
      </c>
      <c r="G1291" s="601">
        <v>1</v>
      </c>
      <c r="H1291" s="603">
        <f>IFERROR(G1291*F1291,0)</f>
        <v>0</v>
      </c>
      <c r="I1291" s="595"/>
    </row>
    <row r="1292" spans="2:9" ht="15.75" thickBot="1">
      <c r="B1292" s="599"/>
      <c r="C1292" s="606"/>
      <c r="D1292" s="601" t="str">
        <f>IFERROR(INDEX(INSUMOS!$C:$C,MATCH(C1292,INSUMOS!$B:$B,0)),"")</f>
        <v/>
      </c>
      <c r="E1292" s="602"/>
      <c r="F1292" s="603" t="str">
        <f>IFERROR(INDEX(INSUMOS!$D:$D,MATCH(C1292,INSUMOS!$B:$B,0)),"")</f>
        <v/>
      </c>
      <c r="G1292" s="601"/>
      <c r="H1292" s="603">
        <f>IFERROR(G1292*F1292,0)</f>
        <v>0</v>
      </c>
      <c r="I1292" s="595"/>
    </row>
    <row r="1293" spans="2:9" ht="15.75" thickBot="1">
      <c r="B1293" s="618"/>
      <c r="C1293" s="619"/>
      <c r="D1293" s="620"/>
      <c r="E1293" s="621"/>
      <c r="F1293" s="621"/>
      <c r="G1293" s="620"/>
      <c r="H1293" s="609" t="s">
        <v>307</v>
      </c>
      <c r="I1293" s="610">
        <f>SUM(H1290:H1292)</f>
        <v>545.80137119199992</v>
      </c>
    </row>
    <row r="1294" spans="2:9" ht="15.75" thickBot="1"/>
    <row r="1295" spans="2:9" ht="33" customHeight="1" thickBot="1">
      <c r="B1295" s="571"/>
      <c r="C1295" s="572" t="str">
        <f>+$C$2</f>
        <v>MANTENIMIENTO RESTAURANTES ESCOLARES</v>
      </c>
      <c r="D1295" s="573"/>
      <c r="E1295" s="573"/>
      <c r="F1295" s="573"/>
      <c r="G1295" s="574"/>
      <c r="H1295" s="575"/>
      <c r="I1295" s="576"/>
    </row>
    <row r="1296" spans="2:9" ht="33" customHeight="1" thickBot="1">
      <c r="B1296" s="577"/>
      <c r="C1296" s="578" t="str">
        <f>+$C$3</f>
        <v>GOBERNACION DE ANTIOQUIA</v>
      </c>
      <c r="D1296" s="579"/>
      <c r="E1296" s="579"/>
      <c r="F1296" s="579"/>
      <c r="G1296" s="580"/>
      <c r="H1296" s="581"/>
      <c r="I1296" s="582"/>
    </row>
    <row r="1297" spans="2:10" ht="15.75" thickBot="1">
      <c r="B1297" s="593"/>
      <c r="I1297" s="595"/>
    </row>
    <row r="1298" spans="2:10" ht="15.75" thickBot="1">
      <c r="B1298" s="589" t="s">
        <v>6</v>
      </c>
      <c r="C1298" s="773" t="str">
        <f>INDEX(ACTIVIDADES!$C:$C,MATCH(B1299,ACTIVIDADES!$B:$B,0))</f>
        <v>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1298" s="774"/>
      <c r="E1298" s="774"/>
      <c r="F1298" s="774"/>
      <c r="G1298" s="775"/>
      <c r="H1298" s="587" t="s">
        <v>289</v>
      </c>
      <c r="I1298" s="588" t="s">
        <v>290</v>
      </c>
    </row>
    <row r="1299" spans="2:10">
      <c r="B1299" s="784">
        <f>+ACTIVIDADES!B47</f>
        <v>5.0599999999999987</v>
      </c>
      <c r="C1299" s="776"/>
      <c r="D1299" s="777"/>
      <c r="E1299" s="777"/>
      <c r="F1299" s="777"/>
      <c r="G1299" s="778"/>
      <c r="H1299" s="585">
        <f>IF(I1302=0,0,I1313/I1302)</f>
        <v>0.92714167320719398</v>
      </c>
      <c r="I1299" s="586">
        <f>IF(I1302=0,0,I1319/I1302)</f>
        <v>6.4416037140320376E-2</v>
      </c>
    </row>
    <row r="1300" spans="2:10" ht="15.75" thickBot="1">
      <c r="B1300" s="785"/>
      <c r="C1300" s="776"/>
      <c r="D1300" s="777"/>
      <c r="E1300" s="777"/>
      <c r="F1300" s="777"/>
      <c r="G1300" s="778"/>
      <c r="H1300" s="587" t="s">
        <v>291</v>
      </c>
      <c r="I1300" s="588" t="s">
        <v>292</v>
      </c>
    </row>
    <row r="1301" spans="2:10" ht="15.75" thickBot="1">
      <c r="B1301" s="589" t="s">
        <v>22</v>
      </c>
      <c r="C1301" s="776"/>
      <c r="D1301" s="777"/>
      <c r="E1301" s="777"/>
      <c r="F1301" s="777"/>
      <c r="G1301" s="778"/>
      <c r="H1301" s="585">
        <f>IF(I1302=0,0,I1326/I1302)</f>
        <v>7.7981292810824169E-3</v>
      </c>
      <c r="I1301" s="586">
        <f>IF(I1302=0,0,I1332/I1302)</f>
        <v>6.4416037140320372E-4</v>
      </c>
    </row>
    <row r="1302" spans="2:10" ht="24.75" customHeight="1" thickBot="1">
      <c r="B1302" s="590" t="str">
        <f>INDEX(ACTIVIDADES!$D:$D,MATCH(B1299,ACTIVIDADES!$B:$B,0))</f>
        <v>m³</v>
      </c>
      <c r="C1302" s="781"/>
      <c r="D1302" s="782"/>
      <c r="E1302" s="782"/>
      <c r="F1302" s="782"/>
      <c r="G1302" s="783"/>
      <c r="H1302" s="591" t="s">
        <v>293</v>
      </c>
      <c r="I1302" s="592">
        <f>SUM(I1313:I1332)</f>
        <v>847306.65750681947</v>
      </c>
      <c r="J1302" s="570">
        <f>+B1299</f>
        <v>5.0599999999999987</v>
      </c>
    </row>
    <row r="1303" spans="2:10">
      <c r="B1303" s="593"/>
      <c r="C1303" s="594" t="s">
        <v>294</v>
      </c>
      <c r="I1303" s="595"/>
    </row>
    <row r="1304" spans="2:10">
      <c r="B1304" s="596" t="s">
        <v>295</v>
      </c>
      <c r="C1304" s="597" t="s">
        <v>296</v>
      </c>
      <c r="D1304" s="598" t="s">
        <v>297</v>
      </c>
      <c r="E1304" s="598" t="s">
        <v>298</v>
      </c>
      <c r="F1304" s="598" t="s">
        <v>299</v>
      </c>
      <c r="G1304" s="598" t="s">
        <v>300</v>
      </c>
      <c r="H1304" s="598" t="s">
        <v>301</v>
      </c>
      <c r="I1304" s="595"/>
    </row>
    <row r="1305" spans="2:10">
      <c r="B1305" s="599"/>
      <c r="C1305" s="567" t="s">
        <v>332</v>
      </c>
      <c r="D1305" s="601" t="str">
        <f>IFERROR(INDEX(INSUMOS!$C:$C,MATCH(C1305,INSUMOS!$B:$B,0)),"")</f>
        <v>m3</v>
      </c>
      <c r="E1305" s="88">
        <v>1</v>
      </c>
      <c r="F1305" s="607">
        <f>IFERROR(INDEX(INSUMOS!$D:$D,MATCH(C1305,INSUMOS!$B:$B,0)),"")</f>
        <v>686100.73832769773</v>
      </c>
      <c r="G1305" s="615">
        <v>0.1</v>
      </c>
      <c r="H1305" s="603">
        <f>IFERROR(G1305*F1305*E1305+F1305*E1305,0)</f>
        <v>754710.8121604675</v>
      </c>
      <c r="I1305" s="595"/>
    </row>
    <row r="1306" spans="2:10">
      <c r="B1306" s="599"/>
      <c r="C1306" s="606" t="s">
        <v>306</v>
      </c>
      <c r="D1306" s="601" t="str">
        <f>IFERROR(INDEX(INSUMOS!$C:$C,MATCH(C1306,INSUMOS!$B:$B,0)),"")</f>
        <v>kg</v>
      </c>
      <c r="E1306" s="87">
        <v>0.5</v>
      </c>
      <c r="F1306" s="607">
        <f>IFERROR(INDEX(INSUMOS!$D:$D,MATCH(C1306,INSUMOS!$B:$B,0)),"")</f>
        <v>7753</v>
      </c>
      <c r="G1306" s="615"/>
      <c r="H1306" s="603">
        <f t="shared" ref="H1306:H1312" si="34">IFERROR(G1306*F1306*E1306+F1306*E1306,0)</f>
        <v>3876.5</v>
      </c>
      <c r="I1306" s="595"/>
    </row>
    <row r="1307" spans="2:10">
      <c r="B1307" s="599"/>
      <c r="C1307" s="622" t="s">
        <v>334</v>
      </c>
      <c r="D1307" s="601" t="str">
        <f>IFERROR(INDEX(INSUMOS!$C:$C,MATCH(C1307,INSUMOS!$B:$B,0)),"")</f>
        <v>un</v>
      </c>
      <c r="E1307" s="87">
        <v>0.2</v>
      </c>
      <c r="F1307" s="607">
        <f>IFERROR(INDEX(INSUMOS!$D:$D,MATCH(C1307,INSUMOS!$B:$B,0)),"")</f>
        <v>8900</v>
      </c>
      <c r="G1307" s="615"/>
      <c r="H1307" s="603">
        <f t="shared" si="34"/>
        <v>1780</v>
      </c>
      <c r="I1307" s="595"/>
    </row>
    <row r="1308" spans="2:10" ht="30">
      <c r="B1308" s="599"/>
      <c r="C1308" s="633" t="s">
        <v>335</v>
      </c>
      <c r="D1308" s="601" t="str">
        <f>IFERROR(INDEX(INSUMOS!$C:$C,MATCH(C1308,INSUMOS!$B:$B,0)),"")</f>
        <v xml:space="preserve"> un </v>
      </c>
      <c r="E1308" s="87">
        <v>1.2</v>
      </c>
      <c r="F1308" s="607">
        <f>IFERROR(INDEX(INSUMOS!$D:$D,MATCH(C1308,INSUMOS!$B:$B,0)),"")</f>
        <v>19627</v>
      </c>
      <c r="G1308" s="615"/>
      <c r="H1308" s="603">
        <f t="shared" si="34"/>
        <v>23552.399999999998</v>
      </c>
      <c r="I1308" s="595"/>
    </row>
    <row r="1309" spans="2:10">
      <c r="B1309" s="599"/>
      <c r="C1309" s="606" t="s">
        <v>304</v>
      </c>
      <c r="D1309" s="601" t="str">
        <f>IFERROR(INDEX(INSUMOS!$C:$C,MATCH(C1309,INSUMOS!$B:$B,0)),"")</f>
        <v>lb</v>
      </c>
      <c r="E1309" s="87">
        <v>0.3</v>
      </c>
      <c r="F1309" s="607">
        <f>IFERROR(INDEX(INSUMOS!$D:$D,MATCH(C1309,INSUMOS!$B:$B,0)),"")</f>
        <v>5512</v>
      </c>
      <c r="G1309" s="615"/>
      <c r="H1309" s="603">
        <f t="shared" si="34"/>
        <v>1653.6</v>
      </c>
      <c r="I1309" s="595"/>
    </row>
    <row r="1310" spans="2:10">
      <c r="B1310" s="599"/>
      <c r="C1310" s="606"/>
      <c r="D1310" s="601" t="str">
        <f>IFERROR(INDEX(INSUMOS!$C:$C,MATCH(C1310,INSUMOS!$B:$B,0)),"")</f>
        <v/>
      </c>
      <c r="E1310" s="88">
        <v>0.02</v>
      </c>
      <c r="F1310" s="607" t="str">
        <f>IFERROR(INDEX(INSUMOS!$D:$D,MATCH(C1310,INSUMOS!$B:$B,0)),"")</f>
        <v/>
      </c>
      <c r="G1310" s="615"/>
      <c r="H1310" s="603">
        <f t="shared" si="34"/>
        <v>0</v>
      </c>
      <c r="I1310" s="595"/>
    </row>
    <row r="1311" spans="2:10">
      <c r="B1311" s="599"/>
      <c r="C1311" s="606"/>
      <c r="D1311" s="601" t="str">
        <f>IFERROR(INDEX(INSUMOS!$C:$C,MATCH(C1311,INSUMOS!$B:$B,0)),"")</f>
        <v/>
      </c>
      <c r="E1311" s="87"/>
      <c r="F1311" s="607" t="str">
        <f>IFERROR(INDEX(INSUMOS!$D:$D,MATCH(C1311,INSUMOS!$B:$B,0)),"")</f>
        <v/>
      </c>
      <c r="G1311" s="615"/>
      <c r="H1311" s="603">
        <f t="shared" si="34"/>
        <v>0</v>
      </c>
      <c r="I1311" s="595"/>
    </row>
    <row r="1312" spans="2:10" ht="15.75" thickBot="1">
      <c r="B1312" s="599"/>
      <c r="C1312" s="606"/>
      <c r="D1312" s="601" t="str">
        <f>IFERROR(INDEX(INSUMOS!$C:$C,MATCH(C1312,INSUMOS!$B:$B,0)),"")</f>
        <v/>
      </c>
      <c r="E1312" s="87"/>
      <c r="F1312" s="607" t="str">
        <f>IFERROR(INDEX(INSUMOS!$D:$D,MATCH(C1312,INSUMOS!$B:$B,0)),"")</f>
        <v/>
      </c>
      <c r="G1312" s="615"/>
      <c r="H1312" s="608">
        <f t="shared" si="34"/>
        <v>0</v>
      </c>
      <c r="I1312" s="595"/>
    </row>
    <row r="1313" spans="2:9" ht="15.75" thickBot="1">
      <c r="B1313" s="593"/>
      <c r="H1313" s="609" t="s">
        <v>307</v>
      </c>
      <c r="I1313" s="610">
        <f>SUM(H1305:H1312)</f>
        <v>785573.3121604675</v>
      </c>
    </row>
    <row r="1314" spans="2:9">
      <c r="B1314" s="593"/>
      <c r="C1314" s="611" t="s">
        <v>308</v>
      </c>
      <c r="I1314" s="595"/>
    </row>
    <row r="1315" spans="2:9">
      <c r="B1315" s="596" t="s">
        <v>295</v>
      </c>
      <c r="C1315" s="597" t="s">
        <v>296</v>
      </c>
      <c r="D1315" s="598" t="s">
        <v>309</v>
      </c>
      <c r="E1315" s="612" t="s">
        <v>310</v>
      </c>
      <c r="F1315" s="612"/>
      <c r="G1315" s="613" t="s">
        <v>311</v>
      </c>
      <c r="H1315" s="614" t="s">
        <v>301</v>
      </c>
      <c r="I1315" s="595"/>
    </row>
    <row r="1316" spans="2:9">
      <c r="B1316" s="599"/>
      <c r="C1316" s="606" t="s">
        <v>312</v>
      </c>
      <c r="D1316" s="601">
        <v>1</v>
      </c>
      <c r="E1316" s="615">
        <f>IFERROR(INDEX('MANO DE OBRA'!$F:$F,MATCH(C1316,'MANO DE OBRA'!$B:$B,0)),"")</f>
        <v>0.77116642793298318</v>
      </c>
      <c r="F1316" s="603">
        <f>IFERROR(INDEX('MANO DE OBRA'!$J:$J,MATCH(C1316,'MANO DE OBRA'!$B:$B,0)),"")</f>
        <v>103371.47181666666</v>
      </c>
      <c r="G1316" s="83">
        <v>5</v>
      </c>
      <c r="H1316" s="603">
        <f>IFERROR((F1316/G1316)*D1316,0)</f>
        <v>20674.294363333331</v>
      </c>
      <c r="I1316" s="595"/>
    </row>
    <row r="1317" spans="2:9">
      <c r="B1317" s="599"/>
      <c r="C1317" s="606" t="s">
        <v>330</v>
      </c>
      <c r="D1317" s="601">
        <v>1</v>
      </c>
      <c r="E1317" s="615">
        <f>IFERROR(INDEX('MANO DE OBRA'!$F:$F,MATCH(C1317,'MANO DE OBRA'!$B:$B,0)),"")</f>
        <v>0.77116642793298318</v>
      </c>
      <c r="F1317" s="603">
        <f>IFERROR(INDEX('MANO DE OBRA'!$J:$J,MATCH(C1317,'MANO DE OBRA'!$B:$B,0)),"")</f>
        <v>169529.21377933328</v>
      </c>
      <c r="G1317" s="83">
        <f>+G1316</f>
        <v>5</v>
      </c>
      <c r="H1317" s="603">
        <f>IFERROR((F1317/G1317)*D1317,0)</f>
        <v>33905.842755866659</v>
      </c>
      <c r="I1317" s="595"/>
    </row>
    <row r="1318" spans="2:9" ht="15.75" thickBot="1">
      <c r="B1318" s="599"/>
      <c r="C1318" s="606"/>
      <c r="D1318" s="601"/>
      <c r="E1318" s="615" t="str">
        <f>IFERROR(INDEX('MANO DE OBRA'!$F:$F,MATCH(C1318,'MANO DE OBRA'!$B:$B,0)),"")</f>
        <v/>
      </c>
      <c r="F1318" s="603" t="str">
        <f>IFERROR(INDEX('MANO DE OBRA'!$J:$J,MATCH(C1318,'MANO DE OBRA'!$B:$B,0)),"")</f>
        <v/>
      </c>
      <c r="G1318" s="83"/>
      <c r="H1318" s="603">
        <f>IFERROR((F1318/G1318)*D1318,0)</f>
        <v>0</v>
      </c>
      <c r="I1318" s="595"/>
    </row>
    <row r="1319" spans="2:9" ht="15.75" thickBot="1">
      <c r="B1319" s="593"/>
      <c r="H1319" s="609" t="s">
        <v>307</v>
      </c>
      <c r="I1319" s="610">
        <f>SUM(H1316:H1318)</f>
        <v>54580.137119199993</v>
      </c>
    </row>
    <row r="1320" spans="2:9">
      <c r="B1320" s="593"/>
      <c r="C1320" s="611" t="s">
        <v>313</v>
      </c>
      <c r="I1320" s="595"/>
    </row>
    <row r="1321" spans="2:9" ht="30">
      <c r="B1321" s="596" t="s">
        <v>295</v>
      </c>
      <c r="C1321" s="597" t="s">
        <v>296</v>
      </c>
      <c r="D1321" s="613" t="s">
        <v>238</v>
      </c>
      <c r="E1321" s="613" t="s">
        <v>22</v>
      </c>
      <c r="F1321" s="613" t="s">
        <v>314</v>
      </c>
      <c r="G1321" s="613" t="s">
        <v>315</v>
      </c>
      <c r="H1321" s="613" t="s">
        <v>301</v>
      </c>
      <c r="I1321" s="595"/>
    </row>
    <row r="1322" spans="2:9">
      <c r="B1322" s="599"/>
      <c r="C1322" s="616" t="s">
        <v>316</v>
      </c>
      <c r="D1322" s="615">
        <v>0.05</v>
      </c>
      <c r="E1322" s="602"/>
      <c r="F1322" s="603">
        <f>+I1319</f>
        <v>54580.137119199993</v>
      </c>
      <c r="G1322" s="601">
        <v>1</v>
      </c>
      <c r="H1322" s="603">
        <f>IFERROR(G1322*F1322*D1322,0)</f>
        <v>2729.0068559599999</v>
      </c>
      <c r="I1322" s="595"/>
    </row>
    <row r="1323" spans="2:9" ht="30">
      <c r="B1323" s="599"/>
      <c r="C1323" s="606" t="s">
        <v>333</v>
      </c>
      <c r="D1323" s="601"/>
      <c r="E1323" s="601" t="str">
        <f>IFERROR(INDEX(INSUMOS!$C:$C,MATCH(C1323,INSUMOS!$B:$B,0)),"")</f>
        <v>día</v>
      </c>
      <c r="F1323" s="603">
        <f>IFERROR(INDEX(INSUMOS!$D:$D,MATCH(C1323,INSUMOS!$B:$B,0)),"")</f>
        <v>40610</v>
      </c>
      <c r="G1323" s="83">
        <v>0.08</v>
      </c>
      <c r="H1323" s="603">
        <f>IFERROR(G1323*F1323,0)</f>
        <v>3248.8</v>
      </c>
      <c r="I1323" s="595"/>
    </row>
    <row r="1324" spans="2:9" ht="30">
      <c r="B1324" s="599"/>
      <c r="C1324" s="629" t="s">
        <v>322</v>
      </c>
      <c r="D1324" s="601"/>
      <c r="E1324" s="601" t="str">
        <f>IFERROR(INDEX(INSUMOS!$C:$C,MATCH(C1324,INSUMOS!$B:$B,0)),"")</f>
        <v>día</v>
      </c>
      <c r="F1324" s="603">
        <f>IFERROR(INDEX(INSUMOS!$D:$D,MATCH(C1324,INSUMOS!$B:$B,0)),"")</f>
        <v>248</v>
      </c>
      <c r="G1324" s="83">
        <v>0.2</v>
      </c>
      <c r="H1324" s="603">
        <f>IFERROR(G1324*F1324,0)</f>
        <v>49.6</v>
      </c>
      <c r="I1324" s="595"/>
    </row>
    <row r="1325" spans="2:9" ht="15.75" thickBot="1">
      <c r="B1325" s="599"/>
      <c r="C1325" s="606" t="s">
        <v>321</v>
      </c>
      <c r="D1325" s="601"/>
      <c r="E1325" s="601" t="str">
        <f>IFERROR(INDEX(INSUMOS!$C:$C,MATCH(C1325,INSUMOS!$B:$B,0)),"")</f>
        <v>día</v>
      </c>
      <c r="F1325" s="603">
        <f>IFERROR(INDEX(INSUMOS!$D:$D,MATCH(C1325,INSUMOS!$B:$B,0)),"")</f>
        <v>2900</v>
      </c>
      <c r="G1325" s="83">
        <v>0.2</v>
      </c>
      <c r="H1325" s="608">
        <f>IFERROR(G1325*F1325,0)</f>
        <v>580</v>
      </c>
      <c r="I1325" s="595"/>
    </row>
    <row r="1326" spans="2:9" ht="15.75" thickBot="1">
      <c r="B1326" s="593"/>
      <c r="H1326" s="609" t="s">
        <v>307</v>
      </c>
      <c r="I1326" s="610">
        <f>SUM(H1322:H1325)</f>
        <v>6607.40685596</v>
      </c>
    </row>
    <row r="1327" spans="2:9">
      <c r="B1327" s="593"/>
      <c r="C1327" s="611" t="s">
        <v>317</v>
      </c>
      <c r="I1327" s="595"/>
    </row>
    <row r="1328" spans="2:9" ht="30">
      <c r="B1328" s="596" t="s">
        <v>295</v>
      </c>
      <c r="C1328" s="597" t="s">
        <v>296</v>
      </c>
      <c r="D1328" s="613" t="s">
        <v>238</v>
      </c>
      <c r="E1328" s="613" t="s">
        <v>22</v>
      </c>
      <c r="F1328" s="613" t="s">
        <v>314</v>
      </c>
      <c r="G1328" s="613" t="s">
        <v>315</v>
      </c>
      <c r="H1328" s="598" t="s">
        <v>301</v>
      </c>
      <c r="I1328" s="595"/>
    </row>
    <row r="1329" spans="2:10">
      <c r="B1329" s="599"/>
      <c r="C1329" s="616" t="s">
        <v>318</v>
      </c>
      <c r="D1329" s="615">
        <v>0.01</v>
      </c>
      <c r="E1329" s="617">
        <v>1</v>
      </c>
      <c r="F1329" s="603">
        <f>+I1319</f>
        <v>54580.137119199993</v>
      </c>
      <c r="G1329" s="601">
        <v>0.01</v>
      </c>
      <c r="H1329" s="603">
        <f>IFERROR(G1329*F1329,0)</f>
        <v>545.80137119199992</v>
      </c>
      <c r="I1329" s="595"/>
    </row>
    <row r="1330" spans="2:10">
      <c r="B1330" s="599"/>
      <c r="C1330" s="630"/>
      <c r="E1330" s="601" t="str">
        <f>IFERROR(INDEX(INSUMOS!$C:$C,MATCH(C1330,INSUMOS!$B:$B,0)),"")</f>
        <v/>
      </c>
      <c r="F1330" s="603" t="str">
        <f>IFERROR(INDEX(INSUMOS!$D:$D,MATCH(C1330,INSUMOS!$B:$B,0)),"")</f>
        <v/>
      </c>
      <c r="G1330" s="601">
        <v>1</v>
      </c>
      <c r="H1330" s="603">
        <f>IFERROR(G1330*F1330,0)</f>
        <v>0</v>
      </c>
      <c r="I1330" s="595"/>
    </row>
    <row r="1331" spans="2:10" ht="15.75" thickBot="1">
      <c r="B1331" s="599"/>
      <c r="C1331" s="606"/>
      <c r="D1331" s="601" t="str">
        <f>IFERROR(INDEX(INSUMOS!$C:$C,MATCH(C1331,INSUMOS!$B:$B,0)),"")</f>
        <v/>
      </c>
      <c r="E1331" s="602"/>
      <c r="F1331" s="603" t="str">
        <f>IFERROR(INDEX(INSUMOS!$D:$D,MATCH(C1331,INSUMOS!$B:$B,0)),"")</f>
        <v/>
      </c>
      <c r="G1331" s="601"/>
      <c r="H1331" s="603">
        <f>IFERROR(G1331*F1331,0)</f>
        <v>0</v>
      </c>
      <c r="I1331" s="595"/>
    </row>
    <row r="1332" spans="2:10" ht="15.75" thickBot="1">
      <c r="B1332" s="618"/>
      <c r="C1332" s="619"/>
      <c r="D1332" s="620"/>
      <c r="E1332" s="621"/>
      <c r="F1332" s="621"/>
      <c r="G1332" s="620"/>
      <c r="H1332" s="609" t="s">
        <v>307</v>
      </c>
      <c r="I1332" s="610">
        <f>SUM(H1329:H1331)</f>
        <v>545.80137119199992</v>
      </c>
    </row>
    <row r="1333" spans="2:10" ht="15.75" thickBot="1"/>
    <row r="1334" spans="2:10" ht="33" customHeight="1" thickBot="1">
      <c r="B1334" s="571"/>
      <c r="C1334" s="572" t="str">
        <f>+$C$2</f>
        <v>MANTENIMIENTO RESTAURANTES ESCOLARES</v>
      </c>
      <c r="D1334" s="573"/>
      <c r="E1334" s="573"/>
      <c r="F1334" s="573"/>
      <c r="G1334" s="574"/>
      <c r="H1334" s="575"/>
      <c r="I1334" s="576"/>
    </row>
    <row r="1335" spans="2:10" ht="33" customHeight="1" thickBot="1">
      <c r="B1335" s="577"/>
      <c r="C1335" s="578" t="str">
        <f>+$C$3</f>
        <v>GOBERNACION DE ANTIOQUIA</v>
      </c>
      <c r="D1335" s="579"/>
      <c r="E1335" s="579"/>
      <c r="F1335" s="579"/>
      <c r="G1335" s="580"/>
      <c r="H1335" s="581"/>
      <c r="I1335" s="582"/>
    </row>
    <row r="1336" spans="2:10" ht="15.75" thickBot="1">
      <c r="B1336" s="593"/>
      <c r="I1336" s="595"/>
    </row>
    <row r="1337" spans="2:10" ht="15.75" thickBot="1">
      <c r="B1337" s="589" t="s">
        <v>6</v>
      </c>
      <c r="C1337" s="773" t="str">
        <f>INDEX(ACTIVIDADES!$C:$C,MATCH(B1338,ACTIVIDADES!$B:$B,0))</f>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
      <c r="D1337" s="774"/>
      <c r="E1337" s="774"/>
      <c r="F1337" s="774"/>
      <c r="G1337" s="775"/>
      <c r="H1337" s="587" t="s">
        <v>289</v>
      </c>
      <c r="I1337" s="588" t="s">
        <v>290</v>
      </c>
    </row>
    <row r="1338" spans="2:10">
      <c r="B1338" s="784">
        <f>+ACTIVIDADES!B48</f>
        <v>5.0699999999999985</v>
      </c>
      <c r="C1338" s="776"/>
      <c r="D1338" s="777"/>
      <c r="E1338" s="777"/>
      <c r="F1338" s="777"/>
      <c r="G1338" s="778"/>
      <c r="H1338" s="585">
        <f>IF(I1341=0,0,I1352/I1341)</f>
        <v>0.76782038605614611</v>
      </c>
      <c r="I1338" s="586">
        <f>IF(I1341=0,0,I1358/I1341)</f>
        <v>0.21903737164514514</v>
      </c>
    </row>
    <row r="1339" spans="2:10" ht="15.75" thickBot="1">
      <c r="B1339" s="785"/>
      <c r="C1339" s="776"/>
      <c r="D1339" s="777"/>
      <c r="E1339" s="777"/>
      <c r="F1339" s="777"/>
      <c r="G1339" s="778"/>
      <c r="H1339" s="587" t="s">
        <v>291</v>
      </c>
      <c r="I1339" s="588" t="s">
        <v>292</v>
      </c>
    </row>
    <row r="1340" spans="2:10" ht="15.75" thickBot="1">
      <c r="B1340" s="589" t="s">
        <v>22</v>
      </c>
      <c r="C1340" s="776"/>
      <c r="D1340" s="777"/>
      <c r="E1340" s="777"/>
      <c r="F1340" s="777"/>
      <c r="G1340" s="778"/>
      <c r="H1340" s="585">
        <f>IF(I1341=0,0,I1364/I1341)</f>
        <v>1.0951868582257258E-2</v>
      </c>
      <c r="I1340" s="586">
        <f>IF(I1341=0,0,I1370/I1341)</f>
        <v>2.1903737164514514E-3</v>
      </c>
    </row>
    <row r="1341" spans="2:10" ht="15.75" thickBot="1">
      <c r="B1341" s="590" t="str">
        <f>INDEX(ACTIVIDADES!$D:$D,MATCH(B1338,ACTIVIDADES!$B:$B,0))</f>
        <v>m</v>
      </c>
      <c r="C1341" s="781"/>
      <c r="D1341" s="782"/>
      <c r="E1341" s="782"/>
      <c r="F1341" s="782"/>
      <c r="G1341" s="783"/>
      <c r="H1341" s="591" t="s">
        <v>293</v>
      </c>
      <c r="I1341" s="592">
        <f>SUM(I1352:I1370)</f>
        <v>311477.31040860561</v>
      </c>
      <c r="J1341" s="570">
        <f>+B1338</f>
        <v>5.0699999999999985</v>
      </c>
    </row>
    <row r="1342" spans="2:10">
      <c r="B1342" s="593"/>
      <c r="C1342" s="594" t="s">
        <v>294</v>
      </c>
      <c r="I1342" s="595"/>
    </row>
    <row r="1343" spans="2:10">
      <c r="B1343" s="596" t="s">
        <v>295</v>
      </c>
      <c r="C1343" s="597" t="s">
        <v>296</v>
      </c>
      <c r="D1343" s="598" t="s">
        <v>297</v>
      </c>
      <c r="E1343" s="598" t="s">
        <v>298</v>
      </c>
      <c r="F1343" s="598" t="s">
        <v>299</v>
      </c>
      <c r="G1343" s="598" t="s">
        <v>300</v>
      </c>
      <c r="H1343" s="598" t="s">
        <v>301</v>
      </c>
      <c r="I1343" s="595"/>
    </row>
    <row r="1344" spans="2:10">
      <c r="B1344" s="599"/>
      <c r="C1344" s="567" t="s">
        <v>332</v>
      </c>
      <c r="D1344" s="601" t="str">
        <f>IFERROR(INDEX(INSUMOS!$C:$C,MATCH(C1344,INSUMOS!$B:$B,0)),"")</f>
        <v>m3</v>
      </c>
      <c r="E1344" s="634">
        <v>0.32550000000000001</v>
      </c>
      <c r="F1344" s="603">
        <f>IFERROR(INDEX(INSUMOS!$D:$D,MATCH(C1344,INSUMOS!$B:$B,0)),"")</f>
        <v>686100.73832769773</v>
      </c>
      <c r="G1344" s="615"/>
      <c r="H1344" s="603">
        <f>IFERROR(G1344*F1344*E1344+F1344*E1344,0)</f>
        <v>223325.79032566561</v>
      </c>
      <c r="I1344" s="595"/>
    </row>
    <row r="1345" spans="2:9">
      <c r="B1345" s="599"/>
      <c r="C1345" s="630" t="s">
        <v>337</v>
      </c>
      <c r="D1345" s="601" t="str">
        <f>IFERROR(INDEX(INSUMOS!$C:$C,MATCH(C1345,INSUMOS!$B:$B,0)),"")</f>
        <v>m2</v>
      </c>
      <c r="E1345" s="634">
        <v>1.0185</v>
      </c>
      <c r="F1345" s="603">
        <f>IFERROR(INDEX(INSUMOS!$D:$D,MATCH(C1345,INSUMOS!$B:$B,0)),"")</f>
        <v>12627</v>
      </c>
      <c r="G1345" s="615"/>
      <c r="H1345" s="603">
        <f t="shared" ref="H1345:H1351" si="35">IFERROR(G1345*F1345*E1345+F1345*E1345,0)</f>
        <v>12860.5995</v>
      </c>
      <c r="I1345" s="595"/>
    </row>
    <row r="1346" spans="2:9">
      <c r="B1346" s="599"/>
      <c r="C1346" s="600" t="s">
        <v>304</v>
      </c>
      <c r="D1346" s="601" t="str">
        <f>IFERROR(INDEX(INSUMOS!$C:$C,MATCH(C1346,INSUMOS!$B:$B,0)),"")</f>
        <v>lb</v>
      </c>
      <c r="E1346" s="634">
        <v>0.2</v>
      </c>
      <c r="F1346" s="603">
        <f>IFERROR(INDEX(INSUMOS!$D:$D,MATCH(C1346,INSUMOS!$B:$B,0)),"")</f>
        <v>5512</v>
      </c>
      <c r="G1346" s="615"/>
      <c r="H1346" s="603">
        <f t="shared" si="35"/>
        <v>1102.4000000000001</v>
      </c>
      <c r="I1346" s="595"/>
    </row>
    <row r="1347" spans="2:9">
      <c r="B1347" s="599"/>
      <c r="C1347" s="600" t="s">
        <v>338</v>
      </c>
      <c r="D1347" s="601" t="str">
        <f>IFERROR(INDEX(INSUMOS!$C:$C,MATCH(C1347,INSUMOS!$B:$B,0)),"")</f>
        <v>m2</v>
      </c>
      <c r="E1347" s="634">
        <v>2.3099999999999999E-2</v>
      </c>
      <c r="F1347" s="603">
        <f>IFERROR(INDEX(INSUMOS!$D:$D,MATCH(C1347,INSUMOS!$B:$B,0)),"")</f>
        <v>40674</v>
      </c>
      <c r="G1347" s="615"/>
      <c r="H1347" s="603">
        <f t="shared" si="35"/>
        <v>939.56939999999997</v>
      </c>
      <c r="I1347" s="595"/>
    </row>
    <row r="1348" spans="2:9">
      <c r="B1348" s="599"/>
      <c r="C1348" s="600" t="s">
        <v>306</v>
      </c>
      <c r="D1348" s="601" t="str">
        <f>IFERROR(INDEX(INSUMOS!$C:$C,MATCH(C1348,INSUMOS!$B:$B,0)),"")</f>
        <v>kg</v>
      </c>
      <c r="E1348" s="634">
        <v>0.1</v>
      </c>
      <c r="F1348" s="603">
        <f>IFERROR(INDEX(INSUMOS!$D:$D,MATCH(C1348,INSUMOS!$B:$B,0)),"")</f>
        <v>7753</v>
      </c>
      <c r="G1348" s="615"/>
      <c r="H1348" s="603">
        <f t="shared" si="35"/>
        <v>775.30000000000007</v>
      </c>
      <c r="I1348" s="595"/>
    </row>
    <row r="1349" spans="2:9">
      <c r="B1349" s="599"/>
      <c r="C1349" s="600" t="s">
        <v>339</v>
      </c>
      <c r="D1349" s="601" t="str">
        <f>IFERROR(INDEX(INSUMOS!$C:$C,MATCH(C1349,INSUMOS!$B:$B,0)),"")</f>
        <v>un</v>
      </c>
      <c r="E1349" s="634">
        <v>5.2499999999999997E-4</v>
      </c>
      <c r="F1349" s="603">
        <f>IFERROR(INDEX(INSUMOS!$D:$D,MATCH(C1349,INSUMOS!$B:$B,0)),"")</f>
        <v>295180</v>
      </c>
      <c r="G1349" s="615"/>
      <c r="H1349" s="603">
        <f t="shared" si="35"/>
        <v>154.96949999999998</v>
      </c>
      <c r="I1349" s="595"/>
    </row>
    <row r="1350" spans="2:9">
      <c r="B1350" s="599"/>
      <c r="C1350" s="606"/>
      <c r="D1350" s="601" t="str">
        <f>IFERROR(INDEX(INSUMOS!$C:$C,MATCH(C1350,INSUMOS!$B:$B,0)),"")</f>
        <v/>
      </c>
      <c r="E1350" s="602"/>
      <c r="F1350" s="603" t="str">
        <f>IFERROR(INDEX(INSUMOS!$D:$D,MATCH(C1350,INSUMOS!$B:$B,0)),"")</f>
        <v/>
      </c>
      <c r="G1350" s="615"/>
      <c r="H1350" s="603">
        <f t="shared" si="35"/>
        <v>0</v>
      </c>
      <c r="I1350" s="595"/>
    </row>
    <row r="1351" spans="2:9" ht="15.75" thickBot="1">
      <c r="B1351" s="599"/>
      <c r="C1351" s="606"/>
      <c r="D1351" s="601" t="str">
        <f>IFERROR(INDEX(INSUMOS!$C:$C,MATCH(C1351,INSUMOS!$B:$B,0)),"")</f>
        <v/>
      </c>
      <c r="E1351" s="602"/>
      <c r="F1351" s="603" t="str">
        <f>IFERROR(INDEX(INSUMOS!$D:$D,MATCH(C1351,INSUMOS!$B:$B,0)),"")</f>
        <v/>
      </c>
      <c r="G1351" s="615"/>
      <c r="H1351" s="608">
        <f t="shared" si="35"/>
        <v>0</v>
      </c>
      <c r="I1351" s="595"/>
    </row>
    <row r="1352" spans="2:9" ht="15.75" thickBot="1">
      <c r="B1352" s="593"/>
      <c r="H1352" s="609" t="s">
        <v>307</v>
      </c>
      <c r="I1352" s="610">
        <f>SUM(H1344:H1351)</f>
        <v>239158.62872566562</v>
      </c>
    </row>
    <row r="1353" spans="2:9">
      <c r="B1353" s="593"/>
      <c r="C1353" s="611" t="s">
        <v>308</v>
      </c>
      <c r="I1353" s="595"/>
    </row>
    <row r="1354" spans="2:9">
      <c r="B1354" s="596" t="s">
        <v>295</v>
      </c>
      <c r="C1354" s="597" t="s">
        <v>296</v>
      </c>
      <c r="D1354" s="598" t="s">
        <v>309</v>
      </c>
      <c r="E1354" s="612" t="s">
        <v>310</v>
      </c>
      <c r="F1354" s="612"/>
      <c r="G1354" s="613" t="s">
        <v>311</v>
      </c>
      <c r="H1354" s="614" t="s">
        <v>301</v>
      </c>
      <c r="I1354" s="595"/>
    </row>
    <row r="1355" spans="2:9">
      <c r="B1355" s="599"/>
      <c r="C1355" s="606" t="s">
        <v>312</v>
      </c>
      <c r="D1355" s="601">
        <v>1</v>
      </c>
      <c r="E1355" s="615">
        <f>IFERROR(INDEX('MANO DE OBRA'!$F:$F,MATCH(C1355,'MANO DE OBRA'!$B:$B,0)),"")</f>
        <v>0.77116642793298318</v>
      </c>
      <c r="F1355" s="603">
        <f>IFERROR(INDEX('MANO DE OBRA'!$J:$J,MATCH(C1355,'MANO DE OBRA'!$B:$B,0)),"")</f>
        <v>103371.47181666666</v>
      </c>
      <c r="G1355" s="83">
        <v>4</v>
      </c>
      <c r="H1355" s="603">
        <f>IFERROR((F1355/G1355)*D1355,0)</f>
        <v>25842.867954166664</v>
      </c>
      <c r="I1355" s="595"/>
    </row>
    <row r="1356" spans="2:9">
      <c r="B1356" s="599"/>
      <c r="C1356" s="606" t="s">
        <v>330</v>
      </c>
      <c r="D1356" s="601">
        <v>1</v>
      </c>
      <c r="E1356" s="615">
        <f>IFERROR(INDEX('MANO DE OBRA'!$F:$F,MATCH(C1356,'MANO DE OBRA'!$B:$B,0)),"")</f>
        <v>0.77116642793298318</v>
      </c>
      <c r="F1356" s="603">
        <f>IFERROR(INDEX('MANO DE OBRA'!$J:$J,MATCH(C1356,'MANO DE OBRA'!$B:$B,0)),"")</f>
        <v>169529.21377933328</v>
      </c>
      <c r="G1356" s="83">
        <f>+G1355</f>
        <v>4</v>
      </c>
      <c r="H1356" s="603">
        <f>IFERROR((F1356/G1356)*D1356,0)</f>
        <v>42382.30344483332</v>
      </c>
      <c r="I1356" s="595"/>
    </row>
    <row r="1357" spans="2:9" ht="15.75" thickBot="1">
      <c r="B1357" s="599"/>
      <c r="C1357" s="606"/>
      <c r="D1357" s="601"/>
      <c r="E1357" s="615" t="str">
        <f>IFERROR(INDEX('MANO DE OBRA'!$F:$F,MATCH(C1357,'MANO DE OBRA'!$B:$B,0)),"")</f>
        <v/>
      </c>
      <c r="F1357" s="603" t="str">
        <f>IFERROR(INDEX('MANO DE OBRA'!$J:$J,MATCH(C1357,'MANO DE OBRA'!$B:$B,0)),"")</f>
        <v/>
      </c>
      <c r="G1357" s="83"/>
      <c r="H1357" s="603">
        <f>IFERROR((F1357/G1357)*D1357,0)</f>
        <v>0</v>
      </c>
      <c r="I1357" s="595"/>
    </row>
    <row r="1358" spans="2:9" ht="15.75" thickBot="1">
      <c r="B1358" s="593"/>
      <c r="H1358" s="609" t="s">
        <v>307</v>
      </c>
      <c r="I1358" s="610">
        <f>SUM(H1355:H1357)</f>
        <v>68225.171398999984</v>
      </c>
    </row>
    <row r="1359" spans="2:9">
      <c r="B1359" s="593"/>
      <c r="C1359" s="611" t="s">
        <v>313</v>
      </c>
      <c r="I1359" s="595"/>
    </row>
    <row r="1360" spans="2:9" ht="30">
      <c r="B1360" s="596" t="s">
        <v>295</v>
      </c>
      <c r="C1360" s="597" t="s">
        <v>296</v>
      </c>
      <c r="D1360" s="613" t="s">
        <v>238</v>
      </c>
      <c r="E1360" s="613" t="s">
        <v>22</v>
      </c>
      <c r="F1360" s="613" t="s">
        <v>314</v>
      </c>
      <c r="G1360" s="613" t="s">
        <v>315</v>
      </c>
      <c r="H1360" s="613" t="s">
        <v>301</v>
      </c>
      <c r="I1360" s="595"/>
    </row>
    <row r="1361" spans="2:9">
      <c r="B1361" s="599"/>
      <c r="C1361" s="616" t="s">
        <v>316</v>
      </c>
      <c r="D1361" s="615">
        <v>0.05</v>
      </c>
      <c r="E1361" s="602"/>
      <c r="F1361" s="603">
        <f>+I1358</f>
        <v>68225.171398999984</v>
      </c>
      <c r="G1361" s="601">
        <v>1</v>
      </c>
      <c r="H1361" s="603">
        <f>IFERROR(G1361*F1361*D1361,0)</f>
        <v>3411.2585699499996</v>
      </c>
      <c r="I1361" s="595"/>
    </row>
    <row r="1362" spans="2:9">
      <c r="B1362" s="599"/>
      <c r="C1362" s="606"/>
      <c r="D1362" s="601"/>
      <c r="E1362" s="601" t="str">
        <f>IFERROR(INDEX(INSUMOS!$C:$C,MATCH(C1362,INSUMOS!$B:$B,0)),"")</f>
        <v/>
      </c>
      <c r="F1362" s="603" t="str">
        <f>IFERROR(INDEX(INSUMOS!$D:$D,MATCH(C1362,INSUMOS!$B:$B,0)),"")</f>
        <v/>
      </c>
      <c r="G1362" s="83"/>
      <c r="H1362" s="603">
        <f>IFERROR(G1362*F1362,0)</f>
        <v>0</v>
      </c>
      <c r="I1362" s="595"/>
    </row>
    <row r="1363" spans="2:9" ht="15.75" thickBot="1">
      <c r="B1363" s="599"/>
      <c r="C1363" s="606"/>
      <c r="D1363" s="601"/>
      <c r="E1363" s="601" t="str">
        <f>IFERROR(INDEX(INSUMOS!$C:$C,MATCH(C1363,INSUMOS!$B:$B,0)),"")</f>
        <v/>
      </c>
      <c r="F1363" s="603" t="str">
        <f>IFERROR(INDEX(INSUMOS!$D:$D,MATCH(C1363,INSUMOS!$B:$B,0)),"")</f>
        <v/>
      </c>
      <c r="G1363" s="83"/>
      <c r="H1363" s="608">
        <f>IFERROR(G1363*F1363,0)</f>
        <v>0</v>
      </c>
      <c r="I1363" s="595"/>
    </row>
    <row r="1364" spans="2:9" ht="15.75" thickBot="1">
      <c r="B1364" s="593"/>
      <c r="H1364" s="609" t="s">
        <v>307</v>
      </c>
      <c r="I1364" s="610">
        <f>SUM(H1361:H1363)</f>
        <v>3411.2585699499996</v>
      </c>
    </row>
    <row r="1365" spans="2:9">
      <c r="B1365" s="593"/>
      <c r="C1365" s="611" t="s">
        <v>317</v>
      </c>
      <c r="I1365" s="595"/>
    </row>
    <row r="1366" spans="2:9" ht="30">
      <c r="B1366" s="596" t="s">
        <v>295</v>
      </c>
      <c r="C1366" s="597" t="s">
        <v>296</v>
      </c>
      <c r="D1366" s="613" t="s">
        <v>238</v>
      </c>
      <c r="E1366" s="613" t="s">
        <v>22</v>
      </c>
      <c r="F1366" s="613" t="s">
        <v>314</v>
      </c>
      <c r="G1366" s="613" t="s">
        <v>315</v>
      </c>
      <c r="H1366" s="598" t="s">
        <v>301</v>
      </c>
      <c r="I1366" s="595"/>
    </row>
    <row r="1367" spans="2:9">
      <c r="B1367" s="599"/>
      <c r="C1367" s="616" t="s">
        <v>318</v>
      </c>
      <c r="D1367" s="615">
        <v>0.01</v>
      </c>
      <c r="E1367" s="617">
        <v>1</v>
      </c>
      <c r="F1367" s="603">
        <f>+I1358</f>
        <v>68225.171398999984</v>
      </c>
      <c r="G1367" s="601">
        <v>0.01</v>
      </c>
      <c r="H1367" s="603">
        <f>IFERROR(G1367*F1367,0)</f>
        <v>682.25171398999987</v>
      </c>
      <c r="I1367" s="595"/>
    </row>
    <row r="1368" spans="2:9">
      <c r="B1368" s="599"/>
      <c r="C1368" s="630"/>
      <c r="E1368" s="601" t="str">
        <f>IFERROR(INDEX(INSUMOS!$C:$C,MATCH(C1368,INSUMOS!$B:$B,0)),"")</f>
        <v/>
      </c>
      <c r="F1368" s="603" t="str">
        <f>IFERROR(INDEX(INSUMOS!$D:$D,MATCH(C1368,INSUMOS!$B:$B,0)),"")</f>
        <v/>
      </c>
      <c r="G1368" s="601">
        <v>1</v>
      </c>
      <c r="H1368" s="603">
        <f>IFERROR(G1368*F1368,0)</f>
        <v>0</v>
      </c>
      <c r="I1368" s="595"/>
    </row>
    <row r="1369" spans="2:9" ht="15.75" thickBot="1">
      <c r="B1369" s="599"/>
      <c r="C1369" s="606"/>
      <c r="D1369" s="601" t="str">
        <f>IFERROR(INDEX(INSUMOS!$C:$C,MATCH(C1369,INSUMOS!$B:$B,0)),"")</f>
        <v/>
      </c>
      <c r="E1369" s="602"/>
      <c r="F1369" s="603" t="str">
        <f>IFERROR(INDEX(INSUMOS!$D:$D,MATCH(C1369,INSUMOS!$B:$B,0)),"")</f>
        <v/>
      </c>
      <c r="G1369" s="601"/>
      <c r="H1369" s="603">
        <f>IFERROR(G1369*F1369,0)</f>
        <v>0</v>
      </c>
      <c r="I1369" s="595"/>
    </row>
    <row r="1370" spans="2:9" ht="15.75" thickBot="1">
      <c r="B1370" s="618"/>
      <c r="C1370" s="619"/>
      <c r="D1370" s="620"/>
      <c r="E1370" s="621"/>
      <c r="F1370" s="621"/>
      <c r="G1370" s="620"/>
      <c r="H1370" s="609" t="s">
        <v>307</v>
      </c>
      <c r="I1370" s="610">
        <f>SUM(H1367:H1369)</f>
        <v>682.25171398999987</v>
      </c>
    </row>
    <row r="1371" spans="2:9" ht="15.75" thickBot="1"/>
    <row r="1372" spans="2:9" ht="33" customHeight="1" thickBot="1">
      <c r="B1372" s="571"/>
      <c r="C1372" s="572" t="str">
        <f>+$C$2</f>
        <v>MANTENIMIENTO RESTAURANTES ESCOLARES</v>
      </c>
      <c r="D1372" s="573"/>
      <c r="E1372" s="573"/>
      <c r="F1372" s="573"/>
      <c r="G1372" s="574"/>
      <c r="H1372" s="575"/>
      <c r="I1372" s="576"/>
    </row>
    <row r="1373" spans="2:9" ht="33" customHeight="1" thickBot="1">
      <c r="B1373" s="577"/>
      <c r="C1373" s="578" t="str">
        <f>+$C$3</f>
        <v>GOBERNACION DE ANTIOQUIA</v>
      </c>
      <c r="D1373" s="579"/>
      <c r="E1373" s="579"/>
      <c r="F1373" s="579"/>
      <c r="G1373" s="580"/>
      <c r="H1373" s="581"/>
      <c r="I1373" s="582"/>
    </row>
    <row r="1374" spans="2:9" ht="15.75" thickBot="1">
      <c r="B1374" s="593"/>
      <c r="I1374" s="595"/>
    </row>
    <row r="1375" spans="2:9" ht="15.75" thickBot="1">
      <c r="B1375" s="589" t="s">
        <v>6</v>
      </c>
      <c r="C1375" s="773" t="str">
        <f>INDEX(ACTIVIDADES!$C:$C,MATCH(B1376,ACTIVIDADES!$B:$B,0))</f>
        <v>Construcción de CUNETA EN "V" en concreto de 21 Mpa., DESARROLLO DE 0.75 m., ESPESOR DE 0.10 m. Incluye suministro, transporte y colocación del concreto, entresuelo 15 cm de piedra y 5 cm de arenilla y todos lo demás elementos necesario para su correcta construcción.</v>
      </c>
      <c r="D1375" s="774"/>
      <c r="E1375" s="774"/>
      <c r="F1375" s="774"/>
      <c r="G1375" s="775"/>
      <c r="H1375" s="587" t="s">
        <v>289</v>
      </c>
      <c r="I1375" s="588" t="s">
        <v>290</v>
      </c>
    </row>
    <row r="1376" spans="2:9">
      <c r="B1376" s="784">
        <f>+ACTIVIDADES!B49</f>
        <v>5.0799999999999983</v>
      </c>
      <c r="C1376" s="776"/>
      <c r="D1376" s="777"/>
      <c r="E1376" s="777"/>
      <c r="F1376" s="777"/>
      <c r="G1376" s="778"/>
      <c r="H1376" s="585">
        <f>IF(I1379=0,0,I1390/I1379)</f>
        <v>0.74825692449573167</v>
      </c>
      <c r="I1376" s="586">
        <f>IF(I1379=0,0,I1396/I1379)</f>
        <v>0.23749346745685682</v>
      </c>
    </row>
    <row r="1377" spans="2:10" ht="15.75" thickBot="1">
      <c r="B1377" s="785"/>
      <c r="C1377" s="776"/>
      <c r="D1377" s="777"/>
      <c r="E1377" s="777"/>
      <c r="F1377" s="777"/>
      <c r="G1377" s="778"/>
      <c r="H1377" s="587" t="s">
        <v>291</v>
      </c>
      <c r="I1377" s="588" t="s">
        <v>292</v>
      </c>
    </row>
    <row r="1378" spans="2:10" ht="15.75" thickBot="1">
      <c r="B1378" s="589" t="s">
        <v>22</v>
      </c>
      <c r="C1378" s="776"/>
      <c r="D1378" s="777"/>
      <c r="E1378" s="777"/>
      <c r="F1378" s="777"/>
      <c r="G1378" s="778"/>
      <c r="H1378" s="585">
        <f>IF(I1379=0,0,I1402/I1379)</f>
        <v>1.1874673372842842E-2</v>
      </c>
      <c r="I1378" s="586">
        <f>IF(I1379=0,0,I1408/I1379)</f>
        <v>2.3749346745685681E-3</v>
      </c>
    </row>
    <row r="1379" spans="2:10" ht="15.75" thickBot="1">
      <c r="B1379" s="590" t="str">
        <f>INDEX(ACTIVIDADES!$D:$D,MATCH(B1376,ACTIVIDADES!$B:$B,0))</f>
        <v>m</v>
      </c>
      <c r="C1379" s="781"/>
      <c r="D1379" s="782"/>
      <c r="E1379" s="782"/>
      <c r="F1379" s="782"/>
      <c r="G1379" s="783"/>
      <c r="H1379" s="591" t="s">
        <v>293</v>
      </c>
      <c r="I1379" s="592">
        <f>SUM(I1390:I1408)</f>
        <v>95757.260370952863</v>
      </c>
      <c r="J1379" s="570">
        <f>+B1376</f>
        <v>5.0799999999999983</v>
      </c>
    </row>
    <row r="1380" spans="2:10">
      <c r="B1380" s="593"/>
      <c r="C1380" s="594" t="s">
        <v>294</v>
      </c>
      <c r="I1380" s="595"/>
    </row>
    <row r="1381" spans="2:10">
      <c r="B1381" s="596" t="s">
        <v>295</v>
      </c>
      <c r="C1381" s="597" t="s">
        <v>296</v>
      </c>
      <c r="D1381" s="598" t="s">
        <v>297</v>
      </c>
      <c r="E1381" s="598" t="s">
        <v>298</v>
      </c>
      <c r="F1381" s="598" t="s">
        <v>299</v>
      </c>
      <c r="G1381" s="598" t="s">
        <v>300</v>
      </c>
      <c r="H1381" s="598" t="s">
        <v>301</v>
      </c>
      <c r="I1381" s="595"/>
    </row>
    <row r="1382" spans="2:10">
      <c r="B1382" s="599"/>
      <c r="C1382" s="567" t="s">
        <v>332</v>
      </c>
      <c r="D1382" s="601" t="str">
        <f>IFERROR(INDEX(INSUMOS!$C:$C,MATCH(C1382,INSUMOS!$B:$B,0)),"")</f>
        <v>m3</v>
      </c>
      <c r="E1382" s="634">
        <v>7.8750000000000001E-2</v>
      </c>
      <c r="F1382" s="603">
        <f>IFERROR(INDEX(INSUMOS!$D:$D,MATCH(C1382,INSUMOS!$B:$B,0)),"")</f>
        <v>686100.73832769773</v>
      </c>
      <c r="G1382" s="615"/>
      <c r="H1382" s="603">
        <f>IFERROR(G1382*F1382*E1382+F1382*E1382,0)</f>
        <v>54030.433143306196</v>
      </c>
      <c r="I1382" s="595"/>
    </row>
    <row r="1383" spans="2:10">
      <c r="B1383" s="599"/>
      <c r="C1383" s="600" t="s">
        <v>327</v>
      </c>
      <c r="D1383" s="601" t="str">
        <f>IFERROR(INDEX(INSUMOS!$C:$C,MATCH(C1383,INSUMOS!$B:$B,0)),"")</f>
        <v>m3</v>
      </c>
      <c r="E1383" s="634">
        <v>0.04</v>
      </c>
      <c r="F1383" s="603">
        <f>IFERROR(INDEX(INSUMOS!$D:$D,MATCH(C1383,INSUMOS!$B:$B,0)),"")</f>
        <v>46115</v>
      </c>
      <c r="G1383" s="615"/>
      <c r="H1383" s="603">
        <f t="shared" ref="H1383:H1389" si="36">IFERROR(G1383*F1383*E1383+F1383*E1383,0)</f>
        <v>1844.6000000000001</v>
      </c>
      <c r="I1383" s="595"/>
    </row>
    <row r="1384" spans="2:10">
      <c r="B1384" s="599"/>
      <c r="C1384" s="630" t="s">
        <v>329</v>
      </c>
      <c r="D1384" s="601" t="str">
        <f>IFERROR(INDEX(INSUMOS!$C:$C,MATCH(C1384,INSUMOS!$B:$B,0)),"")</f>
        <v>m3</v>
      </c>
      <c r="E1384" s="634">
        <v>0.11</v>
      </c>
      <c r="F1384" s="603">
        <f>IFERROR(INDEX(INSUMOS!$D:$D,MATCH(C1384,INSUMOS!$B:$B,0)),"")</f>
        <v>45500</v>
      </c>
      <c r="G1384" s="615"/>
      <c r="H1384" s="603">
        <f t="shared" si="36"/>
        <v>5005</v>
      </c>
      <c r="I1384" s="595"/>
    </row>
    <row r="1385" spans="2:10">
      <c r="B1385" s="599"/>
      <c r="C1385" s="600" t="s">
        <v>334</v>
      </c>
      <c r="D1385" s="601" t="str">
        <f>IFERROR(INDEX(INSUMOS!$C:$C,MATCH(C1385,INSUMOS!$B:$B,0)),"")</f>
        <v>un</v>
      </c>
      <c r="E1385" s="634">
        <v>0.5</v>
      </c>
      <c r="F1385" s="603">
        <f>IFERROR(INDEX(INSUMOS!$D:$D,MATCH(C1385,INSUMOS!$B:$B,0)),"")</f>
        <v>8900</v>
      </c>
      <c r="G1385" s="615"/>
      <c r="H1385" s="603">
        <f t="shared" si="36"/>
        <v>4450</v>
      </c>
      <c r="I1385" s="595"/>
    </row>
    <row r="1386" spans="2:10">
      <c r="B1386" s="599"/>
      <c r="C1386" s="635" t="s">
        <v>340</v>
      </c>
      <c r="D1386" s="601" t="str">
        <f>IFERROR(INDEX(INSUMOS!$C:$C,MATCH(C1386,INSUMOS!$B:$B,0)),"")</f>
        <v>kg</v>
      </c>
      <c r="E1386" s="634">
        <v>1</v>
      </c>
      <c r="F1386" s="603">
        <f>IFERROR(INDEX(INSUMOS!$D:$D,MATCH(C1386,INSUMOS!$B:$B,0)),"")</f>
        <v>6321</v>
      </c>
      <c r="G1386" s="615"/>
      <c r="H1386" s="603">
        <f t="shared" si="36"/>
        <v>6321</v>
      </c>
      <c r="I1386" s="595"/>
    </row>
    <row r="1387" spans="2:10">
      <c r="B1387" s="599"/>
      <c r="C1387" s="600"/>
      <c r="D1387" s="601" t="str">
        <f>IFERROR(INDEX(INSUMOS!$C:$C,MATCH(C1387,INSUMOS!$B:$B,0)),"")</f>
        <v/>
      </c>
      <c r="E1387" s="634"/>
      <c r="F1387" s="603" t="str">
        <f>IFERROR(INDEX(INSUMOS!$D:$D,MATCH(C1387,INSUMOS!$B:$B,0)),"")</f>
        <v/>
      </c>
      <c r="G1387" s="615"/>
      <c r="H1387" s="603">
        <f t="shared" si="36"/>
        <v>0</v>
      </c>
      <c r="I1387" s="595"/>
    </row>
    <row r="1388" spans="2:10">
      <c r="B1388" s="599"/>
      <c r="C1388" s="606"/>
      <c r="D1388" s="601" t="str">
        <f>IFERROR(INDEX(INSUMOS!$C:$C,MATCH(C1388,INSUMOS!$B:$B,0)),"")</f>
        <v/>
      </c>
      <c r="E1388" s="602"/>
      <c r="F1388" s="603" t="str">
        <f>IFERROR(INDEX(INSUMOS!$D:$D,MATCH(C1388,INSUMOS!$B:$B,0)),"")</f>
        <v/>
      </c>
      <c r="G1388" s="615"/>
      <c r="H1388" s="603">
        <f t="shared" si="36"/>
        <v>0</v>
      </c>
      <c r="I1388" s="595"/>
    </row>
    <row r="1389" spans="2:10" ht="15.75" thickBot="1">
      <c r="B1389" s="599"/>
      <c r="C1389" s="606"/>
      <c r="D1389" s="601" t="str">
        <f>IFERROR(INDEX(INSUMOS!$C:$C,MATCH(C1389,INSUMOS!$B:$B,0)),"")</f>
        <v/>
      </c>
      <c r="E1389" s="602"/>
      <c r="F1389" s="603" t="str">
        <f>IFERROR(INDEX(INSUMOS!$D:$D,MATCH(C1389,INSUMOS!$B:$B,0)),"")</f>
        <v/>
      </c>
      <c r="G1389" s="615"/>
      <c r="H1389" s="608">
        <f t="shared" si="36"/>
        <v>0</v>
      </c>
      <c r="I1389" s="595"/>
    </row>
    <row r="1390" spans="2:10" ht="15.75" thickBot="1">
      <c r="B1390" s="593"/>
      <c r="H1390" s="609" t="s">
        <v>307</v>
      </c>
      <c r="I1390" s="610">
        <f>SUM(H1382:H1389)</f>
        <v>71651.033143306195</v>
      </c>
    </row>
    <row r="1391" spans="2:10">
      <c r="B1391" s="593"/>
      <c r="C1391" s="611" t="s">
        <v>308</v>
      </c>
      <c r="I1391" s="595"/>
    </row>
    <row r="1392" spans="2:10">
      <c r="B1392" s="596" t="s">
        <v>295</v>
      </c>
      <c r="C1392" s="597" t="s">
        <v>296</v>
      </c>
      <c r="D1392" s="598" t="s">
        <v>309</v>
      </c>
      <c r="E1392" s="612" t="s">
        <v>310</v>
      </c>
      <c r="F1392" s="612"/>
      <c r="G1392" s="613" t="s">
        <v>311</v>
      </c>
      <c r="H1392" s="614" t="s">
        <v>301</v>
      </c>
      <c r="I1392" s="595"/>
    </row>
    <row r="1393" spans="2:9">
      <c r="B1393" s="599"/>
      <c r="C1393" s="606" t="s">
        <v>312</v>
      </c>
      <c r="D1393" s="601">
        <v>1</v>
      </c>
      <c r="E1393" s="615">
        <f>IFERROR(INDEX('MANO DE OBRA'!$F:$F,MATCH(C1393,'MANO DE OBRA'!$B:$B,0)),"")</f>
        <v>0.77116642793298318</v>
      </c>
      <c r="F1393" s="603">
        <f>IFERROR(INDEX('MANO DE OBRA'!$J:$J,MATCH(C1393,'MANO DE OBRA'!$B:$B,0)),"")</f>
        <v>103371.47181666666</v>
      </c>
      <c r="G1393" s="83">
        <v>12</v>
      </c>
      <c r="H1393" s="603">
        <f>IFERROR((F1393/G1393)*D1393,0)</f>
        <v>8614.2893180555548</v>
      </c>
      <c r="I1393" s="595"/>
    </row>
    <row r="1394" spans="2:9">
      <c r="B1394" s="599"/>
      <c r="C1394" s="606" t="s">
        <v>330</v>
      </c>
      <c r="D1394" s="601">
        <v>1</v>
      </c>
      <c r="E1394" s="615">
        <f>IFERROR(INDEX('MANO DE OBRA'!$F:$F,MATCH(C1394,'MANO DE OBRA'!$B:$B,0)),"")</f>
        <v>0.77116642793298318</v>
      </c>
      <c r="F1394" s="603">
        <f>IFERROR(INDEX('MANO DE OBRA'!$J:$J,MATCH(C1394,'MANO DE OBRA'!$B:$B,0)),"")</f>
        <v>169529.21377933328</v>
      </c>
      <c r="G1394" s="83">
        <f>+G1393</f>
        <v>12</v>
      </c>
      <c r="H1394" s="603">
        <f>IFERROR((F1394/G1394)*D1394,0)</f>
        <v>14127.434481611106</v>
      </c>
      <c r="I1394" s="595"/>
    </row>
    <row r="1395" spans="2:9" ht="15.75" thickBot="1">
      <c r="B1395" s="599"/>
      <c r="C1395" s="606"/>
      <c r="D1395" s="601"/>
      <c r="E1395" s="615" t="str">
        <f>IFERROR(INDEX('MANO DE OBRA'!$F:$F,MATCH(C1395,'MANO DE OBRA'!$B:$B,0)),"")</f>
        <v/>
      </c>
      <c r="F1395" s="603" t="str">
        <f>IFERROR(INDEX('MANO DE OBRA'!$J:$J,MATCH(C1395,'MANO DE OBRA'!$B:$B,0)),"")</f>
        <v/>
      </c>
      <c r="G1395" s="83"/>
      <c r="H1395" s="603">
        <f>IFERROR((F1395/G1395)*D1395,0)</f>
        <v>0</v>
      </c>
      <c r="I1395" s="595"/>
    </row>
    <row r="1396" spans="2:9" ht="15.75" thickBot="1">
      <c r="B1396" s="593"/>
      <c r="H1396" s="609" t="s">
        <v>307</v>
      </c>
      <c r="I1396" s="610">
        <f>SUM(H1393:H1395)</f>
        <v>22741.723799666659</v>
      </c>
    </row>
    <row r="1397" spans="2:9">
      <c r="B1397" s="593"/>
      <c r="C1397" s="611" t="s">
        <v>313</v>
      </c>
      <c r="I1397" s="595"/>
    </row>
    <row r="1398" spans="2:9" ht="30">
      <c r="B1398" s="596" t="s">
        <v>295</v>
      </c>
      <c r="C1398" s="597" t="s">
        <v>296</v>
      </c>
      <c r="D1398" s="613" t="s">
        <v>238</v>
      </c>
      <c r="E1398" s="613" t="s">
        <v>22</v>
      </c>
      <c r="F1398" s="613" t="s">
        <v>314</v>
      </c>
      <c r="G1398" s="613" t="s">
        <v>315</v>
      </c>
      <c r="H1398" s="613" t="s">
        <v>301</v>
      </c>
      <c r="I1398" s="595"/>
    </row>
    <row r="1399" spans="2:9">
      <c r="B1399" s="599"/>
      <c r="C1399" s="616" t="s">
        <v>316</v>
      </c>
      <c r="D1399" s="615">
        <v>0.05</v>
      </c>
      <c r="E1399" s="602"/>
      <c r="F1399" s="603">
        <f>+I1396</f>
        <v>22741.723799666659</v>
      </c>
      <c r="G1399" s="601">
        <v>1</v>
      </c>
      <c r="H1399" s="603">
        <f>IFERROR(G1399*F1399*D1399,0)</f>
        <v>1137.086189983333</v>
      </c>
      <c r="I1399" s="595"/>
    </row>
    <row r="1400" spans="2:9">
      <c r="B1400" s="599"/>
      <c r="C1400" s="606"/>
      <c r="D1400" s="601"/>
      <c r="E1400" s="601" t="str">
        <f>IFERROR(INDEX(INSUMOS!$C:$C,MATCH(C1400,INSUMOS!$B:$B,0)),"")</f>
        <v/>
      </c>
      <c r="F1400" s="603" t="str">
        <f>IFERROR(INDEX(INSUMOS!$D:$D,MATCH(C1400,INSUMOS!$B:$B,0)),"")</f>
        <v/>
      </c>
      <c r="G1400" s="83"/>
      <c r="H1400" s="603">
        <f>IFERROR(G1400*F1400,0)</f>
        <v>0</v>
      </c>
      <c r="I1400" s="595"/>
    </row>
    <row r="1401" spans="2:9" ht="15.75" thickBot="1">
      <c r="B1401" s="599"/>
      <c r="C1401" s="606"/>
      <c r="D1401" s="601"/>
      <c r="E1401" s="601" t="str">
        <f>IFERROR(INDEX(INSUMOS!$C:$C,MATCH(C1401,INSUMOS!$B:$B,0)),"")</f>
        <v/>
      </c>
      <c r="F1401" s="603" t="str">
        <f>IFERROR(INDEX(INSUMOS!$D:$D,MATCH(C1401,INSUMOS!$B:$B,0)),"")</f>
        <v/>
      </c>
      <c r="G1401" s="83"/>
      <c r="H1401" s="608">
        <f>IFERROR(G1401*F1401,0)</f>
        <v>0</v>
      </c>
      <c r="I1401" s="595"/>
    </row>
    <row r="1402" spans="2:9" ht="15.75" thickBot="1">
      <c r="B1402" s="593"/>
      <c r="H1402" s="609" t="s">
        <v>307</v>
      </c>
      <c r="I1402" s="610">
        <f>SUM(H1399:H1401)</f>
        <v>1137.086189983333</v>
      </c>
    </row>
    <row r="1403" spans="2:9">
      <c r="B1403" s="593"/>
      <c r="C1403" s="611" t="s">
        <v>317</v>
      </c>
      <c r="I1403" s="595"/>
    </row>
    <row r="1404" spans="2:9" ht="30">
      <c r="B1404" s="596" t="s">
        <v>295</v>
      </c>
      <c r="C1404" s="597" t="s">
        <v>296</v>
      </c>
      <c r="D1404" s="613" t="s">
        <v>238</v>
      </c>
      <c r="E1404" s="613" t="s">
        <v>22</v>
      </c>
      <c r="F1404" s="613" t="s">
        <v>314</v>
      </c>
      <c r="G1404" s="613" t="s">
        <v>315</v>
      </c>
      <c r="H1404" s="598" t="s">
        <v>301</v>
      </c>
      <c r="I1404" s="595"/>
    </row>
    <row r="1405" spans="2:9">
      <c r="B1405" s="599"/>
      <c r="C1405" s="616" t="s">
        <v>318</v>
      </c>
      <c r="D1405" s="615">
        <v>0.01</v>
      </c>
      <c r="E1405" s="617">
        <v>1</v>
      </c>
      <c r="F1405" s="603">
        <f>+I1396</f>
        <v>22741.723799666659</v>
      </c>
      <c r="G1405" s="601">
        <v>0.01</v>
      </c>
      <c r="H1405" s="603">
        <f>IFERROR(G1405*F1405,0)</f>
        <v>227.41723799666659</v>
      </c>
      <c r="I1405" s="595"/>
    </row>
    <row r="1406" spans="2:9">
      <c r="B1406" s="599"/>
      <c r="C1406" s="630"/>
      <c r="E1406" s="601" t="str">
        <f>IFERROR(INDEX(INSUMOS!$C:$C,MATCH(C1406,INSUMOS!$B:$B,0)),"")</f>
        <v/>
      </c>
      <c r="F1406" s="603" t="str">
        <f>IFERROR(INDEX(INSUMOS!$D:$D,MATCH(C1406,INSUMOS!$B:$B,0)),"")</f>
        <v/>
      </c>
      <c r="G1406" s="601">
        <v>1</v>
      </c>
      <c r="H1406" s="603">
        <f>IFERROR(G1406*F1406,0)</f>
        <v>0</v>
      </c>
      <c r="I1406" s="595"/>
    </row>
    <row r="1407" spans="2:9" ht="15.75" thickBot="1">
      <c r="B1407" s="599"/>
      <c r="C1407" s="606"/>
      <c r="D1407" s="601" t="str">
        <f>IFERROR(INDEX(INSUMOS!$C:$C,MATCH(C1407,INSUMOS!$B:$B,0)),"")</f>
        <v/>
      </c>
      <c r="E1407" s="602"/>
      <c r="F1407" s="603" t="str">
        <f>IFERROR(INDEX(INSUMOS!$D:$D,MATCH(C1407,INSUMOS!$B:$B,0)),"")</f>
        <v/>
      </c>
      <c r="G1407" s="601"/>
      <c r="H1407" s="603">
        <f>IFERROR(G1407*F1407,0)</f>
        <v>0</v>
      </c>
      <c r="I1407" s="595"/>
    </row>
    <row r="1408" spans="2:9" ht="15.75" thickBot="1">
      <c r="B1408" s="618"/>
      <c r="C1408" s="619"/>
      <c r="D1408" s="620"/>
      <c r="E1408" s="621"/>
      <c r="F1408" s="621"/>
      <c r="G1408" s="620"/>
      <c r="H1408" s="609" t="s">
        <v>307</v>
      </c>
      <c r="I1408" s="610">
        <f>SUM(H1405:H1407)</f>
        <v>227.41723799666659</v>
      </c>
    </row>
    <row r="1409" spans="2:10" ht="15.75" thickBot="1"/>
    <row r="1410" spans="2:10" ht="33" customHeight="1" thickBot="1">
      <c r="B1410" s="571"/>
      <c r="C1410" s="572" t="str">
        <f>+$C$2</f>
        <v>MANTENIMIENTO RESTAURANTES ESCOLARES</v>
      </c>
      <c r="D1410" s="573"/>
      <c r="E1410" s="573"/>
      <c r="F1410" s="573"/>
      <c r="G1410" s="574"/>
      <c r="H1410" s="575"/>
      <c r="I1410" s="576"/>
    </row>
    <row r="1411" spans="2:10" ht="33" customHeight="1" thickBot="1">
      <c r="B1411" s="577"/>
      <c r="C1411" s="578" t="str">
        <f>+$C$3</f>
        <v>GOBERNACION DE ANTIOQUIA</v>
      </c>
      <c r="D1411" s="579"/>
      <c r="E1411" s="579"/>
      <c r="F1411" s="579"/>
      <c r="G1411" s="580"/>
      <c r="H1411" s="581"/>
      <c r="I1411" s="582"/>
    </row>
    <row r="1412" spans="2:10" ht="15.75" thickBot="1">
      <c r="B1412" s="593"/>
      <c r="I1412" s="595"/>
    </row>
    <row r="1413" spans="2:10" ht="15.75" thickBot="1">
      <c r="B1413" s="589" t="s">
        <v>6</v>
      </c>
      <c r="C1413" s="773" t="str">
        <f>INDEX(ACTIVIDADES!$C:$C,MATCH(B1414,ACTIVIDADES!$B:$B,0))</f>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
      <c r="D1413" s="774"/>
      <c r="E1413" s="774"/>
      <c r="F1413" s="774"/>
      <c r="G1413" s="775"/>
      <c r="H1413" s="587" t="s">
        <v>289</v>
      </c>
      <c r="I1413" s="588" t="s">
        <v>290</v>
      </c>
    </row>
    <row r="1414" spans="2:10">
      <c r="B1414" s="784">
        <f>+ACTIVIDADES!B50</f>
        <v>5.0899999999999981</v>
      </c>
      <c r="C1414" s="776"/>
      <c r="D1414" s="777"/>
      <c r="E1414" s="777"/>
      <c r="F1414" s="777"/>
      <c r="G1414" s="778"/>
      <c r="H1414" s="585">
        <f>IF(I1417=0,0,I1428/I1417)</f>
        <v>0.65332868492768226</v>
      </c>
      <c r="I1414" s="586">
        <f>IF(I1417=0,0,I1434/I1417)</f>
        <v>0.28786894043721584</v>
      </c>
    </row>
    <row r="1415" spans="2:10" ht="15.75" thickBot="1">
      <c r="B1415" s="785"/>
      <c r="C1415" s="776"/>
      <c r="D1415" s="777"/>
      <c r="E1415" s="777"/>
      <c r="F1415" s="777"/>
      <c r="G1415" s="778"/>
      <c r="H1415" s="587" t="s">
        <v>291</v>
      </c>
      <c r="I1415" s="588" t="s">
        <v>292</v>
      </c>
    </row>
    <row r="1416" spans="2:10" ht="15.75" thickBot="1">
      <c r="B1416" s="589" t="s">
        <v>22</v>
      </c>
      <c r="C1416" s="776"/>
      <c r="D1416" s="777"/>
      <c r="E1416" s="777"/>
      <c r="F1416" s="777"/>
      <c r="G1416" s="778"/>
      <c r="H1416" s="585">
        <f>IF(I1417=0,0,I1440/I1417)</f>
        <v>5.5923685230729776E-2</v>
      </c>
      <c r="I1416" s="586">
        <f>IF(I1417=0,0,I1446/I1417)</f>
        <v>2.8786894043721584E-3</v>
      </c>
    </row>
    <row r="1417" spans="2:10" ht="15.75" thickBot="1">
      <c r="B1417" s="590" t="str">
        <f>INDEX(ACTIVIDADES!$D:$D,MATCH(B1414,ACTIVIDADES!$B:$B,0))</f>
        <v>un</v>
      </c>
      <c r="C1417" s="781"/>
      <c r="D1417" s="782"/>
      <c r="E1417" s="782"/>
      <c r="F1417" s="782"/>
      <c r="G1417" s="783"/>
      <c r="H1417" s="591" t="s">
        <v>293</v>
      </c>
      <c r="I1417" s="592">
        <f>SUM(I1428:I1446)</f>
        <v>474001.61542526598</v>
      </c>
      <c r="J1417" s="570">
        <f>+B1414</f>
        <v>5.0899999999999981</v>
      </c>
    </row>
    <row r="1418" spans="2:10">
      <c r="B1418" s="593"/>
      <c r="C1418" s="594" t="s">
        <v>294</v>
      </c>
      <c r="I1418" s="595"/>
    </row>
    <row r="1419" spans="2:10">
      <c r="B1419" s="596" t="s">
        <v>295</v>
      </c>
      <c r="C1419" s="597" t="s">
        <v>296</v>
      </c>
      <c r="D1419" s="598" t="s">
        <v>297</v>
      </c>
      <c r="E1419" s="598" t="s">
        <v>298</v>
      </c>
      <c r="F1419" s="598" t="s">
        <v>299</v>
      </c>
      <c r="G1419" s="598" t="s">
        <v>300</v>
      </c>
      <c r="H1419" s="598" t="s">
        <v>301</v>
      </c>
      <c r="I1419" s="595"/>
    </row>
    <row r="1420" spans="2:10">
      <c r="B1420" s="599"/>
      <c r="C1420" s="567" t="s">
        <v>332</v>
      </c>
      <c r="D1420" s="601" t="str">
        <f>IFERROR(INDEX(INSUMOS!$C:$C,MATCH(C1420,INSUMOS!$B:$B,0)),"")</f>
        <v>m3</v>
      </c>
      <c r="E1420" s="634">
        <v>0.24696000000000001</v>
      </c>
      <c r="F1420" s="603">
        <f>IFERROR(INDEX(INSUMOS!$D:$D,MATCH(C1420,INSUMOS!$B:$B,0)),"")</f>
        <v>686100.73832769773</v>
      </c>
      <c r="G1420" s="615"/>
      <c r="H1420" s="603">
        <f>IFERROR(G1420*F1420*E1420+F1420*E1420,0)</f>
        <v>169439.43833740824</v>
      </c>
      <c r="I1420" s="595"/>
    </row>
    <row r="1421" spans="2:10">
      <c r="B1421" s="599"/>
      <c r="C1421" s="600" t="s">
        <v>341</v>
      </c>
      <c r="D1421" s="601" t="str">
        <f>IFERROR(INDEX(INSUMOS!$C:$C,MATCH(C1421,INSUMOS!$B:$B,0)),"")</f>
        <v>m3</v>
      </c>
      <c r="E1421" s="634">
        <v>3.024E-2</v>
      </c>
      <c r="F1421" s="603">
        <f>IFERROR(INDEX(INSUMOS!$D:$D,MATCH(C1421,INSUMOS!$B:$B,0)),"")</f>
        <v>619615.46699661866</v>
      </c>
      <c r="G1421" s="615"/>
      <c r="H1421" s="603">
        <f t="shared" ref="H1421:H1427" si="37">IFERROR(G1421*F1421*E1421+F1421*E1421,0)</f>
        <v>18737.171721977749</v>
      </c>
      <c r="I1421" s="595"/>
    </row>
    <row r="1422" spans="2:10">
      <c r="B1422" s="599"/>
      <c r="C1422" s="600" t="s">
        <v>342</v>
      </c>
      <c r="D1422" s="601" t="str">
        <f>IFERROR(INDEX(INSUMOS!$C:$C,MATCH(C1422,INSUMOS!$B:$B,0)),"")</f>
        <v>kg</v>
      </c>
      <c r="E1422" s="634">
        <v>1.72872</v>
      </c>
      <c r="F1422" s="603">
        <f>IFERROR(INDEX(INSUMOS!$D:$D,MATCH(C1422,INSUMOS!$B:$B,0)),"")</f>
        <v>21725</v>
      </c>
      <c r="G1422" s="615"/>
      <c r="H1422" s="603">
        <f t="shared" si="37"/>
        <v>37556.442000000003</v>
      </c>
      <c r="I1422" s="595"/>
    </row>
    <row r="1423" spans="2:10" ht="30">
      <c r="B1423" s="599"/>
      <c r="C1423" s="600" t="s">
        <v>343</v>
      </c>
      <c r="D1423" s="601" t="str">
        <f>IFERROR(INDEX(INSUMOS!$C:$C,MATCH(C1423,INSUMOS!$B:$B,0)),"")</f>
        <v>un</v>
      </c>
      <c r="E1423" s="634">
        <v>1</v>
      </c>
      <c r="F1423" s="603">
        <f>IFERROR(INDEX(INSUMOS!$D:$D,MATCH(C1423,INSUMOS!$B:$B,0)),"")</f>
        <v>82775</v>
      </c>
      <c r="G1423" s="615"/>
      <c r="H1423" s="603">
        <f t="shared" si="37"/>
        <v>82775</v>
      </c>
      <c r="I1423" s="595"/>
    </row>
    <row r="1424" spans="2:10">
      <c r="B1424" s="599"/>
      <c r="C1424" s="600" t="s">
        <v>344</v>
      </c>
      <c r="D1424" s="601" t="str">
        <f>IFERROR(INDEX(INSUMOS!$C:$C,MATCH(C1424,INSUMOS!$B:$B,0)),"")</f>
        <v>m3</v>
      </c>
      <c r="E1424" s="634">
        <v>8.0000000000000002E-3</v>
      </c>
      <c r="F1424" s="603">
        <f>IFERROR(INDEX(INSUMOS!$D:$D,MATCH(C1424,INSUMOS!$B:$B,0)),"")</f>
        <v>146350</v>
      </c>
      <c r="G1424" s="615"/>
      <c r="H1424" s="603">
        <f t="shared" si="37"/>
        <v>1170.8</v>
      </c>
      <c r="I1424" s="595"/>
    </row>
    <row r="1425" spans="2:9">
      <c r="B1425" s="599"/>
      <c r="C1425" s="600"/>
      <c r="D1425" s="601" t="str">
        <f>IFERROR(INDEX(INSUMOS!$C:$C,MATCH(C1425,INSUMOS!$B:$B,0)),"")</f>
        <v/>
      </c>
      <c r="E1425" s="634"/>
      <c r="F1425" s="603" t="str">
        <f>IFERROR(INDEX(INSUMOS!$D:$D,MATCH(C1425,INSUMOS!$B:$B,0)),"")</f>
        <v/>
      </c>
      <c r="G1425" s="615"/>
      <c r="H1425" s="603">
        <f t="shared" si="37"/>
        <v>0</v>
      </c>
      <c r="I1425" s="595"/>
    </row>
    <row r="1426" spans="2:9">
      <c r="B1426" s="599"/>
      <c r="C1426" s="606"/>
      <c r="D1426" s="601" t="str">
        <f>IFERROR(INDEX(INSUMOS!$C:$C,MATCH(C1426,INSUMOS!$B:$B,0)),"")</f>
        <v/>
      </c>
      <c r="E1426" s="602"/>
      <c r="F1426" s="603" t="str">
        <f>IFERROR(INDEX(INSUMOS!$D:$D,MATCH(C1426,INSUMOS!$B:$B,0)),"")</f>
        <v/>
      </c>
      <c r="G1426" s="615"/>
      <c r="H1426" s="603">
        <f t="shared" si="37"/>
        <v>0</v>
      </c>
      <c r="I1426" s="595"/>
    </row>
    <row r="1427" spans="2:9" ht="15.75" thickBot="1">
      <c r="B1427" s="599"/>
      <c r="C1427" s="606"/>
      <c r="D1427" s="601" t="str">
        <f>IFERROR(INDEX(INSUMOS!$C:$C,MATCH(C1427,INSUMOS!$B:$B,0)),"")</f>
        <v/>
      </c>
      <c r="E1427" s="602"/>
      <c r="F1427" s="603" t="str">
        <f>IFERROR(INDEX(INSUMOS!$D:$D,MATCH(C1427,INSUMOS!$B:$B,0)),"")</f>
        <v/>
      </c>
      <c r="G1427" s="615"/>
      <c r="H1427" s="608">
        <f t="shared" si="37"/>
        <v>0</v>
      </c>
      <c r="I1427" s="595"/>
    </row>
    <row r="1428" spans="2:9" ht="15.75" thickBot="1">
      <c r="B1428" s="593"/>
      <c r="H1428" s="609" t="s">
        <v>307</v>
      </c>
      <c r="I1428" s="610">
        <f>SUM(H1420:H1427)</f>
        <v>309678.85205938603</v>
      </c>
    </row>
    <row r="1429" spans="2:9">
      <c r="B1429" s="593"/>
      <c r="C1429" s="611" t="s">
        <v>308</v>
      </c>
      <c r="I1429" s="595"/>
    </row>
    <row r="1430" spans="2:9">
      <c r="B1430" s="596" t="s">
        <v>295</v>
      </c>
      <c r="C1430" s="597" t="s">
        <v>296</v>
      </c>
      <c r="D1430" s="598" t="s">
        <v>309</v>
      </c>
      <c r="E1430" s="612" t="s">
        <v>310</v>
      </c>
      <c r="F1430" s="612"/>
      <c r="G1430" s="613" t="s">
        <v>311</v>
      </c>
      <c r="H1430" s="614" t="s">
        <v>301</v>
      </c>
      <c r="I1430" s="595"/>
    </row>
    <row r="1431" spans="2:9">
      <c r="B1431" s="599"/>
      <c r="C1431" s="606" t="s">
        <v>312</v>
      </c>
      <c r="D1431" s="601">
        <v>1</v>
      </c>
      <c r="E1431" s="615">
        <f>IFERROR(INDEX('MANO DE OBRA'!$F:$F,MATCH(C1431,'MANO DE OBRA'!$B:$B,0)),"")</f>
        <v>0.77116642793298318</v>
      </c>
      <c r="F1431" s="603">
        <f>IFERROR(INDEX('MANO DE OBRA'!$J:$J,MATCH(C1431,'MANO DE OBRA'!$B:$B,0)),"")</f>
        <v>103371.47181666666</v>
      </c>
      <c r="G1431" s="83">
        <v>2</v>
      </c>
      <c r="H1431" s="603">
        <f>IFERROR((F1431/G1431)*D1431,0)</f>
        <v>51685.735908333329</v>
      </c>
      <c r="I1431" s="595"/>
    </row>
    <row r="1432" spans="2:9">
      <c r="B1432" s="599"/>
      <c r="C1432" s="606" t="s">
        <v>330</v>
      </c>
      <c r="D1432" s="601">
        <v>1</v>
      </c>
      <c r="E1432" s="615">
        <f>IFERROR(INDEX('MANO DE OBRA'!$F:$F,MATCH(C1432,'MANO DE OBRA'!$B:$B,0)),"")</f>
        <v>0.77116642793298318</v>
      </c>
      <c r="F1432" s="603">
        <f>IFERROR(INDEX('MANO DE OBRA'!$J:$J,MATCH(C1432,'MANO DE OBRA'!$B:$B,0)),"")</f>
        <v>169529.21377933328</v>
      </c>
      <c r="G1432" s="83">
        <f>+G1431</f>
        <v>2</v>
      </c>
      <c r="H1432" s="603">
        <f>IFERROR((F1432/G1432)*D1432,0)</f>
        <v>84764.60688966664</v>
      </c>
      <c r="I1432" s="595"/>
    </row>
    <row r="1433" spans="2:9" ht="15.75" thickBot="1">
      <c r="B1433" s="599"/>
      <c r="C1433" s="606"/>
      <c r="D1433" s="601"/>
      <c r="E1433" s="615" t="str">
        <f>IFERROR(INDEX('MANO DE OBRA'!$F:$F,MATCH(C1433,'MANO DE OBRA'!$B:$B,0)),"")</f>
        <v/>
      </c>
      <c r="F1433" s="603" t="str">
        <f>IFERROR(INDEX('MANO DE OBRA'!$J:$J,MATCH(C1433,'MANO DE OBRA'!$B:$B,0)),"")</f>
        <v/>
      </c>
      <c r="G1433" s="83"/>
      <c r="H1433" s="603">
        <f>IFERROR((F1433/G1433)*D1433,0)</f>
        <v>0</v>
      </c>
      <c r="I1433" s="595"/>
    </row>
    <row r="1434" spans="2:9" ht="15.75" thickBot="1">
      <c r="B1434" s="593"/>
      <c r="H1434" s="609" t="s">
        <v>307</v>
      </c>
      <c r="I1434" s="610">
        <f>SUM(H1431:H1433)</f>
        <v>136450.34279799997</v>
      </c>
    </row>
    <row r="1435" spans="2:9">
      <c r="B1435" s="593"/>
      <c r="C1435" s="611" t="s">
        <v>313</v>
      </c>
      <c r="I1435" s="595"/>
    </row>
    <row r="1436" spans="2:9" ht="30">
      <c r="B1436" s="596" t="s">
        <v>295</v>
      </c>
      <c r="C1436" s="597" t="s">
        <v>296</v>
      </c>
      <c r="D1436" s="613" t="s">
        <v>238</v>
      </c>
      <c r="E1436" s="613" t="s">
        <v>22</v>
      </c>
      <c r="F1436" s="613" t="s">
        <v>314</v>
      </c>
      <c r="G1436" s="613" t="s">
        <v>315</v>
      </c>
      <c r="H1436" s="613" t="s">
        <v>301</v>
      </c>
      <c r="I1436" s="595"/>
    </row>
    <row r="1437" spans="2:9">
      <c r="B1437" s="599"/>
      <c r="C1437" s="616" t="s">
        <v>316</v>
      </c>
      <c r="D1437" s="615">
        <v>0.05</v>
      </c>
      <c r="E1437" s="602"/>
      <c r="F1437" s="603">
        <f>+I1434</f>
        <v>136450.34279799997</v>
      </c>
      <c r="G1437" s="601">
        <v>1</v>
      </c>
      <c r="H1437" s="603">
        <f>IFERROR(G1437*F1437*D1437,0)</f>
        <v>6822.5171398999992</v>
      </c>
      <c r="I1437" s="595"/>
    </row>
    <row r="1438" spans="2:9" ht="30">
      <c r="B1438" s="599"/>
      <c r="C1438" s="567" t="s">
        <v>333</v>
      </c>
      <c r="D1438" s="601"/>
      <c r="E1438" s="601" t="str">
        <f>IFERROR(INDEX(INSUMOS!$C:$C,MATCH(C1438,INSUMOS!$B:$B,0)),"")</f>
        <v>día</v>
      </c>
      <c r="F1438" s="603">
        <f>IFERROR(INDEX(INSUMOS!$D:$D,MATCH(C1438,INSUMOS!$B:$B,0)),"")</f>
        <v>40610</v>
      </c>
      <c r="G1438" s="83">
        <v>0.14000000000000001</v>
      </c>
      <c r="H1438" s="603">
        <f>IFERROR(G1438*F1438,0)</f>
        <v>5685.4000000000005</v>
      </c>
      <c r="I1438" s="595"/>
    </row>
    <row r="1439" spans="2:9" ht="15.75" thickBot="1">
      <c r="B1439" s="599"/>
      <c r="C1439" s="600" t="s">
        <v>345</v>
      </c>
      <c r="D1439" s="601"/>
      <c r="E1439" s="601" t="str">
        <f>IFERROR(INDEX(INSUMOS!$C:$C,MATCH(C1439,INSUMOS!$B:$B,0)),"")</f>
        <v>pieza</v>
      </c>
      <c r="F1439" s="603">
        <f>IFERROR(INDEX(INSUMOS!$D:$D,MATCH(C1439,INSUMOS!$B:$B,0)),"")</f>
        <v>14000</v>
      </c>
      <c r="G1439" s="83">
        <v>1</v>
      </c>
      <c r="H1439" s="608">
        <f>IFERROR(G1439*F1439,0)</f>
        <v>14000</v>
      </c>
      <c r="I1439" s="595"/>
    </row>
    <row r="1440" spans="2:9" ht="15.75" thickBot="1">
      <c r="B1440" s="593"/>
      <c r="H1440" s="609" t="s">
        <v>307</v>
      </c>
      <c r="I1440" s="610">
        <f>SUM(H1437:H1439)</f>
        <v>26507.917139900001</v>
      </c>
    </row>
    <row r="1441" spans="2:10">
      <c r="B1441" s="593"/>
      <c r="C1441" s="611" t="s">
        <v>317</v>
      </c>
      <c r="I1441" s="595"/>
    </row>
    <row r="1442" spans="2:10" ht="30">
      <c r="B1442" s="596" t="s">
        <v>295</v>
      </c>
      <c r="C1442" s="597" t="s">
        <v>296</v>
      </c>
      <c r="D1442" s="613" t="s">
        <v>238</v>
      </c>
      <c r="E1442" s="613" t="s">
        <v>22</v>
      </c>
      <c r="F1442" s="613" t="s">
        <v>314</v>
      </c>
      <c r="G1442" s="613" t="s">
        <v>315</v>
      </c>
      <c r="H1442" s="598" t="s">
        <v>301</v>
      </c>
      <c r="I1442" s="595"/>
    </row>
    <row r="1443" spans="2:10">
      <c r="B1443" s="599"/>
      <c r="C1443" s="616" t="s">
        <v>318</v>
      </c>
      <c r="D1443" s="615">
        <v>0.01</v>
      </c>
      <c r="E1443" s="617">
        <v>1</v>
      </c>
      <c r="F1443" s="603">
        <f>+I1434</f>
        <v>136450.34279799997</v>
      </c>
      <c r="G1443" s="601">
        <v>0.01</v>
      </c>
      <c r="H1443" s="603">
        <f>IFERROR(G1443*F1443,0)</f>
        <v>1364.5034279799997</v>
      </c>
      <c r="I1443" s="595"/>
    </row>
    <row r="1444" spans="2:10">
      <c r="B1444" s="599"/>
      <c r="C1444" s="630"/>
      <c r="E1444" s="601" t="str">
        <f>IFERROR(INDEX(INSUMOS!$C:$C,MATCH(C1444,INSUMOS!$B:$B,0)),"")</f>
        <v/>
      </c>
      <c r="F1444" s="603" t="str">
        <f>IFERROR(INDEX(INSUMOS!$D:$D,MATCH(C1444,INSUMOS!$B:$B,0)),"")</f>
        <v/>
      </c>
      <c r="G1444" s="601">
        <v>1</v>
      </c>
      <c r="H1444" s="603">
        <f>IFERROR(G1444*F1444,0)</f>
        <v>0</v>
      </c>
      <c r="I1444" s="595"/>
    </row>
    <row r="1445" spans="2:10" ht="15.75" thickBot="1">
      <c r="B1445" s="599"/>
      <c r="C1445" s="606"/>
      <c r="D1445" s="601" t="str">
        <f>IFERROR(INDEX(INSUMOS!$C:$C,MATCH(C1445,INSUMOS!$B:$B,0)),"")</f>
        <v/>
      </c>
      <c r="E1445" s="602"/>
      <c r="F1445" s="603" t="str">
        <f>IFERROR(INDEX(INSUMOS!$D:$D,MATCH(C1445,INSUMOS!$B:$B,0)),"")</f>
        <v/>
      </c>
      <c r="G1445" s="601"/>
      <c r="H1445" s="603">
        <f>IFERROR(G1445*F1445,0)</f>
        <v>0</v>
      </c>
      <c r="I1445" s="595"/>
    </row>
    <row r="1446" spans="2:10" ht="15.75" thickBot="1">
      <c r="B1446" s="618"/>
      <c r="C1446" s="619"/>
      <c r="D1446" s="620"/>
      <c r="E1446" s="621"/>
      <c r="F1446" s="621"/>
      <c r="G1446" s="620"/>
      <c r="H1446" s="609" t="s">
        <v>307</v>
      </c>
      <c r="I1446" s="610">
        <f>SUM(H1443:H1445)</f>
        <v>1364.5034279799997</v>
      </c>
    </row>
    <row r="1447" spans="2:10" ht="15.75" thickBot="1"/>
    <row r="1448" spans="2:10" ht="33" customHeight="1" thickBot="1">
      <c r="B1448" s="571"/>
      <c r="C1448" s="572" t="str">
        <f>+$C$2</f>
        <v>MANTENIMIENTO RESTAURANTES ESCOLARES</v>
      </c>
      <c r="D1448" s="573"/>
      <c r="E1448" s="573"/>
      <c r="F1448" s="573"/>
      <c r="G1448" s="574"/>
      <c r="H1448" s="575"/>
      <c r="I1448" s="576"/>
    </row>
    <row r="1449" spans="2:10" ht="33" customHeight="1" thickBot="1">
      <c r="B1449" s="577"/>
      <c r="C1449" s="578" t="str">
        <f>+$C$3</f>
        <v>GOBERNACION DE ANTIOQUIA</v>
      </c>
      <c r="D1449" s="579"/>
      <c r="E1449" s="579"/>
      <c r="F1449" s="579"/>
      <c r="G1449" s="580"/>
      <c r="H1449" s="581"/>
      <c r="I1449" s="582"/>
    </row>
    <row r="1450" spans="2:10" ht="15.75" thickBot="1">
      <c r="B1450" s="593"/>
      <c r="I1450" s="595"/>
    </row>
    <row r="1451" spans="2:10" ht="15.75" thickBot="1">
      <c r="B1451" s="589" t="s">
        <v>6</v>
      </c>
      <c r="C1451" s="773" t="str">
        <f>INDEX(ACTIVIDADES!$C:$C,MATCH(B1452,ACTIVIDADES!$B:$B,0))</f>
        <v>Columna de 30cmx30cm</v>
      </c>
      <c r="D1451" s="774"/>
      <c r="E1451" s="774"/>
      <c r="F1451" s="774"/>
      <c r="G1451" s="775"/>
      <c r="H1451" s="587" t="s">
        <v>289</v>
      </c>
      <c r="I1451" s="588" t="s">
        <v>290</v>
      </c>
    </row>
    <row r="1452" spans="2:10">
      <c r="B1452" s="784">
        <f>+ACTIVIDADES!B51</f>
        <v>5.0999999999999979</v>
      </c>
      <c r="C1452" s="776"/>
      <c r="D1452" s="777"/>
      <c r="E1452" s="777"/>
      <c r="F1452" s="777"/>
      <c r="G1452" s="778"/>
      <c r="H1452" s="585">
        <f>IF(I1455=0,0,I1466/I1455)</f>
        <v>0.47570724806502851</v>
      </c>
      <c r="I1452" s="586">
        <f>IF(I1455=0,0,I1472/I1455)</f>
        <v>0.37942681589881977</v>
      </c>
    </row>
    <row r="1453" spans="2:10" ht="15.75" thickBot="1">
      <c r="B1453" s="785"/>
      <c r="C1453" s="776"/>
      <c r="D1453" s="777"/>
      <c r="E1453" s="777"/>
      <c r="F1453" s="777"/>
      <c r="G1453" s="778"/>
      <c r="H1453" s="587" t="s">
        <v>291</v>
      </c>
      <c r="I1453" s="588" t="s">
        <v>292</v>
      </c>
    </row>
    <row r="1454" spans="2:10" ht="15.75" thickBot="1">
      <c r="B1454" s="589" t="s">
        <v>22</v>
      </c>
      <c r="C1454" s="776"/>
      <c r="D1454" s="777"/>
      <c r="E1454" s="777"/>
      <c r="F1454" s="777"/>
      <c r="G1454" s="778"/>
      <c r="H1454" s="585">
        <f>IF(I1455=0,0,I1478/I1455)</f>
        <v>0.14107166787716346</v>
      </c>
      <c r="I1454" s="586">
        <f>IF(I1455=0,0,I1484/I1455)</f>
        <v>3.794268158988198E-3</v>
      </c>
    </row>
    <row r="1455" spans="2:10" ht="15.75" thickBot="1">
      <c r="B1455" s="590" t="str">
        <f>INDEX(ACTIVIDADES!$D:$D,MATCH(B1452,ACTIVIDADES!$B:$B,0))</f>
        <v>m3</v>
      </c>
      <c r="C1455" s="781"/>
      <c r="D1455" s="782"/>
      <c r="E1455" s="782"/>
      <c r="F1455" s="782"/>
      <c r="G1455" s="783"/>
      <c r="H1455" s="591" t="s">
        <v>293</v>
      </c>
      <c r="I1455" s="592">
        <f>SUM(I1466:I1484)</f>
        <v>179811.14813243278</v>
      </c>
      <c r="J1455" s="570">
        <f>+B1452</f>
        <v>5.0999999999999979</v>
      </c>
    </row>
    <row r="1456" spans="2:10">
      <c r="B1456" s="593"/>
      <c r="C1456" s="594" t="s">
        <v>294</v>
      </c>
      <c r="I1456" s="595"/>
    </row>
    <row r="1457" spans="2:9">
      <c r="B1457" s="596" t="s">
        <v>295</v>
      </c>
      <c r="C1457" s="597" t="s">
        <v>296</v>
      </c>
      <c r="D1457" s="598" t="s">
        <v>297</v>
      </c>
      <c r="E1457" s="598" t="s">
        <v>298</v>
      </c>
      <c r="F1457" s="598" t="s">
        <v>299</v>
      </c>
      <c r="G1457" s="598" t="s">
        <v>300</v>
      </c>
      <c r="H1457" s="598" t="s">
        <v>301</v>
      </c>
      <c r="I1457" s="595"/>
    </row>
    <row r="1458" spans="2:9">
      <c r="B1458" s="599"/>
      <c r="C1458" s="567" t="s">
        <v>332</v>
      </c>
      <c r="D1458" s="601" t="str">
        <f>IFERROR(INDEX(INSUMOS!$C:$C,MATCH(C1458,INSUMOS!$B:$B,0)),"")</f>
        <v>m3</v>
      </c>
      <c r="E1458" s="634">
        <f>0.3*0.3</f>
        <v>0.09</v>
      </c>
      <c r="F1458" s="603">
        <f>IFERROR(INDEX(INSUMOS!$D:$D,MATCH(C1458,INSUMOS!$B:$B,0)),"")</f>
        <v>686100.73832769773</v>
      </c>
      <c r="G1458" s="615"/>
      <c r="H1458" s="603">
        <f>IFERROR(G1458*F1458*E1458+F1458*E1458,0)</f>
        <v>61749.066449492791</v>
      </c>
      <c r="I1458" s="595"/>
    </row>
    <row r="1459" spans="2:9">
      <c r="B1459" s="599"/>
      <c r="C1459" s="636" t="s">
        <v>346</v>
      </c>
      <c r="D1459" s="601" t="str">
        <f>IFERROR(INDEX(INSUMOS!$C:$C,MATCH(C1459,INSUMOS!$B:$B,0)),"")</f>
        <v>ml</v>
      </c>
      <c r="E1459" s="634">
        <v>2</v>
      </c>
      <c r="F1459" s="603">
        <f>IFERROR(INDEX(INSUMOS!$D:$D,MATCH(C1459,INSUMOS!$B:$B,0)),"")</f>
        <v>8406</v>
      </c>
      <c r="G1459" s="615"/>
      <c r="H1459" s="603">
        <f t="shared" ref="H1459:H1465" si="38">IFERROR(G1459*F1459*E1459+F1459*E1459,0)</f>
        <v>16812</v>
      </c>
      <c r="I1459" s="595"/>
    </row>
    <row r="1460" spans="2:9">
      <c r="B1460" s="599"/>
      <c r="C1460" s="600" t="s">
        <v>304</v>
      </c>
      <c r="D1460" s="601" t="str">
        <f>IFERROR(INDEX(INSUMOS!$C:$C,MATCH(C1460,INSUMOS!$B:$B,0)),"")</f>
        <v>lb</v>
      </c>
      <c r="E1460" s="634">
        <v>0.2</v>
      </c>
      <c r="F1460" s="603">
        <f>IFERROR(INDEX(INSUMOS!$D:$D,MATCH(C1460,INSUMOS!$B:$B,0)),"")</f>
        <v>5512</v>
      </c>
      <c r="G1460" s="615"/>
      <c r="H1460" s="603">
        <f t="shared" si="38"/>
        <v>1102.4000000000001</v>
      </c>
      <c r="I1460" s="595"/>
    </row>
    <row r="1461" spans="2:9">
      <c r="B1461" s="599"/>
      <c r="C1461" s="629" t="s">
        <v>334</v>
      </c>
      <c r="D1461" s="601" t="str">
        <f>IFERROR(INDEX(INSUMOS!$C:$C,MATCH(C1461,INSUMOS!$B:$B,0)),"")</f>
        <v>un</v>
      </c>
      <c r="E1461" s="634">
        <v>0.66</v>
      </c>
      <c r="F1461" s="603">
        <f>IFERROR(INDEX(INSUMOS!$D:$D,MATCH(C1461,INSUMOS!$B:$B,0)),"")</f>
        <v>8900</v>
      </c>
      <c r="G1461" s="615"/>
      <c r="H1461" s="603">
        <f t="shared" si="38"/>
        <v>5874</v>
      </c>
      <c r="I1461" s="595"/>
    </row>
    <row r="1462" spans="2:9">
      <c r="B1462" s="599"/>
      <c r="C1462" s="600"/>
      <c r="D1462" s="601" t="str">
        <f>IFERROR(INDEX(INSUMOS!$C:$C,MATCH(C1462,INSUMOS!$B:$B,0)),"")</f>
        <v/>
      </c>
      <c r="E1462" s="634"/>
      <c r="F1462" s="603" t="str">
        <f>IFERROR(INDEX(INSUMOS!$D:$D,MATCH(C1462,INSUMOS!$B:$B,0)),"")</f>
        <v/>
      </c>
      <c r="G1462" s="615"/>
      <c r="H1462" s="603">
        <f t="shared" si="38"/>
        <v>0</v>
      </c>
      <c r="I1462" s="595"/>
    </row>
    <row r="1463" spans="2:9">
      <c r="B1463" s="599"/>
      <c r="C1463" s="600"/>
      <c r="D1463" s="601" t="str">
        <f>IFERROR(INDEX(INSUMOS!$C:$C,MATCH(C1463,INSUMOS!$B:$B,0)),"")</f>
        <v/>
      </c>
      <c r="E1463" s="634"/>
      <c r="F1463" s="603" t="str">
        <f>IFERROR(INDEX(INSUMOS!$D:$D,MATCH(C1463,INSUMOS!$B:$B,0)),"")</f>
        <v/>
      </c>
      <c r="G1463" s="615"/>
      <c r="H1463" s="603">
        <f t="shared" si="38"/>
        <v>0</v>
      </c>
      <c r="I1463" s="595"/>
    </row>
    <row r="1464" spans="2:9">
      <c r="B1464" s="599"/>
      <c r="C1464" s="606"/>
      <c r="D1464" s="601" t="str">
        <f>IFERROR(INDEX(INSUMOS!$C:$C,MATCH(C1464,INSUMOS!$B:$B,0)),"")</f>
        <v/>
      </c>
      <c r="E1464" s="602"/>
      <c r="F1464" s="603" t="str">
        <f>IFERROR(INDEX(INSUMOS!$D:$D,MATCH(C1464,INSUMOS!$B:$B,0)),"")</f>
        <v/>
      </c>
      <c r="G1464" s="615"/>
      <c r="H1464" s="603">
        <f t="shared" si="38"/>
        <v>0</v>
      </c>
      <c r="I1464" s="595"/>
    </row>
    <row r="1465" spans="2:9" ht="15.75" thickBot="1">
      <c r="B1465" s="599"/>
      <c r="C1465" s="606"/>
      <c r="D1465" s="601" t="str">
        <f>IFERROR(INDEX(INSUMOS!$C:$C,MATCH(C1465,INSUMOS!$B:$B,0)),"")</f>
        <v/>
      </c>
      <c r="E1465" s="602"/>
      <c r="F1465" s="603" t="str">
        <f>IFERROR(INDEX(INSUMOS!$D:$D,MATCH(C1465,INSUMOS!$B:$B,0)),"")</f>
        <v/>
      </c>
      <c r="G1465" s="615"/>
      <c r="H1465" s="608">
        <f t="shared" si="38"/>
        <v>0</v>
      </c>
      <c r="I1465" s="595"/>
    </row>
    <row r="1466" spans="2:9" ht="15.75" thickBot="1">
      <c r="B1466" s="593"/>
      <c r="H1466" s="609" t="s">
        <v>307</v>
      </c>
      <c r="I1466" s="610">
        <f>SUM(H1458:H1465)</f>
        <v>85537.466449492786</v>
      </c>
    </row>
    <row r="1467" spans="2:9">
      <c r="B1467" s="593"/>
      <c r="C1467" s="611" t="s">
        <v>308</v>
      </c>
      <c r="I1467" s="595"/>
    </row>
    <row r="1468" spans="2:9">
      <c r="B1468" s="596" t="s">
        <v>295</v>
      </c>
      <c r="C1468" s="597" t="s">
        <v>296</v>
      </c>
      <c r="D1468" s="598" t="s">
        <v>309</v>
      </c>
      <c r="E1468" s="612" t="s">
        <v>310</v>
      </c>
      <c r="F1468" s="612"/>
      <c r="G1468" s="613" t="s">
        <v>311</v>
      </c>
      <c r="H1468" s="614" t="s">
        <v>301</v>
      </c>
      <c r="I1468" s="595"/>
    </row>
    <row r="1469" spans="2:9">
      <c r="B1469" s="599"/>
      <c r="C1469" s="606" t="s">
        <v>312</v>
      </c>
      <c r="D1469" s="601">
        <v>1</v>
      </c>
      <c r="E1469" s="615">
        <f>IFERROR(INDEX('MANO DE OBRA'!$F:$F,MATCH(C1469,'MANO DE OBRA'!$B:$B,0)),"")</f>
        <v>0.77116642793298318</v>
      </c>
      <c r="F1469" s="603">
        <f>IFERROR(INDEX('MANO DE OBRA'!$J:$J,MATCH(C1469,'MANO DE OBRA'!$B:$B,0)),"")</f>
        <v>103371.47181666666</v>
      </c>
      <c r="G1469" s="83">
        <v>4</v>
      </c>
      <c r="H1469" s="603">
        <f>IFERROR((F1469/G1469)*D1469,0)</f>
        <v>25842.867954166664</v>
      </c>
      <c r="I1469" s="595"/>
    </row>
    <row r="1470" spans="2:9">
      <c r="B1470" s="599"/>
      <c r="C1470" s="606" t="s">
        <v>330</v>
      </c>
      <c r="D1470" s="601">
        <v>1</v>
      </c>
      <c r="E1470" s="615">
        <f>IFERROR(INDEX('MANO DE OBRA'!$F:$F,MATCH(C1470,'MANO DE OBRA'!$B:$B,0)),"")</f>
        <v>0.77116642793298318</v>
      </c>
      <c r="F1470" s="603">
        <f>IFERROR(INDEX('MANO DE OBRA'!$J:$J,MATCH(C1470,'MANO DE OBRA'!$B:$B,0)),"")</f>
        <v>169529.21377933328</v>
      </c>
      <c r="G1470" s="83">
        <f>+G1469</f>
        <v>4</v>
      </c>
      <c r="H1470" s="603">
        <f>IFERROR((F1470/G1470)*D1470,0)</f>
        <v>42382.30344483332</v>
      </c>
      <c r="I1470" s="595"/>
    </row>
    <row r="1471" spans="2:9" ht="15.75" thickBot="1">
      <c r="B1471" s="599"/>
      <c r="C1471" s="606"/>
      <c r="D1471" s="601"/>
      <c r="E1471" s="615" t="str">
        <f>IFERROR(INDEX('MANO DE OBRA'!$F:$F,MATCH(C1471,'MANO DE OBRA'!$B:$B,0)),"")</f>
        <v/>
      </c>
      <c r="F1471" s="603" t="str">
        <f>IFERROR(INDEX('MANO DE OBRA'!$J:$J,MATCH(C1471,'MANO DE OBRA'!$B:$B,0)),"")</f>
        <v/>
      </c>
      <c r="G1471" s="83"/>
      <c r="H1471" s="603">
        <f>IFERROR((F1471/G1471)*D1471,0)</f>
        <v>0</v>
      </c>
      <c r="I1471" s="595"/>
    </row>
    <row r="1472" spans="2:9" ht="15.75" thickBot="1">
      <c r="B1472" s="593"/>
      <c r="H1472" s="609" t="s">
        <v>307</v>
      </c>
      <c r="I1472" s="610">
        <f>SUM(H1469:H1471)</f>
        <v>68225.171398999984</v>
      </c>
    </row>
    <row r="1473" spans="2:9">
      <c r="B1473" s="593"/>
      <c r="C1473" s="611" t="s">
        <v>313</v>
      </c>
      <c r="I1473" s="595"/>
    </row>
    <row r="1474" spans="2:9" ht="30">
      <c r="B1474" s="596" t="s">
        <v>295</v>
      </c>
      <c r="C1474" s="597" t="s">
        <v>296</v>
      </c>
      <c r="D1474" s="613" t="s">
        <v>238</v>
      </c>
      <c r="E1474" s="613" t="s">
        <v>22</v>
      </c>
      <c r="F1474" s="613" t="s">
        <v>314</v>
      </c>
      <c r="G1474" s="613" t="s">
        <v>315</v>
      </c>
      <c r="H1474" s="613" t="s">
        <v>301</v>
      </c>
      <c r="I1474" s="595"/>
    </row>
    <row r="1475" spans="2:9">
      <c r="B1475" s="599"/>
      <c r="C1475" s="616" t="s">
        <v>316</v>
      </c>
      <c r="D1475" s="615">
        <v>0.05</v>
      </c>
      <c r="E1475" s="602"/>
      <c r="F1475" s="603">
        <f>+I1472</f>
        <v>68225.171398999984</v>
      </c>
      <c r="G1475" s="601">
        <v>1</v>
      </c>
      <c r="H1475" s="603">
        <f>IFERROR(G1475*F1475*D1475,0)</f>
        <v>3411.2585699499996</v>
      </c>
      <c r="I1475" s="595"/>
    </row>
    <row r="1476" spans="2:9" ht="30">
      <c r="B1476" s="599"/>
      <c r="C1476" s="567" t="s">
        <v>333</v>
      </c>
      <c r="D1476" s="601"/>
      <c r="E1476" s="601" t="str">
        <f>IFERROR(INDEX(INSUMOS!$C:$C,MATCH(C1476,INSUMOS!$B:$B,0)),"")</f>
        <v>día</v>
      </c>
      <c r="F1476" s="603">
        <f>IFERROR(INDEX(INSUMOS!$D:$D,MATCH(C1476,INSUMOS!$B:$B,0)),"")</f>
        <v>40610</v>
      </c>
      <c r="G1476" s="83">
        <v>0.14000000000000001</v>
      </c>
      <c r="H1476" s="603">
        <f>IFERROR(G1476*F1476,0)</f>
        <v>5685.4000000000005</v>
      </c>
      <c r="I1476" s="595"/>
    </row>
    <row r="1477" spans="2:9" ht="15.75" thickBot="1">
      <c r="B1477" s="599"/>
      <c r="C1477" s="600" t="s">
        <v>338</v>
      </c>
      <c r="D1477" s="601"/>
      <c r="E1477" s="601" t="str">
        <f>IFERROR(INDEX(INSUMOS!$C:$C,MATCH(C1477,INSUMOS!$B:$B,0)),"")</f>
        <v>m2</v>
      </c>
      <c r="F1477" s="603">
        <f>IFERROR(INDEX(INSUMOS!$D:$D,MATCH(C1477,INSUMOS!$B:$B,0)),"")</f>
        <v>40674</v>
      </c>
      <c r="G1477" s="83">
        <v>0.4</v>
      </c>
      <c r="H1477" s="608">
        <f>IFERROR(G1477*F1477,0)</f>
        <v>16269.6</v>
      </c>
      <c r="I1477" s="595"/>
    </row>
    <row r="1478" spans="2:9" ht="15.75" thickBot="1">
      <c r="B1478" s="593"/>
      <c r="H1478" s="609" t="s">
        <v>307</v>
      </c>
      <c r="I1478" s="610">
        <f>SUM(H1475:H1477)</f>
        <v>25366.258569949998</v>
      </c>
    </row>
    <row r="1479" spans="2:9">
      <c r="B1479" s="593"/>
      <c r="C1479" s="611" t="s">
        <v>317</v>
      </c>
      <c r="I1479" s="595"/>
    </row>
    <row r="1480" spans="2:9" ht="30">
      <c r="B1480" s="596" t="s">
        <v>295</v>
      </c>
      <c r="C1480" s="597" t="s">
        <v>296</v>
      </c>
      <c r="D1480" s="613" t="s">
        <v>238</v>
      </c>
      <c r="E1480" s="613" t="s">
        <v>22</v>
      </c>
      <c r="F1480" s="613" t="s">
        <v>314</v>
      </c>
      <c r="G1480" s="613" t="s">
        <v>315</v>
      </c>
      <c r="H1480" s="598" t="s">
        <v>301</v>
      </c>
      <c r="I1480" s="595"/>
    </row>
    <row r="1481" spans="2:9">
      <c r="B1481" s="599"/>
      <c r="C1481" s="616" t="s">
        <v>318</v>
      </c>
      <c r="D1481" s="615">
        <v>0.01</v>
      </c>
      <c r="E1481" s="617">
        <v>1</v>
      </c>
      <c r="F1481" s="603">
        <f>+I1472</f>
        <v>68225.171398999984</v>
      </c>
      <c r="G1481" s="601">
        <v>0.01</v>
      </c>
      <c r="H1481" s="603">
        <f>IFERROR(G1481*F1481,0)</f>
        <v>682.25171398999987</v>
      </c>
      <c r="I1481" s="595"/>
    </row>
    <row r="1482" spans="2:9">
      <c r="B1482" s="599"/>
      <c r="C1482" s="630"/>
      <c r="E1482" s="601" t="str">
        <f>IFERROR(INDEX(INSUMOS!$C:$C,MATCH(C1482,INSUMOS!$B:$B,0)),"")</f>
        <v/>
      </c>
      <c r="F1482" s="603" t="str">
        <f>IFERROR(INDEX(INSUMOS!$D:$D,MATCH(C1482,INSUMOS!$B:$B,0)),"")</f>
        <v/>
      </c>
      <c r="G1482" s="601">
        <v>1</v>
      </c>
      <c r="H1482" s="603">
        <f>IFERROR(G1482*F1482,0)</f>
        <v>0</v>
      </c>
      <c r="I1482" s="595"/>
    </row>
    <row r="1483" spans="2:9" ht="15.75" thickBot="1">
      <c r="B1483" s="599"/>
      <c r="C1483" s="606"/>
      <c r="D1483" s="601" t="str">
        <f>IFERROR(INDEX(INSUMOS!$C:$C,MATCH(C1483,INSUMOS!$B:$B,0)),"")</f>
        <v/>
      </c>
      <c r="E1483" s="602"/>
      <c r="F1483" s="603" t="str">
        <f>IFERROR(INDEX(INSUMOS!$D:$D,MATCH(C1483,INSUMOS!$B:$B,0)),"")</f>
        <v/>
      </c>
      <c r="G1483" s="601"/>
      <c r="H1483" s="603">
        <f>IFERROR(G1483*F1483,0)</f>
        <v>0</v>
      </c>
      <c r="I1483" s="595"/>
    </row>
    <row r="1484" spans="2:9" ht="15.75" thickBot="1">
      <c r="B1484" s="618"/>
      <c r="C1484" s="619"/>
      <c r="D1484" s="620"/>
      <c r="E1484" s="621"/>
      <c r="F1484" s="621"/>
      <c r="G1484" s="620"/>
      <c r="H1484" s="609" t="s">
        <v>307</v>
      </c>
      <c r="I1484" s="610">
        <f>SUM(H1481:H1483)</f>
        <v>682.25171398999987</v>
      </c>
    </row>
    <row r="1485" spans="2:9" ht="15.75" thickBot="1"/>
    <row r="1486" spans="2:9" ht="33" customHeight="1" thickBot="1">
      <c r="B1486" s="571"/>
      <c r="C1486" s="572" t="str">
        <f>+$C$2</f>
        <v>MANTENIMIENTO RESTAURANTES ESCOLARES</v>
      </c>
      <c r="D1486" s="573"/>
      <c r="E1486" s="573"/>
      <c r="F1486" s="573"/>
      <c r="G1486" s="574"/>
      <c r="H1486" s="575"/>
      <c r="I1486" s="576"/>
    </row>
    <row r="1487" spans="2:9" ht="33" customHeight="1" thickBot="1">
      <c r="B1487" s="577"/>
      <c r="C1487" s="578" t="str">
        <f>+$C$3</f>
        <v>GOBERNACION DE ANTIOQUIA</v>
      </c>
      <c r="D1487" s="579"/>
      <c r="E1487" s="579"/>
      <c r="F1487" s="579"/>
      <c r="G1487" s="580"/>
      <c r="H1487" s="581"/>
      <c r="I1487" s="582"/>
    </row>
    <row r="1488" spans="2:9" ht="15.75" thickBot="1">
      <c r="B1488" s="593"/>
      <c r="I1488" s="595"/>
    </row>
    <row r="1489" spans="2:10" ht="15.75" thickBot="1">
      <c r="B1489" s="589" t="s">
        <v>6</v>
      </c>
      <c r="C1489" s="773" t="str">
        <f>INDEX(ACTIVIDADES!$C:$C,MATCH(B1490,ACTIVIDADES!$B:$B,0))</f>
        <v>Viga de fundación en concreto ciclópeo 40% piedra y concreto de 21Mpa al 60% de 40cm x 30cm, incluye acero de refuerzo y todo lo necesario para su correcta construcción. Según diseño.</v>
      </c>
      <c r="D1489" s="774"/>
      <c r="E1489" s="774"/>
      <c r="F1489" s="774"/>
      <c r="G1489" s="775"/>
      <c r="H1489" s="587" t="s">
        <v>289</v>
      </c>
      <c r="I1489" s="588" t="s">
        <v>290</v>
      </c>
    </row>
    <row r="1490" spans="2:10">
      <c r="B1490" s="784">
        <f>+ACTIVIDADES!B52</f>
        <v>5.1099999999999977</v>
      </c>
      <c r="C1490" s="776"/>
      <c r="D1490" s="777"/>
      <c r="E1490" s="777"/>
      <c r="F1490" s="777"/>
      <c r="G1490" s="778"/>
      <c r="H1490" s="585">
        <f>IF(I1493=0,0,I1504/I1493)</f>
        <v>0.44733074234489711</v>
      </c>
      <c r="I1490" s="586">
        <f>IF(I1493=0,0,I1510/I1493)</f>
        <v>0.19354184835387178</v>
      </c>
    </row>
    <row r="1491" spans="2:10" ht="15.75" thickBot="1">
      <c r="B1491" s="785"/>
      <c r="C1491" s="776"/>
      <c r="D1491" s="777"/>
      <c r="E1491" s="777"/>
      <c r="F1491" s="777"/>
      <c r="G1491" s="778"/>
      <c r="H1491" s="587" t="s">
        <v>291</v>
      </c>
      <c r="I1491" s="588" t="s">
        <v>292</v>
      </c>
    </row>
    <row r="1492" spans="2:10" ht="15.75" thickBot="1">
      <c r="B1492" s="589" t="s">
        <v>22</v>
      </c>
      <c r="C1492" s="776"/>
      <c r="D1492" s="777"/>
      <c r="E1492" s="777"/>
      <c r="F1492" s="777"/>
      <c r="G1492" s="778"/>
      <c r="H1492" s="585">
        <f>IF(I1493=0,0,I1516/I1493)</f>
        <v>0.35583032201855463</v>
      </c>
      <c r="I1492" s="586">
        <f>IF(I1493=0,0,I1522/I1493)</f>
        <v>3.2970872826766869E-3</v>
      </c>
    </row>
    <row r="1493" spans="2:10" ht="15.75" thickBot="1">
      <c r="B1493" s="590" t="str">
        <f>INDEX(ACTIVIDADES!$D:$D,MATCH(B1490,ACTIVIDADES!$B:$B,0))</f>
        <v>ml</v>
      </c>
      <c r="C1493" s="781"/>
      <c r="D1493" s="782"/>
      <c r="E1493" s="782"/>
      <c r="F1493" s="782"/>
      <c r="G1493" s="783"/>
      <c r="H1493" s="591" t="s">
        <v>293</v>
      </c>
      <c r="I1493" s="592">
        <f>SUM(I1504:I1522)</f>
        <v>70501.725574364813</v>
      </c>
      <c r="J1493" s="570">
        <f>+B1490</f>
        <v>5.1099999999999977</v>
      </c>
    </row>
    <row r="1494" spans="2:10">
      <c r="B1494" s="593"/>
      <c r="C1494" s="594" t="s">
        <v>294</v>
      </c>
      <c r="I1494" s="595"/>
    </row>
    <row r="1495" spans="2:10">
      <c r="B1495" s="596" t="s">
        <v>295</v>
      </c>
      <c r="C1495" s="597" t="s">
        <v>296</v>
      </c>
      <c r="D1495" s="598" t="s">
        <v>297</v>
      </c>
      <c r="E1495" s="598" t="s">
        <v>298</v>
      </c>
      <c r="F1495" s="598" t="s">
        <v>299</v>
      </c>
      <c r="G1495" s="598" t="s">
        <v>300</v>
      </c>
      <c r="H1495" s="598" t="s">
        <v>301</v>
      </c>
      <c r="I1495" s="595"/>
    </row>
    <row r="1496" spans="2:10">
      <c r="B1496" s="599"/>
      <c r="C1496" s="606" t="s">
        <v>332</v>
      </c>
      <c r="D1496" s="601" t="str">
        <f>IFERROR(INDEX(INSUMOS!$C:$C,MATCH(C1496,INSUMOS!$B:$B,0)),"")</f>
        <v>m3</v>
      </c>
      <c r="E1496" s="634">
        <f>0.4*0.3*0.3</f>
        <v>3.5999999999999997E-2</v>
      </c>
      <c r="F1496" s="603">
        <f>IFERROR(INDEX(INSUMOS!$D:$D,MATCH(C1496,INSUMOS!$B:$B,0)),"")</f>
        <v>686100.73832769773</v>
      </c>
      <c r="G1496" s="615">
        <v>0.1</v>
      </c>
      <c r="H1496" s="603">
        <f>IFERROR(G1496*F1496*E1496+F1496*E1496,0)</f>
        <v>27169.589237776829</v>
      </c>
      <c r="I1496" s="595"/>
    </row>
    <row r="1497" spans="2:10">
      <c r="B1497" s="599"/>
      <c r="C1497" s="630" t="s">
        <v>329</v>
      </c>
      <c r="D1497" s="601" t="str">
        <f>IFERROR(INDEX(INSUMOS!$C:$C,MATCH(C1497,INSUMOS!$B:$B,0)),"")</f>
        <v>m3</v>
      </c>
      <c r="E1497" s="634">
        <f>0.4*0.4*0.6</f>
        <v>9.6000000000000016E-2</v>
      </c>
      <c r="F1497" s="603">
        <f>IFERROR(INDEX(INSUMOS!$D:$D,MATCH(C1497,INSUMOS!$B:$B,0)),"")</f>
        <v>45500</v>
      </c>
      <c r="G1497" s="615"/>
      <c r="H1497" s="603">
        <f t="shared" ref="H1497:H1503" si="39">IFERROR(G1497*F1497*E1497+F1497*E1497,0)</f>
        <v>4368.0000000000009</v>
      </c>
      <c r="I1497" s="595"/>
    </row>
    <row r="1498" spans="2:10">
      <c r="B1498" s="599"/>
      <c r="C1498" s="636"/>
      <c r="D1498" s="601" t="str">
        <f>IFERROR(INDEX(INSUMOS!$C:$C,MATCH(C1498,INSUMOS!$B:$B,0)),"")</f>
        <v/>
      </c>
      <c r="E1498" s="634"/>
      <c r="F1498" s="603" t="str">
        <f>IFERROR(INDEX(INSUMOS!$D:$D,MATCH(C1498,INSUMOS!$B:$B,0)),"")</f>
        <v/>
      </c>
      <c r="G1498" s="615"/>
      <c r="H1498" s="603">
        <f t="shared" si="39"/>
        <v>0</v>
      </c>
      <c r="I1498" s="595"/>
    </row>
    <row r="1499" spans="2:10">
      <c r="B1499" s="599"/>
      <c r="C1499" s="600"/>
      <c r="D1499" s="601" t="str">
        <f>IFERROR(INDEX(INSUMOS!$C:$C,MATCH(C1499,INSUMOS!$B:$B,0)),"")</f>
        <v/>
      </c>
      <c r="E1499" s="634"/>
      <c r="F1499" s="603" t="str">
        <f>IFERROR(INDEX(INSUMOS!$D:$D,MATCH(C1499,INSUMOS!$B:$B,0)),"")</f>
        <v/>
      </c>
      <c r="G1499" s="615"/>
      <c r="H1499" s="603">
        <f t="shared" si="39"/>
        <v>0</v>
      </c>
      <c r="I1499" s="595"/>
    </row>
    <row r="1500" spans="2:10">
      <c r="B1500" s="599"/>
      <c r="C1500" s="600"/>
      <c r="D1500" s="601" t="str">
        <f>IFERROR(INDEX(INSUMOS!$C:$C,MATCH(C1500,INSUMOS!$B:$B,0)),"")</f>
        <v/>
      </c>
      <c r="E1500" s="634"/>
      <c r="F1500" s="603" t="str">
        <f>IFERROR(INDEX(INSUMOS!$D:$D,MATCH(C1500,INSUMOS!$B:$B,0)),"")</f>
        <v/>
      </c>
      <c r="G1500" s="615"/>
      <c r="H1500" s="603">
        <f t="shared" si="39"/>
        <v>0</v>
      </c>
      <c r="I1500" s="595"/>
    </row>
    <row r="1501" spans="2:10">
      <c r="B1501" s="599"/>
      <c r="C1501" s="600"/>
      <c r="D1501" s="601" t="str">
        <f>IFERROR(INDEX(INSUMOS!$C:$C,MATCH(C1501,INSUMOS!$B:$B,0)),"")</f>
        <v/>
      </c>
      <c r="E1501" s="634"/>
      <c r="F1501" s="603" t="str">
        <f>IFERROR(INDEX(INSUMOS!$D:$D,MATCH(C1501,INSUMOS!$B:$B,0)),"")</f>
        <v/>
      </c>
      <c r="G1501" s="615"/>
      <c r="H1501" s="603">
        <f t="shared" si="39"/>
        <v>0</v>
      </c>
      <c r="I1501" s="595"/>
    </row>
    <row r="1502" spans="2:10">
      <c r="B1502" s="599"/>
      <c r="C1502" s="606"/>
      <c r="D1502" s="601" t="str">
        <f>IFERROR(INDEX(INSUMOS!$C:$C,MATCH(C1502,INSUMOS!$B:$B,0)),"")</f>
        <v/>
      </c>
      <c r="E1502" s="602"/>
      <c r="F1502" s="603" t="str">
        <f>IFERROR(INDEX(INSUMOS!$D:$D,MATCH(C1502,INSUMOS!$B:$B,0)),"")</f>
        <v/>
      </c>
      <c r="G1502" s="615"/>
      <c r="H1502" s="603">
        <f t="shared" si="39"/>
        <v>0</v>
      </c>
      <c r="I1502" s="595"/>
    </row>
    <row r="1503" spans="2:10" ht="15.75" thickBot="1">
      <c r="B1503" s="599"/>
      <c r="C1503" s="606"/>
      <c r="D1503" s="601" t="str">
        <f>IFERROR(INDEX(INSUMOS!$C:$C,MATCH(C1503,INSUMOS!$B:$B,0)),"")</f>
        <v/>
      </c>
      <c r="E1503" s="602"/>
      <c r="F1503" s="603" t="str">
        <f>IFERROR(INDEX(INSUMOS!$D:$D,MATCH(C1503,INSUMOS!$B:$B,0)),"")</f>
        <v/>
      </c>
      <c r="G1503" s="615"/>
      <c r="H1503" s="608">
        <f t="shared" si="39"/>
        <v>0</v>
      </c>
      <c r="I1503" s="595"/>
    </row>
    <row r="1504" spans="2:10" ht="15.75" thickBot="1">
      <c r="B1504" s="593"/>
      <c r="H1504" s="609" t="s">
        <v>307</v>
      </c>
      <c r="I1504" s="610">
        <f>SUM(H1496:H1503)</f>
        <v>31537.589237776829</v>
      </c>
    </row>
    <row r="1505" spans="2:9">
      <c r="B1505" s="593"/>
      <c r="C1505" s="611" t="s">
        <v>308</v>
      </c>
      <c r="I1505" s="595"/>
    </row>
    <row r="1506" spans="2:9">
      <c r="B1506" s="596" t="s">
        <v>295</v>
      </c>
      <c r="C1506" s="597" t="s">
        <v>296</v>
      </c>
      <c r="D1506" s="598" t="s">
        <v>309</v>
      </c>
      <c r="E1506" s="612" t="s">
        <v>310</v>
      </c>
      <c r="F1506" s="612"/>
      <c r="G1506" s="613" t="s">
        <v>311</v>
      </c>
      <c r="H1506" s="614" t="s">
        <v>301</v>
      </c>
      <c r="I1506" s="595"/>
    </row>
    <row r="1507" spans="2:9">
      <c r="B1507" s="599"/>
      <c r="C1507" s="606" t="s">
        <v>330</v>
      </c>
      <c r="D1507" s="601">
        <v>1</v>
      </c>
      <c r="E1507" s="615">
        <f>IFERROR(INDEX('MANO DE OBRA'!$F:$F,MATCH(C1507,'MANO DE OBRA'!$B:$B,0)),"")</f>
        <v>0.77116642793298318</v>
      </c>
      <c r="F1507" s="603">
        <f>IFERROR(INDEX('MANO DE OBRA'!$J:$J,MATCH(C1507,'MANO DE OBRA'!$B:$B,0)),"")</f>
        <v>169529.21377933328</v>
      </c>
      <c r="G1507" s="83">
        <v>20</v>
      </c>
      <c r="H1507" s="603">
        <f>IFERROR((F1507/G1507)*D1507,0)</f>
        <v>8476.4606889666647</v>
      </c>
      <c r="I1507" s="595"/>
    </row>
    <row r="1508" spans="2:9">
      <c r="B1508" s="599"/>
      <c r="C1508" s="606" t="s">
        <v>312</v>
      </c>
      <c r="D1508" s="601">
        <v>1</v>
      </c>
      <c r="E1508" s="615">
        <f>IFERROR(INDEX('MANO DE OBRA'!$F:$F,MATCH(C1508,'MANO DE OBRA'!$B:$B,0)),"")</f>
        <v>0.77116642793298318</v>
      </c>
      <c r="F1508" s="603">
        <f>IFERROR(INDEX('MANO DE OBRA'!$J:$J,MATCH(C1508,'MANO DE OBRA'!$B:$B,0)),"")</f>
        <v>103371.47181666666</v>
      </c>
      <c r="G1508" s="83">
        <f>+G1507</f>
        <v>20</v>
      </c>
      <c r="H1508" s="603">
        <f>IFERROR((F1508/G1508)*D1508,0)</f>
        <v>5168.5735908333327</v>
      </c>
      <c r="I1508" s="595"/>
    </row>
    <row r="1509" spans="2:9" ht="15.75" thickBot="1">
      <c r="B1509" s="599"/>
      <c r="C1509" s="606"/>
      <c r="D1509" s="601"/>
      <c r="E1509" s="615" t="str">
        <f>IFERROR(INDEX('MANO DE OBRA'!$F:$F,MATCH(C1509,'MANO DE OBRA'!$B:$B,0)),"")</f>
        <v/>
      </c>
      <c r="F1509" s="603" t="str">
        <f>IFERROR(INDEX('MANO DE OBRA'!$J:$J,MATCH(C1509,'MANO DE OBRA'!$B:$B,0)),"")</f>
        <v/>
      </c>
      <c r="G1509" s="83"/>
      <c r="H1509" s="603">
        <f>IFERROR((F1509/G1509)*D1509,0)</f>
        <v>0</v>
      </c>
      <c r="I1509" s="595"/>
    </row>
    <row r="1510" spans="2:9" ht="15.75" thickBot="1">
      <c r="B1510" s="593"/>
      <c r="H1510" s="609" t="s">
        <v>307</v>
      </c>
      <c r="I1510" s="610">
        <f>SUM(H1507:H1509)</f>
        <v>13645.034279799998</v>
      </c>
    </row>
    <row r="1511" spans="2:9">
      <c r="B1511" s="593"/>
      <c r="C1511" s="611" t="s">
        <v>313</v>
      </c>
      <c r="I1511" s="595"/>
    </row>
    <row r="1512" spans="2:9" ht="30">
      <c r="B1512" s="596" t="s">
        <v>295</v>
      </c>
      <c r="C1512" s="597" t="s">
        <v>296</v>
      </c>
      <c r="D1512" s="613" t="s">
        <v>238</v>
      </c>
      <c r="E1512" s="613" t="s">
        <v>22</v>
      </c>
      <c r="F1512" s="613" t="s">
        <v>314</v>
      </c>
      <c r="G1512" s="613" t="s">
        <v>315</v>
      </c>
      <c r="H1512" s="613" t="s">
        <v>301</v>
      </c>
      <c r="I1512" s="595"/>
    </row>
    <row r="1513" spans="2:9">
      <c r="B1513" s="599"/>
      <c r="C1513" s="616" t="s">
        <v>316</v>
      </c>
      <c r="D1513" s="615">
        <v>0.05</v>
      </c>
      <c r="E1513" s="602"/>
      <c r="F1513" s="603">
        <f>+I1510</f>
        <v>13645.034279799998</v>
      </c>
      <c r="G1513" s="601">
        <v>1</v>
      </c>
      <c r="H1513" s="603">
        <f>IFERROR(G1513*F1513*D1513,0)</f>
        <v>682.25171398999998</v>
      </c>
      <c r="I1513" s="595"/>
    </row>
    <row r="1514" spans="2:9">
      <c r="B1514" s="599"/>
      <c r="C1514" s="600" t="s">
        <v>338</v>
      </c>
      <c r="D1514" s="601"/>
      <c r="E1514" s="601" t="str">
        <f>IFERROR(INDEX(INSUMOS!$C:$C,MATCH(C1514,INSUMOS!$B:$B,0)),"")</f>
        <v>m2</v>
      </c>
      <c r="F1514" s="603">
        <f>IFERROR(INDEX(INSUMOS!$D:$D,MATCH(C1514,INSUMOS!$B:$B,0)),"")</f>
        <v>40674</v>
      </c>
      <c r="G1514" s="83">
        <v>0.6</v>
      </c>
      <c r="H1514" s="603">
        <f>IFERROR(G1514*F1514,0)</f>
        <v>24404.399999999998</v>
      </c>
      <c r="I1514" s="595"/>
    </row>
    <row r="1515" spans="2:9" ht="15.75" thickBot="1">
      <c r="B1515" s="599"/>
      <c r="C1515" s="600"/>
      <c r="D1515" s="601"/>
      <c r="E1515" s="601" t="str">
        <f>IFERROR(INDEX(INSUMOS!$C:$C,MATCH(C1515,INSUMOS!$B:$B,0)),"")</f>
        <v/>
      </c>
      <c r="F1515" s="603" t="str">
        <f>IFERROR(INDEX(INSUMOS!$D:$D,MATCH(C1515,INSUMOS!$B:$B,0)),"")</f>
        <v/>
      </c>
      <c r="G1515" s="83"/>
      <c r="H1515" s="608">
        <f>IFERROR(G1515*F1515,0)</f>
        <v>0</v>
      </c>
      <c r="I1515" s="595"/>
    </row>
    <row r="1516" spans="2:9" ht="15.75" thickBot="1">
      <c r="B1516" s="593"/>
      <c r="H1516" s="609" t="s">
        <v>307</v>
      </c>
      <c r="I1516" s="610">
        <f>SUM(H1513:H1515)</f>
        <v>25086.651713989999</v>
      </c>
    </row>
    <row r="1517" spans="2:9">
      <c r="B1517" s="593"/>
      <c r="C1517" s="611" t="s">
        <v>317</v>
      </c>
      <c r="I1517" s="595"/>
    </row>
    <row r="1518" spans="2:9" ht="30">
      <c r="B1518" s="596" t="s">
        <v>295</v>
      </c>
      <c r="C1518" s="597" t="s">
        <v>296</v>
      </c>
      <c r="D1518" s="613" t="s">
        <v>238</v>
      </c>
      <c r="E1518" s="613" t="s">
        <v>22</v>
      </c>
      <c r="F1518" s="613" t="s">
        <v>314</v>
      </c>
      <c r="G1518" s="613" t="s">
        <v>315</v>
      </c>
      <c r="H1518" s="598" t="s">
        <v>301</v>
      </c>
      <c r="I1518" s="595"/>
    </row>
    <row r="1519" spans="2:9">
      <c r="B1519" s="599"/>
      <c r="C1519" s="616" t="s">
        <v>318</v>
      </c>
      <c r="D1519" s="615">
        <v>0.01</v>
      </c>
      <c r="E1519" s="617">
        <v>1</v>
      </c>
      <c r="F1519" s="603">
        <f>+I1510</f>
        <v>13645.034279799998</v>
      </c>
      <c r="G1519" s="601">
        <v>0.01</v>
      </c>
      <c r="H1519" s="603">
        <f>IFERROR(G1519*F1519,0)</f>
        <v>136.45034279799998</v>
      </c>
      <c r="I1519" s="595"/>
    </row>
    <row r="1520" spans="2:9">
      <c r="B1520" s="599"/>
      <c r="C1520" s="600" t="s">
        <v>347</v>
      </c>
      <c r="E1520" s="601" t="str">
        <f>IFERROR(INDEX(INSUMOS!$C:$C,MATCH(C1520,INSUMOS!$B:$B,0)),"")</f>
        <v>kg</v>
      </c>
      <c r="F1520" s="603">
        <f>IFERROR(INDEX(INSUMOS!$D:$D,MATCH(C1520,INSUMOS!$B:$B,0)),"")</f>
        <v>96</v>
      </c>
      <c r="G1520" s="601">
        <v>1</v>
      </c>
      <c r="H1520" s="603">
        <f>IFERROR(G1520*F1520,0)</f>
        <v>96</v>
      </c>
      <c r="I1520" s="595"/>
    </row>
    <row r="1521" spans="2:10" ht="15.75" thickBot="1">
      <c r="B1521" s="599"/>
      <c r="C1521" s="606"/>
      <c r="D1521" s="601" t="str">
        <f>IFERROR(INDEX(INSUMOS!$C:$C,MATCH(C1521,INSUMOS!$B:$B,0)),"")</f>
        <v/>
      </c>
      <c r="E1521" s="602"/>
      <c r="F1521" s="603" t="str">
        <f>IFERROR(INDEX(INSUMOS!$D:$D,MATCH(C1521,INSUMOS!$B:$B,0)),"")</f>
        <v/>
      </c>
      <c r="G1521" s="601"/>
      <c r="H1521" s="603">
        <f>IFERROR(G1521*F1521,0)</f>
        <v>0</v>
      </c>
      <c r="I1521" s="595"/>
    </row>
    <row r="1522" spans="2:10" ht="15.75" thickBot="1">
      <c r="B1522" s="618"/>
      <c r="C1522" s="619"/>
      <c r="D1522" s="620"/>
      <c r="E1522" s="621"/>
      <c r="F1522" s="621"/>
      <c r="G1522" s="620"/>
      <c r="H1522" s="609" t="s">
        <v>307</v>
      </c>
      <c r="I1522" s="610">
        <f>SUM(H1519:H1521)</f>
        <v>232.45034279799998</v>
      </c>
    </row>
    <row r="1523" spans="2:10" ht="15.75" thickBot="1"/>
    <row r="1524" spans="2:10" ht="33" customHeight="1" thickBot="1">
      <c r="B1524" s="571"/>
      <c r="C1524" s="572" t="str">
        <f>+$C$2</f>
        <v>MANTENIMIENTO RESTAURANTES ESCOLARES</v>
      </c>
      <c r="D1524" s="573"/>
      <c r="E1524" s="573"/>
      <c r="F1524" s="573"/>
      <c r="G1524" s="574"/>
      <c r="H1524" s="575"/>
      <c r="I1524" s="576"/>
    </row>
    <row r="1525" spans="2:10" ht="33" customHeight="1" thickBot="1">
      <c r="B1525" s="577"/>
      <c r="C1525" s="578" t="str">
        <f>+$C$3</f>
        <v>GOBERNACION DE ANTIOQUIA</v>
      </c>
      <c r="D1525" s="579"/>
      <c r="E1525" s="579"/>
      <c r="F1525" s="579"/>
      <c r="G1525" s="580"/>
      <c r="H1525" s="581"/>
      <c r="I1525" s="582"/>
    </row>
    <row r="1526" spans="2:10" ht="15.75" thickBot="1">
      <c r="B1526" s="593"/>
      <c r="I1526" s="595"/>
    </row>
    <row r="1527" spans="2:10" ht="15.75" thickBot="1">
      <c r="B1527" s="589" t="s">
        <v>6</v>
      </c>
      <c r="C1527" s="773" t="str">
        <f>INDEX(ACTIVIDADES!$C:$C,MATCH(B1528,ACTIVIDADES!$B:$B,0))</f>
        <v>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
      <c r="D1527" s="774"/>
      <c r="E1527" s="774"/>
      <c r="F1527" s="774"/>
      <c r="G1527" s="775"/>
      <c r="H1527" s="587" t="s">
        <v>289</v>
      </c>
      <c r="I1527" s="588" t="s">
        <v>290</v>
      </c>
    </row>
    <row r="1528" spans="2:10">
      <c r="B1528" s="784">
        <f>+ACTIVIDADES!B53</f>
        <v>5.1199999999999974</v>
      </c>
      <c r="C1528" s="776"/>
      <c r="D1528" s="777"/>
      <c r="E1528" s="777"/>
      <c r="F1528" s="777"/>
      <c r="G1528" s="778"/>
      <c r="H1528" s="585">
        <f>IF(I1531=0,0,I1542/I1531)</f>
        <v>0.41172586648970483</v>
      </c>
      <c r="I1528" s="586">
        <f>IF(I1531=0,0,I1548/I1531)</f>
        <v>0.55343365085993834</v>
      </c>
    </row>
    <row r="1529" spans="2:10" ht="15.75" thickBot="1">
      <c r="B1529" s="785"/>
      <c r="C1529" s="776"/>
      <c r="D1529" s="777"/>
      <c r="E1529" s="777"/>
      <c r="F1529" s="777"/>
      <c r="G1529" s="778"/>
      <c r="H1529" s="587" t="s">
        <v>291</v>
      </c>
      <c r="I1529" s="588" t="s">
        <v>292</v>
      </c>
    </row>
    <row r="1530" spans="2:10" ht="15.75" thickBot="1">
      <c r="B1530" s="589" t="s">
        <v>22</v>
      </c>
      <c r="C1530" s="776"/>
      <c r="D1530" s="777"/>
      <c r="E1530" s="777"/>
      <c r="F1530" s="777"/>
      <c r="G1530" s="778"/>
      <c r="H1530" s="585">
        <f>IF(I1531=0,0,I1554/I1531)</f>
        <v>2.9164946136825184E-2</v>
      </c>
      <c r="I1530" s="586">
        <f>IF(I1531=0,0,I1560/I1531)</f>
        <v>5.6755365135316791E-3</v>
      </c>
    </row>
    <row r="1531" spans="2:10" ht="15.75" thickBot="1">
      <c r="B1531" s="590" t="str">
        <f>INDEX(ACTIVIDADES!$D:$D,MATCH(B1528,ACTIVIDADES!$B:$B,0))</f>
        <v>ml</v>
      </c>
      <c r="C1531" s="781"/>
      <c r="D1531" s="782"/>
      <c r="E1531" s="782"/>
      <c r="F1531" s="782"/>
      <c r="G1531" s="783"/>
      <c r="H1531" s="591" t="s">
        <v>293</v>
      </c>
      <c r="I1531" s="592">
        <f>SUM(I1542:I1560)</f>
        <v>679886.66180310142</v>
      </c>
      <c r="J1531" s="570">
        <f>+B1528</f>
        <v>5.1199999999999974</v>
      </c>
    </row>
    <row r="1532" spans="2:10">
      <c r="B1532" s="593"/>
      <c r="C1532" s="594" t="s">
        <v>294</v>
      </c>
      <c r="I1532" s="595"/>
    </row>
    <row r="1533" spans="2:10">
      <c r="B1533" s="596" t="s">
        <v>295</v>
      </c>
      <c r="C1533" s="597" t="s">
        <v>296</v>
      </c>
      <c r="D1533" s="598" t="s">
        <v>297</v>
      </c>
      <c r="E1533" s="598" t="s">
        <v>298</v>
      </c>
      <c r="F1533" s="598" t="s">
        <v>299</v>
      </c>
      <c r="G1533" s="598" t="s">
        <v>300</v>
      </c>
      <c r="H1533" s="598" t="s">
        <v>301</v>
      </c>
      <c r="I1533" s="595"/>
    </row>
    <row r="1534" spans="2:10">
      <c r="B1534" s="599"/>
      <c r="C1534" s="567" t="s">
        <v>332</v>
      </c>
      <c r="D1534" s="601" t="str">
        <f>IFERROR(INDEX(INSUMOS!$C:$C,MATCH(C1534,INSUMOS!$B:$B,0)),"")</f>
        <v>m3</v>
      </c>
      <c r="E1534" s="634">
        <v>0.16</v>
      </c>
      <c r="F1534" s="603">
        <f>IFERROR(INDEX(INSUMOS!$D:$D,MATCH(C1534,INSUMOS!$B:$B,0)),"")</f>
        <v>686100.73832769773</v>
      </c>
      <c r="G1534" s="615">
        <v>0.1</v>
      </c>
      <c r="H1534" s="603">
        <f>IFERROR(G1534*F1534*E1534+F1534*E1534,0)</f>
        <v>120753.7299456748</v>
      </c>
      <c r="I1534" s="595"/>
    </row>
    <row r="1535" spans="2:10">
      <c r="B1535" s="599"/>
      <c r="C1535" s="622" t="s">
        <v>340</v>
      </c>
      <c r="D1535" s="601" t="str">
        <f>IFERROR(INDEX(INSUMOS!$C:$C,MATCH(C1535,INSUMOS!$B:$B,0)),"")</f>
        <v>kg</v>
      </c>
      <c r="E1535" s="637">
        <v>5.6</v>
      </c>
      <c r="F1535" s="603">
        <f>IFERROR(INDEX(INSUMOS!$D:$D,MATCH(C1535,INSUMOS!$B:$B,0)),"")</f>
        <v>6321</v>
      </c>
      <c r="G1535" s="615">
        <v>0.05</v>
      </c>
      <c r="H1535" s="603">
        <f t="shared" ref="H1535:H1541" si="40">IFERROR(G1535*F1535*E1535+F1535*E1535,0)</f>
        <v>37167.479999999996</v>
      </c>
      <c r="I1535" s="595"/>
    </row>
    <row r="1536" spans="2:10">
      <c r="B1536" s="599"/>
      <c r="C1536" s="622" t="s">
        <v>334</v>
      </c>
      <c r="D1536" s="601" t="str">
        <f>IFERROR(INDEX(INSUMOS!$C:$C,MATCH(C1536,INSUMOS!$B:$B,0)),"")</f>
        <v>un</v>
      </c>
      <c r="E1536" s="637">
        <v>0.7</v>
      </c>
      <c r="F1536" s="603">
        <f>IFERROR(INDEX(INSUMOS!$D:$D,MATCH(C1536,INSUMOS!$B:$B,0)),"")</f>
        <v>8900</v>
      </c>
      <c r="G1536" s="615"/>
      <c r="H1536" s="603">
        <f t="shared" si="40"/>
        <v>6230</v>
      </c>
      <c r="I1536" s="595"/>
    </row>
    <row r="1537" spans="2:9">
      <c r="B1537" s="599"/>
      <c r="C1537" s="606" t="s">
        <v>306</v>
      </c>
      <c r="D1537" s="601" t="str">
        <f>IFERROR(INDEX(INSUMOS!$C:$C,MATCH(C1537,INSUMOS!$B:$B,0)),"")</f>
        <v>kg</v>
      </c>
      <c r="E1537" s="637">
        <v>0.03</v>
      </c>
      <c r="F1537" s="603">
        <f>IFERROR(INDEX(INSUMOS!$D:$D,MATCH(C1537,INSUMOS!$B:$B,0)),"")</f>
        <v>7753</v>
      </c>
      <c r="G1537" s="615"/>
      <c r="H1537" s="603">
        <f t="shared" si="40"/>
        <v>232.59</v>
      </c>
      <c r="I1537" s="595"/>
    </row>
    <row r="1538" spans="2:9">
      <c r="B1538" s="599"/>
      <c r="C1538" s="606" t="s">
        <v>348</v>
      </c>
      <c r="D1538" s="601" t="str">
        <f>IFERROR(INDEX(INSUMOS!$C:$C,MATCH(C1538,INSUMOS!$B:$B,0)),"")</f>
        <v>un</v>
      </c>
      <c r="E1538" s="634">
        <v>1</v>
      </c>
      <c r="F1538" s="603">
        <f>IFERROR(INDEX(INSUMOS!$D:$D,MATCH(C1538,INSUMOS!$B:$B,0)),"")</f>
        <v>115000</v>
      </c>
      <c r="G1538" s="615"/>
      <c r="H1538" s="603">
        <f t="shared" si="40"/>
        <v>115000</v>
      </c>
      <c r="I1538" s="595"/>
    </row>
    <row r="1539" spans="2:9">
      <c r="B1539" s="599"/>
      <c r="C1539" s="629" t="s">
        <v>342</v>
      </c>
      <c r="D1539" s="601" t="str">
        <f>IFERROR(INDEX(INSUMOS!$C:$C,MATCH(C1539,INSUMOS!$B:$B,0)),"")</f>
        <v>kg</v>
      </c>
      <c r="E1539" s="634">
        <v>2.5000000000000001E-2</v>
      </c>
      <c r="F1539" s="603">
        <f>IFERROR(INDEX(INSUMOS!$D:$D,MATCH(C1539,INSUMOS!$B:$B,0)),"")</f>
        <v>21725</v>
      </c>
      <c r="G1539" s="615"/>
      <c r="H1539" s="603">
        <f t="shared" si="40"/>
        <v>543.125</v>
      </c>
      <c r="I1539" s="595"/>
    </row>
    <row r="1540" spans="2:9">
      <c r="B1540" s="599"/>
      <c r="C1540" s="606"/>
      <c r="D1540" s="601" t="str">
        <f>IFERROR(INDEX(INSUMOS!$C:$C,MATCH(C1540,INSUMOS!$B:$B,0)),"")</f>
        <v/>
      </c>
      <c r="E1540" s="602"/>
      <c r="F1540" s="603" t="str">
        <f>IFERROR(INDEX(INSUMOS!$D:$D,MATCH(C1540,INSUMOS!$B:$B,0)),"")</f>
        <v/>
      </c>
      <c r="G1540" s="615"/>
      <c r="H1540" s="603">
        <f t="shared" si="40"/>
        <v>0</v>
      </c>
      <c r="I1540" s="595"/>
    </row>
    <row r="1541" spans="2:9" ht="15.75" thickBot="1">
      <c r="B1541" s="599"/>
      <c r="C1541" s="606"/>
      <c r="D1541" s="601" t="str">
        <f>IFERROR(INDEX(INSUMOS!$C:$C,MATCH(C1541,INSUMOS!$B:$B,0)),"")</f>
        <v/>
      </c>
      <c r="E1541" s="602"/>
      <c r="F1541" s="603" t="str">
        <f>IFERROR(INDEX(INSUMOS!$D:$D,MATCH(C1541,INSUMOS!$B:$B,0)),"")</f>
        <v/>
      </c>
      <c r="G1541" s="615"/>
      <c r="H1541" s="608">
        <f t="shared" si="40"/>
        <v>0</v>
      </c>
      <c r="I1541" s="595"/>
    </row>
    <row r="1542" spans="2:9" ht="15.75" thickBot="1">
      <c r="B1542" s="593"/>
      <c r="H1542" s="609" t="s">
        <v>307</v>
      </c>
      <c r="I1542" s="610">
        <f>SUM(H1534:H1541)</f>
        <v>279926.92494567484</v>
      </c>
    </row>
    <row r="1543" spans="2:9">
      <c r="B1543" s="593"/>
      <c r="C1543" s="611" t="s">
        <v>308</v>
      </c>
      <c r="I1543" s="595"/>
    </row>
    <row r="1544" spans="2:9">
      <c r="B1544" s="596" t="s">
        <v>295</v>
      </c>
      <c r="C1544" s="597" t="s">
        <v>296</v>
      </c>
      <c r="D1544" s="598" t="s">
        <v>309</v>
      </c>
      <c r="E1544" s="612" t="s">
        <v>310</v>
      </c>
      <c r="F1544" s="612"/>
      <c r="G1544" s="613" t="s">
        <v>311</v>
      </c>
      <c r="H1544" s="614" t="s">
        <v>301</v>
      </c>
      <c r="I1544" s="595"/>
    </row>
    <row r="1545" spans="2:9">
      <c r="B1545" s="599"/>
      <c r="C1545" s="606" t="s">
        <v>330</v>
      </c>
      <c r="D1545" s="601">
        <v>1</v>
      </c>
      <c r="E1545" s="615">
        <f>IFERROR(INDEX('MANO DE OBRA'!$F:$F,MATCH(C1545,'MANO DE OBRA'!$B:$B,0)),"")</f>
        <v>0.77116642793298318</v>
      </c>
      <c r="F1545" s="603">
        <f>IFERROR(INDEX('MANO DE OBRA'!$J:$J,MATCH(C1545,'MANO DE OBRA'!$B:$B,0)),"")</f>
        <v>169529.21377933328</v>
      </c>
      <c r="G1545" s="83">
        <v>1</v>
      </c>
      <c r="H1545" s="603">
        <f>IFERROR((F1545/G1545)*D1545,0)</f>
        <v>169529.21377933328</v>
      </c>
      <c r="I1545" s="595"/>
    </row>
    <row r="1546" spans="2:9">
      <c r="B1546" s="599"/>
      <c r="C1546" s="606" t="s">
        <v>312</v>
      </c>
      <c r="D1546" s="601">
        <v>2</v>
      </c>
      <c r="E1546" s="615">
        <f>IFERROR(INDEX('MANO DE OBRA'!$F:$F,MATCH(C1546,'MANO DE OBRA'!$B:$B,0)),"")</f>
        <v>0.77116642793298318</v>
      </c>
      <c r="F1546" s="603">
        <f>IFERROR(INDEX('MANO DE OBRA'!$J:$J,MATCH(C1546,'MANO DE OBRA'!$B:$B,0)),"")</f>
        <v>103371.47181666666</v>
      </c>
      <c r="G1546" s="83">
        <f>+G1545</f>
        <v>1</v>
      </c>
      <c r="H1546" s="603">
        <f>IFERROR((F1546/G1546)*D1546,0)</f>
        <v>206742.94363333331</v>
      </c>
      <c r="I1546" s="595"/>
    </row>
    <row r="1547" spans="2:9" ht="15.75" thickBot="1">
      <c r="B1547" s="599"/>
      <c r="C1547" s="606"/>
      <c r="D1547" s="601"/>
      <c r="E1547" s="615" t="str">
        <f>IFERROR(INDEX('MANO DE OBRA'!$F:$F,MATCH(C1547,'MANO DE OBRA'!$B:$B,0)),"")</f>
        <v/>
      </c>
      <c r="F1547" s="603" t="str">
        <f>IFERROR(INDEX('MANO DE OBRA'!$J:$J,MATCH(C1547,'MANO DE OBRA'!$B:$B,0)),"")</f>
        <v/>
      </c>
      <c r="G1547" s="83"/>
      <c r="H1547" s="603">
        <f>IFERROR((F1547/G1547)*D1547,0)</f>
        <v>0</v>
      </c>
      <c r="I1547" s="595"/>
    </row>
    <row r="1548" spans="2:9" ht="15.75" thickBot="1">
      <c r="B1548" s="593"/>
      <c r="H1548" s="609" t="s">
        <v>307</v>
      </c>
      <c r="I1548" s="610">
        <f>SUM(H1545:H1547)</f>
        <v>376272.15741266659</v>
      </c>
    </row>
    <row r="1549" spans="2:9">
      <c r="B1549" s="593"/>
      <c r="C1549" s="611" t="s">
        <v>313</v>
      </c>
      <c r="I1549" s="595"/>
    </row>
    <row r="1550" spans="2:9" ht="30">
      <c r="B1550" s="596" t="s">
        <v>295</v>
      </c>
      <c r="C1550" s="597" t="s">
        <v>296</v>
      </c>
      <c r="D1550" s="613" t="s">
        <v>238</v>
      </c>
      <c r="E1550" s="613" t="s">
        <v>22</v>
      </c>
      <c r="F1550" s="613" t="s">
        <v>314</v>
      </c>
      <c r="G1550" s="613" t="s">
        <v>315</v>
      </c>
      <c r="H1550" s="613" t="s">
        <v>301</v>
      </c>
      <c r="I1550" s="595"/>
    </row>
    <row r="1551" spans="2:9">
      <c r="B1551" s="599"/>
      <c r="C1551" s="616" t="s">
        <v>316</v>
      </c>
      <c r="D1551" s="615">
        <v>0.05</v>
      </c>
      <c r="E1551" s="602"/>
      <c r="F1551" s="603">
        <f>+I1548</f>
        <v>376272.15741266659</v>
      </c>
      <c r="G1551" s="601">
        <v>1</v>
      </c>
      <c r="H1551" s="603">
        <f>IFERROR(G1551*F1551*D1551,0)</f>
        <v>18813.607870633332</v>
      </c>
      <c r="I1551" s="595"/>
    </row>
    <row r="1552" spans="2:9" ht="30">
      <c r="B1552" s="599"/>
      <c r="C1552" s="638" t="s">
        <v>333</v>
      </c>
      <c r="D1552" s="601"/>
      <c r="E1552" s="601" t="str">
        <f>IFERROR(INDEX(INSUMOS!$C:$C,MATCH(C1552,INSUMOS!$B:$B,0)),"")</f>
        <v>día</v>
      </c>
      <c r="F1552" s="603">
        <f>IFERROR(INDEX(INSUMOS!$D:$D,MATCH(C1552,INSUMOS!$B:$B,0)),"")</f>
        <v>40610</v>
      </c>
      <c r="G1552" s="637">
        <v>2.5000000000000001E-2</v>
      </c>
      <c r="H1552" s="603">
        <f>IFERROR(G1552*F1552,0)</f>
        <v>1015.25</v>
      </c>
      <c r="I1552" s="595"/>
    </row>
    <row r="1553" spans="2:9" ht="15.75" thickBot="1">
      <c r="B1553" s="599"/>
      <c r="C1553" s="600"/>
      <c r="D1553" s="601"/>
      <c r="E1553" s="601" t="str">
        <f>IFERROR(INDEX(INSUMOS!$C:$C,MATCH(C1553,INSUMOS!$B:$B,0)),"")</f>
        <v/>
      </c>
      <c r="F1553" s="603" t="str">
        <f>IFERROR(INDEX(INSUMOS!$D:$D,MATCH(C1553,INSUMOS!$B:$B,0)),"")</f>
        <v/>
      </c>
      <c r="G1553" s="83"/>
      <c r="H1553" s="608">
        <f>IFERROR(G1553*F1553,0)</f>
        <v>0</v>
      </c>
      <c r="I1553" s="595"/>
    </row>
    <row r="1554" spans="2:9" ht="15.75" thickBot="1">
      <c r="B1554" s="593"/>
      <c r="H1554" s="609" t="s">
        <v>307</v>
      </c>
      <c r="I1554" s="610">
        <f>SUM(H1551:H1553)</f>
        <v>19828.857870633332</v>
      </c>
    </row>
    <row r="1555" spans="2:9">
      <c r="B1555" s="593"/>
      <c r="C1555" s="611" t="s">
        <v>317</v>
      </c>
      <c r="I1555" s="595"/>
    </row>
    <row r="1556" spans="2:9" ht="30">
      <c r="B1556" s="596" t="s">
        <v>295</v>
      </c>
      <c r="C1556" s="597" t="s">
        <v>296</v>
      </c>
      <c r="D1556" s="613" t="s">
        <v>238</v>
      </c>
      <c r="E1556" s="613" t="s">
        <v>22</v>
      </c>
      <c r="F1556" s="613" t="s">
        <v>314</v>
      </c>
      <c r="G1556" s="613" t="s">
        <v>315</v>
      </c>
      <c r="H1556" s="598" t="s">
        <v>301</v>
      </c>
      <c r="I1556" s="595"/>
    </row>
    <row r="1557" spans="2:9">
      <c r="B1557" s="599"/>
      <c r="C1557" s="616" t="s">
        <v>318</v>
      </c>
      <c r="D1557" s="615">
        <v>0.01</v>
      </c>
      <c r="E1557" s="617">
        <v>1</v>
      </c>
      <c r="F1557" s="603">
        <f>+I1548</f>
        <v>376272.15741266659</v>
      </c>
      <c r="G1557" s="601">
        <v>0.01</v>
      </c>
      <c r="H1557" s="603">
        <f>IFERROR(G1557*F1557,0)</f>
        <v>3762.7215741266659</v>
      </c>
      <c r="I1557" s="595"/>
    </row>
    <row r="1558" spans="2:9">
      <c r="B1558" s="599"/>
      <c r="C1558" s="600" t="s">
        <v>347</v>
      </c>
      <c r="E1558" s="601" t="str">
        <f>IFERROR(INDEX(INSUMOS!$C:$C,MATCH(C1558,INSUMOS!$B:$B,0)),"")</f>
        <v>kg</v>
      </c>
      <c r="F1558" s="603">
        <f>IFERROR(INDEX(INSUMOS!$D:$D,MATCH(C1558,INSUMOS!$B:$B,0)),"")</f>
        <v>96</v>
      </c>
      <c r="G1558" s="601">
        <v>1</v>
      </c>
      <c r="H1558" s="603">
        <f>IFERROR(G1558*F1558,0)</f>
        <v>96</v>
      </c>
      <c r="I1558" s="595"/>
    </row>
    <row r="1559" spans="2:9" ht="15.75" thickBot="1">
      <c r="B1559" s="599"/>
      <c r="C1559" s="606"/>
      <c r="D1559" s="601" t="str">
        <f>IFERROR(INDEX(INSUMOS!$C:$C,MATCH(C1559,INSUMOS!$B:$B,0)),"")</f>
        <v/>
      </c>
      <c r="E1559" s="602"/>
      <c r="F1559" s="603" t="str">
        <f>IFERROR(INDEX(INSUMOS!$D:$D,MATCH(C1559,INSUMOS!$B:$B,0)),"")</f>
        <v/>
      </c>
      <c r="G1559" s="601"/>
      <c r="H1559" s="603">
        <f>IFERROR(G1559*F1559,0)</f>
        <v>0</v>
      </c>
      <c r="I1559" s="595"/>
    </row>
    <row r="1560" spans="2:9" ht="15.75" thickBot="1">
      <c r="B1560" s="618"/>
      <c r="C1560" s="619"/>
      <c r="D1560" s="620"/>
      <c r="E1560" s="621"/>
      <c r="F1560" s="621"/>
      <c r="G1560" s="620"/>
      <c r="H1560" s="609" t="s">
        <v>307</v>
      </c>
      <c r="I1560" s="610">
        <f>SUM(H1557:H1559)</f>
        <v>3858.7215741266659</v>
      </c>
    </row>
    <row r="1561" spans="2:9" ht="15.75" thickBot="1"/>
    <row r="1562" spans="2:9" ht="33" customHeight="1" thickBot="1">
      <c r="B1562" s="571"/>
      <c r="C1562" s="572" t="str">
        <f>+$C$2</f>
        <v>MANTENIMIENTO RESTAURANTES ESCOLARES</v>
      </c>
      <c r="D1562" s="573"/>
      <c r="E1562" s="573"/>
      <c r="F1562" s="573"/>
      <c r="G1562" s="574"/>
      <c r="H1562" s="575"/>
      <c r="I1562" s="576"/>
    </row>
    <row r="1563" spans="2:9" ht="33" customHeight="1" thickBot="1">
      <c r="B1563" s="577"/>
      <c r="C1563" s="578" t="str">
        <f>+$C$3</f>
        <v>GOBERNACION DE ANTIOQUIA</v>
      </c>
      <c r="D1563" s="579"/>
      <c r="E1563" s="579"/>
      <c r="F1563" s="579"/>
      <c r="G1563" s="580"/>
      <c r="H1563" s="581"/>
      <c r="I1563" s="582"/>
    </row>
    <row r="1564" spans="2:9" ht="15.75" thickBot="1">
      <c r="B1564" s="593"/>
      <c r="I1564" s="595"/>
    </row>
    <row r="1565" spans="2:9" ht="15.75" thickBot="1">
      <c r="B1565" s="589" t="s">
        <v>6</v>
      </c>
      <c r="C1565" s="773" t="str">
        <f>INDEX(ACTIVIDADES!$C:$C,MATCH(B1566,ACTIVIDADES!$B:$B,0))</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1565" s="774"/>
      <c r="E1565" s="774"/>
      <c r="F1565" s="774"/>
      <c r="G1565" s="775"/>
      <c r="H1565" s="587" t="s">
        <v>289</v>
      </c>
      <c r="I1565" s="588" t="s">
        <v>290</v>
      </c>
    </row>
    <row r="1566" spans="2:9">
      <c r="B1566" s="784">
        <f>+ACTIVIDADES!B55</f>
        <v>6.01</v>
      </c>
      <c r="C1566" s="776"/>
      <c r="D1566" s="777"/>
      <c r="E1566" s="777"/>
      <c r="F1566" s="777"/>
      <c r="G1566" s="778"/>
      <c r="H1566" s="585">
        <f>IF(I1569=0,0,I1580/I1569)</f>
        <v>0.69754561269790294</v>
      </c>
      <c r="I1566" s="586">
        <f>IF(I1569=0,0,I1586/I1569)</f>
        <v>0.27616925177597923</v>
      </c>
    </row>
    <row r="1567" spans="2:9" ht="15.75" thickBot="1">
      <c r="B1567" s="785"/>
      <c r="C1567" s="776"/>
      <c r="D1567" s="777"/>
      <c r="E1567" s="777"/>
      <c r="F1567" s="777"/>
      <c r="G1567" s="778"/>
      <c r="H1567" s="587" t="s">
        <v>291</v>
      </c>
      <c r="I1567" s="588" t="s">
        <v>292</v>
      </c>
    </row>
    <row r="1568" spans="2:9" ht="15.75" thickBot="1">
      <c r="B1568" s="589" t="s">
        <v>22</v>
      </c>
      <c r="C1568" s="776"/>
      <c r="D1568" s="777"/>
      <c r="E1568" s="777"/>
      <c r="F1568" s="777"/>
      <c r="G1568" s="778"/>
      <c r="H1568" s="585">
        <f>IF(I1569=0,0,I1592/I1569)</f>
        <v>1.3808462588798961E-2</v>
      </c>
      <c r="I1568" s="586">
        <f>IF(I1569=0,0,I1598/I1569)</f>
        <v>1.2476672937318918E-2</v>
      </c>
    </row>
    <row r="1569" spans="2:10" ht="15.75" thickBot="1">
      <c r="B1569" s="590" t="str">
        <f>INDEX(ACTIVIDADES!$D:$D,MATCH(B1566,ACTIVIDADES!$B:$B,0))</f>
        <v>kg</v>
      </c>
      <c r="C1569" s="781"/>
      <c r="D1569" s="782"/>
      <c r="E1569" s="782"/>
      <c r="F1569" s="782"/>
      <c r="G1569" s="783"/>
      <c r="H1569" s="591" t="s">
        <v>293</v>
      </c>
      <c r="I1569" s="592">
        <f>SUM(I1580:I1598)</f>
        <v>9881.6462673175993</v>
      </c>
      <c r="J1569" s="570">
        <f>+B1566</f>
        <v>6.01</v>
      </c>
    </row>
    <row r="1570" spans="2:10">
      <c r="B1570" s="593"/>
      <c r="C1570" s="594" t="s">
        <v>294</v>
      </c>
      <c r="I1570" s="595"/>
    </row>
    <row r="1571" spans="2:10">
      <c r="B1571" s="596" t="s">
        <v>295</v>
      </c>
      <c r="C1571" s="597" t="s">
        <v>296</v>
      </c>
      <c r="D1571" s="598" t="s">
        <v>297</v>
      </c>
      <c r="E1571" s="598" t="s">
        <v>298</v>
      </c>
      <c r="F1571" s="598" t="s">
        <v>299</v>
      </c>
      <c r="G1571" s="598" t="s">
        <v>300</v>
      </c>
      <c r="H1571" s="598" t="s">
        <v>301</v>
      </c>
      <c r="I1571" s="595"/>
    </row>
    <row r="1572" spans="2:10">
      <c r="B1572" s="599"/>
      <c r="C1572" s="606" t="s">
        <v>306</v>
      </c>
      <c r="D1572" s="601" t="str">
        <f>IFERROR(INDEX(INSUMOS!$C:$C,MATCH(C1572,INSUMOS!$B:$B,0)),"")</f>
        <v>kg</v>
      </c>
      <c r="E1572" s="634">
        <v>0.03</v>
      </c>
      <c r="F1572" s="603">
        <f>IFERROR(INDEX(INSUMOS!$D:$D,MATCH(C1572,INSUMOS!$B:$B,0)),"")</f>
        <v>7753</v>
      </c>
      <c r="G1572" s="615">
        <v>0.1</v>
      </c>
      <c r="H1572" s="603">
        <f>IFERROR(G1572*F1572*E1572+F1572*E1572,0)</f>
        <v>255.84899999999999</v>
      </c>
      <c r="I1572" s="595"/>
    </row>
    <row r="1573" spans="2:10">
      <c r="B1573" s="599"/>
      <c r="C1573" s="622" t="s">
        <v>340</v>
      </c>
      <c r="D1573" s="601" t="str">
        <f>IFERROR(INDEX(INSUMOS!$C:$C,MATCH(C1573,INSUMOS!$B:$B,0)),"")</f>
        <v>kg</v>
      </c>
      <c r="E1573" s="637">
        <v>1</v>
      </c>
      <c r="F1573" s="603">
        <f>IFERROR(INDEX(INSUMOS!$D:$D,MATCH(C1573,INSUMOS!$B:$B,0)),"")</f>
        <v>6321</v>
      </c>
      <c r="G1573" s="615">
        <v>0.05</v>
      </c>
      <c r="H1573" s="603">
        <f t="shared" ref="H1573:H1579" si="41">IFERROR(G1573*F1573*E1573+F1573*E1573,0)</f>
        <v>6637.05</v>
      </c>
      <c r="I1573" s="595"/>
    </row>
    <row r="1574" spans="2:10">
      <c r="B1574" s="599"/>
      <c r="C1574" s="622"/>
      <c r="D1574" s="601" t="str">
        <f>IFERROR(INDEX(INSUMOS!$C:$C,MATCH(C1574,INSUMOS!$B:$B,0)),"")</f>
        <v/>
      </c>
      <c r="E1574" s="637"/>
      <c r="F1574" s="603" t="str">
        <f>IFERROR(INDEX(INSUMOS!$D:$D,MATCH(C1574,INSUMOS!$B:$B,0)),"")</f>
        <v/>
      </c>
      <c r="G1574" s="615"/>
      <c r="H1574" s="603">
        <f t="shared" si="41"/>
        <v>0</v>
      </c>
      <c r="I1574" s="595"/>
    </row>
    <row r="1575" spans="2:10">
      <c r="B1575" s="599"/>
      <c r="C1575" s="616"/>
      <c r="D1575" s="601" t="str">
        <f>IFERROR(INDEX(INSUMOS!$C:$C,MATCH(C1575,INSUMOS!$B:$B,0)),"")</f>
        <v/>
      </c>
      <c r="E1575" s="637"/>
      <c r="F1575" s="603" t="str">
        <f>IFERROR(INDEX(INSUMOS!$D:$D,MATCH(C1575,INSUMOS!$B:$B,0)),"")</f>
        <v/>
      </c>
      <c r="G1575" s="615"/>
      <c r="H1575" s="603">
        <f t="shared" si="41"/>
        <v>0</v>
      </c>
      <c r="I1575" s="595"/>
    </row>
    <row r="1576" spans="2:10">
      <c r="B1576" s="599"/>
      <c r="C1576" s="600"/>
      <c r="D1576" s="601" t="str">
        <f>IFERROR(INDEX(INSUMOS!$C:$C,MATCH(C1576,INSUMOS!$B:$B,0)),"")</f>
        <v/>
      </c>
      <c r="E1576" s="634"/>
      <c r="F1576" s="603" t="str">
        <f>IFERROR(INDEX(INSUMOS!$D:$D,MATCH(C1576,INSUMOS!$B:$B,0)),"")</f>
        <v/>
      </c>
      <c r="G1576" s="615"/>
      <c r="H1576" s="603">
        <f t="shared" si="41"/>
        <v>0</v>
      </c>
      <c r="I1576" s="595"/>
    </row>
    <row r="1577" spans="2:10">
      <c r="B1577" s="599"/>
      <c r="C1577" s="600"/>
      <c r="D1577" s="601" t="str">
        <f>IFERROR(INDEX(INSUMOS!$C:$C,MATCH(C1577,INSUMOS!$B:$B,0)),"")</f>
        <v/>
      </c>
      <c r="E1577" s="634"/>
      <c r="F1577" s="603" t="str">
        <f>IFERROR(INDEX(INSUMOS!$D:$D,MATCH(C1577,INSUMOS!$B:$B,0)),"")</f>
        <v/>
      </c>
      <c r="G1577" s="615"/>
      <c r="H1577" s="603">
        <f t="shared" si="41"/>
        <v>0</v>
      </c>
      <c r="I1577" s="595"/>
    </row>
    <row r="1578" spans="2:10">
      <c r="B1578" s="599"/>
      <c r="C1578" s="606"/>
      <c r="D1578" s="601" t="str">
        <f>IFERROR(INDEX(INSUMOS!$C:$C,MATCH(C1578,INSUMOS!$B:$B,0)),"")</f>
        <v/>
      </c>
      <c r="E1578" s="602"/>
      <c r="F1578" s="603" t="str">
        <f>IFERROR(INDEX(INSUMOS!$D:$D,MATCH(C1578,INSUMOS!$B:$B,0)),"")</f>
        <v/>
      </c>
      <c r="G1578" s="615"/>
      <c r="H1578" s="603">
        <f t="shared" si="41"/>
        <v>0</v>
      </c>
      <c r="I1578" s="595"/>
    </row>
    <row r="1579" spans="2:10" ht="15.75" thickBot="1">
      <c r="B1579" s="599"/>
      <c r="C1579" s="606"/>
      <c r="D1579" s="601" t="str">
        <f>IFERROR(INDEX(INSUMOS!$C:$C,MATCH(C1579,INSUMOS!$B:$B,0)),"")</f>
        <v/>
      </c>
      <c r="E1579" s="602"/>
      <c r="F1579" s="603" t="str">
        <f>IFERROR(INDEX(INSUMOS!$D:$D,MATCH(C1579,INSUMOS!$B:$B,0)),"")</f>
        <v/>
      </c>
      <c r="G1579" s="615"/>
      <c r="H1579" s="608">
        <f t="shared" si="41"/>
        <v>0</v>
      </c>
      <c r="I1579" s="595"/>
    </row>
    <row r="1580" spans="2:10" ht="15.75" thickBot="1">
      <c r="B1580" s="593"/>
      <c r="H1580" s="609" t="s">
        <v>307</v>
      </c>
      <c r="I1580" s="610">
        <f>SUM(H1572:H1579)</f>
        <v>6892.8990000000003</v>
      </c>
    </row>
    <row r="1581" spans="2:10">
      <c r="B1581" s="593"/>
      <c r="C1581" s="611" t="s">
        <v>308</v>
      </c>
      <c r="I1581" s="595"/>
    </row>
    <row r="1582" spans="2:10">
      <c r="B1582" s="596" t="s">
        <v>295</v>
      </c>
      <c r="C1582" s="597" t="s">
        <v>296</v>
      </c>
      <c r="D1582" s="598" t="s">
        <v>309</v>
      </c>
      <c r="E1582" s="612" t="s">
        <v>310</v>
      </c>
      <c r="F1582" s="612"/>
      <c r="G1582" s="613" t="s">
        <v>311</v>
      </c>
      <c r="H1582" s="614" t="s">
        <v>301</v>
      </c>
      <c r="I1582" s="595"/>
    </row>
    <row r="1583" spans="2:10">
      <c r="B1583" s="599"/>
      <c r="C1583" s="606" t="s">
        <v>330</v>
      </c>
      <c r="D1583" s="601">
        <v>1</v>
      </c>
      <c r="E1583" s="615">
        <f>IFERROR(INDEX('MANO DE OBRA'!$F:$F,MATCH(C1583,'MANO DE OBRA'!$B:$B,0)),"")</f>
        <v>0.77116642793298318</v>
      </c>
      <c r="F1583" s="603">
        <f>IFERROR(INDEX('MANO DE OBRA'!$J:$J,MATCH(C1583,'MANO DE OBRA'!$B:$B,0)),"")</f>
        <v>169529.21377933328</v>
      </c>
      <c r="G1583" s="83">
        <v>100</v>
      </c>
      <c r="H1583" s="603">
        <f>IFERROR((F1583/G1583)*D1583,0)</f>
        <v>1695.2921377933328</v>
      </c>
      <c r="I1583" s="595"/>
    </row>
    <row r="1584" spans="2:10">
      <c r="B1584" s="599"/>
      <c r="C1584" s="606" t="s">
        <v>312</v>
      </c>
      <c r="D1584" s="601">
        <v>1</v>
      </c>
      <c r="E1584" s="615">
        <f>IFERROR(INDEX('MANO DE OBRA'!$F:$F,MATCH(C1584,'MANO DE OBRA'!$B:$B,0)),"")</f>
        <v>0.77116642793298318</v>
      </c>
      <c r="F1584" s="603">
        <f>IFERROR(INDEX('MANO DE OBRA'!$J:$J,MATCH(C1584,'MANO DE OBRA'!$B:$B,0)),"")</f>
        <v>103371.47181666666</v>
      </c>
      <c r="G1584" s="83">
        <f>+G1583</f>
        <v>100</v>
      </c>
      <c r="H1584" s="603">
        <f>IFERROR((F1584/G1584)*D1584,0)</f>
        <v>1033.7147181666667</v>
      </c>
      <c r="I1584" s="595"/>
    </row>
    <row r="1585" spans="2:9" ht="15.75" thickBot="1">
      <c r="B1585" s="599"/>
      <c r="C1585" s="606"/>
      <c r="D1585" s="601"/>
      <c r="E1585" s="615" t="str">
        <f>IFERROR(INDEX('MANO DE OBRA'!$F:$F,MATCH(C1585,'MANO DE OBRA'!$B:$B,0)),"")</f>
        <v/>
      </c>
      <c r="F1585" s="603" t="str">
        <f>IFERROR(INDEX('MANO DE OBRA'!$J:$J,MATCH(C1585,'MANO DE OBRA'!$B:$B,0)),"")</f>
        <v/>
      </c>
      <c r="G1585" s="83"/>
      <c r="H1585" s="603">
        <f>IFERROR((F1585/G1585)*D1585,0)</f>
        <v>0</v>
      </c>
      <c r="I1585" s="595"/>
    </row>
    <row r="1586" spans="2:9" ht="15.75" thickBot="1">
      <c r="B1586" s="593"/>
      <c r="H1586" s="609" t="s">
        <v>307</v>
      </c>
      <c r="I1586" s="610">
        <f>SUM(H1583:H1585)</f>
        <v>2729.0068559599995</v>
      </c>
    </row>
    <row r="1587" spans="2:9">
      <c r="B1587" s="593"/>
      <c r="C1587" s="611" t="s">
        <v>313</v>
      </c>
      <c r="I1587" s="595"/>
    </row>
    <row r="1588" spans="2:9" ht="30">
      <c r="B1588" s="596" t="s">
        <v>295</v>
      </c>
      <c r="C1588" s="597" t="s">
        <v>296</v>
      </c>
      <c r="D1588" s="613" t="s">
        <v>238</v>
      </c>
      <c r="E1588" s="613" t="s">
        <v>22</v>
      </c>
      <c r="F1588" s="613" t="s">
        <v>314</v>
      </c>
      <c r="G1588" s="613" t="s">
        <v>315</v>
      </c>
      <c r="H1588" s="613" t="s">
        <v>301</v>
      </c>
      <c r="I1588" s="595"/>
    </row>
    <row r="1589" spans="2:9">
      <c r="B1589" s="599"/>
      <c r="C1589" s="616" t="s">
        <v>316</v>
      </c>
      <c r="D1589" s="615">
        <v>0.05</v>
      </c>
      <c r="E1589" s="602"/>
      <c r="F1589" s="603">
        <f>+I1586</f>
        <v>2729.0068559599995</v>
      </c>
      <c r="G1589" s="601">
        <v>1</v>
      </c>
      <c r="H1589" s="603">
        <f>IFERROR(G1589*F1589*D1589,0)</f>
        <v>136.45034279799998</v>
      </c>
      <c r="I1589" s="595"/>
    </row>
    <row r="1590" spans="2:9">
      <c r="B1590" s="599"/>
      <c r="C1590" s="606"/>
      <c r="D1590" s="601"/>
      <c r="E1590" s="601" t="str">
        <f>IFERROR(INDEX(INSUMOS!$C:$C,MATCH(C1590,INSUMOS!$B:$B,0)),"")</f>
        <v/>
      </c>
      <c r="F1590" s="603" t="str">
        <f>IFERROR(INDEX(INSUMOS!$D:$D,MATCH(C1590,INSUMOS!$B:$B,0)),"")</f>
        <v/>
      </c>
      <c r="G1590" s="637">
        <v>2.5000000000000001E-2</v>
      </c>
      <c r="H1590" s="603">
        <f>IFERROR(G1590*F1590,0)</f>
        <v>0</v>
      </c>
      <c r="I1590" s="595"/>
    </row>
    <row r="1591" spans="2:9" ht="15.75" thickBot="1">
      <c r="B1591" s="599"/>
      <c r="C1591" s="600"/>
      <c r="D1591" s="601"/>
      <c r="E1591" s="601" t="str">
        <f>IFERROR(INDEX(INSUMOS!$C:$C,MATCH(C1591,INSUMOS!$B:$B,0)),"")</f>
        <v/>
      </c>
      <c r="F1591" s="603" t="str">
        <f>IFERROR(INDEX(INSUMOS!$D:$D,MATCH(C1591,INSUMOS!$B:$B,0)),"")</f>
        <v/>
      </c>
      <c r="G1591" s="83"/>
      <c r="H1591" s="608">
        <f>IFERROR(G1591*F1591,0)</f>
        <v>0</v>
      </c>
      <c r="I1591" s="595"/>
    </row>
    <row r="1592" spans="2:9" ht="15.75" thickBot="1">
      <c r="B1592" s="593"/>
      <c r="H1592" s="609" t="s">
        <v>307</v>
      </c>
      <c r="I1592" s="610">
        <f>SUM(H1589:H1591)</f>
        <v>136.45034279799998</v>
      </c>
    </row>
    <row r="1593" spans="2:9">
      <c r="B1593" s="593"/>
      <c r="C1593" s="611" t="s">
        <v>317</v>
      </c>
      <c r="I1593" s="595"/>
    </row>
    <row r="1594" spans="2:9" ht="30">
      <c r="B1594" s="596" t="s">
        <v>295</v>
      </c>
      <c r="C1594" s="597" t="s">
        <v>296</v>
      </c>
      <c r="D1594" s="613" t="s">
        <v>238</v>
      </c>
      <c r="E1594" s="613" t="s">
        <v>22</v>
      </c>
      <c r="F1594" s="613" t="s">
        <v>314</v>
      </c>
      <c r="G1594" s="613" t="s">
        <v>315</v>
      </c>
      <c r="H1594" s="598" t="s">
        <v>301</v>
      </c>
      <c r="I1594" s="595"/>
    </row>
    <row r="1595" spans="2:9">
      <c r="B1595" s="599"/>
      <c r="C1595" s="616" t="s">
        <v>318</v>
      </c>
      <c r="D1595" s="615">
        <v>0.01</v>
      </c>
      <c r="E1595" s="617">
        <v>1</v>
      </c>
      <c r="F1595" s="603">
        <f>+I1586</f>
        <v>2729.0068559599995</v>
      </c>
      <c r="G1595" s="601">
        <v>0.01</v>
      </c>
      <c r="H1595" s="603">
        <f>IFERROR(G1595*F1595,0)</f>
        <v>27.290068559599995</v>
      </c>
      <c r="I1595" s="595"/>
    </row>
    <row r="1596" spans="2:9">
      <c r="B1596" s="599"/>
      <c r="C1596" s="600" t="s">
        <v>347</v>
      </c>
      <c r="E1596" s="601" t="str">
        <f>IFERROR(INDEX(INSUMOS!$C:$C,MATCH(C1596,INSUMOS!$B:$B,0)),"")</f>
        <v>kg</v>
      </c>
      <c r="F1596" s="603">
        <f>IFERROR(INDEX(INSUMOS!$D:$D,MATCH(C1596,INSUMOS!$B:$B,0)),"")</f>
        <v>96</v>
      </c>
      <c r="G1596" s="601">
        <v>1</v>
      </c>
      <c r="H1596" s="603">
        <f>IFERROR(G1596*F1596,0)</f>
        <v>96</v>
      </c>
      <c r="I1596" s="595"/>
    </row>
    <row r="1597" spans="2:9" ht="15.75" thickBot="1">
      <c r="B1597" s="599"/>
      <c r="C1597" s="606"/>
      <c r="D1597" s="601" t="str">
        <f>IFERROR(INDEX(INSUMOS!$C:$C,MATCH(C1597,INSUMOS!$B:$B,0)),"")</f>
        <v/>
      </c>
      <c r="E1597" s="602"/>
      <c r="F1597" s="603" t="str">
        <f>IFERROR(INDEX(INSUMOS!$D:$D,MATCH(C1597,INSUMOS!$B:$B,0)),"")</f>
        <v/>
      </c>
      <c r="G1597" s="601"/>
      <c r="H1597" s="603">
        <f>IFERROR(G1597*F1597,0)</f>
        <v>0</v>
      </c>
      <c r="I1597" s="595"/>
    </row>
    <row r="1598" spans="2:9" ht="15.75" thickBot="1">
      <c r="B1598" s="618"/>
      <c r="C1598" s="619"/>
      <c r="D1598" s="620"/>
      <c r="E1598" s="621"/>
      <c r="F1598" s="621"/>
      <c r="G1598" s="620"/>
      <c r="H1598" s="609" t="s">
        <v>307</v>
      </c>
      <c r="I1598" s="610">
        <f>SUM(H1595:H1597)</f>
        <v>123.2900685596</v>
      </c>
    </row>
    <row r="1599" spans="2:9" ht="15.75" thickBot="1"/>
    <row r="1600" spans="2:9" ht="33" customHeight="1" thickBot="1">
      <c r="B1600" s="571"/>
      <c r="C1600" s="572" t="str">
        <f>+$C$2</f>
        <v>MANTENIMIENTO RESTAURANTES ESCOLARES</v>
      </c>
      <c r="D1600" s="573"/>
      <c r="E1600" s="573"/>
      <c r="F1600" s="573"/>
      <c r="G1600" s="574"/>
      <c r="H1600" s="575"/>
      <c r="I1600" s="576"/>
    </row>
    <row r="1601" spans="2:10" ht="33" customHeight="1" thickBot="1">
      <c r="B1601" s="577"/>
      <c r="C1601" s="578" t="str">
        <f>+$C$3</f>
        <v>GOBERNACION DE ANTIOQUIA</v>
      </c>
      <c r="D1601" s="579"/>
      <c r="E1601" s="579"/>
      <c r="F1601" s="579"/>
      <c r="G1601" s="580"/>
      <c r="H1601" s="581"/>
      <c r="I1601" s="582"/>
    </row>
    <row r="1602" spans="2:10" ht="15.75" thickBot="1">
      <c r="B1602" s="593"/>
      <c r="I1602" s="595"/>
    </row>
    <row r="1603" spans="2:10" ht="15.75" thickBot="1">
      <c r="B1603" s="589" t="s">
        <v>6</v>
      </c>
      <c r="C1603" s="773" t="str">
        <f>INDEX(ACTIVIDADES!$C:$C,MATCH(B1604,ACTIVIDADES!$B:$B,0))</f>
        <v>Colocación de MALLA ELECTROSOLDADA TIPO D 84. Incluye el suministro y el transporte del material y todos los elementos necesarios para su correcta colocación.</v>
      </c>
      <c r="D1603" s="774"/>
      <c r="E1603" s="774"/>
      <c r="F1603" s="774"/>
      <c r="G1603" s="775"/>
      <c r="H1603" s="587" t="s">
        <v>289</v>
      </c>
      <c r="I1603" s="588" t="s">
        <v>290</v>
      </c>
    </row>
    <row r="1604" spans="2:10">
      <c r="B1604" s="784">
        <f>+ACTIVIDADES!B56</f>
        <v>6.02</v>
      </c>
      <c r="C1604" s="776"/>
      <c r="D1604" s="777"/>
      <c r="E1604" s="777"/>
      <c r="F1604" s="777"/>
      <c r="G1604" s="778"/>
      <c r="H1604" s="585">
        <f>IF(I1607=0,0,I1618/I1607)</f>
        <v>0.68905693138885837</v>
      </c>
      <c r="I1604" s="586">
        <f>IF(I1607=0,0,I1624/I1607)</f>
        <v>0.28675989655660256</v>
      </c>
    </row>
    <row r="1605" spans="2:10" ht="15.75" thickBot="1">
      <c r="B1605" s="785"/>
      <c r="C1605" s="776"/>
      <c r="D1605" s="777"/>
      <c r="E1605" s="777"/>
      <c r="F1605" s="777"/>
      <c r="G1605" s="778"/>
      <c r="H1605" s="587" t="s">
        <v>291</v>
      </c>
      <c r="I1605" s="588" t="s">
        <v>292</v>
      </c>
    </row>
    <row r="1606" spans="2:10" ht="15.75" thickBot="1">
      <c r="B1606" s="589" t="s">
        <v>22</v>
      </c>
      <c r="C1606" s="776"/>
      <c r="D1606" s="777"/>
      <c r="E1606" s="777"/>
      <c r="F1606" s="777"/>
      <c r="G1606" s="778"/>
      <c r="H1606" s="585">
        <f>IF(I1607=0,0,I1630/I1607)</f>
        <v>1.4337994827830129E-2</v>
      </c>
      <c r="I1606" s="586">
        <f>IF(I1607=0,0,I1636/I1607)</f>
        <v>9.8451772267089226E-3</v>
      </c>
    </row>
    <row r="1607" spans="2:10" ht="15.75" thickBot="1">
      <c r="B1607" s="590" t="str">
        <f>INDEX(ACTIVIDADES!$D:$D,MATCH(B1604,ACTIVIDADES!$B:$B,0))</f>
        <v>m²</v>
      </c>
      <c r="C1607" s="781"/>
      <c r="D1607" s="782"/>
      <c r="E1607" s="782"/>
      <c r="F1607" s="782"/>
      <c r="G1607" s="783"/>
      <c r="H1607" s="591" t="s">
        <v>293</v>
      </c>
      <c r="I1607" s="592">
        <f>SUM(I1618:I1636)</f>
        <v>13758.355178129612</v>
      </c>
      <c r="J1607" s="570">
        <f>+B1604</f>
        <v>6.02</v>
      </c>
    </row>
    <row r="1608" spans="2:10">
      <c r="B1608" s="593"/>
      <c r="C1608" s="594" t="s">
        <v>294</v>
      </c>
      <c r="I1608" s="595"/>
    </row>
    <row r="1609" spans="2:10">
      <c r="B1609" s="596" t="s">
        <v>295</v>
      </c>
      <c r="C1609" s="597" t="s">
        <v>296</v>
      </c>
      <c r="D1609" s="598" t="s">
        <v>297</v>
      </c>
      <c r="E1609" s="598" t="s">
        <v>298</v>
      </c>
      <c r="F1609" s="598" t="s">
        <v>299</v>
      </c>
      <c r="G1609" s="598" t="s">
        <v>300</v>
      </c>
      <c r="H1609" s="598" t="s">
        <v>301</v>
      </c>
      <c r="I1609" s="595"/>
    </row>
    <row r="1610" spans="2:10">
      <c r="B1610" s="599"/>
      <c r="C1610" s="567" t="s">
        <v>349</v>
      </c>
      <c r="D1610" s="601" t="str">
        <f>IFERROR(INDEX(INSUMOS!$C:$C,MATCH(C1610,INSUMOS!$B:$B,0)),"")</f>
        <v>m2</v>
      </c>
      <c r="E1610" s="569">
        <v>1</v>
      </c>
      <c r="F1610" s="603">
        <f>IFERROR(INDEX(INSUMOS!$D:$D,MATCH(C1610,INSUMOS!$B:$B,0)),"")</f>
        <v>8407</v>
      </c>
      <c r="G1610" s="615">
        <v>0.1</v>
      </c>
      <c r="H1610" s="603">
        <f>IFERROR(G1610*F1610*E1610+F1610*E1610,0)</f>
        <v>9247.7000000000007</v>
      </c>
      <c r="I1610" s="595"/>
    </row>
    <row r="1611" spans="2:10">
      <c r="B1611" s="599"/>
      <c r="C1611" s="606" t="s">
        <v>306</v>
      </c>
      <c r="D1611" s="601" t="str">
        <f>IFERROR(INDEX(INSUMOS!$C:$C,MATCH(C1611,INSUMOS!$B:$B,0)),"")</f>
        <v>kg</v>
      </c>
      <c r="E1611" s="634">
        <v>0.03</v>
      </c>
      <c r="F1611" s="603">
        <f>IFERROR(INDEX(INSUMOS!$D:$D,MATCH(C1611,INSUMOS!$B:$B,0)),"")</f>
        <v>7753</v>
      </c>
      <c r="G1611" s="615"/>
      <c r="H1611" s="603">
        <f t="shared" ref="H1611:H1617" si="42">IFERROR(G1611*F1611*E1611+F1611*E1611,0)</f>
        <v>232.59</v>
      </c>
      <c r="I1611" s="595"/>
    </row>
    <row r="1612" spans="2:10">
      <c r="B1612" s="599"/>
      <c r="C1612" s="600"/>
      <c r="D1612" s="601" t="str">
        <f>IFERROR(INDEX(INSUMOS!$C:$C,MATCH(C1612,INSUMOS!$B:$B,0)),"")</f>
        <v/>
      </c>
      <c r="E1612" s="634"/>
      <c r="F1612" s="603" t="str">
        <f>IFERROR(INDEX(INSUMOS!$D:$D,MATCH(C1612,INSUMOS!$B:$B,0)),"")</f>
        <v/>
      </c>
      <c r="G1612" s="615"/>
      <c r="H1612" s="603">
        <f t="shared" si="42"/>
        <v>0</v>
      </c>
      <c r="I1612" s="595"/>
    </row>
    <row r="1613" spans="2:10">
      <c r="B1613" s="599"/>
      <c r="C1613" s="600"/>
      <c r="D1613" s="601" t="str">
        <f>IFERROR(INDEX(INSUMOS!$C:$C,MATCH(C1613,INSUMOS!$B:$B,0)),"")</f>
        <v/>
      </c>
      <c r="E1613" s="634"/>
      <c r="F1613" s="603" t="str">
        <f>IFERROR(INDEX(INSUMOS!$D:$D,MATCH(C1613,INSUMOS!$B:$B,0)),"")</f>
        <v/>
      </c>
      <c r="G1613" s="615"/>
      <c r="H1613" s="603">
        <f t="shared" si="42"/>
        <v>0</v>
      </c>
      <c r="I1613" s="595"/>
    </row>
    <row r="1614" spans="2:10">
      <c r="B1614" s="599"/>
      <c r="C1614" s="600"/>
      <c r="D1614" s="601" t="str">
        <f>IFERROR(INDEX(INSUMOS!$C:$C,MATCH(C1614,INSUMOS!$B:$B,0)),"")</f>
        <v/>
      </c>
      <c r="E1614" s="634"/>
      <c r="F1614" s="603" t="str">
        <f>IFERROR(INDEX(INSUMOS!$D:$D,MATCH(C1614,INSUMOS!$B:$B,0)),"")</f>
        <v/>
      </c>
      <c r="G1614" s="615"/>
      <c r="H1614" s="603">
        <f t="shared" si="42"/>
        <v>0</v>
      </c>
      <c r="I1614" s="595"/>
    </row>
    <row r="1615" spans="2:10">
      <c r="B1615" s="599"/>
      <c r="C1615" s="600"/>
      <c r="D1615" s="601" t="str">
        <f>IFERROR(INDEX(INSUMOS!$C:$C,MATCH(C1615,INSUMOS!$B:$B,0)),"")</f>
        <v/>
      </c>
      <c r="E1615" s="634"/>
      <c r="F1615" s="603" t="str">
        <f>IFERROR(INDEX(INSUMOS!$D:$D,MATCH(C1615,INSUMOS!$B:$B,0)),"")</f>
        <v/>
      </c>
      <c r="G1615" s="615"/>
      <c r="H1615" s="603">
        <f t="shared" si="42"/>
        <v>0</v>
      </c>
      <c r="I1615" s="595"/>
    </row>
    <row r="1616" spans="2:10">
      <c r="B1616" s="599"/>
      <c r="C1616" s="606"/>
      <c r="D1616" s="601" t="str">
        <f>IFERROR(INDEX(INSUMOS!$C:$C,MATCH(C1616,INSUMOS!$B:$B,0)),"")</f>
        <v/>
      </c>
      <c r="E1616" s="602"/>
      <c r="F1616" s="603" t="str">
        <f>IFERROR(INDEX(INSUMOS!$D:$D,MATCH(C1616,INSUMOS!$B:$B,0)),"")</f>
        <v/>
      </c>
      <c r="G1616" s="615"/>
      <c r="H1616" s="603">
        <f t="shared" si="42"/>
        <v>0</v>
      </c>
      <c r="I1616" s="595"/>
    </row>
    <row r="1617" spans="2:9" ht="15.75" thickBot="1">
      <c r="B1617" s="599"/>
      <c r="C1617" s="606"/>
      <c r="D1617" s="601" t="str">
        <f>IFERROR(INDEX(INSUMOS!$C:$C,MATCH(C1617,INSUMOS!$B:$B,0)),"")</f>
        <v/>
      </c>
      <c r="E1617" s="602"/>
      <c r="F1617" s="603" t="str">
        <f>IFERROR(INDEX(INSUMOS!$D:$D,MATCH(C1617,INSUMOS!$B:$B,0)),"")</f>
        <v/>
      </c>
      <c r="G1617" s="615"/>
      <c r="H1617" s="608">
        <f t="shared" si="42"/>
        <v>0</v>
      </c>
      <c r="I1617" s="595"/>
    </row>
    <row r="1618" spans="2:9" ht="15.75" thickBot="1">
      <c r="B1618" s="593"/>
      <c r="H1618" s="609" t="s">
        <v>307</v>
      </c>
      <c r="I1618" s="610">
        <f>SUM(H1610:H1617)</f>
        <v>9480.2900000000009</v>
      </c>
    </row>
    <row r="1619" spans="2:9">
      <c r="B1619" s="593"/>
      <c r="C1619" s="611" t="s">
        <v>308</v>
      </c>
      <c r="I1619" s="595"/>
    </row>
    <row r="1620" spans="2:9">
      <c r="B1620" s="596" t="s">
        <v>295</v>
      </c>
      <c r="C1620" s="597" t="s">
        <v>296</v>
      </c>
      <c r="D1620" s="598" t="s">
        <v>309</v>
      </c>
      <c r="E1620" s="612" t="s">
        <v>310</v>
      </c>
      <c r="F1620" s="612"/>
      <c r="G1620" s="613" t="s">
        <v>311</v>
      </c>
      <c r="H1620" s="614" t="s">
        <v>301</v>
      </c>
      <c r="I1620" s="595"/>
    </row>
    <row r="1621" spans="2:9">
      <c r="B1621" s="599"/>
      <c r="C1621" s="606" t="s">
        <v>320</v>
      </c>
      <c r="D1621" s="601">
        <v>1</v>
      </c>
      <c r="E1621" s="615">
        <f>IFERROR(INDEX('MANO DE OBRA'!$F:$F,MATCH(C1621,'MANO DE OBRA'!$B:$B,0)),"")</f>
        <v>0.77116642793298318</v>
      </c>
      <c r="F1621" s="603">
        <f>IFERROR(INDEX('MANO DE OBRA'!$J:$J,MATCH(C1621,'MANO DE OBRA'!$B:$B,0)),"")</f>
        <v>133349.19864350001</v>
      </c>
      <c r="G1621" s="83">
        <v>60</v>
      </c>
      <c r="H1621" s="603">
        <f>IFERROR((F1621/G1621)*D1621,0)</f>
        <v>2222.4866440583337</v>
      </c>
      <c r="I1621" s="595"/>
    </row>
    <row r="1622" spans="2:9">
      <c r="B1622" s="599"/>
      <c r="C1622" s="606" t="s">
        <v>312</v>
      </c>
      <c r="D1622" s="601">
        <v>1</v>
      </c>
      <c r="E1622" s="615">
        <f>IFERROR(INDEX('MANO DE OBRA'!$F:$F,MATCH(C1622,'MANO DE OBRA'!$B:$B,0)),"")</f>
        <v>0.77116642793298318</v>
      </c>
      <c r="F1622" s="603">
        <f>IFERROR(INDEX('MANO DE OBRA'!$J:$J,MATCH(C1622,'MANO DE OBRA'!$B:$B,0)),"")</f>
        <v>103371.47181666666</v>
      </c>
      <c r="G1622" s="83">
        <f>+G1621</f>
        <v>60</v>
      </c>
      <c r="H1622" s="603">
        <f>IFERROR((F1622/G1622)*D1622,0)</f>
        <v>1722.857863611111</v>
      </c>
      <c r="I1622" s="595"/>
    </row>
    <row r="1623" spans="2:9" ht="15.75" thickBot="1">
      <c r="B1623" s="599"/>
      <c r="C1623" s="606"/>
      <c r="D1623" s="601"/>
      <c r="E1623" s="615" t="str">
        <f>IFERROR(INDEX('MANO DE OBRA'!$F:$F,MATCH(C1623,'MANO DE OBRA'!$B:$B,0)),"")</f>
        <v/>
      </c>
      <c r="F1623" s="603" t="str">
        <f>IFERROR(INDEX('MANO DE OBRA'!$J:$J,MATCH(C1623,'MANO DE OBRA'!$B:$B,0)),"")</f>
        <v/>
      </c>
      <c r="G1623" s="83"/>
      <c r="H1623" s="603">
        <f>IFERROR((F1623/G1623)*D1623,0)</f>
        <v>0</v>
      </c>
      <c r="I1623" s="595"/>
    </row>
    <row r="1624" spans="2:9" ht="15.75" thickBot="1">
      <c r="B1624" s="593"/>
      <c r="H1624" s="609" t="s">
        <v>307</v>
      </c>
      <c r="I1624" s="610">
        <f>SUM(H1621:H1623)</f>
        <v>3945.3445076694447</v>
      </c>
    </row>
    <row r="1625" spans="2:9">
      <c r="B1625" s="593"/>
      <c r="C1625" s="611" t="s">
        <v>313</v>
      </c>
      <c r="I1625" s="595"/>
    </row>
    <row r="1626" spans="2:9" ht="30">
      <c r="B1626" s="596" t="s">
        <v>295</v>
      </c>
      <c r="C1626" s="597" t="s">
        <v>296</v>
      </c>
      <c r="D1626" s="613" t="s">
        <v>238</v>
      </c>
      <c r="E1626" s="613" t="s">
        <v>22</v>
      </c>
      <c r="F1626" s="613" t="s">
        <v>314</v>
      </c>
      <c r="G1626" s="613" t="s">
        <v>315</v>
      </c>
      <c r="H1626" s="613" t="s">
        <v>301</v>
      </c>
      <c r="I1626" s="595"/>
    </row>
    <row r="1627" spans="2:9">
      <c r="B1627" s="599"/>
      <c r="C1627" s="616" t="s">
        <v>316</v>
      </c>
      <c r="D1627" s="615">
        <v>0.05</v>
      </c>
      <c r="E1627" s="602"/>
      <c r="F1627" s="603">
        <f>+I1624</f>
        <v>3945.3445076694447</v>
      </c>
      <c r="G1627" s="601">
        <v>1</v>
      </c>
      <c r="H1627" s="603">
        <f>IFERROR(G1627*F1627*D1627,0)</f>
        <v>197.26722538347224</v>
      </c>
      <c r="I1627" s="595"/>
    </row>
    <row r="1628" spans="2:9">
      <c r="B1628" s="599"/>
      <c r="D1628" s="601"/>
      <c r="E1628" s="601" t="str">
        <f>IFERROR(INDEX(INSUMOS!$C:$C,MATCH(C1628,INSUMOS!$B:$B,0)),"")</f>
        <v/>
      </c>
      <c r="F1628" s="603" t="str">
        <f>IFERROR(INDEX(INSUMOS!$D:$D,MATCH(C1628,INSUMOS!$B:$B,0)),"")</f>
        <v/>
      </c>
      <c r="G1628" s="83"/>
      <c r="H1628" s="603">
        <f>IFERROR(G1628*F1628,0)</f>
        <v>0</v>
      </c>
      <c r="I1628" s="595"/>
    </row>
    <row r="1629" spans="2:9" ht="15.75" thickBot="1">
      <c r="B1629" s="599"/>
      <c r="C1629" s="600"/>
      <c r="D1629" s="601"/>
      <c r="E1629" s="601" t="str">
        <f>IFERROR(INDEX(INSUMOS!$C:$C,MATCH(C1629,INSUMOS!$B:$B,0)),"")</f>
        <v/>
      </c>
      <c r="F1629" s="603" t="str">
        <f>IFERROR(INDEX(INSUMOS!$D:$D,MATCH(C1629,INSUMOS!$B:$B,0)),"")</f>
        <v/>
      </c>
      <c r="G1629" s="83"/>
      <c r="H1629" s="608">
        <f>IFERROR(G1629*F1629,0)</f>
        <v>0</v>
      </c>
      <c r="I1629" s="595"/>
    </row>
    <row r="1630" spans="2:9" ht="15.75" thickBot="1">
      <c r="B1630" s="593"/>
      <c r="H1630" s="609" t="s">
        <v>307</v>
      </c>
      <c r="I1630" s="610">
        <f>SUM(H1627:H1629)</f>
        <v>197.26722538347224</v>
      </c>
    </row>
    <row r="1631" spans="2:9">
      <c r="B1631" s="593"/>
      <c r="C1631" s="611" t="s">
        <v>317</v>
      </c>
      <c r="I1631" s="595"/>
    </row>
    <row r="1632" spans="2:9" ht="30">
      <c r="B1632" s="596" t="s">
        <v>295</v>
      </c>
      <c r="C1632" s="597" t="s">
        <v>296</v>
      </c>
      <c r="D1632" s="613" t="s">
        <v>238</v>
      </c>
      <c r="E1632" s="613" t="s">
        <v>22</v>
      </c>
      <c r="F1632" s="613" t="s">
        <v>314</v>
      </c>
      <c r="G1632" s="613" t="s">
        <v>315</v>
      </c>
      <c r="H1632" s="598" t="s">
        <v>301</v>
      </c>
      <c r="I1632" s="595"/>
    </row>
    <row r="1633" spans="2:10">
      <c r="B1633" s="599"/>
      <c r="C1633" s="616" t="s">
        <v>318</v>
      </c>
      <c r="D1633" s="615">
        <v>0.01</v>
      </c>
      <c r="E1633" s="617">
        <v>1</v>
      </c>
      <c r="F1633" s="603">
        <f>+I1624</f>
        <v>3945.3445076694447</v>
      </c>
      <c r="G1633" s="601">
        <v>0.01</v>
      </c>
      <c r="H1633" s="603">
        <f>IFERROR(G1633*F1633,0)</f>
        <v>39.45344507669445</v>
      </c>
      <c r="I1633" s="595"/>
    </row>
    <row r="1634" spans="2:10">
      <c r="B1634" s="599"/>
      <c r="C1634" s="600" t="s">
        <v>347</v>
      </c>
      <c r="E1634" s="601" t="str">
        <f>IFERROR(INDEX(INSUMOS!$C:$C,MATCH(C1634,INSUMOS!$B:$B,0)),"")</f>
        <v>kg</v>
      </c>
      <c r="F1634" s="603">
        <f>IFERROR(INDEX(INSUMOS!$D:$D,MATCH(C1634,INSUMOS!$B:$B,0)),"")</f>
        <v>96</v>
      </c>
      <c r="G1634" s="601">
        <v>1</v>
      </c>
      <c r="H1634" s="603">
        <f>IFERROR(G1634*F1634,0)</f>
        <v>96</v>
      </c>
      <c r="I1634" s="595"/>
    </row>
    <row r="1635" spans="2:10" ht="15.75" thickBot="1">
      <c r="B1635" s="599"/>
      <c r="C1635" s="606"/>
      <c r="D1635" s="601" t="str">
        <f>IFERROR(INDEX(INSUMOS!$C:$C,MATCH(C1635,INSUMOS!$B:$B,0)),"")</f>
        <v/>
      </c>
      <c r="E1635" s="602"/>
      <c r="F1635" s="603" t="str">
        <f>IFERROR(INDEX(INSUMOS!$D:$D,MATCH(C1635,INSUMOS!$B:$B,0)),"")</f>
        <v/>
      </c>
      <c r="G1635" s="601"/>
      <c r="H1635" s="603">
        <f>IFERROR(G1635*F1635,0)</f>
        <v>0</v>
      </c>
      <c r="I1635" s="595"/>
    </row>
    <row r="1636" spans="2:10" ht="15.75" thickBot="1">
      <c r="B1636" s="618"/>
      <c r="C1636" s="619"/>
      <c r="D1636" s="620"/>
      <c r="E1636" s="621"/>
      <c r="F1636" s="621"/>
      <c r="G1636" s="620"/>
      <c r="H1636" s="609" t="s">
        <v>307</v>
      </c>
      <c r="I1636" s="610">
        <f>SUM(H1633:H1635)</f>
        <v>135.45344507669444</v>
      </c>
    </row>
    <row r="1637" spans="2:10" ht="15.75" thickBot="1"/>
    <row r="1638" spans="2:10" ht="33" customHeight="1" thickBot="1">
      <c r="B1638" s="571"/>
      <c r="C1638" s="572" t="str">
        <f>+$C$2</f>
        <v>MANTENIMIENTO RESTAURANTES ESCOLARES</v>
      </c>
      <c r="D1638" s="573"/>
      <c r="E1638" s="573"/>
      <c r="F1638" s="573"/>
      <c r="G1638" s="574"/>
      <c r="H1638" s="575"/>
      <c r="I1638" s="576"/>
    </row>
    <row r="1639" spans="2:10" ht="33" customHeight="1" thickBot="1">
      <c r="B1639" s="577"/>
      <c r="C1639" s="578" t="str">
        <f>+$C$3</f>
        <v>GOBERNACION DE ANTIOQUIA</v>
      </c>
      <c r="D1639" s="579"/>
      <c r="E1639" s="579"/>
      <c r="F1639" s="579"/>
      <c r="G1639" s="580"/>
      <c r="H1639" s="581"/>
      <c r="I1639" s="582"/>
    </row>
    <row r="1640" spans="2:10" ht="15.75" thickBot="1">
      <c r="B1640" s="593"/>
      <c r="I1640" s="595"/>
    </row>
    <row r="1641" spans="2:10" ht="15.75" thickBot="1">
      <c r="B1641" s="589" t="s">
        <v>6</v>
      </c>
      <c r="C1641" s="773" t="str">
        <f>INDEX(ACTIVIDADES!$C:$C,MATCH(B1642,ACTIVIDADES!$B:$B,0))</f>
        <v>Suministro e instalacion de MANTO ASFÁLTICO DE 3MM con foil autoadhesivo x 0,30 mts para impermeabilización de cubiertas como ruanas. Incluye todo lo necesario para su correcta instalación.</v>
      </c>
      <c r="D1641" s="774"/>
      <c r="E1641" s="774"/>
      <c r="F1641" s="774"/>
      <c r="G1641" s="775"/>
      <c r="H1641" s="587" t="s">
        <v>289</v>
      </c>
      <c r="I1641" s="588" t="s">
        <v>290</v>
      </c>
    </row>
    <row r="1642" spans="2:10">
      <c r="B1642" s="784">
        <f>+ACTIVIDADES!B58</f>
        <v>7.01</v>
      </c>
      <c r="C1642" s="776"/>
      <c r="D1642" s="777"/>
      <c r="E1642" s="777"/>
      <c r="F1642" s="777"/>
      <c r="G1642" s="778"/>
      <c r="H1642" s="585">
        <f>IF(I1645=0,0,I1656/I1645)</f>
        <v>0.64819920123055141</v>
      </c>
      <c r="I1642" s="586">
        <f>IF(I1645=0,0,I1662/I1645)</f>
        <v>0.33188754600891374</v>
      </c>
    </row>
    <row r="1643" spans="2:10" ht="15.75" thickBot="1">
      <c r="B1643" s="785"/>
      <c r="C1643" s="776"/>
      <c r="D1643" s="777"/>
      <c r="E1643" s="777"/>
      <c r="F1643" s="777"/>
      <c r="G1643" s="778"/>
      <c r="H1643" s="587" t="s">
        <v>291</v>
      </c>
      <c r="I1643" s="588" t="s">
        <v>292</v>
      </c>
    </row>
    <row r="1644" spans="2:10" ht="15.75" thickBot="1">
      <c r="B1644" s="589" t="s">
        <v>22</v>
      </c>
      <c r="C1644" s="776"/>
      <c r="D1644" s="777"/>
      <c r="E1644" s="777"/>
      <c r="F1644" s="777"/>
      <c r="G1644" s="778"/>
      <c r="H1644" s="585">
        <f>IF(I1645=0,0,I1671/I1645)</f>
        <v>1.6594377300445686E-2</v>
      </c>
      <c r="I1644" s="586">
        <f>IF(I1645=0,0,I1677/I1645)</f>
        <v>3.3188754600891376E-3</v>
      </c>
    </row>
    <row r="1645" spans="2:10" ht="15.75" thickBot="1">
      <c r="B1645" s="590" t="str">
        <f>INDEX(ACTIVIDADES!$D:$D,MATCH(B1642,ACTIVIDADES!$B:$B,0))</f>
        <v>m</v>
      </c>
      <c r="C1645" s="781"/>
      <c r="D1645" s="782"/>
      <c r="E1645" s="782"/>
      <c r="F1645" s="782"/>
      <c r="G1645" s="783"/>
      <c r="H1645" s="591" t="s">
        <v>293</v>
      </c>
      <c r="I1645" s="592">
        <f>SUM(I1656:I1677)</f>
        <v>54817.902203672013</v>
      </c>
      <c r="J1645" s="570">
        <f>+B1642</f>
        <v>7.01</v>
      </c>
    </row>
    <row r="1646" spans="2:10">
      <c r="B1646" s="593"/>
      <c r="C1646" s="594" t="s">
        <v>294</v>
      </c>
      <c r="I1646" s="595"/>
    </row>
    <row r="1647" spans="2:10">
      <c r="B1647" s="596" t="s">
        <v>295</v>
      </c>
      <c r="C1647" s="597" t="s">
        <v>296</v>
      </c>
      <c r="D1647" s="598" t="s">
        <v>297</v>
      </c>
      <c r="E1647" s="598" t="s">
        <v>298</v>
      </c>
      <c r="F1647" s="598" t="s">
        <v>299</v>
      </c>
      <c r="G1647" s="598" t="s">
        <v>300</v>
      </c>
      <c r="H1647" s="598" t="s">
        <v>301</v>
      </c>
      <c r="I1647" s="595"/>
    </row>
    <row r="1648" spans="2:10">
      <c r="B1648" s="599"/>
      <c r="C1648" s="639" t="s">
        <v>350</v>
      </c>
      <c r="D1648" s="601" t="str">
        <f>IFERROR(INDEX(INSUMOS!$C:$C,MATCH(C1648,INSUMOS!$B:$B,0)),"")</f>
        <v>gal</v>
      </c>
      <c r="E1648" s="634">
        <v>0.2</v>
      </c>
      <c r="F1648" s="603">
        <f>IFERROR(INDEX(INSUMOS!$D:$D,MATCH(C1648,INSUMOS!$B:$B,0)),"")</f>
        <v>3841.5087084496859</v>
      </c>
      <c r="G1648" s="615"/>
      <c r="H1648" s="603">
        <f>IFERROR(G1648*F1648*E1648+F1648*E1648,0)</f>
        <v>768.30174168993722</v>
      </c>
      <c r="I1648" s="595"/>
    </row>
    <row r="1649" spans="2:9">
      <c r="B1649" s="599"/>
      <c r="C1649" s="600" t="s">
        <v>341</v>
      </c>
      <c r="D1649" s="601" t="str">
        <f>IFERROR(INDEX(INSUMOS!$C:$C,MATCH(C1649,INSUMOS!$B:$B,0)),"")</f>
        <v>m3</v>
      </c>
      <c r="E1649" s="634">
        <v>0.04</v>
      </c>
      <c r="F1649" s="603">
        <f>IFERROR(INDEX(INSUMOS!$D:$D,MATCH(C1649,INSUMOS!$B:$B,0)),"")</f>
        <v>619615.46699661866</v>
      </c>
      <c r="G1649" s="615"/>
      <c r="H1649" s="603">
        <f t="shared" ref="H1649:H1655" si="43">IFERROR(G1649*F1649*E1649+F1649*E1649,0)</f>
        <v>24784.618679864747</v>
      </c>
      <c r="I1649" s="595"/>
    </row>
    <row r="1650" spans="2:9">
      <c r="B1650" s="599"/>
      <c r="C1650" s="636" t="s">
        <v>351</v>
      </c>
      <c r="D1650" s="601" t="str">
        <f>IFERROR(INDEX(INSUMOS!$C:$C,MATCH(C1650,INSUMOS!$B:$B,0)),"")</f>
        <v/>
      </c>
      <c r="E1650" s="634">
        <v>1</v>
      </c>
      <c r="F1650" s="603" t="str">
        <f>IFERROR(INDEX(INSUMOS!$D:$D,MATCH(C1650,INSUMOS!$B:$B,0)),"")</f>
        <v/>
      </c>
      <c r="G1650" s="615">
        <v>0.05</v>
      </c>
      <c r="H1650" s="603">
        <f t="shared" si="43"/>
        <v>0</v>
      </c>
      <c r="I1650" s="595"/>
    </row>
    <row r="1651" spans="2:9">
      <c r="B1651" s="599"/>
      <c r="C1651" s="639" t="s">
        <v>352</v>
      </c>
      <c r="D1651" s="601" t="str">
        <f>IFERROR(INDEX(INSUMOS!$C:$C,MATCH(C1651,INSUMOS!$B:$B,0)),"")</f>
        <v>lb</v>
      </c>
      <c r="E1651" s="634">
        <v>0.2</v>
      </c>
      <c r="F1651" s="603">
        <f>IFERROR(INDEX(INSUMOS!$D:$D,MATCH(C1651,INSUMOS!$B:$B,0)),"")</f>
        <v>49900</v>
      </c>
      <c r="G1651" s="615"/>
      <c r="H1651" s="603">
        <f t="shared" si="43"/>
        <v>9980</v>
      </c>
      <c r="I1651" s="595"/>
    </row>
    <row r="1652" spans="2:9">
      <c r="B1652" s="599"/>
      <c r="C1652" s="600"/>
      <c r="D1652" s="601" t="str">
        <f>IFERROR(INDEX(INSUMOS!$C:$C,MATCH(C1652,INSUMOS!$B:$B,0)),"")</f>
        <v/>
      </c>
      <c r="E1652" s="634"/>
      <c r="F1652" s="603" t="str">
        <f>IFERROR(INDEX(INSUMOS!$D:$D,MATCH(C1652,INSUMOS!$B:$B,0)),"")</f>
        <v/>
      </c>
      <c r="G1652" s="615"/>
      <c r="H1652" s="603">
        <f t="shared" si="43"/>
        <v>0</v>
      </c>
      <c r="I1652" s="595"/>
    </row>
    <row r="1653" spans="2:9">
      <c r="B1653" s="599"/>
      <c r="C1653" s="600"/>
      <c r="D1653" s="601" t="str">
        <f>IFERROR(INDEX(INSUMOS!$C:$C,MATCH(C1653,INSUMOS!$B:$B,0)),"")</f>
        <v/>
      </c>
      <c r="E1653" s="634"/>
      <c r="F1653" s="603" t="str">
        <f>IFERROR(INDEX(INSUMOS!$D:$D,MATCH(C1653,INSUMOS!$B:$B,0)),"")</f>
        <v/>
      </c>
      <c r="G1653" s="615"/>
      <c r="H1653" s="603">
        <f t="shared" si="43"/>
        <v>0</v>
      </c>
      <c r="I1653" s="595"/>
    </row>
    <row r="1654" spans="2:9">
      <c r="B1654" s="599"/>
      <c r="C1654" s="606"/>
      <c r="D1654" s="601" t="str">
        <f>IFERROR(INDEX(INSUMOS!$C:$C,MATCH(C1654,INSUMOS!$B:$B,0)),"")</f>
        <v/>
      </c>
      <c r="E1654" s="602"/>
      <c r="F1654" s="603" t="str">
        <f>IFERROR(INDEX(INSUMOS!$D:$D,MATCH(C1654,INSUMOS!$B:$B,0)),"")</f>
        <v/>
      </c>
      <c r="G1654" s="615"/>
      <c r="H1654" s="603">
        <f t="shared" si="43"/>
        <v>0</v>
      </c>
      <c r="I1654" s="595"/>
    </row>
    <row r="1655" spans="2:9" ht="15.75" thickBot="1">
      <c r="B1655" s="599"/>
      <c r="C1655" s="606"/>
      <c r="D1655" s="601" t="str">
        <f>IFERROR(INDEX(INSUMOS!$C:$C,MATCH(C1655,INSUMOS!$B:$B,0)),"")</f>
        <v/>
      </c>
      <c r="E1655" s="602"/>
      <c r="F1655" s="603" t="str">
        <f>IFERROR(INDEX(INSUMOS!$D:$D,MATCH(C1655,INSUMOS!$B:$B,0)),"")</f>
        <v/>
      </c>
      <c r="G1655" s="615"/>
      <c r="H1655" s="608">
        <f t="shared" si="43"/>
        <v>0</v>
      </c>
      <c r="I1655" s="595"/>
    </row>
    <row r="1656" spans="2:9" ht="15.75" thickBot="1">
      <c r="B1656" s="593"/>
      <c r="H1656" s="609" t="s">
        <v>307</v>
      </c>
      <c r="I1656" s="610">
        <f>SUM(H1648:H1655)</f>
        <v>35532.920421554685</v>
      </c>
    </row>
    <row r="1657" spans="2:9">
      <c r="B1657" s="593"/>
      <c r="C1657" s="611" t="s">
        <v>308</v>
      </c>
      <c r="I1657" s="595"/>
    </row>
    <row r="1658" spans="2:9">
      <c r="B1658" s="596" t="s">
        <v>295</v>
      </c>
      <c r="C1658" s="597" t="s">
        <v>296</v>
      </c>
      <c r="D1658" s="598" t="s">
        <v>309</v>
      </c>
      <c r="E1658" s="612" t="s">
        <v>310</v>
      </c>
      <c r="F1658" s="612"/>
      <c r="G1658" s="613" t="s">
        <v>311</v>
      </c>
      <c r="H1658" s="614" t="s">
        <v>301</v>
      </c>
      <c r="I1658" s="595"/>
    </row>
    <row r="1659" spans="2:9">
      <c r="B1659" s="599"/>
      <c r="C1659" s="606" t="s">
        <v>330</v>
      </c>
      <c r="D1659" s="601">
        <v>1</v>
      </c>
      <c r="E1659" s="615">
        <f>IFERROR(INDEX('MANO DE OBRA'!$F:$F,MATCH(C1659,'MANO DE OBRA'!$B:$B,0)),"")</f>
        <v>0.77116642793298318</v>
      </c>
      <c r="F1659" s="603">
        <f>IFERROR(INDEX('MANO DE OBRA'!$J:$J,MATCH(C1659,'MANO DE OBRA'!$B:$B,0)),"")</f>
        <v>169529.21377933328</v>
      </c>
      <c r="G1659" s="83">
        <v>15</v>
      </c>
      <c r="H1659" s="603">
        <f>IFERROR((F1659/G1659)*D1659,0)</f>
        <v>11301.947585288885</v>
      </c>
      <c r="I1659" s="595"/>
    </row>
    <row r="1660" spans="2:9">
      <c r="B1660" s="599"/>
      <c r="C1660" s="606" t="s">
        <v>312</v>
      </c>
      <c r="D1660" s="601">
        <v>1</v>
      </c>
      <c r="E1660" s="615">
        <f>IFERROR(INDEX('MANO DE OBRA'!$F:$F,MATCH(C1660,'MANO DE OBRA'!$B:$B,0)),"")</f>
        <v>0.77116642793298318</v>
      </c>
      <c r="F1660" s="603">
        <f>IFERROR(INDEX('MANO DE OBRA'!$J:$J,MATCH(C1660,'MANO DE OBRA'!$B:$B,0)),"")</f>
        <v>103371.47181666666</v>
      </c>
      <c r="G1660" s="83">
        <f>+G1659</f>
        <v>15</v>
      </c>
      <c r="H1660" s="603">
        <f>IFERROR((F1660/G1660)*D1660,0)</f>
        <v>6891.4314544444442</v>
      </c>
      <c r="I1660" s="595"/>
    </row>
    <row r="1661" spans="2:9" ht="15.75" thickBot="1">
      <c r="B1661" s="599"/>
      <c r="C1661" s="606"/>
      <c r="D1661" s="601"/>
      <c r="E1661" s="615" t="str">
        <f>IFERROR(INDEX('MANO DE OBRA'!$F:$F,MATCH(C1661,'MANO DE OBRA'!$B:$B,0)),"")</f>
        <v/>
      </c>
      <c r="F1661" s="603" t="str">
        <f>IFERROR(INDEX('MANO DE OBRA'!$J:$J,MATCH(C1661,'MANO DE OBRA'!$B:$B,0)),"")</f>
        <v/>
      </c>
      <c r="G1661" s="83"/>
      <c r="H1661" s="603">
        <f>IFERROR((F1661/G1661)*D1661,0)</f>
        <v>0</v>
      </c>
      <c r="I1661" s="595"/>
    </row>
    <row r="1662" spans="2:9" ht="15.75" thickBot="1">
      <c r="B1662" s="593"/>
      <c r="H1662" s="609" t="s">
        <v>307</v>
      </c>
      <c r="I1662" s="610">
        <f>SUM(H1659:H1661)</f>
        <v>18193.379039733329</v>
      </c>
    </row>
    <row r="1663" spans="2:9">
      <c r="B1663" s="593"/>
      <c r="C1663" s="611" t="s">
        <v>313</v>
      </c>
      <c r="I1663" s="595"/>
    </row>
    <row r="1664" spans="2:9" ht="30">
      <c r="B1664" s="596" t="s">
        <v>295</v>
      </c>
      <c r="C1664" s="597" t="s">
        <v>296</v>
      </c>
      <c r="D1664" s="613" t="s">
        <v>238</v>
      </c>
      <c r="E1664" s="613" t="s">
        <v>22</v>
      </c>
      <c r="F1664" s="613" t="s">
        <v>314</v>
      </c>
      <c r="G1664" s="613" t="s">
        <v>315</v>
      </c>
      <c r="H1664" s="613" t="s">
        <v>301</v>
      </c>
      <c r="I1664" s="595"/>
    </row>
    <row r="1665" spans="2:9">
      <c r="B1665" s="599"/>
      <c r="C1665" s="616" t="s">
        <v>316</v>
      </c>
      <c r="D1665" s="615">
        <v>0.05</v>
      </c>
      <c r="E1665" s="602"/>
      <c r="F1665" s="603">
        <f>+I1662</f>
        <v>18193.379039733329</v>
      </c>
      <c r="G1665" s="601">
        <v>1</v>
      </c>
      <c r="H1665" s="603">
        <f>IFERROR(G1665*F1665*D1665,0)</f>
        <v>909.66895198666646</v>
      </c>
      <c r="I1665" s="595"/>
    </row>
    <row r="1666" spans="2:9">
      <c r="B1666" s="599"/>
      <c r="D1666" s="601"/>
      <c r="E1666" s="601" t="str">
        <f>IFERROR(INDEX(INSUMOS!$C:$C,MATCH(C1666,INSUMOS!$B:$B,0)),"")</f>
        <v/>
      </c>
      <c r="F1666" s="603" t="str">
        <f>IFERROR(INDEX(INSUMOS!$D:$D,MATCH(C1666,INSUMOS!$B:$B,0)),"")</f>
        <v/>
      </c>
      <c r="G1666" s="83"/>
      <c r="H1666" s="603">
        <f>IFERROR(G1666*F1666,0)</f>
        <v>0</v>
      </c>
      <c r="I1666" s="595"/>
    </row>
    <row r="1667" spans="2:9">
      <c r="B1667" s="599"/>
      <c r="C1667" s="600"/>
      <c r="D1667" s="601"/>
      <c r="E1667" s="601" t="str">
        <f>IFERROR(INDEX(INSUMOS!$C:$C,MATCH(C1667,INSUMOS!$B:$B,0)),"")</f>
        <v/>
      </c>
      <c r="F1667" s="603" t="str">
        <f>IFERROR(INDEX(INSUMOS!$D:$D,MATCH(C1667,INSUMOS!$B:$B,0)),"")</f>
        <v/>
      </c>
      <c r="G1667" s="83"/>
      <c r="H1667" s="603">
        <f>IFERROR(G1667*F1667,0)</f>
        <v>0</v>
      </c>
      <c r="I1667" s="595"/>
    </row>
    <row r="1668" spans="2:9">
      <c r="B1668" s="599"/>
      <c r="C1668" s="600"/>
      <c r="D1668" s="601"/>
      <c r="E1668" s="601" t="str">
        <f>IFERROR(INDEX(INSUMOS!$C:$C,MATCH(C1668,INSUMOS!$B:$B,0)),"")</f>
        <v/>
      </c>
      <c r="F1668" s="603" t="str">
        <f>IFERROR(INDEX(INSUMOS!$D:$D,MATCH(C1668,INSUMOS!$B:$B,0)),"")</f>
        <v/>
      </c>
      <c r="G1668" s="83"/>
      <c r="H1668" s="603">
        <f>IFERROR(G1668*F1668,0)</f>
        <v>0</v>
      </c>
      <c r="I1668" s="595"/>
    </row>
    <row r="1669" spans="2:9">
      <c r="B1669" s="599"/>
      <c r="C1669" s="600"/>
      <c r="D1669" s="601"/>
      <c r="E1669" s="601" t="str">
        <f>IFERROR(INDEX(INSUMOS!$C:$C,MATCH(C1669,INSUMOS!$B:$B,0)),"")</f>
        <v/>
      </c>
      <c r="F1669" s="603" t="str">
        <f>IFERROR(INDEX(INSUMOS!$D:$D,MATCH(C1669,INSUMOS!$B:$B,0)),"")</f>
        <v/>
      </c>
      <c r="G1669" s="83"/>
      <c r="H1669" s="603">
        <f>IFERROR(G1669*F1669,0)</f>
        <v>0</v>
      </c>
      <c r="I1669" s="595"/>
    </row>
    <row r="1670" spans="2:9" ht="15.75" thickBot="1">
      <c r="B1670" s="599"/>
      <c r="C1670" s="600"/>
      <c r="D1670" s="601"/>
      <c r="E1670" s="601" t="str">
        <f>IFERROR(INDEX(INSUMOS!$C:$C,MATCH(C1670,INSUMOS!$B:$B,0)),"")</f>
        <v/>
      </c>
      <c r="F1670" s="603" t="str">
        <f>IFERROR(INDEX(INSUMOS!$D:$D,MATCH(C1670,INSUMOS!$B:$B,0)),"")</f>
        <v/>
      </c>
      <c r="G1670" s="83"/>
      <c r="H1670" s="608">
        <f>IFERROR(G1670*F1670,0)</f>
        <v>0</v>
      </c>
      <c r="I1670" s="595"/>
    </row>
    <row r="1671" spans="2:9" ht="15.75" thickBot="1">
      <c r="B1671" s="593"/>
      <c r="H1671" s="609" t="s">
        <v>307</v>
      </c>
      <c r="I1671" s="610">
        <f>SUM(H1665:H1670)</f>
        <v>909.66895198666646</v>
      </c>
    </row>
    <row r="1672" spans="2:9">
      <c r="B1672" s="593"/>
      <c r="C1672" s="611" t="s">
        <v>317</v>
      </c>
      <c r="I1672" s="595"/>
    </row>
    <row r="1673" spans="2:9" ht="30">
      <c r="B1673" s="596" t="s">
        <v>295</v>
      </c>
      <c r="C1673" s="597" t="s">
        <v>296</v>
      </c>
      <c r="D1673" s="613" t="s">
        <v>238</v>
      </c>
      <c r="E1673" s="613" t="s">
        <v>22</v>
      </c>
      <c r="F1673" s="613" t="s">
        <v>314</v>
      </c>
      <c r="G1673" s="613" t="s">
        <v>315</v>
      </c>
      <c r="H1673" s="598" t="s">
        <v>301</v>
      </c>
      <c r="I1673" s="595"/>
    </row>
    <row r="1674" spans="2:9">
      <c r="B1674" s="599"/>
      <c r="C1674" s="616" t="s">
        <v>318</v>
      </c>
      <c r="D1674" s="615">
        <v>0.01</v>
      </c>
      <c r="E1674" s="617">
        <v>1</v>
      </c>
      <c r="F1674" s="603">
        <f>+I1662</f>
        <v>18193.379039733329</v>
      </c>
      <c r="G1674" s="601">
        <v>0.01</v>
      </c>
      <c r="H1674" s="603">
        <f>IFERROR(G1674*F1674,0)</f>
        <v>181.9337903973333</v>
      </c>
      <c r="I1674" s="595"/>
    </row>
    <row r="1675" spans="2:9">
      <c r="B1675" s="599"/>
      <c r="C1675" s="600"/>
      <c r="E1675" s="601" t="str">
        <f>IFERROR(INDEX(INSUMOS!$C:$C,MATCH(C1675,INSUMOS!$B:$B,0)),"")</f>
        <v/>
      </c>
      <c r="F1675" s="603" t="str">
        <f>IFERROR(INDEX(INSUMOS!$D:$D,MATCH(C1675,INSUMOS!$B:$B,0)),"")</f>
        <v/>
      </c>
      <c r="G1675" s="601">
        <v>1</v>
      </c>
      <c r="H1675" s="603">
        <f>IFERROR(G1675*F1675,0)</f>
        <v>0</v>
      </c>
      <c r="I1675" s="595"/>
    </row>
    <row r="1676" spans="2:9" ht="15.75" thickBot="1">
      <c r="B1676" s="599"/>
      <c r="C1676" s="606"/>
      <c r="D1676" s="601" t="str">
        <f>IFERROR(INDEX(INSUMOS!$C:$C,MATCH(C1676,INSUMOS!$B:$B,0)),"")</f>
        <v/>
      </c>
      <c r="E1676" s="602"/>
      <c r="F1676" s="603" t="str">
        <f>IFERROR(INDEX(INSUMOS!$D:$D,MATCH(C1676,INSUMOS!$B:$B,0)),"")</f>
        <v/>
      </c>
      <c r="G1676" s="601"/>
      <c r="H1676" s="603">
        <f>IFERROR(G1676*F1676,0)</f>
        <v>0</v>
      </c>
      <c r="I1676" s="595"/>
    </row>
    <row r="1677" spans="2:9" ht="15.75" thickBot="1">
      <c r="B1677" s="618"/>
      <c r="C1677" s="619"/>
      <c r="D1677" s="620"/>
      <c r="E1677" s="621"/>
      <c r="F1677" s="621"/>
      <c r="G1677" s="620"/>
      <c r="H1677" s="609" t="s">
        <v>307</v>
      </c>
      <c r="I1677" s="610">
        <f>SUM(H1674:H1676)</f>
        <v>181.9337903973333</v>
      </c>
    </row>
    <row r="1678" spans="2:9" ht="15.75" thickBot="1"/>
    <row r="1679" spans="2:9" ht="33" customHeight="1" thickBot="1">
      <c r="B1679" s="571"/>
      <c r="C1679" s="572" t="str">
        <f>+$C$2</f>
        <v>MANTENIMIENTO RESTAURANTES ESCOLARES</v>
      </c>
      <c r="D1679" s="573"/>
      <c r="E1679" s="573"/>
      <c r="F1679" s="573"/>
      <c r="G1679" s="574"/>
      <c r="H1679" s="575"/>
      <c r="I1679" s="576"/>
    </row>
    <row r="1680" spans="2:9" ht="33" customHeight="1" thickBot="1">
      <c r="B1680" s="577"/>
      <c r="C1680" s="578" t="str">
        <f>+$C$3</f>
        <v>GOBERNACION DE ANTIOQUIA</v>
      </c>
      <c r="D1680" s="579"/>
      <c r="E1680" s="579"/>
      <c r="F1680" s="579"/>
      <c r="G1680" s="580"/>
      <c r="H1680" s="581"/>
      <c r="I1680" s="582"/>
    </row>
    <row r="1681" spans="2:10" ht="15.75" thickBot="1">
      <c r="B1681" s="593"/>
      <c r="I1681" s="595"/>
    </row>
    <row r="1682" spans="2:10" ht="15.75" thickBot="1">
      <c r="B1682" s="589" t="s">
        <v>6</v>
      </c>
      <c r="C1682" s="773" t="str">
        <f>INDEX(ACTIVIDADES!$C:$C,MATCH(B1683,ACTIVIDADES!$B:$B,0))</f>
        <v>Suministro e instalación de IMPERMEABILIZACIÓN DE MURO igol denso de sika  o similar. Incluye: igol imprimante y plastico ( polietilenonegro calibre 5 ).</v>
      </c>
      <c r="D1682" s="774"/>
      <c r="E1682" s="774"/>
      <c r="F1682" s="774"/>
      <c r="G1682" s="775"/>
      <c r="H1682" s="587" t="s">
        <v>289</v>
      </c>
      <c r="I1682" s="588" t="s">
        <v>290</v>
      </c>
    </row>
    <row r="1683" spans="2:10">
      <c r="B1683" s="784">
        <f>+ACTIVIDADES!B59</f>
        <v>7.02</v>
      </c>
      <c r="C1683" s="776"/>
      <c r="D1683" s="777"/>
      <c r="E1683" s="777"/>
      <c r="F1683" s="777"/>
      <c r="G1683" s="778"/>
      <c r="H1683" s="585">
        <f>IF(I1686=0,0,I1697/I1686)</f>
        <v>0.41334842688895318</v>
      </c>
      <c r="I1683" s="586">
        <f>IF(I1686=0,0,I1703/I1686)</f>
        <v>0.55344488029344041</v>
      </c>
    </row>
    <row r="1684" spans="2:10" ht="15.75" thickBot="1">
      <c r="B1684" s="785"/>
      <c r="C1684" s="776"/>
      <c r="D1684" s="777"/>
      <c r="E1684" s="777"/>
      <c r="F1684" s="777"/>
      <c r="G1684" s="778"/>
      <c r="H1684" s="587" t="s">
        <v>291</v>
      </c>
      <c r="I1684" s="588" t="s">
        <v>292</v>
      </c>
    </row>
    <row r="1685" spans="2:10" ht="15.75" thickBot="1">
      <c r="B1685" s="589" t="s">
        <v>22</v>
      </c>
      <c r="C1685" s="776"/>
      <c r="D1685" s="777"/>
      <c r="E1685" s="777"/>
      <c r="F1685" s="777"/>
      <c r="G1685" s="778"/>
      <c r="H1685" s="585">
        <f>IF(I1686=0,0,I1712/I1686)</f>
        <v>2.7672244014672023E-2</v>
      </c>
      <c r="I1685" s="586">
        <f>IF(I1686=0,0,I1718/I1686)</f>
        <v>5.5344488029344038E-3</v>
      </c>
    </row>
    <row r="1686" spans="2:10" ht="15.75" thickBot="1">
      <c r="B1686" s="590" t="str">
        <f>INDEX(ACTIVIDADES!$D:$D,MATCH(B1683,ACTIVIDADES!$B:$B,0))</f>
        <v>m²</v>
      </c>
      <c r="C1686" s="781"/>
      <c r="D1686" s="782"/>
      <c r="E1686" s="782"/>
      <c r="F1686" s="782"/>
      <c r="G1686" s="783"/>
      <c r="H1686" s="591" t="s">
        <v>293</v>
      </c>
      <c r="I1686" s="592">
        <f>SUM(I1697:I1718)</f>
        <v>98618.921346351999</v>
      </c>
      <c r="J1686" s="570">
        <f>+B1683</f>
        <v>7.02</v>
      </c>
    </row>
    <row r="1687" spans="2:10">
      <c r="B1687" s="593"/>
      <c r="C1687" s="594" t="s">
        <v>294</v>
      </c>
      <c r="I1687" s="595"/>
    </row>
    <row r="1688" spans="2:10">
      <c r="B1688" s="596" t="s">
        <v>295</v>
      </c>
      <c r="C1688" s="597" t="s">
        <v>296</v>
      </c>
      <c r="D1688" s="598" t="s">
        <v>297</v>
      </c>
      <c r="E1688" s="598" t="s">
        <v>298</v>
      </c>
      <c r="F1688" s="598" t="s">
        <v>299</v>
      </c>
      <c r="G1688" s="598" t="s">
        <v>300</v>
      </c>
      <c r="H1688" s="598" t="s">
        <v>301</v>
      </c>
      <c r="I1688" s="595"/>
    </row>
    <row r="1689" spans="2:10">
      <c r="B1689" s="599"/>
      <c r="C1689" s="622" t="s">
        <v>353</v>
      </c>
      <c r="D1689" s="601" t="str">
        <f>IFERROR(INDEX(INSUMOS!$C:$C,MATCH(C1689,INSUMOS!$B:$B,0)),"")</f>
        <v>kg</v>
      </c>
      <c r="E1689" s="634">
        <v>1.08</v>
      </c>
      <c r="F1689" s="603">
        <f>IFERROR(INDEX(INSUMOS!$D:$D,MATCH(C1689,INSUMOS!$B:$B,0)),"")</f>
        <v>28827</v>
      </c>
      <c r="G1689" s="615">
        <v>0.1</v>
      </c>
      <c r="H1689" s="603">
        <f>IFERROR(G1689*F1689*E1689+F1689*E1689,0)</f>
        <v>34246.476000000002</v>
      </c>
      <c r="I1689" s="595"/>
    </row>
    <row r="1690" spans="2:10">
      <c r="B1690" s="599"/>
      <c r="C1690" s="622" t="s">
        <v>342</v>
      </c>
      <c r="D1690" s="601" t="str">
        <f>IFERROR(INDEX(INSUMOS!$C:$C,MATCH(C1690,INSUMOS!$B:$B,0)),"")</f>
        <v>kg</v>
      </c>
      <c r="E1690" s="634">
        <v>0.3</v>
      </c>
      <c r="F1690" s="603">
        <f>IFERROR(INDEX(INSUMOS!$D:$D,MATCH(C1690,INSUMOS!$B:$B,0)),"")</f>
        <v>21725</v>
      </c>
      <c r="G1690" s="615"/>
      <c r="H1690" s="603">
        <f t="shared" ref="H1690:H1696" si="44">IFERROR(G1690*F1690*E1690+F1690*E1690,0)</f>
        <v>6517.5</v>
      </c>
      <c r="I1690" s="595"/>
    </row>
    <row r="1691" spans="2:10">
      <c r="B1691" s="599"/>
      <c r="C1691" s="600"/>
      <c r="D1691" s="601" t="str">
        <f>IFERROR(INDEX(INSUMOS!$C:$C,MATCH(C1691,INSUMOS!$B:$B,0)),"")</f>
        <v/>
      </c>
      <c r="E1691" s="634"/>
      <c r="F1691" s="603" t="str">
        <f>IFERROR(INDEX(INSUMOS!$D:$D,MATCH(C1691,INSUMOS!$B:$B,0)),"")</f>
        <v/>
      </c>
      <c r="G1691" s="615"/>
      <c r="H1691" s="603">
        <f t="shared" si="44"/>
        <v>0</v>
      </c>
      <c r="I1691" s="595"/>
    </row>
    <row r="1692" spans="2:10">
      <c r="B1692" s="599"/>
      <c r="C1692" s="600"/>
      <c r="D1692" s="601" t="str">
        <f>IFERROR(INDEX(INSUMOS!$C:$C,MATCH(C1692,INSUMOS!$B:$B,0)),"")</f>
        <v/>
      </c>
      <c r="E1692" s="634"/>
      <c r="F1692" s="603" t="str">
        <f>IFERROR(INDEX(INSUMOS!$D:$D,MATCH(C1692,INSUMOS!$B:$B,0)),"")</f>
        <v/>
      </c>
      <c r="G1692" s="615"/>
      <c r="H1692" s="603">
        <f t="shared" si="44"/>
        <v>0</v>
      </c>
      <c r="I1692" s="595"/>
    </row>
    <row r="1693" spans="2:10">
      <c r="B1693" s="599"/>
      <c r="C1693" s="600"/>
      <c r="D1693" s="601" t="str">
        <f>IFERROR(INDEX(INSUMOS!$C:$C,MATCH(C1693,INSUMOS!$B:$B,0)),"")</f>
        <v/>
      </c>
      <c r="E1693" s="634"/>
      <c r="F1693" s="603" t="str">
        <f>IFERROR(INDEX(INSUMOS!$D:$D,MATCH(C1693,INSUMOS!$B:$B,0)),"")</f>
        <v/>
      </c>
      <c r="G1693" s="615"/>
      <c r="H1693" s="603">
        <f t="shared" si="44"/>
        <v>0</v>
      </c>
      <c r="I1693" s="595"/>
    </row>
    <row r="1694" spans="2:10">
      <c r="B1694" s="599"/>
      <c r="C1694" s="600"/>
      <c r="D1694" s="601" t="str">
        <f>IFERROR(INDEX(INSUMOS!$C:$C,MATCH(C1694,INSUMOS!$B:$B,0)),"")</f>
        <v/>
      </c>
      <c r="E1694" s="634"/>
      <c r="F1694" s="603" t="str">
        <f>IFERROR(INDEX(INSUMOS!$D:$D,MATCH(C1694,INSUMOS!$B:$B,0)),"")</f>
        <v/>
      </c>
      <c r="G1694" s="615"/>
      <c r="H1694" s="603">
        <f t="shared" si="44"/>
        <v>0</v>
      </c>
      <c r="I1694" s="595"/>
    </row>
    <row r="1695" spans="2:10">
      <c r="B1695" s="599"/>
      <c r="C1695" s="606"/>
      <c r="D1695" s="601" t="str">
        <f>IFERROR(INDEX(INSUMOS!$C:$C,MATCH(C1695,INSUMOS!$B:$B,0)),"")</f>
        <v/>
      </c>
      <c r="E1695" s="602"/>
      <c r="F1695" s="603" t="str">
        <f>IFERROR(INDEX(INSUMOS!$D:$D,MATCH(C1695,INSUMOS!$B:$B,0)),"")</f>
        <v/>
      </c>
      <c r="G1695" s="615"/>
      <c r="H1695" s="603">
        <f t="shared" si="44"/>
        <v>0</v>
      </c>
      <c r="I1695" s="595"/>
    </row>
    <row r="1696" spans="2:10" ht="15.75" thickBot="1">
      <c r="B1696" s="599"/>
      <c r="C1696" s="606"/>
      <c r="D1696" s="601" t="str">
        <f>IFERROR(INDEX(INSUMOS!$C:$C,MATCH(C1696,INSUMOS!$B:$B,0)),"")</f>
        <v/>
      </c>
      <c r="E1696" s="602"/>
      <c r="F1696" s="603" t="str">
        <f>IFERROR(INDEX(INSUMOS!$D:$D,MATCH(C1696,INSUMOS!$B:$B,0)),"")</f>
        <v/>
      </c>
      <c r="G1696" s="615"/>
      <c r="H1696" s="608">
        <f t="shared" si="44"/>
        <v>0</v>
      </c>
      <c r="I1696" s="595"/>
    </row>
    <row r="1697" spans="2:9" ht="15.75" thickBot="1">
      <c r="B1697" s="593"/>
      <c r="H1697" s="609" t="s">
        <v>307</v>
      </c>
      <c r="I1697" s="610">
        <f>SUM(H1689:H1696)</f>
        <v>40763.976000000002</v>
      </c>
    </row>
    <row r="1698" spans="2:9">
      <c r="B1698" s="593"/>
      <c r="C1698" s="611" t="s">
        <v>308</v>
      </c>
      <c r="I1698" s="595"/>
    </row>
    <row r="1699" spans="2:9">
      <c r="B1699" s="596" t="s">
        <v>295</v>
      </c>
      <c r="C1699" s="597" t="s">
        <v>296</v>
      </c>
      <c r="D1699" s="598" t="s">
        <v>309</v>
      </c>
      <c r="E1699" s="612" t="s">
        <v>310</v>
      </c>
      <c r="F1699" s="612"/>
      <c r="G1699" s="613" t="s">
        <v>311</v>
      </c>
      <c r="H1699" s="614" t="s">
        <v>301</v>
      </c>
      <c r="I1699" s="595"/>
    </row>
    <row r="1700" spans="2:9">
      <c r="B1700" s="599"/>
      <c r="C1700" s="606" t="s">
        <v>330</v>
      </c>
      <c r="D1700" s="601">
        <v>1</v>
      </c>
      <c r="E1700" s="615">
        <f>IFERROR(INDEX('MANO DE OBRA'!$F:$F,MATCH(C1700,'MANO DE OBRA'!$B:$B,0)),"")</f>
        <v>0.77116642793298318</v>
      </c>
      <c r="F1700" s="603">
        <f>IFERROR(INDEX('MANO DE OBRA'!$J:$J,MATCH(C1700,'MANO DE OBRA'!$B:$B,0)),"")</f>
        <v>169529.21377933328</v>
      </c>
      <c r="G1700" s="83">
        <v>5</v>
      </c>
      <c r="H1700" s="603">
        <f>IFERROR((F1700/G1700)*D1700,0)</f>
        <v>33905.842755866659</v>
      </c>
      <c r="I1700" s="595"/>
    </row>
    <row r="1701" spans="2:9">
      <c r="B1701" s="599"/>
      <c r="C1701" s="606" t="s">
        <v>312</v>
      </c>
      <c r="D1701" s="601">
        <v>1</v>
      </c>
      <c r="E1701" s="615">
        <f>IFERROR(INDEX('MANO DE OBRA'!$F:$F,MATCH(C1701,'MANO DE OBRA'!$B:$B,0)),"")</f>
        <v>0.77116642793298318</v>
      </c>
      <c r="F1701" s="603">
        <f>IFERROR(INDEX('MANO DE OBRA'!$J:$J,MATCH(C1701,'MANO DE OBRA'!$B:$B,0)),"")</f>
        <v>103371.47181666666</v>
      </c>
      <c r="G1701" s="83">
        <f>+G1700</f>
        <v>5</v>
      </c>
      <c r="H1701" s="603">
        <f>IFERROR((F1701/G1701)*D1701,0)</f>
        <v>20674.294363333331</v>
      </c>
      <c r="I1701" s="595"/>
    </row>
    <row r="1702" spans="2:9" ht="15.75" thickBot="1">
      <c r="B1702" s="599"/>
      <c r="C1702" s="606"/>
      <c r="D1702" s="601"/>
      <c r="E1702" s="615" t="str">
        <f>IFERROR(INDEX('MANO DE OBRA'!$F:$F,MATCH(C1702,'MANO DE OBRA'!$B:$B,0)),"")</f>
        <v/>
      </c>
      <c r="F1702" s="603" t="str">
        <f>IFERROR(INDEX('MANO DE OBRA'!$J:$J,MATCH(C1702,'MANO DE OBRA'!$B:$B,0)),"")</f>
        <v/>
      </c>
      <c r="G1702" s="83"/>
      <c r="H1702" s="603">
        <f>IFERROR((F1702/G1702)*D1702,0)</f>
        <v>0</v>
      </c>
      <c r="I1702" s="595"/>
    </row>
    <row r="1703" spans="2:9" ht="15.75" thickBot="1">
      <c r="B1703" s="593"/>
      <c r="H1703" s="609" t="s">
        <v>307</v>
      </c>
      <c r="I1703" s="610">
        <f>SUM(H1700:H1702)</f>
        <v>54580.137119199993</v>
      </c>
    </row>
    <row r="1704" spans="2:9">
      <c r="B1704" s="593"/>
      <c r="C1704" s="611" t="s">
        <v>313</v>
      </c>
      <c r="I1704" s="595"/>
    </row>
    <row r="1705" spans="2:9" ht="30">
      <c r="B1705" s="596" t="s">
        <v>295</v>
      </c>
      <c r="C1705" s="597" t="s">
        <v>296</v>
      </c>
      <c r="D1705" s="613" t="s">
        <v>238</v>
      </c>
      <c r="E1705" s="613" t="s">
        <v>22</v>
      </c>
      <c r="F1705" s="613" t="s">
        <v>314</v>
      </c>
      <c r="G1705" s="613" t="s">
        <v>315</v>
      </c>
      <c r="H1705" s="613" t="s">
        <v>301</v>
      </c>
      <c r="I1705" s="595"/>
    </row>
    <row r="1706" spans="2:9">
      <c r="B1706" s="599"/>
      <c r="C1706" s="616" t="s">
        <v>316</v>
      </c>
      <c r="D1706" s="615">
        <v>0.05</v>
      </c>
      <c r="E1706" s="602"/>
      <c r="F1706" s="603">
        <f>+I1703</f>
        <v>54580.137119199993</v>
      </c>
      <c r="G1706" s="601">
        <v>1</v>
      </c>
      <c r="H1706" s="603">
        <f>IFERROR(G1706*F1706*D1706,0)</f>
        <v>2729.0068559599999</v>
      </c>
      <c r="I1706" s="595"/>
    </row>
    <row r="1707" spans="2:9">
      <c r="B1707" s="599"/>
      <c r="D1707" s="601"/>
      <c r="E1707" s="601" t="str">
        <f>IFERROR(INDEX(INSUMOS!$C:$C,MATCH(C1707,INSUMOS!$B:$B,0)),"")</f>
        <v/>
      </c>
      <c r="F1707" s="603" t="str">
        <f>IFERROR(INDEX(INSUMOS!$D:$D,MATCH(C1707,INSUMOS!$B:$B,0)),"")</f>
        <v/>
      </c>
      <c r="G1707" s="83"/>
      <c r="H1707" s="603">
        <f>IFERROR(G1707*F1707,0)</f>
        <v>0</v>
      </c>
      <c r="I1707" s="595"/>
    </row>
    <row r="1708" spans="2:9">
      <c r="B1708" s="599"/>
      <c r="C1708" s="600"/>
      <c r="D1708" s="601"/>
      <c r="E1708" s="601" t="str">
        <f>IFERROR(INDEX(INSUMOS!$C:$C,MATCH(C1708,INSUMOS!$B:$B,0)),"")</f>
        <v/>
      </c>
      <c r="F1708" s="603" t="str">
        <f>IFERROR(INDEX(INSUMOS!$D:$D,MATCH(C1708,INSUMOS!$B:$B,0)),"")</f>
        <v/>
      </c>
      <c r="G1708" s="83"/>
      <c r="H1708" s="603">
        <f>IFERROR(G1708*F1708,0)</f>
        <v>0</v>
      </c>
      <c r="I1708" s="595"/>
    </row>
    <row r="1709" spans="2:9">
      <c r="B1709" s="599"/>
      <c r="C1709" s="600"/>
      <c r="D1709" s="601"/>
      <c r="E1709" s="601" t="str">
        <f>IFERROR(INDEX(INSUMOS!$C:$C,MATCH(C1709,INSUMOS!$B:$B,0)),"")</f>
        <v/>
      </c>
      <c r="F1709" s="603" t="str">
        <f>IFERROR(INDEX(INSUMOS!$D:$D,MATCH(C1709,INSUMOS!$B:$B,0)),"")</f>
        <v/>
      </c>
      <c r="G1709" s="83"/>
      <c r="H1709" s="603">
        <f>IFERROR(G1709*F1709,0)</f>
        <v>0</v>
      </c>
      <c r="I1709" s="595"/>
    </row>
    <row r="1710" spans="2:9">
      <c r="B1710" s="599"/>
      <c r="C1710" s="600"/>
      <c r="D1710" s="601"/>
      <c r="E1710" s="601" t="str">
        <f>IFERROR(INDEX(INSUMOS!$C:$C,MATCH(C1710,INSUMOS!$B:$B,0)),"")</f>
        <v/>
      </c>
      <c r="F1710" s="603" t="str">
        <f>IFERROR(INDEX(INSUMOS!$D:$D,MATCH(C1710,INSUMOS!$B:$B,0)),"")</f>
        <v/>
      </c>
      <c r="G1710" s="83"/>
      <c r="H1710" s="603">
        <f>IFERROR(G1710*F1710,0)</f>
        <v>0</v>
      </c>
      <c r="I1710" s="595"/>
    </row>
    <row r="1711" spans="2:9" ht="15.75" thickBot="1">
      <c r="B1711" s="599"/>
      <c r="C1711" s="600"/>
      <c r="D1711" s="601"/>
      <c r="E1711" s="601" t="str">
        <f>IFERROR(INDEX(INSUMOS!$C:$C,MATCH(C1711,INSUMOS!$B:$B,0)),"")</f>
        <v/>
      </c>
      <c r="F1711" s="607" t="str">
        <f>IFERROR(INDEX(INSUMOS!$D:$D,MATCH(C1711,INSUMOS!$B:$B,0)),"")</f>
        <v/>
      </c>
      <c r="G1711" s="83"/>
      <c r="H1711" s="608">
        <f>IFERROR(G1711*F1711,0)</f>
        <v>0</v>
      </c>
      <c r="I1711" s="595"/>
    </row>
    <row r="1712" spans="2:9" ht="15.75" thickBot="1">
      <c r="B1712" s="593"/>
      <c r="H1712" s="609" t="s">
        <v>307</v>
      </c>
      <c r="I1712" s="610">
        <f>SUM(H1706:H1711)</f>
        <v>2729.0068559599999</v>
      </c>
    </row>
    <row r="1713" spans="2:10">
      <c r="B1713" s="593"/>
      <c r="C1713" s="611" t="s">
        <v>317</v>
      </c>
      <c r="I1713" s="595"/>
    </row>
    <row r="1714" spans="2:10" ht="30">
      <c r="B1714" s="596" t="s">
        <v>295</v>
      </c>
      <c r="C1714" s="597" t="s">
        <v>296</v>
      </c>
      <c r="D1714" s="613" t="s">
        <v>238</v>
      </c>
      <c r="E1714" s="613" t="s">
        <v>22</v>
      </c>
      <c r="F1714" s="613" t="s">
        <v>314</v>
      </c>
      <c r="G1714" s="613" t="s">
        <v>315</v>
      </c>
      <c r="H1714" s="598" t="s">
        <v>301</v>
      </c>
      <c r="I1714" s="595"/>
    </row>
    <row r="1715" spans="2:10">
      <c r="B1715" s="599"/>
      <c r="C1715" s="616" t="s">
        <v>318</v>
      </c>
      <c r="D1715" s="615">
        <v>0.01</v>
      </c>
      <c r="E1715" s="617">
        <v>1</v>
      </c>
      <c r="F1715" s="603">
        <f>+I1703</f>
        <v>54580.137119199993</v>
      </c>
      <c r="G1715" s="601">
        <v>0.01</v>
      </c>
      <c r="H1715" s="603">
        <f>IFERROR(G1715*F1715,0)</f>
        <v>545.80137119199992</v>
      </c>
      <c r="I1715" s="595"/>
    </row>
    <row r="1716" spans="2:10">
      <c r="B1716" s="599"/>
      <c r="C1716" s="600"/>
      <c r="E1716" s="601" t="str">
        <f>IFERROR(INDEX(INSUMOS!$C:$C,MATCH(C1716,INSUMOS!$B:$B,0)),"")</f>
        <v/>
      </c>
      <c r="F1716" s="603" t="str">
        <f>IFERROR(INDEX(INSUMOS!$D:$D,MATCH(C1716,INSUMOS!$B:$B,0)),"")</f>
        <v/>
      </c>
      <c r="G1716" s="601">
        <v>1</v>
      </c>
      <c r="H1716" s="603">
        <f>IFERROR(G1716*F1716,0)</f>
        <v>0</v>
      </c>
      <c r="I1716" s="595"/>
    </row>
    <row r="1717" spans="2:10" ht="15.75" thickBot="1">
      <c r="B1717" s="599"/>
      <c r="C1717" s="606"/>
      <c r="D1717" s="601" t="str">
        <f>IFERROR(INDEX(INSUMOS!$C:$C,MATCH(C1717,INSUMOS!$B:$B,0)),"")</f>
        <v/>
      </c>
      <c r="E1717" s="602"/>
      <c r="F1717" s="603" t="str">
        <f>IFERROR(INDEX(INSUMOS!$D:$D,MATCH(C1717,INSUMOS!$B:$B,0)),"")</f>
        <v/>
      </c>
      <c r="G1717" s="601"/>
      <c r="H1717" s="603">
        <f>IFERROR(G1717*F1717,0)</f>
        <v>0</v>
      </c>
      <c r="I1717" s="595"/>
    </row>
    <row r="1718" spans="2:10" ht="15.75" thickBot="1">
      <c r="B1718" s="618"/>
      <c r="C1718" s="619"/>
      <c r="D1718" s="620"/>
      <c r="E1718" s="621"/>
      <c r="F1718" s="621"/>
      <c r="G1718" s="620"/>
      <c r="H1718" s="609" t="s">
        <v>307</v>
      </c>
      <c r="I1718" s="610">
        <f>SUM(H1715:H1717)</f>
        <v>545.80137119199992</v>
      </c>
    </row>
    <row r="1719" spans="2:10" ht="15.75" thickBot="1"/>
    <row r="1720" spans="2:10" ht="33" customHeight="1" thickBot="1">
      <c r="B1720" s="571"/>
      <c r="C1720" s="572" t="str">
        <f>+$C$2</f>
        <v>MANTENIMIENTO RESTAURANTES ESCOLARES</v>
      </c>
      <c r="D1720" s="573"/>
      <c r="E1720" s="573"/>
      <c r="F1720" s="573"/>
      <c r="G1720" s="574"/>
      <c r="H1720" s="575"/>
      <c r="I1720" s="576"/>
    </row>
    <row r="1721" spans="2:10" ht="33" customHeight="1" thickBot="1">
      <c r="B1721" s="577"/>
      <c r="C1721" s="578" t="str">
        <f>+$C$3</f>
        <v>GOBERNACION DE ANTIOQUIA</v>
      </c>
      <c r="D1721" s="579"/>
      <c r="E1721" s="579"/>
      <c r="F1721" s="579"/>
      <c r="G1721" s="580"/>
      <c r="H1721" s="581"/>
      <c r="I1721" s="582"/>
    </row>
    <row r="1722" spans="2:10" ht="15.75" thickBot="1">
      <c r="B1722" s="593"/>
      <c r="I1722" s="595"/>
    </row>
    <row r="1723" spans="2:10" ht="15.75" thickBot="1">
      <c r="B1723" s="589" t="s">
        <v>6</v>
      </c>
      <c r="C1723" s="773" t="str">
        <f>INDEX(ACTIVIDADES!$C:$C,MATCH(B1724,ACTIVIDADES!$B:$B,0))</f>
        <v>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D1723" s="774"/>
      <c r="E1723" s="774"/>
      <c r="F1723" s="774"/>
      <c r="G1723" s="775"/>
      <c r="H1723" s="587" t="s">
        <v>289</v>
      </c>
      <c r="I1723" s="588" t="s">
        <v>290</v>
      </c>
    </row>
    <row r="1724" spans="2:10">
      <c r="B1724" s="784">
        <f>+ACTIVIDADES!B60</f>
        <v>7.0299999999999994</v>
      </c>
      <c r="C1724" s="776"/>
      <c r="D1724" s="777"/>
      <c r="E1724" s="777"/>
      <c r="F1724" s="777"/>
      <c r="G1724" s="778"/>
      <c r="H1724" s="585">
        <f>IF(I1727=0,0,I1738/I1727)</f>
        <v>0.74537271966305929</v>
      </c>
      <c r="I1724" s="586">
        <f>IF(I1727=0,0,I1744/I1727)</f>
        <v>0.2402144154122082</v>
      </c>
    </row>
    <row r="1725" spans="2:10" ht="15.75" thickBot="1">
      <c r="B1725" s="785"/>
      <c r="C1725" s="776"/>
      <c r="D1725" s="777"/>
      <c r="E1725" s="777"/>
      <c r="F1725" s="777"/>
      <c r="G1725" s="778"/>
      <c r="H1725" s="587" t="s">
        <v>291</v>
      </c>
      <c r="I1725" s="588" t="s">
        <v>292</v>
      </c>
    </row>
    <row r="1726" spans="2:10" ht="15.75" thickBot="1">
      <c r="B1726" s="589" t="s">
        <v>22</v>
      </c>
      <c r="C1726" s="776"/>
      <c r="D1726" s="777"/>
      <c r="E1726" s="777"/>
      <c r="F1726" s="777"/>
      <c r="G1726" s="778"/>
      <c r="H1726" s="585">
        <f>IF(I1727=0,0,I1753/I1727)</f>
        <v>1.201072077061041E-2</v>
      </c>
      <c r="I1726" s="586">
        <f>IF(I1727=0,0,I1759/I1727)</f>
        <v>2.402144154122082E-3</v>
      </c>
    </row>
    <row r="1727" spans="2:10" ht="15.75" thickBot="1">
      <c r="B1727" s="590" t="str">
        <f>INDEX(ACTIVIDADES!$D:$D,MATCH(B1724,ACTIVIDADES!$B:$B,0))</f>
        <v>m²</v>
      </c>
      <c r="C1727" s="781"/>
      <c r="D1727" s="782"/>
      <c r="E1727" s="782"/>
      <c r="F1727" s="782"/>
      <c r="G1727" s="783"/>
      <c r="H1727" s="591" t="s">
        <v>293</v>
      </c>
      <c r="I1727" s="592">
        <f>SUM(I1738:I1759)</f>
        <v>75738.081782117326</v>
      </c>
      <c r="J1727" s="570">
        <f>+B1724</f>
        <v>7.0299999999999994</v>
      </c>
    </row>
    <row r="1728" spans="2:10">
      <c r="B1728" s="593"/>
      <c r="C1728" s="594" t="s">
        <v>294</v>
      </c>
      <c r="I1728" s="595"/>
    </row>
    <row r="1729" spans="2:9">
      <c r="B1729" s="596" t="s">
        <v>295</v>
      </c>
      <c r="C1729" s="597" t="s">
        <v>296</v>
      </c>
      <c r="D1729" s="598" t="s">
        <v>297</v>
      </c>
      <c r="E1729" s="598" t="s">
        <v>298</v>
      </c>
      <c r="F1729" s="598" t="s">
        <v>299</v>
      </c>
      <c r="G1729" s="598" t="s">
        <v>300</v>
      </c>
      <c r="H1729" s="598" t="s">
        <v>301</v>
      </c>
      <c r="I1729" s="595"/>
    </row>
    <row r="1730" spans="2:9" ht="30">
      <c r="B1730" s="599"/>
      <c r="C1730" s="640" t="s">
        <v>354</v>
      </c>
      <c r="D1730" s="601" t="str">
        <f>IFERROR(INDEX(INSUMOS!$C:$C,MATCH(C1730,INSUMOS!$B:$B,0)),"")</f>
        <v>m2</v>
      </c>
      <c r="E1730" s="634">
        <v>1</v>
      </c>
      <c r="F1730" s="603">
        <f>IFERROR(INDEX(INSUMOS!$D:$D,MATCH(C1730,INSUMOS!$B:$B,0)),"")</f>
        <v>51321</v>
      </c>
      <c r="G1730" s="615">
        <v>0.1</v>
      </c>
      <c r="H1730" s="603">
        <f>IFERROR(G1730*F1730*E1730+F1730*E1730,0)</f>
        <v>56453.1</v>
      </c>
      <c r="I1730" s="595"/>
    </row>
    <row r="1731" spans="2:9">
      <c r="B1731" s="599"/>
      <c r="C1731" s="622"/>
      <c r="D1731" s="601" t="str">
        <f>IFERROR(INDEX(INSUMOS!$C:$C,MATCH(C1731,INSUMOS!$B:$B,0)),"")</f>
        <v/>
      </c>
      <c r="E1731" s="634"/>
      <c r="F1731" s="603" t="str">
        <f>IFERROR(INDEX(INSUMOS!$D:$D,MATCH(C1731,INSUMOS!$B:$B,0)),"")</f>
        <v/>
      </c>
      <c r="G1731" s="615"/>
      <c r="H1731" s="603">
        <f t="shared" ref="H1731:H1737" si="45">IFERROR(G1731*F1731*E1731+F1731*E1731,0)</f>
        <v>0</v>
      </c>
      <c r="I1731" s="595"/>
    </row>
    <row r="1732" spans="2:9">
      <c r="B1732" s="599"/>
      <c r="C1732" s="600"/>
      <c r="D1732" s="601" t="str">
        <f>IFERROR(INDEX(INSUMOS!$C:$C,MATCH(C1732,INSUMOS!$B:$B,0)),"")</f>
        <v/>
      </c>
      <c r="E1732" s="634"/>
      <c r="F1732" s="603" t="str">
        <f>IFERROR(INDEX(INSUMOS!$D:$D,MATCH(C1732,INSUMOS!$B:$B,0)),"")</f>
        <v/>
      </c>
      <c r="G1732" s="615"/>
      <c r="H1732" s="603">
        <f t="shared" si="45"/>
        <v>0</v>
      </c>
      <c r="I1732" s="595"/>
    </row>
    <row r="1733" spans="2:9">
      <c r="B1733" s="599"/>
      <c r="C1733" s="600"/>
      <c r="D1733" s="601" t="str">
        <f>IFERROR(INDEX(INSUMOS!$C:$C,MATCH(C1733,INSUMOS!$B:$B,0)),"")</f>
        <v/>
      </c>
      <c r="E1733" s="634"/>
      <c r="F1733" s="603" t="str">
        <f>IFERROR(INDEX(INSUMOS!$D:$D,MATCH(C1733,INSUMOS!$B:$B,0)),"")</f>
        <v/>
      </c>
      <c r="G1733" s="615"/>
      <c r="H1733" s="603">
        <f t="shared" si="45"/>
        <v>0</v>
      </c>
      <c r="I1733" s="595"/>
    </row>
    <row r="1734" spans="2:9">
      <c r="B1734" s="599"/>
      <c r="C1734" s="600"/>
      <c r="D1734" s="601" t="str">
        <f>IFERROR(INDEX(INSUMOS!$C:$C,MATCH(C1734,INSUMOS!$B:$B,0)),"")</f>
        <v/>
      </c>
      <c r="E1734" s="634"/>
      <c r="F1734" s="603" t="str">
        <f>IFERROR(INDEX(INSUMOS!$D:$D,MATCH(C1734,INSUMOS!$B:$B,0)),"")</f>
        <v/>
      </c>
      <c r="G1734" s="615"/>
      <c r="H1734" s="603">
        <f t="shared" si="45"/>
        <v>0</v>
      </c>
      <c r="I1734" s="595"/>
    </row>
    <row r="1735" spans="2:9">
      <c r="B1735" s="599"/>
      <c r="C1735" s="600"/>
      <c r="D1735" s="601" t="str">
        <f>IFERROR(INDEX(INSUMOS!$C:$C,MATCH(C1735,INSUMOS!$B:$B,0)),"")</f>
        <v/>
      </c>
      <c r="E1735" s="634"/>
      <c r="F1735" s="603" t="str">
        <f>IFERROR(INDEX(INSUMOS!$D:$D,MATCH(C1735,INSUMOS!$B:$B,0)),"")</f>
        <v/>
      </c>
      <c r="G1735" s="615"/>
      <c r="H1735" s="603">
        <f t="shared" si="45"/>
        <v>0</v>
      </c>
      <c r="I1735" s="595"/>
    </row>
    <row r="1736" spans="2:9">
      <c r="B1736" s="599"/>
      <c r="C1736" s="606"/>
      <c r="D1736" s="601" t="str">
        <f>IFERROR(INDEX(INSUMOS!$C:$C,MATCH(C1736,INSUMOS!$B:$B,0)),"")</f>
        <v/>
      </c>
      <c r="E1736" s="602"/>
      <c r="F1736" s="603" t="str">
        <f>IFERROR(INDEX(INSUMOS!$D:$D,MATCH(C1736,INSUMOS!$B:$B,0)),"")</f>
        <v/>
      </c>
      <c r="G1736" s="615"/>
      <c r="H1736" s="603">
        <f t="shared" si="45"/>
        <v>0</v>
      </c>
      <c r="I1736" s="595"/>
    </row>
    <row r="1737" spans="2:9" ht="15.75" thickBot="1">
      <c r="B1737" s="599"/>
      <c r="C1737" s="606"/>
      <c r="D1737" s="601" t="str">
        <f>IFERROR(INDEX(INSUMOS!$C:$C,MATCH(C1737,INSUMOS!$B:$B,0)),"")</f>
        <v/>
      </c>
      <c r="E1737" s="602"/>
      <c r="F1737" s="603" t="str">
        <f>IFERROR(INDEX(INSUMOS!$D:$D,MATCH(C1737,INSUMOS!$B:$B,0)),"")</f>
        <v/>
      </c>
      <c r="G1737" s="615"/>
      <c r="H1737" s="608">
        <f t="shared" si="45"/>
        <v>0</v>
      </c>
      <c r="I1737" s="595"/>
    </row>
    <row r="1738" spans="2:9" ht="15.75" thickBot="1">
      <c r="B1738" s="593"/>
      <c r="H1738" s="609" t="s">
        <v>307</v>
      </c>
      <c r="I1738" s="610">
        <f>SUM(H1730:H1737)</f>
        <v>56453.1</v>
      </c>
    </row>
    <row r="1739" spans="2:9">
      <c r="B1739" s="593"/>
      <c r="C1739" s="611" t="s">
        <v>308</v>
      </c>
      <c r="I1739" s="595"/>
    </row>
    <row r="1740" spans="2:9">
      <c r="B1740" s="596" t="s">
        <v>295</v>
      </c>
      <c r="C1740" s="597" t="s">
        <v>296</v>
      </c>
      <c r="D1740" s="598" t="s">
        <v>309</v>
      </c>
      <c r="E1740" s="612" t="s">
        <v>310</v>
      </c>
      <c r="F1740" s="612"/>
      <c r="G1740" s="613" t="s">
        <v>311</v>
      </c>
      <c r="H1740" s="614" t="s">
        <v>301</v>
      </c>
      <c r="I1740" s="595"/>
    </row>
    <row r="1741" spans="2:9">
      <c r="B1741" s="599"/>
      <c r="C1741" s="606" t="s">
        <v>330</v>
      </c>
      <c r="D1741" s="601">
        <v>1</v>
      </c>
      <c r="E1741" s="615">
        <f>IFERROR(INDEX('MANO DE OBRA'!$F:$F,MATCH(C1741,'MANO DE OBRA'!$B:$B,0)),"")</f>
        <v>0.77116642793298318</v>
      </c>
      <c r="F1741" s="603">
        <f>IFERROR(INDEX('MANO DE OBRA'!$J:$J,MATCH(C1741,'MANO DE OBRA'!$B:$B,0)),"")</f>
        <v>169529.21377933328</v>
      </c>
      <c r="G1741" s="83">
        <v>15</v>
      </c>
      <c r="H1741" s="603">
        <f>IFERROR((F1741/G1741)*D1741,0)</f>
        <v>11301.947585288885</v>
      </c>
      <c r="I1741" s="595"/>
    </row>
    <row r="1742" spans="2:9">
      <c r="B1742" s="599"/>
      <c r="C1742" s="606" t="s">
        <v>312</v>
      </c>
      <c r="D1742" s="601">
        <v>1</v>
      </c>
      <c r="E1742" s="615">
        <f>IFERROR(INDEX('MANO DE OBRA'!$F:$F,MATCH(C1742,'MANO DE OBRA'!$B:$B,0)),"")</f>
        <v>0.77116642793298318</v>
      </c>
      <c r="F1742" s="603">
        <f>IFERROR(INDEX('MANO DE OBRA'!$J:$J,MATCH(C1742,'MANO DE OBRA'!$B:$B,0)),"")</f>
        <v>103371.47181666666</v>
      </c>
      <c r="G1742" s="83">
        <f>+G1741</f>
        <v>15</v>
      </c>
      <c r="H1742" s="603">
        <f>IFERROR((F1742/G1742)*D1742,0)</f>
        <v>6891.4314544444442</v>
      </c>
      <c r="I1742" s="595"/>
    </row>
    <row r="1743" spans="2:9" ht="15.75" thickBot="1">
      <c r="B1743" s="599"/>
      <c r="C1743" s="606"/>
      <c r="D1743" s="601"/>
      <c r="E1743" s="615" t="str">
        <f>IFERROR(INDEX('MANO DE OBRA'!$F:$F,MATCH(C1743,'MANO DE OBRA'!$B:$B,0)),"")</f>
        <v/>
      </c>
      <c r="F1743" s="603" t="str">
        <f>IFERROR(INDEX('MANO DE OBRA'!$J:$J,MATCH(C1743,'MANO DE OBRA'!$B:$B,0)),"")</f>
        <v/>
      </c>
      <c r="G1743" s="83"/>
      <c r="H1743" s="603">
        <f>IFERROR((F1743/G1743)*D1743,0)</f>
        <v>0</v>
      </c>
      <c r="I1743" s="595"/>
    </row>
    <row r="1744" spans="2:9" ht="15.75" thickBot="1">
      <c r="B1744" s="593"/>
      <c r="H1744" s="609" t="s">
        <v>307</v>
      </c>
      <c r="I1744" s="610">
        <f>SUM(H1741:H1743)</f>
        <v>18193.379039733329</v>
      </c>
    </row>
    <row r="1745" spans="2:9">
      <c r="B1745" s="593"/>
      <c r="C1745" s="611" t="s">
        <v>313</v>
      </c>
      <c r="I1745" s="595"/>
    </row>
    <row r="1746" spans="2:9" ht="30">
      <c r="B1746" s="596" t="s">
        <v>295</v>
      </c>
      <c r="C1746" s="597" t="s">
        <v>296</v>
      </c>
      <c r="D1746" s="613" t="s">
        <v>238</v>
      </c>
      <c r="E1746" s="613" t="s">
        <v>22</v>
      </c>
      <c r="F1746" s="613" t="s">
        <v>314</v>
      </c>
      <c r="G1746" s="613" t="s">
        <v>315</v>
      </c>
      <c r="H1746" s="613" t="s">
        <v>301</v>
      </c>
      <c r="I1746" s="595"/>
    </row>
    <row r="1747" spans="2:9">
      <c r="B1747" s="599"/>
      <c r="C1747" s="616" t="s">
        <v>316</v>
      </c>
      <c r="D1747" s="615">
        <v>0.05</v>
      </c>
      <c r="E1747" s="602"/>
      <c r="F1747" s="603">
        <f>+I1744</f>
        <v>18193.379039733329</v>
      </c>
      <c r="G1747" s="601">
        <v>1</v>
      </c>
      <c r="H1747" s="603">
        <f>IFERROR(G1747*F1747*D1747,0)</f>
        <v>909.66895198666646</v>
      </c>
      <c r="I1747" s="595"/>
    </row>
    <row r="1748" spans="2:9">
      <c r="B1748" s="599"/>
      <c r="D1748" s="601"/>
      <c r="E1748" s="601" t="str">
        <f>IFERROR(INDEX(INSUMOS!$C:$C,MATCH(C1748,INSUMOS!$B:$B,0)),"")</f>
        <v/>
      </c>
      <c r="F1748" s="603" t="str">
        <f>IFERROR(INDEX(INSUMOS!$D:$D,MATCH(C1748,INSUMOS!$B:$B,0)),"")</f>
        <v/>
      </c>
      <c r="G1748" s="83"/>
      <c r="H1748" s="603">
        <f>IFERROR(G1748*F1748,0)</f>
        <v>0</v>
      </c>
      <c r="I1748" s="595"/>
    </row>
    <row r="1749" spans="2:9">
      <c r="B1749" s="599"/>
      <c r="C1749" s="600"/>
      <c r="D1749" s="601"/>
      <c r="E1749" s="601" t="str">
        <f>IFERROR(INDEX(INSUMOS!$C:$C,MATCH(C1749,INSUMOS!$B:$B,0)),"")</f>
        <v/>
      </c>
      <c r="F1749" s="603" t="str">
        <f>IFERROR(INDEX(INSUMOS!$D:$D,MATCH(C1749,INSUMOS!$B:$B,0)),"")</f>
        <v/>
      </c>
      <c r="G1749" s="83"/>
      <c r="H1749" s="603">
        <f>IFERROR(G1749*F1749,0)</f>
        <v>0</v>
      </c>
      <c r="I1749" s="595"/>
    </row>
    <row r="1750" spans="2:9">
      <c r="B1750" s="599"/>
      <c r="C1750" s="600"/>
      <c r="D1750" s="601"/>
      <c r="E1750" s="601" t="str">
        <f>IFERROR(INDEX(INSUMOS!$C:$C,MATCH(C1750,INSUMOS!$B:$B,0)),"")</f>
        <v/>
      </c>
      <c r="F1750" s="603" t="str">
        <f>IFERROR(INDEX(INSUMOS!$D:$D,MATCH(C1750,INSUMOS!$B:$B,0)),"")</f>
        <v/>
      </c>
      <c r="G1750" s="83"/>
      <c r="H1750" s="603">
        <f>IFERROR(G1750*F1750,0)</f>
        <v>0</v>
      </c>
      <c r="I1750" s="595"/>
    </row>
    <row r="1751" spans="2:9">
      <c r="B1751" s="599"/>
      <c r="C1751" s="600"/>
      <c r="D1751" s="601"/>
      <c r="E1751" s="601" t="str">
        <f>IFERROR(INDEX(INSUMOS!$C:$C,MATCH(C1751,INSUMOS!$B:$B,0)),"")</f>
        <v/>
      </c>
      <c r="F1751" s="603" t="str">
        <f>IFERROR(INDEX(INSUMOS!$D:$D,MATCH(C1751,INSUMOS!$B:$B,0)),"")</f>
        <v/>
      </c>
      <c r="G1751" s="83"/>
      <c r="H1751" s="603">
        <f>IFERROR(G1751*F1751,0)</f>
        <v>0</v>
      </c>
      <c r="I1751" s="595"/>
    </row>
    <row r="1752" spans="2:9" ht="15.75" thickBot="1">
      <c r="B1752" s="599"/>
      <c r="C1752" s="600"/>
      <c r="D1752" s="601"/>
      <c r="E1752" s="601" t="str">
        <f>IFERROR(INDEX(INSUMOS!$C:$C,MATCH(C1752,INSUMOS!$B:$B,0)),"")</f>
        <v/>
      </c>
      <c r="F1752" s="607" t="str">
        <f>IFERROR(INDEX(INSUMOS!$D:$D,MATCH(C1752,INSUMOS!$B:$B,0)),"")</f>
        <v/>
      </c>
      <c r="G1752" s="83"/>
      <c r="H1752" s="608">
        <f>IFERROR(G1752*F1752,0)</f>
        <v>0</v>
      </c>
      <c r="I1752" s="595"/>
    </row>
    <row r="1753" spans="2:9" ht="15.75" thickBot="1">
      <c r="B1753" s="593"/>
      <c r="H1753" s="609" t="s">
        <v>307</v>
      </c>
      <c r="I1753" s="610">
        <f>SUM(H1747:H1752)</f>
        <v>909.66895198666646</v>
      </c>
    </row>
    <row r="1754" spans="2:9">
      <c r="B1754" s="593"/>
      <c r="C1754" s="611" t="s">
        <v>317</v>
      </c>
      <c r="I1754" s="595"/>
    </row>
    <row r="1755" spans="2:9" ht="30">
      <c r="B1755" s="596" t="s">
        <v>295</v>
      </c>
      <c r="C1755" s="597" t="s">
        <v>296</v>
      </c>
      <c r="D1755" s="613" t="s">
        <v>238</v>
      </c>
      <c r="E1755" s="613" t="s">
        <v>22</v>
      </c>
      <c r="F1755" s="613" t="s">
        <v>314</v>
      </c>
      <c r="G1755" s="613" t="s">
        <v>315</v>
      </c>
      <c r="H1755" s="598" t="s">
        <v>301</v>
      </c>
      <c r="I1755" s="595"/>
    </row>
    <row r="1756" spans="2:9">
      <c r="B1756" s="599"/>
      <c r="C1756" s="616" t="s">
        <v>318</v>
      </c>
      <c r="D1756" s="615">
        <v>0.01</v>
      </c>
      <c r="E1756" s="617">
        <v>1</v>
      </c>
      <c r="F1756" s="603">
        <f>+I1744</f>
        <v>18193.379039733329</v>
      </c>
      <c r="G1756" s="601">
        <v>0.01</v>
      </c>
      <c r="H1756" s="603">
        <f>IFERROR(G1756*F1756,0)</f>
        <v>181.9337903973333</v>
      </c>
      <c r="I1756" s="595"/>
    </row>
    <row r="1757" spans="2:9">
      <c r="B1757" s="599"/>
      <c r="C1757" s="600"/>
      <c r="E1757" s="601" t="str">
        <f>IFERROR(INDEX(INSUMOS!$C:$C,MATCH(C1757,INSUMOS!$B:$B,0)),"")</f>
        <v/>
      </c>
      <c r="F1757" s="603" t="str">
        <f>IFERROR(INDEX(INSUMOS!$D:$D,MATCH(C1757,INSUMOS!$B:$B,0)),"")</f>
        <v/>
      </c>
      <c r="G1757" s="601">
        <v>1</v>
      </c>
      <c r="H1757" s="603">
        <f>IFERROR(G1757*F1757,0)</f>
        <v>0</v>
      </c>
      <c r="I1757" s="595"/>
    </row>
    <row r="1758" spans="2:9" ht="15.75" thickBot="1">
      <c r="B1758" s="599"/>
      <c r="C1758" s="606"/>
      <c r="D1758" s="601" t="str">
        <f>IFERROR(INDEX(INSUMOS!$C:$C,MATCH(C1758,INSUMOS!$B:$B,0)),"")</f>
        <v/>
      </c>
      <c r="E1758" s="602"/>
      <c r="F1758" s="603" t="str">
        <f>IFERROR(INDEX(INSUMOS!$D:$D,MATCH(C1758,INSUMOS!$B:$B,0)),"")</f>
        <v/>
      </c>
      <c r="G1758" s="601"/>
      <c r="H1758" s="603">
        <f>IFERROR(G1758*F1758,0)</f>
        <v>0</v>
      </c>
      <c r="I1758" s="595"/>
    </row>
    <row r="1759" spans="2:9" ht="15.75" thickBot="1">
      <c r="B1759" s="618"/>
      <c r="C1759" s="619"/>
      <c r="D1759" s="620"/>
      <c r="E1759" s="621"/>
      <c r="F1759" s="621"/>
      <c r="G1759" s="620"/>
      <c r="H1759" s="609" t="s">
        <v>307</v>
      </c>
      <c r="I1759" s="610">
        <f>SUM(H1756:H1758)</f>
        <v>181.9337903973333</v>
      </c>
    </row>
    <row r="1760" spans="2:9" ht="15.75" thickBot="1"/>
    <row r="1761" spans="2:10" ht="33" customHeight="1" thickBot="1">
      <c r="B1761" s="571"/>
      <c r="C1761" s="572" t="str">
        <f>+$C$2</f>
        <v>MANTENIMIENTO RESTAURANTES ESCOLARES</v>
      </c>
      <c r="D1761" s="573"/>
      <c r="E1761" s="573"/>
      <c r="F1761" s="573"/>
      <c r="G1761" s="574"/>
      <c r="H1761" s="575"/>
      <c r="I1761" s="576"/>
    </row>
    <row r="1762" spans="2:10" ht="33" customHeight="1" thickBot="1">
      <c r="B1762" s="577"/>
      <c r="C1762" s="578" t="str">
        <f>+$C$3</f>
        <v>GOBERNACION DE ANTIOQUIA</v>
      </c>
      <c r="D1762" s="579"/>
      <c r="E1762" s="579"/>
      <c r="F1762" s="579"/>
      <c r="G1762" s="580"/>
      <c r="H1762" s="581"/>
      <c r="I1762" s="582"/>
    </row>
    <row r="1763" spans="2:10" ht="15.75" thickBot="1">
      <c r="B1763" s="593"/>
      <c r="I1763" s="595"/>
    </row>
    <row r="1764" spans="2:10" ht="15.75" thickBot="1">
      <c r="B1764" s="589" t="s">
        <v>6</v>
      </c>
      <c r="C1764" s="773" t="str">
        <f>INDEX(ACTIVIDADES!$C:$C,MATCH(B1765,ACTIVIDADES!$B:$B,0))</f>
        <v>Construcción de FILTRO en material geotextil NT1800 de pavco o similar, el relleno en material granular, la colocación y apisonamiento del sello en material arcilloso, tubería perforada PVC 4"</v>
      </c>
      <c r="D1764" s="774"/>
      <c r="E1764" s="774"/>
      <c r="F1764" s="774"/>
      <c r="G1764" s="775"/>
      <c r="H1764" s="587" t="s">
        <v>289</v>
      </c>
      <c r="I1764" s="588" t="s">
        <v>290</v>
      </c>
    </row>
    <row r="1765" spans="2:10">
      <c r="B1765" s="784">
        <f>+ACTIVIDADES!B62</f>
        <v>8.01</v>
      </c>
      <c r="C1765" s="776"/>
      <c r="D1765" s="777"/>
      <c r="E1765" s="777"/>
      <c r="F1765" s="777"/>
      <c r="G1765" s="778"/>
      <c r="H1765" s="585">
        <f>IF(I1768=0,0,I1779/I1768)</f>
        <v>0.88003395134900242</v>
      </c>
      <c r="I1765" s="586">
        <f>IF(I1768=0,0,I1785/I1768)</f>
        <v>0.11317551759528086</v>
      </c>
    </row>
    <row r="1766" spans="2:10" ht="15.75" thickBot="1">
      <c r="B1766" s="785"/>
      <c r="C1766" s="776"/>
      <c r="D1766" s="777"/>
      <c r="E1766" s="777"/>
      <c r="F1766" s="777"/>
      <c r="G1766" s="778"/>
      <c r="H1766" s="587" t="s">
        <v>291</v>
      </c>
      <c r="I1766" s="588" t="s">
        <v>292</v>
      </c>
    </row>
    <row r="1767" spans="2:10" ht="15.75" thickBot="1">
      <c r="B1767" s="589" t="s">
        <v>22</v>
      </c>
      <c r="C1767" s="776"/>
      <c r="D1767" s="777"/>
      <c r="E1767" s="777"/>
      <c r="F1767" s="777"/>
      <c r="G1767" s="778"/>
      <c r="H1767" s="585">
        <f>IF(I1768=0,0,I1794/I1768)</f>
        <v>5.6587758797640433E-3</v>
      </c>
      <c r="I1767" s="586">
        <f>IF(I1768=0,0,I1800/I1768)</f>
        <v>1.1317551759528084E-3</v>
      </c>
    </row>
    <row r="1768" spans="2:10" ht="15.75" thickBot="1">
      <c r="B1768" s="590" t="str">
        <f>INDEX(ACTIVIDADES!$D:$D,MATCH(B1765,ACTIVIDADES!$B:$B,0))</f>
        <v>m</v>
      </c>
      <c r="C1768" s="781"/>
      <c r="D1768" s="782"/>
      <c r="E1768" s="782"/>
      <c r="F1768" s="782"/>
      <c r="G1768" s="783"/>
      <c r="H1768" s="591" t="s">
        <v>293</v>
      </c>
      <c r="I1768" s="592">
        <f>SUM(I1779:I1800)</f>
        <v>241130.49482300691</v>
      </c>
      <c r="J1768" s="570">
        <f>+B1765</f>
        <v>8.01</v>
      </c>
    </row>
    <row r="1769" spans="2:10">
      <c r="B1769" s="593"/>
      <c r="C1769" s="594" t="s">
        <v>294</v>
      </c>
      <c r="I1769" s="595"/>
    </row>
    <row r="1770" spans="2:10">
      <c r="B1770" s="596" t="s">
        <v>295</v>
      </c>
      <c r="C1770" s="597" t="s">
        <v>296</v>
      </c>
      <c r="D1770" s="598" t="s">
        <v>297</v>
      </c>
      <c r="E1770" s="598" t="s">
        <v>298</v>
      </c>
      <c r="F1770" s="598" t="s">
        <v>299</v>
      </c>
      <c r="G1770" s="598" t="s">
        <v>300</v>
      </c>
      <c r="H1770" s="598" t="s">
        <v>301</v>
      </c>
      <c r="I1770" s="595"/>
    </row>
    <row r="1771" spans="2:10">
      <c r="B1771" s="599"/>
      <c r="C1771" s="641" t="s">
        <v>355</v>
      </c>
      <c r="D1771" s="601" t="str">
        <f>IFERROR(INDEX(INSUMOS!$C:$C,MATCH(C1771,INSUMOS!$B:$B,0)),"")</f>
        <v>m3</v>
      </c>
      <c r="E1771" s="634">
        <v>0.9</v>
      </c>
      <c r="F1771" s="603">
        <f>IFERROR(INDEX(INSUMOS!$D:$D,MATCH(C1771,INSUMOS!$B:$B,0)),"")</f>
        <v>110000</v>
      </c>
      <c r="G1771" s="615">
        <v>0.1</v>
      </c>
      <c r="H1771" s="603">
        <f>IFERROR(G1771*F1771*E1771+F1771*E1771,0)</f>
        <v>108900</v>
      </c>
      <c r="I1771" s="595"/>
    </row>
    <row r="1772" spans="2:10">
      <c r="B1772" s="599"/>
      <c r="C1772" s="642" t="s">
        <v>356</v>
      </c>
      <c r="D1772" s="601" t="str">
        <f>IFERROR(INDEX(INSUMOS!$C:$C,MATCH(C1772,INSUMOS!$B:$B,0)),"")</f>
        <v>un</v>
      </c>
      <c r="E1772" s="634">
        <v>1</v>
      </c>
      <c r="F1772" s="603">
        <f>IFERROR(INDEX(INSUMOS!$D:$D,MATCH(C1772,INSUMOS!$B:$B,0)),"")</f>
        <v>62000</v>
      </c>
      <c r="G1772" s="615"/>
      <c r="H1772" s="603">
        <f t="shared" ref="H1772:H1778" si="46">IFERROR(G1772*F1772*E1772+F1772*E1772,0)</f>
        <v>62000</v>
      </c>
      <c r="I1772" s="595"/>
    </row>
    <row r="1773" spans="2:10">
      <c r="B1773" s="599"/>
      <c r="C1773" s="606" t="s">
        <v>332</v>
      </c>
      <c r="D1773" s="601" t="str">
        <f>IFERROR(INDEX(INSUMOS!$C:$C,MATCH(C1773,INSUMOS!$B:$B,0)),"")</f>
        <v>m3</v>
      </c>
      <c r="E1773" s="634">
        <v>0.03</v>
      </c>
      <c r="F1773" s="603">
        <f>IFERROR(INDEX(INSUMOS!$D:$D,MATCH(C1773,INSUMOS!$B:$B,0)),"")</f>
        <v>686100.73832769773</v>
      </c>
      <c r="G1773" s="615"/>
      <c r="H1773" s="603">
        <f t="shared" si="46"/>
        <v>20583.022149830933</v>
      </c>
      <c r="I1773" s="595"/>
    </row>
    <row r="1774" spans="2:10">
      <c r="B1774" s="599"/>
      <c r="C1774" s="606" t="s">
        <v>357</v>
      </c>
      <c r="D1774" s="601" t="str">
        <f>IFERROR(INDEX(INSUMOS!$C:$C,MATCH(C1774,INSUMOS!$B:$B,0)),"")</f>
        <v>ML</v>
      </c>
      <c r="E1774" s="634">
        <v>5.6</v>
      </c>
      <c r="F1774" s="603">
        <f>IFERROR(INDEX(INSUMOS!$D:$D,MATCH(C1774,INSUMOS!$B:$B,0)),"")</f>
        <v>3700</v>
      </c>
      <c r="G1774" s="615"/>
      <c r="H1774" s="603">
        <f t="shared" si="46"/>
        <v>20720</v>
      </c>
      <c r="I1774" s="595"/>
    </row>
    <row r="1775" spans="2:10">
      <c r="B1775" s="599"/>
      <c r="C1775" s="643"/>
      <c r="D1775" s="601" t="str">
        <f>IFERROR(INDEX(INSUMOS!$C:$C,MATCH(C1775,INSUMOS!$B:$B,0)),"")</f>
        <v/>
      </c>
      <c r="E1775" s="634"/>
      <c r="F1775" s="603" t="str">
        <f>IFERROR(INDEX(INSUMOS!$D:$D,MATCH(C1775,INSUMOS!$B:$B,0)),"")</f>
        <v/>
      </c>
      <c r="G1775" s="615"/>
      <c r="H1775" s="603">
        <f t="shared" si="46"/>
        <v>0</v>
      </c>
      <c r="I1775" s="595"/>
    </row>
    <row r="1776" spans="2:10">
      <c r="B1776" s="599"/>
      <c r="C1776" s="600"/>
      <c r="D1776" s="601" t="str">
        <f>IFERROR(INDEX(INSUMOS!$C:$C,MATCH(C1776,INSUMOS!$B:$B,0)),"")</f>
        <v/>
      </c>
      <c r="E1776" s="634"/>
      <c r="F1776" s="603" t="str">
        <f>IFERROR(INDEX(INSUMOS!$D:$D,MATCH(C1776,INSUMOS!$B:$B,0)),"")</f>
        <v/>
      </c>
      <c r="G1776" s="615"/>
      <c r="H1776" s="603">
        <f t="shared" si="46"/>
        <v>0</v>
      </c>
      <c r="I1776" s="595"/>
    </row>
    <row r="1777" spans="2:9">
      <c r="B1777" s="599"/>
      <c r="C1777" s="606"/>
      <c r="D1777" s="601" t="str">
        <f>IFERROR(INDEX(INSUMOS!$C:$C,MATCH(C1777,INSUMOS!$B:$B,0)),"")</f>
        <v/>
      </c>
      <c r="E1777" s="602"/>
      <c r="F1777" s="603" t="str">
        <f>IFERROR(INDEX(INSUMOS!$D:$D,MATCH(C1777,INSUMOS!$B:$B,0)),"")</f>
        <v/>
      </c>
      <c r="G1777" s="615"/>
      <c r="H1777" s="603">
        <f t="shared" si="46"/>
        <v>0</v>
      </c>
      <c r="I1777" s="595"/>
    </row>
    <row r="1778" spans="2:9" ht="15.75" thickBot="1">
      <c r="B1778" s="599"/>
      <c r="C1778" s="606"/>
      <c r="D1778" s="601" t="str">
        <f>IFERROR(INDEX(INSUMOS!$C:$C,MATCH(C1778,INSUMOS!$B:$B,0)),"")</f>
        <v/>
      </c>
      <c r="E1778" s="602"/>
      <c r="F1778" s="603" t="str">
        <f>IFERROR(INDEX(INSUMOS!$D:$D,MATCH(C1778,INSUMOS!$B:$B,0)),"")</f>
        <v/>
      </c>
      <c r="G1778" s="615"/>
      <c r="H1778" s="608">
        <f t="shared" si="46"/>
        <v>0</v>
      </c>
      <c r="I1778" s="595"/>
    </row>
    <row r="1779" spans="2:9" ht="15.75" thickBot="1">
      <c r="B1779" s="593"/>
      <c r="H1779" s="609" t="s">
        <v>307</v>
      </c>
      <c r="I1779" s="610">
        <f>SUM(H1771:H1778)</f>
        <v>212203.02214983094</v>
      </c>
    </row>
    <row r="1780" spans="2:9">
      <c r="B1780" s="593"/>
      <c r="C1780" s="611" t="s">
        <v>308</v>
      </c>
      <c r="I1780" s="595"/>
    </row>
    <row r="1781" spans="2:9">
      <c r="B1781" s="596" t="s">
        <v>295</v>
      </c>
      <c r="C1781" s="597" t="s">
        <v>296</v>
      </c>
      <c r="D1781" s="598" t="s">
        <v>309</v>
      </c>
      <c r="E1781" s="612" t="s">
        <v>310</v>
      </c>
      <c r="F1781" s="612"/>
      <c r="G1781" s="613" t="s">
        <v>311</v>
      </c>
      <c r="H1781" s="614" t="s">
        <v>301</v>
      </c>
      <c r="I1781" s="595"/>
    </row>
    <row r="1782" spans="2:9">
      <c r="B1782" s="599"/>
      <c r="C1782" s="606" t="s">
        <v>330</v>
      </c>
      <c r="D1782" s="601">
        <v>1</v>
      </c>
      <c r="E1782" s="615">
        <f>IFERROR(INDEX('MANO DE OBRA'!$F:$F,MATCH(C1782,'MANO DE OBRA'!$B:$B,0)),"")</f>
        <v>0.77116642793298318</v>
      </c>
      <c r="F1782" s="603">
        <f>IFERROR(INDEX('MANO DE OBRA'!$J:$J,MATCH(C1782,'MANO DE OBRA'!$B:$B,0)),"")</f>
        <v>169529.21377933328</v>
      </c>
      <c r="G1782" s="83">
        <v>10</v>
      </c>
      <c r="H1782" s="603">
        <f>IFERROR((F1782/G1782)*D1782,0)</f>
        <v>16952.921377933329</v>
      </c>
      <c r="I1782" s="595"/>
    </row>
    <row r="1783" spans="2:9">
      <c r="B1783" s="599"/>
      <c r="C1783" s="606" t="s">
        <v>312</v>
      </c>
      <c r="D1783" s="601">
        <v>1</v>
      </c>
      <c r="E1783" s="615">
        <f>IFERROR(INDEX('MANO DE OBRA'!$F:$F,MATCH(C1783,'MANO DE OBRA'!$B:$B,0)),"")</f>
        <v>0.77116642793298318</v>
      </c>
      <c r="F1783" s="603">
        <f>IFERROR(INDEX('MANO DE OBRA'!$J:$J,MATCH(C1783,'MANO DE OBRA'!$B:$B,0)),"")</f>
        <v>103371.47181666666</v>
      </c>
      <c r="G1783" s="83">
        <f>+G1782</f>
        <v>10</v>
      </c>
      <c r="H1783" s="603">
        <f>IFERROR((F1783/G1783)*D1783,0)</f>
        <v>10337.147181666665</v>
      </c>
      <c r="I1783" s="595"/>
    </row>
    <row r="1784" spans="2:9" ht="15.75" thickBot="1">
      <c r="B1784" s="599"/>
      <c r="C1784" s="606"/>
      <c r="D1784" s="601"/>
      <c r="E1784" s="615" t="str">
        <f>IFERROR(INDEX('MANO DE OBRA'!$F:$F,MATCH(C1784,'MANO DE OBRA'!$B:$B,0)),"")</f>
        <v/>
      </c>
      <c r="F1784" s="603" t="str">
        <f>IFERROR(INDEX('MANO DE OBRA'!$J:$J,MATCH(C1784,'MANO DE OBRA'!$B:$B,0)),"")</f>
        <v/>
      </c>
      <c r="G1784" s="83"/>
      <c r="H1784" s="603">
        <f>IFERROR((F1784/G1784)*D1784,0)</f>
        <v>0</v>
      </c>
      <c r="I1784" s="595"/>
    </row>
    <row r="1785" spans="2:9" ht="15.75" thickBot="1">
      <c r="B1785" s="593"/>
      <c r="H1785" s="609" t="s">
        <v>307</v>
      </c>
      <c r="I1785" s="610">
        <f>SUM(H1782:H1784)</f>
        <v>27290.068559599997</v>
      </c>
    </row>
    <row r="1786" spans="2:9">
      <c r="B1786" s="593"/>
      <c r="C1786" s="611" t="s">
        <v>313</v>
      </c>
      <c r="I1786" s="595"/>
    </row>
    <row r="1787" spans="2:9" ht="30">
      <c r="B1787" s="596" t="s">
        <v>295</v>
      </c>
      <c r="C1787" s="597" t="s">
        <v>296</v>
      </c>
      <c r="D1787" s="613" t="s">
        <v>238</v>
      </c>
      <c r="E1787" s="613" t="s">
        <v>22</v>
      </c>
      <c r="F1787" s="613" t="s">
        <v>314</v>
      </c>
      <c r="G1787" s="613" t="s">
        <v>315</v>
      </c>
      <c r="H1787" s="613" t="s">
        <v>301</v>
      </c>
      <c r="I1787" s="595"/>
    </row>
    <row r="1788" spans="2:9">
      <c r="B1788" s="599"/>
      <c r="C1788" s="616" t="s">
        <v>316</v>
      </c>
      <c r="D1788" s="615">
        <v>0.05</v>
      </c>
      <c r="E1788" s="602"/>
      <c r="F1788" s="603">
        <f>+I1785</f>
        <v>27290.068559599997</v>
      </c>
      <c r="G1788" s="601">
        <v>1</v>
      </c>
      <c r="H1788" s="603">
        <f>IFERROR(G1788*F1788*D1788,0)</f>
        <v>1364.50342798</v>
      </c>
      <c r="I1788" s="595"/>
    </row>
    <row r="1789" spans="2:9">
      <c r="B1789" s="599"/>
      <c r="D1789" s="601"/>
      <c r="E1789" s="601" t="str">
        <f>IFERROR(INDEX(INSUMOS!$C:$C,MATCH(C1789,INSUMOS!$B:$B,0)),"")</f>
        <v/>
      </c>
      <c r="F1789" s="603" t="str">
        <f>IFERROR(INDEX(INSUMOS!$D:$D,MATCH(C1789,INSUMOS!$B:$B,0)),"")</f>
        <v/>
      </c>
      <c r="G1789" s="83"/>
      <c r="H1789" s="603">
        <f>IFERROR(G1789*F1789,0)</f>
        <v>0</v>
      </c>
      <c r="I1789" s="595"/>
    </row>
    <row r="1790" spans="2:9">
      <c r="B1790" s="599"/>
      <c r="C1790" s="600"/>
      <c r="D1790" s="601"/>
      <c r="E1790" s="601" t="str">
        <f>IFERROR(INDEX(INSUMOS!$C:$C,MATCH(C1790,INSUMOS!$B:$B,0)),"")</f>
        <v/>
      </c>
      <c r="F1790" s="603" t="str">
        <f>IFERROR(INDEX(INSUMOS!$D:$D,MATCH(C1790,INSUMOS!$B:$B,0)),"")</f>
        <v/>
      </c>
      <c r="G1790" s="83"/>
      <c r="H1790" s="603">
        <f>IFERROR(G1790*F1790,0)</f>
        <v>0</v>
      </c>
      <c r="I1790" s="595"/>
    </row>
    <row r="1791" spans="2:9">
      <c r="B1791" s="599"/>
      <c r="C1791" s="600"/>
      <c r="D1791" s="601"/>
      <c r="E1791" s="601" t="str">
        <f>IFERROR(INDEX(INSUMOS!$C:$C,MATCH(C1791,INSUMOS!$B:$B,0)),"")</f>
        <v/>
      </c>
      <c r="F1791" s="603" t="str">
        <f>IFERROR(INDEX(INSUMOS!$D:$D,MATCH(C1791,INSUMOS!$B:$B,0)),"")</f>
        <v/>
      </c>
      <c r="G1791" s="83"/>
      <c r="H1791" s="603">
        <f>IFERROR(G1791*F1791,0)</f>
        <v>0</v>
      </c>
      <c r="I1791" s="595"/>
    </row>
    <row r="1792" spans="2:9">
      <c r="B1792" s="599"/>
      <c r="C1792" s="600"/>
      <c r="D1792" s="601"/>
      <c r="E1792" s="601" t="str">
        <f>IFERROR(INDEX(INSUMOS!$C:$C,MATCH(C1792,INSUMOS!$B:$B,0)),"")</f>
        <v/>
      </c>
      <c r="F1792" s="603" t="str">
        <f>IFERROR(INDEX(INSUMOS!$D:$D,MATCH(C1792,INSUMOS!$B:$B,0)),"")</f>
        <v/>
      </c>
      <c r="G1792" s="83"/>
      <c r="H1792" s="603">
        <f>IFERROR(G1792*F1792,0)</f>
        <v>0</v>
      </c>
      <c r="I1792" s="595"/>
    </row>
    <row r="1793" spans="2:9" ht="15.75" thickBot="1">
      <c r="B1793" s="599"/>
      <c r="C1793" s="600"/>
      <c r="D1793" s="601"/>
      <c r="E1793" s="601" t="str">
        <f>IFERROR(INDEX(INSUMOS!$C:$C,MATCH(C1793,INSUMOS!$B:$B,0)),"")</f>
        <v/>
      </c>
      <c r="F1793" s="607" t="str">
        <f>IFERROR(INDEX(INSUMOS!$D:$D,MATCH(C1793,INSUMOS!$B:$B,0)),"")</f>
        <v/>
      </c>
      <c r="G1793" s="83"/>
      <c r="H1793" s="608">
        <f>IFERROR(G1793*F1793,0)</f>
        <v>0</v>
      </c>
      <c r="I1793" s="595"/>
    </row>
    <row r="1794" spans="2:9" ht="15.75" thickBot="1">
      <c r="B1794" s="593"/>
      <c r="H1794" s="609" t="s">
        <v>307</v>
      </c>
      <c r="I1794" s="610">
        <f>SUM(H1788:H1793)</f>
        <v>1364.50342798</v>
      </c>
    </row>
    <row r="1795" spans="2:9">
      <c r="B1795" s="593"/>
      <c r="C1795" s="611" t="s">
        <v>317</v>
      </c>
      <c r="I1795" s="595"/>
    </row>
    <row r="1796" spans="2:9" ht="30">
      <c r="B1796" s="596" t="s">
        <v>295</v>
      </c>
      <c r="C1796" s="597" t="s">
        <v>296</v>
      </c>
      <c r="D1796" s="613" t="s">
        <v>238</v>
      </c>
      <c r="E1796" s="613" t="s">
        <v>22</v>
      </c>
      <c r="F1796" s="613" t="s">
        <v>314</v>
      </c>
      <c r="G1796" s="613" t="s">
        <v>315</v>
      </c>
      <c r="H1796" s="598" t="s">
        <v>301</v>
      </c>
      <c r="I1796" s="595"/>
    </row>
    <row r="1797" spans="2:9">
      <c r="B1797" s="599"/>
      <c r="C1797" s="616" t="s">
        <v>318</v>
      </c>
      <c r="D1797" s="615">
        <v>0.01</v>
      </c>
      <c r="E1797" s="617">
        <v>1</v>
      </c>
      <c r="F1797" s="603">
        <f>+I1785</f>
        <v>27290.068559599997</v>
      </c>
      <c r="G1797" s="601">
        <v>0.01</v>
      </c>
      <c r="H1797" s="603">
        <f>IFERROR(G1797*F1797,0)</f>
        <v>272.90068559599996</v>
      </c>
      <c r="I1797" s="595"/>
    </row>
    <row r="1798" spans="2:9">
      <c r="B1798" s="599"/>
      <c r="C1798" s="600"/>
      <c r="E1798" s="601" t="str">
        <f>IFERROR(INDEX(INSUMOS!$C:$C,MATCH(C1798,INSUMOS!$B:$B,0)),"")</f>
        <v/>
      </c>
      <c r="F1798" s="603" t="str">
        <f>IFERROR(INDEX(INSUMOS!$D:$D,MATCH(C1798,INSUMOS!$B:$B,0)),"")</f>
        <v/>
      </c>
      <c r="G1798" s="601">
        <v>1</v>
      </c>
      <c r="H1798" s="603">
        <f>IFERROR(G1798*F1798,0)</f>
        <v>0</v>
      </c>
      <c r="I1798" s="595"/>
    </row>
    <row r="1799" spans="2:9" ht="15.75" thickBot="1">
      <c r="B1799" s="599"/>
      <c r="C1799" s="606"/>
      <c r="D1799" s="601" t="str">
        <f>IFERROR(INDEX(INSUMOS!$C:$C,MATCH(C1799,INSUMOS!$B:$B,0)),"")</f>
        <v/>
      </c>
      <c r="E1799" s="602"/>
      <c r="F1799" s="603" t="str">
        <f>IFERROR(INDEX(INSUMOS!$D:$D,MATCH(C1799,INSUMOS!$B:$B,0)),"")</f>
        <v/>
      </c>
      <c r="G1799" s="601"/>
      <c r="H1799" s="603">
        <f>IFERROR(G1799*F1799,0)</f>
        <v>0</v>
      </c>
      <c r="I1799" s="595"/>
    </row>
    <row r="1800" spans="2:9" ht="15.75" thickBot="1">
      <c r="B1800" s="618"/>
      <c r="C1800" s="619"/>
      <c r="D1800" s="620"/>
      <c r="E1800" s="621"/>
      <c r="F1800" s="621"/>
      <c r="G1800" s="620"/>
      <c r="H1800" s="609" t="s">
        <v>307</v>
      </c>
      <c r="I1800" s="610">
        <f>SUM(H1797:H1799)</f>
        <v>272.90068559599996</v>
      </c>
    </row>
    <row r="1801" spans="2:9" ht="15.75" thickBot="1"/>
    <row r="1802" spans="2:9" ht="33" customHeight="1" thickBot="1">
      <c r="B1802" s="571"/>
      <c r="C1802" s="572" t="str">
        <f>+$C$2</f>
        <v>MANTENIMIENTO RESTAURANTES ESCOLARES</v>
      </c>
      <c r="D1802" s="573"/>
      <c r="E1802" s="573"/>
      <c r="F1802" s="573"/>
      <c r="G1802" s="574"/>
      <c r="H1802" s="575"/>
      <c r="I1802" s="576"/>
    </row>
    <row r="1803" spans="2:9" ht="33" customHeight="1" thickBot="1">
      <c r="B1803" s="577"/>
      <c r="C1803" s="578" t="str">
        <f>+$C$3</f>
        <v>GOBERNACION DE ANTIOQUIA</v>
      </c>
      <c r="D1803" s="579"/>
      <c r="E1803" s="579"/>
      <c r="F1803" s="579"/>
      <c r="G1803" s="580"/>
      <c r="H1803" s="581"/>
      <c r="I1803" s="582"/>
    </row>
    <row r="1804" spans="2:9" ht="15.75" thickBot="1">
      <c r="B1804" s="593"/>
      <c r="I1804" s="595"/>
    </row>
    <row r="1805" spans="2:9" ht="15.75" thickBot="1">
      <c r="B1805" s="589" t="s">
        <v>6</v>
      </c>
      <c r="C1805" s="773" t="str">
        <f>INDEX(ACTIVIDADES!$C:$C,MATCH(B1806,ACTIVIDADES!$B:$B,0))</f>
        <v>Suministro e instalación de PLACA DE CONTRAPISO LLANEADA MECÁNICAMENTE en concreto resistencia f'c = 21 MPa  (3.000 psi.) No incluye refuerzo</v>
      </c>
      <c r="D1805" s="774"/>
      <c r="E1805" s="774"/>
      <c r="F1805" s="774"/>
      <c r="G1805" s="775"/>
      <c r="H1805" s="587" t="s">
        <v>289</v>
      </c>
      <c r="I1805" s="588" t="s">
        <v>290</v>
      </c>
    </row>
    <row r="1806" spans="2:9">
      <c r="B1806" s="784">
        <f>+ACTIVIDADES!B63</f>
        <v>8.02</v>
      </c>
      <c r="C1806" s="776"/>
      <c r="D1806" s="777"/>
      <c r="E1806" s="777"/>
      <c r="F1806" s="777"/>
      <c r="G1806" s="778"/>
      <c r="H1806" s="585">
        <f>IF(I1809=0,0,I1820/I1809)</f>
        <v>0.61019504986171658</v>
      </c>
      <c r="I1806" s="586">
        <f>IF(I1809=0,0,I1826/I1809)</f>
        <v>0.36774051899838056</v>
      </c>
    </row>
    <row r="1807" spans="2:9" ht="15.75" thickBot="1">
      <c r="B1807" s="785"/>
      <c r="C1807" s="776"/>
      <c r="D1807" s="777"/>
      <c r="E1807" s="777"/>
      <c r="F1807" s="777"/>
      <c r="G1807" s="778"/>
      <c r="H1807" s="587" t="s">
        <v>291</v>
      </c>
      <c r="I1807" s="588" t="s">
        <v>292</v>
      </c>
    </row>
    <row r="1808" spans="2:9" ht="15.75" thickBot="1">
      <c r="B1808" s="589" t="s">
        <v>22</v>
      </c>
      <c r="C1808" s="776"/>
      <c r="D1808" s="777"/>
      <c r="E1808" s="777"/>
      <c r="F1808" s="777"/>
      <c r="G1808" s="778"/>
      <c r="H1808" s="585">
        <f>IF(I1809=0,0,I1835/I1809)</f>
        <v>1.838702594991903E-2</v>
      </c>
      <c r="I1808" s="586">
        <f>IF(I1809=0,0,I1841/I1809)</f>
        <v>3.6774051899838055E-3</v>
      </c>
    </row>
    <row r="1809" spans="2:10" ht="15.75" thickBot="1">
      <c r="B1809" s="590" t="str">
        <f>INDEX(ACTIVIDADES!$D:$D,MATCH(B1806,ACTIVIDADES!$B:$B,0))</f>
        <v>m²</v>
      </c>
      <c r="C1809" s="781"/>
      <c r="D1809" s="782"/>
      <c r="E1809" s="782"/>
      <c r="F1809" s="782"/>
      <c r="G1809" s="783"/>
      <c r="H1809" s="591" t="s">
        <v>293</v>
      </c>
      <c r="I1809" s="592">
        <f>SUM(I1820:I1841)</f>
        <v>123683.53567134008</v>
      </c>
      <c r="J1809" s="570">
        <f>+B1806</f>
        <v>8.02</v>
      </c>
    </row>
    <row r="1810" spans="2:10">
      <c r="B1810" s="593"/>
      <c r="C1810" s="594" t="s">
        <v>294</v>
      </c>
      <c r="I1810" s="595"/>
    </row>
    <row r="1811" spans="2:10">
      <c r="B1811" s="596" t="s">
        <v>295</v>
      </c>
      <c r="C1811" s="597" t="s">
        <v>296</v>
      </c>
      <c r="D1811" s="598" t="s">
        <v>297</v>
      </c>
      <c r="E1811" s="598" t="s">
        <v>298</v>
      </c>
      <c r="F1811" s="598" t="s">
        <v>299</v>
      </c>
      <c r="G1811" s="598" t="s">
        <v>300</v>
      </c>
      <c r="H1811" s="598" t="s">
        <v>301</v>
      </c>
      <c r="I1811" s="595"/>
    </row>
    <row r="1812" spans="2:10">
      <c r="B1812" s="599"/>
      <c r="C1812" s="606" t="s">
        <v>332</v>
      </c>
      <c r="D1812" s="601" t="str">
        <f>IFERROR(INDEX(INSUMOS!$C:$C,MATCH(C1812,INSUMOS!$B:$B,0)),"")</f>
        <v>m3</v>
      </c>
      <c r="E1812" s="634">
        <v>0.1</v>
      </c>
      <c r="F1812" s="603">
        <f>IFERROR(INDEX(INSUMOS!$D:$D,MATCH(C1812,INSUMOS!$B:$B,0)),"")</f>
        <v>686100.73832769773</v>
      </c>
      <c r="G1812" s="615">
        <v>0.1</v>
      </c>
      <c r="H1812" s="603">
        <f>IFERROR(G1812*F1812*E1812+F1812*E1812,0)</f>
        <v>75471.081216046761</v>
      </c>
      <c r="I1812" s="595"/>
    </row>
    <row r="1813" spans="2:10">
      <c r="B1813" s="599"/>
      <c r="C1813" s="642"/>
      <c r="D1813" s="601" t="str">
        <f>IFERROR(INDEX(INSUMOS!$C:$C,MATCH(C1813,INSUMOS!$B:$B,0)),"")</f>
        <v/>
      </c>
      <c r="E1813" s="634"/>
      <c r="F1813" s="603" t="str">
        <f>IFERROR(INDEX(INSUMOS!$D:$D,MATCH(C1813,INSUMOS!$B:$B,0)),"")</f>
        <v/>
      </c>
      <c r="G1813" s="615"/>
      <c r="H1813" s="603">
        <f t="shared" ref="H1813:H1819" si="47">IFERROR(G1813*F1813*E1813+F1813*E1813,0)</f>
        <v>0</v>
      </c>
      <c r="I1813" s="595"/>
    </row>
    <row r="1814" spans="2:10">
      <c r="B1814" s="599"/>
      <c r="C1814" s="606"/>
      <c r="D1814" s="601" t="str">
        <f>IFERROR(INDEX(INSUMOS!$C:$C,MATCH(C1814,INSUMOS!$B:$B,0)),"")</f>
        <v/>
      </c>
      <c r="E1814" s="634"/>
      <c r="F1814" s="603" t="str">
        <f>IFERROR(INDEX(INSUMOS!$D:$D,MATCH(C1814,INSUMOS!$B:$B,0)),"")</f>
        <v/>
      </c>
      <c r="G1814" s="615"/>
      <c r="H1814" s="603">
        <f t="shared" si="47"/>
        <v>0</v>
      </c>
      <c r="I1814" s="595"/>
    </row>
    <row r="1815" spans="2:10">
      <c r="B1815" s="599"/>
      <c r="C1815" s="606"/>
      <c r="D1815" s="601" t="str">
        <f>IFERROR(INDEX(INSUMOS!$C:$C,MATCH(C1815,INSUMOS!$B:$B,0)),"")</f>
        <v/>
      </c>
      <c r="E1815" s="634"/>
      <c r="F1815" s="603" t="str">
        <f>IFERROR(INDEX(INSUMOS!$D:$D,MATCH(C1815,INSUMOS!$B:$B,0)),"")</f>
        <v/>
      </c>
      <c r="G1815" s="615"/>
      <c r="H1815" s="603">
        <f t="shared" si="47"/>
        <v>0</v>
      </c>
      <c r="I1815" s="595"/>
    </row>
    <row r="1816" spans="2:10">
      <c r="B1816" s="599"/>
      <c r="C1816" s="643"/>
      <c r="D1816" s="601" t="str">
        <f>IFERROR(INDEX(INSUMOS!$C:$C,MATCH(C1816,INSUMOS!$B:$B,0)),"")</f>
        <v/>
      </c>
      <c r="E1816" s="634"/>
      <c r="F1816" s="603" t="str">
        <f>IFERROR(INDEX(INSUMOS!$D:$D,MATCH(C1816,INSUMOS!$B:$B,0)),"")</f>
        <v/>
      </c>
      <c r="G1816" s="615"/>
      <c r="H1816" s="603">
        <f t="shared" si="47"/>
        <v>0</v>
      </c>
      <c r="I1816" s="595"/>
    </row>
    <row r="1817" spans="2:10">
      <c r="B1817" s="599"/>
      <c r="C1817" s="600"/>
      <c r="D1817" s="601" t="str">
        <f>IFERROR(INDEX(INSUMOS!$C:$C,MATCH(C1817,INSUMOS!$B:$B,0)),"")</f>
        <v/>
      </c>
      <c r="E1817" s="634"/>
      <c r="F1817" s="603" t="str">
        <f>IFERROR(INDEX(INSUMOS!$D:$D,MATCH(C1817,INSUMOS!$B:$B,0)),"")</f>
        <v/>
      </c>
      <c r="G1817" s="615"/>
      <c r="H1817" s="603">
        <f t="shared" si="47"/>
        <v>0</v>
      </c>
      <c r="I1817" s="595"/>
    </row>
    <row r="1818" spans="2:10">
      <c r="B1818" s="599"/>
      <c r="C1818" s="606"/>
      <c r="D1818" s="601" t="str">
        <f>IFERROR(INDEX(INSUMOS!$C:$C,MATCH(C1818,INSUMOS!$B:$B,0)),"")</f>
        <v/>
      </c>
      <c r="E1818" s="602"/>
      <c r="F1818" s="603" t="str">
        <f>IFERROR(INDEX(INSUMOS!$D:$D,MATCH(C1818,INSUMOS!$B:$B,0)),"")</f>
        <v/>
      </c>
      <c r="G1818" s="615"/>
      <c r="H1818" s="603">
        <f t="shared" si="47"/>
        <v>0</v>
      </c>
      <c r="I1818" s="595"/>
    </row>
    <row r="1819" spans="2:10" ht="15.75" thickBot="1">
      <c r="B1819" s="599"/>
      <c r="C1819" s="606"/>
      <c r="D1819" s="601" t="str">
        <f>IFERROR(INDEX(INSUMOS!$C:$C,MATCH(C1819,INSUMOS!$B:$B,0)),"")</f>
        <v/>
      </c>
      <c r="E1819" s="602"/>
      <c r="F1819" s="603" t="str">
        <f>IFERROR(INDEX(INSUMOS!$D:$D,MATCH(C1819,INSUMOS!$B:$B,0)),"")</f>
        <v/>
      </c>
      <c r="G1819" s="615"/>
      <c r="H1819" s="608">
        <f t="shared" si="47"/>
        <v>0</v>
      </c>
      <c r="I1819" s="595"/>
    </row>
    <row r="1820" spans="2:10" ht="15.75" thickBot="1">
      <c r="B1820" s="593"/>
      <c r="H1820" s="609" t="s">
        <v>307</v>
      </c>
      <c r="I1820" s="610">
        <f>SUM(H1812:H1819)</f>
        <v>75471.081216046761</v>
      </c>
    </row>
    <row r="1821" spans="2:10">
      <c r="B1821" s="593"/>
      <c r="C1821" s="611" t="s">
        <v>308</v>
      </c>
      <c r="I1821" s="595"/>
    </row>
    <row r="1822" spans="2:10">
      <c r="B1822" s="596" t="s">
        <v>295</v>
      </c>
      <c r="C1822" s="597" t="s">
        <v>296</v>
      </c>
      <c r="D1822" s="598" t="s">
        <v>309</v>
      </c>
      <c r="E1822" s="612" t="s">
        <v>310</v>
      </c>
      <c r="F1822" s="612"/>
      <c r="G1822" s="613" t="s">
        <v>311</v>
      </c>
      <c r="H1822" s="614" t="s">
        <v>301</v>
      </c>
      <c r="I1822" s="595"/>
    </row>
    <row r="1823" spans="2:10">
      <c r="B1823" s="599"/>
      <c r="C1823" s="606" t="s">
        <v>330</v>
      </c>
      <c r="D1823" s="601">
        <v>1</v>
      </c>
      <c r="E1823" s="615">
        <f>IFERROR(INDEX('MANO DE OBRA'!$F:$F,MATCH(C1823,'MANO DE OBRA'!$B:$B,0)),"")</f>
        <v>0.77116642793298318</v>
      </c>
      <c r="F1823" s="603">
        <f>IFERROR(INDEX('MANO DE OBRA'!$J:$J,MATCH(C1823,'MANO DE OBRA'!$B:$B,0)),"")</f>
        <v>169529.21377933328</v>
      </c>
      <c r="G1823" s="83">
        <v>6</v>
      </c>
      <c r="H1823" s="603">
        <f>IFERROR((F1823/G1823)*D1823,0)</f>
        <v>28254.868963222212</v>
      </c>
      <c r="I1823" s="595"/>
    </row>
    <row r="1824" spans="2:10">
      <c r="B1824" s="599"/>
      <c r="C1824" s="606" t="s">
        <v>312</v>
      </c>
      <c r="D1824" s="601">
        <v>1</v>
      </c>
      <c r="E1824" s="615">
        <f>IFERROR(INDEX('MANO DE OBRA'!$F:$F,MATCH(C1824,'MANO DE OBRA'!$B:$B,0)),"")</f>
        <v>0.77116642793298318</v>
      </c>
      <c r="F1824" s="603">
        <f>IFERROR(INDEX('MANO DE OBRA'!$J:$J,MATCH(C1824,'MANO DE OBRA'!$B:$B,0)),"")</f>
        <v>103371.47181666666</v>
      </c>
      <c r="G1824" s="83">
        <f>+G1823</f>
        <v>6</v>
      </c>
      <c r="H1824" s="603">
        <f>IFERROR((F1824/G1824)*D1824,0)</f>
        <v>17228.57863611111</v>
      </c>
      <c r="I1824" s="595"/>
    </row>
    <row r="1825" spans="2:9" ht="15.75" thickBot="1">
      <c r="B1825" s="599"/>
      <c r="C1825" s="606"/>
      <c r="D1825" s="601"/>
      <c r="E1825" s="615" t="str">
        <f>IFERROR(INDEX('MANO DE OBRA'!$F:$F,MATCH(C1825,'MANO DE OBRA'!$B:$B,0)),"")</f>
        <v/>
      </c>
      <c r="F1825" s="603" t="str">
        <f>IFERROR(INDEX('MANO DE OBRA'!$J:$J,MATCH(C1825,'MANO DE OBRA'!$B:$B,0)),"")</f>
        <v/>
      </c>
      <c r="G1825" s="83"/>
      <c r="H1825" s="603">
        <f>IFERROR((F1825/G1825)*D1825,0)</f>
        <v>0</v>
      </c>
      <c r="I1825" s="595"/>
    </row>
    <row r="1826" spans="2:9" ht="15.75" thickBot="1">
      <c r="B1826" s="593"/>
      <c r="H1826" s="609" t="s">
        <v>307</v>
      </c>
      <c r="I1826" s="610">
        <f>SUM(H1823:H1825)</f>
        <v>45483.447599333318</v>
      </c>
    </row>
    <row r="1827" spans="2:9">
      <c r="B1827" s="593"/>
      <c r="C1827" s="611" t="s">
        <v>313</v>
      </c>
      <c r="I1827" s="595"/>
    </row>
    <row r="1828" spans="2:9" ht="30">
      <c r="B1828" s="596" t="s">
        <v>295</v>
      </c>
      <c r="C1828" s="597" t="s">
        <v>296</v>
      </c>
      <c r="D1828" s="613" t="s">
        <v>238</v>
      </c>
      <c r="E1828" s="613" t="s">
        <v>22</v>
      </c>
      <c r="F1828" s="613" t="s">
        <v>314</v>
      </c>
      <c r="G1828" s="613" t="s">
        <v>315</v>
      </c>
      <c r="H1828" s="613" t="s">
        <v>301</v>
      </c>
      <c r="I1828" s="595"/>
    </row>
    <row r="1829" spans="2:9">
      <c r="B1829" s="599"/>
      <c r="C1829" s="616" t="s">
        <v>316</v>
      </c>
      <c r="D1829" s="615">
        <v>0.05</v>
      </c>
      <c r="E1829" s="602"/>
      <c r="F1829" s="603">
        <f>+I1826</f>
        <v>45483.447599333318</v>
      </c>
      <c r="G1829" s="601">
        <v>1</v>
      </c>
      <c r="H1829" s="603">
        <f>IFERROR(G1829*F1829*D1829,0)</f>
        <v>2274.1723799666661</v>
      </c>
      <c r="I1829" s="595"/>
    </row>
    <row r="1830" spans="2:9">
      <c r="B1830" s="599"/>
      <c r="D1830" s="601"/>
      <c r="E1830" s="601" t="str">
        <f>IFERROR(INDEX(INSUMOS!$C:$C,MATCH(C1830,INSUMOS!$B:$B,0)),"")</f>
        <v/>
      </c>
      <c r="F1830" s="607" t="str">
        <f>IFERROR(INDEX(INSUMOS!$D:$D,MATCH(C1830,INSUMOS!$B:$B,0)),"")</f>
        <v/>
      </c>
      <c r="G1830" s="83">
        <v>0.54</v>
      </c>
      <c r="H1830" s="603">
        <f>IFERROR(G1830*F1830,0)</f>
        <v>0</v>
      </c>
      <c r="I1830" s="595"/>
    </row>
    <row r="1831" spans="2:9">
      <c r="B1831" s="599"/>
      <c r="C1831" s="600"/>
      <c r="D1831" s="601"/>
      <c r="E1831" s="601" t="str">
        <f>IFERROR(INDEX(INSUMOS!$C:$C,MATCH(C1831,INSUMOS!$B:$B,0)),"")</f>
        <v/>
      </c>
      <c r="F1831" s="607" t="str">
        <f>IFERROR(INDEX(INSUMOS!$D:$D,MATCH(C1831,INSUMOS!$B:$B,0)),"")</f>
        <v/>
      </c>
      <c r="G1831" s="83">
        <v>0.04</v>
      </c>
      <c r="H1831" s="603">
        <f>IFERROR(G1831*F1831,0)</f>
        <v>0</v>
      </c>
      <c r="I1831" s="595"/>
    </row>
    <row r="1832" spans="2:9">
      <c r="B1832" s="599"/>
      <c r="C1832" s="600"/>
      <c r="D1832" s="601"/>
      <c r="E1832" s="601" t="str">
        <f>IFERROR(INDEX(INSUMOS!$C:$C,MATCH(C1832,INSUMOS!$B:$B,0)),"")</f>
        <v/>
      </c>
      <c r="F1832" s="607" t="str">
        <f>IFERROR(INDEX(INSUMOS!$D:$D,MATCH(C1832,INSUMOS!$B:$B,0)),"")</f>
        <v/>
      </c>
      <c r="G1832" s="83">
        <v>0.27027000000000001</v>
      </c>
      <c r="H1832" s="603">
        <f>IFERROR(G1832*F1832,0)</f>
        <v>0</v>
      </c>
      <c r="I1832" s="595"/>
    </row>
    <row r="1833" spans="2:9">
      <c r="B1833" s="599"/>
      <c r="C1833" s="600"/>
      <c r="D1833" s="601"/>
      <c r="E1833" s="601" t="str">
        <f>IFERROR(INDEX(INSUMOS!$C:$C,MATCH(C1833,INSUMOS!$B:$B,0)),"")</f>
        <v/>
      </c>
      <c r="F1833" s="607" t="str">
        <f>IFERROR(INDEX(INSUMOS!$D:$D,MATCH(C1833,INSUMOS!$B:$B,0)),"")</f>
        <v/>
      </c>
      <c r="G1833" s="83">
        <v>3.5699999999999998E-3</v>
      </c>
      <c r="H1833" s="603">
        <f>IFERROR(G1833*F1833,0)</f>
        <v>0</v>
      </c>
      <c r="I1833" s="595"/>
    </row>
    <row r="1834" spans="2:9" ht="15.75" thickBot="1">
      <c r="B1834" s="599"/>
      <c r="C1834" s="600"/>
      <c r="D1834" s="601"/>
      <c r="E1834" s="601" t="str">
        <f>IFERROR(INDEX(INSUMOS!$C:$C,MATCH(C1834,INSUMOS!$B:$B,0)),"")</f>
        <v/>
      </c>
      <c r="F1834" s="607" t="str">
        <f>IFERROR(INDEX(INSUMOS!$D:$D,MATCH(C1834,INSUMOS!$B:$B,0)),"")</f>
        <v/>
      </c>
      <c r="G1834" s="83"/>
      <c r="H1834" s="608">
        <f>IFERROR(G1834*F1834,0)</f>
        <v>0</v>
      </c>
      <c r="I1834" s="595"/>
    </row>
    <row r="1835" spans="2:9" ht="15.75" thickBot="1">
      <c r="B1835" s="593"/>
      <c r="H1835" s="609" t="s">
        <v>307</v>
      </c>
      <c r="I1835" s="610">
        <f>SUM(H1829:H1834)</f>
        <v>2274.1723799666661</v>
      </c>
    </row>
    <row r="1836" spans="2:9">
      <c r="B1836" s="593"/>
      <c r="C1836" s="611" t="s">
        <v>317</v>
      </c>
      <c r="I1836" s="595"/>
    </row>
    <row r="1837" spans="2:9" ht="30">
      <c r="B1837" s="596" t="s">
        <v>295</v>
      </c>
      <c r="C1837" s="597" t="s">
        <v>296</v>
      </c>
      <c r="D1837" s="613" t="s">
        <v>238</v>
      </c>
      <c r="E1837" s="613" t="s">
        <v>22</v>
      </c>
      <c r="F1837" s="613" t="s">
        <v>314</v>
      </c>
      <c r="G1837" s="613" t="s">
        <v>315</v>
      </c>
      <c r="H1837" s="598" t="s">
        <v>301</v>
      </c>
      <c r="I1837" s="595"/>
    </row>
    <row r="1838" spans="2:9">
      <c r="B1838" s="599"/>
      <c r="C1838" s="616" t="s">
        <v>318</v>
      </c>
      <c r="D1838" s="615">
        <v>0.01</v>
      </c>
      <c r="E1838" s="617">
        <v>1</v>
      </c>
      <c r="F1838" s="603">
        <f>+I1826</f>
        <v>45483.447599333318</v>
      </c>
      <c r="G1838" s="601">
        <v>0.01</v>
      </c>
      <c r="H1838" s="603">
        <f>IFERROR(G1838*F1838,0)</f>
        <v>454.83447599333317</v>
      </c>
      <c r="I1838" s="595"/>
    </row>
    <row r="1839" spans="2:9">
      <c r="B1839" s="599"/>
      <c r="C1839" s="600"/>
      <c r="E1839" s="601" t="str">
        <f>IFERROR(INDEX(INSUMOS!$C:$C,MATCH(C1839,INSUMOS!$B:$B,0)),"")</f>
        <v/>
      </c>
      <c r="F1839" s="603" t="str">
        <f>IFERROR(INDEX(INSUMOS!$D:$D,MATCH(C1839,INSUMOS!$B:$B,0)),"")</f>
        <v/>
      </c>
      <c r="G1839" s="601">
        <v>1</v>
      </c>
      <c r="H1839" s="603">
        <f>IFERROR(G1839*F1839,0)</f>
        <v>0</v>
      </c>
      <c r="I1839" s="595"/>
    </row>
    <row r="1840" spans="2:9" ht="15.75" thickBot="1">
      <c r="B1840" s="599"/>
      <c r="C1840" s="606"/>
      <c r="D1840" s="601" t="str">
        <f>IFERROR(INDEX(INSUMOS!$C:$C,MATCH(C1840,INSUMOS!$B:$B,0)),"")</f>
        <v/>
      </c>
      <c r="E1840" s="602"/>
      <c r="F1840" s="603" t="str">
        <f>IFERROR(INDEX(INSUMOS!$D:$D,MATCH(C1840,INSUMOS!$B:$B,0)),"")</f>
        <v/>
      </c>
      <c r="G1840" s="601"/>
      <c r="H1840" s="603">
        <f>IFERROR(G1840*F1840,0)</f>
        <v>0</v>
      </c>
      <c r="I1840" s="595"/>
    </row>
    <row r="1841" spans="2:10" ht="15.75" thickBot="1">
      <c r="B1841" s="618"/>
      <c r="C1841" s="619"/>
      <c r="D1841" s="620"/>
      <c r="E1841" s="621"/>
      <c r="F1841" s="621"/>
      <c r="G1841" s="620"/>
      <c r="H1841" s="609" t="s">
        <v>307</v>
      </c>
      <c r="I1841" s="610">
        <f>SUM(H1838:H1840)</f>
        <v>454.83447599333317</v>
      </c>
    </row>
    <row r="1842" spans="2:10" ht="15.75" thickBot="1"/>
    <row r="1843" spans="2:10" ht="33" customHeight="1" thickBot="1">
      <c r="B1843" s="571"/>
      <c r="C1843" s="572" t="str">
        <f>+$C$2</f>
        <v>MANTENIMIENTO RESTAURANTES ESCOLARES</v>
      </c>
      <c r="D1843" s="573"/>
      <c r="E1843" s="573"/>
      <c r="F1843" s="573"/>
      <c r="G1843" s="574"/>
      <c r="H1843" s="575"/>
      <c r="I1843" s="576"/>
    </row>
    <row r="1844" spans="2:10" ht="33" customHeight="1" thickBot="1">
      <c r="B1844" s="577"/>
      <c r="C1844" s="578" t="str">
        <f>+$C$3</f>
        <v>GOBERNACION DE ANTIOQUIA</v>
      </c>
      <c r="D1844" s="579"/>
      <c r="E1844" s="579"/>
      <c r="F1844" s="579"/>
      <c r="G1844" s="580"/>
      <c r="H1844" s="581"/>
      <c r="I1844" s="582"/>
    </row>
    <row r="1845" spans="2:10" ht="15.75" thickBot="1">
      <c r="B1845" s="593"/>
      <c r="I1845" s="595"/>
    </row>
    <row r="1846" spans="2:10" ht="15.75" thickBot="1">
      <c r="B1846" s="589" t="s">
        <v>6</v>
      </c>
      <c r="C1846" s="773" t="str">
        <f>INDEX(ACTIVIDADES!$C:$C,MATCH(B1847,ACTIVIDADES!$B:$B,0))</f>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
      <c r="D1846" s="774"/>
      <c r="E1846" s="774"/>
      <c r="F1846" s="774"/>
      <c r="G1846" s="775"/>
      <c r="H1846" s="587" t="s">
        <v>289</v>
      </c>
      <c r="I1846" s="588" t="s">
        <v>290</v>
      </c>
    </row>
    <row r="1847" spans="2:10">
      <c r="B1847" s="784">
        <f>+ACTIVIDADES!B64</f>
        <v>8.0299999999999994</v>
      </c>
      <c r="C1847" s="776"/>
      <c r="D1847" s="777"/>
      <c r="E1847" s="777"/>
      <c r="F1847" s="777"/>
      <c r="G1847" s="778"/>
      <c r="H1847" s="585">
        <f>IF(I1850=0,0,I1861/I1850)</f>
        <v>0.60566301802231282</v>
      </c>
      <c r="I1847" s="586">
        <f>IF(I1850=0,0,I1867/I1850)</f>
        <v>0.37201602073366707</v>
      </c>
    </row>
    <row r="1848" spans="2:10" ht="15.75" thickBot="1">
      <c r="B1848" s="785"/>
      <c r="C1848" s="776"/>
      <c r="D1848" s="777"/>
      <c r="E1848" s="777"/>
      <c r="F1848" s="777"/>
      <c r="G1848" s="778"/>
      <c r="H1848" s="587" t="s">
        <v>291</v>
      </c>
      <c r="I1848" s="588" t="s">
        <v>292</v>
      </c>
    </row>
    <row r="1849" spans="2:10" ht="15.75" thickBot="1">
      <c r="B1849" s="589" t="s">
        <v>22</v>
      </c>
      <c r="C1849" s="776"/>
      <c r="D1849" s="777"/>
      <c r="E1849" s="777"/>
      <c r="F1849" s="777"/>
      <c r="G1849" s="778"/>
      <c r="H1849" s="585">
        <f>IF(I1850=0,0,I1876/I1850)</f>
        <v>1.8600801036683354E-2</v>
      </c>
      <c r="I1849" s="586">
        <f>IF(I1850=0,0,I1882/I1850)</f>
        <v>3.720160207336671E-3</v>
      </c>
    </row>
    <row r="1850" spans="2:10" ht="15.75" thickBot="1">
      <c r="B1850" s="590" t="str">
        <f>INDEX(ACTIVIDADES!$D:$D,MATCH(B1847,ACTIVIDADES!$B:$B,0))</f>
        <v>m</v>
      </c>
      <c r="C1850" s="781"/>
      <c r="D1850" s="782"/>
      <c r="E1850" s="782"/>
      <c r="F1850" s="782"/>
      <c r="G1850" s="783"/>
      <c r="H1850" s="591" t="s">
        <v>293</v>
      </c>
      <c r="I1850" s="592">
        <f>SUM(I1861:I1882)</f>
        <v>14338.006022484402</v>
      </c>
      <c r="J1850" s="570">
        <f>+B1847</f>
        <v>8.0299999999999994</v>
      </c>
    </row>
    <row r="1851" spans="2:10">
      <c r="B1851" s="593"/>
      <c r="C1851" s="594" t="s">
        <v>294</v>
      </c>
      <c r="I1851" s="595"/>
    </row>
    <row r="1852" spans="2:10">
      <c r="B1852" s="596" t="s">
        <v>295</v>
      </c>
      <c r="C1852" s="597" t="s">
        <v>296</v>
      </c>
      <c r="D1852" s="598" t="s">
        <v>297</v>
      </c>
      <c r="E1852" s="598" t="s">
        <v>298</v>
      </c>
      <c r="F1852" s="598" t="s">
        <v>299</v>
      </c>
      <c r="G1852" s="598" t="s">
        <v>300</v>
      </c>
      <c r="H1852" s="598" t="s">
        <v>301</v>
      </c>
      <c r="I1852" s="595"/>
    </row>
    <row r="1853" spans="2:10">
      <c r="B1853" s="599"/>
      <c r="C1853" s="600" t="s">
        <v>358</v>
      </c>
      <c r="D1853" s="601" t="str">
        <f>IFERROR(INDEX(INSUMOS!$C:$C,MATCH(C1853,INSUMOS!$B:$B,0)),"")</f>
        <v>un</v>
      </c>
      <c r="E1853" s="634">
        <v>0.1</v>
      </c>
      <c r="F1853" s="603">
        <f>IFERROR(INDEX(INSUMOS!$D:$D,MATCH(C1853,INSUMOS!$B:$B,0)),"")</f>
        <v>61900</v>
      </c>
      <c r="G1853" s="615">
        <v>0.1</v>
      </c>
      <c r="H1853" s="603">
        <f>IFERROR(G1853*F1853*E1853+F1853*E1853,0)</f>
        <v>6809</v>
      </c>
      <c r="I1853" s="595"/>
    </row>
    <row r="1854" spans="2:10">
      <c r="B1854" s="599"/>
      <c r="C1854" s="600" t="s">
        <v>359</v>
      </c>
      <c r="D1854" s="601" t="str">
        <f>IFERROR(INDEX(INSUMOS!$C:$C,MATCH(C1854,INSUMOS!$B:$B,0)),"")</f>
        <v>m</v>
      </c>
      <c r="E1854" s="634">
        <v>1</v>
      </c>
      <c r="F1854" s="603">
        <f>IFERROR(INDEX(INSUMOS!$D:$D,MATCH(C1854,INSUMOS!$B:$B,0)),"")</f>
        <v>1779</v>
      </c>
      <c r="G1854" s="615"/>
      <c r="H1854" s="603">
        <f t="shared" ref="H1854:H1860" si="48">IFERROR(G1854*F1854*E1854+F1854*E1854,0)</f>
        <v>1779</v>
      </c>
      <c r="I1854" s="595"/>
    </row>
    <row r="1855" spans="2:10">
      <c r="B1855" s="599"/>
      <c r="C1855" s="600" t="s">
        <v>360</v>
      </c>
      <c r="D1855" s="601" t="str">
        <f>IFERROR(INDEX(INSUMOS!$C:$C,MATCH(C1855,INSUMOS!$B:$B,0)),"")</f>
        <v>m</v>
      </c>
      <c r="E1855" s="634">
        <v>0.4</v>
      </c>
      <c r="F1855" s="603">
        <f>IFERROR(INDEX(INSUMOS!$D:$D,MATCH(C1855,INSUMOS!$B:$B,0)),"")</f>
        <v>240</v>
      </c>
      <c r="G1855" s="615"/>
      <c r="H1855" s="603">
        <f t="shared" si="48"/>
        <v>96</v>
      </c>
      <c r="I1855" s="595"/>
    </row>
    <row r="1856" spans="2:10">
      <c r="B1856" s="599"/>
      <c r="C1856" s="606"/>
      <c r="D1856" s="601" t="str">
        <f>IFERROR(INDEX(INSUMOS!$C:$C,MATCH(C1856,INSUMOS!$B:$B,0)),"")</f>
        <v/>
      </c>
      <c r="E1856" s="634"/>
      <c r="F1856" s="603" t="str">
        <f>IFERROR(INDEX(INSUMOS!$D:$D,MATCH(C1856,INSUMOS!$B:$B,0)),"")</f>
        <v/>
      </c>
      <c r="G1856" s="615"/>
      <c r="H1856" s="603">
        <f t="shared" si="48"/>
        <v>0</v>
      </c>
      <c r="I1856" s="595"/>
    </row>
    <row r="1857" spans="2:9">
      <c r="B1857" s="599"/>
      <c r="C1857" s="643"/>
      <c r="D1857" s="601" t="str">
        <f>IFERROR(INDEX(INSUMOS!$C:$C,MATCH(C1857,INSUMOS!$B:$B,0)),"")</f>
        <v/>
      </c>
      <c r="E1857" s="634"/>
      <c r="F1857" s="603" t="str">
        <f>IFERROR(INDEX(INSUMOS!$D:$D,MATCH(C1857,INSUMOS!$B:$B,0)),"")</f>
        <v/>
      </c>
      <c r="G1857" s="615"/>
      <c r="H1857" s="603">
        <f t="shared" si="48"/>
        <v>0</v>
      </c>
      <c r="I1857" s="595"/>
    </row>
    <row r="1858" spans="2:9">
      <c r="B1858" s="599"/>
      <c r="C1858" s="600"/>
      <c r="D1858" s="601" t="str">
        <f>IFERROR(INDEX(INSUMOS!$C:$C,MATCH(C1858,INSUMOS!$B:$B,0)),"")</f>
        <v/>
      </c>
      <c r="E1858" s="634"/>
      <c r="F1858" s="603" t="str">
        <f>IFERROR(INDEX(INSUMOS!$D:$D,MATCH(C1858,INSUMOS!$B:$B,0)),"")</f>
        <v/>
      </c>
      <c r="G1858" s="615"/>
      <c r="H1858" s="603">
        <f t="shared" si="48"/>
        <v>0</v>
      </c>
      <c r="I1858" s="595"/>
    </row>
    <row r="1859" spans="2:9">
      <c r="B1859" s="599"/>
      <c r="C1859" s="606"/>
      <c r="D1859" s="601" t="str">
        <f>IFERROR(INDEX(INSUMOS!$C:$C,MATCH(C1859,INSUMOS!$B:$B,0)),"")</f>
        <v/>
      </c>
      <c r="E1859" s="602"/>
      <c r="F1859" s="603" t="str">
        <f>IFERROR(INDEX(INSUMOS!$D:$D,MATCH(C1859,INSUMOS!$B:$B,0)),"")</f>
        <v/>
      </c>
      <c r="G1859" s="615"/>
      <c r="H1859" s="603">
        <f t="shared" si="48"/>
        <v>0</v>
      </c>
      <c r="I1859" s="595"/>
    </row>
    <row r="1860" spans="2:9" ht="15.75" thickBot="1">
      <c r="B1860" s="599"/>
      <c r="C1860" s="606"/>
      <c r="D1860" s="601" t="str">
        <f>IFERROR(INDEX(INSUMOS!$C:$C,MATCH(C1860,INSUMOS!$B:$B,0)),"")</f>
        <v/>
      </c>
      <c r="E1860" s="602"/>
      <c r="F1860" s="603" t="str">
        <f>IFERROR(INDEX(INSUMOS!$D:$D,MATCH(C1860,INSUMOS!$B:$B,0)),"")</f>
        <v/>
      </c>
      <c r="G1860" s="615"/>
      <c r="H1860" s="608">
        <f t="shared" si="48"/>
        <v>0</v>
      </c>
      <c r="I1860" s="595"/>
    </row>
    <row r="1861" spans="2:9" ht="15.75" thickBot="1">
      <c r="B1861" s="593"/>
      <c r="H1861" s="609" t="s">
        <v>307</v>
      </c>
      <c r="I1861" s="610">
        <f>SUM(H1853:H1860)</f>
        <v>8684</v>
      </c>
    </row>
    <row r="1862" spans="2:9">
      <c r="B1862" s="593"/>
      <c r="C1862" s="611" t="s">
        <v>308</v>
      </c>
      <c r="I1862" s="595"/>
    </row>
    <row r="1863" spans="2:9">
      <c r="B1863" s="596" t="s">
        <v>295</v>
      </c>
      <c r="C1863" s="597" t="s">
        <v>296</v>
      </c>
      <c r="D1863" s="598" t="s">
        <v>309</v>
      </c>
      <c r="E1863" s="612" t="s">
        <v>310</v>
      </c>
      <c r="F1863" s="612"/>
      <c r="G1863" s="613" t="s">
        <v>311</v>
      </c>
      <c r="H1863" s="614" t="s">
        <v>301</v>
      </c>
      <c r="I1863" s="595"/>
    </row>
    <row r="1864" spans="2:9">
      <c r="B1864" s="599"/>
      <c r="C1864" s="606" t="s">
        <v>320</v>
      </c>
      <c r="D1864" s="601">
        <v>1</v>
      </c>
      <c r="E1864" s="615">
        <f>IFERROR(INDEX('MANO DE OBRA'!$F:$F,MATCH(C1864,'MANO DE OBRA'!$B:$B,0)),"")</f>
        <v>0.77116642793298318</v>
      </c>
      <c r="F1864" s="603">
        <f>IFERROR(INDEX('MANO DE OBRA'!$J:$J,MATCH(C1864,'MANO DE OBRA'!$B:$B,0)),"")</f>
        <v>133349.19864350001</v>
      </c>
      <c r="G1864" s="83">
        <v>25</v>
      </c>
      <c r="H1864" s="603">
        <f>IFERROR((F1864/G1864)*D1864,0)</f>
        <v>5333.9679457400007</v>
      </c>
      <c r="I1864" s="595"/>
    </row>
    <row r="1865" spans="2:9">
      <c r="B1865" s="599"/>
      <c r="C1865" s="606"/>
      <c r="D1865" s="601"/>
      <c r="E1865" s="615" t="str">
        <f>IFERROR(INDEX('MANO DE OBRA'!$F:$F,MATCH(C1865,'MANO DE OBRA'!$B:$B,0)),"")</f>
        <v/>
      </c>
      <c r="F1865" s="603" t="str">
        <f>IFERROR(INDEX('MANO DE OBRA'!$J:$J,MATCH(C1865,'MANO DE OBRA'!$B:$B,0)),"")</f>
        <v/>
      </c>
      <c r="G1865" s="83">
        <f>+G1864</f>
        <v>25</v>
      </c>
      <c r="H1865" s="603">
        <f>IFERROR((F1865/G1865)*D1865,0)</f>
        <v>0</v>
      </c>
      <c r="I1865" s="595"/>
    </row>
    <row r="1866" spans="2:9" ht="15.75" thickBot="1">
      <c r="B1866" s="599"/>
      <c r="C1866" s="606"/>
      <c r="D1866" s="601"/>
      <c r="E1866" s="615" t="str">
        <f>IFERROR(INDEX('MANO DE OBRA'!$F:$F,MATCH(C1866,'MANO DE OBRA'!$B:$B,0)),"")</f>
        <v/>
      </c>
      <c r="F1866" s="603" t="str">
        <f>IFERROR(INDEX('MANO DE OBRA'!$J:$J,MATCH(C1866,'MANO DE OBRA'!$B:$B,0)),"")</f>
        <v/>
      </c>
      <c r="G1866" s="83"/>
      <c r="H1866" s="603">
        <f>IFERROR((F1866/G1866)*D1866,0)</f>
        <v>0</v>
      </c>
      <c r="I1866" s="595"/>
    </row>
    <row r="1867" spans="2:9" ht="15.75" thickBot="1">
      <c r="B1867" s="593"/>
      <c r="H1867" s="609" t="s">
        <v>307</v>
      </c>
      <c r="I1867" s="610">
        <f>SUM(H1864:H1866)</f>
        <v>5333.9679457400007</v>
      </c>
    </row>
    <row r="1868" spans="2:9">
      <c r="B1868" s="593"/>
      <c r="C1868" s="611" t="s">
        <v>313</v>
      </c>
      <c r="I1868" s="595"/>
    </row>
    <row r="1869" spans="2:9" ht="30">
      <c r="B1869" s="596" t="s">
        <v>295</v>
      </c>
      <c r="C1869" s="597" t="s">
        <v>296</v>
      </c>
      <c r="D1869" s="613" t="s">
        <v>238</v>
      </c>
      <c r="E1869" s="613" t="s">
        <v>22</v>
      </c>
      <c r="F1869" s="613" t="s">
        <v>314</v>
      </c>
      <c r="G1869" s="613" t="s">
        <v>315</v>
      </c>
      <c r="H1869" s="613" t="s">
        <v>301</v>
      </c>
      <c r="I1869" s="595"/>
    </row>
    <row r="1870" spans="2:9">
      <c r="B1870" s="599"/>
      <c r="C1870" s="616" t="s">
        <v>316</v>
      </c>
      <c r="D1870" s="615">
        <v>0.05</v>
      </c>
      <c r="E1870" s="602"/>
      <c r="F1870" s="603">
        <f>+I1867</f>
        <v>5333.9679457400007</v>
      </c>
      <c r="G1870" s="601">
        <v>1</v>
      </c>
      <c r="H1870" s="603">
        <f>IFERROR(G1870*F1870*D1870,0)</f>
        <v>266.69839728700003</v>
      </c>
      <c r="I1870" s="595"/>
    </row>
    <row r="1871" spans="2:9">
      <c r="B1871" s="599"/>
      <c r="D1871" s="601"/>
      <c r="E1871" s="601" t="str">
        <f>IFERROR(INDEX(INSUMOS!$C:$C,MATCH(C1871,INSUMOS!$B:$B,0)),"")</f>
        <v/>
      </c>
      <c r="F1871" s="607" t="str">
        <f>IFERROR(INDEX(INSUMOS!$D:$D,MATCH(C1871,INSUMOS!$B:$B,0)),"")</f>
        <v/>
      </c>
      <c r="G1871" s="83">
        <v>0.54</v>
      </c>
      <c r="H1871" s="603">
        <f>IFERROR(G1871*F1871,0)</f>
        <v>0</v>
      </c>
      <c r="I1871" s="595"/>
    </row>
    <row r="1872" spans="2:9">
      <c r="B1872" s="599"/>
      <c r="C1872" s="600"/>
      <c r="D1872" s="601"/>
      <c r="E1872" s="601" t="str">
        <f>IFERROR(INDEX(INSUMOS!$C:$C,MATCH(C1872,INSUMOS!$B:$B,0)),"")</f>
        <v/>
      </c>
      <c r="F1872" s="607" t="str">
        <f>IFERROR(INDEX(INSUMOS!$D:$D,MATCH(C1872,INSUMOS!$B:$B,0)),"")</f>
        <v/>
      </c>
      <c r="G1872" s="83">
        <v>0.04</v>
      </c>
      <c r="H1872" s="603">
        <f>IFERROR(G1872*F1872,0)</f>
        <v>0</v>
      </c>
      <c r="I1872" s="595"/>
    </row>
    <row r="1873" spans="2:9">
      <c r="B1873" s="599"/>
      <c r="C1873" s="600"/>
      <c r="D1873" s="601"/>
      <c r="E1873" s="601" t="str">
        <f>IFERROR(INDEX(INSUMOS!$C:$C,MATCH(C1873,INSUMOS!$B:$B,0)),"")</f>
        <v/>
      </c>
      <c r="F1873" s="607" t="str">
        <f>IFERROR(INDEX(INSUMOS!$D:$D,MATCH(C1873,INSUMOS!$B:$B,0)),"")</f>
        <v/>
      </c>
      <c r="G1873" s="83">
        <v>0.27027000000000001</v>
      </c>
      <c r="H1873" s="603">
        <f>IFERROR(G1873*F1873,0)</f>
        <v>0</v>
      </c>
      <c r="I1873" s="595"/>
    </row>
    <row r="1874" spans="2:9">
      <c r="B1874" s="599"/>
      <c r="C1874" s="600"/>
      <c r="D1874" s="601"/>
      <c r="E1874" s="601" t="str">
        <f>IFERROR(INDEX(INSUMOS!$C:$C,MATCH(C1874,INSUMOS!$B:$B,0)),"")</f>
        <v/>
      </c>
      <c r="F1874" s="607" t="str">
        <f>IFERROR(INDEX(INSUMOS!$D:$D,MATCH(C1874,INSUMOS!$B:$B,0)),"")</f>
        <v/>
      </c>
      <c r="G1874" s="83">
        <v>3.5699999999999998E-3</v>
      </c>
      <c r="H1874" s="603">
        <f>IFERROR(G1874*F1874,0)</f>
        <v>0</v>
      </c>
      <c r="I1874" s="595"/>
    </row>
    <row r="1875" spans="2:9" ht="15.75" thickBot="1">
      <c r="B1875" s="599"/>
      <c r="C1875" s="600"/>
      <c r="D1875" s="601"/>
      <c r="E1875" s="601" t="str">
        <f>IFERROR(INDEX(INSUMOS!$C:$C,MATCH(C1875,INSUMOS!$B:$B,0)),"")</f>
        <v/>
      </c>
      <c r="F1875" s="607" t="str">
        <f>IFERROR(INDEX(INSUMOS!$D:$D,MATCH(C1875,INSUMOS!$B:$B,0)),"")</f>
        <v/>
      </c>
      <c r="G1875" s="83"/>
      <c r="H1875" s="608">
        <f>IFERROR(G1875*F1875,0)</f>
        <v>0</v>
      </c>
      <c r="I1875" s="595"/>
    </row>
    <row r="1876" spans="2:9" ht="15.75" thickBot="1">
      <c r="B1876" s="593"/>
      <c r="H1876" s="609" t="s">
        <v>307</v>
      </c>
      <c r="I1876" s="610">
        <f>SUM(H1870:H1875)</f>
        <v>266.69839728700003</v>
      </c>
    </row>
    <row r="1877" spans="2:9">
      <c r="B1877" s="593"/>
      <c r="C1877" s="611" t="s">
        <v>317</v>
      </c>
      <c r="I1877" s="595"/>
    </row>
    <row r="1878" spans="2:9" ht="30">
      <c r="B1878" s="596" t="s">
        <v>295</v>
      </c>
      <c r="C1878" s="597" t="s">
        <v>296</v>
      </c>
      <c r="D1878" s="613" t="s">
        <v>238</v>
      </c>
      <c r="E1878" s="613" t="s">
        <v>22</v>
      </c>
      <c r="F1878" s="613" t="s">
        <v>314</v>
      </c>
      <c r="G1878" s="613" t="s">
        <v>315</v>
      </c>
      <c r="H1878" s="598" t="s">
        <v>301</v>
      </c>
      <c r="I1878" s="595"/>
    </row>
    <row r="1879" spans="2:9">
      <c r="B1879" s="599"/>
      <c r="C1879" s="616" t="s">
        <v>318</v>
      </c>
      <c r="D1879" s="615">
        <v>0.01</v>
      </c>
      <c r="E1879" s="617">
        <v>1</v>
      </c>
      <c r="F1879" s="603">
        <f>+I1867</f>
        <v>5333.9679457400007</v>
      </c>
      <c r="G1879" s="601">
        <v>0.01</v>
      </c>
      <c r="H1879" s="603">
        <f>IFERROR(G1879*F1879,0)</f>
        <v>53.33967945740001</v>
      </c>
      <c r="I1879" s="595"/>
    </row>
    <row r="1880" spans="2:9">
      <c r="B1880" s="599"/>
      <c r="C1880" s="600"/>
      <c r="E1880" s="601" t="str">
        <f>IFERROR(INDEX(INSUMOS!$C:$C,MATCH(C1880,INSUMOS!$B:$B,0)),"")</f>
        <v/>
      </c>
      <c r="F1880" s="603" t="str">
        <f>IFERROR(INDEX(INSUMOS!$D:$D,MATCH(C1880,INSUMOS!$B:$B,0)),"")</f>
        <v/>
      </c>
      <c r="G1880" s="601">
        <v>1</v>
      </c>
      <c r="H1880" s="603">
        <f>IFERROR(G1880*F1880,0)</f>
        <v>0</v>
      </c>
      <c r="I1880" s="595"/>
    </row>
    <row r="1881" spans="2:9" ht="15.75" thickBot="1">
      <c r="B1881" s="599"/>
      <c r="C1881" s="606"/>
      <c r="D1881" s="601" t="str">
        <f>IFERROR(INDEX(INSUMOS!$C:$C,MATCH(C1881,INSUMOS!$B:$B,0)),"")</f>
        <v/>
      </c>
      <c r="E1881" s="602"/>
      <c r="F1881" s="603" t="str">
        <f>IFERROR(INDEX(INSUMOS!$D:$D,MATCH(C1881,INSUMOS!$B:$B,0)),"")</f>
        <v/>
      </c>
      <c r="G1881" s="601"/>
      <c r="H1881" s="603">
        <f>IFERROR(G1881*F1881,0)</f>
        <v>0</v>
      </c>
      <c r="I1881" s="595"/>
    </row>
    <row r="1882" spans="2:9" ht="15.75" thickBot="1">
      <c r="B1882" s="618"/>
      <c r="C1882" s="619"/>
      <c r="D1882" s="620"/>
      <c r="E1882" s="621"/>
      <c r="F1882" s="621"/>
      <c r="G1882" s="620"/>
      <c r="H1882" s="609" t="s">
        <v>307</v>
      </c>
      <c r="I1882" s="610">
        <f>SUM(H1879:H1881)</f>
        <v>53.33967945740001</v>
      </c>
    </row>
    <row r="1883" spans="2:9" ht="15.75" thickBot="1"/>
    <row r="1884" spans="2:9" ht="33" customHeight="1" thickBot="1">
      <c r="B1884" s="571"/>
      <c r="C1884" s="572" t="str">
        <f>+$C$2</f>
        <v>MANTENIMIENTO RESTAURANTES ESCOLARES</v>
      </c>
      <c r="D1884" s="573"/>
      <c r="E1884" s="573"/>
      <c r="F1884" s="573"/>
      <c r="G1884" s="574"/>
      <c r="H1884" s="575"/>
      <c r="I1884" s="576"/>
    </row>
    <row r="1885" spans="2:9" ht="33" customHeight="1" thickBot="1">
      <c r="B1885" s="577"/>
      <c r="C1885" s="578" t="str">
        <f>+$C$3</f>
        <v>GOBERNACION DE ANTIOQUIA</v>
      </c>
      <c r="D1885" s="579"/>
      <c r="E1885" s="579"/>
      <c r="F1885" s="579"/>
      <c r="G1885" s="580"/>
      <c r="H1885" s="581"/>
      <c r="I1885" s="582"/>
    </row>
    <row r="1886" spans="2:9" ht="15.75" thickBot="1">
      <c r="B1886" s="593"/>
      <c r="I1886" s="595"/>
    </row>
    <row r="1887" spans="2:9" ht="15.75" thickBot="1">
      <c r="B1887" s="589" t="s">
        <v>6</v>
      </c>
      <c r="C1887" s="773" t="str">
        <f>INDEX(ACTIVIDADES!$C:$C,MATCH(B1888,ACTIVIDADES!$B:$B,0))</f>
        <v>Suministro, transporte y aplicación de MORTERO DE REPARACIÓN PARA PISO EN CONCRETO, Incluye preparación de la superficie, limpieza y adherente tipo Sikadur 32 o  similar, y acabado llaneado.</v>
      </c>
      <c r="D1887" s="774"/>
      <c r="E1887" s="774"/>
      <c r="F1887" s="774"/>
      <c r="G1887" s="775"/>
      <c r="H1887" s="587" t="s">
        <v>289</v>
      </c>
      <c r="I1887" s="588" t="s">
        <v>290</v>
      </c>
    </row>
    <row r="1888" spans="2:9">
      <c r="B1888" s="784">
        <f>+ACTIVIDADES!B65</f>
        <v>8.0399999999999991</v>
      </c>
      <c r="C1888" s="776"/>
      <c r="D1888" s="777"/>
      <c r="E1888" s="777"/>
      <c r="F1888" s="777"/>
      <c r="G1888" s="778"/>
      <c r="H1888" s="585">
        <f>IF(I1891=0,0,I1902/I1891)</f>
        <v>0.96018551402954111</v>
      </c>
      <c r="I1888" s="586">
        <f>IF(I1891=0,0,I1908/I1891)</f>
        <v>3.7560835821187744E-2</v>
      </c>
    </row>
    <row r="1889" spans="2:10" ht="15.75" thickBot="1">
      <c r="B1889" s="785"/>
      <c r="C1889" s="776"/>
      <c r="D1889" s="777"/>
      <c r="E1889" s="777"/>
      <c r="F1889" s="777"/>
      <c r="G1889" s="778"/>
      <c r="H1889" s="587" t="s">
        <v>291</v>
      </c>
      <c r="I1889" s="588" t="s">
        <v>292</v>
      </c>
    </row>
    <row r="1890" spans="2:10" ht="15.75" thickBot="1">
      <c r="B1890" s="589" t="s">
        <v>22</v>
      </c>
      <c r="C1890" s="776"/>
      <c r="D1890" s="777"/>
      <c r="E1890" s="777"/>
      <c r="F1890" s="777"/>
      <c r="G1890" s="778"/>
      <c r="H1890" s="585">
        <f>IF(I1891=0,0,I1917/I1891)</f>
        <v>1.878041791059387E-3</v>
      </c>
      <c r="I1890" s="586">
        <f>IF(I1891=0,0,I1923/I1891)</f>
        <v>3.7560835821187741E-4</v>
      </c>
    </row>
    <row r="1891" spans="2:10" ht="15" customHeight="1" thickBot="1">
      <c r="B1891" s="590" t="str">
        <f>INDEX(ACTIVIDADES!$D:$D,MATCH(B1888,ACTIVIDADES!$B:$B,0))</f>
        <v>m2</v>
      </c>
      <c r="C1891" s="781"/>
      <c r="D1891" s="782"/>
      <c r="E1891" s="782"/>
      <c r="F1891" s="782"/>
      <c r="G1891" s="783"/>
      <c r="H1891" s="591" t="s">
        <v>293</v>
      </c>
      <c r="I1891" s="592">
        <f>SUM(I1902:I1923)</f>
        <v>142008.7660224844</v>
      </c>
      <c r="J1891" s="570">
        <f>+B1888</f>
        <v>8.0399999999999991</v>
      </c>
    </row>
    <row r="1892" spans="2:10" ht="15.75" customHeight="1">
      <c r="B1892" s="593"/>
      <c r="C1892" s="594" t="s">
        <v>294</v>
      </c>
      <c r="I1892" s="595"/>
    </row>
    <row r="1893" spans="2:10">
      <c r="B1893" s="596" t="s">
        <v>295</v>
      </c>
      <c r="C1893" s="597" t="s">
        <v>296</v>
      </c>
      <c r="D1893" s="598" t="s">
        <v>297</v>
      </c>
      <c r="E1893" s="598" t="s">
        <v>298</v>
      </c>
      <c r="F1893" s="598" t="s">
        <v>299</v>
      </c>
      <c r="G1893" s="598" t="s">
        <v>300</v>
      </c>
      <c r="H1893" s="598" t="s">
        <v>301</v>
      </c>
      <c r="I1893" s="595"/>
    </row>
    <row r="1894" spans="2:10">
      <c r="B1894" s="599"/>
      <c r="C1894" s="616" t="s">
        <v>361</v>
      </c>
      <c r="D1894" s="601" t="str">
        <f>IFERROR(INDEX(INSUMOS!$C:$C,MATCH(C1894,INSUMOS!$B:$B,0)),"")</f>
        <v>un</v>
      </c>
      <c r="E1894" s="634">
        <v>0.4</v>
      </c>
      <c r="F1894" s="603">
        <f>IFERROR(INDEX(INSUMOS!$D:$D,MATCH(C1894,INSUMOS!$B:$B,0)),"")</f>
        <v>159079</v>
      </c>
      <c r="G1894" s="615">
        <v>0.1</v>
      </c>
      <c r="H1894" s="603">
        <f>IFERROR(G1894*F1894*E1894+F1894*E1894,0)</f>
        <v>69994.760000000009</v>
      </c>
      <c r="I1894" s="595"/>
    </row>
    <row r="1895" spans="2:10">
      <c r="B1895" s="599"/>
      <c r="C1895" s="630" t="s">
        <v>362</v>
      </c>
      <c r="D1895" s="601" t="str">
        <f>IFERROR(INDEX(INSUMOS!$C:$C,MATCH(C1895,INSUMOS!$B:$B,0)),"")</f>
        <v>kg</v>
      </c>
      <c r="E1895" s="634">
        <v>0.4</v>
      </c>
      <c r="F1895" s="603">
        <f>IFERROR(INDEX(INSUMOS!$D:$D,MATCH(C1895,INSUMOS!$B:$B,0)),"")</f>
        <v>165900</v>
      </c>
      <c r="G1895" s="615"/>
      <c r="H1895" s="603">
        <f t="shared" ref="H1895:H1901" si="49">IFERROR(G1895*F1895*E1895+F1895*E1895,0)</f>
        <v>66360</v>
      </c>
      <c r="I1895" s="595"/>
    </row>
    <row r="1896" spans="2:10">
      <c r="B1896" s="599"/>
      <c r="C1896" s="600"/>
      <c r="D1896" s="601" t="str">
        <f>IFERROR(INDEX(INSUMOS!$C:$C,MATCH(C1896,INSUMOS!$B:$B,0)),"")</f>
        <v/>
      </c>
      <c r="E1896" s="634"/>
      <c r="F1896" s="603" t="str">
        <f>IFERROR(INDEX(INSUMOS!$D:$D,MATCH(C1896,INSUMOS!$B:$B,0)),"")</f>
        <v/>
      </c>
      <c r="G1896" s="615"/>
      <c r="H1896" s="603">
        <f t="shared" si="49"/>
        <v>0</v>
      </c>
      <c r="I1896" s="595"/>
    </row>
    <row r="1897" spans="2:10">
      <c r="B1897" s="599"/>
      <c r="C1897" s="606"/>
      <c r="D1897" s="601" t="str">
        <f>IFERROR(INDEX(INSUMOS!$C:$C,MATCH(C1897,INSUMOS!$B:$B,0)),"")</f>
        <v/>
      </c>
      <c r="E1897" s="634"/>
      <c r="F1897" s="603" t="str">
        <f>IFERROR(INDEX(INSUMOS!$D:$D,MATCH(C1897,INSUMOS!$B:$B,0)),"")</f>
        <v/>
      </c>
      <c r="G1897" s="615"/>
      <c r="H1897" s="603">
        <f t="shared" si="49"/>
        <v>0</v>
      </c>
      <c r="I1897" s="595"/>
    </row>
    <row r="1898" spans="2:10">
      <c r="B1898" s="599"/>
      <c r="C1898" s="643"/>
      <c r="D1898" s="601" t="str">
        <f>IFERROR(INDEX(INSUMOS!$C:$C,MATCH(C1898,INSUMOS!$B:$B,0)),"")</f>
        <v/>
      </c>
      <c r="E1898" s="634"/>
      <c r="F1898" s="603" t="str">
        <f>IFERROR(INDEX(INSUMOS!$D:$D,MATCH(C1898,INSUMOS!$B:$B,0)),"")</f>
        <v/>
      </c>
      <c r="G1898" s="615"/>
      <c r="H1898" s="603">
        <f t="shared" si="49"/>
        <v>0</v>
      </c>
      <c r="I1898" s="595"/>
    </row>
    <row r="1899" spans="2:10">
      <c r="B1899" s="599"/>
      <c r="C1899" s="600"/>
      <c r="D1899" s="601" t="str">
        <f>IFERROR(INDEX(INSUMOS!$C:$C,MATCH(C1899,INSUMOS!$B:$B,0)),"")</f>
        <v/>
      </c>
      <c r="E1899" s="634"/>
      <c r="F1899" s="603" t="str">
        <f>IFERROR(INDEX(INSUMOS!$D:$D,MATCH(C1899,INSUMOS!$B:$B,0)),"")</f>
        <v/>
      </c>
      <c r="G1899" s="615"/>
      <c r="H1899" s="603">
        <f t="shared" si="49"/>
        <v>0</v>
      </c>
      <c r="I1899" s="595"/>
    </row>
    <row r="1900" spans="2:10">
      <c r="B1900" s="599"/>
      <c r="C1900" s="606"/>
      <c r="D1900" s="601" t="str">
        <f>IFERROR(INDEX(INSUMOS!$C:$C,MATCH(C1900,INSUMOS!$B:$B,0)),"")</f>
        <v/>
      </c>
      <c r="E1900" s="602"/>
      <c r="F1900" s="603" t="str">
        <f>IFERROR(INDEX(INSUMOS!$D:$D,MATCH(C1900,INSUMOS!$B:$B,0)),"")</f>
        <v/>
      </c>
      <c r="G1900" s="615"/>
      <c r="H1900" s="603">
        <f t="shared" si="49"/>
        <v>0</v>
      </c>
      <c r="I1900" s="595"/>
    </row>
    <row r="1901" spans="2:10" ht="15.75" thickBot="1">
      <c r="B1901" s="599"/>
      <c r="C1901" s="606"/>
      <c r="D1901" s="601" t="str">
        <f>IFERROR(INDEX(INSUMOS!$C:$C,MATCH(C1901,INSUMOS!$B:$B,0)),"")</f>
        <v/>
      </c>
      <c r="E1901" s="602"/>
      <c r="F1901" s="603" t="str">
        <f>IFERROR(INDEX(INSUMOS!$D:$D,MATCH(C1901,INSUMOS!$B:$B,0)),"")</f>
        <v/>
      </c>
      <c r="G1901" s="615"/>
      <c r="H1901" s="608">
        <f t="shared" si="49"/>
        <v>0</v>
      </c>
      <c r="I1901" s="595"/>
    </row>
    <row r="1902" spans="2:10" ht="15.75" thickBot="1">
      <c r="B1902" s="593"/>
      <c r="H1902" s="609" t="s">
        <v>307</v>
      </c>
      <c r="I1902" s="610">
        <f>SUM(H1894:H1901)</f>
        <v>136354.76</v>
      </c>
    </row>
    <row r="1903" spans="2:10">
      <c r="B1903" s="593"/>
      <c r="C1903" s="611" t="s">
        <v>308</v>
      </c>
      <c r="I1903" s="595"/>
    </row>
    <row r="1904" spans="2:10">
      <c r="B1904" s="596" t="s">
        <v>295</v>
      </c>
      <c r="C1904" s="597" t="s">
        <v>296</v>
      </c>
      <c r="D1904" s="598" t="s">
        <v>309</v>
      </c>
      <c r="E1904" s="612" t="s">
        <v>310</v>
      </c>
      <c r="F1904" s="612"/>
      <c r="G1904" s="613" t="s">
        <v>311</v>
      </c>
      <c r="H1904" s="614" t="s">
        <v>301</v>
      </c>
      <c r="I1904" s="595"/>
    </row>
    <row r="1905" spans="2:9">
      <c r="B1905" s="599"/>
      <c r="C1905" s="606" t="s">
        <v>320</v>
      </c>
      <c r="D1905" s="601">
        <v>1</v>
      </c>
      <c r="E1905" s="615">
        <f>IFERROR(INDEX('MANO DE OBRA'!$F:$F,MATCH(C1905,'MANO DE OBRA'!$B:$B,0)),"")</f>
        <v>0.77116642793298318</v>
      </c>
      <c r="F1905" s="603">
        <f>IFERROR(INDEX('MANO DE OBRA'!$J:$J,MATCH(C1905,'MANO DE OBRA'!$B:$B,0)),"")</f>
        <v>133349.19864350001</v>
      </c>
      <c r="G1905" s="83">
        <v>25</v>
      </c>
      <c r="H1905" s="603">
        <f>IFERROR((F1905/G1905)*D1905,0)</f>
        <v>5333.9679457400007</v>
      </c>
      <c r="I1905" s="595"/>
    </row>
    <row r="1906" spans="2:9">
      <c r="B1906" s="599"/>
      <c r="C1906" s="606"/>
      <c r="D1906" s="601"/>
      <c r="E1906" s="615" t="str">
        <f>IFERROR(INDEX('MANO DE OBRA'!$F:$F,MATCH(C1906,'MANO DE OBRA'!$B:$B,0)),"")</f>
        <v/>
      </c>
      <c r="F1906" s="603" t="str">
        <f>IFERROR(INDEX('MANO DE OBRA'!$J:$J,MATCH(C1906,'MANO DE OBRA'!$B:$B,0)),"")</f>
        <v/>
      </c>
      <c r="G1906" s="83">
        <f>+G1905</f>
        <v>25</v>
      </c>
      <c r="H1906" s="603">
        <f>IFERROR((F1906/G1906)*D1906,0)</f>
        <v>0</v>
      </c>
      <c r="I1906" s="595"/>
    </row>
    <row r="1907" spans="2:9" ht="15" customHeight="1" thickBot="1">
      <c r="B1907" s="599"/>
      <c r="C1907" s="606"/>
      <c r="D1907" s="601"/>
      <c r="E1907" s="615" t="str">
        <f>IFERROR(INDEX('MANO DE OBRA'!$F:$F,MATCH(C1907,'MANO DE OBRA'!$B:$B,0)),"")</f>
        <v/>
      </c>
      <c r="F1907" s="603" t="str">
        <f>IFERROR(INDEX('MANO DE OBRA'!$J:$J,MATCH(C1907,'MANO DE OBRA'!$B:$B,0)),"")</f>
        <v/>
      </c>
      <c r="G1907" s="83"/>
      <c r="H1907" s="603">
        <f>IFERROR((F1907/G1907)*D1907,0)</f>
        <v>0</v>
      </c>
      <c r="I1907" s="595"/>
    </row>
    <row r="1908" spans="2:9" ht="15.75" thickBot="1">
      <c r="B1908" s="593"/>
      <c r="H1908" s="609" t="s">
        <v>307</v>
      </c>
      <c r="I1908" s="610">
        <f>SUM(H1905:H1907)</f>
        <v>5333.9679457400007</v>
      </c>
    </row>
    <row r="1909" spans="2:9">
      <c r="B1909" s="593"/>
      <c r="C1909" s="611" t="s">
        <v>313</v>
      </c>
      <c r="I1909" s="595"/>
    </row>
    <row r="1910" spans="2:9" ht="30">
      <c r="B1910" s="596" t="s">
        <v>295</v>
      </c>
      <c r="C1910" s="597" t="s">
        <v>296</v>
      </c>
      <c r="D1910" s="613" t="s">
        <v>238</v>
      </c>
      <c r="E1910" s="613" t="s">
        <v>22</v>
      </c>
      <c r="F1910" s="613" t="s">
        <v>314</v>
      </c>
      <c r="G1910" s="613" t="s">
        <v>315</v>
      </c>
      <c r="H1910" s="613" t="s">
        <v>301</v>
      </c>
      <c r="I1910" s="595"/>
    </row>
    <row r="1911" spans="2:9">
      <c r="B1911" s="599"/>
      <c r="C1911" s="616" t="s">
        <v>316</v>
      </c>
      <c r="D1911" s="615">
        <v>0.05</v>
      </c>
      <c r="E1911" s="602"/>
      <c r="F1911" s="603">
        <f>+I1908</f>
        <v>5333.9679457400007</v>
      </c>
      <c r="G1911" s="601">
        <v>1</v>
      </c>
      <c r="H1911" s="603">
        <f>IFERROR(G1911*F1911*D1911,0)</f>
        <v>266.69839728700003</v>
      </c>
      <c r="I1911" s="595"/>
    </row>
    <row r="1912" spans="2:9">
      <c r="B1912" s="599"/>
      <c r="D1912" s="601"/>
      <c r="E1912" s="601" t="str">
        <f>IFERROR(INDEX(INSUMOS!$C:$C,MATCH(C1912,INSUMOS!$B:$B,0)),"")</f>
        <v/>
      </c>
      <c r="F1912" s="607" t="str">
        <f>IFERROR(INDEX(INSUMOS!$D:$D,MATCH(C1912,INSUMOS!$B:$B,0)),"")</f>
        <v/>
      </c>
      <c r="G1912" s="83">
        <v>0.54</v>
      </c>
      <c r="H1912" s="603">
        <f>IFERROR(G1912*F1912,0)</f>
        <v>0</v>
      </c>
      <c r="I1912" s="595"/>
    </row>
    <row r="1913" spans="2:9">
      <c r="B1913" s="599"/>
      <c r="C1913" s="600"/>
      <c r="D1913" s="601"/>
      <c r="E1913" s="601" t="str">
        <f>IFERROR(INDEX(INSUMOS!$C:$C,MATCH(C1913,INSUMOS!$B:$B,0)),"")</f>
        <v/>
      </c>
      <c r="F1913" s="607" t="str">
        <f>IFERROR(INDEX(INSUMOS!$D:$D,MATCH(C1913,INSUMOS!$B:$B,0)),"")</f>
        <v/>
      </c>
      <c r="G1913" s="83">
        <v>0.04</v>
      </c>
      <c r="H1913" s="603">
        <f>IFERROR(G1913*F1913,0)</f>
        <v>0</v>
      </c>
      <c r="I1913" s="595"/>
    </row>
    <row r="1914" spans="2:9">
      <c r="B1914" s="599"/>
      <c r="C1914" s="600"/>
      <c r="D1914" s="601"/>
      <c r="E1914" s="601" t="str">
        <f>IFERROR(INDEX(INSUMOS!$C:$C,MATCH(C1914,INSUMOS!$B:$B,0)),"")</f>
        <v/>
      </c>
      <c r="F1914" s="607" t="str">
        <f>IFERROR(INDEX(INSUMOS!$D:$D,MATCH(C1914,INSUMOS!$B:$B,0)),"")</f>
        <v/>
      </c>
      <c r="G1914" s="83">
        <v>0.27027000000000001</v>
      </c>
      <c r="H1914" s="603">
        <f>IFERROR(G1914*F1914,0)</f>
        <v>0</v>
      </c>
      <c r="I1914" s="595"/>
    </row>
    <row r="1915" spans="2:9">
      <c r="B1915" s="599"/>
      <c r="C1915" s="600"/>
      <c r="D1915" s="601"/>
      <c r="E1915" s="601" t="str">
        <f>IFERROR(INDEX(INSUMOS!$C:$C,MATCH(C1915,INSUMOS!$B:$B,0)),"")</f>
        <v/>
      </c>
      <c r="F1915" s="607" t="str">
        <f>IFERROR(INDEX(INSUMOS!$D:$D,MATCH(C1915,INSUMOS!$B:$B,0)),"")</f>
        <v/>
      </c>
      <c r="G1915" s="83">
        <v>3.5699999999999998E-3</v>
      </c>
      <c r="H1915" s="603">
        <f>IFERROR(G1915*F1915,0)</f>
        <v>0</v>
      </c>
      <c r="I1915" s="595"/>
    </row>
    <row r="1916" spans="2:9" ht="15.75" thickBot="1">
      <c r="B1916" s="599"/>
      <c r="C1916" s="600"/>
      <c r="D1916" s="601"/>
      <c r="E1916" s="601" t="str">
        <f>IFERROR(INDEX(INSUMOS!$C:$C,MATCH(C1916,INSUMOS!$B:$B,0)),"")</f>
        <v/>
      </c>
      <c r="F1916" s="607" t="str">
        <f>IFERROR(INDEX(INSUMOS!$D:$D,MATCH(C1916,INSUMOS!$B:$B,0)),"")</f>
        <v/>
      </c>
      <c r="G1916" s="83"/>
      <c r="H1916" s="608">
        <f>IFERROR(G1916*F1916,0)</f>
        <v>0</v>
      </c>
      <c r="I1916" s="595"/>
    </row>
    <row r="1917" spans="2:9" ht="15.75" thickBot="1">
      <c r="B1917" s="593"/>
      <c r="H1917" s="609" t="s">
        <v>307</v>
      </c>
      <c r="I1917" s="610">
        <f>SUM(H1911:H1916)</f>
        <v>266.69839728700003</v>
      </c>
    </row>
    <row r="1918" spans="2:9">
      <c r="B1918" s="593"/>
      <c r="C1918" s="611" t="s">
        <v>317</v>
      </c>
      <c r="I1918" s="595"/>
    </row>
    <row r="1919" spans="2:9" ht="30">
      <c r="B1919" s="596" t="s">
        <v>295</v>
      </c>
      <c r="C1919" s="597" t="s">
        <v>296</v>
      </c>
      <c r="D1919" s="613" t="s">
        <v>238</v>
      </c>
      <c r="E1919" s="613" t="s">
        <v>22</v>
      </c>
      <c r="F1919" s="613" t="s">
        <v>314</v>
      </c>
      <c r="G1919" s="613" t="s">
        <v>315</v>
      </c>
      <c r="H1919" s="598" t="s">
        <v>301</v>
      </c>
      <c r="I1919" s="595"/>
    </row>
    <row r="1920" spans="2:9">
      <c r="B1920" s="599"/>
      <c r="C1920" s="616" t="s">
        <v>318</v>
      </c>
      <c r="D1920" s="615">
        <v>0.01</v>
      </c>
      <c r="E1920" s="617">
        <v>1</v>
      </c>
      <c r="F1920" s="603">
        <f>+I1908</f>
        <v>5333.9679457400007</v>
      </c>
      <c r="G1920" s="601">
        <v>0.01</v>
      </c>
      <c r="H1920" s="603">
        <f>IFERROR(G1920*F1920,0)</f>
        <v>53.33967945740001</v>
      </c>
      <c r="I1920" s="595"/>
    </row>
    <row r="1921" spans="2:10">
      <c r="B1921" s="599"/>
      <c r="C1921" s="600"/>
      <c r="E1921" s="601" t="str">
        <f>IFERROR(INDEX(INSUMOS!$C:$C,MATCH(C1921,INSUMOS!$B:$B,0)),"")</f>
        <v/>
      </c>
      <c r="F1921" s="603" t="str">
        <f>IFERROR(INDEX(INSUMOS!$D:$D,MATCH(C1921,INSUMOS!$B:$B,0)),"")</f>
        <v/>
      </c>
      <c r="G1921" s="601">
        <v>1</v>
      </c>
      <c r="H1921" s="603">
        <f>IFERROR(G1921*F1921,0)</f>
        <v>0</v>
      </c>
      <c r="I1921" s="595"/>
    </row>
    <row r="1922" spans="2:10" ht="15.75" thickBot="1">
      <c r="B1922" s="599"/>
      <c r="C1922" s="606"/>
      <c r="D1922" s="601" t="str">
        <f>IFERROR(INDEX(INSUMOS!$C:$C,MATCH(C1922,INSUMOS!$B:$B,0)),"")</f>
        <v/>
      </c>
      <c r="E1922" s="602"/>
      <c r="F1922" s="603" t="str">
        <f>IFERROR(INDEX(INSUMOS!$D:$D,MATCH(C1922,INSUMOS!$B:$B,0)),"")</f>
        <v/>
      </c>
      <c r="G1922" s="601"/>
      <c r="H1922" s="603">
        <f>IFERROR(G1922*F1922,0)</f>
        <v>0</v>
      </c>
      <c r="I1922" s="595"/>
    </row>
    <row r="1923" spans="2:10" ht="15.75" thickBot="1">
      <c r="B1923" s="618"/>
      <c r="C1923" s="619"/>
      <c r="D1923" s="620"/>
      <c r="E1923" s="621"/>
      <c r="F1923" s="621"/>
      <c r="G1923" s="620"/>
      <c r="H1923" s="609" t="s">
        <v>307</v>
      </c>
      <c r="I1923" s="610">
        <f>SUM(H1920:H1922)</f>
        <v>53.33967945740001</v>
      </c>
    </row>
    <row r="1924" spans="2:10" ht="15.75" thickBot="1"/>
    <row r="1925" spans="2:10" ht="33" customHeight="1" thickBot="1">
      <c r="B1925" s="571"/>
      <c r="C1925" s="572" t="str">
        <f>+$C$2</f>
        <v>MANTENIMIENTO RESTAURANTES ESCOLARES</v>
      </c>
      <c r="D1925" s="573"/>
      <c r="E1925" s="573"/>
      <c r="F1925" s="573"/>
      <c r="G1925" s="574"/>
      <c r="H1925" s="575"/>
      <c r="I1925" s="576"/>
    </row>
    <row r="1926" spans="2:10" ht="33" customHeight="1" thickBot="1">
      <c r="B1926" s="577"/>
      <c r="C1926" s="578" t="str">
        <f>+$C$3</f>
        <v>GOBERNACION DE ANTIOQUIA</v>
      </c>
      <c r="D1926" s="579"/>
      <c r="E1926" s="579"/>
      <c r="F1926" s="579"/>
      <c r="G1926" s="580"/>
      <c r="H1926" s="581"/>
      <c r="I1926" s="582"/>
    </row>
    <row r="1927" spans="2:10" ht="15.75" thickBot="1">
      <c r="B1927" s="593"/>
      <c r="I1927" s="595"/>
    </row>
    <row r="1928" spans="2:10" ht="15.75" thickBot="1">
      <c r="B1928" s="589" t="s">
        <v>6</v>
      </c>
      <c r="C1928" s="773" t="str">
        <f>INDEX(ACTIVIDADES!$C:$C,MATCH(B1929,ACTIVIDADES!$B:$B,0))</f>
        <v>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v>
      </c>
      <c r="D1928" s="774"/>
      <c r="E1928" s="774"/>
      <c r="F1928" s="774"/>
      <c r="G1928" s="775"/>
      <c r="H1928" s="587" t="s">
        <v>289</v>
      </c>
      <c r="I1928" s="588" t="s">
        <v>290</v>
      </c>
    </row>
    <row r="1929" spans="2:10">
      <c r="B1929" s="784">
        <f>+ACTIVIDADES!B66</f>
        <v>8.0499999999999989</v>
      </c>
      <c r="C1929" s="776"/>
      <c r="D1929" s="777"/>
      <c r="E1929" s="777"/>
      <c r="F1929" s="777"/>
      <c r="G1929" s="778"/>
      <c r="H1929" s="585">
        <f>IF(I1932=0,0,I1943/I1932)</f>
        <v>0.23260364568401617</v>
      </c>
      <c r="I1929" s="586">
        <f>IF(I1932=0,0,I1949/I1932)</f>
        <v>0.54382060531816112</v>
      </c>
    </row>
    <row r="1930" spans="2:10" ht="15.75" thickBot="1">
      <c r="B1930" s="785"/>
      <c r="C1930" s="776"/>
      <c r="D1930" s="777"/>
      <c r="E1930" s="777"/>
      <c r="F1930" s="777"/>
      <c r="G1930" s="778"/>
      <c r="H1930" s="587" t="s">
        <v>291</v>
      </c>
      <c r="I1930" s="588" t="s">
        <v>292</v>
      </c>
    </row>
    <row r="1931" spans="2:10" ht="15.75" thickBot="1">
      <c r="B1931" s="589" t="s">
        <v>22</v>
      </c>
      <c r="C1931" s="776"/>
      <c r="D1931" s="777"/>
      <c r="E1931" s="777"/>
      <c r="F1931" s="777"/>
      <c r="G1931" s="778"/>
      <c r="H1931" s="585">
        <f>IF(I1932=0,0,I1958/I1932)</f>
        <v>0.21813754294464102</v>
      </c>
      <c r="I1931" s="586">
        <f>IF(I1932=0,0,I1964/I1932)</f>
        <v>5.4382060531816111E-3</v>
      </c>
    </row>
    <row r="1932" spans="2:10" ht="15" customHeight="1" thickBot="1">
      <c r="B1932" s="590" t="str">
        <f>INDEX(ACTIVIDADES!$D:$D,MATCH(B1929,ACTIVIDADES!$B:$B,0))</f>
        <v>m</v>
      </c>
      <c r="C1932" s="781"/>
      <c r="D1932" s="782"/>
      <c r="E1932" s="782"/>
      <c r="F1932" s="782"/>
      <c r="G1932" s="783"/>
      <c r="H1932" s="591" t="s">
        <v>293</v>
      </c>
      <c r="I1932" s="592">
        <f>SUM(I1943:I1964)</f>
        <v>50182.115743176</v>
      </c>
      <c r="J1932" s="570">
        <f>+B1929</f>
        <v>8.0499999999999989</v>
      </c>
    </row>
    <row r="1933" spans="2:10" ht="15.75" customHeight="1">
      <c r="B1933" s="593"/>
      <c r="C1933" s="594" t="s">
        <v>294</v>
      </c>
      <c r="I1933" s="595"/>
    </row>
    <row r="1934" spans="2:10">
      <c r="B1934" s="596" t="s">
        <v>295</v>
      </c>
      <c r="C1934" s="597" t="s">
        <v>296</v>
      </c>
      <c r="D1934" s="598" t="s">
        <v>297</v>
      </c>
      <c r="E1934" s="598" t="s">
        <v>298</v>
      </c>
      <c r="F1934" s="598" t="s">
        <v>299</v>
      </c>
      <c r="G1934" s="598" t="s">
        <v>300</v>
      </c>
      <c r="H1934" s="598" t="s">
        <v>301</v>
      </c>
      <c r="I1934" s="595"/>
    </row>
    <row r="1935" spans="2:10">
      <c r="B1935" s="599"/>
      <c r="C1935" s="616" t="s">
        <v>361</v>
      </c>
      <c r="D1935" s="601" t="str">
        <f>IFERROR(INDEX(INSUMOS!$C:$C,MATCH(C1935,INSUMOS!$B:$B,0)),"")</f>
        <v>un</v>
      </c>
      <c r="E1935" s="644">
        <v>7.3329999999999992E-2</v>
      </c>
      <c r="F1935" s="603">
        <f>IFERROR(INDEX(INSUMOS!$D:$D,MATCH(C1935,INSUMOS!$B:$B,0)),"")</f>
        <v>159079</v>
      </c>
      <c r="G1935" s="615"/>
      <c r="H1935" s="603">
        <f>IFERROR(G1935*F1935*E1935+F1935*E1935,0)</f>
        <v>11665.263069999999</v>
      </c>
      <c r="I1935" s="595"/>
    </row>
    <row r="1936" spans="2:10">
      <c r="B1936" s="599"/>
      <c r="C1936" s="630" t="s">
        <v>363</v>
      </c>
      <c r="D1936" s="601" t="str">
        <f>IFERROR(INDEX(INSUMOS!$C:$C,MATCH(C1936,INSUMOS!$B:$B,0)),"")</f>
        <v>lts</v>
      </c>
      <c r="E1936" s="644">
        <v>0.04</v>
      </c>
      <c r="F1936" s="603">
        <f>IFERROR(INDEX(INSUMOS!$D:$D,MATCH(C1936,INSUMOS!$B:$B,0)),"")</f>
        <v>182</v>
      </c>
      <c r="G1936" s="615"/>
      <c r="H1936" s="603">
        <f t="shared" ref="H1936:H1942" si="50">IFERROR(G1936*F1936*E1936+F1936*E1936,0)</f>
        <v>7.28</v>
      </c>
      <c r="I1936" s="595"/>
    </row>
    <row r="1937" spans="2:9">
      <c r="B1937" s="599"/>
      <c r="C1937" s="600"/>
      <c r="D1937" s="601" t="str">
        <f>IFERROR(INDEX(INSUMOS!$C:$C,MATCH(C1937,INSUMOS!$B:$B,0)),"")</f>
        <v/>
      </c>
      <c r="E1937" s="634"/>
      <c r="F1937" s="603" t="str">
        <f>IFERROR(INDEX(INSUMOS!$D:$D,MATCH(C1937,INSUMOS!$B:$B,0)),"")</f>
        <v/>
      </c>
      <c r="G1937" s="615"/>
      <c r="H1937" s="603">
        <f t="shared" si="50"/>
        <v>0</v>
      </c>
      <c r="I1937" s="595"/>
    </row>
    <row r="1938" spans="2:9">
      <c r="B1938" s="599"/>
      <c r="C1938" s="606"/>
      <c r="D1938" s="601" t="str">
        <f>IFERROR(INDEX(INSUMOS!$C:$C,MATCH(C1938,INSUMOS!$B:$B,0)),"")</f>
        <v/>
      </c>
      <c r="E1938" s="634"/>
      <c r="F1938" s="603" t="str">
        <f>IFERROR(INDEX(INSUMOS!$D:$D,MATCH(C1938,INSUMOS!$B:$B,0)),"")</f>
        <v/>
      </c>
      <c r="G1938" s="615"/>
      <c r="H1938" s="603">
        <f t="shared" si="50"/>
        <v>0</v>
      </c>
      <c r="I1938" s="595"/>
    </row>
    <row r="1939" spans="2:9">
      <c r="B1939" s="599"/>
      <c r="C1939" s="643"/>
      <c r="D1939" s="601" t="str">
        <f>IFERROR(INDEX(INSUMOS!$C:$C,MATCH(C1939,INSUMOS!$B:$B,0)),"")</f>
        <v/>
      </c>
      <c r="E1939" s="634"/>
      <c r="F1939" s="603" t="str">
        <f>IFERROR(INDEX(INSUMOS!$D:$D,MATCH(C1939,INSUMOS!$B:$B,0)),"")</f>
        <v/>
      </c>
      <c r="G1939" s="615"/>
      <c r="H1939" s="603">
        <f t="shared" si="50"/>
        <v>0</v>
      </c>
      <c r="I1939" s="595"/>
    </row>
    <row r="1940" spans="2:9">
      <c r="B1940" s="599"/>
      <c r="C1940" s="600"/>
      <c r="D1940" s="601" t="str">
        <f>IFERROR(INDEX(INSUMOS!$C:$C,MATCH(C1940,INSUMOS!$B:$B,0)),"")</f>
        <v/>
      </c>
      <c r="E1940" s="634"/>
      <c r="F1940" s="603" t="str">
        <f>IFERROR(INDEX(INSUMOS!$D:$D,MATCH(C1940,INSUMOS!$B:$B,0)),"")</f>
        <v/>
      </c>
      <c r="G1940" s="615"/>
      <c r="H1940" s="603">
        <f t="shared" si="50"/>
        <v>0</v>
      </c>
      <c r="I1940" s="595"/>
    </row>
    <row r="1941" spans="2:9">
      <c r="B1941" s="599"/>
      <c r="C1941" s="606"/>
      <c r="D1941" s="601" t="str">
        <f>IFERROR(INDEX(INSUMOS!$C:$C,MATCH(C1941,INSUMOS!$B:$B,0)),"")</f>
        <v/>
      </c>
      <c r="E1941" s="602"/>
      <c r="F1941" s="603" t="str">
        <f>IFERROR(INDEX(INSUMOS!$D:$D,MATCH(C1941,INSUMOS!$B:$B,0)),"")</f>
        <v/>
      </c>
      <c r="G1941" s="615"/>
      <c r="H1941" s="603">
        <f t="shared" si="50"/>
        <v>0</v>
      </c>
      <c r="I1941" s="595"/>
    </row>
    <row r="1942" spans="2:9" ht="15.75" thickBot="1">
      <c r="B1942" s="599"/>
      <c r="C1942" s="606"/>
      <c r="D1942" s="601" t="str">
        <f>IFERROR(INDEX(INSUMOS!$C:$C,MATCH(C1942,INSUMOS!$B:$B,0)),"")</f>
        <v/>
      </c>
      <c r="E1942" s="602"/>
      <c r="F1942" s="603" t="str">
        <f>IFERROR(INDEX(INSUMOS!$D:$D,MATCH(C1942,INSUMOS!$B:$B,0)),"")</f>
        <v/>
      </c>
      <c r="G1942" s="615"/>
      <c r="H1942" s="608">
        <f t="shared" si="50"/>
        <v>0</v>
      </c>
      <c r="I1942" s="595"/>
    </row>
    <row r="1943" spans="2:9" ht="15.75" thickBot="1">
      <c r="B1943" s="593"/>
      <c r="H1943" s="609" t="s">
        <v>307</v>
      </c>
      <c r="I1943" s="610">
        <f>SUM(H1935:H1942)</f>
        <v>11672.54307</v>
      </c>
    </row>
    <row r="1944" spans="2:9">
      <c r="B1944" s="593"/>
      <c r="C1944" s="611" t="s">
        <v>308</v>
      </c>
      <c r="I1944" s="595"/>
    </row>
    <row r="1945" spans="2:9">
      <c r="B1945" s="596" t="s">
        <v>295</v>
      </c>
      <c r="C1945" s="597" t="s">
        <v>296</v>
      </c>
      <c r="D1945" s="598" t="s">
        <v>309</v>
      </c>
      <c r="E1945" s="612" t="s">
        <v>310</v>
      </c>
      <c r="F1945" s="612"/>
      <c r="G1945" s="613" t="s">
        <v>311</v>
      </c>
      <c r="H1945" s="614" t="s">
        <v>301</v>
      </c>
      <c r="I1945" s="595"/>
    </row>
    <row r="1946" spans="2:9">
      <c r="B1946" s="599"/>
      <c r="C1946" s="606" t="s">
        <v>330</v>
      </c>
      <c r="D1946" s="601">
        <v>1</v>
      </c>
      <c r="E1946" s="615">
        <f>IFERROR(INDEX('MANO DE OBRA'!$F:$F,MATCH(C1946,'MANO DE OBRA'!$B:$B,0)),"")</f>
        <v>0.77116642793298318</v>
      </c>
      <c r="F1946" s="603">
        <f>IFERROR(INDEX('MANO DE OBRA'!$J:$J,MATCH(C1946,'MANO DE OBRA'!$B:$B,0)),"")</f>
        <v>169529.21377933328</v>
      </c>
      <c r="G1946" s="83">
        <v>10</v>
      </c>
      <c r="H1946" s="603">
        <f>IFERROR((F1946/G1946)*D1946,0)</f>
        <v>16952.921377933329</v>
      </c>
      <c r="I1946" s="595"/>
    </row>
    <row r="1947" spans="2:9">
      <c r="B1947" s="599"/>
      <c r="C1947" s="606" t="s">
        <v>312</v>
      </c>
      <c r="D1947" s="601">
        <v>1</v>
      </c>
      <c r="E1947" s="615">
        <f>IFERROR(INDEX('MANO DE OBRA'!$F:$F,MATCH(C1947,'MANO DE OBRA'!$B:$B,0)),"")</f>
        <v>0.77116642793298318</v>
      </c>
      <c r="F1947" s="603">
        <f>IFERROR(INDEX('MANO DE OBRA'!$J:$J,MATCH(C1947,'MANO DE OBRA'!$B:$B,0)),"")</f>
        <v>103371.47181666666</v>
      </c>
      <c r="G1947" s="83">
        <f>+G1946</f>
        <v>10</v>
      </c>
      <c r="H1947" s="603">
        <f>IFERROR((F1947/G1947)*D1947,0)</f>
        <v>10337.147181666665</v>
      </c>
      <c r="I1947" s="595"/>
    </row>
    <row r="1948" spans="2:9" ht="15" customHeight="1" thickBot="1">
      <c r="B1948" s="599"/>
      <c r="C1948" s="606"/>
      <c r="D1948" s="601"/>
      <c r="E1948" s="615" t="str">
        <f>IFERROR(INDEX('MANO DE OBRA'!$F:$F,MATCH(C1948,'MANO DE OBRA'!$B:$B,0)),"")</f>
        <v/>
      </c>
      <c r="F1948" s="603" t="str">
        <f>IFERROR(INDEX('MANO DE OBRA'!$J:$J,MATCH(C1948,'MANO DE OBRA'!$B:$B,0)),"")</f>
        <v/>
      </c>
      <c r="G1948" s="83"/>
      <c r="H1948" s="603">
        <f>IFERROR((F1948/G1948)*D1948,0)</f>
        <v>0</v>
      </c>
      <c r="I1948" s="595"/>
    </row>
    <row r="1949" spans="2:9" ht="15.75" thickBot="1">
      <c r="B1949" s="593"/>
      <c r="H1949" s="609" t="s">
        <v>307</v>
      </c>
      <c r="I1949" s="610">
        <f>SUM(H1946:H1948)</f>
        <v>27290.068559599997</v>
      </c>
    </row>
    <row r="1950" spans="2:9">
      <c r="B1950" s="593"/>
      <c r="C1950" s="611" t="s">
        <v>313</v>
      </c>
      <c r="I1950" s="595"/>
    </row>
    <row r="1951" spans="2:9" ht="30">
      <c r="B1951" s="596" t="s">
        <v>295</v>
      </c>
      <c r="C1951" s="597" t="s">
        <v>296</v>
      </c>
      <c r="D1951" s="613" t="s">
        <v>238</v>
      </c>
      <c r="E1951" s="613" t="s">
        <v>22</v>
      </c>
      <c r="F1951" s="613" t="s">
        <v>314</v>
      </c>
      <c r="G1951" s="613" t="s">
        <v>315</v>
      </c>
      <c r="H1951" s="613" t="s">
        <v>301</v>
      </c>
      <c r="I1951" s="595"/>
    </row>
    <row r="1952" spans="2:9">
      <c r="B1952" s="599"/>
      <c r="C1952" s="616" t="s">
        <v>316</v>
      </c>
      <c r="D1952" s="615">
        <v>0.05</v>
      </c>
      <c r="E1952" s="602"/>
      <c r="F1952" s="603">
        <f>+I1949</f>
        <v>27290.068559599997</v>
      </c>
      <c r="G1952" s="601">
        <v>1</v>
      </c>
      <c r="H1952" s="603">
        <f>IFERROR(G1952*F1952*D1952,0)</f>
        <v>1364.50342798</v>
      </c>
      <c r="I1952" s="595"/>
    </row>
    <row r="1953" spans="2:9" ht="30">
      <c r="B1953" s="599"/>
      <c r="C1953" s="616" t="s">
        <v>364</v>
      </c>
      <c r="D1953" s="601"/>
      <c r="E1953" s="601" t="str">
        <f>IFERROR(INDEX(INSUMOS!$C:$C,MATCH(C1953,INSUMOS!$B:$B,0)),"")</f>
        <v>m</v>
      </c>
      <c r="F1953" s="603">
        <f>IFERROR(INDEX(INSUMOS!$D:$D,MATCH(C1953,INSUMOS!$B:$B,0)),"")</f>
        <v>8711</v>
      </c>
      <c r="G1953" s="601">
        <v>1.1000000000000001</v>
      </c>
      <c r="H1953" s="603">
        <f>IFERROR(G1953*F1953,0)</f>
        <v>9582.1</v>
      </c>
      <c r="I1953" s="595"/>
    </row>
    <row r="1954" spans="2:9">
      <c r="B1954" s="599"/>
      <c r="C1954" s="600"/>
      <c r="D1954" s="601"/>
      <c r="E1954" s="601" t="str">
        <f>IFERROR(INDEX(INSUMOS!$C:$C,MATCH(C1954,INSUMOS!$B:$B,0)),"")</f>
        <v/>
      </c>
      <c r="F1954" s="607" t="str">
        <f>IFERROR(INDEX(INSUMOS!$D:$D,MATCH(C1954,INSUMOS!$B:$B,0)),"")</f>
        <v/>
      </c>
      <c r="G1954" s="83"/>
      <c r="H1954" s="603">
        <f>IFERROR(G1954*F1954,0)</f>
        <v>0</v>
      </c>
      <c r="I1954" s="595"/>
    </row>
    <row r="1955" spans="2:9">
      <c r="B1955" s="599"/>
      <c r="C1955" s="600"/>
      <c r="D1955" s="601"/>
      <c r="E1955" s="601" t="str">
        <f>IFERROR(INDEX(INSUMOS!$C:$C,MATCH(C1955,INSUMOS!$B:$B,0)),"")</f>
        <v/>
      </c>
      <c r="F1955" s="607" t="str">
        <f>IFERROR(INDEX(INSUMOS!$D:$D,MATCH(C1955,INSUMOS!$B:$B,0)),"")</f>
        <v/>
      </c>
      <c r="G1955" s="83"/>
      <c r="H1955" s="603">
        <f>IFERROR(G1955*F1955,0)</f>
        <v>0</v>
      </c>
      <c r="I1955" s="595"/>
    </row>
    <row r="1956" spans="2:9">
      <c r="B1956" s="599"/>
      <c r="C1956" s="600"/>
      <c r="D1956" s="601"/>
      <c r="E1956" s="601" t="str">
        <f>IFERROR(INDEX(INSUMOS!$C:$C,MATCH(C1956,INSUMOS!$B:$B,0)),"")</f>
        <v/>
      </c>
      <c r="F1956" s="607" t="str">
        <f>IFERROR(INDEX(INSUMOS!$D:$D,MATCH(C1956,INSUMOS!$B:$B,0)),"")</f>
        <v/>
      </c>
      <c r="G1956" s="83"/>
      <c r="H1956" s="603">
        <f>IFERROR(G1956*F1956,0)</f>
        <v>0</v>
      </c>
      <c r="I1956" s="595"/>
    </row>
    <row r="1957" spans="2:9" ht="15.75" thickBot="1">
      <c r="B1957" s="599"/>
      <c r="C1957" s="600"/>
      <c r="D1957" s="601"/>
      <c r="E1957" s="601" t="str">
        <f>IFERROR(INDEX(INSUMOS!$C:$C,MATCH(C1957,INSUMOS!$B:$B,0)),"")</f>
        <v/>
      </c>
      <c r="F1957" s="607" t="str">
        <f>IFERROR(INDEX(INSUMOS!$D:$D,MATCH(C1957,INSUMOS!$B:$B,0)),"")</f>
        <v/>
      </c>
      <c r="G1957" s="83"/>
      <c r="H1957" s="608">
        <f>IFERROR(G1957*F1957,0)</f>
        <v>0</v>
      </c>
      <c r="I1957" s="595"/>
    </row>
    <row r="1958" spans="2:9" ht="15.75" thickBot="1">
      <c r="B1958" s="593"/>
      <c r="H1958" s="609" t="s">
        <v>307</v>
      </c>
      <c r="I1958" s="610">
        <f>SUM(H1952:H1957)</f>
        <v>10946.603427980001</v>
      </c>
    </row>
    <row r="1959" spans="2:9">
      <c r="B1959" s="593"/>
      <c r="C1959" s="611" t="s">
        <v>317</v>
      </c>
      <c r="I1959" s="595"/>
    </row>
    <row r="1960" spans="2:9" ht="30">
      <c r="B1960" s="596" t="s">
        <v>295</v>
      </c>
      <c r="C1960" s="597" t="s">
        <v>296</v>
      </c>
      <c r="D1960" s="613" t="s">
        <v>238</v>
      </c>
      <c r="E1960" s="613" t="s">
        <v>22</v>
      </c>
      <c r="F1960" s="613" t="s">
        <v>314</v>
      </c>
      <c r="G1960" s="613" t="s">
        <v>315</v>
      </c>
      <c r="H1960" s="598" t="s">
        <v>301</v>
      </c>
      <c r="I1960" s="595"/>
    </row>
    <row r="1961" spans="2:9">
      <c r="B1961" s="599"/>
      <c r="C1961" s="616" t="s">
        <v>318</v>
      </c>
      <c r="D1961" s="615">
        <v>0.01</v>
      </c>
      <c r="E1961" s="617">
        <v>1</v>
      </c>
      <c r="F1961" s="603">
        <f>+I1949</f>
        <v>27290.068559599997</v>
      </c>
      <c r="G1961" s="601">
        <v>0.01</v>
      </c>
      <c r="H1961" s="603">
        <f>IFERROR(G1961*F1961,0)</f>
        <v>272.90068559599996</v>
      </c>
      <c r="I1961" s="595"/>
    </row>
    <row r="1962" spans="2:9">
      <c r="B1962" s="599"/>
      <c r="C1962" s="600"/>
      <c r="E1962" s="601" t="str">
        <f>IFERROR(INDEX(INSUMOS!$C:$C,MATCH(C1962,INSUMOS!$B:$B,0)),"")</f>
        <v/>
      </c>
      <c r="F1962" s="603" t="str">
        <f>IFERROR(INDEX(INSUMOS!$D:$D,MATCH(C1962,INSUMOS!$B:$B,0)),"")</f>
        <v/>
      </c>
      <c r="G1962" s="601">
        <v>1</v>
      </c>
      <c r="H1962" s="603">
        <f>IFERROR(G1962*F1962,0)</f>
        <v>0</v>
      </c>
      <c r="I1962" s="595"/>
    </row>
    <row r="1963" spans="2:9" ht="15.75" thickBot="1">
      <c r="B1963" s="599"/>
      <c r="C1963" s="606"/>
      <c r="D1963" s="601" t="str">
        <f>IFERROR(INDEX(INSUMOS!$C:$C,MATCH(C1963,INSUMOS!$B:$B,0)),"")</f>
        <v/>
      </c>
      <c r="E1963" s="602"/>
      <c r="F1963" s="603" t="str">
        <f>IFERROR(INDEX(INSUMOS!$D:$D,MATCH(C1963,INSUMOS!$B:$B,0)),"")</f>
        <v/>
      </c>
      <c r="G1963" s="601"/>
      <c r="H1963" s="603">
        <f>IFERROR(G1963*F1963,0)</f>
        <v>0</v>
      </c>
      <c r="I1963" s="595"/>
    </row>
    <row r="1964" spans="2:9" ht="15.75" thickBot="1">
      <c r="B1964" s="618"/>
      <c r="C1964" s="619"/>
      <c r="D1964" s="620"/>
      <c r="E1964" s="621"/>
      <c r="F1964" s="621"/>
      <c r="G1964" s="620"/>
      <c r="H1964" s="609" t="s">
        <v>307</v>
      </c>
      <c r="I1964" s="610">
        <f>SUM(H1961:H1963)</f>
        <v>272.90068559599996</v>
      </c>
    </row>
    <row r="1965" spans="2:9" ht="15.75" thickBot="1"/>
    <row r="1966" spans="2:9" ht="33" customHeight="1" thickBot="1">
      <c r="B1966" s="571"/>
      <c r="C1966" s="572" t="str">
        <f>+$C$2</f>
        <v>MANTENIMIENTO RESTAURANTES ESCOLARES</v>
      </c>
      <c r="D1966" s="573"/>
      <c r="E1966" s="573"/>
      <c r="F1966" s="573"/>
      <c r="G1966" s="574"/>
      <c r="H1966" s="575"/>
      <c r="I1966" s="576"/>
    </row>
    <row r="1967" spans="2:9" ht="33" customHeight="1" thickBot="1">
      <c r="B1967" s="577"/>
      <c r="C1967" s="578" t="str">
        <f>+$C$3</f>
        <v>GOBERNACION DE ANTIOQUIA</v>
      </c>
      <c r="D1967" s="579"/>
      <c r="E1967" s="579"/>
      <c r="F1967" s="579"/>
      <c r="G1967" s="580"/>
      <c r="H1967" s="581"/>
      <c r="I1967" s="582"/>
    </row>
    <row r="1968" spans="2:9" ht="15.75" thickBot="1">
      <c r="B1968" s="593"/>
      <c r="I1968" s="595"/>
    </row>
    <row r="1969" spans="2:10" ht="15.75" thickBot="1">
      <c r="B1969" s="589" t="s">
        <v>6</v>
      </c>
      <c r="C1969" s="773" t="str">
        <f>INDEX(ACTIVIDADES!$C:$C,MATCH(B1970,ACTIVIDADES!$B:$B,0))</f>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
      <c r="D1969" s="774"/>
      <c r="E1969" s="774"/>
      <c r="F1969" s="774"/>
      <c r="G1969" s="775"/>
      <c r="H1969" s="587" t="s">
        <v>289</v>
      </c>
      <c r="I1969" s="588" t="s">
        <v>290</v>
      </c>
    </row>
    <row r="1970" spans="2:10">
      <c r="B1970" s="784">
        <f>+ACTIVIDADES!B68</f>
        <v>9.01</v>
      </c>
      <c r="C1970" s="776"/>
      <c r="D1970" s="777"/>
      <c r="E1970" s="777"/>
      <c r="F1970" s="777"/>
      <c r="G1970" s="778"/>
      <c r="H1970" s="585">
        <f>IF(I1973=0,0,I1984/I1973)</f>
        <v>0.72655738303077</v>
      </c>
      <c r="I1970" s="586">
        <f>IF(I1973=0,0,I1990/I1973)</f>
        <v>0.25796473298983963</v>
      </c>
    </row>
    <row r="1971" spans="2:10" ht="15.75" thickBot="1">
      <c r="B1971" s="785"/>
      <c r="C1971" s="776"/>
      <c r="D1971" s="777"/>
      <c r="E1971" s="777"/>
      <c r="F1971" s="777"/>
      <c r="G1971" s="778"/>
      <c r="H1971" s="587" t="s">
        <v>291</v>
      </c>
      <c r="I1971" s="588" t="s">
        <v>292</v>
      </c>
    </row>
    <row r="1972" spans="2:10" ht="15.75" thickBot="1">
      <c r="B1972" s="589" t="s">
        <v>22</v>
      </c>
      <c r="C1972" s="776"/>
      <c r="D1972" s="777"/>
      <c r="E1972" s="777"/>
      <c r="F1972" s="777"/>
      <c r="G1972" s="778"/>
      <c r="H1972" s="585">
        <f>IF(I1973=0,0,I1999/I1973)</f>
        <v>1.2898236649491981E-2</v>
      </c>
      <c r="I1972" s="586">
        <f>IF(I1973=0,0,I2005/I1973)</f>
        <v>2.5796473298983964E-3</v>
      </c>
    </row>
    <row r="1973" spans="2:10" ht="30.75" customHeight="1" thickBot="1">
      <c r="B1973" s="590" t="str">
        <f>INDEX(ACTIVIDADES!$D:$D,MATCH(B1970,ACTIVIDADES!$B:$B,0))</f>
        <v>m</v>
      </c>
      <c r="C1973" s="781"/>
      <c r="D1973" s="782"/>
      <c r="E1973" s="782"/>
      <c r="F1973" s="782"/>
      <c r="G1973" s="783"/>
      <c r="H1973" s="591" t="s">
        <v>293</v>
      </c>
      <c r="I1973" s="592">
        <f>SUM(I1984:I2005)</f>
        <v>132237.40045443954</v>
      </c>
      <c r="J1973" s="570">
        <f>+B1970</f>
        <v>9.01</v>
      </c>
    </row>
    <row r="1974" spans="2:10">
      <c r="B1974" s="593"/>
      <c r="C1974" s="594" t="s">
        <v>294</v>
      </c>
      <c r="I1974" s="595"/>
    </row>
    <row r="1975" spans="2:10">
      <c r="B1975" s="596" t="s">
        <v>295</v>
      </c>
      <c r="C1975" s="597" t="s">
        <v>296</v>
      </c>
      <c r="D1975" s="598" t="s">
        <v>297</v>
      </c>
      <c r="E1975" s="598" t="s">
        <v>298</v>
      </c>
      <c r="F1975" s="598" t="s">
        <v>299</v>
      </c>
      <c r="G1975" s="598" t="s">
        <v>300</v>
      </c>
      <c r="H1975" s="598" t="s">
        <v>301</v>
      </c>
      <c r="I1975" s="595"/>
    </row>
    <row r="1976" spans="2:10">
      <c r="B1976" s="599"/>
      <c r="C1976" s="600" t="s">
        <v>365</v>
      </c>
      <c r="D1976" s="601" t="str">
        <f>IFERROR(INDEX(INSUMOS!$C:$C,MATCH(C1976,INSUMOS!$B:$B,0)),"")</f>
        <v>un</v>
      </c>
      <c r="E1976" s="634">
        <v>5.25</v>
      </c>
      <c r="F1976" s="603">
        <f>IFERROR(INDEX(INSUMOS!$D:$D,MATCH(C1976,INSUMOS!$B:$B,0)),"")</f>
        <v>3400</v>
      </c>
      <c r="G1976" s="615">
        <v>0.1</v>
      </c>
      <c r="H1976" s="603">
        <f>IFERROR(G1976*F1976*E1976+F1976*E1976,0)</f>
        <v>19635</v>
      </c>
      <c r="I1976" s="595"/>
    </row>
    <row r="1977" spans="2:10">
      <c r="B1977" s="599"/>
      <c r="C1977" s="600" t="s">
        <v>341</v>
      </c>
      <c r="D1977" s="601" t="str">
        <f>IFERROR(INDEX(INSUMOS!$C:$C,MATCH(C1977,INSUMOS!$B:$B,0)),"")</f>
        <v>m3</v>
      </c>
      <c r="E1977" s="634">
        <v>8.9999999999999993E-3</v>
      </c>
      <c r="F1977" s="603">
        <f>IFERROR(INDEX(INSUMOS!$D:$D,MATCH(C1977,INSUMOS!$B:$B,0)),"")</f>
        <v>619615.46699661866</v>
      </c>
      <c r="G1977" s="615"/>
      <c r="H1977" s="603">
        <f t="shared" ref="H1977:H1983" si="51">IFERROR(G1977*F1977*E1977+F1977*E1977,0)</f>
        <v>5576.5392029695677</v>
      </c>
      <c r="I1977" s="595"/>
    </row>
    <row r="1978" spans="2:10">
      <c r="B1978" s="599"/>
      <c r="C1978" s="600" t="s">
        <v>353</v>
      </c>
      <c r="D1978" s="601" t="str">
        <f>IFERROR(INDEX(INSUMOS!$C:$C,MATCH(C1978,INSUMOS!$B:$B,0)),"")</f>
        <v>kg</v>
      </c>
      <c r="E1978" s="634">
        <v>2.1629999999999998</v>
      </c>
      <c r="F1978" s="603">
        <f>IFERROR(INDEX(INSUMOS!$D:$D,MATCH(C1978,INSUMOS!$B:$B,0)),"")</f>
        <v>28827</v>
      </c>
      <c r="G1978" s="615"/>
      <c r="H1978" s="603">
        <f t="shared" si="51"/>
        <v>62352.800999999992</v>
      </c>
      <c r="I1978" s="595"/>
    </row>
    <row r="1979" spans="2:10">
      <c r="B1979" s="599"/>
      <c r="C1979" s="600" t="s">
        <v>366</v>
      </c>
      <c r="D1979" s="601" t="str">
        <f>IFERROR(INDEX(INSUMOS!$C:$C,MATCH(C1979,INSUMOS!$B:$B,0)),"")</f>
        <v>kg</v>
      </c>
      <c r="E1979" s="634">
        <v>0.23793</v>
      </c>
      <c r="F1979" s="603">
        <f>IFERROR(INDEX(INSUMOS!$D:$D,MATCH(C1979,INSUMOS!$B:$B,0)),"")</f>
        <v>25687</v>
      </c>
      <c r="G1979" s="615"/>
      <c r="H1979" s="603">
        <f t="shared" si="51"/>
        <v>6111.7079100000001</v>
      </c>
      <c r="I1979" s="595"/>
    </row>
    <row r="1980" spans="2:10">
      <c r="B1980" s="599"/>
      <c r="C1980" s="600" t="s">
        <v>367</v>
      </c>
      <c r="D1980" s="601" t="str">
        <f>IFERROR(INDEX(INSUMOS!$C:$C,MATCH(C1980,INSUMOS!$B:$B,0)),"")</f>
        <v>m2</v>
      </c>
      <c r="E1980" s="634">
        <v>1.0814999999999999</v>
      </c>
      <c r="F1980" s="603">
        <f>IFERROR(INDEX(INSUMOS!$D:$D,MATCH(C1980,INSUMOS!$B:$B,0)),"")</f>
        <v>2221</v>
      </c>
      <c r="G1980" s="615"/>
      <c r="H1980" s="603">
        <f t="shared" si="51"/>
        <v>2402.0114999999996</v>
      </c>
      <c r="I1980" s="595"/>
    </row>
    <row r="1981" spans="2:10">
      <c r="B1981" s="599"/>
      <c r="C1981" s="600"/>
      <c r="D1981" s="601" t="str">
        <f>IFERROR(INDEX(INSUMOS!$C:$C,MATCH(C1981,INSUMOS!$B:$B,0)),"")</f>
        <v/>
      </c>
      <c r="E1981" s="634"/>
      <c r="F1981" s="603" t="str">
        <f>IFERROR(INDEX(INSUMOS!$D:$D,MATCH(C1981,INSUMOS!$B:$B,0)),"")</f>
        <v/>
      </c>
      <c r="G1981" s="615"/>
      <c r="H1981" s="603">
        <f t="shared" si="51"/>
        <v>0</v>
      </c>
      <c r="I1981" s="595"/>
    </row>
    <row r="1982" spans="2:10">
      <c r="B1982" s="599"/>
      <c r="C1982" s="606"/>
      <c r="D1982" s="601" t="str">
        <f>IFERROR(INDEX(INSUMOS!$C:$C,MATCH(C1982,INSUMOS!$B:$B,0)),"")</f>
        <v/>
      </c>
      <c r="E1982" s="602"/>
      <c r="F1982" s="603" t="str">
        <f>IFERROR(INDEX(INSUMOS!$D:$D,MATCH(C1982,INSUMOS!$B:$B,0)),"")</f>
        <v/>
      </c>
      <c r="G1982" s="615"/>
      <c r="H1982" s="603">
        <f t="shared" si="51"/>
        <v>0</v>
      </c>
      <c r="I1982" s="595"/>
    </row>
    <row r="1983" spans="2:10" ht="15.75" thickBot="1">
      <c r="B1983" s="599"/>
      <c r="C1983" s="606"/>
      <c r="D1983" s="601" t="str">
        <f>IFERROR(INDEX(INSUMOS!$C:$C,MATCH(C1983,INSUMOS!$B:$B,0)),"")</f>
        <v/>
      </c>
      <c r="E1983" s="602"/>
      <c r="F1983" s="603" t="str">
        <f>IFERROR(INDEX(INSUMOS!$D:$D,MATCH(C1983,INSUMOS!$B:$B,0)),"")</f>
        <v/>
      </c>
      <c r="G1983" s="615"/>
      <c r="H1983" s="608">
        <f t="shared" si="51"/>
        <v>0</v>
      </c>
      <c r="I1983" s="595"/>
    </row>
    <row r="1984" spans="2:10" ht="15.75" thickBot="1">
      <c r="B1984" s="593"/>
      <c r="H1984" s="609" t="s">
        <v>307</v>
      </c>
      <c r="I1984" s="610">
        <f>SUM(H1976:H1983)</f>
        <v>96078.059612969548</v>
      </c>
    </row>
    <row r="1985" spans="2:9">
      <c r="B1985" s="593"/>
      <c r="C1985" s="611" t="s">
        <v>308</v>
      </c>
      <c r="I1985" s="595"/>
    </row>
    <row r="1986" spans="2:9">
      <c r="B1986" s="596" t="s">
        <v>295</v>
      </c>
      <c r="C1986" s="597" t="s">
        <v>296</v>
      </c>
      <c r="D1986" s="598" t="s">
        <v>309</v>
      </c>
      <c r="E1986" s="612" t="s">
        <v>310</v>
      </c>
      <c r="F1986" s="612"/>
      <c r="G1986" s="613" t="s">
        <v>311</v>
      </c>
      <c r="H1986" s="614" t="s">
        <v>301</v>
      </c>
      <c r="I1986" s="595"/>
    </row>
    <row r="1987" spans="2:9">
      <c r="B1987" s="599"/>
      <c r="C1987" s="606" t="s">
        <v>330</v>
      </c>
      <c r="D1987" s="601">
        <v>1</v>
      </c>
      <c r="E1987" s="615">
        <f>IFERROR(INDEX('MANO DE OBRA'!$F:$F,MATCH(C1987,'MANO DE OBRA'!$B:$B,0)),"")</f>
        <v>0.77116642793298318</v>
      </c>
      <c r="F1987" s="603">
        <f>IFERROR(INDEX('MANO DE OBRA'!$J:$J,MATCH(C1987,'MANO DE OBRA'!$B:$B,0)),"")</f>
        <v>169529.21377933328</v>
      </c>
      <c r="G1987" s="83">
        <v>8</v>
      </c>
      <c r="H1987" s="603">
        <f>IFERROR((F1987/G1987)*D1987,0)</f>
        <v>21191.15172241666</v>
      </c>
      <c r="I1987" s="595"/>
    </row>
    <row r="1988" spans="2:9">
      <c r="B1988" s="599"/>
      <c r="C1988" s="606" t="s">
        <v>312</v>
      </c>
      <c r="D1988" s="601">
        <v>1</v>
      </c>
      <c r="E1988" s="615">
        <f>IFERROR(INDEX('MANO DE OBRA'!$F:$F,MATCH(C1988,'MANO DE OBRA'!$B:$B,0)),"")</f>
        <v>0.77116642793298318</v>
      </c>
      <c r="F1988" s="603">
        <f>IFERROR(INDEX('MANO DE OBRA'!$J:$J,MATCH(C1988,'MANO DE OBRA'!$B:$B,0)),"")</f>
        <v>103371.47181666666</v>
      </c>
      <c r="G1988" s="83">
        <f>+G1987</f>
        <v>8</v>
      </c>
      <c r="H1988" s="603">
        <f>IFERROR((F1988/G1988)*D1988,0)</f>
        <v>12921.433977083332</v>
      </c>
      <c r="I1988" s="595"/>
    </row>
    <row r="1989" spans="2:9" ht="15.75" thickBot="1">
      <c r="B1989" s="599"/>
      <c r="C1989" s="606"/>
      <c r="D1989" s="601"/>
      <c r="E1989" s="615" t="str">
        <f>IFERROR(INDEX('MANO DE OBRA'!$F:$F,MATCH(C1989,'MANO DE OBRA'!$B:$B,0)),"")</f>
        <v/>
      </c>
      <c r="F1989" s="603" t="str">
        <f>IFERROR(INDEX('MANO DE OBRA'!$J:$J,MATCH(C1989,'MANO DE OBRA'!$B:$B,0)),"")</f>
        <v/>
      </c>
      <c r="G1989" s="83"/>
      <c r="H1989" s="603">
        <f>IFERROR((F1989/G1989)*D1989,0)</f>
        <v>0</v>
      </c>
      <c r="I1989" s="595"/>
    </row>
    <row r="1990" spans="2:9" ht="15.75" thickBot="1">
      <c r="B1990" s="593"/>
      <c r="H1990" s="609" t="s">
        <v>307</v>
      </c>
      <c r="I1990" s="610">
        <f>SUM(H1987:H1989)</f>
        <v>34112.585699499992</v>
      </c>
    </row>
    <row r="1991" spans="2:9">
      <c r="B1991" s="593"/>
      <c r="C1991" s="611" t="s">
        <v>313</v>
      </c>
      <c r="I1991" s="595"/>
    </row>
    <row r="1992" spans="2:9" ht="30">
      <c r="B1992" s="596" t="s">
        <v>295</v>
      </c>
      <c r="C1992" s="597" t="s">
        <v>296</v>
      </c>
      <c r="D1992" s="613" t="s">
        <v>238</v>
      </c>
      <c r="E1992" s="613" t="s">
        <v>22</v>
      </c>
      <c r="F1992" s="613" t="s">
        <v>314</v>
      </c>
      <c r="G1992" s="613" t="s">
        <v>315</v>
      </c>
      <c r="H1992" s="613" t="s">
        <v>301</v>
      </c>
      <c r="I1992" s="595"/>
    </row>
    <row r="1993" spans="2:9">
      <c r="B1993" s="599"/>
      <c r="C1993" s="616" t="s">
        <v>316</v>
      </c>
      <c r="D1993" s="615">
        <v>0.05</v>
      </c>
      <c r="E1993" s="602"/>
      <c r="F1993" s="603">
        <f>+I1990</f>
        <v>34112.585699499992</v>
      </c>
      <c r="G1993" s="601">
        <v>1</v>
      </c>
      <c r="H1993" s="603">
        <f>IFERROR(G1993*F1993*D1993,0)</f>
        <v>1705.6292849749998</v>
      </c>
      <c r="I1993" s="595"/>
    </row>
    <row r="1994" spans="2:9">
      <c r="B1994" s="599"/>
      <c r="D1994" s="601"/>
      <c r="E1994" s="601" t="str">
        <f>IFERROR(INDEX(INSUMOS!$C:$C,MATCH(C1994,INSUMOS!$B:$B,0)),"")</f>
        <v/>
      </c>
      <c r="F1994" s="603" t="str">
        <f>IFERROR(INDEX(INSUMOS!$D:$D,MATCH(C1994,INSUMOS!$B:$B,0)),"")</f>
        <v/>
      </c>
      <c r="G1994" s="83"/>
      <c r="H1994" s="603">
        <f>IFERROR(G1994*F1994,0)</f>
        <v>0</v>
      </c>
      <c r="I1994" s="595"/>
    </row>
    <row r="1995" spans="2:9">
      <c r="B1995" s="599"/>
      <c r="C1995" s="600"/>
      <c r="D1995" s="601"/>
      <c r="E1995" s="601" t="str">
        <f>IFERROR(INDEX(INSUMOS!$C:$C,MATCH(C1995,INSUMOS!$B:$B,0)),"")</f>
        <v/>
      </c>
      <c r="F1995" s="603" t="str">
        <f>IFERROR(INDEX(INSUMOS!$D:$D,MATCH(C1995,INSUMOS!$B:$B,0)),"")</f>
        <v/>
      </c>
      <c r="G1995" s="83"/>
      <c r="H1995" s="603">
        <f>IFERROR(G1995*F1995,0)</f>
        <v>0</v>
      </c>
      <c r="I1995" s="595"/>
    </row>
    <row r="1996" spans="2:9">
      <c r="B1996" s="599"/>
      <c r="C1996" s="600"/>
      <c r="D1996" s="601"/>
      <c r="E1996" s="601" t="str">
        <f>IFERROR(INDEX(INSUMOS!$C:$C,MATCH(C1996,INSUMOS!$B:$B,0)),"")</f>
        <v/>
      </c>
      <c r="F1996" s="603" t="str">
        <f>IFERROR(INDEX(INSUMOS!$D:$D,MATCH(C1996,INSUMOS!$B:$B,0)),"")</f>
        <v/>
      </c>
      <c r="G1996" s="83"/>
      <c r="H1996" s="603">
        <f>IFERROR(G1996*F1996,0)</f>
        <v>0</v>
      </c>
      <c r="I1996" s="595"/>
    </row>
    <row r="1997" spans="2:9">
      <c r="B1997" s="599"/>
      <c r="C1997" s="600"/>
      <c r="D1997" s="601"/>
      <c r="E1997" s="601" t="str">
        <f>IFERROR(INDEX(INSUMOS!$C:$C,MATCH(C1997,INSUMOS!$B:$B,0)),"")</f>
        <v/>
      </c>
      <c r="F1997" s="603" t="str">
        <f>IFERROR(INDEX(INSUMOS!$D:$D,MATCH(C1997,INSUMOS!$B:$B,0)),"")</f>
        <v/>
      </c>
      <c r="G1997" s="83"/>
      <c r="H1997" s="603">
        <f>IFERROR(G1997*F1997,0)</f>
        <v>0</v>
      </c>
      <c r="I1997" s="595"/>
    </row>
    <row r="1998" spans="2:9" ht="15.75" thickBot="1">
      <c r="B1998" s="599"/>
      <c r="C1998" s="600"/>
      <c r="D1998" s="601"/>
      <c r="E1998" s="601" t="str">
        <f>IFERROR(INDEX(INSUMOS!$C:$C,MATCH(C1998,INSUMOS!$B:$B,0)),"")</f>
        <v/>
      </c>
      <c r="F1998" s="603" t="str">
        <f>IFERROR(INDEX(INSUMOS!$D:$D,MATCH(C1998,INSUMOS!$B:$B,0)),"")</f>
        <v/>
      </c>
      <c r="G1998" s="83"/>
      <c r="H1998" s="608">
        <f>IFERROR(G1998*F1998,0)</f>
        <v>0</v>
      </c>
      <c r="I1998" s="595"/>
    </row>
    <row r="1999" spans="2:9" ht="15.75" thickBot="1">
      <c r="B1999" s="593"/>
      <c r="H1999" s="609" t="s">
        <v>307</v>
      </c>
      <c r="I1999" s="610">
        <f>SUM(H1993:H1998)</f>
        <v>1705.6292849749998</v>
      </c>
    </row>
    <row r="2000" spans="2:9">
      <c r="B2000" s="593"/>
      <c r="C2000" s="611" t="s">
        <v>317</v>
      </c>
      <c r="I2000" s="595"/>
    </row>
    <row r="2001" spans="2:10" ht="30">
      <c r="B2001" s="596" t="s">
        <v>295</v>
      </c>
      <c r="C2001" s="597" t="s">
        <v>296</v>
      </c>
      <c r="D2001" s="613" t="s">
        <v>238</v>
      </c>
      <c r="E2001" s="613" t="s">
        <v>22</v>
      </c>
      <c r="F2001" s="613" t="s">
        <v>314</v>
      </c>
      <c r="G2001" s="613" t="s">
        <v>315</v>
      </c>
      <c r="H2001" s="598" t="s">
        <v>301</v>
      </c>
      <c r="I2001" s="595"/>
    </row>
    <row r="2002" spans="2:10">
      <c r="B2002" s="599"/>
      <c r="C2002" s="616" t="s">
        <v>318</v>
      </c>
      <c r="D2002" s="615">
        <v>0.01</v>
      </c>
      <c r="E2002" s="617">
        <v>1</v>
      </c>
      <c r="F2002" s="603">
        <f>+I1990</f>
        <v>34112.585699499992</v>
      </c>
      <c r="G2002" s="601">
        <v>0.01</v>
      </c>
      <c r="H2002" s="603">
        <f>IFERROR(G2002*F2002,0)</f>
        <v>341.12585699499994</v>
      </c>
      <c r="I2002" s="595"/>
    </row>
    <row r="2003" spans="2:10">
      <c r="B2003" s="599"/>
      <c r="C2003" s="600"/>
      <c r="E2003" s="601" t="str">
        <f>IFERROR(INDEX(INSUMOS!$C:$C,MATCH(C2003,INSUMOS!$B:$B,0)),"")</f>
        <v/>
      </c>
      <c r="F2003" s="603" t="str">
        <f>IFERROR(INDEX(INSUMOS!$D:$D,MATCH(C2003,INSUMOS!$B:$B,0)),"")</f>
        <v/>
      </c>
      <c r="G2003" s="601">
        <v>1</v>
      </c>
      <c r="H2003" s="603">
        <f>IFERROR(G2003*F2003,0)</f>
        <v>0</v>
      </c>
      <c r="I2003" s="595"/>
    </row>
    <row r="2004" spans="2:10" ht="15.75" thickBot="1">
      <c r="B2004" s="599"/>
      <c r="C2004" s="606"/>
      <c r="D2004" s="601" t="str">
        <f>IFERROR(INDEX(INSUMOS!$C:$C,MATCH(C2004,INSUMOS!$B:$B,0)),"")</f>
        <v/>
      </c>
      <c r="E2004" s="602"/>
      <c r="F2004" s="603" t="str">
        <f>IFERROR(INDEX(INSUMOS!$D:$D,MATCH(C2004,INSUMOS!$B:$B,0)),"")</f>
        <v/>
      </c>
      <c r="G2004" s="601"/>
      <c r="H2004" s="603">
        <f>IFERROR(G2004*F2004,0)</f>
        <v>0</v>
      </c>
      <c r="I2004" s="595"/>
    </row>
    <row r="2005" spans="2:10" ht="15.75" thickBot="1">
      <c r="B2005" s="618"/>
      <c r="C2005" s="619"/>
      <c r="D2005" s="620"/>
      <c r="E2005" s="621"/>
      <c r="F2005" s="621"/>
      <c r="G2005" s="620"/>
      <c r="H2005" s="609" t="s">
        <v>307</v>
      </c>
      <c r="I2005" s="610">
        <f>SUM(H2002:H2004)</f>
        <v>341.12585699499994</v>
      </c>
    </row>
    <row r="2006" spans="2:10" ht="15.75" thickBot="1"/>
    <row r="2007" spans="2:10" ht="33" customHeight="1" thickBot="1">
      <c r="B2007" s="571"/>
      <c r="C2007" s="572" t="str">
        <f>+$C$2</f>
        <v>MANTENIMIENTO RESTAURANTES ESCOLARES</v>
      </c>
      <c r="D2007" s="573"/>
      <c r="E2007" s="573"/>
      <c r="F2007" s="573"/>
      <c r="G2007" s="574"/>
      <c r="H2007" s="575"/>
      <c r="I2007" s="576"/>
    </row>
    <row r="2008" spans="2:10" ht="33" customHeight="1" thickBot="1">
      <c r="B2008" s="577"/>
      <c r="C2008" s="578" t="str">
        <f>+$C$3</f>
        <v>GOBERNACION DE ANTIOQUIA</v>
      </c>
      <c r="D2008" s="579"/>
      <c r="E2008" s="579"/>
      <c r="F2008" s="579"/>
      <c r="G2008" s="580"/>
      <c r="H2008" s="581"/>
      <c r="I2008" s="582"/>
    </row>
    <row r="2009" spans="2:10" ht="15.75" thickBot="1">
      <c r="B2009" s="593"/>
      <c r="I2009" s="595"/>
    </row>
    <row r="2010" spans="2:10" ht="15.75" thickBot="1">
      <c r="B2010" s="589" t="s">
        <v>6</v>
      </c>
      <c r="C2010" s="773" t="str">
        <f>INDEX(ACTIVIDADES!$C:$C,MATCH(B2011,ACTIVIDADES!$B:$B,0))</f>
        <v>MURO EN BLOQUE de concreto tres hiladas 20x20x40, con dobelas en concreto cada 60 cms, con varilla de refuerzo 3/8 60000 PSI, NO INCLUYE REFUERZO</v>
      </c>
      <c r="D2010" s="774"/>
      <c r="E2010" s="774"/>
      <c r="F2010" s="774"/>
      <c r="G2010" s="775"/>
      <c r="H2010" s="587" t="s">
        <v>289</v>
      </c>
      <c r="I2010" s="588" t="s">
        <v>290</v>
      </c>
    </row>
    <row r="2011" spans="2:10">
      <c r="B2011" s="784">
        <f>+ACTIVIDADES!B69</f>
        <v>9.02</v>
      </c>
      <c r="C2011" s="776"/>
      <c r="D2011" s="777"/>
      <c r="E2011" s="777"/>
      <c r="F2011" s="777"/>
      <c r="G2011" s="778"/>
      <c r="H2011" s="585">
        <f>IF(I2014=0,0,I2025/I2014)</f>
        <v>0.45465545627310727</v>
      </c>
      <c r="I2011" s="586">
        <f>IF(I2014=0,0,I2031/I2014)</f>
        <v>0.50634502420630378</v>
      </c>
    </row>
    <row r="2012" spans="2:10" ht="15.75" thickBot="1">
      <c r="B2012" s="785"/>
      <c r="C2012" s="776"/>
      <c r="D2012" s="777"/>
      <c r="E2012" s="777"/>
      <c r="F2012" s="777"/>
      <c r="G2012" s="778"/>
      <c r="H2012" s="587" t="s">
        <v>291</v>
      </c>
      <c r="I2012" s="588" t="s">
        <v>292</v>
      </c>
    </row>
    <row r="2013" spans="2:10" ht="15.75" thickBot="1">
      <c r="B2013" s="589" t="s">
        <v>22</v>
      </c>
      <c r="C2013" s="776"/>
      <c r="D2013" s="777"/>
      <c r="E2013" s="777"/>
      <c r="F2013" s="777"/>
      <c r="G2013" s="778"/>
      <c r="H2013" s="585">
        <f>IF(I2014=0,0,I2040/I2014)</f>
        <v>3.3936069278525847E-2</v>
      </c>
      <c r="I2013" s="586">
        <f>IF(I2014=0,0,I2046/I2014)</f>
        <v>5.0634502420630386E-3</v>
      </c>
    </row>
    <row r="2014" spans="2:10" ht="15.75" thickBot="1">
      <c r="B2014" s="590" t="str">
        <f>INDEX(ACTIVIDADES!$D:$D,MATCH(B2011,ACTIVIDADES!$B:$B,0))</f>
        <v>m</v>
      </c>
      <c r="C2014" s="781"/>
      <c r="D2014" s="782"/>
      <c r="E2014" s="782"/>
      <c r="F2014" s="782"/>
      <c r="G2014" s="783"/>
      <c r="H2014" s="591" t="s">
        <v>293</v>
      </c>
      <c r="I2014" s="592">
        <f>SUM(I2025:I2046)</f>
        <v>67370.239794439563</v>
      </c>
      <c r="J2014" s="570">
        <f>+B2011</f>
        <v>9.02</v>
      </c>
    </row>
    <row r="2015" spans="2:10">
      <c r="B2015" s="593"/>
      <c r="C2015" s="594" t="s">
        <v>294</v>
      </c>
      <c r="I2015" s="595"/>
    </row>
    <row r="2016" spans="2:10">
      <c r="B2016" s="596" t="s">
        <v>295</v>
      </c>
      <c r="C2016" s="597" t="s">
        <v>296</v>
      </c>
      <c r="D2016" s="598" t="s">
        <v>297</v>
      </c>
      <c r="E2016" s="598" t="s">
        <v>298</v>
      </c>
      <c r="F2016" s="598" t="s">
        <v>299</v>
      </c>
      <c r="G2016" s="598" t="s">
        <v>300</v>
      </c>
      <c r="H2016" s="598" t="s">
        <v>301</v>
      </c>
      <c r="I2016" s="595"/>
    </row>
    <row r="2017" spans="2:9" ht="29.25" customHeight="1">
      <c r="B2017" s="599"/>
      <c r="C2017" s="600" t="s">
        <v>368</v>
      </c>
      <c r="D2017" s="601" t="str">
        <f>IFERROR(INDEX(INSUMOS!$C:$C,MATCH(C2017,INSUMOS!$B:$B,0)),"")</f>
        <v>un</v>
      </c>
      <c r="E2017" s="634">
        <v>5.25</v>
      </c>
      <c r="F2017" s="603">
        <f>IFERROR(INDEX(INSUMOS!$D:$D,MATCH(C2017,INSUMOS!$B:$B,0)),"")</f>
        <v>3280</v>
      </c>
      <c r="G2017" s="615">
        <v>0.1</v>
      </c>
      <c r="H2017" s="603">
        <f>IFERROR(G2017*F2017*E2017+F2017*E2017,0)</f>
        <v>18942</v>
      </c>
      <c r="I2017" s="595"/>
    </row>
    <row r="2018" spans="2:9">
      <c r="B2018" s="599"/>
      <c r="C2018" s="600" t="s">
        <v>341</v>
      </c>
      <c r="D2018" s="601" t="str">
        <f>IFERROR(INDEX(INSUMOS!$C:$C,MATCH(C2018,INSUMOS!$B:$B,0)),"")</f>
        <v>m3</v>
      </c>
      <c r="E2018" s="634">
        <v>8.9999999999999993E-3</v>
      </c>
      <c r="F2018" s="603">
        <f>IFERROR(INDEX(INSUMOS!$D:$D,MATCH(C2018,INSUMOS!$B:$B,0)),"")</f>
        <v>619615.46699661866</v>
      </c>
      <c r="G2018" s="615"/>
      <c r="H2018" s="603">
        <f t="shared" ref="H2018:H2024" si="52">IFERROR(G2018*F2018*E2018+F2018*E2018,0)</f>
        <v>5576.5392029695677</v>
      </c>
      <c r="I2018" s="595"/>
    </row>
    <row r="2019" spans="2:9">
      <c r="B2019" s="599"/>
      <c r="C2019" s="600" t="s">
        <v>366</v>
      </c>
      <c r="D2019" s="601" t="str">
        <f>IFERROR(INDEX(INSUMOS!$C:$C,MATCH(C2019,INSUMOS!$B:$B,0)),"")</f>
        <v>kg</v>
      </c>
      <c r="E2019" s="634">
        <v>0.23793</v>
      </c>
      <c r="F2019" s="603">
        <f>IFERROR(INDEX(INSUMOS!$D:$D,MATCH(C2019,INSUMOS!$B:$B,0)),"")</f>
        <v>25687</v>
      </c>
      <c r="G2019" s="615"/>
      <c r="H2019" s="603">
        <f t="shared" si="52"/>
        <v>6111.7079100000001</v>
      </c>
      <c r="I2019" s="595"/>
    </row>
    <row r="2020" spans="2:9">
      <c r="B2020" s="599"/>
      <c r="C2020" s="600"/>
      <c r="D2020" s="601" t="str">
        <f>IFERROR(INDEX(INSUMOS!$C:$C,MATCH(C2020,INSUMOS!$B:$B,0)),"")</f>
        <v/>
      </c>
      <c r="E2020" s="634"/>
      <c r="F2020" s="603" t="str">
        <f>IFERROR(INDEX(INSUMOS!$D:$D,MATCH(C2020,INSUMOS!$B:$B,0)),"")</f>
        <v/>
      </c>
      <c r="G2020" s="615"/>
      <c r="H2020" s="603">
        <f t="shared" si="52"/>
        <v>0</v>
      </c>
      <c r="I2020" s="595"/>
    </row>
    <row r="2021" spans="2:9">
      <c r="B2021" s="599"/>
      <c r="C2021" s="600"/>
      <c r="D2021" s="601" t="str">
        <f>IFERROR(INDEX(INSUMOS!$C:$C,MATCH(C2021,INSUMOS!$B:$B,0)),"")</f>
        <v/>
      </c>
      <c r="E2021" s="634"/>
      <c r="F2021" s="603" t="str">
        <f>IFERROR(INDEX(INSUMOS!$D:$D,MATCH(C2021,INSUMOS!$B:$B,0)),"")</f>
        <v/>
      </c>
      <c r="G2021" s="615"/>
      <c r="H2021" s="603">
        <f t="shared" si="52"/>
        <v>0</v>
      </c>
      <c r="I2021" s="595"/>
    </row>
    <row r="2022" spans="2:9">
      <c r="B2022" s="599"/>
      <c r="C2022" s="600"/>
      <c r="D2022" s="601" t="str">
        <f>IFERROR(INDEX(INSUMOS!$C:$C,MATCH(C2022,INSUMOS!$B:$B,0)),"")</f>
        <v/>
      </c>
      <c r="E2022" s="634"/>
      <c r="F2022" s="603" t="str">
        <f>IFERROR(INDEX(INSUMOS!$D:$D,MATCH(C2022,INSUMOS!$B:$B,0)),"")</f>
        <v/>
      </c>
      <c r="G2022" s="615"/>
      <c r="H2022" s="603">
        <f t="shared" si="52"/>
        <v>0</v>
      </c>
      <c r="I2022" s="595"/>
    </row>
    <row r="2023" spans="2:9">
      <c r="B2023" s="599"/>
      <c r="C2023" s="606"/>
      <c r="D2023" s="601" t="str">
        <f>IFERROR(INDEX(INSUMOS!$C:$C,MATCH(C2023,INSUMOS!$B:$B,0)),"")</f>
        <v/>
      </c>
      <c r="E2023" s="602"/>
      <c r="F2023" s="603" t="str">
        <f>IFERROR(INDEX(INSUMOS!$D:$D,MATCH(C2023,INSUMOS!$B:$B,0)),"")</f>
        <v/>
      </c>
      <c r="G2023" s="615"/>
      <c r="H2023" s="603">
        <f t="shared" si="52"/>
        <v>0</v>
      </c>
      <c r="I2023" s="595"/>
    </row>
    <row r="2024" spans="2:9" ht="15.75" thickBot="1">
      <c r="B2024" s="599"/>
      <c r="C2024" s="606"/>
      <c r="D2024" s="601" t="str">
        <f>IFERROR(INDEX(INSUMOS!$C:$C,MATCH(C2024,INSUMOS!$B:$B,0)),"")</f>
        <v/>
      </c>
      <c r="E2024" s="602"/>
      <c r="F2024" s="603" t="str">
        <f>IFERROR(INDEX(INSUMOS!$D:$D,MATCH(C2024,INSUMOS!$B:$B,0)),"")</f>
        <v/>
      </c>
      <c r="G2024" s="615"/>
      <c r="H2024" s="608">
        <f t="shared" si="52"/>
        <v>0</v>
      </c>
      <c r="I2024" s="595"/>
    </row>
    <row r="2025" spans="2:9" ht="15.75" thickBot="1">
      <c r="B2025" s="593"/>
      <c r="H2025" s="609" t="s">
        <v>307</v>
      </c>
      <c r="I2025" s="610">
        <f>SUM(H2017:H2024)</f>
        <v>30630.24711296957</v>
      </c>
    </row>
    <row r="2026" spans="2:9">
      <c r="B2026" s="593"/>
      <c r="C2026" s="611" t="s">
        <v>308</v>
      </c>
      <c r="I2026" s="595"/>
    </row>
    <row r="2027" spans="2:9">
      <c r="B2027" s="596" t="s">
        <v>295</v>
      </c>
      <c r="C2027" s="597" t="s">
        <v>296</v>
      </c>
      <c r="D2027" s="598" t="s">
        <v>309</v>
      </c>
      <c r="E2027" s="612" t="s">
        <v>310</v>
      </c>
      <c r="F2027" s="612"/>
      <c r="G2027" s="613" t="s">
        <v>311</v>
      </c>
      <c r="H2027" s="614" t="s">
        <v>301</v>
      </c>
      <c r="I2027" s="595"/>
    </row>
    <row r="2028" spans="2:9">
      <c r="B2028" s="599"/>
      <c r="C2028" s="606" t="s">
        <v>330</v>
      </c>
      <c r="D2028" s="601">
        <v>1</v>
      </c>
      <c r="E2028" s="615">
        <f>IFERROR(INDEX('MANO DE OBRA'!$F:$F,MATCH(C2028,'MANO DE OBRA'!$B:$B,0)),"")</f>
        <v>0.77116642793298318</v>
      </c>
      <c r="F2028" s="603">
        <f>IFERROR(INDEX('MANO DE OBRA'!$J:$J,MATCH(C2028,'MANO DE OBRA'!$B:$B,0)),"")</f>
        <v>169529.21377933328</v>
      </c>
      <c r="G2028" s="83">
        <v>8</v>
      </c>
      <c r="H2028" s="603">
        <f>IFERROR((F2028/G2028)*D2028,0)</f>
        <v>21191.15172241666</v>
      </c>
      <c r="I2028" s="595"/>
    </row>
    <row r="2029" spans="2:9">
      <c r="B2029" s="599"/>
      <c r="C2029" s="606" t="s">
        <v>312</v>
      </c>
      <c r="D2029" s="601">
        <v>1</v>
      </c>
      <c r="E2029" s="615">
        <f>IFERROR(INDEX('MANO DE OBRA'!$F:$F,MATCH(C2029,'MANO DE OBRA'!$B:$B,0)),"")</f>
        <v>0.77116642793298318</v>
      </c>
      <c r="F2029" s="603">
        <f>IFERROR(INDEX('MANO DE OBRA'!$J:$J,MATCH(C2029,'MANO DE OBRA'!$B:$B,0)),"")</f>
        <v>103371.47181666666</v>
      </c>
      <c r="G2029" s="83">
        <f>+G2028</f>
        <v>8</v>
      </c>
      <c r="H2029" s="603">
        <f>IFERROR((F2029/G2029)*D2029,0)</f>
        <v>12921.433977083332</v>
      </c>
      <c r="I2029" s="595"/>
    </row>
    <row r="2030" spans="2:9" ht="15.75" thickBot="1">
      <c r="B2030" s="599"/>
      <c r="C2030" s="606"/>
      <c r="D2030" s="601"/>
      <c r="E2030" s="615" t="str">
        <f>IFERROR(INDEX('MANO DE OBRA'!$F:$F,MATCH(C2030,'MANO DE OBRA'!$B:$B,0)),"")</f>
        <v/>
      </c>
      <c r="F2030" s="603" t="str">
        <f>IFERROR(INDEX('MANO DE OBRA'!$J:$J,MATCH(C2030,'MANO DE OBRA'!$B:$B,0)),"")</f>
        <v/>
      </c>
      <c r="G2030" s="83"/>
      <c r="H2030" s="603">
        <f>IFERROR((F2030/G2030)*D2030,0)</f>
        <v>0</v>
      </c>
      <c r="I2030" s="595"/>
    </row>
    <row r="2031" spans="2:9" ht="15.75" thickBot="1">
      <c r="B2031" s="593"/>
      <c r="H2031" s="609" t="s">
        <v>307</v>
      </c>
      <c r="I2031" s="610">
        <f>SUM(H2028:H2030)</f>
        <v>34112.585699499992</v>
      </c>
    </row>
    <row r="2032" spans="2:9">
      <c r="B2032" s="593"/>
      <c r="C2032" s="611" t="s">
        <v>313</v>
      </c>
      <c r="I2032" s="595"/>
    </row>
    <row r="2033" spans="2:9" ht="30">
      <c r="B2033" s="596" t="s">
        <v>295</v>
      </c>
      <c r="C2033" s="597" t="s">
        <v>296</v>
      </c>
      <c r="D2033" s="613" t="s">
        <v>238</v>
      </c>
      <c r="E2033" s="613" t="s">
        <v>22</v>
      </c>
      <c r="F2033" s="613" t="s">
        <v>314</v>
      </c>
      <c r="G2033" s="613" t="s">
        <v>315</v>
      </c>
      <c r="H2033" s="613" t="s">
        <v>301</v>
      </c>
      <c r="I2033" s="595"/>
    </row>
    <row r="2034" spans="2:9">
      <c r="B2034" s="599"/>
      <c r="C2034" s="616" t="s">
        <v>316</v>
      </c>
      <c r="D2034" s="615">
        <v>0.05</v>
      </c>
      <c r="E2034" s="602"/>
      <c r="F2034" s="603">
        <f>+I2031</f>
        <v>34112.585699499992</v>
      </c>
      <c r="G2034" s="601">
        <v>1</v>
      </c>
      <c r="H2034" s="603">
        <f>IFERROR(G2034*F2034*D2034,0)</f>
        <v>1705.6292849749998</v>
      </c>
      <c r="I2034" s="595"/>
    </row>
    <row r="2035" spans="2:9">
      <c r="B2035" s="599"/>
      <c r="D2035" s="601"/>
      <c r="E2035" s="601" t="str">
        <f>IFERROR(INDEX(INSUMOS!$C:$C,MATCH(C2035,INSUMOS!$B:$B,0)),"")</f>
        <v/>
      </c>
      <c r="F2035" s="603" t="str">
        <f>IFERROR(INDEX(INSUMOS!$D:$D,MATCH(C2035,INSUMOS!$B:$B,0)),"")</f>
        <v/>
      </c>
      <c r="G2035" s="83"/>
      <c r="H2035" s="603">
        <f>IFERROR(G2035*F2035,0)</f>
        <v>0</v>
      </c>
      <c r="I2035" s="595"/>
    </row>
    <row r="2036" spans="2:9">
      <c r="B2036" s="599"/>
      <c r="C2036" s="600" t="s">
        <v>369</v>
      </c>
      <c r="D2036" s="601"/>
      <c r="E2036" s="601" t="str">
        <f>IFERROR(INDEX(INSUMOS!$C:$C,MATCH(C2036,INSUMOS!$B:$B,0)),"")</f>
        <v>día</v>
      </c>
      <c r="F2036" s="603">
        <f>IFERROR(INDEX(INSUMOS!$D:$D,MATCH(C2036,INSUMOS!$B:$B,0)),"")</f>
        <v>12400</v>
      </c>
      <c r="G2036" s="83">
        <v>0.04</v>
      </c>
      <c r="H2036" s="603">
        <f>IFERROR(G2036*F2036,0)</f>
        <v>496</v>
      </c>
      <c r="I2036" s="595"/>
    </row>
    <row r="2037" spans="2:9">
      <c r="B2037" s="599"/>
      <c r="C2037" s="600"/>
      <c r="D2037" s="601"/>
      <c r="E2037" s="601" t="str">
        <f>IFERROR(INDEX(INSUMOS!$C:$C,MATCH(C2037,INSUMOS!$B:$B,0)),"")</f>
        <v/>
      </c>
      <c r="F2037" s="603" t="str">
        <f>IFERROR(INDEX(INSUMOS!$D:$D,MATCH(C2037,INSUMOS!$B:$B,0)),"")</f>
        <v/>
      </c>
      <c r="G2037" s="83">
        <v>0.27027000000000001</v>
      </c>
      <c r="H2037" s="603">
        <f>IFERROR(G2037*F2037,0)</f>
        <v>0</v>
      </c>
      <c r="I2037" s="595"/>
    </row>
    <row r="2038" spans="2:9">
      <c r="B2038" s="599"/>
      <c r="C2038" s="600" t="s">
        <v>370</v>
      </c>
      <c r="D2038" s="601"/>
      <c r="E2038" s="601" t="str">
        <f>IFERROR(INDEX(INSUMOS!$C:$C,MATCH(C2038,INSUMOS!$B:$B,0)),"")</f>
        <v>día</v>
      </c>
      <c r="F2038" s="603">
        <f>IFERROR(INDEX(INSUMOS!$D:$D,MATCH(C2038,INSUMOS!$B:$B,0)),"")</f>
        <v>23712</v>
      </c>
      <c r="G2038" s="83">
        <v>3.5699999999999998E-3</v>
      </c>
      <c r="H2038" s="603">
        <f>IFERROR(G2038*F2038,0)</f>
        <v>84.651839999999993</v>
      </c>
      <c r="I2038" s="595"/>
    </row>
    <row r="2039" spans="2:9" ht="15.75" thickBot="1">
      <c r="B2039" s="599"/>
      <c r="C2039" s="600"/>
      <c r="D2039" s="601"/>
      <c r="E2039" s="601" t="str">
        <f>IFERROR(INDEX(INSUMOS!$C:$C,MATCH(C2039,INSUMOS!$B:$B,0)),"")</f>
        <v/>
      </c>
      <c r="F2039" s="607" t="str">
        <f>IFERROR(INDEX(INSUMOS!$D:$D,MATCH(C2039,INSUMOS!$B:$B,0)),"")</f>
        <v/>
      </c>
      <c r="G2039" s="83"/>
      <c r="H2039" s="608">
        <f>IFERROR(G2039*F2039,0)</f>
        <v>0</v>
      </c>
      <c r="I2039" s="595"/>
    </row>
    <row r="2040" spans="2:9" ht="15.75" thickBot="1">
      <c r="B2040" s="593"/>
      <c r="H2040" s="609" t="s">
        <v>307</v>
      </c>
      <c r="I2040" s="610">
        <f>SUM(H2034:H2039)</f>
        <v>2286.2811249749998</v>
      </c>
    </row>
    <row r="2041" spans="2:9">
      <c r="B2041" s="593"/>
      <c r="C2041" s="611" t="s">
        <v>317</v>
      </c>
      <c r="I2041" s="595"/>
    </row>
    <row r="2042" spans="2:9" ht="30">
      <c r="B2042" s="596" t="s">
        <v>295</v>
      </c>
      <c r="C2042" s="597" t="s">
        <v>296</v>
      </c>
      <c r="D2042" s="613" t="s">
        <v>238</v>
      </c>
      <c r="E2042" s="613" t="s">
        <v>22</v>
      </c>
      <c r="F2042" s="613" t="s">
        <v>314</v>
      </c>
      <c r="G2042" s="613" t="s">
        <v>315</v>
      </c>
      <c r="H2042" s="598" t="s">
        <v>301</v>
      </c>
      <c r="I2042" s="595"/>
    </row>
    <row r="2043" spans="2:9">
      <c r="B2043" s="599"/>
      <c r="C2043" s="616" t="s">
        <v>318</v>
      </c>
      <c r="D2043" s="615">
        <v>0.01</v>
      </c>
      <c r="E2043" s="617">
        <v>1</v>
      </c>
      <c r="F2043" s="603">
        <f>+I2031</f>
        <v>34112.585699499992</v>
      </c>
      <c r="G2043" s="601">
        <v>0.01</v>
      </c>
      <c r="H2043" s="603">
        <f>IFERROR(G2043*F2043,0)</f>
        <v>341.12585699499994</v>
      </c>
      <c r="I2043" s="595"/>
    </row>
    <row r="2044" spans="2:9">
      <c r="B2044" s="599"/>
      <c r="C2044" s="600"/>
      <c r="E2044" s="601" t="str">
        <f>IFERROR(INDEX(INSUMOS!$C:$C,MATCH(C2044,INSUMOS!$B:$B,0)),"")</f>
        <v/>
      </c>
      <c r="F2044" s="603" t="str">
        <f>IFERROR(INDEX(INSUMOS!$D:$D,MATCH(C2044,INSUMOS!$B:$B,0)),"")</f>
        <v/>
      </c>
      <c r="G2044" s="601">
        <v>1</v>
      </c>
      <c r="H2044" s="603">
        <f>IFERROR(G2044*F2044,0)</f>
        <v>0</v>
      </c>
      <c r="I2044" s="595"/>
    </row>
    <row r="2045" spans="2:9" ht="15.75" thickBot="1">
      <c r="B2045" s="599"/>
      <c r="C2045" s="606"/>
      <c r="D2045" s="601" t="str">
        <f>IFERROR(INDEX(INSUMOS!$C:$C,MATCH(C2045,INSUMOS!$B:$B,0)),"")</f>
        <v/>
      </c>
      <c r="E2045" s="602"/>
      <c r="F2045" s="603" t="str">
        <f>IFERROR(INDEX(INSUMOS!$D:$D,MATCH(C2045,INSUMOS!$B:$B,0)),"")</f>
        <v/>
      </c>
      <c r="G2045" s="601"/>
      <c r="H2045" s="603">
        <f>IFERROR(G2045*F2045,0)</f>
        <v>0</v>
      </c>
      <c r="I2045" s="595"/>
    </row>
    <row r="2046" spans="2:9" ht="15.75" thickBot="1">
      <c r="B2046" s="618"/>
      <c r="C2046" s="619"/>
      <c r="D2046" s="620"/>
      <c r="E2046" s="621"/>
      <c r="F2046" s="621"/>
      <c r="G2046" s="620"/>
      <c r="H2046" s="609" t="s">
        <v>307</v>
      </c>
      <c r="I2046" s="610">
        <f>SUM(H2043:H2045)</f>
        <v>341.12585699499994</v>
      </c>
    </row>
    <row r="2047" spans="2:9" ht="15.75" thickBot="1"/>
    <row r="2048" spans="2:9" ht="33" customHeight="1" thickBot="1">
      <c r="B2048" s="571"/>
      <c r="C2048" s="572" t="str">
        <f>+$C$2</f>
        <v>MANTENIMIENTO RESTAURANTES ESCOLARES</v>
      </c>
      <c r="D2048" s="573"/>
      <c r="E2048" s="573"/>
      <c r="F2048" s="573"/>
      <c r="G2048" s="574"/>
      <c r="H2048" s="575"/>
      <c r="I2048" s="576"/>
    </row>
    <row r="2049" spans="2:10" ht="33" customHeight="1" thickBot="1">
      <c r="B2049" s="577"/>
      <c r="C2049" s="578" t="str">
        <f>+$C$3</f>
        <v>GOBERNACION DE ANTIOQUIA</v>
      </c>
      <c r="D2049" s="579"/>
      <c r="E2049" s="579"/>
      <c r="F2049" s="579"/>
      <c r="G2049" s="580"/>
      <c r="H2049" s="581"/>
      <c r="I2049" s="582"/>
    </row>
    <row r="2050" spans="2:10" ht="15.75" thickBot="1">
      <c r="B2050" s="593"/>
      <c r="I2050" s="595"/>
    </row>
    <row r="2051" spans="2:10" ht="15.75" thickBot="1">
      <c r="B2051" s="589" t="s">
        <v>6</v>
      </c>
      <c r="C2051" s="773" t="str">
        <f>INDEX(ACTIVIDADES!$C:$C,MATCH(B2052,ACTIVIDADES!$B:$B,0))</f>
        <v>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2051" s="774"/>
      <c r="E2051" s="774"/>
      <c r="F2051" s="774"/>
      <c r="G2051" s="775"/>
      <c r="H2051" s="587" t="s">
        <v>289</v>
      </c>
      <c r="I2051" s="588" t="s">
        <v>290</v>
      </c>
    </row>
    <row r="2052" spans="2:10">
      <c r="B2052" s="784">
        <f>+ACTIVIDADES!B70</f>
        <v>9.0299999999999994</v>
      </c>
      <c r="C2052" s="776"/>
      <c r="D2052" s="777"/>
      <c r="E2052" s="777"/>
      <c r="F2052" s="777"/>
      <c r="G2052" s="778"/>
      <c r="H2052" s="585">
        <f>IF(I2055=0,0,I2066/I2055)</f>
        <v>0.5500331327047423</v>
      </c>
      <c r="I2052" s="586">
        <f>IF(I2055=0,0,I2072/I2055)</f>
        <v>0.38639592179256221</v>
      </c>
    </row>
    <row r="2053" spans="2:10" ht="15.75" thickBot="1">
      <c r="B2053" s="785"/>
      <c r="C2053" s="776"/>
      <c r="D2053" s="777"/>
      <c r="E2053" s="777"/>
      <c r="F2053" s="777"/>
      <c r="G2053" s="778"/>
      <c r="H2053" s="587" t="s">
        <v>291</v>
      </c>
      <c r="I2053" s="588" t="s">
        <v>292</v>
      </c>
    </row>
    <row r="2054" spans="2:10" ht="15.75" thickBot="1">
      <c r="B2054" s="589" t="s">
        <v>22</v>
      </c>
      <c r="C2054" s="776"/>
      <c r="D2054" s="777"/>
      <c r="E2054" s="777"/>
      <c r="F2054" s="777"/>
      <c r="G2054" s="778"/>
      <c r="H2054" s="585">
        <f>IF(I2055=0,0,I2081/I2055)</f>
        <v>5.9706986284769746E-2</v>
      </c>
      <c r="I2054" s="586">
        <f>IF(I2055=0,0,I2087/I2055)</f>
        <v>3.8639592179256221E-3</v>
      </c>
    </row>
    <row r="2055" spans="2:10" ht="30" customHeight="1" thickBot="1">
      <c r="B2055" s="590" t="str">
        <f>INDEX(ACTIVIDADES!$D:$D,MATCH(B2052,ACTIVIDADES!$B:$B,0))</f>
        <v>m²</v>
      </c>
      <c r="C2055" s="781"/>
      <c r="D2055" s="782"/>
      <c r="E2055" s="782"/>
      <c r="F2055" s="782"/>
      <c r="G2055" s="783"/>
      <c r="H2055" s="591" t="s">
        <v>293</v>
      </c>
      <c r="I2055" s="592">
        <f>SUM(I2066:I2087)</f>
        <v>70627.216853108373</v>
      </c>
      <c r="J2055" s="570">
        <f>+B2052</f>
        <v>9.0299999999999994</v>
      </c>
    </row>
    <row r="2056" spans="2:10">
      <c r="B2056" s="593"/>
      <c r="C2056" s="594" t="s">
        <v>294</v>
      </c>
      <c r="I2056" s="595"/>
    </row>
    <row r="2057" spans="2:10">
      <c r="B2057" s="596" t="s">
        <v>295</v>
      </c>
      <c r="C2057" s="597" t="s">
        <v>296</v>
      </c>
      <c r="D2057" s="598" t="s">
        <v>297</v>
      </c>
      <c r="E2057" s="598" t="s">
        <v>298</v>
      </c>
      <c r="F2057" s="598" t="s">
        <v>299</v>
      </c>
      <c r="G2057" s="598" t="s">
        <v>300</v>
      </c>
      <c r="H2057" s="598" t="s">
        <v>301</v>
      </c>
      <c r="I2057" s="595"/>
    </row>
    <row r="2058" spans="2:10" ht="31.5" customHeight="1">
      <c r="B2058" s="599"/>
      <c r="C2058" s="645" t="s">
        <v>371</v>
      </c>
      <c r="D2058" s="601" t="str">
        <f>IFERROR(INDEX(INSUMOS!$C:$C,MATCH(C2058,INSUMOS!$B:$B,0)),"")</f>
        <v>un</v>
      </c>
      <c r="E2058" s="634">
        <v>13</v>
      </c>
      <c r="F2058" s="603">
        <f>IFERROR(INDEX(INSUMOS!$D:$D,MATCH(C2058,INSUMOS!$B:$B,0)),"")</f>
        <v>1850</v>
      </c>
      <c r="G2058" s="615">
        <v>0.1</v>
      </c>
      <c r="H2058" s="603">
        <f>IFERROR(G2058*F2058*E2058+F2058*E2058,0)</f>
        <v>26455</v>
      </c>
      <c r="I2058" s="595"/>
    </row>
    <row r="2059" spans="2:10">
      <c r="B2059" s="599"/>
      <c r="C2059" s="600" t="s">
        <v>341</v>
      </c>
      <c r="D2059" s="601" t="str">
        <f>IFERROR(INDEX(INSUMOS!$C:$C,MATCH(C2059,INSUMOS!$B:$B,0)),"")</f>
        <v>m3</v>
      </c>
      <c r="E2059" s="634">
        <v>0.02</v>
      </c>
      <c r="F2059" s="603">
        <f>IFERROR(INDEX(INSUMOS!$D:$D,MATCH(C2059,INSUMOS!$B:$B,0)),"")</f>
        <v>619615.46699661866</v>
      </c>
      <c r="G2059" s="615"/>
      <c r="H2059" s="603">
        <f t="shared" ref="H2059:H2065" si="53">IFERROR(G2059*F2059*E2059+F2059*E2059,0)</f>
        <v>12392.309339932373</v>
      </c>
      <c r="I2059" s="595"/>
    </row>
    <row r="2060" spans="2:10">
      <c r="B2060" s="599"/>
      <c r="C2060" s="600"/>
      <c r="D2060" s="601" t="str">
        <f>IFERROR(INDEX(INSUMOS!$C:$C,MATCH(C2060,INSUMOS!$B:$B,0)),"")</f>
        <v/>
      </c>
      <c r="E2060" s="634"/>
      <c r="F2060" s="603" t="str">
        <f>IFERROR(INDEX(INSUMOS!$D:$D,MATCH(C2060,INSUMOS!$B:$B,0)),"")</f>
        <v/>
      </c>
      <c r="G2060" s="615"/>
      <c r="H2060" s="603">
        <f t="shared" si="53"/>
        <v>0</v>
      </c>
      <c r="I2060" s="595"/>
    </row>
    <row r="2061" spans="2:10">
      <c r="B2061" s="599"/>
      <c r="C2061" s="600"/>
      <c r="D2061" s="601" t="str">
        <f>IFERROR(INDEX(INSUMOS!$C:$C,MATCH(C2061,INSUMOS!$B:$B,0)),"")</f>
        <v/>
      </c>
      <c r="E2061" s="634"/>
      <c r="F2061" s="603" t="str">
        <f>IFERROR(INDEX(INSUMOS!$D:$D,MATCH(C2061,INSUMOS!$B:$B,0)),"")</f>
        <v/>
      </c>
      <c r="G2061" s="615"/>
      <c r="H2061" s="603">
        <f t="shared" si="53"/>
        <v>0</v>
      </c>
      <c r="I2061" s="595"/>
    </row>
    <row r="2062" spans="2:10">
      <c r="B2062" s="599"/>
      <c r="C2062" s="600"/>
      <c r="D2062" s="601" t="str">
        <f>IFERROR(INDEX(INSUMOS!$C:$C,MATCH(C2062,INSUMOS!$B:$B,0)),"")</f>
        <v/>
      </c>
      <c r="E2062" s="634"/>
      <c r="F2062" s="603" t="str">
        <f>IFERROR(INDEX(INSUMOS!$D:$D,MATCH(C2062,INSUMOS!$B:$B,0)),"")</f>
        <v/>
      </c>
      <c r="G2062" s="615"/>
      <c r="H2062" s="603">
        <f t="shared" si="53"/>
        <v>0</v>
      </c>
      <c r="I2062" s="595"/>
    </row>
    <row r="2063" spans="2:10">
      <c r="B2063" s="599"/>
      <c r="C2063" s="600"/>
      <c r="D2063" s="601" t="str">
        <f>IFERROR(INDEX(INSUMOS!$C:$C,MATCH(C2063,INSUMOS!$B:$B,0)),"")</f>
        <v/>
      </c>
      <c r="E2063" s="634"/>
      <c r="F2063" s="603" t="str">
        <f>IFERROR(INDEX(INSUMOS!$D:$D,MATCH(C2063,INSUMOS!$B:$B,0)),"")</f>
        <v/>
      </c>
      <c r="G2063" s="615"/>
      <c r="H2063" s="603">
        <f t="shared" si="53"/>
        <v>0</v>
      </c>
      <c r="I2063" s="595"/>
    </row>
    <row r="2064" spans="2:10">
      <c r="B2064" s="599"/>
      <c r="C2064" s="606"/>
      <c r="D2064" s="601" t="str">
        <f>IFERROR(INDEX(INSUMOS!$C:$C,MATCH(C2064,INSUMOS!$B:$B,0)),"")</f>
        <v/>
      </c>
      <c r="E2064" s="602"/>
      <c r="F2064" s="603" t="str">
        <f>IFERROR(INDEX(INSUMOS!$D:$D,MATCH(C2064,INSUMOS!$B:$B,0)),"")</f>
        <v/>
      </c>
      <c r="G2064" s="615"/>
      <c r="H2064" s="603">
        <f t="shared" si="53"/>
        <v>0</v>
      </c>
      <c r="I2064" s="595"/>
    </row>
    <row r="2065" spans="2:9" ht="15.75" thickBot="1">
      <c r="B2065" s="599"/>
      <c r="C2065" s="606"/>
      <c r="D2065" s="601" t="str">
        <f>IFERROR(INDEX(INSUMOS!$C:$C,MATCH(C2065,INSUMOS!$B:$B,0)),"")</f>
        <v/>
      </c>
      <c r="E2065" s="602"/>
      <c r="F2065" s="603" t="str">
        <f>IFERROR(INDEX(INSUMOS!$D:$D,MATCH(C2065,INSUMOS!$B:$B,0)),"")</f>
        <v/>
      </c>
      <c r="G2065" s="615"/>
      <c r="H2065" s="608">
        <f t="shared" si="53"/>
        <v>0</v>
      </c>
      <c r="I2065" s="595"/>
    </row>
    <row r="2066" spans="2:9" ht="15.75" thickBot="1">
      <c r="B2066" s="593"/>
      <c r="H2066" s="609" t="s">
        <v>307</v>
      </c>
      <c r="I2066" s="610">
        <f>SUM(H2058:H2065)</f>
        <v>38847.30933993237</v>
      </c>
    </row>
    <row r="2067" spans="2:9">
      <c r="B2067" s="593"/>
      <c r="C2067" s="611" t="s">
        <v>308</v>
      </c>
      <c r="I2067" s="595"/>
    </row>
    <row r="2068" spans="2:9">
      <c r="B2068" s="596" t="s">
        <v>295</v>
      </c>
      <c r="C2068" s="597" t="s">
        <v>296</v>
      </c>
      <c r="D2068" s="598" t="s">
        <v>309</v>
      </c>
      <c r="E2068" s="612" t="s">
        <v>310</v>
      </c>
      <c r="F2068" s="612"/>
      <c r="G2068" s="613" t="s">
        <v>311</v>
      </c>
      <c r="H2068" s="614" t="s">
        <v>301</v>
      </c>
      <c r="I2068" s="595"/>
    </row>
    <row r="2069" spans="2:9">
      <c r="B2069" s="599"/>
      <c r="C2069" s="606" t="s">
        <v>330</v>
      </c>
      <c r="D2069" s="601">
        <v>1</v>
      </c>
      <c r="E2069" s="615">
        <f>IFERROR(INDEX('MANO DE OBRA'!$F:$F,MATCH(C2069,'MANO DE OBRA'!$B:$B,0)),"")</f>
        <v>0.77116642793298318</v>
      </c>
      <c r="F2069" s="603">
        <f>IFERROR(INDEX('MANO DE OBRA'!$J:$J,MATCH(C2069,'MANO DE OBRA'!$B:$B,0)),"")</f>
        <v>169529.21377933328</v>
      </c>
      <c r="G2069" s="83">
        <v>10</v>
      </c>
      <c r="H2069" s="603">
        <f>IFERROR((F2069/G2069)*D2069,0)</f>
        <v>16952.921377933329</v>
      </c>
      <c r="I2069" s="595"/>
    </row>
    <row r="2070" spans="2:9">
      <c r="B2070" s="599"/>
      <c r="C2070" s="606" t="s">
        <v>312</v>
      </c>
      <c r="D2070" s="601">
        <v>1</v>
      </c>
      <c r="E2070" s="615">
        <f>IFERROR(INDEX('MANO DE OBRA'!$F:$F,MATCH(C2070,'MANO DE OBRA'!$B:$B,0)),"")</f>
        <v>0.77116642793298318</v>
      </c>
      <c r="F2070" s="603">
        <f>IFERROR(INDEX('MANO DE OBRA'!$J:$J,MATCH(C2070,'MANO DE OBRA'!$B:$B,0)),"")</f>
        <v>103371.47181666666</v>
      </c>
      <c r="G2070" s="83">
        <f>+G2069</f>
        <v>10</v>
      </c>
      <c r="H2070" s="603">
        <f>IFERROR((F2070/G2070)*D2070,0)</f>
        <v>10337.147181666665</v>
      </c>
      <c r="I2070" s="595"/>
    </row>
    <row r="2071" spans="2:9" ht="15.75" thickBot="1">
      <c r="B2071" s="599"/>
      <c r="C2071" s="606"/>
      <c r="D2071" s="601"/>
      <c r="E2071" s="615" t="str">
        <f>IFERROR(INDEX('MANO DE OBRA'!$F:$F,MATCH(C2071,'MANO DE OBRA'!$B:$B,0)),"")</f>
        <v/>
      </c>
      <c r="F2071" s="603" t="str">
        <f>IFERROR(INDEX('MANO DE OBRA'!$J:$J,MATCH(C2071,'MANO DE OBRA'!$B:$B,0)),"")</f>
        <v/>
      </c>
      <c r="G2071" s="83"/>
      <c r="H2071" s="603">
        <f>IFERROR((F2071/G2071)*D2071,0)</f>
        <v>0</v>
      </c>
      <c r="I2071" s="595"/>
    </row>
    <row r="2072" spans="2:9" ht="15.75" thickBot="1">
      <c r="B2072" s="593"/>
      <c r="H2072" s="609" t="s">
        <v>307</v>
      </c>
      <c r="I2072" s="610">
        <f>SUM(H2069:H2071)</f>
        <v>27290.068559599997</v>
      </c>
    </row>
    <row r="2073" spans="2:9">
      <c r="B2073" s="593"/>
      <c r="C2073" s="611" t="s">
        <v>313</v>
      </c>
      <c r="I2073" s="595"/>
    </row>
    <row r="2074" spans="2:9" ht="30">
      <c r="B2074" s="596" t="s">
        <v>295</v>
      </c>
      <c r="C2074" s="597" t="s">
        <v>296</v>
      </c>
      <c r="D2074" s="613" t="s">
        <v>238</v>
      </c>
      <c r="E2074" s="613" t="s">
        <v>22</v>
      </c>
      <c r="F2074" s="613" t="s">
        <v>314</v>
      </c>
      <c r="G2074" s="613" t="s">
        <v>315</v>
      </c>
      <c r="H2074" s="613" t="s">
        <v>301</v>
      </c>
      <c r="I2074" s="595"/>
    </row>
    <row r="2075" spans="2:9">
      <c r="B2075" s="599"/>
      <c r="C2075" s="616" t="s">
        <v>316</v>
      </c>
      <c r="D2075" s="615">
        <v>0.05</v>
      </c>
      <c r="E2075" s="602"/>
      <c r="F2075" s="603">
        <f>+I2072</f>
        <v>27290.068559599997</v>
      </c>
      <c r="G2075" s="601">
        <v>1</v>
      </c>
      <c r="H2075" s="603">
        <f>IFERROR(G2075*F2075*D2075,0)</f>
        <v>1364.50342798</v>
      </c>
      <c r="I2075" s="595"/>
    </row>
    <row r="2076" spans="2:9">
      <c r="B2076" s="599"/>
      <c r="C2076" s="622" t="s">
        <v>369</v>
      </c>
      <c r="D2076" s="646"/>
      <c r="E2076" s="601" t="str">
        <f>IFERROR(INDEX(INSUMOS!$C:$C,MATCH(C2076,INSUMOS!$B:$B,0)),"")</f>
        <v>día</v>
      </c>
      <c r="F2076" s="603">
        <f>IFERROR(INDEX(INSUMOS!$D:$D,MATCH(C2076,INSUMOS!$B:$B,0)),"")</f>
        <v>12400</v>
      </c>
      <c r="G2076" s="83">
        <v>0.15</v>
      </c>
      <c r="H2076" s="603">
        <f>IFERROR(G2076*F2076,0)</f>
        <v>1860</v>
      </c>
      <c r="I2076" s="595"/>
    </row>
    <row r="2077" spans="2:9">
      <c r="B2077" s="599"/>
      <c r="C2077" s="606" t="s">
        <v>321</v>
      </c>
      <c r="D2077" s="601"/>
      <c r="E2077" s="601" t="str">
        <f>IFERROR(INDEX(INSUMOS!$C:$C,MATCH(C2077,INSUMOS!$B:$B,0)),"")</f>
        <v>día</v>
      </c>
      <c r="F2077" s="603">
        <f>IFERROR(INDEX(INSUMOS!$D:$D,MATCH(C2077,INSUMOS!$B:$B,0)),"")</f>
        <v>2900</v>
      </c>
      <c r="G2077" s="83">
        <v>0.27027000000000001</v>
      </c>
      <c r="H2077" s="603">
        <f>IFERROR(G2077*F2077,0)</f>
        <v>783.78300000000002</v>
      </c>
      <c r="I2077" s="595"/>
    </row>
    <row r="2078" spans="2:9">
      <c r="B2078" s="599"/>
      <c r="C2078" s="600" t="s">
        <v>370</v>
      </c>
      <c r="D2078" s="601"/>
      <c r="E2078" s="601" t="str">
        <f>IFERROR(INDEX(INSUMOS!$C:$C,MATCH(C2078,INSUMOS!$B:$B,0)),"")</f>
        <v>día</v>
      </c>
      <c r="F2078" s="603">
        <f>IFERROR(INDEX(INSUMOS!$D:$D,MATCH(C2078,INSUMOS!$B:$B,0)),"")</f>
        <v>23712</v>
      </c>
      <c r="G2078" s="83">
        <v>3.5699999999999998E-3</v>
      </c>
      <c r="H2078" s="603">
        <f>IFERROR(G2078*F2078,0)</f>
        <v>84.651839999999993</v>
      </c>
      <c r="I2078" s="595"/>
    </row>
    <row r="2079" spans="2:9" ht="30">
      <c r="B2079" s="599"/>
      <c r="C2079" s="567" t="s">
        <v>322</v>
      </c>
      <c r="D2079" s="601"/>
      <c r="E2079" s="601" t="str">
        <f>IFERROR(INDEX(INSUMOS!$C:$C,MATCH(C2079,INSUMOS!$B:$B,0)),"")</f>
        <v>día</v>
      </c>
      <c r="F2079" s="603">
        <f>IFERROR(INDEX(INSUMOS!$D:$D,MATCH(C2079,INSUMOS!$B:$B,0)),"")</f>
        <v>248</v>
      </c>
      <c r="G2079" s="83">
        <v>0.5</v>
      </c>
      <c r="H2079" s="603">
        <f>IFERROR(G2079*F2079,0)</f>
        <v>124</v>
      </c>
      <c r="I2079" s="595"/>
    </row>
    <row r="2080" spans="2:9" ht="15.75" thickBot="1">
      <c r="B2080" s="599"/>
      <c r="C2080" s="600"/>
      <c r="D2080" s="601"/>
      <c r="E2080" s="601" t="str">
        <f>IFERROR(INDEX(INSUMOS!$C:$C,MATCH(C2080,INSUMOS!$B:$B,0)),"")</f>
        <v/>
      </c>
      <c r="F2080" s="603" t="str">
        <f>IFERROR(INDEX(INSUMOS!$D:$D,MATCH(C2080,INSUMOS!$B:$B,0)),"")</f>
        <v/>
      </c>
      <c r="G2080" s="83"/>
      <c r="H2080" s="608">
        <f>IFERROR(G2080*F2080,0)</f>
        <v>0</v>
      </c>
      <c r="I2080" s="595"/>
    </row>
    <row r="2081" spans="2:10" ht="15.75" thickBot="1">
      <c r="B2081" s="593"/>
      <c r="H2081" s="609" t="s">
        <v>307</v>
      </c>
      <c r="I2081" s="610">
        <f>SUM(H2075:H2080)</f>
        <v>4216.9382679800001</v>
      </c>
    </row>
    <row r="2082" spans="2:10">
      <c r="B2082" s="593"/>
      <c r="C2082" s="611" t="s">
        <v>317</v>
      </c>
      <c r="I2082" s="595"/>
    </row>
    <row r="2083" spans="2:10" ht="30">
      <c r="B2083" s="596" t="s">
        <v>295</v>
      </c>
      <c r="C2083" s="597" t="s">
        <v>296</v>
      </c>
      <c r="D2083" s="613" t="s">
        <v>238</v>
      </c>
      <c r="E2083" s="613" t="s">
        <v>22</v>
      </c>
      <c r="F2083" s="613" t="s">
        <v>314</v>
      </c>
      <c r="G2083" s="613" t="s">
        <v>315</v>
      </c>
      <c r="H2083" s="598" t="s">
        <v>301</v>
      </c>
      <c r="I2083" s="595"/>
    </row>
    <row r="2084" spans="2:10">
      <c r="B2084" s="599"/>
      <c r="C2084" s="616" t="s">
        <v>318</v>
      </c>
      <c r="D2084" s="615">
        <v>0.01</v>
      </c>
      <c r="E2084" s="617">
        <v>1</v>
      </c>
      <c r="F2084" s="603">
        <f>+I2072</f>
        <v>27290.068559599997</v>
      </c>
      <c r="G2084" s="601">
        <v>0.01</v>
      </c>
      <c r="H2084" s="603">
        <f>IFERROR(G2084*F2084,0)</f>
        <v>272.90068559599996</v>
      </c>
      <c r="I2084" s="595"/>
    </row>
    <row r="2085" spans="2:10">
      <c r="B2085" s="599"/>
      <c r="C2085" s="600"/>
      <c r="E2085" s="601" t="str">
        <f>IFERROR(INDEX(INSUMOS!$C:$C,MATCH(C2085,INSUMOS!$B:$B,0)),"")</f>
        <v/>
      </c>
      <c r="F2085" s="603" t="str">
        <f>IFERROR(INDEX(INSUMOS!$D:$D,MATCH(C2085,INSUMOS!$B:$B,0)),"")</f>
        <v/>
      </c>
      <c r="G2085" s="601">
        <v>1</v>
      </c>
      <c r="H2085" s="603">
        <f>IFERROR(G2085*F2085,0)</f>
        <v>0</v>
      </c>
      <c r="I2085" s="595"/>
    </row>
    <row r="2086" spans="2:10" ht="15.75" thickBot="1">
      <c r="B2086" s="599"/>
      <c r="C2086" s="606"/>
      <c r="D2086" s="601" t="str">
        <f>IFERROR(INDEX(INSUMOS!$C:$C,MATCH(C2086,INSUMOS!$B:$B,0)),"")</f>
        <v/>
      </c>
      <c r="E2086" s="602"/>
      <c r="F2086" s="603" t="str">
        <f>IFERROR(INDEX(INSUMOS!$D:$D,MATCH(C2086,INSUMOS!$B:$B,0)),"")</f>
        <v/>
      </c>
      <c r="G2086" s="601"/>
      <c r="H2086" s="603">
        <f>IFERROR(G2086*F2086,0)</f>
        <v>0</v>
      </c>
      <c r="I2086" s="595"/>
    </row>
    <row r="2087" spans="2:10" ht="15.75" thickBot="1">
      <c r="B2087" s="618"/>
      <c r="C2087" s="619"/>
      <c r="D2087" s="620"/>
      <c r="E2087" s="621"/>
      <c r="F2087" s="621"/>
      <c r="G2087" s="620"/>
      <c r="H2087" s="609" t="s">
        <v>307</v>
      </c>
      <c r="I2087" s="610">
        <f>SUM(H2084:H2086)</f>
        <v>272.90068559599996</v>
      </c>
    </row>
    <row r="2088" spans="2:10" ht="15.75" thickBot="1"/>
    <row r="2089" spans="2:10" ht="33" customHeight="1" thickBot="1">
      <c r="B2089" s="571"/>
      <c r="C2089" s="572" t="str">
        <f>+$C$2</f>
        <v>MANTENIMIENTO RESTAURANTES ESCOLARES</v>
      </c>
      <c r="D2089" s="573"/>
      <c r="E2089" s="573"/>
      <c r="F2089" s="573"/>
      <c r="G2089" s="574"/>
      <c r="H2089" s="575"/>
      <c r="I2089" s="576"/>
    </row>
    <row r="2090" spans="2:10" ht="33" customHeight="1" thickBot="1">
      <c r="B2090" s="577"/>
      <c r="C2090" s="578" t="str">
        <f>+$C$3</f>
        <v>GOBERNACION DE ANTIOQUIA</v>
      </c>
      <c r="D2090" s="579"/>
      <c r="E2090" s="579"/>
      <c r="F2090" s="579"/>
      <c r="G2090" s="580"/>
      <c r="H2090" s="581"/>
      <c r="I2090" s="582"/>
    </row>
    <row r="2091" spans="2:10" ht="15.75" thickBot="1">
      <c r="B2091" s="593"/>
      <c r="I2091" s="595"/>
    </row>
    <row r="2092" spans="2:10" ht="15.75" thickBot="1">
      <c r="B2092" s="589" t="s">
        <v>6</v>
      </c>
      <c r="C2092" s="773" t="str">
        <f>INDEX(ACTIVIDADES!$C:$C,MATCH(B2093,ACTIVIDADES!$B:$B,0))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2092" s="774"/>
      <c r="E2092" s="774"/>
      <c r="F2092" s="774"/>
      <c r="G2092" s="775"/>
      <c r="H2092" s="587" t="s">
        <v>289</v>
      </c>
      <c r="I2092" s="588" t="s">
        <v>290</v>
      </c>
    </row>
    <row r="2093" spans="2:10">
      <c r="B2093" s="784">
        <f>+ACTIVIDADES!B71</f>
        <v>9.0399999999999991</v>
      </c>
      <c r="C2093" s="776"/>
      <c r="D2093" s="777"/>
      <c r="E2093" s="777"/>
      <c r="F2093" s="777"/>
      <c r="G2093" s="778"/>
      <c r="H2093" s="585">
        <f>IF(I2096=0,0,I2107/I2096)</f>
        <v>0.67165492998512033</v>
      </c>
      <c r="I2093" s="586">
        <f>IF(I2096=0,0,I2113/I2096)</f>
        <v>0.28186876661091737</v>
      </c>
    </row>
    <row r="2094" spans="2:10" ht="15.75" thickBot="1">
      <c r="B2094" s="785"/>
      <c r="C2094" s="776"/>
      <c r="D2094" s="777"/>
      <c r="E2094" s="777"/>
      <c r="F2094" s="777"/>
      <c r="G2094" s="778"/>
      <c r="H2094" s="587" t="s">
        <v>291</v>
      </c>
      <c r="I2094" s="588" t="s">
        <v>292</v>
      </c>
    </row>
    <row r="2095" spans="2:10" ht="15.75" thickBot="1">
      <c r="B2095" s="589" t="s">
        <v>22</v>
      </c>
      <c r="C2095" s="776"/>
      <c r="D2095" s="777"/>
      <c r="E2095" s="777"/>
      <c r="F2095" s="777"/>
      <c r="G2095" s="778"/>
      <c r="H2095" s="585">
        <f>IF(I2096=0,0,I2122/I2096)</f>
        <v>4.3657615737853032E-2</v>
      </c>
      <c r="I2095" s="586">
        <f>IF(I2096=0,0,I2128/I2096)</f>
        <v>2.8186876661091733E-3</v>
      </c>
    </row>
    <row r="2096" spans="2:10" ht="29.25" customHeight="1" thickBot="1">
      <c r="B2096" s="590" t="str">
        <f>INDEX(ACTIVIDADES!$D:$D,MATCH(B2093,ACTIVIDADES!$B:$B,0))</f>
        <v>m²</v>
      </c>
      <c r="C2096" s="781"/>
      <c r="D2096" s="782"/>
      <c r="E2096" s="782"/>
      <c r="F2096" s="782"/>
      <c r="G2096" s="783"/>
      <c r="H2096" s="591" t="s">
        <v>293</v>
      </c>
      <c r="I2096" s="592">
        <f>SUM(I2107:I2128)</f>
        <v>96818.348793040757</v>
      </c>
      <c r="J2096" s="570">
        <f>+B2093</f>
        <v>9.0399999999999991</v>
      </c>
    </row>
    <row r="2097" spans="2:9">
      <c r="B2097" s="593"/>
      <c r="C2097" s="594" t="s">
        <v>294</v>
      </c>
      <c r="I2097" s="595"/>
    </row>
    <row r="2098" spans="2:9">
      <c r="B2098" s="596" t="s">
        <v>295</v>
      </c>
      <c r="C2098" s="597" t="s">
        <v>296</v>
      </c>
      <c r="D2098" s="598" t="s">
        <v>297</v>
      </c>
      <c r="E2098" s="598" t="s">
        <v>298</v>
      </c>
      <c r="F2098" s="598" t="s">
        <v>299</v>
      </c>
      <c r="G2098" s="598" t="s">
        <v>300</v>
      </c>
      <c r="H2098" s="598" t="s">
        <v>301</v>
      </c>
      <c r="I2098" s="595"/>
    </row>
    <row r="2099" spans="2:9">
      <c r="B2099" s="599"/>
      <c r="C2099" s="645" t="s">
        <v>372</v>
      </c>
      <c r="D2099" s="601" t="str">
        <f>IFERROR(INDEX(INSUMOS!$C:$C,MATCH(C2099,INSUMOS!$B:$B,0)),"")</f>
        <v>un</v>
      </c>
      <c r="E2099" s="634">
        <v>12.195122</v>
      </c>
      <c r="F2099" s="603">
        <f>IFERROR(INDEX(INSUMOS!$D:$D,MATCH(C2099,INSUMOS!$B:$B,0)),"")</f>
        <v>3000</v>
      </c>
      <c r="G2099" s="615">
        <v>0.1</v>
      </c>
      <c r="H2099" s="603">
        <f>IFERROR(G2099*F2099*E2099+F2099*E2099,0)</f>
        <v>40243.902600000001</v>
      </c>
      <c r="I2099" s="595"/>
    </row>
    <row r="2100" spans="2:9">
      <c r="B2100" s="599"/>
      <c r="C2100" s="600" t="s">
        <v>341</v>
      </c>
      <c r="D2100" s="601" t="str">
        <f>IFERROR(INDEX(INSUMOS!$C:$C,MATCH(C2100,INSUMOS!$B:$B,0)),"")</f>
        <v>m3</v>
      </c>
      <c r="E2100" s="634">
        <v>0.04</v>
      </c>
      <c r="F2100" s="603">
        <f>IFERROR(INDEX(INSUMOS!$D:$D,MATCH(C2100,INSUMOS!$B:$B,0)),"")</f>
        <v>619615.46699661866</v>
      </c>
      <c r="G2100" s="615"/>
      <c r="H2100" s="603">
        <f t="shared" ref="H2100:H2106" si="54">IFERROR(G2100*F2100*E2100+F2100*E2100,0)</f>
        <v>24784.618679864747</v>
      </c>
      <c r="I2100" s="595"/>
    </row>
    <row r="2101" spans="2:9">
      <c r="B2101" s="599"/>
      <c r="C2101" s="600"/>
      <c r="D2101" s="601" t="str">
        <f>IFERROR(INDEX(INSUMOS!$C:$C,MATCH(C2101,INSUMOS!$B:$B,0)),"")</f>
        <v/>
      </c>
      <c r="E2101" s="634"/>
      <c r="F2101" s="603" t="str">
        <f>IFERROR(INDEX(INSUMOS!$D:$D,MATCH(C2101,INSUMOS!$B:$B,0)),"")</f>
        <v/>
      </c>
      <c r="G2101" s="615"/>
      <c r="H2101" s="603">
        <f t="shared" si="54"/>
        <v>0</v>
      </c>
      <c r="I2101" s="595"/>
    </row>
    <row r="2102" spans="2:9">
      <c r="B2102" s="599"/>
      <c r="C2102" s="600"/>
      <c r="D2102" s="601" t="str">
        <f>IFERROR(INDEX(INSUMOS!$C:$C,MATCH(C2102,INSUMOS!$B:$B,0)),"")</f>
        <v/>
      </c>
      <c r="E2102" s="634"/>
      <c r="F2102" s="603" t="str">
        <f>IFERROR(INDEX(INSUMOS!$D:$D,MATCH(C2102,INSUMOS!$B:$B,0)),"")</f>
        <v/>
      </c>
      <c r="G2102" s="615"/>
      <c r="H2102" s="603">
        <f t="shared" si="54"/>
        <v>0</v>
      </c>
      <c r="I2102" s="595"/>
    </row>
    <row r="2103" spans="2:9">
      <c r="B2103" s="599"/>
      <c r="C2103" s="600"/>
      <c r="D2103" s="601" t="str">
        <f>IFERROR(INDEX(INSUMOS!$C:$C,MATCH(C2103,INSUMOS!$B:$B,0)),"")</f>
        <v/>
      </c>
      <c r="E2103" s="634"/>
      <c r="F2103" s="603" t="str">
        <f>IFERROR(INDEX(INSUMOS!$D:$D,MATCH(C2103,INSUMOS!$B:$B,0)),"")</f>
        <v/>
      </c>
      <c r="G2103" s="615"/>
      <c r="H2103" s="603">
        <f t="shared" si="54"/>
        <v>0</v>
      </c>
      <c r="I2103" s="595"/>
    </row>
    <row r="2104" spans="2:9">
      <c r="B2104" s="599"/>
      <c r="C2104" s="600"/>
      <c r="D2104" s="601" t="str">
        <f>IFERROR(INDEX(INSUMOS!$C:$C,MATCH(C2104,INSUMOS!$B:$B,0)),"")</f>
        <v/>
      </c>
      <c r="E2104" s="634"/>
      <c r="F2104" s="603" t="str">
        <f>IFERROR(INDEX(INSUMOS!$D:$D,MATCH(C2104,INSUMOS!$B:$B,0)),"")</f>
        <v/>
      </c>
      <c r="G2104" s="615"/>
      <c r="H2104" s="603">
        <f t="shared" si="54"/>
        <v>0</v>
      </c>
      <c r="I2104" s="595"/>
    </row>
    <row r="2105" spans="2:9">
      <c r="B2105" s="599"/>
      <c r="C2105" s="606"/>
      <c r="D2105" s="601" t="str">
        <f>IFERROR(INDEX(INSUMOS!$C:$C,MATCH(C2105,INSUMOS!$B:$B,0)),"")</f>
        <v/>
      </c>
      <c r="E2105" s="602"/>
      <c r="F2105" s="603" t="str">
        <f>IFERROR(INDEX(INSUMOS!$D:$D,MATCH(C2105,INSUMOS!$B:$B,0)),"")</f>
        <v/>
      </c>
      <c r="G2105" s="615"/>
      <c r="H2105" s="603">
        <f t="shared" si="54"/>
        <v>0</v>
      </c>
      <c r="I2105" s="595"/>
    </row>
    <row r="2106" spans="2:9" ht="15.75" thickBot="1">
      <c r="B2106" s="599"/>
      <c r="C2106" s="606"/>
      <c r="D2106" s="601" t="str">
        <f>IFERROR(INDEX(INSUMOS!$C:$C,MATCH(C2106,INSUMOS!$B:$B,0)),"")</f>
        <v/>
      </c>
      <c r="E2106" s="602"/>
      <c r="F2106" s="603" t="str">
        <f>IFERROR(INDEX(INSUMOS!$D:$D,MATCH(C2106,INSUMOS!$B:$B,0)),"")</f>
        <v/>
      </c>
      <c r="G2106" s="615"/>
      <c r="H2106" s="608">
        <f t="shared" si="54"/>
        <v>0</v>
      </c>
      <c r="I2106" s="595"/>
    </row>
    <row r="2107" spans="2:9" ht="15.75" thickBot="1">
      <c r="B2107" s="593"/>
      <c r="H2107" s="609" t="s">
        <v>307</v>
      </c>
      <c r="I2107" s="610">
        <f>SUM(H2099:H2106)</f>
        <v>65028.521279864748</v>
      </c>
    </row>
    <row r="2108" spans="2:9">
      <c r="B2108" s="593"/>
      <c r="C2108" s="611" t="s">
        <v>308</v>
      </c>
      <c r="I2108" s="595"/>
    </row>
    <row r="2109" spans="2:9">
      <c r="B2109" s="596" t="s">
        <v>295</v>
      </c>
      <c r="C2109" s="597" t="s">
        <v>296</v>
      </c>
      <c r="D2109" s="598" t="s">
        <v>309</v>
      </c>
      <c r="E2109" s="612" t="s">
        <v>310</v>
      </c>
      <c r="F2109" s="612"/>
      <c r="G2109" s="613" t="s">
        <v>311</v>
      </c>
      <c r="H2109" s="614" t="s">
        <v>301</v>
      </c>
      <c r="I2109" s="595"/>
    </row>
    <row r="2110" spans="2:9">
      <c r="B2110" s="599"/>
      <c r="C2110" s="606" t="s">
        <v>330</v>
      </c>
      <c r="D2110" s="601">
        <v>1</v>
      </c>
      <c r="E2110" s="615">
        <f>IFERROR(INDEX('MANO DE OBRA'!$F:$F,MATCH(C2110,'MANO DE OBRA'!$B:$B,0)),"")</f>
        <v>0.77116642793298318</v>
      </c>
      <c r="F2110" s="603">
        <f>IFERROR(INDEX('MANO DE OBRA'!$J:$J,MATCH(C2110,'MANO DE OBRA'!$B:$B,0)),"")</f>
        <v>169529.21377933328</v>
      </c>
      <c r="G2110" s="83">
        <v>10</v>
      </c>
      <c r="H2110" s="603">
        <f>IFERROR((F2110/G2110)*D2110,0)</f>
        <v>16952.921377933329</v>
      </c>
      <c r="I2110" s="595"/>
    </row>
    <row r="2111" spans="2:9">
      <c r="B2111" s="599"/>
      <c r="C2111" s="606" t="s">
        <v>312</v>
      </c>
      <c r="D2111" s="601">
        <v>1</v>
      </c>
      <c r="E2111" s="615">
        <f>IFERROR(INDEX('MANO DE OBRA'!$F:$F,MATCH(C2111,'MANO DE OBRA'!$B:$B,0)),"")</f>
        <v>0.77116642793298318</v>
      </c>
      <c r="F2111" s="603">
        <f>IFERROR(INDEX('MANO DE OBRA'!$J:$J,MATCH(C2111,'MANO DE OBRA'!$B:$B,0)),"")</f>
        <v>103371.47181666666</v>
      </c>
      <c r="G2111" s="83">
        <f>+G2110</f>
        <v>10</v>
      </c>
      <c r="H2111" s="603">
        <f>IFERROR((F2111/G2111)*D2111,0)</f>
        <v>10337.147181666665</v>
      </c>
      <c r="I2111" s="595"/>
    </row>
    <row r="2112" spans="2:9" ht="15.75" thickBot="1">
      <c r="B2112" s="599"/>
      <c r="C2112" s="606"/>
      <c r="D2112" s="601"/>
      <c r="E2112" s="615" t="str">
        <f>IFERROR(INDEX('MANO DE OBRA'!$F:$F,MATCH(C2112,'MANO DE OBRA'!$B:$B,0)),"")</f>
        <v/>
      </c>
      <c r="F2112" s="603" t="str">
        <f>IFERROR(INDEX('MANO DE OBRA'!$J:$J,MATCH(C2112,'MANO DE OBRA'!$B:$B,0)),"")</f>
        <v/>
      </c>
      <c r="G2112" s="83"/>
      <c r="H2112" s="603">
        <f>IFERROR((F2112/G2112)*D2112,0)</f>
        <v>0</v>
      </c>
      <c r="I2112" s="595"/>
    </row>
    <row r="2113" spans="2:9" ht="15.75" thickBot="1">
      <c r="B2113" s="593"/>
      <c r="H2113" s="609" t="s">
        <v>307</v>
      </c>
      <c r="I2113" s="610">
        <f>SUM(H2110:H2112)</f>
        <v>27290.068559599997</v>
      </c>
    </row>
    <row r="2114" spans="2:9">
      <c r="B2114" s="593"/>
      <c r="C2114" s="611" t="s">
        <v>313</v>
      </c>
      <c r="I2114" s="595"/>
    </row>
    <row r="2115" spans="2:9" ht="30">
      <c r="B2115" s="596" t="s">
        <v>295</v>
      </c>
      <c r="C2115" s="597" t="s">
        <v>296</v>
      </c>
      <c r="D2115" s="613" t="s">
        <v>238</v>
      </c>
      <c r="E2115" s="613" t="s">
        <v>22</v>
      </c>
      <c r="F2115" s="613" t="s">
        <v>314</v>
      </c>
      <c r="G2115" s="613" t="s">
        <v>315</v>
      </c>
      <c r="H2115" s="613" t="s">
        <v>301</v>
      </c>
      <c r="I2115" s="595"/>
    </row>
    <row r="2116" spans="2:9">
      <c r="B2116" s="599"/>
      <c r="C2116" s="616" t="s">
        <v>316</v>
      </c>
      <c r="D2116" s="615">
        <v>0.05</v>
      </c>
      <c r="E2116" s="602"/>
      <c r="F2116" s="603">
        <f>+I2113</f>
        <v>27290.068559599997</v>
      </c>
      <c r="G2116" s="601">
        <v>1</v>
      </c>
      <c r="H2116" s="603">
        <f>IFERROR(G2116*F2116*D2116,0)</f>
        <v>1364.50342798</v>
      </c>
      <c r="I2116" s="595"/>
    </row>
    <row r="2117" spans="2:9" ht="30">
      <c r="B2117" s="599"/>
      <c r="C2117" s="567" t="s">
        <v>322</v>
      </c>
      <c r="D2117" s="601"/>
      <c r="E2117" s="601" t="str">
        <f>IFERROR(INDEX(INSUMOS!$C:$C,MATCH(C2117,INSUMOS!$B:$B,0)),"")</f>
        <v>día</v>
      </c>
      <c r="F2117" s="603">
        <f>IFERROR(INDEX(INSUMOS!$D:$D,MATCH(C2117,INSUMOS!$B:$B,0)),"")</f>
        <v>248</v>
      </c>
      <c r="G2117" s="83">
        <v>0.54</v>
      </c>
      <c r="H2117" s="603">
        <f>IFERROR(G2117*F2117,0)</f>
        <v>133.92000000000002</v>
      </c>
      <c r="I2117" s="595"/>
    </row>
    <row r="2118" spans="2:9">
      <c r="B2118" s="599"/>
      <c r="C2118" s="600" t="s">
        <v>369</v>
      </c>
      <c r="D2118" s="601"/>
      <c r="E2118" s="601" t="str">
        <f>IFERROR(INDEX(INSUMOS!$C:$C,MATCH(C2118,INSUMOS!$B:$B,0)),"")</f>
        <v>día</v>
      </c>
      <c r="F2118" s="603">
        <f>IFERROR(INDEX(INSUMOS!$D:$D,MATCH(C2118,INSUMOS!$B:$B,0)),"")</f>
        <v>12400</v>
      </c>
      <c r="G2118" s="83">
        <v>0.15</v>
      </c>
      <c r="H2118" s="603">
        <f>IFERROR(G2118*F2118,0)</f>
        <v>1860</v>
      </c>
      <c r="I2118" s="595"/>
    </row>
    <row r="2119" spans="2:9">
      <c r="B2119" s="599"/>
      <c r="C2119" s="606" t="s">
        <v>321</v>
      </c>
      <c r="D2119" s="601"/>
      <c r="E2119" s="601" t="str">
        <f>IFERROR(INDEX(INSUMOS!$C:$C,MATCH(C2119,INSUMOS!$B:$B,0)),"")</f>
        <v>día</v>
      </c>
      <c r="F2119" s="603">
        <f>IFERROR(INDEX(INSUMOS!$D:$D,MATCH(C2119,INSUMOS!$B:$B,0)),"")</f>
        <v>2900</v>
      </c>
      <c r="G2119" s="83">
        <v>0.27027000000000001</v>
      </c>
      <c r="H2119" s="603">
        <f>IFERROR(G2119*F2119,0)</f>
        <v>783.78300000000002</v>
      </c>
      <c r="I2119" s="595"/>
    </row>
    <row r="2120" spans="2:9">
      <c r="B2120" s="599"/>
      <c r="C2120" s="600" t="s">
        <v>370</v>
      </c>
      <c r="D2120" s="601"/>
      <c r="E2120" s="601" t="str">
        <f>IFERROR(INDEX(INSUMOS!$C:$C,MATCH(C2120,INSUMOS!$B:$B,0)),"")</f>
        <v>día</v>
      </c>
      <c r="F2120" s="603">
        <f>IFERROR(INDEX(INSUMOS!$D:$D,MATCH(C2120,INSUMOS!$B:$B,0)),"")</f>
        <v>23712</v>
      </c>
      <c r="G2120" s="83">
        <v>3.5699999999999998E-3</v>
      </c>
      <c r="H2120" s="603">
        <f>IFERROR(G2120*F2120,0)</f>
        <v>84.651839999999993</v>
      </c>
      <c r="I2120" s="595"/>
    </row>
    <row r="2121" spans="2:9" ht="15.75" thickBot="1">
      <c r="B2121" s="599"/>
      <c r="C2121" s="600"/>
      <c r="D2121" s="601"/>
      <c r="E2121" s="601" t="str">
        <f>IFERROR(INDEX(INSUMOS!$C:$C,MATCH(C2121,INSUMOS!$B:$B,0)),"")</f>
        <v/>
      </c>
      <c r="F2121" s="607" t="str">
        <f>IFERROR(INDEX(INSUMOS!$D:$D,MATCH(C2121,INSUMOS!$B:$B,0)),"")</f>
        <v/>
      </c>
      <c r="G2121" s="83"/>
      <c r="H2121" s="608">
        <f>IFERROR(G2121*F2121,0)</f>
        <v>0</v>
      </c>
      <c r="I2121" s="595"/>
    </row>
    <row r="2122" spans="2:9" ht="15.75" thickBot="1">
      <c r="B2122" s="593"/>
      <c r="H2122" s="609" t="s">
        <v>307</v>
      </c>
      <c r="I2122" s="610">
        <f>SUM(H2116:H2121)</f>
        <v>4226.8582679800002</v>
      </c>
    </row>
    <row r="2123" spans="2:9">
      <c r="B2123" s="593"/>
      <c r="C2123" s="611" t="s">
        <v>317</v>
      </c>
      <c r="I2123" s="595"/>
    </row>
    <row r="2124" spans="2:9" ht="30">
      <c r="B2124" s="596" t="s">
        <v>295</v>
      </c>
      <c r="C2124" s="597" t="s">
        <v>296</v>
      </c>
      <c r="D2124" s="613" t="s">
        <v>238</v>
      </c>
      <c r="E2124" s="613" t="s">
        <v>22</v>
      </c>
      <c r="F2124" s="613" t="s">
        <v>314</v>
      </c>
      <c r="G2124" s="613" t="s">
        <v>315</v>
      </c>
      <c r="H2124" s="598" t="s">
        <v>301</v>
      </c>
      <c r="I2124" s="595"/>
    </row>
    <row r="2125" spans="2:9">
      <c r="B2125" s="599"/>
      <c r="C2125" s="616" t="s">
        <v>318</v>
      </c>
      <c r="D2125" s="615">
        <v>0.01</v>
      </c>
      <c r="E2125" s="617">
        <v>1</v>
      </c>
      <c r="F2125" s="603">
        <f>+I2113</f>
        <v>27290.068559599997</v>
      </c>
      <c r="G2125" s="601">
        <v>0.01</v>
      </c>
      <c r="H2125" s="603">
        <f>IFERROR(G2125*F2125,0)</f>
        <v>272.90068559599996</v>
      </c>
      <c r="I2125" s="595"/>
    </row>
    <row r="2126" spans="2:9">
      <c r="B2126" s="599"/>
      <c r="C2126" s="600"/>
      <c r="E2126" s="601" t="str">
        <f>IFERROR(INDEX(INSUMOS!$C:$C,MATCH(C2126,INSUMOS!$B:$B,0)),"")</f>
        <v/>
      </c>
      <c r="F2126" s="603" t="str">
        <f>IFERROR(INDEX(INSUMOS!$D:$D,MATCH(C2126,INSUMOS!$B:$B,0)),"")</f>
        <v/>
      </c>
      <c r="G2126" s="601">
        <v>1</v>
      </c>
      <c r="H2126" s="603">
        <f>IFERROR(G2126*F2126,0)</f>
        <v>0</v>
      </c>
      <c r="I2126" s="595"/>
    </row>
    <row r="2127" spans="2:9" ht="15.75" thickBot="1">
      <c r="B2127" s="599"/>
      <c r="C2127" s="606"/>
      <c r="D2127" s="601" t="str">
        <f>IFERROR(INDEX(INSUMOS!$C:$C,MATCH(C2127,INSUMOS!$B:$B,0)),"")</f>
        <v/>
      </c>
      <c r="E2127" s="602"/>
      <c r="F2127" s="603" t="str">
        <f>IFERROR(INDEX(INSUMOS!$D:$D,MATCH(C2127,INSUMOS!$B:$B,0)),"")</f>
        <v/>
      </c>
      <c r="G2127" s="601"/>
      <c r="H2127" s="603">
        <f>IFERROR(G2127*F2127,0)</f>
        <v>0</v>
      </c>
      <c r="I2127" s="595"/>
    </row>
    <row r="2128" spans="2:9" ht="15.75" thickBot="1">
      <c r="B2128" s="618"/>
      <c r="C2128" s="619"/>
      <c r="D2128" s="620"/>
      <c r="E2128" s="621"/>
      <c r="F2128" s="621"/>
      <c r="G2128" s="620"/>
      <c r="H2128" s="609" t="s">
        <v>307</v>
      </c>
      <c r="I2128" s="610">
        <f>SUM(H2125:H2127)</f>
        <v>272.90068559599996</v>
      </c>
    </row>
    <row r="2129" spans="2:10" ht="15.75" thickBot="1"/>
    <row r="2130" spans="2:10" ht="33" customHeight="1" thickBot="1">
      <c r="B2130" s="571"/>
      <c r="C2130" s="572" t="str">
        <f>+$C$2</f>
        <v>MANTENIMIENTO RESTAURANTES ESCOLARES</v>
      </c>
      <c r="D2130" s="573"/>
      <c r="E2130" s="573"/>
      <c r="F2130" s="573"/>
      <c r="G2130" s="574"/>
      <c r="H2130" s="575"/>
      <c r="I2130" s="576"/>
    </row>
    <row r="2131" spans="2:10" ht="33" customHeight="1" thickBot="1">
      <c r="B2131" s="577"/>
      <c r="C2131" s="578" t="str">
        <f>+$C$3</f>
        <v>GOBERNACION DE ANTIOQUIA</v>
      </c>
      <c r="D2131" s="579"/>
      <c r="E2131" s="579"/>
      <c r="F2131" s="579"/>
      <c r="G2131" s="580"/>
      <c r="H2131" s="581"/>
      <c r="I2131" s="582"/>
    </row>
    <row r="2132" spans="2:10" ht="15.75" thickBot="1">
      <c r="B2132" s="593"/>
      <c r="I2132" s="595"/>
    </row>
    <row r="2133" spans="2:10" ht="15.75" thickBot="1">
      <c r="B2133" s="589" t="s">
        <v>6</v>
      </c>
      <c r="C2133" s="773" t="str">
        <f>INDEX(ACTIVIDADES!$C:$C,MATCH(B2134,ACTIVIDADES!$B:$B,0))</f>
        <v>Construcción de SILLAR EN CONCRETO DE 21 MPA, incluye corte de piezas, formaleta y todo lo necesario para su correcta instalación. No incluye refuerzo.</v>
      </c>
      <c r="D2133" s="774"/>
      <c r="E2133" s="774"/>
      <c r="F2133" s="774"/>
      <c r="G2133" s="775"/>
      <c r="H2133" s="587" t="s">
        <v>289</v>
      </c>
      <c r="I2133" s="588" t="s">
        <v>290</v>
      </c>
    </row>
    <row r="2134" spans="2:10">
      <c r="B2134" s="784">
        <f>+ACTIVIDADES!B72</f>
        <v>9.0499999999999989</v>
      </c>
      <c r="C2134" s="776"/>
      <c r="D2134" s="777"/>
      <c r="E2134" s="777"/>
      <c r="F2134" s="777"/>
      <c r="G2134" s="778"/>
      <c r="H2134" s="585">
        <f>IF(I2137=0,0,I2148/I2137)</f>
        <v>7.8895597969505932E-2</v>
      </c>
      <c r="I2134" s="586">
        <f>IF(I2137=0,0,I2154/I2137)</f>
        <v>0.86896641700990018</v>
      </c>
    </row>
    <row r="2135" spans="2:10" ht="15.75" thickBot="1">
      <c r="B2135" s="785"/>
      <c r="C2135" s="776"/>
      <c r="D2135" s="777"/>
      <c r="E2135" s="777"/>
      <c r="F2135" s="777"/>
      <c r="G2135" s="778"/>
      <c r="H2135" s="587" t="s">
        <v>291</v>
      </c>
      <c r="I2135" s="588" t="s">
        <v>292</v>
      </c>
    </row>
    <row r="2136" spans="2:10" ht="15.75" thickBot="1">
      <c r="B2136" s="589" t="s">
        <v>22</v>
      </c>
      <c r="C2136" s="776"/>
      <c r="D2136" s="777"/>
      <c r="E2136" s="777"/>
      <c r="F2136" s="777"/>
      <c r="G2136" s="778"/>
      <c r="H2136" s="585">
        <f>IF(I2137=0,0,I2163/I2137)</f>
        <v>4.3448320850495013E-2</v>
      </c>
      <c r="I2136" s="586">
        <f>IF(I2137=0,0,I2169/I2137)</f>
        <v>8.6896641700990006E-3</v>
      </c>
    </row>
    <row r="2137" spans="2:10" ht="15.75" thickBot="1">
      <c r="B2137" s="590" t="str">
        <f>INDEX(ACTIVIDADES!$D:$D,MATCH(B2134,ACTIVIDADES!$B:$B,0))</f>
        <v>m</v>
      </c>
      <c r="C2137" s="781"/>
      <c r="D2137" s="782"/>
      <c r="E2137" s="782"/>
      <c r="F2137" s="782"/>
      <c r="G2137" s="783"/>
      <c r="H2137" s="591" t="s">
        <v>293</v>
      </c>
      <c r="I2137" s="592">
        <f>SUM(I2148:I2169)</f>
        <v>52342.008516095651</v>
      </c>
      <c r="J2137" s="570">
        <f>+B2134</f>
        <v>9.0499999999999989</v>
      </c>
    </row>
    <row r="2138" spans="2:10">
      <c r="B2138" s="593"/>
      <c r="C2138" s="594" t="s">
        <v>294</v>
      </c>
      <c r="I2138" s="595"/>
    </row>
    <row r="2139" spans="2:10">
      <c r="B2139" s="596" t="s">
        <v>295</v>
      </c>
      <c r="C2139" s="597" t="s">
        <v>296</v>
      </c>
      <c r="D2139" s="598" t="s">
        <v>297</v>
      </c>
      <c r="E2139" s="598" t="s">
        <v>298</v>
      </c>
      <c r="F2139" s="598" t="s">
        <v>299</v>
      </c>
      <c r="G2139" s="598" t="s">
        <v>300</v>
      </c>
      <c r="H2139" s="598" t="s">
        <v>301</v>
      </c>
      <c r="I2139" s="595"/>
    </row>
    <row r="2140" spans="2:10">
      <c r="B2140" s="599"/>
      <c r="C2140" s="606" t="s">
        <v>332</v>
      </c>
      <c r="D2140" s="601" t="str">
        <f>IFERROR(INDEX(INSUMOS!$C:$C,MATCH(C2140,INSUMOS!$B:$B,0)),"")</f>
        <v>m3</v>
      </c>
      <c r="E2140" s="634">
        <f>1*0.05*0.1</f>
        <v>5.000000000000001E-3</v>
      </c>
      <c r="F2140" s="603">
        <f>IFERROR(INDEX(INSUMOS!$D:$D,MATCH(C2140,INSUMOS!$B:$B,0)),"")</f>
        <v>686100.73832769773</v>
      </c>
      <c r="G2140" s="615">
        <v>0.1</v>
      </c>
      <c r="H2140" s="603">
        <f>IFERROR(G2140*F2140*E2140+F2140*E2140,0)</f>
        <v>3773.5540608023384</v>
      </c>
      <c r="I2140" s="595"/>
    </row>
    <row r="2141" spans="2:10">
      <c r="B2141" s="599"/>
      <c r="C2141" s="622" t="s">
        <v>334</v>
      </c>
      <c r="D2141" s="601" t="str">
        <f>IFERROR(INDEX(INSUMOS!$C:$C,MATCH(C2141,INSUMOS!$B:$B,0)),"")</f>
        <v>un</v>
      </c>
      <c r="E2141" s="634">
        <v>0.04</v>
      </c>
      <c r="F2141" s="603">
        <f>IFERROR(INDEX(INSUMOS!$D:$D,MATCH(C2141,INSUMOS!$B:$B,0)),"")</f>
        <v>8900</v>
      </c>
      <c r="G2141" s="615"/>
      <c r="H2141" s="603">
        <f t="shared" ref="H2141:H2147" si="55">IFERROR(G2141*F2141*E2141+F2141*E2141,0)</f>
        <v>356</v>
      </c>
      <c r="I2141" s="595"/>
    </row>
    <row r="2142" spans="2:10">
      <c r="B2142" s="599"/>
      <c r="C2142" s="600"/>
      <c r="D2142" s="601" t="str">
        <f>IFERROR(INDEX(INSUMOS!$C:$C,MATCH(C2142,INSUMOS!$B:$B,0)),"")</f>
        <v/>
      </c>
      <c r="E2142" s="634"/>
      <c r="F2142" s="603" t="str">
        <f>IFERROR(INDEX(INSUMOS!$D:$D,MATCH(C2142,INSUMOS!$B:$B,0)),"")</f>
        <v/>
      </c>
      <c r="G2142" s="615"/>
      <c r="H2142" s="603">
        <f t="shared" si="55"/>
        <v>0</v>
      </c>
      <c r="I2142" s="595"/>
    </row>
    <row r="2143" spans="2:10">
      <c r="B2143" s="599"/>
      <c r="C2143" s="600"/>
      <c r="D2143" s="601" t="str">
        <f>IFERROR(INDEX(INSUMOS!$C:$C,MATCH(C2143,INSUMOS!$B:$B,0)),"")</f>
        <v/>
      </c>
      <c r="E2143" s="634"/>
      <c r="F2143" s="603" t="str">
        <f>IFERROR(INDEX(INSUMOS!$D:$D,MATCH(C2143,INSUMOS!$B:$B,0)),"")</f>
        <v/>
      </c>
      <c r="G2143" s="615"/>
      <c r="H2143" s="603">
        <f t="shared" si="55"/>
        <v>0</v>
      </c>
      <c r="I2143" s="595"/>
    </row>
    <row r="2144" spans="2:10">
      <c r="B2144" s="599"/>
      <c r="C2144" s="600"/>
      <c r="D2144" s="601" t="str">
        <f>IFERROR(INDEX(INSUMOS!$C:$C,MATCH(C2144,INSUMOS!$B:$B,0)),"")</f>
        <v/>
      </c>
      <c r="E2144" s="634"/>
      <c r="F2144" s="603" t="str">
        <f>IFERROR(INDEX(INSUMOS!$D:$D,MATCH(C2144,INSUMOS!$B:$B,0)),"")</f>
        <v/>
      </c>
      <c r="G2144" s="615"/>
      <c r="H2144" s="603">
        <f t="shared" si="55"/>
        <v>0</v>
      </c>
      <c r="I2144" s="595"/>
    </row>
    <row r="2145" spans="2:9">
      <c r="B2145" s="599"/>
      <c r="C2145" s="600"/>
      <c r="D2145" s="601" t="str">
        <f>IFERROR(INDEX(INSUMOS!$C:$C,MATCH(C2145,INSUMOS!$B:$B,0)),"")</f>
        <v/>
      </c>
      <c r="E2145" s="634"/>
      <c r="F2145" s="603" t="str">
        <f>IFERROR(INDEX(INSUMOS!$D:$D,MATCH(C2145,INSUMOS!$B:$B,0)),"")</f>
        <v/>
      </c>
      <c r="G2145" s="615"/>
      <c r="H2145" s="603">
        <f t="shared" si="55"/>
        <v>0</v>
      </c>
      <c r="I2145" s="595"/>
    </row>
    <row r="2146" spans="2:9">
      <c r="B2146" s="599"/>
      <c r="C2146" s="606"/>
      <c r="D2146" s="601" t="str">
        <f>IFERROR(INDEX(INSUMOS!$C:$C,MATCH(C2146,INSUMOS!$B:$B,0)),"")</f>
        <v/>
      </c>
      <c r="E2146" s="602"/>
      <c r="F2146" s="603" t="str">
        <f>IFERROR(INDEX(INSUMOS!$D:$D,MATCH(C2146,INSUMOS!$B:$B,0)),"")</f>
        <v/>
      </c>
      <c r="G2146" s="615"/>
      <c r="H2146" s="603">
        <f t="shared" si="55"/>
        <v>0</v>
      </c>
      <c r="I2146" s="595"/>
    </row>
    <row r="2147" spans="2:9" ht="15.75" thickBot="1">
      <c r="B2147" s="599"/>
      <c r="C2147" s="606"/>
      <c r="D2147" s="601" t="str">
        <f>IFERROR(INDEX(INSUMOS!$C:$C,MATCH(C2147,INSUMOS!$B:$B,0)),"")</f>
        <v/>
      </c>
      <c r="E2147" s="602"/>
      <c r="F2147" s="603" t="str">
        <f>IFERROR(INDEX(INSUMOS!$D:$D,MATCH(C2147,INSUMOS!$B:$B,0)),"")</f>
        <v/>
      </c>
      <c r="G2147" s="615"/>
      <c r="H2147" s="608">
        <f t="shared" si="55"/>
        <v>0</v>
      </c>
      <c r="I2147" s="595"/>
    </row>
    <row r="2148" spans="2:9" ht="15.75" thickBot="1">
      <c r="B2148" s="593"/>
      <c r="H2148" s="609" t="s">
        <v>307</v>
      </c>
      <c r="I2148" s="610">
        <f>SUM(H2140:H2147)</f>
        <v>4129.5540608023384</v>
      </c>
    </row>
    <row r="2149" spans="2:9">
      <c r="B2149" s="593"/>
      <c r="C2149" s="611" t="s">
        <v>308</v>
      </c>
      <c r="I2149" s="595"/>
    </row>
    <row r="2150" spans="2:9">
      <c r="B2150" s="596" t="s">
        <v>295</v>
      </c>
      <c r="C2150" s="597" t="s">
        <v>296</v>
      </c>
      <c r="D2150" s="598" t="s">
        <v>309</v>
      </c>
      <c r="E2150" s="612" t="s">
        <v>310</v>
      </c>
      <c r="F2150" s="612"/>
      <c r="G2150" s="613" t="s">
        <v>311</v>
      </c>
      <c r="H2150" s="614" t="s">
        <v>301</v>
      </c>
      <c r="I2150" s="595"/>
    </row>
    <row r="2151" spans="2:9">
      <c r="B2151" s="599"/>
      <c r="C2151" s="606" t="s">
        <v>330</v>
      </c>
      <c r="D2151" s="601">
        <v>1</v>
      </c>
      <c r="E2151" s="615">
        <f>IFERROR(INDEX('MANO DE OBRA'!$F:$F,MATCH(C2151,'MANO DE OBRA'!$B:$B,0)),"")</f>
        <v>0.77116642793298318</v>
      </c>
      <c r="F2151" s="603">
        <f>IFERROR(INDEX('MANO DE OBRA'!$J:$J,MATCH(C2151,'MANO DE OBRA'!$B:$B,0)),"")</f>
        <v>169529.21377933328</v>
      </c>
      <c r="G2151" s="83">
        <v>6</v>
      </c>
      <c r="H2151" s="603">
        <f>IFERROR((F2151/G2151)*D2151,0)</f>
        <v>28254.868963222212</v>
      </c>
      <c r="I2151" s="595"/>
    </row>
    <row r="2152" spans="2:9">
      <c r="B2152" s="599"/>
      <c r="C2152" s="606" t="s">
        <v>312</v>
      </c>
      <c r="D2152" s="601">
        <v>1</v>
      </c>
      <c r="E2152" s="615">
        <f>IFERROR(INDEX('MANO DE OBRA'!$F:$F,MATCH(C2152,'MANO DE OBRA'!$B:$B,0)),"")</f>
        <v>0.77116642793298318</v>
      </c>
      <c r="F2152" s="603">
        <f>IFERROR(INDEX('MANO DE OBRA'!$J:$J,MATCH(C2152,'MANO DE OBRA'!$B:$B,0)),"")</f>
        <v>103371.47181666666</v>
      </c>
      <c r="G2152" s="83">
        <f>+G2151</f>
        <v>6</v>
      </c>
      <c r="H2152" s="603">
        <f>IFERROR((F2152/G2152)*D2152,0)</f>
        <v>17228.57863611111</v>
      </c>
      <c r="I2152" s="595"/>
    </row>
    <row r="2153" spans="2:9" ht="15.75" thickBot="1">
      <c r="B2153" s="599"/>
      <c r="C2153" s="606"/>
      <c r="D2153" s="601"/>
      <c r="E2153" s="615" t="str">
        <f>IFERROR(INDEX('MANO DE OBRA'!$F:$F,MATCH(C2153,'MANO DE OBRA'!$B:$B,0)),"")</f>
        <v/>
      </c>
      <c r="F2153" s="603" t="str">
        <f>IFERROR(INDEX('MANO DE OBRA'!$J:$J,MATCH(C2153,'MANO DE OBRA'!$B:$B,0)),"")</f>
        <v/>
      </c>
      <c r="G2153" s="83"/>
      <c r="H2153" s="603">
        <f>IFERROR((F2153/G2153)*D2153,0)</f>
        <v>0</v>
      </c>
      <c r="I2153" s="595"/>
    </row>
    <row r="2154" spans="2:9" ht="15.75" thickBot="1">
      <c r="B2154" s="593"/>
      <c r="H2154" s="609" t="s">
        <v>307</v>
      </c>
      <c r="I2154" s="610">
        <f>SUM(H2151:H2153)</f>
        <v>45483.447599333318</v>
      </c>
    </row>
    <row r="2155" spans="2:9">
      <c r="B2155" s="593"/>
      <c r="C2155" s="611" t="s">
        <v>313</v>
      </c>
      <c r="I2155" s="595"/>
    </row>
    <row r="2156" spans="2:9" ht="30">
      <c r="B2156" s="596" t="s">
        <v>295</v>
      </c>
      <c r="C2156" s="597" t="s">
        <v>296</v>
      </c>
      <c r="D2156" s="613" t="s">
        <v>238</v>
      </c>
      <c r="E2156" s="613" t="s">
        <v>22</v>
      </c>
      <c r="F2156" s="613" t="s">
        <v>314</v>
      </c>
      <c r="G2156" s="613" t="s">
        <v>315</v>
      </c>
      <c r="H2156" s="613" t="s">
        <v>301</v>
      </c>
      <c r="I2156" s="595"/>
    </row>
    <row r="2157" spans="2:9">
      <c r="B2157" s="599"/>
      <c r="C2157" s="616" t="s">
        <v>316</v>
      </c>
      <c r="D2157" s="615">
        <v>0.05</v>
      </c>
      <c r="E2157" s="602"/>
      <c r="F2157" s="603">
        <f>+I2154</f>
        <v>45483.447599333318</v>
      </c>
      <c r="G2157" s="601">
        <v>1</v>
      </c>
      <c r="H2157" s="603">
        <f>IFERROR(G2157*F2157*D2157,0)</f>
        <v>2274.1723799666661</v>
      </c>
      <c r="I2157" s="595"/>
    </row>
    <row r="2158" spans="2:9">
      <c r="B2158" s="599"/>
      <c r="C2158" s="600"/>
      <c r="D2158" s="601"/>
      <c r="E2158" s="601" t="str">
        <f>IFERROR(INDEX(INSUMOS!$C:$C,MATCH(C2158,INSUMOS!$B:$B,0)),"")</f>
        <v/>
      </c>
      <c r="F2158" s="603" t="str">
        <f>IFERROR(INDEX(INSUMOS!$D:$D,MATCH(C2158,INSUMOS!$B:$B,0)),"")</f>
        <v/>
      </c>
      <c r="G2158" s="83"/>
      <c r="H2158" s="603">
        <f>IFERROR(G2158*F2158,0)</f>
        <v>0</v>
      </c>
      <c r="I2158" s="595"/>
    </row>
    <row r="2159" spans="2:9">
      <c r="B2159" s="599"/>
      <c r="C2159" s="600"/>
      <c r="D2159" s="601"/>
      <c r="E2159" s="601" t="str">
        <f>IFERROR(INDEX(INSUMOS!$C:$C,MATCH(C2159,INSUMOS!$B:$B,0)),"")</f>
        <v/>
      </c>
      <c r="F2159" s="603" t="str">
        <f>IFERROR(INDEX(INSUMOS!$D:$D,MATCH(C2159,INSUMOS!$B:$B,0)),"")</f>
        <v/>
      </c>
      <c r="G2159" s="83"/>
      <c r="H2159" s="603">
        <f>IFERROR(G2159*F2159,0)</f>
        <v>0</v>
      </c>
      <c r="I2159" s="595"/>
    </row>
    <row r="2160" spans="2:9">
      <c r="B2160" s="599"/>
      <c r="C2160" s="600"/>
      <c r="D2160" s="601"/>
      <c r="E2160" s="601" t="str">
        <f>IFERROR(INDEX(INSUMOS!$C:$C,MATCH(C2160,INSUMOS!$B:$B,0)),"")</f>
        <v/>
      </c>
      <c r="F2160" s="603" t="str">
        <f>IFERROR(INDEX(INSUMOS!$D:$D,MATCH(C2160,INSUMOS!$B:$B,0)),"")</f>
        <v/>
      </c>
      <c r="G2160" s="83"/>
      <c r="H2160" s="603">
        <f>IFERROR(G2160*F2160,0)</f>
        <v>0</v>
      </c>
      <c r="I2160" s="595"/>
    </row>
    <row r="2161" spans="2:9">
      <c r="B2161" s="599"/>
      <c r="C2161" s="600"/>
      <c r="D2161" s="601"/>
      <c r="E2161" s="601" t="str">
        <f>IFERROR(INDEX(INSUMOS!$C:$C,MATCH(C2161,INSUMOS!$B:$B,0)),"")</f>
        <v/>
      </c>
      <c r="F2161" s="603" t="str">
        <f>IFERROR(INDEX(INSUMOS!$D:$D,MATCH(C2161,INSUMOS!$B:$B,0)),"")</f>
        <v/>
      </c>
      <c r="G2161" s="83"/>
      <c r="H2161" s="603">
        <f>IFERROR(G2161*F2161,0)</f>
        <v>0</v>
      </c>
      <c r="I2161" s="595"/>
    </row>
    <row r="2162" spans="2:9" ht="15.75" thickBot="1">
      <c r="B2162" s="599"/>
      <c r="C2162" s="600"/>
      <c r="D2162" s="601"/>
      <c r="E2162" s="601" t="str">
        <f>IFERROR(INDEX(INSUMOS!$C:$C,MATCH(C2162,INSUMOS!$B:$B,0)),"")</f>
        <v/>
      </c>
      <c r="F2162" s="607" t="str">
        <f>IFERROR(INDEX(INSUMOS!$D:$D,MATCH(C2162,INSUMOS!$B:$B,0)),"")</f>
        <v/>
      </c>
      <c r="G2162" s="83"/>
      <c r="H2162" s="608">
        <f>IFERROR(G2162*F2162,0)</f>
        <v>0</v>
      </c>
      <c r="I2162" s="595"/>
    </row>
    <row r="2163" spans="2:9" ht="15.75" thickBot="1">
      <c r="B2163" s="593"/>
      <c r="H2163" s="609" t="s">
        <v>307</v>
      </c>
      <c r="I2163" s="610">
        <f>SUM(H2157:H2162)</f>
        <v>2274.1723799666661</v>
      </c>
    </row>
    <row r="2164" spans="2:9">
      <c r="B2164" s="593"/>
      <c r="C2164" s="611" t="s">
        <v>317</v>
      </c>
      <c r="I2164" s="595"/>
    </row>
    <row r="2165" spans="2:9" ht="30">
      <c r="B2165" s="596" t="s">
        <v>295</v>
      </c>
      <c r="C2165" s="597" t="s">
        <v>296</v>
      </c>
      <c r="D2165" s="613" t="s">
        <v>238</v>
      </c>
      <c r="E2165" s="613" t="s">
        <v>22</v>
      </c>
      <c r="F2165" s="613" t="s">
        <v>314</v>
      </c>
      <c r="G2165" s="613" t="s">
        <v>315</v>
      </c>
      <c r="H2165" s="598" t="s">
        <v>301</v>
      </c>
      <c r="I2165" s="595"/>
    </row>
    <row r="2166" spans="2:9">
      <c r="B2166" s="599"/>
      <c r="C2166" s="616" t="s">
        <v>318</v>
      </c>
      <c r="D2166" s="615">
        <v>0.01</v>
      </c>
      <c r="E2166" s="617">
        <v>1</v>
      </c>
      <c r="F2166" s="603">
        <f>+I2154</f>
        <v>45483.447599333318</v>
      </c>
      <c r="G2166" s="601">
        <v>0.01</v>
      </c>
      <c r="H2166" s="603">
        <f>IFERROR(G2166*F2166,0)</f>
        <v>454.83447599333317</v>
      </c>
      <c r="I2166" s="595"/>
    </row>
    <row r="2167" spans="2:9">
      <c r="B2167" s="599"/>
      <c r="C2167" s="600"/>
      <c r="E2167" s="601" t="str">
        <f>IFERROR(INDEX(INSUMOS!$C:$C,MATCH(C2167,INSUMOS!$B:$B,0)),"")</f>
        <v/>
      </c>
      <c r="F2167" s="603" t="str">
        <f>IFERROR(INDEX(INSUMOS!$D:$D,MATCH(C2167,INSUMOS!$B:$B,0)),"")</f>
        <v/>
      </c>
      <c r="G2167" s="601">
        <v>1</v>
      </c>
      <c r="H2167" s="603">
        <f>IFERROR(G2167*F2167,0)</f>
        <v>0</v>
      </c>
      <c r="I2167" s="595"/>
    </row>
    <row r="2168" spans="2:9" ht="15.75" thickBot="1">
      <c r="B2168" s="599"/>
      <c r="C2168" s="606"/>
      <c r="D2168" s="601" t="str">
        <f>IFERROR(INDEX(INSUMOS!$C:$C,MATCH(C2168,INSUMOS!$B:$B,0)),"")</f>
        <v/>
      </c>
      <c r="E2168" s="602"/>
      <c r="F2168" s="603" t="str">
        <f>IFERROR(INDEX(INSUMOS!$D:$D,MATCH(C2168,INSUMOS!$B:$B,0)),"")</f>
        <v/>
      </c>
      <c r="G2168" s="601"/>
      <c r="H2168" s="603">
        <f>IFERROR(G2168*F2168,0)</f>
        <v>0</v>
      </c>
      <c r="I2168" s="595"/>
    </row>
    <row r="2169" spans="2:9" ht="15.75" thickBot="1">
      <c r="B2169" s="618"/>
      <c r="C2169" s="619"/>
      <c r="D2169" s="620"/>
      <c r="E2169" s="621"/>
      <c r="F2169" s="621"/>
      <c r="G2169" s="620"/>
      <c r="H2169" s="609" t="s">
        <v>307</v>
      </c>
      <c r="I2169" s="610">
        <f>SUM(H2166:H2168)</f>
        <v>454.83447599333317</v>
      </c>
    </row>
    <row r="2170" spans="2:9" ht="15.75" thickBot="1"/>
    <row r="2171" spans="2:9" ht="33" customHeight="1" thickBot="1">
      <c r="B2171" s="571"/>
      <c r="C2171" s="572" t="str">
        <f>+$C$2</f>
        <v>MANTENIMIENTO RESTAURANTES ESCOLARES</v>
      </c>
      <c r="D2171" s="573"/>
      <c r="E2171" s="573"/>
      <c r="F2171" s="573"/>
      <c r="G2171" s="574"/>
      <c r="H2171" s="575"/>
      <c r="I2171" s="576"/>
    </row>
    <row r="2172" spans="2:9" ht="33" customHeight="1" thickBot="1">
      <c r="B2172" s="577"/>
      <c r="C2172" s="578" t="str">
        <f>+$C$3</f>
        <v>GOBERNACION DE ANTIOQUIA</v>
      </c>
      <c r="D2172" s="579"/>
      <c r="E2172" s="579"/>
      <c r="F2172" s="579"/>
      <c r="G2172" s="580"/>
      <c r="H2172" s="581"/>
      <c r="I2172" s="582"/>
    </row>
    <row r="2173" spans="2:9" ht="15.75" thickBot="1">
      <c r="B2173" s="593"/>
      <c r="I2173" s="595"/>
    </row>
    <row r="2174" spans="2:9" ht="15.75" thickBot="1">
      <c r="B2174" s="589" t="s">
        <v>6</v>
      </c>
      <c r="C2174" s="773" t="str">
        <f>INDEX(ACTIVIDADES!$C:$C,MATCH(B2175,ACTIVIDADES!$B:$B,0))</f>
        <v>Construcción de DINTEL EN CONCRETO DE 21 MPA, Incluye corte de piezas, formaleta y todo lo necesario para su correcta instalación. No incluye refuerzo ni anclajes.</v>
      </c>
      <c r="D2174" s="774"/>
      <c r="E2174" s="774"/>
      <c r="F2174" s="774"/>
      <c r="G2174" s="775"/>
      <c r="H2174" s="587" t="s">
        <v>289</v>
      </c>
      <c r="I2174" s="588" t="s">
        <v>290</v>
      </c>
    </row>
    <row r="2175" spans="2:9">
      <c r="B2175" s="784">
        <f>+ACTIVIDADES!B73</f>
        <v>9.0599999999999987</v>
      </c>
      <c r="C2175" s="776"/>
      <c r="D2175" s="777"/>
      <c r="E2175" s="777"/>
      <c r="F2175" s="777"/>
      <c r="G2175" s="778"/>
      <c r="H2175" s="585">
        <f>IF(I2178=0,0,I2189/I2178)</f>
        <v>0.28731686946127727</v>
      </c>
      <c r="I2175" s="586">
        <f>IF(I2178=0,0,I2195/I2178)</f>
        <v>0.67015471077646538</v>
      </c>
    </row>
    <row r="2176" spans="2:9" ht="15.75" thickBot="1">
      <c r="B2176" s="785"/>
      <c r="C2176" s="776"/>
      <c r="D2176" s="777"/>
      <c r="E2176" s="777"/>
      <c r="F2176" s="777"/>
      <c r="G2176" s="778"/>
      <c r="H2176" s="587" t="s">
        <v>291</v>
      </c>
      <c r="I2176" s="588" t="s">
        <v>292</v>
      </c>
    </row>
    <row r="2177" spans="2:10" ht="15.75" thickBot="1">
      <c r="B2177" s="589" t="s">
        <v>22</v>
      </c>
      <c r="C2177" s="776"/>
      <c r="D2177" s="777"/>
      <c r="E2177" s="777"/>
      <c r="F2177" s="777"/>
      <c r="G2177" s="778"/>
      <c r="H2177" s="585">
        <f>IF(I2178=0,0,I2204/I2178)</f>
        <v>3.5826872654492616E-2</v>
      </c>
      <c r="I2177" s="586">
        <f>IF(I2178=0,0,I2210/I2178)</f>
        <v>6.7015471077646535E-3</v>
      </c>
    </row>
    <row r="2178" spans="2:10" ht="15.75" thickBot="1">
      <c r="B2178" s="590" t="str">
        <f>INDEX(ACTIVIDADES!$D:$D,MATCH(B2175,ACTIVIDADES!$B:$B,0))</f>
        <v>m</v>
      </c>
      <c r="C2178" s="781"/>
      <c r="D2178" s="782"/>
      <c r="E2178" s="782"/>
      <c r="F2178" s="782"/>
      <c r="G2178" s="783"/>
      <c r="H2178" s="591" t="s">
        <v>293</v>
      </c>
      <c r="I2178" s="592">
        <f>SUM(I2189:I2210)</f>
        <v>67870.070698502677</v>
      </c>
      <c r="J2178" s="570">
        <f>+B2175</f>
        <v>9.0599999999999987</v>
      </c>
    </row>
    <row r="2179" spans="2:10">
      <c r="B2179" s="593"/>
      <c r="C2179" s="594" t="s">
        <v>294</v>
      </c>
      <c r="I2179" s="595"/>
    </row>
    <row r="2180" spans="2:10">
      <c r="B2180" s="596" t="s">
        <v>295</v>
      </c>
      <c r="C2180" s="597" t="s">
        <v>296</v>
      </c>
      <c r="D2180" s="598" t="s">
        <v>297</v>
      </c>
      <c r="E2180" s="598" t="s">
        <v>298</v>
      </c>
      <c r="F2180" s="598" t="s">
        <v>299</v>
      </c>
      <c r="G2180" s="598" t="s">
        <v>300</v>
      </c>
      <c r="H2180" s="598" t="s">
        <v>301</v>
      </c>
      <c r="I2180" s="595"/>
    </row>
    <row r="2181" spans="2:10">
      <c r="B2181" s="599"/>
      <c r="C2181" s="606" t="s">
        <v>332</v>
      </c>
      <c r="D2181" s="601" t="str">
        <f>IFERROR(INDEX(INSUMOS!$C:$C,MATCH(C2181,INSUMOS!$B:$B,0)),"")</f>
        <v>m3</v>
      </c>
      <c r="E2181" s="634">
        <f>1*0.2*0.1</f>
        <v>2.0000000000000004E-2</v>
      </c>
      <c r="F2181" s="603">
        <f>IFERROR(INDEX(INSUMOS!$D:$D,MATCH(C2181,INSUMOS!$B:$B,0)),"")</f>
        <v>686100.73832769773</v>
      </c>
      <c r="G2181" s="615">
        <v>0.1</v>
      </c>
      <c r="H2181" s="603">
        <f>IFERROR(G2181*F2181*E2181+F2181*E2181,0)</f>
        <v>15094.216243209354</v>
      </c>
      <c r="I2181" s="595"/>
    </row>
    <row r="2182" spans="2:10">
      <c r="B2182" s="599"/>
      <c r="C2182" s="622" t="s">
        <v>334</v>
      </c>
      <c r="D2182" s="601" t="str">
        <f>IFERROR(INDEX(INSUMOS!$C:$C,MATCH(C2182,INSUMOS!$B:$B,0)),"")</f>
        <v>un</v>
      </c>
      <c r="E2182" s="634">
        <v>0.04</v>
      </c>
      <c r="F2182" s="603">
        <f>IFERROR(INDEX(INSUMOS!$D:$D,MATCH(C2182,INSUMOS!$B:$B,0)),"")</f>
        <v>8900</v>
      </c>
      <c r="G2182" s="615"/>
      <c r="H2182" s="603">
        <f t="shared" ref="H2182:H2188" si="56">IFERROR(G2182*F2182*E2182+F2182*E2182,0)</f>
        <v>356</v>
      </c>
      <c r="I2182" s="595"/>
    </row>
    <row r="2183" spans="2:10">
      <c r="B2183" s="599"/>
      <c r="C2183" s="606" t="s">
        <v>303</v>
      </c>
      <c r="D2183" s="601" t="str">
        <f>IFERROR(INDEX(INSUMOS!$C:$C,MATCH(C2183,INSUMOS!$B:$B,0)),"")</f>
        <v>un</v>
      </c>
      <c r="E2183" s="634">
        <v>1</v>
      </c>
      <c r="F2183" s="603">
        <f>IFERROR(INDEX(INSUMOS!$D:$D,MATCH(C2183,INSUMOS!$B:$B,0)),"")</f>
        <v>4050</v>
      </c>
      <c r="G2183" s="615"/>
      <c r="H2183" s="603">
        <f t="shared" si="56"/>
        <v>4050</v>
      </c>
      <c r="I2183" s="595"/>
    </row>
    <row r="2184" spans="2:10">
      <c r="B2184" s="599"/>
      <c r="C2184" s="600"/>
      <c r="D2184" s="601" t="str">
        <f>IFERROR(INDEX(INSUMOS!$C:$C,MATCH(C2184,INSUMOS!$B:$B,0)),"")</f>
        <v/>
      </c>
      <c r="E2184" s="634"/>
      <c r="F2184" s="603" t="str">
        <f>IFERROR(INDEX(INSUMOS!$D:$D,MATCH(C2184,INSUMOS!$B:$B,0)),"")</f>
        <v/>
      </c>
      <c r="G2184" s="615"/>
      <c r="H2184" s="603">
        <f t="shared" si="56"/>
        <v>0</v>
      </c>
      <c r="I2184" s="595"/>
    </row>
    <row r="2185" spans="2:10">
      <c r="B2185" s="599"/>
      <c r="C2185" s="600"/>
      <c r="D2185" s="601" t="str">
        <f>IFERROR(INDEX(INSUMOS!$C:$C,MATCH(C2185,INSUMOS!$B:$B,0)),"")</f>
        <v/>
      </c>
      <c r="E2185" s="634"/>
      <c r="F2185" s="603" t="str">
        <f>IFERROR(INDEX(INSUMOS!$D:$D,MATCH(C2185,INSUMOS!$B:$B,0)),"")</f>
        <v/>
      </c>
      <c r="G2185" s="615"/>
      <c r="H2185" s="603">
        <f t="shared" si="56"/>
        <v>0</v>
      </c>
      <c r="I2185" s="595"/>
    </row>
    <row r="2186" spans="2:10">
      <c r="B2186" s="599"/>
      <c r="C2186" s="600"/>
      <c r="D2186" s="601" t="str">
        <f>IFERROR(INDEX(INSUMOS!$C:$C,MATCH(C2186,INSUMOS!$B:$B,0)),"")</f>
        <v/>
      </c>
      <c r="E2186" s="634"/>
      <c r="F2186" s="603" t="str">
        <f>IFERROR(INDEX(INSUMOS!$D:$D,MATCH(C2186,INSUMOS!$B:$B,0)),"")</f>
        <v/>
      </c>
      <c r="G2186" s="615"/>
      <c r="H2186" s="603">
        <f t="shared" si="56"/>
        <v>0</v>
      </c>
      <c r="I2186" s="595"/>
    </row>
    <row r="2187" spans="2:10">
      <c r="B2187" s="599"/>
      <c r="C2187" s="606"/>
      <c r="D2187" s="601" t="str">
        <f>IFERROR(INDEX(INSUMOS!$C:$C,MATCH(C2187,INSUMOS!$B:$B,0)),"")</f>
        <v/>
      </c>
      <c r="E2187" s="602"/>
      <c r="F2187" s="603" t="str">
        <f>IFERROR(INDEX(INSUMOS!$D:$D,MATCH(C2187,INSUMOS!$B:$B,0)),"")</f>
        <v/>
      </c>
      <c r="G2187" s="615"/>
      <c r="H2187" s="603">
        <f t="shared" si="56"/>
        <v>0</v>
      </c>
      <c r="I2187" s="595"/>
    </row>
    <row r="2188" spans="2:10" ht="15.75" thickBot="1">
      <c r="B2188" s="599"/>
      <c r="C2188" s="606"/>
      <c r="D2188" s="601" t="str">
        <f>IFERROR(INDEX(INSUMOS!$C:$C,MATCH(C2188,INSUMOS!$B:$B,0)),"")</f>
        <v/>
      </c>
      <c r="E2188" s="602"/>
      <c r="F2188" s="603" t="str">
        <f>IFERROR(INDEX(INSUMOS!$D:$D,MATCH(C2188,INSUMOS!$B:$B,0)),"")</f>
        <v/>
      </c>
      <c r="G2188" s="615"/>
      <c r="H2188" s="608">
        <f t="shared" si="56"/>
        <v>0</v>
      </c>
      <c r="I2188" s="595"/>
    </row>
    <row r="2189" spans="2:10" ht="15.75" thickBot="1">
      <c r="B2189" s="593"/>
      <c r="H2189" s="609" t="s">
        <v>307</v>
      </c>
      <c r="I2189" s="610">
        <f>SUM(H2181:H2188)</f>
        <v>19500.216243209354</v>
      </c>
    </row>
    <row r="2190" spans="2:10">
      <c r="B2190" s="593"/>
      <c r="C2190" s="611" t="s">
        <v>308</v>
      </c>
      <c r="I2190" s="595"/>
    </row>
    <row r="2191" spans="2:10">
      <c r="B2191" s="596" t="s">
        <v>295</v>
      </c>
      <c r="C2191" s="597" t="s">
        <v>296</v>
      </c>
      <c r="D2191" s="598" t="s">
        <v>309</v>
      </c>
      <c r="E2191" s="612" t="s">
        <v>310</v>
      </c>
      <c r="F2191" s="612"/>
      <c r="G2191" s="613" t="s">
        <v>311</v>
      </c>
      <c r="H2191" s="614" t="s">
        <v>301</v>
      </c>
      <c r="I2191" s="595"/>
    </row>
    <row r="2192" spans="2:10">
      <c r="B2192" s="599"/>
      <c r="C2192" s="606" t="s">
        <v>330</v>
      </c>
      <c r="D2192" s="601">
        <v>1</v>
      </c>
      <c r="E2192" s="615">
        <f>IFERROR(INDEX('MANO DE OBRA'!$F:$F,MATCH(C2192,'MANO DE OBRA'!$B:$B,0)),"")</f>
        <v>0.77116642793298318</v>
      </c>
      <c r="F2192" s="603">
        <f>IFERROR(INDEX('MANO DE OBRA'!$J:$J,MATCH(C2192,'MANO DE OBRA'!$B:$B,0)),"")</f>
        <v>169529.21377933328</v>
      </c>
      <c r="G2192" s="83">
        <v>6</v>
      </c>
      <c r="H2192" s="603">
        <f>IFERROR((F2192/G2192)*D2192,0)</f>
        <v>28254.868963222212</v>
      </c>
      <c r="I2192" s="595"/>
    </row>
    <row r="2193" spans="2:9">
      <c r="B2193" s="599"/>
      <c r="C2193" s="606" t="s">
        <v>312</v>
      </c>
      <c r="D2193" s="601">
        <v>1</v>
      </c>
      <c r="E2193" s="615">
        <f>IFERROR(INDEX('MANO DE OBRA'!$F:$F,MATCH(C2193,'MANO DE OBRA'!$B:$B,0)),"")</f>
        <v>0.77116642793298318</v>
      </c>
      <c r="F2193" s="603">
        <f>IFERROR(INDEX('MANO DE OBRA'!$J:$J,MATCH(C2193,'MANO DE OBRA'!$B:$B,0)),"")</f>
        <v>103371.47181666666</v>
      </c>
      <c r="G2193" s="83">
        <f>+G2192</f>
        <v>6</v>
      </c>
      <c r="H2193" s="603">
        <f>IFERROR((F2193/G2193)*D2193,0)</f>
        <v>17228.57863611111</v>
      </c>
      <c r="I2193" s="595"/>
    </row>
    <row r="2194" spans="2:9" ht="15.75" thickBot="1">
      <c r="B2194" s="599"/>
      <c r="C2194" s="606"/>
      <c r="D2194" s="601"/>
      <c r="E2194" s="615" t="str">
        <f>IFERROR(INDEX('MANO DE OBRA'!$F:$F,MATCH(C2194,'MANO DE OBRA'!$B:$B,0)),"")</f>
        <v/>
      </c>
      <c r="F2194" s="603" t="str">
        <f>IFERROR(INDEX('MANO DE OBRA'!$J:$J,MATCH(C2194,'MANO DE OBRA'!$B:$B,0)),"")</f>
        <v/>
      </c>
      <c r="G2194" s="83"/>
      <c r="H2194" s="603">
        <f>IFERROR((F2194/G2194)*D2194,0)</f>
        <v>0</v>
      </c>
      <c r="I2194" s="595"/>
    </row>
    <row r="2195" spans="2:9" ht="15.75" thickBot="1">
      <c r="B2195" s="593"/>
      <c r="H2195" s="609" t="s">
        <v>307</v>
      </c>
      <c r="I2195" s="610">
        <f>SUM(H2192:H2194)</f>
        <v>45483.447599333318</v>
      </c>
    </row>
    <row r="2196" spans="2:9">
      <c r="B2196" s="593"/>
      <c r="C2196" s="611" t="s">
        <v>313</v>
      </c>
      <c r="I2196" s="595"/>
    </row>
    <row r="2197" spans="2:9" ht="30">
      <c r="B2197" s="596" t="s">
        <v>295</v>
      </c>
      <c r="C2197" s="597" t="s">
        <v>296</v>
      </c>
      <c r="D2197" s="613" t="s">
        <v>238</v>
      </c>
      <c r="E2197" s="613" t="s">
        <v>22</v>
      </c>
      <c r="F2197" s="613" t="s">
        <v>314</v>
      </c>
      <c r="G2197" s="613" t="s">
        <v>315</v>
      </c>
      <c r="H2197" s="613" t="s">
        <v>301</v>
      </c>
      <c r="I2197" s="595"/>
    </row>
    <row r="2198" spans="2:9">
      <c r="B2198" s="599"/>
      <c r="C2198" s="616" t="s">
        <v>316</v>
      </c>
      <c r="D2198" s="615">
        <v>0.05</v>
      </c>
      <c r="E2198" s="602"/>
      <c r="F2198" s="603">
        <f>+I2195</f>
        <v>45483.447599333318</v>
      </c>
      <c r="G2198" s="601">
        <v>1</v>
      </c>
      <c r="H2198" s="603">
        <f>IFERROR(G2198*F2198*D2198,0)</f>
        <v>2274.1723799666661</v>
      </c>
      <c r="I2198" s="595"/>
    </row>
    <row r="2199" spans="2:9">
      <c r="B2199" s="599"/>
      <c r="C2199" s="606" t="s">
        <v>321</v>
      </c>
      <c r="D2199" s="601"/>
      <c r="E2199" s="601" t="str">
        <f>IFERROR(INDEX(INSUMOS!$C:$C,MATCH(C2199,INSUMOS!$B:$B,0)),"")</f>
        <v>día</v>
      </c>
      <c r="F2199" s="603">
        <f>IFERROR(INDEX(INSUMOS!$D:$D,MATCH(C2199,INSUMOS!$B:$B,0)),"")</f>
        <v>2900</v>
      </c>
      <c r="G2199" s="83">
        <v>0.05</v>
      </c>
      <c r="H2199" s="603">
        <f>IFERROR(G2199*F2199,0)</f>
        <v>145</v>
      </c>
      <c r="I2199" s="595"/>
    </row>
    <row r="2200" spans="2:9" ht="30">
      <c r="B2200" s="599"/>
      <c r="C2200" s="567" t="s">
        <v>322</v>
      </c>
      <c r="D2200" s="601"/>
      <c r="E2200" s="601" t="str">
        <f>IFERROR(INDEX(INSUMOS!$C:$C,MATCH(C2200,INSUMOS!$B:$B,0)),"")</f>
        <v>día</v>
      </c>
      <c r="F2200" s="603">
        <f>IFERROR(INDEX(INSUMOS!$D:$D,MATCH(C2200,INSUMOS!$B:$B,0)),"")</f>
        <v>248</v>
      </c>
      <c r="G2200" s="83">
        <v>0.05</v>
      </c>
      <c r="H2200" s="603">
        <f>IFERROR(G2200*F2200,0)</f>
        <v>12.4</v>
      </c>
      <c r="I2200" s="595"/>
    </row>
    <row r="2201" spans="2:9">
      <c r="B2201" s="599"/>
      <c r="C2201" s="600"/>
      <c r="D2201" s="601"/>
      <c r="E2201" s="601" t="str">
        <f>IFERROR(INDEX(INSUMOS!$C:$C,MATCH(C2201,INSUMOS!$B:$B,0)),"")</f>
        <v/>
      </c>
      <c r="F2201" s="603" t="str">
        <f>IFERROR(INDEX(INSUMOS!$D:$D,MATCH(C2201,INSUMOS!$B:$B,0)),"")</f>
        <v/>
      </c>
      <c r="G2201" s="83"/>
      <c r="H2201" s="603">
        <f>IFERROR(G2201*F2201,0)</f>
        <v>0</v>
      </c>
      <c r="I2201" s="595"/>
    </row>
    <row r="2202" spans="2:9">
      <c r="B2202" s="599"/>
      <c r="C2202" s="600"/>
      <c r="D2202" s="601"/>
      <c r="E2202" s="601" t="str">
        <f>IFERROR(INDEX(INSUMOS!$C:$C,MATCH(C2202,INSUMOS!$B:$B,0)),"")</f>
        <v/>
      </c>
      <c r="F2202" s="603" t="str">
        <f>IFERROR(INDEX(INSUMOS!$D:$D,MATCH(C2202,INSUMOS!$B:$B,0)),"")</f>
        <v/>
      </c>
      <c r="G2202" s="83"/>
      <c r="H2202" s="603">
        <f>IFERROR(G2202*F2202,0)</f>
        <v>0</v>
      </c>
      <c r="I2202" s="595"/>
    </row>
    <row r="2203" spans="2:9" ht="15.75" thickBot="1">
      <c r="B2203" s="599"/>
      <c r="C2203" s="600"/>
      <c r="D2203" s="601"/>
      <c r="E2203" s="601" t="str">
        <f>IFERROR(INDEX(INSUMOS!$C:$C,MATCH(C2203,INSUMOS!$B:$B,0)),"")</f>
        <v/>
      </c>
      <c r="F2203" s="607" t="str">
        <f>IFERROR(INDEX(INSUMOS!$D:$D,MATCH(C2203,INSUMOS!$B:$B,0)),"")</f>
        <v/>
      </c>
      <c r="G2203" s="83"/>
      <c r="H2203" s="608">
        <f>IFERROR(G2203*F2203,0)</f>
        <v>0</v>
      </c>
      <c r="I2203" s="595"/>
    </row>
    <row r="2204" spans="2:9" ht="15.75" thickBot="1">
      <c r="B2204" s="593"/>
      <c r="H2204" s="609" t="s">
        <v>307</v>
      </c>
      <c r="I2204" s="610">
        <f>SUM(H2198:H2203)</f>
        <v>2431.5723799666662</v>
      </c>
    </row>
    <row r="2205" spans="2:9">
      <c r="B2205" s="593"/>
      <c r="C2205" s="611" t="s">
        <v>317</v>
      </c>
      <c r="I2205" s="595"/>
    </row>
    <row r="2206" spans="2:9" ht="30">
      <c r="B2206" s="596" t="s">
        <v>295</v>
      </c>
      <c r="C2206" s="597" t="s">
        <v>296</v>
      </c>
      <c r="D2206" s="613" t="s">
        <v>238</v>
      </c>
      <c r="E2206" s="613" t="s">
        <v>22</v>
      </c>
      <c r="F2206" s="613" t="s">
        <v>314</v>
      </c>
      <c r="G2206" s="613" t="s">
        <v>315</v>
      </c>
      <c r="H2206" s="598" t="s">
        <v>301</v>
      </c>
      <c r="I2206" s="595"/>
    </row>
    <row r="2207" spans="2:9">
      <c r="B2207" s="599"/>
      <c r="C2207" s="616" t="s">
        <v>318</v>
      </c>
      <c r="D2207" s="615">
        <v>0.01</v>
      </c>
      <c r="E2207" s="617">
        <v>1</v>
      </c>
      <c r="F2207" s="603">
        <f>+I2195</f>
        <v>45483.447599333318</v>
      </c>
      <c r="G2207" s="601">
        <v>0.01</v>
      </c>
      <c r="H2207" s="603">
        <f>IFERROR(G2207*F2207,0)</f>
        <v>454.83447599333317</v>
      </c>
      <c r="I2207" s="595"/>
    </row>
    <row r="2208" spans="2:9">
      <c r="B2208" s="599"/>
      <c r="C2208" s="600"/>
      <c r="E2208" s="601" t="str">
        <f>IFERROR(INDEX(INSUMOS!$C:$C,MATCH(C2208,INSUMOS!$B:$B,0)),"")</f>
        <v/>
      </c>
      <c r="F2208" s="603" t="str">
        <f>IFERROR(INDEX(INSUMOS!$D:$D,MATCH(C2208,INSUMOS!$B:$B,0)),"")</f>
        <v/>
      </c>
      <c r="G2208" s="601">
        <v>1</v>
      </c>
      <c r="H2208" s="603">
        <f>IFERROR(G2208*F2208,0)</f>
        <v>0</v>
      </c>
      <c r="I2208" s="595"/>
    </row>
    <row r="2209" spans="2:10" ht="15.75" thickBot="1">
      <c r="B2209" s="599"/>
      <c r="C2209" s="606"/>
      <c r="D2209" s="601" t="str">
        <f>IFERROR(INDEX(INSUMOS!$C:$C,MATCH(C2209,INSUMOS!$B:$B,0)),"")</f>
        <v/>
      </c>
      <c r="E2209" s="602"/>
      <c r="F2209" s="603" t="str">
        <f>IFERROR(INDEX(INSUMOS!$D:$D,MATCH(C2209,INSUMOS!$B:$B,0)),"")</f>
        <v/>
      </c>
      <c r="G2209" s="601"/>
      <c r="H2209" s="603">
        <f>IFERROR(G2209*F2209,0)</f>
        <v>0</v>
      </c>
      <c r="I2209" s="595"/>
    </row>
    <row r="2210" spans="2:10" ht="15.75" thickBot="1">
      <c r="B2210" s="618"/>
      <c r="C2210" s="619"/>
      <c r="D2210" s="620"/>
      <c r="E2210" s="621"/>
      <c r="F2210" s="621"/>
      <c r="G2210" s="620"/>
      <c r="H2210" s="609" t="s">
        <v>307</v>
      </c>
      <c r="I2210" s="610">
        <f>SUM(H2207:H2209)</f>
        <v>454.83447599333317</v>
      </c>
    </row>
    <row r="2211" spans="2:10" ht="15.75" thickBot="1"/>
    <row r="2212" spans="2:10" ht="33" customHeight="1" thickBot="1">
      <c r="B2212" s="571"/>
      <c r="C2212" s="572" t="str">
        <f>+$C$2</f>
        <v>MANTENIMIENTO RESTAURANTES ESCOLARES</v>
      </c>
      <c r="D2212" s="573"/>
      <c r="E2212" s="573"/>
      <c r="F2212" s="573"/>
      <c r="G2212" s="574"/>
      <c r="H2212" s="575"/>
      <c r="I2212" s="576"/>
    </row>
    <row r="2213" spans="2:10" ht="33" customHeight="1" thickBot="1">
      <c r="B2213" s="577"/>
      <c r="C2213" s="578" t="str">
        <f>+$C$3</f>
        <v>GOBERNACION DE ANTIOQUIA</v>
      </c>
      <c r="D2213" s="579"/>
      <c r="E2213" s="579"/>
      <c r="F2213" s="579"/>
      <c r="G2213" s="580"/>
      <c r="H2213" s="581"/>
      <c r="I2213" s="582"/>
    </row>
    <row r="2214" spans="2:10" ht="15.75" thickBot="1">
      <c r="B2214" s="593"/>
      <c r="I2214" s="595"/>
    </row>
    <row r="2215" spans="2:10" ht="15.75" thickBot="1">
      <c r="B2215" s="589" t="s">
        <v>6</v>
      </c>
      <c r="C2215" s="773" t="str">
        <f>INDEX(ACTIVIDADES!$C:$C,MATCH(B2216,ACTIVIDADES!$B:$B,0))</f>
        <v>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v>
      </c>
      <c r="D2215" s="774"/>
      <c r="E2215" s="774"/>
      <c r="F2215" s="774"/>
      <c r="G2215" s="775"/>
      <c r="H2215" s="587" t="s">
        <v>289</v>
      </c>
      <c r="I2215" s="588" t="s">
        <v>290</v>
      </c>
    </row>
    <row r="2216" spans="2:10">
      <c r="B2216" s="784">
        <f>+ACTIVIDADES!B75</f>
        <v>10.01</v>
      </c>
      <c r="C2216" s="776"/>
      <c r="D2216" s="777"/>
      <c r="E2216" s="777"/>
      <c r="F2216" s="777"/>
      <c r="G2216" s="778"/>
      <c r="H2216" s="585">
        <f>IF(I2219=0,0,I2230/I2219)</f>
        <v>0.75212943769801988</v>
      </c>
      <c r="I2216" s="586">
        <f>IF(I2219=0,0,I2236/I2219)</f>
        <v>0.21965724125637406</v>
      </c>
    </row>
    <row r="2217" spans="2:10" ht="15.75" thickBot="1">
      <c r="B2217" s="785"/>
      <c r="C2217" s="776"/>
      <c r="D2217" s="777"/>
      <c r="E2217" s="777"/>
      <c r="F2217" s="777"/>
      <c r="G2217" s="778"/>
      <c r="H2217" s="587" t="s">
        <v>291</v>
      </c>
      <c r="I2217" s="588" t="s">
        <v>292</v>
      </c>
    </row>
    <row r="2218" spans="2:10" ht="15.75" thickBot="1">
      <c r="B2218" s="589" t="s">
        <v>22</v>
      </c>
      <c r="C2218" s="776"/>
      <c r="D2218" s="777"/>
      <c r="E2218" s="777"/>
      <c r="F2218" s="777"/>
      <c r="G2218" s="778"/>
      <c r="H2218" s="585">
        <f>IF(I2219=0,0,I2245/I2219)</f>
        <v>2.6016748633042448E-2</v>
      </c>
      <c r="I2218" s="586">
        <f>IF(I2219=0,0,I2251/I2219)</f>
        <v>2.1965724125637405E-3</v>
      </c>
    </row>
    <row r="2219" spans="2:10" ht="46.5" customHeight="1" thickBot="1">
      <c r="B2219" s="590" t="str">
        <f>INDEX(ACTIVIDADES!$D:$D,MATCH(B2216,ACTIVIDADES!$B:$B,0))</f>
        <v>kg</v>
      </c>
      <c r="C2219" s="781"/>
      <c r="D2219" s="782"/>
      <c r="E2219" s="782"/>
      <c r="F2219" s="782"/>
      <c r="G2219" s="783"/>
      <c r="H2219" s="591" t="s">
        <v>293</v>
      </c>
      <c r="I2219" s="592">
        <f>SUM(I2230:I2251)</f>
        <v>22588.969154031998</v>
      </c>
      <c r="J2219" s="570">
        <f>+B2216</f>
        <v>10.01</v>
      </c>
    </row>
    <row r="2220" spans="2:10">
      <c r="B2220" s="593"/>
      <c r="C2220" s="594" t="s">
        <v>294</v>
      </c>
      <c r="I2220" s="595"/>
    </row>
    <row r="2221" spans="2:10">
      <c r="B2221" s="596" t="s">
        <v>295</v>
      </c>
      <c r="C2221" s="597" t="s">
        <v>296</v>
      </c>
      <c r="D2221" s="598" t="s">
        <v>297</v>
      </c>
      <c r="E2221" s="598" t="s">
        <v>298</v>
      </c>
      <c r="F2221" s="598" t="s">
        <v>299</v>
      </c>
      <c r="G2221" s="598" t="s">
        <v>300</v>
      </c>
      <c r="H2221" s="598" t="s">
        <v>301</v>
      </c>
      <c r="I2221" s="595"/>
    </row>
    <row r="2222" spans="2:10">
      <c r="B2222" s="599"/>
      <c r="C2222" s="645" t="s">
        <v>373</v>
      </c>
      <c r="D2222" s="601" t="str">
        <f>IFERROR(INDEX(INSUMOS!$C:$C,MATCH(C2222,INSUMOS!$B:$B,0)),"")</f>
        <v>kg</v>
      </c>
      <c r="E2222" s="647">
        <v>1</v>
      </c>
      <c r="F2222" s="603">
        <f>IFERROR(INDEX(INSUMOS!$D:$D,MATCH(C2222,INSUMOS!$B:$B,0)),"")</f>
        <v>9500</v>
      </c>
      <c r="G2222" s="615">
        <v>0.1</v>
      </c>
      <c r="H2222" s="603">
        <f>IFERROR(G2222*F2222*E2222+F2222*E2222,0)</f>
        <v>10450</v>
      </c>
      <c r="I2222" s="595"/>
    </row>
    <row r="2223" spans="2:10">
      <c r="B2223" s="599"/>
      <c r="C2223" s="645" t="s">
        <v>374</v>
      </c>
      <c r="D2223" s="601" t="str">
        <f>IFERROR(INDEX(INSUMOS!$C:$C,MATCH(C2223,INSUMOS!$B:$B,0)),"")</f>
        <v>un</v>
      </c>
      <c r="E2223" s="647">
        <v>1.4999999999999999E-2</v>
      </c>
      <c r="F2223" s="603">
        <f>IFERROR(INDEX(INSUMOS!$D:$D,MATCH(C2223,INSUMOS!$B:$B,0)),"")</f>
        <v>4724.8</v>
      </c>
      <c r="G2223" s="615"/>
      <c r="H2223" s="603">
        <f t="shared" ref="H2223:H2229" si="57">IFERROR(G2223*F2223*E2223+F2223*E2223,0)</f>
        <v>70.872</v>
      </c>
      <c r="I2223" s="595"/>
    </row>
    <row r="2224" spans="2:10">
      <c r="B2224" s="599"/>
      <c r="C2224" s="645" t="s">
        <v>375</v>
      </c>
      <c r="D2224" s="601" t="str">
        <f>IFERROR(INDEX(INSUMOS!$C:$C,MATCH(C2224,INSUMOS!$B:$B,0)),"")</f>
        <v>gal</v>
      </c>
      <c r="E2224" s="647">
        <v>0.04</v>
      </c>
      <c r="F2224" s="603">
        <f>IFERROR(INDEX(INSUMOS!$D:$D,MATCH(C2224,INSUMOS!$B:$B,0)),"")</f>
        <v>92630</v>
      </c>
      <c r="G2224" s="615"/>
      <c r="H2224" s="603">
        <f t="shared" si="57"/>
        <v>3705.2000000000003</v>
      </c>
      <c r="I2224" s="595"/>
    </row>
    <row r="2225" spans="2:9">
      <c r="B2225" s="599"/>
      <c r="C2225" s="645" t="s">
        <v>376</v>
      </c>
      <c r="D2225" s="601" t="str">
        <f>IFERROR(INDEX(INSUMOS!$C:$C,MATCH(C2225,INSUMOS!$B:$B,0)),"")</f>
        <v>gal</v>
      </c>
      <c r="E2225" s="647">
        <v>5.0000000000000001E-3</v>
      </c>
      <c r="F2225" s="603">
        <f>IFERROR(INDEX(INSUMOS!$D:$D,MATCH(C2225,INSUMOS!$B:$B,0)),"")</f>
        <v>83184</v>
      </c>
      <c r="G2225" s="615"/>
      <c r="H2225" s="603">
        <f t="shared" si="57"/>
        <v>415.92</v>
      </c>
      <c r="I2225" s="595"/>
    </row>
    <row r="2226" spans="2:9">
      <c r="B2226" s="599"/>
      <c r="C2226" s="645" t="s">
        <v>377</v>
      </c>
      <c r="D2226" s="601" t="str">
        <f>IFERROR(INDEX(INSUMOS!$C:$C,MATCH(C2226,INSUMOS!$B:$B,0)),"")</f>
        <v>gal</v>
      </c>
      <c r="E2226" s="647">
        <v>0.01</v>
      </c>
      <c r="F2226" s="603">
        <f>IFERROR(INDEX(INSUMOS!$D:$D,MATCH(C2226,INSUMOS!$B:$B,0)),"")</f>
        <v>55800</v>
      </c>
      <c r="G2226" s="615"/>
      <c r="H2226" s="603">
        <f t="shared" si="57"/>
        <v>558</v>
      </c>
      <c r="I2226" s="595"/>
    </row>
    <row r="2227" spans="2:9">
      <c r="B2227" s="599"/>
      <c r="C2227" s="645" t="s">
        <v>378</v>
      </c>
      <c r="D2227" s="601" t="str">
        <f>IFERROR(INDEX(INSUMOS!$C:$C,MATCH(C2227,INSUMOS!$B:$B,0)),"")</f>
        <v>kg</v>
      </c>
      <c r="E2227" s="647">
        <v>0.08</v>
      </c>
      <c r="F2227" s="603">
        <f>IFERROR(INDEX(INSUMOS!$D:$D,MATCH(C2227,INSUMOS!$B:$B,0)),"")</f>
        <v>21878.77015</v>
      </c>
      <c r="G2227" s="615"/>
      <c r="H2227" s="603">
        <f t="shared" si="57"/>
        <v>1750.301612</v>
      </c>
      <c r="I2227" s="595"/>
    </row>
    <row r="2228" spans="2:9">
      <c r="B2228" s="599"/>
      <c r="C2228" s="645" t="s">
        <v>379</v>
      </c>
      <c r="D2228" s="601" t="str">
        <f>IFERROR(INDEX(INSUMOS!$C:$C,MATCH(C2228,INSUMOS!$B:$B,0)),"")</f>
        <v xml:space="preserve"> 1/4 Gal </v>
      </c>
      <c r="E2228" s="647">
        <v>1.2099999999999999E-3</v>
      </c>
      <c r="F2228" s="603">
        <f>IFERROR(INDEX(INSUMOS!$D:$D,MATCH(C2228,INSUMOS!$B:$B,0)),"")</f>
        <v>32673.599999999999</v>
      </c>
      <c r="G2228" s="615"/>
      <c r="H2228" s="603">
        <f t="shared" si="57"/>
        <v>39.535055999999997</v>
      </c>
      <c r="I2228" s="595"/>
    </row>
    <row r="2229" spans="2:9" ht="15.75" thickBot="1">
      <c r="B2229" s="599"/>
      <c r="C2229" s="606"/>
      <c r="D2229" s="601" t="str">
        <f>IFERROR(INDEX(INSUMOS!$C:$C,MATCH(C2229,INSUMOS!$B:$B,0)),"")</f>
        <v/>
      </c>
      <c r="E2229" s="602"/>
      <c r="F2229" s="603" t="str">
        <f>IFERROR(INDEX(INSUMOS!$D:$D,MATCH(C2229,INSUMOS!$B:$B,0)),"")</f>
        <v/>
      </c>
      <c r="G2229" s="615"/>
      <c r="H2229" s="608">
        <f t="shared" si="57"/>
        <v>0</v>
      </c>
      <c r="I2229" s="595"/>
    </row>
    <row r="2230" spans="2:9" ht="15.75" thickBot="1">
      <c r="B2230" s="593"/>
      <c r="H2230" s="609" t="s">
        <v>307</v>
      </c>
      <c r="I2230" s="610">
        <f>SUM(H2222:H2229)</f>
        <v>16989.828668000002</v>
      </c>
    </row>
    <row r="2231" spans="2:9">
      <c r="B2231" s="593"/>
      <c r="C2231" s="611" t="s">
        <v>308</v>
      </c>
      <c r="I2231" s="595"/>
    </row>
    <row r="2232" spans="2:9">
      <c r="B2232" s="596" t="s">
        <v>295</v>
      </c>
      <c r="C2232" s="597" t="s">
        <v>296</v>
      </c>
      <c r="D2232" s="598" t="s">
        <v>309</v>
      </c>
      <c r="E2232" s="612" t="s">
        <v>310</v>
      </c>
      <c r="F2232" s="612"/>
      <c r="G2232" s="613" t="s">
        <v>311</v>
      </c>
      <c r="H2232" s="614" t="s">
        <v>301</v>
      </c>
      <c r="I2232" s="595"/>
    </row>
    <row r="2233" spans="2:9">
      <c r="B2233" s="599"/>
      <c r="C2233" s="606" t="s">
        <v>330</v>
      </c>
      <c r="D2233" s="601">
        <v>1</v>
      </c>
      <c r="E2233" s="615">
        <f>IFERROR(INDEX('MANO DE OBRA'!$F:$F,MATCH(C2233,'MANO DE OBRA'!$B:$B,0)),"")</f>
        <v>0.77116642793298318</v>
      </c>
      <c r="F2233" s="603">
        <f>IFERROR(INDEX('MANO DE OBRA'!$J:$J,MATCH(C2233,'MANO DE OBRA'!$B:$B,0)),"")</f>
        <v>169529.21377933328</v>
      </c>
      <c r="G2233" s="83">
        <v>55</v>
      </c>
      <c r="H2233" s="603">
        <f>IFERROR((F2233/G2233)*D2233,0)</f>
        <v>3082.3493414424233</v>
      </c>
      <c r="I2233" s="595"/>
    </row>
    <row r="2234" spans="2:9">
      <c r="B2234" s="599"/>
      <c r="C2234" s="606" t="s">
        <v>312</v>
      </c>
      <c r="D2234" s="601">
        <v>1</v>
      </c>
      <c r="E2234" s="615">
        <f>IFERROR(INDEX('MANO DE OBRA'!$F:$F,MATCH(C2234,'MANO DE OBRA'!$B:$B,0)),"")</f>
        <v>0.77116642793298318</v>
      </c>
      <c r="F2234" s="603">
        <f>IFERROR(INDEX('MANO DE OBRA'!$J:$J,MATCH(C2234,'MANO DE OBRA'!$B:$B,0)),"")</f>
        <v>103371.47181666666</v>
      </c>
      <c r="G2234" s="83">
        <f>+G2233</f>
        <v>55</v>
      </c>
      <c r="H2234" s="603">
        <f>IFERROR((F2234/G2234)*D2234,0)</f>
        <v>1879.4813057575757</v>
      </c>
      <c r="I2234" s="595"/>
    </row>
    <row r="2235" spans="2:9" ht="15.75" thickBot="1">
      <c r="B2235" s="599"/>
      <c r="C2235" s="606"/>
      <c r="D2235" s="601"/>
      <c r="E2235" s="615" t="str">
        <f>IFERROR(INDEX('MANO DE OBRA'!$F:$F,MATCH(C2235,'MANO DE OBRA'!$B:$B,0)),"")</f>
        <v/>
      </c>
      <c r="F2235" s="603" t="str">
        <f>IFERROR(INDEX('MANO DE OBRA'!$J:$J,MATCH(C2235,'MANO DE OBRA'!$B:$B,0)),"")</f>
        <v/>
      </c>
      <c r="G2235" s="83"/>
      <c r="H2235" s="603">
        <f>IFERROR((F2235/G2235)*D2235,0)</f>
        <v>0</v>
      </c>
      <c r="I2235" s="595"/>
    </row>
    <row r="2236" spans="2:9" ht="15.75" thickBot="1">
      <c r="B2236" s="593"/>
      <c r="H2236" s="609" t="s">
        <v>307</v>
      </c>
      <c r="I2236" s="610">
        <f>SUM(H2233:H2235)</f>
        <v>4961.8306471999986</v>
      </c>
    </row>
    <row r="2237" spans="2:9">
      <c r="B2237" s="593"/>
      <c r="C2237" s="611" t="s">
        <v>313</v>
      </c>
      <c r="I2237" s="595"/>
    </row>
    <row r="2238" spans="2:9" ht="30">
      <c r="B2238" s="596" t="s">
        <v>295</v>
      </c>
      <c r="C2238" s="597" t="s">
        <v>296</v>
      </c>
      <c r="D2238" s="613" t="s">
        <v>238</v>
      </c>
      <c r="E2238" s="613" t="s">
        <v>22</v>
      </c>
      <c r="F2238" s="613" t="s">
        <v>314</v>
      </c>
      <c r="G2238" s="613" t="s">
        <v>315</v>
      </c>
      <c r="H2238" s="613" t="s">
        <v>301</v>
      </c>
      <c r="I2238" s="595"/>
    </row>
    <row r="2239" spans="2:9">
      <c r="B2239" s="599"/>
      <c r="C2239" s="616" t="s">
        <v>316</v>
      </c>
      <c r="D2239" s="615">
        <v>0.05</v>
      </c>
      <c r="E2239" s="602"/>
      <c r="F2239" s="603">
        <f>+I2236</f>
        <v>4961.8306471999986</v>
      </c>
      <c r="G2239" s="601">
        <v>1</v>
      </c>
      <c r="H2239" s="603">
        <f>IFERROR(G2239*F2239*D2239,0)</f>
        <v>248.09153235999995</v>
      </c>
      <c r="I2239" s="595"/>
    </row>
    <row r="2240" spans="2:9">
      <c r="B2240" s="599"/>
      <c r="C2240" s="606" t="s">
        <v>325</v>
      </c>
      <c r="D2240" s="601"/>
      <c r="E2240" s="601" t="str">
        <f>IFERROR(INDEX(INSUMOS!$C:$C,MATCH(C2240,INSUMOS!$B:$B,0)),"")</f>
        <v>día</v>
      </c>
      <c r="F2240" s="603">
        <f>IFERROR(INDEX(INSUMOS!$D:$D,MATCH(C2240,INSUMOS!$B:$B,0)),"")</f>
        <v>2900</v>
      </c>
      <c r="G2240" s="83">
        <v>0.1</v>
      </c>
      <c r="H2240" s="603">
        <f>IFERROR(G2240*F2240,0)</f>
        <v>290</v>
      </c>
      <c r="I2240" s="595"/>
    </row>
    <row r="2241" spans="2:9" ht="30">
      <c r="B2241" s="599"/>
      <c r="C2241" s="606" t="s">
        <v>322</v>
      </c>
      <c r="D2241" s="601"/>
      <c r="E2241" s="601" t="str">
        <f>IFERROR(INDEX(INSUMOS!$C:$C,MATCH(C2241,INSUMOS!$B:$B,0)),"")</f>
        <v>día</v>
      </c>
      <c r="F2241" s="603">
        <f>IFERROR(INDEX(INSUMOS!$D:$D,MATCH(C2241,INSUMOS!$B:$B,0)),"")</f>
        <v>248</v>
      </c>
      <c r="G2241" s="83">
        <v>0.2</v>
      </c>
      <c r="H2241" s="603">
        <f>IFERROR(G2241*F2241,0)</f>
        <v>49.6</v>
      </c>
      <c r="I2241" s="595"/>
    </row>
    <row r="2242" spans="2:9">
      <c r="B2242" s="599"/>
      <c r="C2242" s="645" t="s">
        <v>380</v>
      </c>
      <c r="D2242" s="601"/>
      <c r="E2242" s="601" t="str">
        <f>IFERROR(INDEX(INSUMOS!$C:$C,MATCH(C2242,INSUMOS!$B:$B,0)),"")</f>
        <v>día</v>
      </c>
      <c r="F2242" s="603">
        <f>IFERROR(INDEX(INSUMOS!$D:$D,MATCH(C2242,INSUMOS!$B:$B,0)),"")</f>
        <v>35854.081278863741</v>
      </c>
      <c r="G2242" s="83"/>
      <c r="H2242" s="603">
        <f>IFERROR(G2242*F2242,0)</f>
        <v>0</v>
      </c>
      <c r="I2242" s="595"/>
    </row>
    <row r="2243" spans="2:9">
      <c r="B2243" s="599"/>
      <c r="C2243" s="600"/>
      <c r="D2243" s="601"/>
      <c r="E2243" s="601" t="str">
        <f>IFERROR(INDEX(INSUMOS!$C:$C,MATCH(C2243,INSUMOS!$B:$B,0)),"")</f>
        <v/>
      </c>
      <c r="F2243" s="603" t="str">
        <f>IFERROR(INDEX(INSUMOS!$D:$D,MATCH(C2243,INSUMOS!$B:$B,0)),"")</f>
        <v/>
      </c>
      <c r="G2243" s="83"/>
      <c r="H2243" s="603">
        <f>IFERROR(G2243*F2243,0)</f>
        <v>0</v>
      </c>
      <c r="I2243" s="595"/>
    </row>
    <row r="2244" spans="2:9" ht="15.75" thickBot="1">
      <c r="B2244" s="599"/>
      <c r="C2244" s="600"/>
      <c r="D2244" s="601"/>
      <c r="E2244" s="601" t="str">
        <f>IFERROR(INDEX(INSUMOS!$C:$C,MATCH(C2244,INSUMOS!$B:$B,0)),"")</f>
        <v/>
      </c>
      <c r="F2244" s="607" t="str">
        <f>IFERROR(INDEX(INSUMOS!$D:$D,MATCH(C2244,INSUMOS!$B:$B,0)),"")</f>
        <v/>
      </c>
      <c r="G2244" s="83"/>
      <c r="H2244" s="608">
        <f>IFERROR(G2244*F2244,0)</f>
        <v>0</v>
      </c>
      <c r="I2244" s="595"/>
    </row>
    <row r="2245" spans="2:9" ht="15.75" thickBot="1">
      <c r="B2245" s="593"/>
      <c r="H2245" s="609" t="s">
        <v>307</v>
      </c>
      <c r="I2245" s="610">
        <f>SUM(H2239:H2244)</f>
        <v>587.69153236</v>
      </c>
    </row>
    <row r="2246" spans="2:9">
      <c r="B2246" s="593"/>
      <c r="C2246" s="611" t="s">
        <v>317</v>
      </c>
      <c r="I2246" s="595"/>
    </row>
    <row r="2247" spans="2:9" ht="30">
      <c r="B2247" s="596" t="s">
        <v>295</v>
      </c>
      <c r="C2247" s="597" t="s">
        <v>296</v>
      </c>
      <c r="D2247" s="613" t="s">
        <v>238</v>
      </c>
      <c r="E2247" s="613" t="s">
        <v>22</v>
      </c>
      <c r="F2247" s="613" t="s">
        <v>314</v>
      </c>
      <c r="G2247" s="613" t="s">
        <v>315</v>
      </c>
      <c r="H2247" s="598" t="s">
        <v>301</v>
      </c>
      <c r="I2247" s="595"/>
    </row>
    <row r="2248" spans="2:9">
      <c r="B2248" s="599"/>
      <c r="C2248" s="616" t="s">
        <v>318</v>
      </c>
      <c r="D2248" s="615">
        <v>0.01</v>
      </c>
      <c r="E2248" s="617">
        <v>1</v>
      </c>
      <c r="F2248" s="603">
        <f>+I2236</f>
        <v>4961.8306471999986</v>
      </c>
      <c r="G2248" s="601">
        <v>0.01</v>
      </c>
      <c r="H2248" s="603">
        <f>IFERROR(G2248*F2248,0)</f>
        <v>49.618306471999986</v>
      </c>
      <c r="I2248" s="595"/>
    </row>
    <row r="2249" spans="2:9">
      <c r="B2249" s="599"/>
      <c r="C2249" s="600"/>
      <c r="E2249" s="601" t="str">
        <f>IFERROR(INDEX(INSUMOS!$C:$C,MATCH(C2249,INSUMOS!$B:$B,0)),"")</f>
        <v/>
      </c>
      <c r="F2249" s="603" t="str">
        <f>IFERROR(INDEX(INSUMOS!$D:$D,MATCH(C2249,INSUMOS!$B:$B,0)),"")</f>
        <v/>
      </c>
      <c r="G2249" s="601">
        <v>1</v>
      </c>
      <c r="H2249" s="603">
        <f>IFERROR(G2249*F2249,0)</f>
        <v>0</v>
      </c>
      <c r="I2249" s="595"/>
    </row>
    <row r="2250" spans="2:9" ht="15.75" thickBot="1">
      <c r="B2250" s="599"/>
      <c r="C2250" s="606"/>
      <c r="D2250" s="601" t="str">
        <f>IFERROR(INDEX(INSUMOS!$C:$C,MATCH(C2250,INSUMOS!$B:$B,0)),"")</f>
        <v/>
      </c>
      <c r="E2250" s="602"/>
      <c r="F2250" s="603" t="str">
        <f>IFERROR(INDEX(INSUMOS!$D:$D,MATCH(C2250,INSUMOS!$B:$B,0)),"")</f>
        <v/>
      </c>
      <c r="G2250" s="601"/>
      <c r="H2250" s="603">
        <f>IFERROR(G2250*F2250,0)</f>
        <v>0</v>
      </c>
      <c r="I2250" s="595"/>
    </row>
    <row r="2251" spans="2:9" ht="15.75" thickBot="1">
      <c r="B2251" s="618"/>
      <c r="C2251" s="619"/>
      <c r="D2251" s="620"/>
      <c r="E2251" s="621"/>
      <c r="F2251" s="621"/>
      <c r="G2251" s="620"/>
      <c r="H2251" s="609" t="s">
        <v>307</v>
      </c>
      <c r="I2251" s="610">
        <f>SUM(H2248:H2250)</f>
        <v>49.618306471999986</v>
      </c>
    </row>
    <row r="2252" spans="2:9" ht="15.75" thickBot="1"/>
    <row r="2253" spans="2:9" ht="33" customHeight="1" thickBot="1">
      <c r="B2253" s="571"/>
      <c r="C2253" s="572" t="str">
        <f>+$C$2</f>
        <v>MANTENIMIENTO RESTAURANTES ESCOLARES</v>
      </c>
      <c r="D2253" s="573"/>
      <c r="E2253" s="573"/>
      <c r="F2253" s="573"/>
      <c r="G2253" s="574"/>
      <c r="H2253" s="575"/>
      <c r="I2253" s="576"/>
    </row>
    <row r="2254" spans="2:9" ht="33" customHeight="1" thickBot="1">
      <c r="B2254" s="577"/>
      <c r="C2254" s="578" t="str">
        <f>+$C$3</f>
        <v>GOBERNACION DE ANTIOQUIA</v>
      </c>
      <c r="D2254" s="579"/>
      <c r="E2254" s="579"/>
      <c r="F2254" s="579"/>
      <c r="G2254" s="580"/>
      <c r="H2254" s="581"/>
      <c r="I2254" s="582"/>
    </row>
    <row r="2255" spans="2:9" ht="15.75" thickBot="1">
      <c r="B2255" s="593"/>
      <c r="I2255" s="595"/>
    </row>
    <row r="2256" spans="2:9" ht="15.75" thickBot="1">
      <c r="B2256" s="589" t="s">
        <v>6</v>
      </c>
      <c r="C2256" s="773" t="str">
        <f>INDEX(ACTIVIDADES!$C:$C,MATCH(B2257,ACTIVIDADES!$B:$B,0))</f>
        <v>Construccón de cubierta en TEJA DE BARRO. Incluye caballete, cargueras, alfardas en madera para estructuras y tablilla en pino cipres. Incluye manto, inmunizante y pintura esmalte. No incluye ruanas, canoas ni bajantes.</v>
      </c>
      <c r="D2256" s="774"/>
      <c r="E2256" s="774"/>
      <c r="F2256" s="774"/>
      <c r="G2256" s="775"/>
      <c r="H2256" s="587" t="s">
        <v>289</v>
      </c>
      <c r="I2256" s="588" t="s">
        <v>290</v>
      </c>
    </row>
    <row r="2257" spans="2:10">
      <c r="B2257" s="784">
        <f>+ACTIVIDADES!B76</f>
        <v>10.02</v>
      </c>
      <c r="C2257" s="776"/>
      <c r="D2257" s="777"/>
      <c r="E2257" s="777"/>
      <c r="F2257" s="777"/>
      <c r="G2257" s="778"/>
      <c r="H2257" s="585">
        <f>IF(I2260=0,0,I2274/I2260)</f>
        <v>0.42969059945841015</v>
      </c>
      <c r="I2257" s="586">
        <f>IF(I2260=0,0,I2280/I2260)</f>
        <v>0.50698619831499447</v>
      </c>
    </row>
    <row r="2258" spans="2:10" ht="15.75" thickBot="1">
      <c r="B2258" s="785"/>
      <c r="C2258" s="776"/>
      <c r="D2258" s="777"/>
      <c r="E2258" s="777"/>
      <c r="F2258" s="777"/>
      <c r="G2258" s="778"/>
      <c r="H2258" s="587" t="s">
        <v>291</v>
      </c>
      <c r="I2258" s="588" t="s">
        <v>292</v>
      </c>
    </row>
    <row r="2259" spans="2:10" ht="15.75" thickBot="1">
      <c r="B2259" s="589" t="s">
        <v>22</v>
      </c>
      <c r="C2259" s="776"/>
      <c r="D2259" s="777"/>
      <c r="E2259" s="777"/>
      <c r="F2259" s="777"/>
      <c r="G2259" s="778"/>
      <c r="H2259" s="585">
        <f>IF(I2260=0,0,I2289/I2260)</f>
        <v>5.8253340243445299E-2</v>
      </c>
      <c r="I2259" s="586">
        <f>IF(I2260=0,0,I2295/I2260)</f>
        <v>5.0698619831499444E-3</v>
      </c>
    </row>
    <row r="2260" spans="2:10" ht="15.75" thickBot="1">
      <c r="B2260" s="590" t="str">
        <f>INDEX(ACTIVIDADES!$D:$D,MATCH(B2257,ACTIVIDADES!$B:$B,0))</f>
        <v>m²</v>
      </c>
      <c r="C2260" s="781"/>
      <c r="D2260" s="782"/>
      <c r="E2260" s="782"/>
      <c r="F2260" s="782"/>
      <c r="G2260" s="783"/>
      <c r="H2260" s="591" t="s">
        <v>293</v>
      </c>
      <c r="I2260" s="592">
        <f>SUM(I2274:I2295)</f>
        <v>287490.61758667842</v>
      </c>
      <c r="J2260" s="570">
        <f>+B2257</f>
        <v>10.02</v>
      </c>
    </row>
    <row r="2261" spans="2:10">
      <c r="B2261" s="593"/>
      <c r="C2261" s="594" t="s">
        <v>294</v>
      </c>
      <c r="I2261" s="595"/>
    </row>
    <row r="2262" spans="2:10">
      <c r="B2262" s="596" t="s">
        <v>295</v>
      </c>
      <c r="C2262" s="597" t="s">
        <v>296</v>
      </c>
      <c r="D2262" s="598" t="s">
        <v>297</v>
      </c>
      <c r="E2262" s="598" t="s">
        <v>298</v>
      </c>
      <c r="F2262" s="598" t="s">
        <v>299</v>
      </c>
      <c r="G2262" s="598" t="s">
        <v>300</v>
      </c>
      <c r="H2262" s="598" t="s">
        <v>301</v>
      </c>
      <c r="I2262" s="595"/>
    </row>
    <row r="2263" spans="2:10">
      <c r="B2263" s="599"/>
      <c r="C2263" s="648" t="s">
        <v>381</v>
      </c>
      <c r="D2263" s="601" t="str">
        <f>IFERROR(INDEX(INSUMOS!$C:$C,MATCH(C2263,INSUMOS!$B:$B,0)),"")</f>
        <v xml:space="preserve"> un </v>
      </c>
      <c r="E2263" s="649">
        <v>23</v>
      </c>
      <c r="F2263" s="603">
        <f>IFERROR(INDEX(INSUMOS!$D:$D,MATCH(C2263,INSUMOS!$B:$B,0)),"")</f>
        <v>1190</v>
      </c>
      <c r="G2263" s="615">
        <v>0.1</v>
      </c>
      <c r="H2263" s="603">
        <f>IFERROR(G2263*F2263*E2263+F2263*E2263,0)</f>
        <v>30107</v>
      </c>
      <c r="I2263" s="595"/>
    </row>
    <row r="2264" spans="2:10">
      <c r="B2264" s="599"/>
      <c r="C2264" s="650" t="s">
        <v>382</v>
      </c>
      <c r="D2264" s="601" t="str">
        <f>IFERROR(INDEX(INSUMOS!$C:$C,MATCH(C2264,INSUMOS!$B:$B,0)),"")</f>
        <v>m3</v>
      </c>
      <c r="E2264" s="651">
        <v>2.2700000000000001E-2</v>
      </c>
      <c r="F2264" s="603">
        <f>IFERROR(INDEX(INSUMOS!$D:$D,MATCH(C2264,INSUMOS!$B:$B,0)),"")</f>
        <v>687369.72139661864</v>
      </c>
      <c r="G2264" s="615">
        <v>0.05</v>
      </c>
      <c r="H2264" s="603">
        <f t="shared" ref="H2264:H2273" si="58">IFERROR(G2264*F2264*E2264+F2264*E2264,0)</f>
        <v>16383.457309488405</v>
      </c>
      <c r="I2264" s="595"/>
    </row>
    <row r="2265" spans="2:10">
      <c r="B2265" s="599"/>
      <c r="C2265" s="650" t="s">
        <v>383</v>
      </c>
      <c r="D2265" s="601" t="str">
        <f>IFERROR(INDEX(INSUMOS!$C:$C,MATCH(C2265,INSUMOS!$B:$B,0)),"")</f>
        <v xml:space="preserve"> m </v>
      </c>
      <c r="E2265" s="651">
        <v>1.66</v>
      </c>
      <c r="F2265" s="603">
        <f>IFERROR(INDEX(INSUMOS!$D:$D,MATCH(C2265,INSUMOS!$B:$B,0)),"")</f>
        <v>13059</v>
      </c>
      <c r="G2265" s="615"/>
      <c r="H2265" s="603">
        <f t="shared" si="58"/>
        <v>21677.94</v>
      </c>
      <c r="I2265" s="595"/>
    </row>
    <row r="2266" spans="2:10">
      <c r="B2266" s="599"/>
      <c r="C2266" s="652" t="s">
        <v>384</v>
      </c>
      <c r="D2266" s="601" t="str">
        <f>IFERROR(INDEX(INSUMOS!$C:$C,MATCH(C2266,INSUMOS!$B:$B,0)),"")</f>
        <v>m</v>
      </c>
      <c r="E2266" s="653">
        <v>0.3</v>
      </c>
      <c r="F2266" s="603">
        <f>IFERROR(INDEX(INSUMOS!$D:$D,MATCH(C2266,INSUMOS!$B:$B,0)),"")</f>
        <v>49648</v>
      </c>
      <c r="G2266" s="615"/>
      <c r="H2266" s="603">
        <f t="shared" si="58"/>
        <v>14894.4</v>
      </c>
      <c r="I2266" s="595"/>
    </row>
    <row r="2267" spans="2:10" ht="30">
      <c r="B2267" s="599"/>
      <c r="C2267" s="650" t="s">
        <v>385</v>
      </c>
      <c r="D2267" s="601" t="str">
        <f>IFERROR(INDEX(INSUMOS!$C:$C,MATCH(C2267,INSUMOS!$B:$B,0)),"")</f>
        <v xml:space="preserve"> gal </v>
      </c>
      <c r="E2267" s="651">
        <v>0.05</v>
      </c>
      <c r="F2267" s="603">
        <f>IFERROR(INDEX(INSUMOS!$D:$D,MATCH(C2267,INSUMOS!$B:$B,0)),"")</f>
        <v>133267</v>
      </c>
      <c r="G2267" s="615"/>
      <c r="H2267" s="603">
        <f t="shared" si="58"/>
        <v>6663.35</v>
      </c>
      <c r="I2267" s="595"/>
    </row>
    <row r="2268" spans="2:10">
      <c r="B2268" s="599"/>
      <c r="C2268" s="650" t="s">
        <v>386</v>
      </c>
      <c r="D2268" s="601" t="str">
        <f>IFERROR(INDEX(INSUMOS!$C:$C,MATCH(C2268,INSUMOS!$B:$B,0)),"")</f>
        <v xml:space="preserve"> gal </v>
      </c>
      <c r="E2268" s="651">
        <v>4.1300000000000003E-2</v>
      </c>
      <c r="F2268" s="603">
        <f>IFERROR(INDEX(INSUMOS!$D:$D,MATCH(C2268,INSUMOS!$B:$B,0)),"")</f>
        <v>64345</v>
      </c>
      <c r="G2268" s="615"/>
      <c r="H2268" s="603">
        <f t="shared" si="58"/>
        <v>2657.4485000000004</v>
      </c>
      <c r="I2268" s="595"/>
    </row>
    <row r="2269" spans="2:10">
      <c r="B2269" s="599"/>
      <c r="C2269" s="650" t="s">
        <v>387</v>
      </c>
      <c r="D2269" s="601" t="str">
        <f>IFERROR(INDEX(INSUMOS!$C:$C,MATCH(C2269,INSUMOS!$B:$B,0)),"")</f>
        <v xml:space="preserve"> gal</v>
      </c>
      <c r="E2269" s="651">
        <v>4.1300000000000003E-2</v>
      </c>
      <c r="F2269" s="603">
        <f>IFERROR(INDEX(INSUMOS!$D:$D,MATCH(C2269,INSUMOS!$B:$B,0)),"")</f>
        <v>69900</v>
      </c>
      <c r="G2269" s="615"/>
      <c r="H2269" s="603">
        <f t="shared" si="58"/>
        <v>2886.8700000000003</v>
      </c>
      <c r="I2269" s="595"/>
    </row>
    <row r="2270" spans="2:10" ht="30">
      <c r="B2270" s="599"/>
      <c r="C2270" s="650" t="s">
        <v>388</v>
      </c>
      <c r="D2270" s="601" t="str">
        <f>IFERROR(INDEX(INSUMOS!$C:$C,MATCH(C2270,INSUMOS!$B:$B,0)),"")</f>
        <v xml:space="preserve"> un </v>
      </c>
      <c r="E2270" s="651">
        <v>5.2499999999999998E-2</v>
      </c>
      <c r="F2270" s="603">
        <f>IFERROR(INDEX(INSUMOS!$D:$D,MATCH(C2270,INSUMOS!$B:$B,0)),"")</f>
        <v>90020</v>
      </c>
      <c r="G2270" s="615"/>
      <c r="H2270" s="603">
        <f t="shared" si="58"/>
        <v>4726.05</v>
      </c>
      <c r="I2270" s="595"/>
    </row>
    <row r="2271" spans="2:10">
      <c r="B2271" s="599"/>
      <c r="C2271" s="650" t="s">
        <v>389</v>
      </c>
      <c r="D2271" s="601" t="str">
        <f>IFERROR(INDEX(INSUMOS!$C:$C,MATCH(C2271,INSUMOS!$B:$B,0)),"")</f>
        <v xml:space="preserve"> m2 </v>
      </c>
      <c r="E2271" s="651">
        <v>1</v>
      </c>
      <c r="F2271" s="603">
        <f>IFERROR(INDEX(INSUMOS!$D:$D,MATCH(C2271,INSUMOS!$B:$B,0)),"")</f>
        <v>19000</v>
      </c>
      <c r="G2271" s="615">
        <v>0.15</v>
      </c>
      <c r="H2271" s="603">
        <f t="shared" si="58"/>
        <v>21850</v>
      </c>
      <c r="I2271" s="595"/>
    </row>
    <row r="2272" spans="2:10">
      <c r="B2272" s="599"/>
      <c r="C2272" s="650" t="s">
        <v>304</v>
      </c>
      <c r="D2272" s="601" t="str">
        <f>IFERROR(INDEX(INSUMOS!$C:$C,MATCH(C2272,INSUMOS!$B:$B,0)),"")</f>
        <v>lb</v>
      </c>
      <c r="E2272" s="651">
        <v>0.2</v>
      </c>
      <c r="F2272" s="603">
        <f>IFERROR(INDEX(INSUMOS!$D:$D,MATCH(C2272,INSUMOS!$B:$B,0)),"")</f>
        <v>5512</v>
      </c>
      <c r="G2272" s="615"/>
      <c r="H2272" s="603">
        <f t="shared" si="58"/>
        <v>1102.4000000000001</v>
      </c>
      <c r="I2272" s="595"/>
    </row>
    <row r="2273" spans="2:9" ht="15.75" thickBot="1">
      <c r="B2273" s="599"/>
      <c r="C2273" s="650" t="s">
        <v>390</v>
      </c>
      <c r="D2273" s="601" t="str">
        <f>IFERROR(INDEX(INSUMOS!$C:$C,MATCH(C2273,INSUMOS!$B:$B,0)),"")</f>
        <v xml:space="preserve"> un </v>
      </c>
      <c r="E2273" s="651">
        <v>0.05</v>
      </c>
      <c r="F2273" s="603">
        <f>IFERROR(INDEX(INSUMOS!$D:$D,MATCH(C2273,INSUMOS!$B:$B,0)),"")</f>
        <v>11662</v>
      </c>
      <c r="G2273" s="615"/>
      <c r="H2273" s="608">
        <f t="shared" si="58"/>
        <v>583.1</v>
      </c>
      <c r="I2273" s="595"/>
    </row>
    <row r="2274" spans="2:9" ht="15.75" thickBot="1">
      <c r="B2274" s="593"/>
      <c r="H2274" s="609" t="s">
        <v>307</v>
      </c>
      <c r="I2274" s="610">
        <f>SUM(H2263:H2273)</f>
        <v>123532.0158094884</v>
      </c>
    </row>
    <row r="2275" spans="2:9">
      <c r="B2275" s="593"/>
      <c r="C2275" s="611" t="s">
        <v>308</v>
      </c>
      <c r="I2275" s="595"/>
    </row>
    <row r="2276" spans="2:9">
      <c r="B2276" s="596" t="s">
        <v>295</v>
      </c>
      <c r="C2276" s="597" t="s">
        <v>296</v>
      </c>
      <c r="D2276" s="598" t="s">
        <v>309</v>
      </c>
      <c r="E2276" s="612" t="s">
        <v>310</v>
      </c>
      <c r="F2276" s="612"/>
      <c r="G2276" s="613" t="s">
        <v>311</v>
      </c>
      <c r="H2276" s="614" t="s">
        <v>301</v>
      </c>
      <c r="I2276" s="595"/>
    </row>
    <row r="2277" spans="2:9">
      <c r="B2277" s="599"/>
      <c r="C2277" s="606" t="s">
        <v>330</v>
      </c>
      <c r="D2277" s="601">
        <v>1</v>
      </c>
      <c r="E2277" s="615">
        <f>IFERROR(INDEX('MANO DE OBRA'!$F:$F,MATCH(C2277,'MANO DE OBRA'!$B:$B,0)),"")</f>
        <v>0.77116642793298318</v>
      </c>
      <c r="F2277" s="603">
        <f>IFERROR(INDEX('MANO DE OBRA'!$J:$J,MATCH(C2277,'MANO DE OBRA'!$B:$B,0)),"")*D2277</f>
        <v>169529.21377933328</v>
      </c>
      <c r="G2277" s="83">
        <v>4</v>
      </c>
      <c r="H2277" s="603">
        <f>IFERROR((F2277/G2277)*D2277,0)</f>
        <v>42382.30344483332</v>
      </c>
      <c r="I2277" s="595"/>
    </row>
    <row r="2278" spans="2:9">
      <c r="B2278" s="599"/>
      <c r="C2278" s="606" t="s">
        <v>312</v>
      </c>
      <c r="D2278" s="601">
        <v>2</v>
      </c>
      <c r="E2278" s="615">
        <f>IFERROR(INDEX('MANO DE OBRA'!$F:$F,MATCH(C2278,'MANO DE OBRA'!$B:$B,0)),"")</f>
        <v>0.77116642793298318</v>
      </c>
      <c r="F2278" s="603">
        <f>IFERROR(INDEX('MANO DE OBRA'!$J:$J,MATCH(C2278,'MANO DE OBRA'!$B:$B,0)),"")*D2278</f>
        <v>206742.94363333331</v>
      </c>
      <c r="G2278" s="83">
        <f>+G2277</f>
        <v>4</v>
      </c>
      <c r="H2278" s="603">
        <f>IFERROR((F2278/G2278)*D2278,0)</f>
        <v>103371.47181666666</v>
      </c>
      <c r="I2278" s="595"/>
    </row>
    <row r="2279" spans="2:9" ht="15.75" thickBot="1">
      <c r="B2279" s="599"/>
      <c r="C2279" s="606"/>
      <c r="D2279" s="601"/>
      <c r="E2279" s="615" t="str">
        <f>IFERROR(INDEX('MANO DE OBRA'!$F:$F,MATCH(C2279,'MANO DE OBRA'!$B:$B,0)),"")</f>
        <v/>
      </c>
      <c r="F2279" s="603" t="str">
        <f>IFERROR(INDEX('MANO DE OBRA'!$J:$J,MATCH(C2279,'MANO DE OBRA'!$B:$B,0)),"")</f>
        <v/>
      </c>
      <c r="G2279" s="83"/>
      <c r="H2279" s="603">
        <f>IFERROR((F2279/G2279)*D2279,0)</f>
        <v>0</v>
      </c>
      <c r="I2279" s="595"/>
    </row>
    <row r="2280" spans="2:9" ht="15.75" thickBot="1">
      <c r="B2280" s="593"/>
      <c r="H2280" s="609" t="s">
        <v>307</v>
      </c>
      <c r="I2280" s="610">
        <f>SUM(H2277:H2279)</f>
        <v>145753.77526149998</v>
      </c>
    </row>
    <row r="2281" spans="2:9">
      <c r="B2281" s="593"/>
      <c r="C2281" s="611" t="s">
        <v>313</v>
      </c>
      <c r="I2281" s="595"/>
    </row>
    <row r="2282" spans="2:9" ht="30">
      <c r="B2282" s="596" t="s">
        <v>295</v>
      </c>
      <c r="C2282" s="597" t="s">
        <v>296</v>
      </c>
      <c r="D2282" s="613" t="s">
        <v>238</v>
      </c>
      <c r="E2282" s="613" t="s">
        <v>22</v>
      </c>
      <c r="F2282" s="613" t="s">
        <v>314</v>
      </c>
      <c r="G2282" s="613" t="s">
        <v>315</v>
      </c>
      <c r="H2282" s="613" t="s">
        <v>301</v>
      </c>
      <c r="I2282" s="595"/>
    </row>
    <row r="2283" spans="2:9">
      <c r="B2283" s="599"/>
      <c r="C2283" s="616" t="s">
        <v>316</v>
      </c>
      <c r="D2283" s="615">
        <v>0.05</v>
      </c>
      <c r="E2283" s="602"/>
      <c r="F2283" s="603">
        <f>+I2280</f>
        <v>145753.77526149998</v>
      </c>
      <c r="G2283" s="601">
        <v>1</v>
      </c>
      <c r="H2283" s="603">
        <f>IFERROR(G2283*F2283*D2283,0)</f>
        <v>7287.6887630749989</v>
      </c>
      <c r="I2283" s="595"/>
    </row>
    <row r="2284" spans="2:9">
      <c r="B2284" s="599"/>
      <c r="C2284" s="606" t="s">
        <v>325</v>
      </c>
      <c r="D2284" s="601"/>
      <c r="E2284" s="601" t="str">
        <f>IFERROR(INDEX(INSUMOS!$C:$C,MATCH(C2284,INSUMOS!$B:$B,0)),"")</f>
        <v>día</v>
      </c>
      <c r="F2284" s="603">
        <f>IFERROR(INDEX(INSUMOS!$D:$D,MATCH(C2284,INSUMOS!$B:$B,0)),"")</f>
        <v>2900</v>
      </c>
      <c r="G2284" s="83">
        <v>0.1</v>
      </c>
      <c r="H2284" s="603">
        <f>IFERROR(G2284*F2284,0)</f>
        <v>290</v>
      </c>
      <c r="I2284" s="595"/>
    </row>
    <row r="2285" spans="2:9" ht="30">
      <c r="B2285" s="599"/>
      <c r="C2285" s="606" t="s">
        <v>322</v>
      </c>
      <c r="D2285" s="601"/>
      <c r="E2285" s="601" t="str">
        <f>IFERROR(INDEX(INSUMOS!$C:$C,MATCH(C2285,INSUMOS!$B:$B,0)),"")</f>
        <v>día</v>
      </c>
      <c r="F2285" s="603">
        <f>IFERROR(INDEX(INSUMOS!$D:$D,MATCH(C2285,INSUMOS!$B:$B,0)),"")</f>
        <v>248</v>
      </c>
      <c r="G2285" s="83">
        <v>0.2</v>
      </c>
      <c r="H2285" s="603">
        <f>IFERROR(G2285*F2285,0)</f>
        <v>49.6</v>
      </c>
      <c r="I2285" s="595"/>
    </row>
    <row r="2286" spans="2:9">
      <c r="B2286" s="599"/>
      <c r="C2286" s="636" t="s">
        <v>391</v>
      </c>
      <c r="D2286" s="601"/>
      <c r="E2286" s="601" t="str">
        <f>IFERROR(INDEX(INSUMOS!$C:$C,MATCH(C2286,INSUMOS!$B:$B,0)),"")</f>
        <v>dia</v>
      </c>
      <c r="F2286" s="603">
        <f>IFERROR(INDEX(INSUMOS!$D:$D,MATCH(C2286,INSUMOS!$B:$B,0)),"")</f>
        <v>45000</v>
      </c>
      <c r="G2286" s="83">
        <v>0.16</v>
      </c>
      <c r="H2286" s="603">
        <f>IFERROR(G2286*F2286,0)</f>
        <v>7200</v>
      </c>
      <c r="I2286" s="595"/>
    </row>
    <row r="2287" spans="2:9">
      <c r="B2287" s="599"/>
      <c r="C2287" s="654" t="s">
        <v>392</v>
      </c>
      <c r="D2287" s="601"/>
      <c r="E2287" s="601" t="str">
        <f>IFERROR(INDEX(INSUMOS!$C:$C,MATCH(C2287,INSUMOS!$B:$B,0)),"")</f>
        <v xml:space="preserve"> día </v>
      </c>
      <c r="F2287" s="603">
        <f>IFERROR(INDEX(INSUMOS!$D:$D,MATCH(C2287,INSUMOS!$B:$B,0)),"")</f>
        <v>12000</v>
      </c>
      <c r="G2287" s="83">
        <f>+G2286</f>
        <v>0.16</v>
      </c>
      <c r="H2287" s="603">
        <f>IFERROR(G2287*F2287,0)</f>
        <v>1920</v>
      </c>
      <c r="I2287" s="595"/>
    </row>
    <row r="2288" spans="2:9" ht="15.75" thickBot="1">
      <c r="B2288" s="599"/>
      <c r="C2288" s="600"/>
      <c r="D2288" s="601"/>
      <c r="E2288" s="601" t="str">
        <f>IFERROR(INDEX(INSUMOS!$C:$C,MATCH(C2288,INSUMOS!$B:$B,0)),"")</f>
        <v/>
      </c>
      <c r="F2288" s="607" t="str">
        <f>IFERROR(INDEX(INSUMOS!$D:$D,MATCH(C2288,INSUMOS!$B:$B,0)),"")</f>
        <v/>
      </c>
      <c r="G2288" s="83"/>
      <c r="H2288" s="608">
        <f>IFERROR(G2288*F2288,0)</f>
        <v>0</v>
      </c>
      <c r="I2288" s="595"/>
    </row>
    <row r="2289" spans="2:10" ht="15.75" thickBot="1">
      <c r="B2289" s="593"/>
      <c r="H2289" s="609" t="s">
        <v>307</v>
      </c>
      <c r="I2289" s="610">
        <f>SUM(H2283:H2288)</f>
        <v>16747.288763074997</v>
      </c>
    </row>
    <row r="2290" spans="2:10">
      <c r="B2290" s="593"/>
      <c r="C2290" s="611" t="s">
        <v>317</v>
      </c>
      <c r="I2290" s="595"/>
    </row>
    <row r="2291" spans="2:10" ht="30">
      <c r="B2291" s="596" t="s">
        <v>295</v>
      </c>
      <c r="C2291" s="597" t="s">
        <v>296</v>
      </c>
      <c r="D2291" s="613" t="s">
        <v>238</v>
      </c>
      <c r="E2291" s="613" t="s">
        <v>22</v>
      </c>
      <c r="F2291" s="613" t="s">
        <v>314</v>
      </c>
      <c r="G2291" s="613" t="s">
        <v>315</v>
      </c>
      <c r="H2291" s="598" t="s">
        <v>301</v>
      </c>
      <c r="I2291" s="595"/>
    </row>
    <row r="2292" spans="2:10">
      <c r="B2292" s="599"/>
      <c r="C2292" s="616" t="s">
        <v>318</v>
      </c>
      <c r="D2292" s="615">
        <v>0.01</v>
      </c>
      <c r="E2292" s="617">
        <v>1</v>
      </c>
      <c r="F2292" s="603">
        <f>+I2280</f>
        <v>145753.77526149998</v>
      </c>
      <c r="G2292" s="601">
        <v>0.01</v>
      </c>
      <c r="H2292" s="603">
        <f>IFERROR(G2292*F2292,0)</f>
        <v>1457.5377526149998</v>
      </c>
      <c r="I2292" s="595"/>
    </row>
    <row r="2293" spans="2:10">
      <c r="B2293" s="599"/>
      <c r="C2293" s="600"/>
      <c r="E2293" s="601" t="str">
        <f>IFERROR(INDEX(INSUMOS!$C:$C,MATCH(C2293,INSUMOS!$B:$B,0)),"")</f>
        <v/>
      </c>
      <c r="F2293" s="603" t="str">
        <f>IFERROR(INDEX(INSUMOS!$D:$D,MATCH(C2293,INSUMOS!$B:$B,0)),"")</f>
        <v/>
      </c>
      <c r="G2293" s="601">
        <v>1</v>
      </c>
      <c r="H2293" s="603">
        <f>IFERROR(G2293*F2293,0)</f>
        <v>0</v>
      </c>
      <c r="I2293" s="595"/>
    </row>
    <row r="2294" spans="2:10" ht="15.75" thickBot="1">
      <c r="B2294" s="599"/>
      <c r="C2294" s="606"/>
      <c r="D2294" s="601" t="str">
        <f>IFERROR(INDEX(INSUMOS!$C:$C,MATCH(C2294,INSUMOS!$B:$B,0)),"")</f>
        <v/>
      </c>
      <c r="E2294" s="602"/>
      <c r="F2294" s="603" t="str">
        <f>IFERROR(INDEX(INSUMOS!$D:$D,MATCH(C2294,INSUMOS!$B:$B,0)),"")</f>
        <v/>
      </c>
      <c r="G2294" s="601"/>
      <c r="H2294" s="603">
        <f>IFERROR(G2294*F2294,0)</f>
        <v>0</v>
      </c>
      <c r="I2294" s="595"/>
    </row>
    <row r="2295" spans="2:10" ht="15.75" thickBot="1">
      <c r="B2295" s="618"/>
      <c r="C2295" s="619"/>
      <c r="D2295" s="620"/>
      <c r="E2295" s="621"/>
      <c r="F2295" s="621"/>
      <c r="G2295" s="620"/>
      <c r="H2295" s="609" t="s">
        <v>307</v>
      </c>
      <c r="I2295" s="610">
        <f>SUM(H2292:H2294)</f>
        <v>1457.5377526149998</v>
      </c>
    </row>
    <row r="2296" spans="2:10" ht="15.75" thickBot="1"/>
    <row r="2297" spans="2:10" ht="33" customHeight="1" thickBot="1">
      <c r="B2297" s="571"/>
      <c r="C2297" s="572" t="str">
        <f>+$C$2</f>
        <v>MANTENIMIENTO RESTAURANTES ESCOLARES</v>
      </c>
      <c r="D2297" s="573"/>
      <c r="E2297" s="573"/>
      <c r="F2297" s="573"/>
      <c r="G2297" s="574"/>
      <c r="H2297" s="575"/>
      <c r="I2297" s="576"/>
    </row>
    <row r="2298" spans="2:10" ht="33" customHeight="1" thickBot="1">
      <c r="B2298" s="577"/>
      <c r="C2298" s="578" t="str">
        <f>+$C$3</f>
        <v>GOBERNACION DE ANTIOQUIA</v>
      </c>
      <c r="D2298" s="579"/>
      <c r="E2298" s="579"/>
      <c r="F2298" s="579"/>
      <c r="G2298" s="580"/>
      <c r="H2298" s="581"/>
      <c r="I2298" s="582"/>
    </row>
    <row r="2299" spans="2:10" ht="15.75" thickBot="1">
      <c r="B2299" s="593"/>
      <c r="I2299" s="595"/>
    </row>
    <row r="2300" spans="2:10" ht="15.75" thickBot="1">
      <c r="B2300" s="589" t="s">
        <v>6</v>
      </c>
      <c r="C2300" s="773" t="str">
        <f>INDEX(ACTIVIDADES!$C:$C,MATCH(B2301,ACTIVIDADES!$B:$B,0))</f>
        <v>Construccón de ESTRUCTURA DE MADERA PARA TEJA DE BARRO. Incluye caballete, cargueras, alfardas en madera para estructuras.</v>
      </c>
      <c r="D2300" s="774"/>
      <c r="E2300" s="774"/>
      <c r="F2300" s="774"/>
      <c r="G2300" s="775"/>
      <c r="H2300" s="587" t="s">
        <v>289</v>
      </c>
      <c r="I2300" s="588" t="s">
        <v>290</v>
      </c>
    </row>
    <row r="2301" spans="2:10">
      <c r="B2301" s="784">
        <f>+ACTIVIDADES!B77</f>
        <v>10.029999999999999</v>
      </c>
      <c r="C2301" s="776"/>
      <c r="D2301" s="777"/>
      <c r="E2301" s="777"/>
      <c r="F2301" s="777"/>
      <c r="G2301" s="778"/>
      <c r="H2301" s="585">
        <f>IF(I2304=0,0,I2317/I2304)</f>
        <v>0.22416593175585622</v>
      </c>
      <c r="I2301" s="586">
        <f>IF(I2304=0,0,I2323/I2304)</f>
        <v>0.69941688745496</v>
      </c>
    </row>
    <row r="2302" spans="2:10" ht="15.75" thickBot="1">
      <c r="B2302" s="785"/>
      <c r="C2302" s="776"/>
      <c r="D2302" s="777"/>
      <c r="E2302" s="777"/>
      <c r="F2302" s="777"/>
      <c r="G2302" s="778"/>
      <c r="H2302" s="587" t="s">
        <v>291</v>
      </c>
      <c r="I2302" s="588" t="s">
        <v>292</v>
      </c>
    </row>
    <row r="2303" spans="2:10" ht="15.75" thickBot="1">
      <c r="B2303" s="589" t="s">
        <v>22</v>
      </c>
      <c r="C2303" s="776"/>
      <c r="D2303" s="777"/>
      <c r="E2303" s="777"/>
      <c r="F2303" s="777"/>
      <c r="G2303" s="778"/>
      <c r="H2303" s="585">
        <f>IF(I2304=0,0,I2332/I2304)</f>
        <v>6.9423011914634236E-2</v>
      </c>
      <c r="I2303" s="586">
        <f>IF(I2304=0,0,I2338/I2304)</f>
        <v>6.9941688745496005E-3</v>
      </c>
    </row>
    <row r="2304" spans="2:10" ht="15.75" thickBot="1">
      <c r="B2304" s="590" t="str">
        <f>INDEX(ACTIVIDADES!$D:$D,MATCH(B2301,ACTIVIDADES!$B:$B,0))</f>
        <v>m²</v>
      </c>
      <c r="C2304" s="781"/>
      <c r="D2304" s="782"/>
      <c r="E2304" s="782"/>
      <c r="F2304" s="782"/>
      <c r="G2304" s="783"/>
      <c r="H2304" s="591" t="s">
        <v>293</v>
      </c>
      <c r="I2304" s="592">
        <f>SUM(I2317:I2338)</f>
        <v>208393.27427718995</v>
      </c>
      <c r="J2304" s="570">
        <f>+B2301</f>
        <v>10.029999999999999</v>
      </c>
    </row>
    <row r="2305" spans="2:9">
      <c r="B2305" s="593"/>
      <c r="C2305" s="594" t="s">
        <v>294</v>
      </c>
      <c r="I2305" s="595"/>
    </row>
    <row r="2306" spans="2:9">
      <c r="B2306" s="596" t="s">
        <v>295</v>
      </c>
      <c r="C2306" s="597" t="s">
        <v>296</v>
      </c>
      <c r="D2306" s="598" t="s">
        <v>297</v>
      </c>
      <c r="E2306" s="598" t="s">
        <v>298</v>
      </c>
      <c r="F2306" s="598" t="s">
        <v>299</v>
      </c>
      <c r="G2306" s="598" t="s">
        <v>300</v>
      </c>
      <c r="H2306" s="598" t="s">
        <v>301</v>
      </c>
      <c r="I2306" s="595"/>
    </row>
    <row r="2307" spans="2:9">
      <c r="B2307" s="599"/>
      <c r="C2307" s="648" t="s">
        <v>383</v>
      </c>
      <c r="D2307" s="601" t="str">
        <f>IFERROR(INDEX(INSUMOS!$C:$C,MATCH(C2307,INSUMOS!$B:$B,0)),"")</f>
        <v xml:space="preserve"> m </v>
      </c>
      <c r="E2307" s="649">
        <f>+E2265</f>
        <v>1.66</v>
      </c>
      <c r="F2307" s="603">
        <f>IFERROR(INDEX(INSUMOS!$D:$D,MATCH(C2307,INSUMOS!$B:$B,0)),"")</f>
        <v>13059</v>
      </c>
      <c r="G2307" s="615">
        <v>0.1</v>
      </c>
      <c r="H2307" s="603">
        <f>IFERROR(G2307*F2307*E2307+F2307*E2307,0)</f>
        <v>23845.733999999997</v>
      </c>
      <c r="I2307" s="595"/>
    </row>
    <row r="2308" spans="2:9">
      <c r="B2308" s="599"/>
      <c r="C2308" s="652" t="s">
        <v>384</v>
      </c>
      <c r="D2308" s="601" t="str">
        <f>IFERROR(INDEX(INSUMOS!$C:$C,MATCH(C2308,INSUMOS!$B:$B,0)),"")</f>
        <v>m</v>
      </c>
      <c r="E2308" s="653">
        <f>+E2266</f>
        <v>0.3</v>
      </c>
      <c r="F2308" s="603">
        <f>IFERROR(INDEX(INSUMOS!$D:$D,MATCH(C2308,INSUMOS!$B:$B,0)),"")</f>
        <v>49648</v>
      </c>
      <c r="G2308" s="615">
        <v>0.05</v>
      </c>
      <c r="H2308" s="603">
        <f t="shared" ref="H2308:H2316" si="59">IFERROR(G2308*F2308*E2308+F2308*E2308,0)</f>
        <v>15639.119999999999</v>
      </c>
      <c r="I2308" s="595"/>
    </row>
    <row r="2309" spans="2:9">
      <c r="B2309" s="599"/>
      <c r="C2309" s="650" t="s">
        <v>304</v>
      </c>
      <c r="D2309" s="601" t="str">
        <f>IFERROR(INDEX(INSUMOS!$C:$C,MATCH(C2309,INSUMOS!$B:$B,0)),"")</f>
        <v>lb</v>
      </c>
      <c r="E2309" s="651">
        <f>+E2272</f>
        <v>0.2</v>
      </c>
      <c r="F2309" s="603">
        <f>IFERROR(INDEX(INSUMOS!$D:$D,MATCH(C2309,INSUMOS!$B:$B,0)),"")</f>
        <v>5512</v>
      </c>
      <c r="G2309" s="615"/>
      <c r="H2309" s="603">
        <f t="shared" si="59"/>
        <v>1102.4000000000001</v>
      </c>
      <c r="I2309" s="595"/>
    </row>
    <row r="2310" spans="2:9">
      <c r="B2310" s="599"/>
      <c r="C2310" s="650" t="s">
        <v>390</v>
      </c>
      <c r="D2310" s="601" t="str">
        <f>IFERROR(INDEX(INSUMOS!$C:$C,MATCH(C2310,INSUMOS!$B:$B,0)),"")</f>
        <v xml:space="preserve"> un </v>
      </c>
      <c r="E2310" s="651">
        <f>+E2273</f>
        <v>0.05</v>
      </c>
      <c r="F2310" s="603">
        <f>IFERROR(INDEX(INSUMOS!$D:$D,MATCH(C2310,INSUMOS!$B:$B,0)),"")</f>
        <v>11662</v>
      </c>
      <c r="G2310" s="615"/>
      <c r="H2310" s="603">
        <f t="shared" si="59"/>
        <v>583.1</v>
      </c>
      <c r="I2310" s="595"/>
    </row>
    <row r="2311" spans="2:9">
      <c r="B2311" s="599"/>
      <c r="C2311" s="650" t="s">
        <v>387</v>
      </c>
      <c r="D2311" s="601" t="str">
        <f>IFERROR(INDEX(INSUMOS!$C:$C,MATCH(C2311,INSUMOS!$B:$B,0)),"")</f>
        <v xml:space="preserve"> gal</v>
      </c>
      <c r="E2311" s="651">
        <f>+E2269</f>
        <v>4.1300000000000003E-2</v>
      </c>
      <c r="F2311" s="603">
        <f>IFERROR(INDEX(INSUMOS!$D:$D,MATCH(C2311,INSUMOS!$B:$B,0)),"")</f>
        <v>69900</v>
      </c>
      <c r="G2311" s="615"/>
      <c r="H2311" s="603">
        <f t="shared" si="59"/>
        <v>2886.8700000000003</v>
      </c>
      <c r="I2311" s="595"/>
    </row>
    <row r="2312" spans="2:9">
      <c r="B2312" s="599"/>
      <c r="C2312" s="650" t="s">
        <v>386</v>
      </c>
      <c r="D2312" s="601" t="str">
        <f>IFERROR(INDEX(INSUMOS!$C:$C,MATCH(C2312,INSUMOS!$B:$B,0)),"")</f>
        <v xml:space="preserve"> gal </v>
      </c>
      <c r="E2312" s="651">
        <f>+E2268</f>
        <v>4.1300000000000003E-2</v>
      </c>
      <c r="F2312" s="603">
        <f>IFERROR(INDEX(INSUMOS!$D:$D,MATCH(C2312,INSUMOS!$B:$B,0)),"")</f>
        <v>64345</v>
      </c>
      <c r="G2312" s="615"/>
      <c r="H2312" s="603">
        <f t="shared" si="59"/>
        <v>2657.4485000000004</v>
      </c>
      <c r="I2312" s="595"/>
    </row>
    <row r="2313" spans="2:9">
      <c r="B2313" s="599"/>
      <c r="C2313" s="650"/>
      <c r="D2313" s="601" t="str">
        <f>IFERROR(INDEX(INSUMOS!$C:$C,MATCH(C2313,INSUMOS!$B:$B,0)),"")</f>
        <v/>
      </c>
      <c r="E2313" s="651"/>
      <c r="F2313" s="603" t="str">
        <f>IFERROR(INDEX(INSUMOS!$D:$D,MATCH(C2313,INSUMOS!$B:$B,0)),"")</f>
        <v/>
      </c>
      <c r="G2313" s="615"/>
      <c r="H2313" s="603">
        <f t="shared" si="59"/>
        <v>0</v>
      </c>
      <c r="I2313" s="595"/>
    </row>
    <row r="2314" spans="2:9">
      <c r="B2314" s="599"/>
      <c r="C2314" s="650"/>
      <c r="D2314" s="601" t="str">
        <f>IFERROR(INDEX(INSUMOS!$C:$C,MATCH(C2314,INSUMOS!$B:$B,0)),"")</f>
        <v/>
      </c>
      <c r="E2314" s="651"/>
      <c r="F2314" s="603" t="str">
        <f>IFERROR(INDEX(INSUMOS!$D:$D,MATCH(C2314,INSUMOS!$B:$B,0)),"")</f>
        <v/>
      </c>
      <c r="G2314" s="615"/>
      <c r="H2314" s="603">
        <f t="shared" si="59"/>
        <v>0</v>
      </c>
      <c r="I2314" s="595"/>
    </row>
    <row r="2315" spans="2:9">
      <c r="B2315" s="599"/>
      <c r="C2315" s="650"/>
      <c r="D2315" s="601" t="str">
        <f>IFERROR(INDEX(INSUMOS!$C:$C,MATCH(C2315,INSUMOS!$B:$B,0)),"")</f>
        <v/>
      </c>
      <c r="E2315" s="651"/>
      <c r="F2315" s="603" t="str">
        <f>IFERROR(INDEX(INSUMOS!$D:$D,MATCH(C2315,INSUMOS!$B:$B,0)),"")</f>
        <v/>
      </c>
      <c r="G2315" s="615"/>
      <c r="H2315" s="603">
        <f t="shared" si="59"/>
        <v>0</v>
      </c>
      <c r="I2315" s="595"/>
    </row>
    <row r="2316" spans="2:9" ht="15.75" thickBot="1">
      <c r="B2316" s="599"/>
      <c r="C2316" s="650"/>
      <c r="D2316" s="601" t="str">
        <f>IFERROR(INDEX(INSUMOS!$C:$C,MATCH(C2316,INSUMOS!$B:$B,0)),"")</f>
        <v/>
      </c>
      <c r="E2316" s="651"/>
      <c r="F2316" s="603" t="str">
        <f>IFERROR(INDEX(INSUMOS!$D:$D,MATCH(C2316,INSUMOS!$B:$B,0)),"")</f>
        <v/>
      </c>
      <c r="G2316" s="615"/>
      <c r="H2316" s="608">
        <f t="shared" si="59"/>
        <v>0</v>
      </c>
      <c r="I2316" s="595"/>
    </row>
    <row r="2317" spans="2:9" ht="15.75" thickBot="1">
      <c r="B2317" s="593"/>
      <c r="H2317" s="609" t="s">
        <v>307</v>
      </c>
      <c r="I2317" s="610">
        <f>SUM(H2307:H2316)</f>
        <v>46714.672499999993</v>
      </c>
    </row>
    <row r="2318" spans="2:9">
      <c r="B2318" s="593"/>
      <c r="C2318" s="611" t="s">
        <v>308</v>
      </c>
      <c r="I2318" s="595"/>
    </row>
    <row r="2319" spans="2:9">
      <c r="B2319" s="596" t="s">
        <v>295</v>
      </c>
      <c r="C2319" s="597" t="s">
        <v>296</v>
      </c>
      <c r="D2319" s="598" t="s">
        <v>309</v>
      </c>
      <c r="E2319" s="612" t="s">
        <v>310</v>
      </c>
      <c r="F2319" s="612"/>
      <c r="G2319" s="613" t="s">
        <v>311</v>
      </c>
      <c r="H2319" s="614" t="s">
        <v>301</v>
      </c>
      <c r="I2319" s="595"/>
    </row>
    <row r="2320" spans="2:9">
      <c r="B2320" s="599"/>
      <c r="C2320" s="606" t="s">
        <v>330</v>
      </c>
      <c r="D2320" s="601">
        <v>1</v>
      </c>
      <c r="E2320" s="615">
        <f>IFERROR(INDEX('MANO DE OBRA'!$F:$F,MATCH(C2320,'MANO DE OBRA'!$B:$B,0)),"")</f>
        <v>0.77116642793298318</v>
      </c>
      <c r="F2320" s="603">
        <f>IFERROR(INDEX('MANO DE OBRA'!$J:$J,MATCH(C2320,'MANO DE OBRA'!$B:$B,0)),"")*D2320</f>
        <v>169529.21377933328</v>
      </c>
      <c r="G2320" s="83">
        <v>4</v>
      </c>
      <c r="H2320" s="603">
        <f>IFERROR((F2320/G2320)*D2320,0)</f>
        <v>42382.30344483332</v>
      </c>
      <c r="I2320" s="595"/>
    </row>
    <row r="2321" spans="2:9">
      <c r="B2321" s="599"/>
      <c r="C2321" s="606" t="s">
        <v>312</v>
      </c>
      <c r="D2321" s="601">
        <v>2</v>
      </c>
      <c r="E2321" s="615">
        <f>IFERROR(INDEX('MANO DE OBRA'!$F:$F,MATCH(C2321,'MANO DE OBRA'!$B:$B,0)),"")</f>
        <v>0.77116642793298318</v>
      </c>
      <c r="F2321" s="603">
        <f>IFERROR(INDEX('MANO DE OBRA'!$J:$J,MATCH(C2321,'MANO DE OBRA'!$B:$B,0)),"")*D2321</f>
        <v>206742.94363333331</v>
      </c>
      <c r="G2321" s="83">
        <f>+G2320</f>
        <v>4</v>
      </c>
      <c r="H2321" s="603">
        <f>IFERROR((F2321/G2321)*D2321,0)</f>
        <v>103371.47181666666</v>
      </c>
      <c r="I2321" s="595"/>
    </row>
    <row r="2322" spans="2:9" ht="15.75" thickBot="1">
      <c r="B2322" s="599"/>
      <c r="C2322" s="606"/>
      <c r="D2322" s="601"/>
      <c r="E2322" s="615" t="str">
        <f>IFERROR(INDEX('MANO DE OBRA'!$F:$F,MATCH(C2322,'MANO DE OBRA'!$B:$B,0)),"")</f>
        <v/>
      </c>
      <c r="F2322" s="603" t="str">
        <f>IFERROR(INDEX('MANO DE OBRA'!$J:$J,MATCH(C2322,'MANO DE OBRA'!$B:$B,0)),"")</f>
        <v/>
      </c>
      <c r="G2322" s="83"/>
      <c r="H2322" s="603">
        <f>IFERROR((F2322/G2322)*D2322,0)</f>
        <v>0</v>
      </c>
      <c r="I2322" s="595"/>
    </row>
    <row r="2323" spans="2:9" ht="15.75" thickBot="1">
      <c r="B2323" s="593"/>
      <c r="H2323" s="609" t="s">
        <v>307</v>
      </c>
      <c r="I2323" s="610">
        <f>SUM(H2320:H2322)</f>
        <v>145753.77526149998</v>
      </c>
    </row>
    <row r="2324" spans="2:9">
      <c r="B2324" s="593"/>
      <c r="C2324" s="611" t="s">
        <v>313</v>
      </c>
      <c r="I2324" s="595"/>
    </row>
    <row r="2325" spans="2:9" ht="30">
      <c r="B2325" s="596" t="s">
        <v>295</v>
      </c>
      <c r="C2325" s="597" t="s">
        <v>296</v>
      </c>
      <c r="D2325" s="613" t="s">
        <v>238</v>
      </c>
      <c r="E2325" s="613" t="s">
        <v>22</v>
      </c>
      <c r="F2325" s="613" t="s">
        <v>314</v>
      </c>
      <c r="G2325" s="613" t="s">
        <v>315</v>
      </c>
      <c r="H2325" s="613" t="s">
        <v>301</v>
      </c>
      <c r="I2325" s="595"/>
    </row>
    <row r="2326" spans="2:9">
      <c r="B2326" s="599"/>
      <c r="C2326" s="616" t="s">
        <v>316</v>
      </c>
      <c r="D2326" s="615">
        <v>0.05</v>
      </c>
      <c r="E2326" s="602"/>
      <c r="F2326" s="603">
        <f>+I2323</f>
        <v>145753.77526149998</v>
      </c>
      <c r="G2326" s="601">
        <v>1</v>
      </c>
      <c r="H2326" s="603">
        <f>IFERROR(G2326*F2326*D2326,0)</f>
        <v>7287.6887630749989</v>
      </c>
      <c r="I2326" s="595"/>
    </row>
    <row r="2327" spans="2:9">
      <c r="B2327" s="599"/>
      <c r="C2327" s="606" t="s">
        <v>325</v>
      </c>
      <c r="D2327" s="601"/>
      <c r="E2327" s="601" t="str">
        <f>IFERROR(INDEX(INSUMOS!$C:$C,MATCH(C2327,INSUMOS!$B:$B,0)),"")</f>
        <v>día</v>
      </c>
      <c r="F2327" s="603">
        <f>IFERROR(INDEX(INSUMOS!$D:$D,MATCH(C2327,INSUMOS!$B:$B,0)),"")</f>
        <v>2900</v>
      </c>
      <c r="G2327" s="83">
        <v>0.1</v>
      </c>
      <c r="H2327" s="603">
        <f>IFERROR(G2327*F2327,0)</f>
        <v>290</v>
      </c>
      <c r="I2327" s="595"/>
    </row>
    <row r="2328" spans="2:9" ht="30">
      <c r="B2328" s="599"/>
      <c r="C2328" s="606" t="s">
        <v>322</v>
      </c>
      <c r="D2328" s="601"/>
      <c r="E2328" s="601" t="str">
        <f>IFERROR(INDEX(INSUMOS!$C:$C,MATCH(C2328,INSUMOS!$B:$B,0)),"")</f>
        <v>día</v>
      </c>
      <c r="F2328" s="603">
        <f>IFERROR(INDEX(INSUMOS!$D:$D,MATCH(C2328,INSUMOS!$B:$B,0)),"")</f>
        <v>248</v>
      </c>
      <c r="G2328" s="83">
        <v>0.2</v>
      </c>
      <c r="H2328" s="603">
        <f>IFERROR(G2328*F2328,0)</f>
        <v>49.6</v>
      </c>
      <c r="I2328" s="595"/>
    </row>
    <row r="2329" spans="2:9">
      <c r="B2329" s="599"/>
      <c r="C2329" s="636" t="s">
        <v>391</v>
      </c>
      <c r="D2329" s="601"/>
      <c r="E2329" s="601" t="str">
        <f>IFERROR(INDEX(INSUMOS!$C:$C,MATCH(C2329,INSUMOS!$B:$B,0)),"")</f>
        <v>dia</v>
      </c>
      <c r="F2329" s="603">
        <f>IFERROR(INDEX(INSUMOS!$D:$D,MATCH(C2329,INSUMOS!$B:$B,0)),"")</f>
        <v>45000</v>
      </c>
      <c r="G2329" s="83">
        <v>0.12</v>
      </c>
      <c r="H2329" s="603">
        <f>IFERROR(G2329*F2329,0)</f>
        <v>5400</v>
      </c>
      <c r="I2329" s="595"/>
    </row>
    <row r="2330" spans="2:9">
      <c r="B2330" s="599"/>
      <c r="C2330" s="654" t="s">
        <v>392</v>
      </c>
      <c r="D2330" s="601"/>
      <c r="E2330" s="601" t="str">
        <f>IFERROR(INDEX(INSUMOS!$C:$C,MATCH(C2330,INSUMOS!$B:$B,0)),"")</f>
        <v xml:space="preserve"> día </v>
      </c>
      <c r="F2330" s="603">
        <f>IFERROR(INDEX(INSUMOS!$D:$D,MATCH(C2330,INSUMOS!$B:$B,0)),"")</f>
        <v>12000</v>
      </c>
      <c r="G2330" s="83">
        <f>+G2329</f>
        <v>0.12</v>
      </c>
      <c r="H2330" s="603">
        <f>IFERROR(G2330*F2330,0)</f>
        <v>1440</v>
      </c>
      <c r="I2330" s="595"/>
    </row>
    <row r="2331" spans="2:9" ht="15.75" thickBot="1">
      <c r="B2331" s="599"/>
      <c r="C2331" s="600"/>
      <c r="D2331" s="601"/>
      <c r="E2331" s="601" t="str">
        <f>IFERROR(INDEX(INSUMOS!$C:$C,MATCH(C2331,INSUMOS!$B:$B,0)),"")</f>
        <v/>
      </c>
      <c r="F2331" s="607" t="str">
        <f>IFERROR(INDEX(INSUMOS!$D:$D,MATCH(C2331,INSUMOS!$B:$B,0)),"")</f>
        <v/>
      </c>
      <c r="G2331" s="83"/>
      <c r="H2331" s="608">
        <f>IFERROR(G2331*F2331,0)</f>
        <v>0</v>
      </c>
      <c r="I2331" s="595"/>
    </row>
    <row r="2332" spans="2:9" ht="15.75" thickBot="1">
      <c r="B2332" s="593"/>
      <c r="H2332" s="609" t="s">
        <v>307</v>
      </c>
      <c r="I2332" s="610">
        <f>SUM(H2326:H2331)</f>
        <v>14467.288763074999</v>
      </c>
    </row>
    <row r="2333" spans="2:9">
      <c r="B2333" s="593"/>
      <c r="C2333" s="611" t="s">
        <v>317</v>
      </c>
      <c r="I2333" s="595"/>
    </row>
    <row r="2334" spans="2:9" ht="30">
      <c r="B2334" s="596" t="s">
        <v>295</v>
      </c>
      <c r="C2334" s="597" t="s">
        <v>296</v>
      </c>
      <c r="D2334" s="613" t="s">
        <v>238</v>
      </c>
      <c r="E2334" s="613" t="s">
        <v>22</v>
      </c>
      <c r="F2334" s="613" t="s">
        <v>314</v>
      </c>
      <c r="G2334" s="613" t="s">
        <v>315</v>
      </c>
      <c r="H2334" s="598" t="s">
        <v>301</v>
      </c>
      <c r="I2334" s="595"/>
    </row>
    <row r="2335" spans="2:9">
      <c r="B2335" s="599"/>
      <c r="C2335" s="616" t="s">
        <v>318</v>
      </c>
      <c r="D2335" s="615">
        <v>0.01</v>
      </c>
      <c r="E2335" s="617">
        <v>1</v>
      </c>
      <c r="F2335" s="603">
        <f>+I2323</f>
        <v>145753.77526149998</v>
      </c>
      <c r="G2335" s="601">
        <v>0.01</v>
      </c>
      <c r="H2335" s="603">
        <f>IFERROR(G2335*F2335,0)</f>
        <v>1457.5377526149998</v>
      </c>
      <c r="I2335" s="595"/>
    </row>
    <row r="2336" spans="2:9">
      <c r="B2336" s="599"/>
      <c r="C2336" s="600"/>
      <c r="E2336" s="601" t="str">
        <f>IFERROR(INDEX(INSUMOS!$C:$C,MATCH(C2336,INSUMOS!$B:$B,0)),"")</f>
        <v/>
      </c>
      <c r="F2336" s="603" t="str">
        <f>IFERROR(INDEX(INSUMOS!$D:$D,MATCH(C2336,INSUMOS!$B:$B,0)),"")</f>
        <v/>
      </c>
      <c r="G2336" s="601">
        <v>1</v>
      </c>
      <c r="H2336" s="603">
        <f>IFERROR(G2336*F2336,0)</f>
        <v>0</v>
      </c>
      <c r="I2336" s="595"/>
    </row>
    <row r="2337" spans="2:10" ht="15.75" thickBot="1">
      <c r="B2337" s="599"/>
      <c r="C2337" s="606"/>
      <c r="D2337" s="601" t="str">
        <f>IFERROR(INDEX(INSUMOS!$C:$C,MATCH(C2337,INSUMOS!$B:$B,0)),"")</f>
        <v/>
      </c>
      <c r="E2337" s="602"/>
      <c r="F2337" s="603" t="str">
        <f>IFERROR(INDEX(INSUMOS!$D:$D,MATCH(C2337,INSUMOS!$B:$B,0)),"")</f>
        <v/>
      </c>
      <c r="G2337" s="601"/>
      <c r="H2337" s="603">
        <f>IFERROR(G2337*F2337,0)</f>
        <v>0</v>
      </c>
      <c r="I2337" s="595"/>
    </row>
    <row r="2338" spans="2:10" ht="15.75" thickBot="1">
      <c r="B2338" s="618"/>
      <c r="C2338" s="619"/>
      <c r="D2338" s="620"/>
      <c r="E2338" s="621"/>
      <c r="F2338" s="621"/>
      <c r="G2338" s="620"/>
      <c r="H2338" s="609" t="s">
        <v>307</v>
      </c>
      <c r="I2338" s="610">
        <f>SUM(H2335:H2337)</f>
        <v>1457.5377526149998</v>
      </c>
    </row>
    <row r="2339" spans="2:10" ht="15.75" thickBot="1"/>
    <row r="2340" spans="2:10" ht="33" customHeight="1" thickBot="1">
      <c r="B2340" s="571"/>
      <c r="C2340" s="572" t="str">
        <f>+$C$2</f>
        <v>MANTENIMIENTO RESTAURANTES ESCOLARES</v>
      </c>
      <c r="D2340" s="573"/>
      <c r="E2340" s="573"/>
      <c r="F2340" s="573"/>
      <c r="G2340" s="574"/>
      <c r="H2340" s="575"/>
      <c r="I2340" s="576"/>
    </row>
    <row r="2341" spans="2:10" ht="33" customHeight="1" thickBot="1">
      <c r="B2341" s="577"/>
      <c r="C2341" s="578" t="str">
        <f>+$C$3</f>
        <v>GOBERNACION DE ANTIOQUIA</v>
      </c>
      <c r="D2341" s="579"/>
      <c r="E2341" s="579"/>
      <c r="F2341" s="579"/>
      <c r="G2341" s="580"/>
      <c r="H2341" s="581"/>
      <c r="I2341" s="582"/>
    </row>
    <row r="2342" spans="2:10" ht="15.75" thickBot="1">
      <c r="B2342" s="593"/>
      <c r="I2342" s="595"/>
    </row>
    <row r="2343" spans="2:10" ht="15.75" thickBot="1">
      <c r="B2343" s="589" t="s">
        <v>6</v>
      </c>
      <c r="C2343" s="773" t="str">
        <f>INDEX(ACTIVIDADES!$C:$C,MATCH(B2344,ACTIVIDADES!$B:$B,0))</f>
        <v>Suministro e instalación de TEJA DE BARRO. Incluye mortero. No incluye manto.</v>
      </c>
      <c r="D2343" s="774"/>
      <c r="E2343" s="774"/>
      <c r="F2343" s="774"/>
      <c r="G2343" s="775"/>
      <c r="H2343" s="587" t="s">
        <v>289</v>
      </c>
      <c r="I2343" s="588" t="s">
        <v>290</v>
      </c>
    </row>
    <row r="2344" spans="2:10">
      <c r="B2344" s="784">
        <f>+ACTIVIDADES!B78</f>
        <v>10.039999999999999</v>
      </c>
      <c r="C2344" s="776"/>
      <c r="D2344" s="777"/>
      <c r="E2344" s="777"/>
      <c r="F2344" s="777"/>
      <c r="G2344" s="778"/>
      <c r="H2344" s="585">
        <f>IF(I2347=0,0,I2361/I2347)</f>
        <v>0.59810295176271777</v>
      </c>
      <c r="I2344" s="586">
        <f>IF(I2347=0,0,I2367/I2347)</f>
        <v>0.37502648181811249</v>
      </c>
    </row>
    <row r="2345" spans="2:10" ht="15.75" thickBot="1">
      <c r="B2345" s="785"/>
      <c r="C2345" s="776"/>
      <c r="D2345" s="777"/>
      <c r="E2345" s="777"/>
      <c r="F2345" s="777"/>
      <c r="G2345" s="778"/>
      <c r="H2345" s="587" t="s">
        <v>291</v>
      </c>
      <c r="I2345" s="588" t="s">
        <v>292</v>
      </c>
    </row>
    <row r="2346" spans="2:10" ht="15.75" thickBot="1">
      <c r="B2346" s="589" t="s">
        <v>22</v>
      </c>
      <c r="C2346" s="776"/>
      <c r="D2346" s="777"/>
      <c r="E2346" s="777"/>
      <c r="F2346" s="777"/>
      <c r="G2346" s="778"/>
      <c r="H2346" s="585">
        <f>IF(I2347=0,0,I2376/I2347)</f>
        <v>2.3120301600988415E-2</v>
      </c>
      <c r="I2346" s="586">
        <f>IF(I2347=0,0,I2382/I2347)</f>
        <v>3.7502648181811245E-3</v>
      </c>
    </row>
    <row r="2347" spans="2:10" ht="15.75" thickBot="1">
      <c r="B2347" s="590" t="str">
        <f>INDEX(ACTIVIDADES!$D:$D,MATCH(B2344,ACTIVIDADES!$B:$B,0))</f>
        <v>m²</v>
      </c>
      <c r="C2347" s="781"/>
      <c r="D2347" s="782"/>
      <c r="E2347" s="782"/>
      <c r="F2347" s="782"/>
      <c r="G2347" s="783"/>
      <c r="H2347" s="591" t="s">
        <v>293</v>
      </c>
      <c r="I2347" s="592">
        <f>SUM(I2361:I2382)</f>
        <v>77729.857664926414</v>
      </c>
      <c r="J2347" s="570">
        <f>+B2344</f>
        <v>10.039999999999999</v>
      </c>
    </row>
    <row r="2348" spans="2:10">
      <c r="B2348" s="593"/>
      <c r="C2348" s="594" t="s">
        <v>294</v>
      </c>
      <c r="I2348" s="595"/>
    </row>
    <row r="2349" spans="2:10">
      <c r="B2349" s="596" t="s">
        <v>295</v>
      </c>
      <c r="C2349" s="597" t="s">
        <v>296</v>
      </c>
      <c r="D2349" s="598" t="s">
        <v>297</v>
      </c>
      <c r="E2349" s="598" t="s">
        <v>298</v>
      </c>
      <c r="F2349" s="598" t="s">
        <v>299</v>
      </c>
      <c r="G2349" s="598" t="s">
        <v>300</v>
      </c>
      <c r="H2349" s="598" t="s">
        <v>301</v>
      </c>
      <c r="I2349" s="595"/>
    </row>
    <row r="2350" spans="2:10">
      <c r="B2350" s="599"/>
      <c r="C2350" s="650" t="s">
        <v>393</v>
      </c>
      <c r="D2350" s="601" t="str">
        <f>IFERROR(INDEX(INSUMOS!$C:$C,MATCH(C2350,INSUMOS!$B:$B,0)),"")</f>
        <v>m3</v>
      </c>
      <c r="E2350" s="653">
        <f>+E2264</f>
        <v>2.2700000000000001E-2</v>
      </c>
      <c r="F2350" s="603">
        <f>IFERROR(INDEX(INSUMOS!$D:$D,MATCH(C2350,INSUMOS!$B:$B,0)),"")</f>
        <v>687369.72139661864</v>
      </c>
      <c r="G2350" s="615">
        <v>0.05</v>
      </c>
      <c r="H2350" s="603">
        <f>IFERROR(G2350*F2350*E2350+F2350*E2350,0)</f>
        <v>16383.457309488405</v>
      </c>
      <c r="I2350" s="595"/>
    </row>
    <row r="2351" spans="2:10">
      <c r="B2351" s="599"/>
      <c r="C2351" s="648" t="s">
        <v>381</v>
      </c>
      <c r="D2351" s="601" t="str">
        <f>IFERROR(INDEX(INSUMOS!$C:$C,MATCH(C2351,INSUMOS!$B:$B,0)),"")</f>
        <v xml:space="preserve"> un </v>
      </c>
      <c r="E2351" s="653">
        <f>+E2263</f>
        <v>23</v>
      </c>
      <c r="F2351" s="603">
        <f>IFERROR(INDEX(INSUMOS!$D:$D,MATCH(C2351,INSUMOS!$B:$B,0)),"")</f>
        <v>1190</v>
      </c>
      <c r="G2351" s="615">
        <v>0.1</v>
      </c>
      <c r="H2351" s="603">
        <f t="shared" ref="H2351:H2360" si="60">IFERROR(G2351*F2351*E2351+F2351*E2351,0)</f>
        <v>30107</v>
      </c>
      <c r="I2351" s="595"/>
    </row>
    <row r="2352" spans="2:10">
      <c r="B2352" s="599"/>
      <c r="C2352" s="650"/>
      <c r="D2352" s="601" t="str">
        <f>IFERROR(INDEX(INSUMOS!$C:$C,MATCH(C2352,INSUMOS!$B:$B,0)),"")</f>
        <v/>
      </c>
      <c r="E2352" s="653"/>
      <c r="F2352" s="603" t="str">
        <f>IFERROR(INDEX(INSUMOS!$D:$D,MATCH(C2352,INSUMOS!$B:$B,0)),"")</f>
        <v/>
      </c>
      <c r="G2352" s="615"/>
      <c r="H2352" s="603">
        <f t="shared" si="60"/>
        <v>0</v>
      </c>
      <c r="I2352" s="595"/>
    </row>
    <row r="2353" spans="2:9">
      <c r="B2353" s="599"/>
      <c r="C2353" s="648"/>
      <c r="D2353" s="601" t="str">
        <f>IFERROR(INDEX(INSUMOS!$C:$C,MATCH(C2353,INSUMOS!$B:$B,0)),"")</f>
        <v/>
      </c>
      <c r="E2353" s="653"/>
      <c r="F2353" s="603" t="str">
        <f>IFERROR(INDEX(INSUMOS!$D:$D,MATCH(C2353,INSUMOS!$B:$B,0)),"")</f>
        <v/>
      </c>
      <c r="G2353" s="615"/>
      <c r="H2353" s="603">
        <f t="shared" si="60"/>
        <v>0</v>
      </c>
      <c r="I2353" s="595"/>
    </row>
    <row r="2354" spans="2:9">
      <c r="B2354" s="599"/>
      <c r="C2354" s="650"/>
      <c r="D2354" s="601" t="str">
        <f>IFERROR(INDEX(INSUMOS!$C:$C,MATCH(C2354,INSUMOS!$B:$B,0)),"")</f>
        <v/>
      </c>
      <c r="E2354" s="651"/>
      <c r="F2354" s="603" t="str">
        <f>IFERROR(INDEX(INSUMOS!$D:$D,MATCH(C2354,INSUMOS!$B:$B,0)),"")</f>
        <v/>
      </c>
      <c r="G2354" s="615"/>
      <c r="H2354" s="603">
        <f t="shared" si="60"/>
        <v>0</v>
      </c>
      <c r="I2354" s="595"/>
    </row>
    <row r="2355" spans="2:9">
      <c r="B2355" s="599"/>
      <c r="C2355" s="650"/>
      <c r="D2355" s="601" t="str">
        <f>IFERROR(INDEX(INSUMOS!$C:$C,MATCH(C2355,INSUMOS!$B:$B,0)),"")</f>
        <v/>
      </c>
      <c r="E2355" s="651"/>
      <c r="F2355" s="603" t="str">
        <f>IFERROR(INDEX(INSUMOS!$D:$D,MATCH(C2355,INSUMOS!$B:$B,0)),"")</f>
        <v/>
      </c>
      <c r="G2355" s="615"/>
      <c r="H2355" s="603">
        <f t="shared" si="60"/>
        <v>0</v>
      </c>
      <c r="I2355" s="595"/>
    </row>
    <row r="2356" spans="2:9">
      <c r="B2356" s="599"/>
      <c r="C2356" s="650"/>
      <c r="D2356" s="601" t="str">
        <f>IFERROR(INDEX(INSUMOS!$C:$C,MATCH(C2356,INSUMOS!$B:$B,0)),"")</f>
        <v/>
      </c>
      <c r="E2356" s="651"/>
      <c r="F2356" s="603" t="str">
        <f>IFERROR(INDEX(INSUMOS!$D:$D,MATCH(C2356,INSUMOS!$B:$B,0)),"")</f>
        <v/>
      </c>
      <c r="G2356" s="615"/>
      <c r="H2356" s="603">
        <f t="shared" si="60"/>
        <v>0</v>
      </c>
      <c r="I2356" s="595"/>
    </row>
    <row r="2357" spans="2:9">
      <c r="B2357" s="599"/>
      <c r="C2357" s="650"/>
      <c r="D2357" s="601" t="str">
        <f>IFERROR(INDEX(INSUMOS!$C:$C,MATCH(C2357,INSUMOS!$B:$B,0)),"")</f>
        <v/>
      </c>
      <c r="E2357" s="651"/>
      <c r="F2357" s="603" t="str">
        <f>IFERROR(INDEX(INSUMOS!$D:$D,MATCH(C2357,INSUMOS!$B:$B,0)),"")</f>
        <v/>
      </c>
      <c r="G2357" s="615"/>
      <c r="H2357" s="603">
        <f t="shared" si="60"/>
        <v>0</v>
      </c>
      <c r="I2357" s="595"/>
    </row>
    <row r="2358" spans="2:9">
      <c r="B2358" s="599"/>
      <c r="C2358" s="650"/>
      <c r="D2358" s="601" t="str">
        <f>IFERROR(INDEX(INSUMOS!$C:$C,MATCH(C2358,INSUMOS!$B:$B,0)),"")</f>
        <v/>
      </c>
      <c r="E2358" s="651"/>
      <c r="F2358" s="603" t="str">
        <f>IFERROR(INDEX(INSUMOS!$D:$D,MATCH(C2358,INSUMOS!$B:$B,0)),"")</f>
        <v/>
      </c>
      <c r="G2358" s="615"/>
      <c r="H2358" s="603">
        <f t="shared" si="60"/>
        <v>0</v>
      </c>
      <c r="I2358" s="595"/>
    </row>
    <row r="2359" spans="2:9">
      <c r="B2359" s="599"/>
      <c r="C2359" s="650"/>
      <c r="D2359" s="601" t="str">
        <f>IFERROR(INDEX(INSUMOS!$C:$C,MATCH(C2359,INSUMOS!$B:$B,0)),"")</f>
        <v/>
      </c>
      <c r="E2359" s="651"/>
      <c r="F2359" s="603" t="str">
        <f>IFERROR(INDEX(INSUMOS!$D:$D,MATCH(C2359,INSUMOS!$B:$B,0)),"")</f>
        <v/>
      </c>
      <c r="G2359" s="615"/>
      <c r="H2359" s="603">
        <f t="shared" si="60"/>
        <v>0</v>
      </c>
      <c r="I2359" s="595"/>
    </row>
    <row r="2360" spans="2:9" ht="15.75" thickBot="1">
      <c r="B2360" s="599"/>
      <c r="C2360" s="650"/>
      <c r="D2360" s="601" t="str">
        <f>IFERROR(INDEX(INSUMOS!$C:$C,MATCH(C2360,INSUMOS!$B:$B,0)),"")</f>
        <v/>
      </c>
      <c r="E2360" s="651"/>
      <c r="F2360" s="603" t="str">
        <f>IFERROR(INDEX(INSUMOS!$D:$D,MATCH(C2360,INSUMOS!$B:$B,0)),"")</f>
        <v/>
      </c>
      <c r="G2360" s="615"/>
      <c r="H2360" s="608">
        <f t="shared" si="60"/>
        <v>0</v>
      </c>
      <c r="I2360" s="595"/>
    </row>
    <row r="2361" spans="2:9" ht="15.75" thickBot="1">
      <c r="B2361" s="593"/>
      <c r="H2361" s="609" t="s">
        <v>307</v>
      </c>
      <c r="I2361" s="610">
        <f>SUM(H2350:H2360)</f>
        <v>46490.457309488404</v>
      </c>
    </row>
    <row r="2362" spans="2:9">
      <c r="B2362" s="593"/>
      <c r="C2362" s="611" t="s">
        <v>308</v>
      </c>
      <c r="I2362" s="595"/>
    </row>
    <row r="2363" spans="2:9">
      <c r="B2363" s="596" t="s">
        <v>295</v>
      </c>
      <c r="C2363" s="597" t="s">
        <v>296</v>
      </c>
      <c r="D2363" s="598" t="s">
        <v>309</v>
      </c>
      <c r="E2363" s="612" t="s">
        <v>310</v>
      </c>
      <c r="F2363" s="612"/>
      <c r="G2363" s="613" t="s">
        <v>311</v>
      </c>
      <c r="H2363" s="614" t="s">
        <v>301</v>
      </c>
      <c r="I2363" s="595"/>
    </row>
    <row r="2364" spans="2:9">
      <c r="B2364" s="599"/>
      <c r="C2364" s="606" t="s">
        <v>330</v>
      </c>
      <c r="D2364" s="601">
        <v>1</v>
      </c>
      <c r="E2364" s="615">
        <f>IFERROR(INDEX('MANO DE OBRA'!$F:$F,MATCH(C2364,'MANO DE OBRA'!$B:$B,0)),"")</f>
        <v>0.77116642793298318</v>
      </c>
      <c r="F2364" s="603">
        <f>IFERROR(INDEX('MANO DE OBRA'!$J:$J,MATCH(C2364,'MANO DE OBRA'!$B:$B,0)),"")*D2364</f>
        <v>169529.21377933328</v>
      </c>
      <c r="G2364" s="83">
        <v>20</v>
      </c>
      <c r="H2364" s="603">
        <f>IFERROR((F2364/G2364)*D2364,0)</f>
        <v>8476.4606889666647</v>
      </c>
      <c r="I2364" s="595"/>
    </row>
    <row r="2365" spans="2:9">
      <c r="B2365" s="599"/>
      <c r="C2365" s="606" t="s">
        <v>312</v>
      </c>
      <c r="D2365" s="601">
        <v>2</v>
      </c>
      <c r="E2365" s="615">
        <f>IFERROR(INDEX('MANO DE OBRA'!$F:$F,MATCH(C2365,'MANO DE OBRA'!$B:$B,0)),"")</f>
        <v>0.77116642793298318</v>
      </c>
      <c r="F2365" s="603">
        <f>IFERROR(INDEX('MANO DE OBRA'!$J:$J,MATCH(C2365,'MANO DE OBRA'!$B:$B,0)),"")*D2365</f>
        <v>206742.94363333331</v>
      </c>
      <c r="G2365" s="83">
        <f>+G2364</f>
        <v>20</v>
      </c>
      <c r="H2365" s="603">
        <f>IFERROR((F2365/G2365)*D2365,0)</f>
        <v>20674.294363333331</v>
      </c>
      <c r="I2365" s="595"/>
    </row>
    <row r="2366" spans="2:9" ht="15.75" thickBot="1">
      <c r="B2366" s="599"/>
      <c r="C2366" s="606"/>
      <c r="D2366" s="601"/>
      <c r="E2366" s="615" t="str">
        <f>IFERROR(INDEX('MANO DE OBRA'!$F:$F,MATCH(C2366,'MANO DE OBRA'!$B:$B,0)),"")</f>
        <v/>
      </c>
      <c r="F2366" s="603" t="str">
        <f>IFERROR(INDEX('MANO DE OBRA'!$J:$J,MATCH(C2366,'MANO DE OBRA'!$B:$B,0)),"")</f>
        <v/>
      </c>
      <c r="G2366" s="83"/>
      <c r="H2366" s="603">
        <f>IFERROR((F2366/G2366)*D2366,0)</f>
        <v>0</v>
      </c>
      <c r="I2366" s="595"/>
    </row>
    <row r="2367" spans="2:9" ht="15.75" thickBot="1">
      <c r="B2367" s="593"/>
      <c r="H2367" s="609" t="s">
        <v>307</v>
      </c>
      <c r="I2367" s="610">
        <f>SUM(H2364:H2366)</f>
        <v>29150.755052299995</v>
      </c>
    </row>
    <row r="2368" spans="2:9">
      <c r="B2368" s="593"/>
      <c r="C2368" s="611" t="s">
        <v>313</v>
      </c>
      <c r="I2368" s="595"/>
    </row>
    <row r="2369" spans="2:9" ht="30">
      <c r="B2369" s="596" t="s">
        <v>295</v>
      </c>
      <c r="C2369" s="597" t="s">
        <v>296</v>
      </c>
      <c r="D2369" s="613" t="s">
        <v>238</v>
      </c>
      <c r="E2369" s="613" t="s">
        <v>22</v>
      </c>
      <c r="F2369" s="613" t="s">
        <v>314</v>
      </c>
      <c r="G2369" s="613" t="s">
        <v>315</v>
      </c>
      <c r="H2369" s="613" t="s">
        <v>301</v>
      </c>
      <c r="I2369" s="595"/>
    </row>
    <row r="2370" spans="2:9">
      <c r="B2370" s="599"/>
      <c r="C2370" s="616" t="s">
        <v>316</v>
      </c>
      <c r="D2370" s="615">
        <v>0.05</v>
      </c>
      <c r="E2370" s="602"/>
      <c r="F2370" s="603">
        <f>+I2367</f>
        <v>29150.755052299995</v>
      </c>
      <c r="G2370" s="601">
        <v>1</v>
      </c>
      <c r="H2370" s="603">
        <f>IFERROR(G2370*F2370*D2370,0)</f>
        <v>1457.5377526149998</v>
      </c>
      <c r="I2370" s="595"/>
    </row>
    <row r="2371" spans="2:9">
      <c r="B2371" s="599"/>
      <c r="C2371" s="606" t="s">
        <v>325</v>
      </c>
      <c r="D2371" s="601"/>
      <c r="E2371" s="601" t="str">
        <f>IFERROR(INDEX(INSUMOS!$C:$C,MATCH(C2371,INSUMOS!$B:$B,0)),"")</f>
        <v>día</v>
      </c>
      <c r="F2371" s="603">
        <f>IFERROR(INDEX(INSUMOS!$D:$D,MATCH(C2371,INSUMOS!$B:$B,0)),"")</f>
        <v>2900</v>
      </c>
      <c r="G2371" s="83">
        <v>0.1</v>
      </c>
      <c r="H2371" s="603">
        <f>IFERROR(G2371*F2371,0)</f>
        <v>290</v>
      </c>
      <c r="I2371" s="595"/>
    </row>
    <row r="2372" spans="2:9" ht="30">
      <c r="B2372" s="599"/>
      <c r="C2372" s="606" t="s">
        <v>322</v>
      </c>
      <c r="D2372" s="601"/>
      <c r="E2372" s="601" t="str">
        <f>IFERROR(INDEX(INSUMOS!$C:$C,MATCH(C2372,INSUMOS!$B:$B,0)),"")</f>
        <v>día</v>
      </c>
      <c r="F2372" s="603">
        <f>IFERROR(INDEX(INSUMOS!$D:$D,MATCH(C2372,INSUMOS!$B:$B,0)),"")</f>
        <v>248</v>
      </c>
      <c r="G2372" s="83">
        <v>0.2</v>
      </c>
      <c r="H2372" s="603">
        <f>IFERROR(G2372*F2372,0)</f>
        <v>49.6</v>
      </c>
      <c r="I2372" s="595"/>
    </row>
    <row r="2373" spans="2:9">
      <c r="B2373" s="599"/>
      <c r="C2373" s="636"/>
      <c r="D2373" s="601"/>
      <c r="E2373" s="601" t="str">
        <f>IFERROR(INDEX(INSUMOS!$C:$C,MATCH(C2373,INSUMOS!$B:$B,0)),"")</f>
        <v/>
      </c>
      <c r="F2373" s="603" t="str">
        <f>IFERROR(INDEX(INSUMOS!$D:$D,MATCH(C2373,INSUMOS!$B:$B,0)),"")</f>
        <v/>
      </c>
      <c r="G2373" s="83"/>
      <c r="H2373" s="603">
        <f>IFERROR(G2373*F2373,0)</f>
        <v>0</v>
      </c>
      <c r="I2373" s="595"/>
    </row>
    <row r="2374" spans="2:9">
      <c r="B2374" s="599"/>
      <c r="C2374" s="654"/>
      <c r="D2374" s="601"/>
      <c r="E2374" s="601" t="str">
        <f>IFERROR(INDEX(INSUMOS!$C:$C,MATCH(C2374,INSUMOS!$B:$B,0)),"")</f>
        <v/>
      </c>
      <c r="F2374" s="603" t="str">
        <f>IFERROR(INDEX(INSUMOS!$D:$D,MATCH(C2374,INSUMOS!$B:$B,0)),"")</f>
        <v/>
      </c>
      <c r="G2374" s="83"/>
      <c r="H2374" s="603">
        <f>IFERROR(G2374*F2374,0)</f>
        <v>0</v>
      </c>
      <c r="I2374" s="595"/>
    </row>
    <row r="2375" spans="2:9" ht="15.75" thickBot="1">
      <c r="B2375" s="599"/>
      <c r="C2375" s="600"/>
      <c r="D2375" s="601"/>
      <c r="E2375" s="601" t="str">
        <f>IFERROR(INDEX(INSUMOS!$C:$C,MATCH(C2375,INSUMOS!$B:$B,0)),"")</f>
        <v/>
      </c>
      <c r="F2375" s="607" t="str">
        <f>IFERROR(INDEX(INSUMOS!$D:$D,MATCH(C2375,INSUMOS!$B:$B,0)),"")</f>
        <v/>
      </c>
      <c r="G2375" s="83"/>
      <c r="H2375" s="608">
        <f>IFERROR(G2375*F2375,0)</f>
        <v>0</v>
      </c>
      <c r="I2375" s="595"/>
    </row>
    <row r="2376" spans="2:9" ht="15.75" thickBot="1">
      <c r="B2376" s="593"/>
      <c r="H2376" s="609" t="s">
        <v>307</v>
      </c>
      <c r="I2376" s="610">
        <f>SUM(H2370:H2375)</f>
        <v>1797.1377526149997</v>
      </c>
    </row>
    <row r="2377" spans="2:9">
      <c r="B2377" s="593"/>
      <c r="C2377" s="611" t="s">
        <v>317</v>
      </c>
      <c r="I2377" s="595"/>
    </row>
    <row r="2378" spans="2:9" ht="30">
      <c r="B2378" s="596" t="s">
        <v>295</v>
      </c>
      <c r="C2378" s="597" t="s">
        <v>296</v>
      </c>
      <c r="D2378" s="613" t="s">
        <v>238</v>
      </c>
      <c r="E2378" s="613" t="s">
        <v>22</v>
      </c>
      <c r="F2378" s="613" t="s">
        <v>314</v>
      </c>
      <c r="G2378" s="613" t="s">
        <v>315</v>
      </c>
      <c r="H2378" s="598" t="s">
        <v>301</v>
      </c>
      <c r="I2378" s="595"/>
    </row>
    <row r="2379" spans="2:9">
      <c r="B2379" s="599"/>
      <c r="C2379" s="616" t="s">
        <v>318</v>
      </c>
      <c r="D2379" s="615">
        <v>0.01</v>
      </c>
      <c r="E2379" s="617">
        <v>1</v>
      </c>
      <c r="F2379" s="603">
        <f>+I2367</f>
        <v>29150.755052299995</v>
      </c>
      <c r="G2379" s="601">
        <v>0.01</v>
      </c>
      <c r="H2379" s="603">
        <f>IFERROR(G2379*F2379,0)</f>
        <v>291.50755052299996</v>
      </c>
      <c r="I2379" s="595"/>
    </row>
    <row r="2380" spans="2:9">
      <c r="B2380" s="599"/>
      <c r="C2380" s="600"/>
      <c r="E2380" s="601" t="str">
        <f>IFERROR(INDEX(INSUMOS!$C:$C,MATCH(C2380,INSUMOS!$B:$B,0)),"")</f>
        <v/>
      </c>
      <c r="F2380" s="603" t="str">
        <f>IFERROR(INDEX(INSUMOS!$D:$D,MATCH(C2380,INSUMOS!$B:$B,0)),"")</f>
        <v/>
      </c>
      <c r="G2380" s="601">
        <v>1</v>
      </c>
      <c r="H2380" s="603">
        <f>IFERROR(G2380*F2380,0)</f>
        <v>0</v>
      </c>
      <c r="I2380" s="595"/>
    </row>
    <row r="2381" spans="2:9" ht="15.75" thickBot="1">
      <c r="B2381" s="599"/>
      <c r="C2381" s="606"/>
      <c r="D2381" s="601" t="str">
        <f>IFERROR(INDEX(INSUMOS!$C:$C,MATCH(C2381,INSUMOS!$B:$B,0)),"")</f>
        <v/>
      </c>
      <c r="E2381" s="602"/>
      <c r="F2381" s="603" t="str">
        <f>IFERROR(INDEX(INSUMOS!$D:$D,MATCH(C2381,INSUMOS!$B:$B,0)),"")</f>
        <v/>
      </c>
      <c r="G2381" s="601"/>
      <c r="H2381" s="603">
        <f>IFERROR(G2381*F2381,0)</f>
        <v>0</v>
      </c>
      <c r="I2381" s="595"/>
    </row>
    <row r="2382" spans="2:9" ht="15.75" thickBot="1">
      <c r="B2382" s="618"/>
      <c r="C2382" s="619"/>
      <c r="D2382" s="620"/>
      <c r="E2382" s="621"/>
      <c r="F2382" s="621"/>
      <c r="G2382" s="620"/>
      <c r="H2382" s="609" t="s">
        <v>307</v>
      </c>
      <c r="I2382" s="610">
        <f>SUM(H2379:H2381)</f>
        <v>291.50755052299996</v>
      </c>
    </row>
    <row r="2383" spans="2:9" ht="15.75" thickBot="1"/>
    <row r="2384" spans="2:9" ht="33" customHeight="1" thickBot="1">
      <c r="B2384" s="571"/>
      <c r="C2384" s="572" t="str">
        <f>+$C$2</f>
        <v>MANTENIMIENTO RESTAURANTES ESCOLARES</v>
      </c>
      <c r="D2384" s="573"/>
      <c r="E2384" s="573"/>
      <c r="F2384" s="573"/>
      <c r="G2384" s="574"/>
      <c r="H2384" s="575"/>
      <c r="I2384" s="576"/>
    </row>
    <row r="2385" spans="2:10" ht="33" customHeight="1" thickBot="1">
      <c r="B2385" s="577"/>
      <c r="C2385" s="578" t="str">
        <f>+$C$3</f>
        <v>GOBERNACION DE ANTIOQUIA</v>
      </c>
      <c r="D2385" s="579"/>
      <c r="E2385" s="579"/>
      <c r="F2385" s="579"/>
      <c r="G2385" s="580"/>
      <c r="H2385" s="581"/>
      <c r="I2385" s="582"/>
    </row>
    <row r="2386" spans="2:10" ht="15.75" thickBot="1">
      <c r="B2386" s="593"/>
      <c r="I2386" s="595"/>
    </row>
    <row r="2387" spans="2:10" ht="15.75" thickBot="1">
      <c r="B2387" s="589" t="s">
        <v>6</v>
      </c>
      <c r="C2387" s="773" t="str">
        <f>INDEX(ACTIVIDADES!$C:$C,MATCH(B2388,ACTIVIDADES!$B:$B,0))</f>
        <v>Suministro e instalación de Tablilla para techo, incluye manto</v>
      </c>
      <c r="D2387" s="774"/>
      <c r="E2387" s="774"/>
      <c r="F2387" s="774"/>
      <c r="G2387" s="775"/>
      <c r="H2387" s="587" t="s">
        <v>289</v>
      </c>
      <c r="I2387" s="588" t="s">
        <v>290</v>
      </c>
    </row>
    <row r="2388" spans="2:10">
      <c r="B2388" s="784">
        <f>+ACTIVIDADES!B79</f>
        <v>10.049999999999999</v>
      </c>
      <c r="C2388" s="776"/>
      <c r="D2388" s="777"/>
      <c r="E2388" s="777"/>
      <c r="F2388" s="777"/>
      <c r="G2388" s="778"/>
      <c r="H2388" s="585">
        <f>IF(I2391=0,0,I2405/I2391)</f>
        <v>0.4243101012079229</v>
      </c>
      <c r="I2388" s="586">
        <f>IF(I2391=0,0,I2411/I2391)</f>
        <v>0.52496327649590135</v>
      </c>
    </row>
    <row r="2389" spans="2:10" ht="15.75" thickBot="1">
      <c r="B2389" s="785"/>
      <c r="C2389" s="776"/>
      <c r="D2389" s="777"/>
      <c r="E2389" s="777"/>
      <c r="F2389" s="777"/>
      <c r="G2389" s="778"/>
      <c r="H2389" s="587" t="s">
        <v>291</v>
      </c>
      <c r="I2389" s="588" t="s">
        <v>292</v>
      </c>
    </row>
    <row r="2390" spans="2:10" ht="15.75" thickBot="1">
      <c r="B2390" s="589" t="s">
        <v>22</v>
      </c>
      <c r="C2390" s="776"/>
      <c r="D2390" s="777"/>
      <c r="E2390" s="777"/>
      <c r="F2390" s="777"/>
      <c r="G2390" s="778"/>
      <c r="H2390" s="585">
        <f>IF(I2391=0,0,I2420/I2391)</f>
        <v>4.5476989531216608E-2</v>
      </c>
      <c r="I2390" s="586">
        <f>IF(I2391=0,0,I2426/I2391)</f>
        <v>5.2496327649590143E-3</v>
      </c>
    </row>
    <row r="2391" spans="2:10" ht="15.75" thickBot="1">
      <c r="B2391" s="590" t="str">
        <f>INDEX(ACTIVIDADES!$D:$D,MATCH(B2388,ACTIVIDADES!$B:$B,0))</f>
        <v>m²</v>
      </c>
      <c r="C2391" s="781"/>
      <c r="D2391" s="782"/>
      <c r="E2391" s="782"/>
      <c r="F2391" s="782"/>
      <c r="G2391" s="783"/>
      <c r="H2391" s="591" t="s">
        <v>293</v>
      </c>
      <c r="I2391" s="592">
        <f>SUM(I2405:I2426)</f>
        <v>92548.553259063337</v>
      </c>
      <c r="J2391" s="570">
        <f>+B2388</f>
        <v>10.049999999999999</v>
      </c>
    </row>
    <row r="2392" spans="2:10">
      <c r="B2392" s="593"/>
      <c r="C2392" s="594" t="s">
        <v>294</v>
      </c>
      <c r="I2392" s="595"/>
    </row>
    <row r="2393" spans="2:10">
      <c r="B2393" s="596" t="s">
        <v>295</v>
      </c>
      <c r="C2393" s="597" t="s">
        <v>296</v>
      </c>
      <c r="D2393" s="598" t="s">
        <v>297</v>
      </c>
      <c r="E2393" s="598" t="s">
        <v>298</v>
      </c>
      <c r="F2393" s="598" t="s">
        <v>299</v>
      </c>
      <c r="G2393" s="598" t="s">
        <v>300</v>
      </c>
      <c r="H2393" s="598" t="s">
        <v>301</v>
      </c>
      <c r="I2393" s="595"/>
    </row>
    <row r="2394" spans="2:10">
      <c r="B2394" s="599"/>
      <c r="C2394" s="650" t="s">
        <v>389</v>
      </c>
      <c r="D2394" s="601" t="str">
        <f>IFERROR(INDEX(INSUMOS!$C:$C,MATCH(C2394,INSUMOS!$B:$B,0)),"")</f>
        <v xml:space="preserve"> m2 </v>
      </c>
      <c r="E2394" s="655">
        <f>+E2271</f>
        <v>1</v>
      </c>
      <c r="F2394" s="603">
        <f>IFERROR(INDEX(INSUMOS!$D:$D,MATCH(C2394,INSUMOS!$B:$B,0)),"")</f>
        <v>19000</v>
      </c>
      <c r="G2394" s="615">
        <v>0.1</v>
      </c>
      <c r="H2394" s="603">
        <f>IFERROR(G2394*F2394*E2394+F2394*E2394,0)</f>
        <v>20900</v>
      </c>
      <c r="I2394" s="595"/>
    </row>
    <row r="2395" spans="2:10" ht="30">
      <c r="B2395" s="599"/>
      <c r="C2395" s="650" t="s">
        <v>385</v>
      </c>
      <c r="D2395" s="601" t="str">
        <f>IFERROR(INDEX(INSUMOS!$C:$C,MATCH(C2395,INSUMOS!$B:$B,0)),"")</f>
        <v xml:space="preserve"> gal </v>
      </c>
      <c r="E2395" s="653">
        <f>+E2267</f>
        <v>0.05</v>
      </c>
      <c r="F2395" s="603">
        <f>IFERROR(INDEX(INSUMOS!$D:$D,MATCH(C2395,INSUMOS!$B:$B,0)),"")</f>
        <v>133267</v>
      </c>
      <c r="G2395" s="615">
        <v>0.05</v>
      </c>
      <c r="H2395" s="603">
        <f t="shared" ref="H2395:H2404" si="61">IFERROR(G2395*F2395*E2395+F2395*E2395,0)</f>
        <v>6996.5174999999999</v>
      </c>
      <c r="I2395" s="595"/>
    </row>
    <row r="2396" spans="2:10">
      <c r="B2396" s="599"/>
      <c r="C2396" s="650" t="s">
        <v>304</v>
      </c>
      <c r="D2396" s="601" t="str">
        <f>IFERROR(INDEX(INSUMOS!$C:$C,MATCH(C2396,INSUMOS!$B:$B,0)),"")</f>
        <v>lb</v>
      </c>
      <c r="E2396" s="653">
        <f>+E2272</f>
        <v>0.2</v>
      </c>
      <c r="F2396" s="603">
        <f>IFERROR(INDEX(INSUMOS!$D:$D,MATCH(C2396,INSUMOS!$B:$B,0)),"")</f>
        <v>5512</v>
      </c>
      <c r="G2396" s="615"/>
      <c r="H2396" s="603">
        <f t="shared" si="61"/>
        <v>1102.4000000000001</v>
      </c>
      <c r="I2396" s="595"/>
    </row>
    <row r="2397" spans="2:10" ht="30">
      <c r="B2397" s="599"/>
      <c r="C2397" s="650" t="s">
        <v>388</v>
      </c>
      <c r="D2397" s="601" t="str">
        <f>IFERROR(INDEX(INSUMOS!$C:$C,MATCH(C2397,INSUMOS!$B:$B,0)),"")</f>
        <v xml:space="preserve"> un </v>
      </c>
      <c r="E2397" s="651">
        <f>+E2270</f>
        <v>5.2499999999999998E-2</v>
      </c>
      <c r="F2397" s="603">
        <f>IFERROR(INDEX(INSUMOS!$D:$D,MATCH(C2397,INSUMOS!$B:$B,0)),"")</f>
        <v>90020</v>
      </c>
      <c r="G2397" s="615"/>
      <c r="H2397" s="603">
        <f t="shared" si="61"/>
        <v>4726.05</v>
      </c>
      <c r="I2397" s="595"/>
    </row>
    <row r="2398" spans="2:10">
      <c r="B2398" s="599"/>
      <c r="C2398" s="650" t="s">
        <v>387</v>
      </c>
      <c r="D2398" s="601" t="str">
        <f>IFERROR(INDEX(INSUMOS!$C:$C,MATCH(C2398,INSUMOS!$B:$B,0)),"")</f>
        <v xml:space="preserve"> gal</v>
      </c>
      <c r="E2398" s="651">
        <f>+E2269</f>
        <v>4.1300000000000003E-2</v>
      </c>
      <c r="F2398" s="603">
        <f>IFERROR(INDEX(INSUMOS!$D:$D,MATCH(C2398,INSUMOS!$B:$B,0)),"")</f>
        <v>69900</v>
      </c>
      <c r="G2398" s="615"/>
      <c r="H2398" s="603">
        <f t="shared" si="61"/>
        <v>2886.8700000000003</v>
      </c>
      <c r="I2398" s="595"/>
    </row>
    <row r="2399" spans="2:10">
      <c r="B2399" s="599"/>
      <c r="C2399" s="650" t="s">
        <v>386</v>
      </c>
      <c r="D2399" s="601" t="str">
        <f>IFERROR(INDEX(INSUMOS!$C:$C,MATCH(C2399,INSUMOS!$B:$B,0)),"")</f>
        <v xml:space="preserve"> gal </v>
      </c>
      <c r="E2399" s="651">
        <f>+E2312</f>
        <v>4.1300000000000003E-2</v>
      </c>
      <c r="F2399" s="603">
        <f>IFERROR(INDEX(INSUMOS!$D:$D,MATCH(C2399,INSUMOS!$B:$B,0)),"")</f>
        <v>64345</v>
      </c>
      <c r="G2399" s="615"/>
      <c r="H2399" s="603">
        <f t="shared" si="61"/>
        <v>2657.4485000000004</v>
      </c>
      <c r="I2399" s="595"/>
    </row>
    <row r="2400" spans="2:10">
      <c r="B2400" s="599"/>
      <c r="C2400" s="650"/>
      <c r="D2400" s="601" t="str">
        <f>IFERROR(INDEX(INSUMOS!$C:$C,MATCH(C2400,INSUMOS!$B:$B,0)),"")</f>
        <v/>
      </c>
      <c r="E2400" s="651"/>
      <c r="F2400" s="603" t="str">
        <f>IFERROR(INDEX(INSUMOS!$D:$D,MATCH(C2400,INSUMOS!$B:$B,0)),"")</f>
        <v/>
      </c>
      <c r="G2400" s="615"/>
      <c r="H2400" s="603">
        <f t="shared" si="61"/>
        <v>0</v>
      </c>
      <c r="I2400" s="595"/>
    </row>
    <row r="2401" spans="2:9">
      <c r="B2401" s="599"/>
      <c r="C2401" s="650"/>
      <c r="D2401" s="601" t="str">
        <f>IFERROR(INDEX(INSUMOS!$C:$C,MATCH(C2401,INSUMOS!$B:$B,0)),"")</f>
        <v/>
      </c>
      <c r="E2401" s="651"/>
      <c r="F2401" s="603" t="str">
        <f>IFERROR(INDEX(INSUMOS!$D:$D,MATCH(C2401,INSUMOS!$B:$B,0)),"")</f>
        <v/>
      </c>
      <c r="G2401" s="615"/>
      <c r="H2401" s="603">
        <f t="shared" si="61"/>
        <v>0</v>
      </c>
      <c r="I2401" s="595"/>
    </row>
    <row r="2402" spans="2:9">
      <c r="B2402" s="599"/>
      <c r="C2402" s="650"/>
      <c r="D2402" s="601" t="str">
        <f>IFERROR(INDEX(INSUMOS!$C:$C,MATCH(C2402,INSUMOS!$B:$B,0)),"")</f>
        <v/>
      </c>
      <c r="E2402" s="651"/>
      <c r="F2402" s="603" t="str">
        <f>IFERROR(INDEX(INSUMOS!$D:$D,MATCH(C2402,INSUMOS!$B:$B,0)),"")</f>
        <v/>
      </c>
      <c r="G2402" s="615"/>
      <c r="H2402" s="603">
        <f t="shared" si="61"/>
        <v>0</v>
      </c>
      <c r="I2402" s="595"/>
    </row>
    <row r="2403" spans="2:9">
      <c r="B2403" s="599"/>
      <c r="C2403" s="650"/>
      <c r="D2403" s="601" t="str">
        <f>IFERROR(INDEX(INSUMOS!$C:$C,MATCH(C2403,INSUMOS!$B:$B,0)),"")</f>
        <v/>
      </c>
      <c r="E2403" s="651"/>
      <c r="F2403" s="603" t="str">
        <f>IFERROR(INDEX(INSUMOS!$D:$D,MATCH(C2403,INSUMOS!$B:$B,0)),"")</f>
        <v/>
      </c>
      <c r="G2403" s="615"/>
      <c r="H2403" s="603">
        <f t="shared" si="61"/>
        <v>0</v>
      </c>
      <c r="I2403" s="595"/>
    </row>
    <row r="2404" spans="2:9" ht="15.75" thickBot="1">
      <c r="B2404" s="599"/>
      <c r="C2404" s="650"/>
      <c r="D2404" s="601" t="str">
        <f>IFERROR(INDEX(INSUMOS!$C:$C,MATCH(C2404,INSUMOS!$B:$B,0)),"")</f>
        <v/>
      </c>
      <c r="E2404" s="651"/>
      <c r="F2404" s="603" t="str">
        <f>IFERROR(INDEX(INSUMOS!$D:$D,MATCH(C2404,INSUMOS!$B:$B,0)),"")</f>
        <v/>
      </c>
      <c r="G2404" s="615"/>
      <c r="H2404" s="608">
        <f t="shared" si="61"/>
        <v>0</v>
      </c>
      <c r="I2404" s="595"/>
    </row>
    <row r="2405" spans="2:9" ht="15.75" thickBot="1">
      <c r="B2405" s="593"/>
      <c r="H2405" s="609" t="s">
        <v>307</v>
      </c>
      <c r="I2405" s="610">
        <f>SUM(H2394:H2404)</f>
        <v>39269.286000000007</v>
      </c>
    </row>
    <row r="2406" spans="2:9">
      <c r="B2406" s="593"/>
      <c r="C2406" s="611" t="s">
        <v>308</v>
      </c>
      <c r="I2406" s="595"/>
    </row>
    <row r="2407" spans="2:9">
      <c r="B2407" s="596" t="s">
        <v>295</v>
      </c>
      <c r="C2407" s="597" t="s">
        <v>296</v>
      </c>
      <c r="D2407" s="598" t="s">
        <v>309</v>
      </c>
      <c r="E2407" s="612" t="s">
        <v>310</v>
      </c>
      <c r="F2407" s="612"/>
      <c r="G2407" s="613" t="s">
        <v>311</v>
      </c>
      <c r="H2407" s="614" t="s">
        <v>301</v>
      </c>
      <c r="I2407" s="595"/>
    </row>
    <row r="2408" spans="2:9">
      <c r="B2408" s="599"/>
      <c r="C2408" s="606" t="s">
        <v>330</v>
      </c>
      <c r="D2408" s="601">
        <v>1</v>
      </c>
      <c r="E2408" s="615">
        <f>IFERROR(INDEX('MANO DE OBRA'!$F:$F,MATCH(C2408,'MANO DE OBRA'!$B:$B,0)),"")</f>
        <v>0.77116642793298318</v>
      </c>
      <c r="F2408" s="603">
        <f>IFERROR(INDEX('MANO DE OBRA'!$J:$J,MATCH(C2408,'MANO DE OBRA'!$B:$B,0)),"")*D2408</f>
        <v>169529.21377933328</v>
      </c>
      <c r="G2408" s="83">
        <v>12</v>
      </c>
      <c r="H2408" s="603">
        <f>IFERROR((F2408/G2408)*D2408,0)</f>
        <v>14127.434481611106</v>
      </c>
      <c r="I2408" s="595"/>
    </row>
    <row r="2409" spans="2:9">
      <c r="B2409" s="599"/>
      <c r="C2409" s="606" t="s">
        <v>312</v>
      </c>
      <c r="D2409" s="601">
        <v>2</v>
      </c>
      <c r="E2409" s="615">
        <f>IFERROR(INDEX('MANO DE OBRA'!$F:$F,MATCH(C2409,'MANO DE OBRA'!$B:$B,0)),"")</f>
        <v>0.77116642793298318</v>
      </c>
      <c r="F2409" s="603">
        <f>IFERROR(INDEX('MANO DE OBRA'!$J:$J,MATCH(C2409,'MANO DE OBRA'!$B:$B,0)),"")*D2409</f>
        <v>206742.94363333331</v>
      </c>
      <c r="G2409" s="83">
        <f>+G2408</f>
        <v>12</v>
      </c>
      <c r="H2409" s="603">
        <f>IFERROR((F2409/G2409)*D2409,0)</f>
        <v>34457.157272222219</v>
      </c>
      <c r="I2409" s="595"/>
    </row>
    <row r="2410" spans="2:9" ht="15.75" thickBot="1">
      <c r="B2410" s="599"/>
      <c r="C2410" s="606"/>
      <c r="D2410" s="601"/>
      <c r="E2410" s="615" t="str">
        <f>IFERROR(INDEX('MANO DE OBRA'!$F:$F,MATCH(C2410,'MANO DE OBRA'!$B:$B,0)),"")</f>
        <v/>
      </c>
      <c r="F2410" s="603" t="str">
        <f>IFERROR(INDEX('MANO DE OBRA'!$J:$J,MATCH(C2410,'MANO DE OBRA'!$B:$B,0)),"")</f>
        <v/>
      </c>
      <c r="G2410" s="83"/>
      <c r="H2410" s="603">
        <f>IFERROR((F2410/G2410)*D2410,0)</f>
        <v>0</v>
      </c>
      <c r="I2410" s="595"/>
    </row>
    <row r="2411" spans="2:9" ht="15.75" thickBot="1">
      <c r="B2411" s="593"/>
      <c r="H2411" s="609" t="s">
        <v>307</v>
      </c>
      <c r="I2411" s="610">
        <f>SUM(H2408:H2410)</f>
        <v>48584.591753833323</v>
      </c>
    </row>
    <row r="2412" spans="2:9">
      <c r="B2412" s="593"/>
      <c r="C2412" s="611" t="s">
        <v>313</v>
      </c>
      <c r="I2412" s="595"/>
    </row>
    <row r="2413" spans="2:9" ht="30">
      <c r="B2413" s="596" t="s">
        <v>295</v>
      </c>
      <c r="C2413" s="597" t="s">
        <v>296</v>
      </c>
      <c r="D2413" s="613" t="s">
        <v>238</v>
      </c>
      <c r="E2413" s="613" t="s">
        <v>22</v>
      </c>
      <c r="F2413" s="613" t="s">
        <v>314</v>
      </c>
      <c r="G2413" s="613" t="s">
        <v>315</v>
      </c>
      <c r="H2413" s="613" t="s">
        <v>301</v>
      </c>
      <c r="I2413" s="595"/>
    </row>
    <row r="2414" spans="2:9">
      <c r="B2414" s="599"/>
      <c r="C2414" s="616" t="s">
        <v>316</v>
      </c>
      <c r="D2414" s="615">
        <v>0.05</v>
      </c>
      <c r="E2414" s="602"/>
      <c r="F2414" s="603">
        <f>+I2411</f>
        <v>48584.591753833323</v>
      </c>
      <c r="G2414" s="601">
        <v>1</v>
      </c>
      <c r="H2414" s="603">
        <f>IFERROR(G2414*F2414*D2414,0)</f>
        <v>2429.2295876916664</v>
      </c>
      <c r="I2414" s="595"/>
    </row>
    <row r="2415" spans="2:9">
      <c r="B2415" s="599"/>
      <c r="C2415" s="606" t="s">
        <v>325</v>
      </c>
      <c r="D2415" s="601"/>
      <c r="E2415" s="601" t="str">
        <f>IFERROR(INDEX(INSUMOS!$C:$C,MATCH(C2415,INSUMOS!$B:$B,0)),"")</f>
        <v>día</v>
      </c>
      <c r="F2415" s="603">
        <f>IFERROR(INDEX(INSUMOS!$D:$D,MATCH(C2415,INSUMOS!$B:$B,0)),"")</f>
        <v>2900</v>
      </c>
      <c r="G2415" s="83">
        <v>0.1</v>
      </c>
      <c r="H2415" s="603">
        <f>IFERROR(G2415*F2415,0)</f>
        <v>290</v>
      </c>
      <c r="I2415" s="595"/>
    </row>
    <row r="2416" spans="2:9" ht="30">
      <c r="B2416" s="599"/>
      <c r="C2416" s="606" t="s">
        <v>322</v>
      </c>
      <c r="D2416" s="601"/>
      <c r="E2416" s="601" t="str">
        <f>IFERROR(INDEX(INSUMOS!$C:$C,MATCH(C2416,INSUMOS!$B:$B,0)),"")</f>
        <v>día</v>
      </c>
      <c r="F2416" s="603">
        <f>IFERROR(INDEX(INSUMOS!$D:$D,MATCH(C2416,INSUMOS!$B:$B,0)),"")</f>
        <v>248</v>
      </c>
      <c r="G2416" s="83">
        <v>0.2</v>
      </c>
      <c r="H2416" s="603">
        <f>IFERROR(G2416*F2416,0)</f>
        <v>49.6</v>
      </c>
      <c r="I2416" s="595"/>
    </row>
    <row r="2417" spans="2:9">
      <c r="B2417" s="599"/>
      <c r="C2417" s="636"/>
      <c r="D2417" s="601"/>
      <c r="E2417" s="601" t="str">
        <f>IFERROR(INDEX(INSUMOS!$C:$C,MATCH(C2417,INSUMOS!$B:$B,0)),"")</f>
        <v/>
      </c>
      <c r="F2417" s="603" t="str">
        <f>IFERROR(INDEX(INSUMOS!$D:$D,MATCH(C2417,INSUMOS!$B:$B,0)),"")</f>
        <v/>
      </c>
      <c r="G2417" s="83"/>
      <c r="H2417" s="603">
        <f>IFERROR(G2417*F2417,0)</f>
        <v>0</v>
      </c>
      <c r="I2417" s="595"/>
    </row>
    <row r="2418" spans="2:9">
      <c r="B2418" s="599"/>
      <c r="C2418" s="654" t="s">
        <v>392</v>
      </c>
      <c r="D2418" s="601"/>
      <c r="E2418" s="601" t="str">
        <f>IFERROR(INDEX(INSUMOS!$C:$C,MATCH(C2418,INSUMOS!$B:$B,0)),"")</f>
        <v xml:space="preserve"> día </v>
      </c>
      <c r="F2418" s="603">
        <f>IFERROR(INDEX(INSUMOS!$D:$D,MATCH(C2418,INSUMOS!$B:$B,0)),"")</f>
        <v>12000</v>
      </c>
      <c r="G2418" s="83">
        <f>+G2330</f>
        <v>0.12</v>
      </c>
      <c r="H2418" s="603">
        <f>IFERROR(G2418*F2418,0)</f>
        <v>1440</v>
      </c>
      <c r="I2418" s="595"/>
    </row>
    <row r="2419" spans="2:9" ht="15.75" thickBot="1">
      <c r="B2419" s="599"/>
      <c r="C2419" s="600"/>
      <c r="D2419" s="601"/>
      <c r="E2419" s="601" t="str">
        <f>IFERROR(INDEX(INSUMOS!$C:$C,MATCH(C2419,INSUMOS!$B:$B,0)),"")</f>
        <v/>
      </c>
      <c r="F2419" s="607" t="str">
        <f>IFERROR(INDEX(INSUMOS!$D:$D,MATCH(C2419,INSUMOS!$B:$B,0)),"")</f>
        <v/>
      </c>
      <c r="G2419" s="83"/>
      <c r="H2419" s="608">
        <f>IFERROR(G2419*F2419,0)</f>
        <v>0</v>
      </c>
      <c r="I2419" s="595"/>
    </row>
    <row r="2420" spans="2:9" ht="15.75" thickBot="1">
      <c r="B2420" s="593"/>
      <c r="H2420" s="609" t="s">
        <v>307</v>
      </c>
      <c r="I2420" s="610">
        <f>SUM(H2414:H2419)</f>
        <v>4208.8295876916663</v>
      </c>
    </row>
    <row r="2421" spans="2:9">
      <c r="B2421" s="593"/>
      <c r="C2421" s="611" t="s">
        <v>317</v>
      </c>
      <c r="I2421" s="595"/>
    </row>
    <row r="2422" spans="2:9" ht="30">
      <c r="B2422" s="596" t="s">
        <v>295</v>
      </c>
      <c r="C2422" s="597" t="s">
        <v>296</v>
      </c>
      <c r="D2422" s="613" t="s">
        <v>238</v>
      </c>
      <c r="E2422" s="613" t="s">
        <v>22</v>
      </c>
      <c r="F2422" s="613" t="s">
        <v>314</v>
      </c>
      <c r="G2422" s="613" t="s">
        <v>315</v>
      </c>
      <c r="H2422" s="598" t="s">
        <v>301</v>
      </c>
      <c r="I2422" s="595"/>
    </row>
    <row r="2423" spans="2:9">
      <c r="B2423" s="599"/>
      <c r="C2423" s="616" t="s">
        <v>318</v>
      </c>
      <c r="D2423" s="615">
        <v>0.01</v>
      </c>
      <c r="E2423" s="617">
        <v>1</v>
      </c>
      <c r="F2423" s="603">
        <f>+I2411</f>
        <v>48584.591753833323</v>
      </c>
      <c r="G2423" s="601">
        <v>0.01</v>
      </c>
      <c r="H2423" s="603">
        <f>IFERROR(G2423*F2423,0)</f>
        <v>485.84591753833325</v>
      </c>
      <c r="I2423" s="595"/>
    </row>
    <row r="2424" spans="2:9">
      <c r="B2424" s="599"/>
      <c r="C2424" s="600"/>
      <c r="E2424" s="601" t="str">
        <f>IFERROR(INDEX(INSUMOS!$C:$C,MATCH(C2424,INSUMOS!$B:$B,0)),"")</f>
        <v/>
      </c>
      <c r="F2424" s="603" t="str">
        <f>IFERROR(INDEX(INSUMOS!$D:$D,MATCH(C2424,INSUMOS!$B:$B,0)),"")</f>
        <v/>
      </c>
      <c r="G2424" s="601">
        <v>1</v>
      </c>
      <c r="H2424" s="603">
        <f>IFERROR(G2424*F2424,0)</f>
        <v>0</v>
      </c>
      <c r="I2424" s="595"/>
    </row>
    <row r="2425" spans="2:9" ht="15.75" thickBot="1">
      <c r="B2425" s="599"/>
      <c r="C2425" s="606"/>
      <c r="D2425" s="601" t="str">
        <f>IFERROR(INDEX(INSUMOS!$C:$C,MATCH(C2425,INSUMOS!$B:$B,0)),"")</f>
        <v/>
      </c>
      <c r="E2425" s="602"/>
      <c r="F2425" s="603" t="str">
        <f>IFERROR(INDEX(INSUMOS!$D:$D,MATCH(C2425,INSUMOS!$B:$B,0)),"")</f>
        <v/>
      </c>
      <c r="G2425" s="601"/>
      <c r="H2425" s="603">
        <f>IFERROR(G2425*F2425,0)</f>
        <v>0</v>
      </c>
      <c r="I2425" s="595"/>
    </row>
    <row r="2426" spans="2:9" ht="15.75" thickBot="1">
      <c r="B2426" s="618"/>
      <c r="C2426" s="619"/>
      <c r="D2426" s="620"/>
      <c r="E2426" s="621"/>
      <c r="F2426" s="621"/>
      <c r="G2426" s="620"/>
      <c r="H2426" s="609" t="s">
        <v>307</v>
      </c>
      <c r="I2426" s="610">
        <f>SUM(H2423:H2425)</f>
        <v>485.84591753833325</v>
      </c>
    </row>
    <row r="2427" spans="2:9" ht="15.75" thickBot="1"/>
    <row r="2428" spans="2:9" ht="33" customHeight="1" thickBot="1">
      <c r="B2428" s="571"/>
      <c r="C2428" s="572" t="str">
        <f>+$C$2</f>
        <v>MANTENIMIENTO RESTAURANTES ESCOLARES</v>
      </c>
      <c r="D2428" s="573"/>
      <c r="E2428" s="573"/>
      <c r="F2428" s="573"/>
      <c r="G2428" s="574"/>
      <c r="H2428" s="575"/>
      <c r="I2428" s="576"/>
    </row>
    <row r="2429" spans="2:9" ht="33" customHeight="1" thickBot="1">
      <c r="B2429" s="577"/>
      <c r="C2429" s="578" t="str">
        <f>+$C$3</f>
        <v>GOBERNACION DE ANTIOQUIA</v>
      </c>
      <c r="D2429" s="579"/>
      <c r="E2429" s="579"/>
      <c r="F2429" s="579"/>
      <c r="G2429" s="580"/>
      <c r="H2429" s="581"/>
      <c r="I2429" s="582"/>
    </row>
    <row r="2430" spans="2:9" ht="15.75" thickBot="1">
      <c r="B2430" s="593"/>
      <c r="I2430" s="595"/>
    </row>
    <row r="2431" spans="2:9" ht="15.75" thickBot="1">
      <c r="B2431" s="589" t="s">
        <v>6</v>
      </c>
      <c r="C2431" s="773" t="str">
        <f>INDEX(ACTIVIDADES!$C:$C,MATCH(B2432,ACTIVIDADES!$B:$B,0))</f>
        <v>Suministro e instalación de TEJA UPVC espesor de 2.5mm. No incluye caballete,.</v>
      </c>
      <c r="D2431" s="774"/>
      <c r="E2431" s="774"/>
      <c r="F2431" s="774"/>
      <c r="G2431" s="775"/>
      <c r="H2431" s="587" t="s">
        <v>289</v>
      </c>
      <c r="I2431" s="588" t="s">
        <v>290</v>
      </c>
    </row>
    <row r="2432" spans="2:9">
      <c r="B2432" s="784">
        <f>+ACTIVIDADES!B80</f>
        <v>10.059999999999999</v>
      </c>
      <c r="C2432" s="776"/>
      <c r="D2432" s="777"/>
      <c r="E2432" s="777"/>
      <c r="F2432" s="777"/>
      <c r="G2432" s="778"/>
      <c r="H2432" s="585">
        <f>IF(I2435=0,0,I2449/I2435)</f>
        <v>0.68869468569643499</v>
      </c>
      <c r="I2432" s="586">
        <f>IF(I2435=0,0,I2455/I2435)</f>
        <v>0.21113826214370998</v>
      </c>
    </row>
    <row r="2433" spans="2:10" ht="15.75" thickBot="1">
      <c r="B2433" s="785"/>
      <c r="C2433" s="776"/>
      <c r="D2433" s="777"/>
      <c r="E2433" s="777"/>
      <c r="F2433" s="777"/>
      <c r="G2433" s="778"/>
      <c r="H2433" s="587" t="s">
        <v>291</v>
      </c>
      <c r="I2433" s="588" t="s">
        <v>292</v>
      </c>
    </row>
    <row r="2434" spans="2:10" ht="15.75" thickBot="1">
      <c r="B2434" s="589" t="s">
        <v>22</v>
      </c>
      <c r="C2434" s="776"/>
      <c r="D2434" s="777"/>
      <c r="E2434" s="777"/>
      <c r="F2434" s="777"/>
      <c r="G2434" s="778"/>
      <c r="H2434" s="585">
        <f>IF(I2435=0,0,I2464/I2435)</f>
        <v>9.8055669538417906E-2</v>
      </c>
      <c r="I2434" s="586">
        <f>IF(I2435=0,0,I2470/I2435)</f>
        <v>2.1113826214370999E-3</v>
      </c>
    </row>
    <row r="2435" spans="2:10" ht="15.75" thickBot="1">
      <c r="B2435" s="590" t="str">
        <f>INDEX(ACTIVIDADES!$D:$D,MATCH(B2432,ACTIVIDADES!$B:$B,0))</f>
        <v>m²</v>
      </c>
      <c r="C2435" s="781"/>
      <c r="D2435" s="782"/>
      <c r="E2435" s="782"/>
      <c r="F2435" s="782"/>
      <c r="G2435" s="783"/>
      <c r="H2435" s="591" t="s">
        <v>293</v>
      </c>
      <c r="I2435" s="592">
        <f>SUM(I2449:I2470)</f>
        <v>86168.081782117326</v>
      </c>
      <c r="J2435" s="570">
        <f>+B2432</f>
        <v>10.059999999999999</v>
      </c>
    </row>
    <row r="2436" spans="2:10">
      <c r="B2436" s="593"/>
      <c r="C2436" s="594" t="s">
        <v>294</v>
      </c>
      <c r="I2436" s="595"/>
    </row>
    <row r="2437" spans="2:10">
      <c r="B2437" s="596" t="s">
        <v>295</v>
      </c>
      <c r="C2437" s="597" t="s">
        <v>296</v>
      </c>
      <c r="D2437" s="598" t="s">
        <v>297</v>
      </c>
      <c r="E2437" s="598" t="s">
        <v>298</v>
      </c>
      <c r="F2437" s="598" t="s">
        <v>299</v>
      </c>
      <c r="G2437" s="598" t="s">
        <v>300</v>
      </c>
      <c r="H2437" s="598" t="s">
        <v>301</v>
      </c>
      <c r="I2437" s="595"/>
    </row>
    <row r="2438" spans="2:10">
      <c r="B2438" s="599"/>
      <c r="C2438" s="645" t="s">
        <v>394</v>
      </c>
      <c r="D2438" s="601" t="str">
        <f>IFERROR(INDEX(INSUMOS!$C:$C,MATCH(C2438,INSUMOS!$B:$B,0)),"")</f>
        <v>m2</v>
      </c>
      <c r="E2438" s="656">
        <v>1</v>
      </c>
      <c r="F2438" s="603">
        <f>IFERROR(INDEX(INSUMOS!$D:$D,MATCH(C2438,INSUMOS!$B:$B,0)),"")</f>
        <v>51465</v>
      </c>
      <c r="G2438" s="615">
        <v>0.1</v>
      </c>
      <c r="H2438" s="603">
        <f>IFERROR(G2438*F2438*E2438+F2438*E2438,0)</f>
        <v>56611.5</v>
      </c>
      <c r="I2438" s="595"/>
    </row>
    <row r="2439" spans="2:10" ht="30">
      <c r="B2439" s="599"/>
      <c r="C2439" s="645" t="s">
        <v>395</v>
      </c>
      <c r="D2439" s="601" t="str">
        <f>IFERROR(INDEX(INSUMOS!$C:$C,MATCH(C2439,INSUMOS!$B:$B,0)),"")</f>
        <v>un</v>
      </c>
      <c r="E2439" s="656">
        <v>4</v>
      </c>
      <c r="F2439" s="603">
        <f>IFERROR(INDEX(INSUMOS!$D:$D,MATCH(C2439,INSUMOS!$B:$B,0)),"")</f>
        <v>683</v>
      </c>
      <c r="G2439" s="615"/>
      <c r="H2439" s="603">
        <f t="shared" ref="H2439:H2448" si="62">IFERROR(G2439*F2439*E2439+F2439*E2439,0)</f>
        <v>2732</v>
      </c>
      <c r="I2439" s="595"/>
    </row>
    <row r="2440" spans="2:10">
      <c r="B2440" s="599"/>
      <c r="C2440" s="650"/>
      <c r="D2440" s="601" t="str">
        <f>IFERROR(INDEX(INSUMOS!$C:$C,MATCH(C2440,INSUMOS!$B:$B,0)),"")</f>
        <v/>
      </c>
      <c r="E2440" s="653"/>
      <c r="F2440" s="603" t="str">
        <f>IFERROR(INDEX(INSUMOS!$D:$D,MATCH(C2440,INSUMOS!$B:$B,0)),"")</f>
        <v/>
      </c>
      <c r="G2440" s="615"/>
      <c r="H2440" s="603">
        <f t="shared" si="62"/>
        <v>0</v>
      </c>
      <c r="I2440" s="595"/>
    </row>
    <row r="2441" spans="2:10">
      <c r="B2441" s="599"/>
      <c r="C2441" s="650"/>
      <c r="D2441" s="601" t="str">
        <f>IFERROR(INDEX(INSUMOS!$C:$C,MATCH(C2441,INSUMOS!$B:$B,0)),"")</f>
        <v/>
      </c>
      <c r="E2441" s="651"/>
      <c r="F2441" s="603" t="str">
        <f>IFERROR(INDEX(INSUMOS!$D:$D,MATCH(C2441,INSUMOS!$B:$B,0)),"")</f>
        <v/>
      </c>
      <c r="G2441" s="615"/>
      <c r="H2441" s="603">
        <f t="shared" si="62"/>
        <v>0</v>
      </c>
      <c r="I2441" s="595"/>
    </row>
    <row r="2442" spans="2:10">
      <c r="B2442" s="599"/>
      <c r="C2442" s="650"/>
      <c r="D2442" s="601" t="str">
        <f>IFERROR(INDEX(INSUMOS!$C:$C,MATCH(C2442,INSUMOS!$B:$B,0)),"")</f>
        <v/>
      </c>
      <c r="E2442" s="651"/>
      <c r="F2442" s="603" t="str">
        <f>IFERROR(INDEX(INSUMOS!$D:$D,MATCH(C2442,INSUMOS!$B:$B,0)),"")</f>
        <v/>
      </c>
      <c r="G2442" s="615"/>
      <c r="H2442" s="603">
        <f t="shared" si="62"/>
        <v>0</v>
      </c>
      <c r="I2442" s="595"/>
    </row>
    <row r="2443" spans="2:10">
      <c r="B2443" s="599"/>
      <c r="C2443" s="650"/>
      <c r="D2443" s="601" t="str">
        <f>IFERROR(INDEX(INSUMOS!$C:$C,MATCH(C2443,INSUMOS!$B:$B,0)),"")</f>
        <v/>
      </c>
      <c r="E2443" s="651"/>
      <c r="F2443" s="603" t="str">
        <f>IFERROR(INDEX(INSUMOS!$D:$D,MATCH(C2443,INSUMOS!$B:$B,0)),"")</f>
        <v/>
      </c>
      <c r="G2443" s="615"/>
      <c r="H2443" s="603">
        <f t="shared" si="62"/>
        <v>0</v>
      </c>
      <c r="I2443" s="595"/>
    </row>
    <row r="2444" spans="2:10">
      <c r="B2444" s="599"/>
      <c r="C2444" s="650"/>
      <c r="D2444" s="601" t="str">
        <f>IFERROR(INDEX(INSUMOS!$C:$C,MATCH(C2444,INSUMOS!$B:$B,0)),"")</f>
        <v/>
      </c>
      <c r="E2444" s="651"/>
      <c r="F2444" s="603" t="str">
        <f>IFERROR(INDEX(INSUMOS!$D:$D,MATCH(C2444,INSUMOS!$B:$B,0)),"")</f>
        <v/>
      </c>
      <c r="G2444" s="615"/>
      <c r="H2444" s="603">
        <f t="shared" si="62"/>
        <v>0</v>
      </c>
      <c r="I2444" s="595"/>
    </row>
    <row r="2445" spans="2:10">
      <c r="B2445" s="599"/>
      <c r="C2445" s="650"/>
      <c r="D2445" s="601" t="str">
        <f>IFERROR(INDEX(INSUMOS!$C:$C,MATCH(C2445,INSUMOS!$B:$B,0)),"")</f>
        <v/>
      </c>
      <c r="E2445" s="651"/>
      <c r="F2445" s="603" t="str">
        <f>IFERROR(INDEX(INSUMOS!$D:$D,MATCH(C2445,INSUMOS!$B:$B,0)),"")</f>
        <v/>
      </c>
      <c r="G2445" s="615"/>
      <c r="H2445" s="603">
        <f t="shared" si="62"/>
        <v>0</v>
      </c>
      <c r="I2445" s="595"/>
    </row>
    <row r="2446" spans="2:10">
      <c r="B2446" s="599"/>
      <c r="C2446" s="650"/>
      <c r="D2446" s="601" t="str">
        <f>IFERROR(INDEX(INSUMOS!$C:$C,MATCH(C2446,INSUMOS!$B:$B,0)),"")</f>
        <v/>
      </c>
      <c r="E2446" s="651"/>
      <c r="F2446" s="603" t="str">
        <f>IFERROR(INDEX(INSUMOS!$D:$D,MATCH(C2446,INSUMOS!$B:$B,0)),"")</f>
        <v/>
      </c>
      <c r="G2446" s="615"/>
      <c r="H2446" s="603">
        <f t="shared" si="62"/>
        <v>0</v>
      </c>
      <c r="I2446" s="595"/>
    </row>
    <row r="2447" spans="2:10">
      <c r="B2447" s="599"/>
      <c r="C2447" s="650"/>
      <c r="D2447" s="601" t="str">
        <f>IFERROR(INDEX(INSUMOS!$C:$C,MATCH(C2447,INSUMOS!$B:$B,0)),"")</f>
        <v/>
      </c>
      <c r="E2447" s="651"/>
      <c r="F2447" s="603" t="str">
        <f>IFERROR(INDEX(INSUMOS!$D:$D,MATCH(C2447,INSUMOS!$B:$B,0)),"")</f>
        <v/>
      </c>
      <c r="G2447" s="615"/>
      <c r="H2447" s="603">
        <f t="shared" si="62"/>
        <v>0</v>
      </c>
      <c r="I2447" s="595"/>
    </row>
    <row r="2448" spans="2:10" ht="15.75" thickBot="1">
      <c r="B2448" s="599"/>
      <c r="C2448" s="650"/>
      <c r="D2448" s="601" t="str">
        <f>IFERROR(INDEX(INSUMOS!$C:$C,MATCH(C2448,INSUMOS!$B:$B,0)),"")</f>
        <v/>
      </c>
      <c r="E2448" s="651"/>
      <c r="F2448" s="603" t="str">
        <f>IFERROR(INDEX(INSUMOS!$D:$D,MATCH(C2448,INSUMOS!$B:$B,0)),"")</f>
        <v/>
      </c>
      <c r="G2448" s="615"/>
      <c r="H2448" s="608">
        <f t="shared" si="62"/>
        <v>0</v>
      </c>
      <c r="I2448" s="595"/>
    </row>
    <row r="2449" spans="2:9" ht="15.75" thickBot="1">
      <c r="B2449" s="593"/>
      <c r="H2449" s="609" t="s">
        <v>307</v>
      </c>
      <c r="I2449" s="610">
        <f>SUM(H2438:H2448)</f>
        <v>59343.5</v>
      </c>
    </row>
    <row r="2450" spans="2:9">
      <c r="B2450" s="593"/>
      <c r="C2450" s="611" t="s">
        <v>308</v>
      </c>
      <c r="I2450" s="595"/>
    </row>
    <row r="2451" spans="2:9">
      <c r="B2451" s="596" t="s">
        <v>295</v>
      </c>
      <c r="C2451" s="597" t="s">
        <v>296</v>
      </c>
      <c r="D2451" s="598" t="s">
        <v>309</v>
      </c>
      <c r="E2451" s="612" t="s">
        <v>310</v>
      </c>
      <c r="F2451" s="612"/>
      <c r="G2451" s="613" t="s">
        <v>311</v>
      </c>
      <c r="H2451" s="614" t="s">
        <v>301</v>
      </c>
      <c r="I2451" s="595"/>
    </row>
    <row r="2452" spans="2:9">
      <c r="B2452" s="599"/>
      <c r="C2452" s="606" t="s">
        <v>330</v>
      </c>
      <c r="D2452" s="601">
        <v>1</v>
      </c>
      <c r="E2452" s="615">
        <f>IFERROR(INDEX('MANO DE OBRA'!$F:$F,MATCH(C2452,'MANO DE OBRA'!$B:$B,0)),"")</f>
        <v>0.77116642793298318</v>
      </c>
      <c r="F2452" s="603">
        <f>IFERROR(INDEX('MANO DE OBRA'!$J:$J,MATCH(C2452,'MANO DE OBRA'!$B:$B,0)),"")*D2452</f>
        <v>169529.21377933328</v>
      </c>
      <c r="G2452" s="83">
        <v>15</v>
      </c>
      <c r="H2452" s="603">
        <f>IFERROR((F2452/G2452)*D2452,0)</f>
        <v>11301.947585288885</v>
      </c>
      <c r="I2452" s="595"/>
    </row>
    <row r="2453" spans="2:9">
      <c r="B2453" s="599"/>
      <c r="C2453" s="606" t="s">
        <v>312</v>
      </c>
      <c r="D2453" s="601">
        <v>1</v>
      </c>
      <c r="E2453" s="615">
        <f>IFERROR(INDEX('MANO DE OBRA'!$F:$F,MATCH(C2453,'MANO DE OBRA'!$B:$B,0)),"")</f>
        <v>0.77116642793298318</v>
      </c>
      <c r="F2453" s="603">
        <f>IFERROR(INDEX('MANO DE OBRA'!$J:$J,MATCH(C2453,'MANO DE OBRA'!$B:$B,0)),"")*D2453</f>
        <v>103371.47181666666</v>
      </c>
      <c r="G2453" s="83">
        <f>+G2452</f>
        <v>15</v>
      </c>
      <c r="H2453" s="603">
        <f>IFERROR((F2453/G2453)*D2453,0)</f>
        <v>6891.4314544444442</v>
      </c>
      <c r="I2453" s="595"/>
    </row>
    <row r="2454" spans="2:9" ht="15.75" thickBot="1">
      <c r="B2454" s="599"/>
      <c r="C2454" s="606"/>
      <c r="D2454" s="601"/>
      <c r="E2454" s="615" t="str">
        <f>IFERROR(INDEX('MANO DE OBRA'!$F:$F,MATCH(C2454,'MANO DE OBRA'!$B:$B,0)),"")</f>
        <v/>
      </c>
      <c r="F2454" s="603" t="str">
        <f>IFERROR(INDEX('MANO DE OBRA'!$J:$J,MATCH(C2454,'MANO DE OBRA'!$B:$B,0)),"")</f>
        <v/>
      </c>
      <c r="G2454" s="83"/>
      <c r="H2454" s="608">
        <f>IFERROR(F2454/G2454,0)</f>
        <v>0</v>
      </c>
      <c r="I2454" s="595"/>
    </row>
    <row r="2455" spans="2:9" ht="15.75" thickBot="1">
      <c r="B2455" s="593"/>
      <c r="H2455" s="609" t="s">
        <v>307</v>
      </c>
      <c r="I2455" s="610">
        <f>SUM(H2452:H2454)</f>
        <v>18193.379039733329</v>
      </c>
    </row>
    <row r="2456" spans="2:9">
      <c r="B2456" s="593"/>
      <c r="C2456" s="611" t="s">
        <v>313</v>
      </c>
      <c r="I2456" s="595"/>
    </row>
    <row r="2457" spans="2:9" ht="30">
      <c r="B2457" s="596" t="s">
        <v>295</v>
      </c>
      <c r="C2457" s="597" t="s">
        <v>296</v>
      </c>
      <c r="D2457" s="613" t="s">
        <v>238</v>
      </c>
      <c r="E2457" s="613" t="s">
        <v>22</v>
      </c>
      <c r="F2457" s="613" t="s">
        <v>314</v>
      </c>
      <c r="G2457" s="613" t="s">
        <v>315</v>
      </c>
      <c r="H2457" s="613" t="s">
        <v>301</v>
      </c>
      <c r="I2457" s="595"/>
    </row>
    <row r="2458" spans="2:9">
      <c r="B2458" s="599"/>
      <c r="C2458" s="616" t="s">
        <v>316</v>
      </c>
      <c r="D2458" s="615">
        <v>0.05</v>
      </c>
      <c r="E2458" s="602"/>
      <c r="F2458" s="603">
        <f>+I2455</f>
        <v>18193.379039733329</v>
      </c>
      <c r="G2458" s="601">
        <v>1</v>
      </c>
      <c r="H2458" s="603">
        <f>IFERROR(G2458*F2458*D2458,0)</f>
        <v>909.66895198666646</v>
      </c>
      <c r="I2458" s="595"/>
    </row>
    <row r="2459" spans="2:9">
      <c r="B2459" s="599"/>
      <c r="C2459" s="606" t="s">
        <v>325</v>
      </c>
      <c r="D2459" s="601"/>
      <c r="E2459" s="601" t="str">
        <f>IFERROR(INDEX(INSUMOS!$C:$C,MATCH(C2459,INSUMOS!$B:$B,0)),"")</f>
        <v>día</v>
      </c>
      <c r="F2459" s="603">
        <f>IFERROR(INDEX(INSUMOS!$D:$D,MATCH(C2459,INSUMOS!$B:$B,0)),"")</f>
        <v>2900</v>
      </c>
      <c r="G2459" s="83">
        <v>0.1</v>
      </c>
      <c r="H2459" s="603">
        <f>IFERROR(G2459*F2459,0)</f>
        <v>290</v>
      </c>
      <c r="I2459" s="595"/>
    </row>
    <row r="2460" spans="2:9" ht="30">
      <c r="B2460" s="599"/>
      <c r="C2460" s="606" t="s">
        <v>322</v>
      </c>
      <c r="D2460" s="601"/>
      <c r="E2460" s="601" t="str">
        <f>IFERROR(INDEX(INSUMOS!$C:$C,MATCH(C2460,INSUMOS!$B:$B,0)),"")</f>
        <v>día</v>
      </c>
      <c r="F2460" s="603">
        <f>IFERROR(INDEX(INSUMOS!$D:$D,MATCH(C2460,INSUMOS!$B:$B,0)),"")</f>
        <v>248</v>
      </c>
      <c r="G2460" s="83">
        <v>0.2</v>
      </c>
      <c r="H2460" s="603">
        <f>IFERROR(G2460*F2460,0)</f>
        <v>49.6</v>
      </c>
      <c r="I2460" s="595"/>
    </row>
    <row r="2461" spans="2:9">
      <c r="B2461" s="599"/>
      <c r="C2461" s="636" t="s">
        <v>391</v>
      </c>
      <c r="D2461" s="601"/>
      <c r="E2461" s="601" t="str">
        <f>IFERROR(INDEX(INSUMOS!$C:$C,MATCH(C2461,INSUMOS!$B:$B,0)),"")</f>
        <v>dia</v>
      </c>
      <c r="F2461" s="603">
        <f>IFERROR(INDEX(INSUMOS!$D:$D,MATCH(C2461,INSUMOS!$B:$B,0)),"")</f>
        <v>45000</v>
      </c>
      <c r="G2461" s="83">
        <v>0.16</v>
      </c>
      <c r="H2461" s="603">
        <f>IFERROR(G2461*F2461,0)</f>
        <v>7200</v>
      </c>
      <c r="I2461" s="595"/>
    </row>
    <row r="2462" spans="2:9">
      <c r="B2462" s="599"/>
      <c r="C2462" s="654"/>
      <c r="D2462" s="601"/>
      <c r="E2462" s="601" t="str">
        <f>IFERROR(INDEX(INSUMOS!$C:$C,MATCH(C2462,INSUMOS!$B:$B,0)),"")</f>
        <v/>
      </c>
      <c r="F2462" s="603" t="str">
        <f>IFERROR(INDEX(INSUMOS!$D:$D,MATCH(C2462,INSUMOS!$B:$B,0)),"")</f>
        <v/>
      </c>
      <c r="G2462" s="83"/>
      <c r="H2462" s="603">
        <f>IFERROR(G2462*F2462,0)</f>
        <v>0</v>
      </c>
      <c r="I2462" s="595"/>
    </row>
    <row r="2463" spans="2:9" ht="15.75" thickBot="1">
      <c r="B2463" s="599"/>
      <c r="C2463" s="600"/>
      <c r="D2463" s="601"/>
      <c r="E2463" s="601" t="str">
        <f>IFERROR(INDEX(INSUMOS!$C:$C,MATCH(C2463,INSUMOS!$B:$B,0)),"")</f>
        <v/>
      </c>
      <c r="F2463" s="607" t="str">
        <f>IFERROR(INDEX(INSUMOS!$D:$D,MATCH(C2463,INSUMOS!$B:$B,0)),"")</f>
        <v/>
      </c>
      <c r="G2463" s="83"/>
      <c r="H2463" s="608">
        <f>IFERROR(G2463*F2463,0)</f>
        <v>0</v>
      </c>
      <c r="I2463" s="595"/>
    </row>
    <row r="2464" spans="2:9" ht="15.75" thickBot="1">
      <c r="B2464" s="593"/>
      <c r="H2464" s="609" t="s">
        <v>307</v>
      </c>
      <c r="I2464" s="610">
        <f>SUM(H2458:H2463)</f>
        <v>8449.2689519866653</v>
      </c>
    </row>
    <row r="2465" spans="2:10">
      <c r="B2465" s="593"/>
      <c r="C2465" s="611" t="s">
        <v>317</v>
      </c>
      <c r="I2465" s="595"/>
    </row>
    <row r="2466" spans="2:10" ht="30">
      <c r="B2466" s="596" t="s">
        <v>295</v>
      </c>
      <c r="C2466" s="597" t="s">
        <v>296</v>
      </c>
      <c r="D2466" s="613" t="s">
        <v>238</v>
      </c>
      <c r="E2466" s="613" t="s">
        <v>22</v>
      </c>
      <c r="F2466" s="613" t="s">
        <v>314</v>
      </c>
      <c r="G2466" s="613" t="s">
        <v>315</v>
      </c>
      <c r="H2466" s="598" t="s">
        <v>301</v>
      </c>
      <c r="I2466" s="595"/>
    </row>
    <row r="2467" spans="2:10">
      <c r="B2467" s="599"/>
      <c r="C2467" s="616" t="s">
        <v>318</v>
      </c>
      <c r="D2467" s="615">
        <v>0.01</v>
      </c>
      <c r="E2467" s="617">
        <v>1</v>
      </c>
      <c r="F2467" s="603">
        <f>+I2455</f>
        <v>18193.379039733329</v>
      </c>
      <c r="G2467" s="601">
        <v>0.01</v>
      </c>
      <c r="H2467" s="603">
        <f>IFERROR(G2467*F2467,0)</f>
        <v>181.9337903973333</v>
      </c>
      <c r="I2467" s="595"/>
    </row>
    <row r="2468" spans="2:10">
      <c r="B2468" s="599"/>
      <c r="C2468" s="600"/>
      <c r="E2468" s="601" t="str">
        <f>IFERROR(INDEX(INSUMOS!$C:$C,MATCH(C2468,INSUMOS!$B:$B,0)),"")</f>
        <v/>
      </c>
      <c r="F2468" s="603" t="str">
        <f>IFERROR(INDEX(INSUMOS!$D:$D,MATCH(C2468,INSUMOS!$B:$B,0)),"")</f>
        <v/>
      </c>
      <c r="G2468" s="601">
        <v>1</v>
      </c>
      <c r="H2468" s="603">
        <f>IFERROR(G2468*F2468,0)</f>
        <v>0</v>
      </c>
      <c r="I2468" s="595"/>
    </row>
    <row r="2469" spans="2:10" ht="15.75" thickBot="1">
      <c r="B2469" s="599"/>
      <c r="C2469" s="606"/>
      <c r="D2469" s="601" t="str">
        <f>IFERROR(INDEX(INSUMOS!$C:$C,MATCH(C2469,INSUMOS!$B:$B,0)),"")</f>
        <v/>
      </c>
      <c r="E2469" s="602"/>
      <c r="F2469" s="603" t="str">
        <f>IFERROR(INDEX(INSUMOS!$D:$D,MATCH(C2469,INSUMOS!$B:$B,0)),"")</f>
        <v/>
      </c>
      <c r="G2469" s="601"/>
      <c r="H2469" s="603">
        <f>IFERROR(G2469*F2469,0)</f>
        <v>0</v>
      </c>
      <c r="I2469" s="595"/>
    </row>
    <row r="2470" spans="2:10" ht="15.75" thickBot="1">
      <c r="B2470" s="618"/>
      <c r="C2470" s="619"/>
      <c r="D2470" s="620"/>
      <c r="E2470" s="621"/>
      <c r="F2470" s="621"/>
      <c r="G2470" s="620"/>
      <c r="H2470" s="609" t="s">
        <v>307</v>
      </c>
      <c r="I2470" s="610">
        <f>SUM(H2467:H2469)</f>
        <v>181.9337903973333</v>
      </c>
    </row>
    <row r="2471" spans="2:10" ht="15.75" thickBot="1"/>
    <row r="2472" spans="2:10" ht="33" customHeight="1" thickBot="1">
      <c r="B2472" s="571"/>
      <c r="C2472" s="572" t="str">
        <f>+$C$2</f>
        <v>MANTENIMIENTO RESTAURANTES ESCOLARES</v>
      </c>
      <c r="D2472" s="573"/>
      <c r="E2472" s="573"/>
      <c r="F2472" s="573"/>
      <c r="G2472" s="574"/>
      <c r="H2472" s="575"/>
      <c r="I2472" s="576"/>
    </row>
    <row r="2473" spans="2:10" ht="33" customHeight="1" thickBot="1">
      <c r="B2473" s="577"/>
      <c r="C2473" s="578" t="str">
        <f>+$C$3</f>
        <v>GOBERNACION DE ANTIOQUIA</v>
      </c>
      <c r="D2473" s="579"/>
      <c r="E2473" s="579"/>
      <c r="F2473" s="579"/>
      <c r="G2473" s="580"/>
      <c r="H2473" s="581"/>
      <c r="I2473" s="582"/>
    </row>
    <row r="2474" spans="2:10" ht="15.75" thickBot="1">
      <c r="B2474" s="593"/>
      <c r="I2474" s="595"/>
    </row>
    <row r="2475" spans="2:10" ht="15.75" thickBot="1">
      <c r="B2475" s="589" t="s">
        <v>6</v>
      </c>
      <c r="C2475" s="773" t="str">
        <f>INDEX(ACTIVIDADES!$C:$C,MATCH(B2476,ACTIVIDADES!$B:$B,0))</f>
        <v>Suministro e instalación de CABALLETE PARTA TEJA UPVC, compuesta por un alma en fibra de carbono y recubrimiento en UPVC blanco de 2.5mm de espesor. Incluye tornillo autoperforante de cabeza hexagonal y arandela de neopreno, clip fijador metálico, dilatador térmico en caucho EPDM.</v>
      </c>
      <c r="D2475" s="774"/>
      <c r="E2475" s="774"/>
      <c r="F2475" s="774"/>
      <c r="G2475" s="775"/>
      <c r="H2475" s="587" t="s">
        <v>289</v>
      </c>
      <c r="I2475" s="588" t="s">
        <v>290</v>
      </c>
    </row>
    <row r="2476" spans="2:10">
      <c r="B2476" s="784">
        <f>+ACTIVIDADES!B81</f>
        <v>10.069999999999999</v>
      </c>
      <c r="C2476" s="776"/>
      <c r="D2476" s="777"/>
      <c r="E2476" s="777"/>
      <c r="F2476" s="777"/>
      <c r="G2476" s="778"/>
      <c r="H2476" s="585">
        <f>IF(I2479=0,0,I2493/I2479)</f>
        <v>0.74861547861530886</v>
      </c>
      <c r="I2476" s="586">
        <f>IF(I2479=0,0,I2499/I2479)</f>
        <v>0.19692642585259404</v>
      </c>
    </row>
    <row r="2477" spans="2:10" ht="15.75" thickBot="1">
      <c r="B2477" s="785"/>
      <c r="C2477" s="776"/>
      <c r="D2477" s="777"/>
      <c r="E2477" s="777"/>
      <c r="F2477" s="777"/>
      <c r="G2477" s="778"/>
      <c r="H2477" s="587" t="s">
        <v>291</v>
      </c>
      <c r="I2477" s="588" t="s">
        <v>292</v>
      </c>
    </row>
    <row r="2478" spans="2:10" ht="15.75" thickBot="1">
      <c r="B2478" s="589" t="s">
        <v>22</v>
      </c>
      <c r="C2478" s="776"/>
      <c r="D2478" s="777"/>
      <c r="E2478" s="777"/>
      <c r="F2478" s="777"/>
      <c r="G2478" s="778"/>
      <c r="H2478" s="585">
        <f>IF(I2479=0,0,I2508/I2479)</f>
        <v>5.2488831273571152E-2</v>
      </c>
      <c r="I2478" s="586">
        <f>IF(I2479=0,0,I2514/I2479)</f>
        <v>1.9692642585259403E-3</v>
      </c>
    </row>
    <row r="2479" spans="2:10" ht="15.75" thickBot="1">
      <c r="B2479" s="590" t="str">
        <f>INDEX(ACTIVIDADES!$D:$D,MATCH(B2476,ACTIVIDADES!$B:$B,0))</f>
        <v>m</v>
      </c>
      <c r="C2479" s="781"/>
      <c r="D2479" s="782"/>
      <c r="E2479" s="782"/>
      <c r="F2479" s="782"/>
      <c r="G2479" s="783"/>
      <c r="H2479" s="591" t="s">
        <v>293</v>
      </c>
      <c r="I2479" s="592">
        <f>SUM(I2493:I2514)</f>
        <v>92386.681782117332</v>
      </c>
      <c r="J2479" s="570">
        <f>+B2476</f>
        <v>10.069999999999999</v>
      </c>
    </row>
    <row r="2480" spans="2:10">
      <c r="B2480" s="593"/>
      <c r="C2480" s="594" t="s">
        <v>294</v>
      </c>
      <c r="I2480" s="595"/>
    </row>
    <row r="2481" spans="2:9">
      <c r="B2481" s="596" t="s">
        <v>295</v>
      </c>
      <c r="C2481" s="597" t="s">
        <v>296</v>
      </c>
      <c r="D2481" s="598" t="s">
        <v>297</v>
      </c>
      <c r="E2481" s="598" t="s">
        <v>298</v>
      </c>
      <c r="F2481" s="598" t="s">
        <v>299</v>
      </c>
      <c r="G2481" s="598" t="s">
        <v>300</v>
      </c>
      <c r="H2481" s="598" t="s">
        <v>301</v>
      </c>
      <c r="I2481" s="595"/>
    </row>
    <row r="2482" spans="2:9" ht="30">
      <c r="B2482" s="599"/>
      <c r="C2482" s="657" t="s">
        <v>396</v>
      </c>
      <c r="D2482" s="601" t="str">
        <f>IFERROR(INDEX(INSUMOS!$C:$C,MATCH(C2482,INSUMOS!$B:$B,0)),"")</f>
        <v>ml</v>
      </c>
      <c r="E2482" s="656">
        <v>1</v>
      </c>
      <c r="F2482" s="603">
        <f>IFERROR(INDEX(INSUMOS!$D:$D,MATCH(C2482,INSUMOS!$B:$B,0)),"")</f>
        <v>60391</v>
      </c>
      <c r="G2482" s="615">
        <v>0.1</v>
      </c>
      <c r="H2482" s="603">
        <f>IFERROR(G2482*F2482*E2482+F2482*E2482,0)</f>
        <v>66430.100000000006</v>
      </c>
      <c r="I2482" s="595"/>
    </row>
    <row r="2483" spans="2:9" ht="30">
      <c r="B2483" s="599"/>
      <c r="C2483" s="645" t="s">
        <v>395</v>
      </c>
      <c r="D2483" s="601" t="str">
        <f>IFERROR(INDEX(INSUMOS!$C:$C,MATCH(C2483,INSUMOS!$B:$B,0)),"")</f>
        <v>un</v>
      </c>
      <c r="E2483" s="656">
        <v>4</v>
      </c>
      <c r="F2483" s="603">
        <f>IFERROR(INDEX(INSUMOS!$D:$D,MATCH(C2483,INSUMOS!$B:$B,0)),"")</f>
        <v>683</v>
      </c>
      <c r="G2483" s="615"/>
      <c r="H2483" s="603">
        <f t="shared" ref="H2483:H2492" si="63">IFERROR(G2483*F2483*E2483+F2483*E2483,0)</f>
        <v>2732</v>
      </c>
      <c r="I2483" s="595"/>
    </row>
    <row r="2484" spans="2:9">
      <c r="B2484" s="599"/>
      <c r="C2484" s="650"/>
      <c r="D2484" s="601" t="str">
        <f>IFERROR(INDEX(INSUMOS!$C:$C,MATCH(C2484,INSUMOS!$B:$B,0)),"")</f>
        <v/>
      </c>
      <c r="E2484" s="653"/>
      <c r="F2484" s="603" t="str">
        <f>IFERROR(INDEX(INSUMOS!$D:$D,MATCH(C2484,INSUMOS!$B:$B,0)),"")</f>
        <v/>
      </c>
      <c r="G2484" s="615"/>
      <c r="H2484" s="603">
        <f t="shared" si="63"/>
        <v>0</v>
      </c>
      <c r="I2484" s="595"/>
    </row>
    <row r="2485" spans="2:9">
      <c r="B2485" s="599"/>
      <c r="C2485" s="650"/>
      <c r="D2485" s="601" t="str">
        <f>IFERROR(INDEX(INSUMOS!$C:$C,MATCH(C2485,INSUMOS!$B:$B,0)),"")</f>
        <v/>
      </c>
      <c r="E2485" s="651"/>
      <c r="F2485" s="603" t="str">
        <f>IFERROR(INDEX(INSUMOS!$D:$D,MATCH(C2485,INSUMOS!$B:$B,0)),"")</f>
        <v/>
      </c>
      <c r="G2485" s="615"/>
      <c r="H2485" s="603">
        <f t="shared" si="63"/>
        <v>0</v>
      </c>
      <c r="I2485" s="595"/>
    </row>
    <row r="2486" spans="2:9">
      <c r="B2486" s="599"/>
      <c r="C2486" s="650"/>
      <c r="D2486" s="601" t="str">
        <f>IFERROR(INDEX(INSUMOS!$C:$C,MATCH(C2486,INSUMOS!$B:$B,0)),"")</f>
        <v/>
      </c>
      <c r="E2486" s="651"/>
      <c r="F2486" s="603" t="str">
        <f>IFERROR(INDEX(INSUMOS!$D:$D,MATCH(C2486,INSUMOS!$B:$B,0)),"")</f>
        <v/>
      </c>
      <c r="G2486" s="615"/>
      <c r="H2486" s="603">
        <f t="shared" si="63"/>
        <v>0</v>
      </c>
      <c r="I2486" s="595"/>
    </row>
    <row r="2487" spans="2:9">
      <c r="B2487" s="599"/>
      <c r="C2487" s="650"/>
      <c r="D2487" s="601" t="str">
        <f>IFERROR(INDEX(INSUMOS!$C:$C,MATCH(C2487,INSUMOS!$B:$B,0)),"")</f>
        <v/>
      </c>
      <c r="E2487" s="651"/>
      <c r="F2487" s="603" t="str">
        <f>IFERROR(INDEX(INSUMOS!$D:$D,MATCH(C2487,INSUMOS!$B:$B,0)),"")</f>
        <v/>
      </c>
      <c r="G2487" s="615"/>
      <c r="H2487" s="603">
        <f t="shared" si="63"/>
        <v>0</v>
      </c>
      <c r="I2487" s="595"/>
    </row>
    <row r="2488" spans="2:9">
      <c r="B2488" s="599"/>
      <c r="C2488" s="650"/>
      <c r="D2488" s="601" t="str">
        <f>IFERROR(INDEX(INSUMOS!$C:$C,MATCH(C2488,INSUMOS!$B:$B,0)),"")</f>
        <v/>
      </c>
      <c r="E2488" s="651"/>
      <c r="F2488" s="603" t="str">
        <f>IFERROR(INDEX(INSUMOS!$D:$D,MATCH(C2488,INSUMOS!$B:$B,0)),"")</f>
        <v/>
      </c>
      <c r="G2488" s="615"/>
      <c r="H2488" s="603">
        <f t="shared" si="63"/>
        <v>0</v>
      </c>
      <c r="I2488" s="595"/>
    </row>
    <row r="2489" spans="2:9">
      <c r="B2489" s="599"/>
      <c r="C2489" s="650"/>
      <c r="D2489" s="601" t="str">
        <f>IFERROR(INDEX(INSUMOS!$C:$C,MATCH(C2489,INSUMOS!$B:$B,0)),"")</f>
        <v/>
      </c>
      <c r="E2489" s="651"/>
      <c r="F2489" s="603" t="str">
        <f>IFERROR(INDEX(INSUMOS!$D:$D,MATCH(C2489,INSUMOS!$B:$B,0)),"")</f>
        <v/>
      </c>
      <c r="G2489" s="615"/>
      <c r="H2489" s="603">
        <f t="shared" si="63"/>
        <v>0</v>
      </c>
      <c r="I2489" s="595"/>
    </row>
    <row r="2490" spans="2:9">
      <c r="B2490" s="599"/>
      <c r="C2490" s="650"/>
      <c r="D2490" s="601" t="str">
        <f>IFERROR(INDEX(INSUMOS!$C:$C,MATCH(C2490,INSUMOS!$B:$B,0)),"")</f>
        <v/>
      </c>
      <c r="E2490" s="651"/>
      <c r="F2490" s="603" t="str">
        <f>IFERROR(INDEX(INSUMOS!$D:$D,MATCH(C2490,INSUMOS!$B:$B,0)),"")</f>
        <v/>
      </c>
      <c r="G2490" s="615"/>
      <c r="H2490" s="603">
        <f t="shared" si="63"/>
        <v>0</v>
      </c>
      <c r="I2490" s="595"/>
    </row>
    <row r="2491" spans="2:9">
      <c r="B2491" s="599"/>
      <c r="C2491" s="650"/>
      <c r="D2491" s="601" t="str">
        <f>IFERROR(INDEX(INSUMOS!$C:$C,MATCH(C2491,INSUMOS!$B:$B,0)),"")</f>
        <v/>
      </c>
      <c r="E2491" s="651"/>
      <c r="F2491" s="603" t="str">
        <f>IFERROR(INDEX(INSUMOS!$D:$D,MATCH(C2491,INSUMOS!$B:$B,0)),"")</f>
        <v/>
      </c>
      <c r="G2491" s="615"/>
      <c r="H2491" s="603">
        <f t="shared" si="63"/>
        <v>0</v>
      </c>
      <c r="I2491" s="595"/>
    </row>
    <row r="2492" spans="2:9" ht="15.75" thickBot="1">
      <c r="B2492" s="599"/>
      <c r="C2492" s="650"/>
      <c r="D2492" s="601" t="str">
        <f>IFERROR(INDEX(INSUMOS!$C:$C,MATCH(C2492,INSUMOS!$B:$B,0)),"")</f>
        <v/>
      </c>
      <c r="E2492" s="651"/>
      <c r="F2492" s="603" t="str">
        <f>IFERROR(INDEX(INSUMOS!$D:$D,MATCH(C2492,INSUMOS!$B:$B,0)),"")</f>
        <v/>
      </c>
      <c r="G2492" s="615"/>
      <c r="H2492" s="608">
        <f t="shared" si="63"/>
        <v>0</v>
      </c>
      <c r="I2492" s="595"/>
    </row>
    <row r="2493" spans="2:9" ht="15.75" thickBot="1">
      <c r="B2493" s="593"/>
      <c r="H2493" s="609" t="s">
        <v>307</v>
      </c>
      <c r="I2493" s="610">
        <f>SUM(H2482:H2492)</f>
        <v>69162.100000000006</v>
      </c>
    </row>
    <row r="2494" spans="2:9">
      <c r="B2494" s="593"/>
      <c r="C2494" s="611" t="s">
        <v>308</v>
      </c>
      <c r="I2494" s="595"/>
    </row>
    <row r="2495" spans="2:9">
      <c r="B2495" s="596" t="s">
        <v>295</v>
      </c>
      <c r="C2495" s="597" t="s">
        <v>296</v>
      </c>
      <c r="D2495" s="598" t="s">
        <v>309</v>
      </c>
      <c r="E2495" s="612" t="s">
        <v>310</v>
      </c>
      <c r="F2495" s="612"/>
      <c r="G2495" s="613" t="s">
        <v>311</v>
      </c>
      <c r="H2495" s="614" t="s">
        <v>301</v>
      </c>
      <c r="I2495" s="595"/>
    </row>
    <row r="2496" spans="2:9">
      <c r="B2496" s="599"/>
      <c r="C2496" s="606" t="s">
        <v>330</v>
      </c>
      <c r="D2496" s="601">
        <v>1</v>
      </c>
      <c r="E2496" s="615">
        <f>IFERROR(INDEX('MANO DE OBRA'!$F:$F,MATCH(C2496,'MANO DE OBRA'!$B:$B,0)),"")</f>
        <v>0.77116642793298318</v>
      </c>
      <c r="F2496" s="603">
        <f>IFERROR(INDEX('MANO DE OBRA'!$J:$J,MATCH(C2496,'MANO DE OBRA'!$B:$B,0)),"")*D2496</f>
        <v>169529.21377933328</v>
      </c>
      <c r="G2496" s="83">
        <v>15</v>
      </c>
      <c r="H2496" s="603">
        <f>IFERROR((F2496/G2496)*D2496,0)</f>
        <v>11301.947585288885</v>
      </c>
      <c r="I2496" s="595"/>
    </row>
    <row r="2497" spans="2:9">
      <c r="B2497" s="599"/>
      <c r="C2497" s="606" t="s">
        <v>312</v>
      </c>
      <c r="D2497" s="601">
        <v>1</v>
      </c>
      <c r="E2497" s="615">
        <f>IFERROR(INDEX('MANO DE OBRA'!$F:$F,MATCH(C2497,'MANO DE OBRA'!$B:$B,0)),"")</f>
        <v>0.77116642793298318</v>
      </c>
      <c r="F2497" s="603">
        <f>IFERROR(INDEX('MANO DE OBRA'!$J:$J,MATCH(C2497,'MANO DE OBRA'!$B:$B,0)),"")*D2497</f>
        <v>103371.47181666666</v>
      </c>
      <c r="G2497" s="83">
        <f>+G2496</f>
        <v>15</v>
      </c>
      <c r="H2497" s="603">
        <f>IFERROR((F2497/G2497)*D2497,0)</f>
        <v>6891.4314544444442</v>
      </c>
      <c r="I2497" s="595"/>
    </row>
    <row r="2498" spans="2:9" ht="15.75" thickBot="1">
      <c r="B2498" s="599"/>
      <c r="C2498" s="606"/>
      <c r="D2498" s="601"/>
      <c r="E2498" s="615" t="str">
        <f>IFERROR(INDEX('MANO DE OBRA'!$F:$F,MATCH(C2498,'MANO DE OBRA'!$B:$B,0)),"")</f>
        <v/>
      </c>
      <c r="F2498" s="603" t="str">
        <f>IFERROR(INDEX('MANO DE OBRA'!$J:$J,MATCH(C2498,'MANO DE OBRA'!$B:$B,0)),"")</f>
        <v/>
      </c>
      <c r="G2498" s="83"/>
      <c r="H2498" s="603">
        <f>IFERROR((F2498/G2498)*D2498,0)</f>
        <v>0</v>
      </c>
      <c r="I2498" s="595"/>
    </row>
    <row r="2499" spans="2:9" ht="15.75" thickBot="1">
      <c r="B2499" s="593"/>
      <c r="H2499" s="609" t="s">
        <v>307</v>
      </c>
      <c r="I2499" s="610">
        <f>SUM(H2496:H2498)</f>
        <v>18193.379039733329</v>
      </c>
    </row>
    <row r="2500" spans="2:9">
      <c r="B2500" s="593"/>
      <c r="C2500" s="611" t="s">
        <v>313</v>
      </c>
      <c r="I2500" s="595"/>
    </row>
    <row r="2501" spans="2:9" ht="30">
      <c r="B2501" s="596" t="s">
        <v>295</v>
      </c>
      <c r="C2501" s="597" t="s">
        <v>296</v>
      </c>
      <c r="D2501" s="613" t="s">
        <v>238</v>
      </c>
      <c r="E2501" s="613" t="s">
        <v>22</v>
      </c>
      <c r="F2501" s="613" t="s">
        <v>314</v>
      </c>
      <c r="G2501" s="613" t="s">
        <v>315</v>
      </c>
      <c r="H2501" s="613" t="s">
        <v>301</v>
      </c>
      <c r="I2501" s="595"/>
    </row>
    <row r="2502" spans="2:9">
      <c r="B2502" s="599"/>
      <c r="C2502" s="616" t="s">
        <v>316</v>
      </c>
      <c r="D2502" s="615">
        <v>0.05</v>
      </c>
      <c r="E2502" s="602"/>
      <c r="F2502" s="603">
        <f>+I2499</f>
        <v>18193.379039733329</v>
      </c>
      <c r="G2502" s="601">
        <v>1</v>
      </c>
      <c r="H2502" s="603">
        <f>IFERROR(G2502*F2502*D2502,0)</f>
        <v>909.66895198666646</v>
      </c>
      <c r="I2502" s="595"/>
    </row>
    <row r="2503" spans="2:9">
      <c r="B2503" s="599"/>
      <c r="C2503" s="606" t="s">
        <v>325</v>
      </c>
      <c r="D2503" s="601"/>
      <c r="E2503" s="601" t="str">
        <f>IFERROR(INDEX(INSUMOS!$C:$C,MATCH(C2503,INSUMOS!$B:$B,0)),"")</f>
        <v>día</v>
      </c>
      <c r="F2503" s="603">
        <f>IFERROR(INDEX(INSUMOS!$D:$D,MATCH(C2503,INSUMOS!$B:$B,0)),"")</f>
        <v>2900</v>
      </c>
      <c r="G2503" s="83">
        <v>0.1</v>
      </c>
      <c r="H2503" s="603">
        <f>IFERROR(G2503*F2503,0)</f>
        <v>290</v>
      </c>
      <c r="I2503" s="595"/>
    </row>
    <row r="2504" spans="2:9" ht="30">
      <c r="B2504" s="599"/>
      <c r="C2504" s="606" t="s">
        <v>322</v>
      </c>
      <c r="D2504" s="601"/>
      <c r="E2504" s="601" t="str">
        <f>IFERROR(INDEX(INSUMOS!$C:$C,MATCH(C2504,INSUMOS!$B:$B,0)),"")</f>
        <v>día</v>
      </c>
      <c r="F2504" s="603">
        <f>IFERROR(INDEX(INSUMOS!$D:$D,MATCH(C2504,INSUMOS!$B:$B,0)),"")</f>
        <v>248</v>
      </c>
      <c r="G2504" s="83">
        <v>0.2</v>
      </c>
      <c r="H2504" s="603">
        <f>IFERROR(G2504*F2504,0)</f>
        <v>49.6</v>
      </c>
      <c r="I2504" s="595"/>
    </row>
    <row r="2505" spans="2:9">
      <c r="B2505" s="599"/>
      <c r="C2505" s="636" t="s">
        <v>391</v>
      </c>
      <c r="D2505" s="601"/>
      <c r="E2505" s="601" t="str">
        <f>IFERROR(INDEX(INSUMOS!$C:$C,MATCH(C2505,INSUMOS!$B:$B,0)),"")</f>
        <v>dia</v>
      </c>
      <c r="F2505" s="603">
        <f>IFERROR(INDEX(INSUMOS!$D:$D,MATCH(C2505,INSUMOS!$B:$B,0)),"")</f>
        <v>45000</v>
      </c>
      <c r="G2505" s="83">
        <v>0.08</v>
      </c>
      <c r="H2505" s="603">
        <f>IFERROR(G2505*F2505,0)</f>
        <v>3600</v>
      </c>
      <c r="I2505" s="595"/>
    </row>
    <row r="2506" spans="2:9">
      <c r="B2506" s="599"/>
      <c r="C2506" s="654"/>
      <c r="D2506" s="601"/>
      <c r="E2506" s="601" t="str">
        <f>IFERROR(INDEX(INSUMOS!$C:$C,MATCH(C2506,INSUMOS!$B:$B,0)),"")</f>
        <v/>
      </c>
      <c r="F2506" s="603" t="str">
        <f>IFERROR(INDEX(INSUMOS!$D:$D,MATCH(C2506,INSUMOS!$B:$B,0)),"")</f>
        <v/>
      </c>
      <c r="G2506" s="83"/>
      <c r="H2506" s="603">
        <f>IFERROR(G2506*F2506,0)</f>
        <v>0</v>
      </c>
      <c r="I2506" s="595"/>
    </row>
    <row r="2507" spans="2:9" ht="15.75" thickBot="1">
      <c r="B2507" s="599"/>
      <c r="C2507" s="600"/>
      <c r="D2507" s="601"/>
      <c r="E2507" s="601" t="str">
        <f>IFERROR(INDEX(INSUMOS!$C:$C,MATCH(C2507,INSUMOS!$B:$B,0)),"")</f>
        <v/>
      </c>
      <c r="F2507" s="607" t="str">
        <f>IFERROR(INDEX(INSUMOS!$D:$D,MATCH(C2507,INSUMOS!$B:$B,0)),"")</f>
        <v/>
      </c>
      <c r="G2507" s="83"/>
      <c r="H2507" s="608">
        <f>IFERROR(G2507*F2507,0)</f>
        <v>0</v>
      </c>
      <c r="I2507" s="595"/>
    </row>
    <row r="2508" spans="2:9" ht="15.75" thickBot="1">
      <c r="B2508" s="593"/>
      <c r="H2508" s="609" t="s">
        <v>307</v>
      </c>
      <c r="I2508" s="610">
        <f>SUM(H2502:H2507)</f>
        <v>4849.2689519866663</v>
      </c>
    </row>
    <row r="2509" spans="2:9">
      <c r="B2509" s="593"/>
      <c r="C2509" s="611" t="s">
        <v>317</v>
      </c>
      <c r="I2509" s="595"/>
    </row>
    <row r="2510" spans="2:9" ht="30">
      <c r="B2510" s="596" t="s">
        <v>295</v>
      </c>
      <c r="C2510" s="597" t="s">
        <v>296</v>
      </c>
      <c r="D2510" s="613" t="s">
        <v>238</v>
      </c>
      <c r="E2510" s="613" t="s">
        <v>22</v>
      </c>
      <c r="F2510" s="613" t="s">
        <v>314</v>
      </c>
      <c r="G2510" s="613" t="s">
        <v>315</v>
      </c>
      <c r="H2510" s="598" t="s">
        <v>301</v>
      </c>
      <c r="I2510" s="595"/>
    </row>
    <row r="2511" spans="2:9">
      <c r="B2511" s="599"/>
      <c r="C2511" s="616" t="s">
        <v>318</v>
      </c>
      <c r="D2511" s="615">
        <v>0.01</v>
      </c>
      <c r="E2511" s="617">
        <v>1</v>
      </c>
      <c r="F2511" s="603">
        <f>+I2499</f>
        <v>18193.379039733329</v>
      </c>
      <c r="G2511" s="601">
        <v>0.01</v>
      </c>
      <c r="H2511" s="603">
        <f>IFERROR(G2511*F2511,0)</f>
        <v>181.9337903973333</v>
      </c>
      <c r="I2511" s="595"/>
    </row>
    <row r="2512" spans="2:9">
      <c r="B2512" s="599"/>
      <c r="C2512" s="600"/>
      <c r="E2512" s="601" t="str">
        <f>IFERROR(INDEX(INSUMOS!$C:$C,MATCH(C2512,INSUMOS!$B:$B,0)),"")</f>
        <v/>
      </c>
      <c r="F2512" s="603" t="str">
        <f>IFERROR(INDEX(INSUMOS!$D:$D,MATCH(C2512,INSUMOS!$B:$B,0)),"")</f>
        <v/>
      </c>
      <c r="G2512" s="601">
        <v>1</v>
      </c>
      <c r="H2512" s="603">
        <f>IFERROR(G2512*F2512,0)</f>
        <v>0</v>
      </c>
      <c r="I2512" s="595"/>
    </row>
    <row r="2513" spans="2:10" ht="15.75" thickBot="1">
      <c r="B2513" s="599"/>
      <c r="C2513" s="606"/>
      <c r="D2513" s="601" t="str">
        <f>IFERROR(INDEX(INSUMOS!$C:$C,MATCH(C2513,INSUMOS!$B:$B,0)),"")</f>
        <v/>
      </c>
      <c r="E2513" s="602"/>
      <c r="F2513" s="603" t="str">
        <f>IFERROR(INDEX(INSUMOS!$D:$D,MATCH(C2513,INSUMOS!$B:$B,0)),"")</f>
        <v/>
      </c>
      <c r="G2513" s="601"/>
      <c r="H2513" s="603">
        <f>IFERROR(G2513*F2513,0)</f>
        <v>0</v>
      </c>
      <c r="I2513" s="595"/>
    </row>
    <row r="2514" spans="2:10" ht="15.75" thickBot="1">
      <c r="B2514" s="618"/>
      <c r="C2514" s="619"/>
      <c r="D2514" s="620"/>
      <c r="E2514" s="621"/>
      <c r="F2514" s="621"/>
      <c r="G2514" s="620"/>
      <c r="H2514" s="609" t="s">
        <v>307</v>
      </c>
      <c r="I2514" s="610">
        <f>SUM(H2511:H2513)</f>
        <v>181.9337903973333</v>
      </c>
    </row>
    <row r="2515" spans="2:10" ht="15.75" thickBot="1"/>
    <row r="2516" spans="2:10" ht="33" customHeight="1" thickBot="1">
      <c r="B2516" s="571"/>
      <c r="C2516" s="572" t="str">
        <f>+$C$2</f>
        <v>MANTENIMIENTO RESTAURANTES ESCOLARES</v>
      </c>
      <c r="D2516" s="573"/>
      <c r="E2516" s="573"/>
      <c r="F2516" s="573"/>
      <c r="G2516" s="574"/>
      <c r="H2516" s="575"/>
      <c r="I2516" s="576"/>
    </row>
    <row r="2517" spans="2:10" ht="33" customHeight="1" thickBot="1">
      <c r="B2517" s="577"/>
      <c r="C2517" s="578" t="str">
        <f>+$C$3</f>
        <v>GOBERNACION DE ANTIOQUIA</v>
      </c>
      <c r="D2517" s="579"/>
      <c r="E2517" s="579"/>
      <c r="F2517" s="579"/>
      <c r="G2517" s="580"/>
      <c r="H2517" s="581"/>
      <c r="I2517" s="582"/>
    </row>
    <row r="2518" spans="2:10" ht="15.75" thickBot="1">
      <c r="B2518" s="593"/>
      <c r="I2518" s="595"/>
    </row>
    <row r="2519" spans="2:10" ht="15.75" thickBot="1">
      <c r="B2519" s="589" t="s">
        <v>6</v>
      </c>
      <c r="C2519" s="773" t="str">
        <f>INDEX(ACTIVIDADES!$C:$C,MATCH(B2520,ACTIVIDADES!$B:$B,0))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2519" s="774"/>
      <c r="E2519" s="774"/>
      <c r="F2519" s="774"/>
      <c r="G2519" s="775"/>
      <c r="H2519" s="587" t="s">
        <v>289</v>
      </c>
      <c r="I2519" s="588" t="s">
        <v>290</v>
      </c>
    </row>
    <row r="2520" spans="2:10">
      <c r="B2520" s="784">
        <f>+ACTIVIDADES!B82</f>
        <v>10.079999999999998</v>
      </c>
      <c r="C2520" s="776"/>
      <c r="D2520" s="777"/>
      <c r="E2520" s="777"/>
      <c r="F2520" s="777"/>
      <c r="G2520" s="778"/>
      <c r="H2520" s="585">
        <f>IF(I2523=0,0,I2537/I2523)</f>
        <v>0.43890630017830828</v>
      </c>
      <c r="I2520" s="586">
        <f>IF(I2523=0,0,I2543/I2523)</f>
        <v>0.48313532420110245</v>
      </c>
    </row>
    <row r="2521" spans="2:10" ht="15.75" thickBot="1">
      <c r="B2521" s="785"/>
      <c r="C2521" s="776"/>
      <c r="D2521" s="777"/>
      <c r="E2521" s="777"/>
      <c r="F2521" s="777"/>
      <c r="G2521" s="778"/>
      <c r="H2521" s="587" t="s">
        <v>291</v>
      </c>
      <c r="I2521" s="588" t="s">
        <v>292</v>
      </c>
    </row>
    <row r="2522" spans="2:10" ht="15.75" thickBot="1">
      <c r="B2522" s="589" t="s">
        <v>22</v>
      </c>
      <c r="C2522" s="776"/>
      <c r="D2522" s="777"/>
      <c r="E2522" s="777"/>
      <c r="F2522" s="777"/>
      <c r="G2522" s="778"/>
      <c r="H2522" s="585">
        <f>IF(I2523=0,0,I2552/I2523)</f>
        <v>7.3127022378578127E-2</v>
      </c>
      <c r="I2522" s="586">
        <f>IF(I2523=0,0,I2558/I2523)</f>
        <v>4.8313532420110241E-3</v>
      </c>
    </row>
    <row r="2523" spans="2:10" ht="15.75" thickBot="1">
      <c r="B2523" s="590" t="str">
        <f>INDEX(ACTIVIDADES!$D:$D,MATCH(B2520,ACTIVIDADES!$B:$B,0))</f>
        <v>m²</v>
      </c>
      <c r="C2523" s="781"/>
      <c r="D2523" s="782"/>
      <c r="E2523" s="782"/>
      <c r="F2523" s="782"/>
      <c r="G2523" s="783"/>
      <c r="H2523" s="591" t="s">
        <v>293</v>
      </c>
      <c r="I2523" s="592">
        <f>SUM(I2537:I2558)</f>
        <v>80448.833807250674</v>
      </c>
      <c r="J2523" s="570">
        <f>+B2520</f>
        <v>10.079999999999998</v>
      </c>
    </row>
    <row r="2524" spans="2:10">
      <c r="B2524" s="593"/>
      <c r="C2524" s="594" t="s">
        <v>294</v>
      </c>
      <c r="I2524" s="595"/>
    </row>
    <row r="2525" spans="2:10">
      <c r="B2525" s="596" t="s">
        <v>295</v>
      </c>
      <c r="C2525" s="597" t="s">
        <v>296</v>
      </c>
      <c r="D2525" s="598" t="s">
        <v>297</v>
      </c>
      <c r="E2525" s="598" t="s">
        <v>298</v>
      </c>
      <c r="F2525" s="598" t="s">
        <v>299</v>
      </c>
      <c r="G2525" s="598" t="s">
        <v>300</v>
      </c>
      <c r="H2525" s="598" t="s">
        <v>301</v>
      </c>
      <c r="I2525" s="595"/>
    </row>
    <row r="2526" spans="2:10">
      <c r="B2526" s="599"/>
      <c r="C2526" s="633" t="s">
        <v>397</v>
      </c>
      <c r="D2526" s="601" t="str">
        <f>IFERROR(INDEX(INSUMOS!$C:$C,MATCH(C2526,INSUMOS!$B:$B,0)),"")</f>
        <v xml:space="preserve"> m² </v>
      </c>
      <c r="E2526" s="474">
        <v>1</v>
      </c>
      <c r="F2526" s="603">
        <f>IFERROR(INDEX(INSUMOS!$D:$D,MATCH(C2526,INSUMOS!$B:$B,0)),"")</f>
        <v>21339</v>
      </c>
      <c r="G2526" s="615">
        <v>0.1</v>
      </c>
      <c r="H2526" s="603">
        <f>IFERROR(G2526*F2526*E2526+F2526*E2526,0)</f>
        <v>23472.9</v>
      </c>
      <c r="I2526" s="595"/>
    </row>
    <row r="2527" spans="2:10">
      <c r="B2527" s="599"/>
      <c r="C2527" s="633" t="s">
        <v>398</v>
      </c>
      <c r="D2527" s="601" t="str">
        <f>IFERROR(INDEX(INSUMOS!$C:$C,MATCH(C2527,INSUMOS!$B:$B,0)),"")</f>
        <v xml:space="preserve"> ml </v>
      </c>
      <c r="E2527" s="474">
        <v>0.2</v>
      </c>
      <c r="F2527" s="603">
        <f>IFERROR(INDEX(INSUMOS!$D:$D,MATCH(C2527,INSUMOS!$B:$B,0)),"")</f>
        <v>39350</v>
      </c>
      <c r="G2527" s="615"/>
      <c r="H2527" s="603">
        <f t="shared" ref="H2527:H2536" si="64">IFERROR(G2527*F2527*E2527+F2527*E2527,0)</f>
        <v>7870</v>
      </c>
      <c r="I2527" s="595"/>
    </row>
    <row r="2528" spans="2:10">
      <c r="B2528" s="599"/>
      <c r="C2528" s="633" t="s">
        <v>399</v>
      </c>
      <c r="D2528" s="601" t="str">
        <f>IFERROR(INDEX(INSUMOS!$C:$C,MATCH(C2528,INSUMOS!$B:$B,0)),"")</f>
        <v xml:space="preserve"> und </v>
      </c>
      <c r="E2528" s="474">
        <v>0.2</v>
      </c>
      <c r="F2528" s="603">
        <f>IFERROR(INDEX(INSUMOS!$D:$D,MATCH(C2528,INSUMOS!$B:$B,0)),"")</f>
        <v>140</v>
      </c>
      <c r="G2528" s="615"/>
      <c r="H2528" s="603">
        <f t="shared" si="64"/>
        <v>28</v>
      </c>
      <c r="I2528" s="595"/>
    </row>
    <row r="2529" spans="2:9">
      <c r="B2529" s="599"/>
      <c r="C2529" s="633" t="s">
        <v>400</v>
      </c>
      <c r="D2529" s="601" t="str">
        <f>IFERROR(INDEX(INSUMOS!$C:$C,MATCH(C2529,INSUMOS!$B:$B,0)),"")</f>
        <v xml:space="preserve"> und </v>
      </c>
      <c r="E2529" s="474">
        <v>2.2000000000000002</v>
      </c>
      <c r="F2529" s="603">
        <f>IFERROR(INDEX(INSUMOS!$D:$D,MATCH(C2529,INSUMOS!$B:$B,0)),"")</f>
        <v>209</v>
      </c>
      <c r="G2529" s="615"/>
      <c r="H2529" s="603">
        <f t="shared" si="64"/>
        <v>459.8</v>
      </c>
      <c r="I2529" s="595"/>
    </row>
    <row r="2530" spans="2:9">
      <c r="B2530" s="599"/>
      <c r="C2530" s="633" t="s">
        <v>401</v>
      </c>
      <c r="D2530" s="601" t="str">
        <f>IFERROR(INDEX(INSUMOS!$C:$C,MATCH(C2530,INSUMOS!$B:$B,0)),"")</f>
        <v xml:space="preserve"> ml </v>
      </c>
      <c r="E2530" s="474">
        <v>0.6</v>
      </c>
      <c r="F2530" s="603">
        <f>IFERROR(INDEX(INSUMOS!$D:$D,MATCH(C2530,INSUMOS!$B:$B,0)),"")</f>
        <v>5798</v>
      </c>
      <c r="G2530" s="615"/>
      <c r="H2530" s="603">
        <f t="shared" si="64"/>
        <v>3478.7999999999997</v>
      </c>
      <c r="I2530" s="595"/>
    </row>
    <row r="2531" spans="2:9">
      <c r="B2531" s="599"/>
      <c r="C2531" s="650"/>
      <c r="D2531" s="601" t="str">
        <f>IFERROR(INDEX(INSUMOS!$C:$C,MATCH(C2531,INSUMOS!$B:$B,0)),"")</f>
        <v/>
      </c>
      <c r="E2531" s="651"/>
      <c r="F2531" s="603" t="str">
        <f>IFERROR(INDEX(INSUMOS!$D:$D,MATCH(C2531,INSUMOS!$B:$B,0)),"")</f>
        <v/>
      </c>
      <c r="G2531" s="615"/>
      <c r="H2531" s="603">
        <f t="shared" si="64"/>
        <v>0</v>
      </c>
      <c r="I2531" s="595"/>
    </row>
    <row r="2532" spans="2:9">
      <c r="B2532" s="599"/>
      <c r="C2532" s="650"/>
      <c r="D2532" s="601" t="str">
        <f>IFERROR(INDEX(INSUMOS!$C:$C,MATCH(C2532,INSUMOS!$B:$B,0)),"")</f>
        <v/>
      </c>
      <c r="E2532" s="651"/>
      <c r="F2532" s="603" t="str">
        <f>IFERROR(INDEX(INSUMOS!$D:$D,MATCH(C2532,INSUMOS!$B:$B,0)),"")</f>
        <v/>
      </c>
      <c r="G2532" s="615"/>
      <c r="H2532" s="603">
        <f t="shared" si="64"/>
        <v>0</v>
      </c>
      <c r="I2532" s="595"/>
    </row>
    <row r="2533" spans="2:9">
      <c r="B2533" s="599"/>
      <c r="C2533" s="650"/>
      <c r="D2533" s="601" t="str">
        <f>IFERROR(INDEX(INSUMOS!$C:$C,MATCH(C2533,INSUMOS!$B:$B,0)),"")</f>
        <v/>
      </c>
      <c r="E2533" s="651"/>
      <c r="F2533" s="603" t="str">
        <f>IFERROR(INDEX(INSUMOS!$D:$D,MATCH(C2533,INSUMOS!$B:$B,0)),"")</f>
        <v/>
      </c>
      <c r="G2533" s="615"/>
      <c r="H2533" s="603">
        <f t="shared" si="64"/>
        <v>0</v>
      </c>
      <c r="I2533" s="595"/>
    </row>
    <row r="2534" spans="2:9">
      <c r="B2534" s="599"/>
      <c r="C2534" s="650"/>
      <c r="D2534" s="601" t="str">
        <f>IFERROR(INDEX(INSUMOS!$C:$C,MATCH(C2534,INSUMOS!$B:$B,0)),"")</f>
        <v/>
      </c>
      <c r="E2534" s="651"/>
      <c r="F2534" s="603" t="str">
        <f>IFERROR(INDEX(INSUMOS!$D:$D,MATCH(C2534,INSUMOS!$B:$B,0)),"")</f>
        <v/>
      </c>
      <c r="G2534" s="615"/>
      <c r="H2534" s="603">
        <f t="shared" si="64"/>
        <v>0</v>
      </c>
      <c r="I2534" s="595"/>
    </row>
    <row r="2535" spans="2:9">
      <c r="B2535" s="599"/>
      <c r="C2535" s="650"/>
      <c r="D2535" s="601" t="str">
        <f>IFERROR(INDEX(INSUMOS!$C:$C,MATCH(C2535,INSUMOS!$B:$B,0)),"")</f>
        <v/>
      </c>
      <c r="E2535" s="651"/>
      <c r="F2535" s="603" t="str">
        <f>IFERROR(INDEX(INSUMOS!$D:$D,MATCH(C2535,INSUMOS!$B:$B,0)),"")</f>
        <v/>
      </c>
      <c r="G2535" s="615"/>
      <c r="H2535" s="603">
        <f t="shared" si="64"/>
        <v>0</v>
      </c>
      <c r="I2535" s="595"/>
    </row>
    <row r="2536" spans="2:9" ht="15.75" thickBot="1">
      <c r="B2536" s="599"/>
      <c r="C2536" s="650"/>
      <c r="D2536" s="601" t="str">
        <f>IFERROR(INDEX(INSUMOS!$C:$C,MATCH(C2536,INSUMOS!$B:$B,0)),"")</f>
        <v/>
      </c>
      <c r="E2536" s="651"/>
      <c r="F2536" s="603" t="str">
        <f>IFERROR(INDEX(INSUMOS!$D:$D,MATCH(C2536,INSUMOS!$B:$B,0)),"")</f>
        <v/>
      </c>
      <c r="G2536" s="615"/>
      <c r="H2536" s="608">
        <f t="shared" si="64"/>
        <v>0</v>
      </c>
      <c r="I2536" s="595"/>
    </row>
    <row r="2537" spans="2:9" ht="15.75" thickBot="1">
      <c r="B2537" s="593"/>
      <c r="H2537" s="609" t="s">
        <v>307</v>
      </c>
      <c r="I2537" s="610">
        <f>SUM(H2526:H2536)</f>
        <v>35309.5</v>
      </c>
    </row>
    <row r="2538" spans="2:9">
      <c r="B2538" s="593"/>
      <c r="C2538" s="611" t="s">
        <v>308</v>
      </c>
      <c r="I2538" s="595"/>
    </row>
    <row r="2539" spans="2:9">
      <c r="B2539" s="596" t="s">
        <v>295</v>
      </c>
      <c r="C2539" s="597" t="s">
        <v>296</v>
      </c>
      <c r="D2539" s="598" t="s">
        <v>309</v>
      </c>
      <c r="E2539" s="612" t="s">
        <v>310</v>
      </c>
      <c r="F2539" s="612"/>
      <c r="G2539" s="613" t="s">
        <v>311</v>
      </c>
      <c r="H2539" s="614" t="s">
        <v>301</v>
      </c>
      <c r="I2539" s="595"/>
    </row>
    <row r="2540" spans="2:9">
      <c r="B2540" s="599"/>
      <c r="C2540" s="606" t="s">
        <v>330</v>
      </c>
      <c r="D2540" s="601">
        <v>1</v>
      </c>
      <c r="E2540" s="615">
        <f>IFERROR(INDEX('MANO DE OBRA'!$F:$F,MATCH(C2540,'MANO DE OBRA'!$B:$B,0)),"")</f>
        <v>0.77116642793298318</v>
      </c>
      <c r="F2540" s="603">
        <f>IFERROR(INDEX('MANO DE OBRA'!$J:$J,MATCH(C2540,'MANO DE OBRA'!$B:$B,0)),"")*D2540</f>
        <v>169529.21377933328</v>
      </c>
      <c r="G2540" s="83">
        <v>15</v>
      </c>
      <c r="H2540" s="603">
        <f>IFERROR((F2540/G2540)*D2540,0)</f>
        <v>11301.947585288885</v>
      </c>
      <c r="I2540" s="595"/>
    </row>
    <row r="2541" spans="2:9">
      <c r="B2541" s="599"/>
      <c r="C2541" s="606" t="s">
        <v>312</v>
      </c>
      <c r="D2541" s="601">
        <v>2</v>
      </c>
      <c r="E2541" s="615">
        <f>IFERROR(INDEX('MANO DE OBRA'!$F:$F,MATCH(C2541,'MANO DE OBRA'!$B:$B,0)),"")</f>
        <v>0.77116642793298318</v>
      </c>
      <c r="F2541" s="603">
        <f>IFERROR(INDEX('MANO DE OBRA'!$J:$J,MATCH(C2541,'MANO DE OBRA'!$B:$B,0)),"")*D2541</f>
        <v>206742.94363333331</v>
      </c>
      <c r="G2541" s="83">
        <f>+G2540</f>
        <v>15</v>
      </c>
      <c r="H2541" s="603">
        <f>IFERROR((F2541/G2541)*D2541,0)</f>
        <v>27565.725817777777</v>
      </c>
      <c r="I2541" s="595"/>
    </row>
    <row r="2542" spans="2:9" ht="15.75" thickBot="1">
      <c r="B2542" s="599"/>
      <c r="C2542" s="606"/>
      <c r="D2542" s="601"/>
      <c r="E2542" s="615" t="str">
        <f>IFERROR(INDEX('MANO DE OBRA'!$F:$F,MATCH(C2542,'MANO DE OBRA'!$B:$B,0)),"")</f>
        <v/>
      </c>
      <c r="F2542" s="603" t="str">
        <f>IFERROR(INDEX('MANO DE OBRA'!$J:$J,MATCH(C2542,'MANO DE OBRA'!$B:$B,0)),"")</f>
        <v/>
      </c>
      <c r="G2542" s="83"/>
      <c r="H2542" s="603">
        <f>IFERROR((F2542/G2542)*D2542,0)</f>
        <v>0</v>
      </c>
      <c r="I2542" s="595"/>
    </row>
    <row r="2543" spans="2:9" ht="15.75" thickBot="1">
      <c r="B2543" s="593"/>
      <c r="H2543" s="609" t="s">
        <v>307</v>
      </c>
      <c r="I2543" s="610">
        <f>SUM(H2540:H2542)</f>
        <v>38867.673403066663</v>
      </c>
    </row>
    <row r="2544" spans="2:9">
      <c r="B2544" s="593"/>
      <c r="C2544" s="611" t="s">
        <v>313</v>
      </c>
      <c r="I2544" s="595"/>
    </row>
    <row r="2545" spans="2:9" ht="30">
      <c r="B2545" s="596" t="s">
        <v>295</v>
      </c>
      <c r="C2545" s="597" t="s">
        <v>296</v>
      </c>
      <c r="D2545" s="613" t="s">
        <v>238</v>
      </c>
      <c r="E2545" s="613" t="s">
        <v>22</v>
      </c>
      <c r="F2545" s="613" t="s">
        <v>314</v>
      </c>
      <c r="G2545" s="613" t="s">
        <v>315</v>
      </c>
      <c r="H2545" s="613" t="s">
        <v>301</v>
      </c>
      <c r="I2545" s="595"/>
    </row>
    <row r="2546" spans="2:9">
      <c r="B2546" s="599"/>
      <c r="C2546" s="616" t="s">
        <v>316</v>
      </c>
      <c r="D2546" s="615">
        <v>0.05</v>
      </c>
      <c r="E2546" s="602"/>
      <c r="F2546" s="603">
        <f>+I2543</f>
        <v>38867.673403066663</v>
      </c>
      <c r="G2546" s="601">
        <v>1</v>
      </c>
      <c r="H2546" s="603">
        <f>IFERROR(G2546*F2546*D2546,0)</f>
        <v>1943.3836701533332</v>
      </c>
      <c r="I2546" s="595"/>
    </row>
    <row r="2547" spans="2:9">
      <c r="B2547" s="599"/>
      <c r="C2547" s="606" t="s">
        <v>325</v>
      </c>
      <c r="D2547" s="601"/>
      <c r="E2547" s="601" t="str">
        <f>IFERROR(INDEX(INSUMOS!$C:$C,MATCH(C2547,INSUMOS!$B:$B,0)),"")</f>
        <v>día</v>
      </c>
      <c r="F2547" s="603">
        <f>IFERROR(INDEX(INSUMOS!$D:$D,MATCH(C2547,INSUMOS!$B:$B,0)),"")</f>
        <v>2900</v>
      </c>
      <c r="G2547" s="83">
        <v>0.1</v>
      </c>
      <c r="H2547" s="603">
        <f>IFERROR(G2547*F2547,0)</f>
        <v>290</v>
      </c>
      <c r="I2547" s="595"/>
    </row>
    <row r="2548" spans="2:9" ht="30">
      <c r="B2548" s="599"/>
      <c r="C2548" s="606" t="s">
        <v>322</v>
      </c>
      <c r="D2548" s="601"/>
      <c r="E2548" s="601" t="str">
        <f>IFERROR(INDEX(INSUMOS!$C:$C,MATCH(C2548,INSUMOS!$B:$B,0)),"")</f>
        <v>día</v>
      </c>
      <c r="F2548" s="603">
        <f>IFERROR(INDEX(INSUMOS!$D:$D,MATCH(C2548,INSUMOS!$B:$B,0)),"")</f>
        <v>248</v>
      </c>
      <c r="G2548" s="83">
        <v>0.2</v>
      </c>
      <c r="H2548" s="603">
        <f>IFERROR(G2548*F2548,0)</f>
        <v>49.6</v>
      </c>
      <c r="I2548" s="595"/>
    </row>
    <row r="2549" spans="2:9">
      <c r="B2549" s="599"/>
      <c r="C2549" s="636" t="s">
        <v>391</v>
      </c>
      <c r="D2549" s="601"/>
      <c r="E2549" s="601" t="str">
        <f>IFERROR(INDEX(INSUMOS!$C:$C,MATCH(C2549,INSUMOS!$B:$B,0)),"")</f>
        <v>dia</v>
      </c>
      <c r="F2549" s="603">
        <f>IFERROR(INDEX(INSUMOS!$D:$D,MATCH(C2549,INSUMOS!$B:$B,0)),"")</f>
        <v>45000</v>
      </c>
      <c r="G2549" s="83">
        <v>0.08</v>
      </c>
      <c r="H2549" s="603">
        <f>IFERROR(G2549*F2549,0)</f>
        <v>3600</v>
      </c>
      <c r="I2549" s="595"/>
    </row>
    <row r="2550" spans="2:9">
      <c r="B2550" s="599"/>
      <c r="C2550" s="654"/>
      <c r="D2550" s="601"/>
      <c r="E2550" s="601" t="str">
        <f>IFERROR(INDEX(INSUMOS!$C:$C,MATCH(C2550,INSUMOS!$B:$B,0)),"")</f>
        <v/>
      </c>
      <c r="F2550" s="603" t="str">
        <f>IFERROR(INDEX(INSUMOS!$D:$D,MATCH(C2550,INSUMOS!$B:$B,0)),"")</f>
        <v/>
      </c>
      <c r="G2550" s="83"/>
      <c r="H2550" s="603">
        <f>IFERROR(G2550*F2550,0)</f>
        <v>0</v>
      </c>
      <c r="I2550" s="595"/>
    </row>
    <row r="2551" spans="2:9" ht="15.75" thickBot="1">
      <c r="B2551" s="599"/>
      <c r="C2551" s="600"/>
      <c r="D2551" s="601"/>
      <c r="E2551" s="601" t="str">
        <f>IFERROR(INDEX(INSUMOS!$C:$C,MATCH(C2551,INSUMOS!$B:$B,0)),"")</f>
        <v/>
      </c>
      <c r="F2551" s="607" t="str">
        <f>IFERROR(INDEX(INSUMOS!$D:$D,MATCH(C2551,INSUMOS!$B:$B,0)),"")</f>
        <v/>
      </c>
      <c r="G2551" s="83"/>
      <c r="H2551" s="608">
        <f>IFERROR(G2551*F2551,0)</f>
        <v>0</v>
      </c>
      <c r="I2551" s="595"/>
    </row>
    <row r="2552" spans="2:9" ht="15.75" thickBot="1">
      <c r="B2552" s="593"/>
      <c r="H2552" s="609" t="s">
        <v>307</v>
      </c>
      <c r="I2552" s="610">
        <f>SUM(H2546:H2551)</f>
        <v>5882.9836701533332</v>
      </c>
    </row>
    <row r="2553" spans="2:9">
      <c r="B2553" s="593"/>
      <c r="C2553" s="611" t="s">
        <v>317</v>
      </c>
      <c r="I2553" s="595"/>
    </row>
    <row r="2554" spans="2:9" ht="30">
      <c r="B2554" s="596" t="s">
        <v>295</v>
      </c>
      <c r="C2554" s="597" t="s">
        <v>296</v>
      </c>
      <c r="D2554" s="613" t="s">
        <v>238</v>
      </c>
      <c r="E2554" s="613" t="s">
        <v>22</v>
      </c>
      <c r="F2554" s="613" t="s">
        <v>314</v>
      </c>
      <c r="G2554" s="613" t="s">
        <v>315</v>
      </c>
      <c r="H2554" s="598" t="s">
        <v>301</v>
      </c>
      <c r="I2554" s="595"/>
    </row>
    <row r="2555" spans="2:9">
      <c r="B2555" s="599"/>
      <c r="C2555" s="616" t="s">
        <v>318</v>
      </c>
      <c r="D2555" s="615">
        <v>0.01</v>
      </c>
      <c r="E2555" s="617">
        <v>1</v>
      </c>
      <c r="F2555" s="603">
        <f>+I2543</f>
        <v>38867.673403066663</v>
      </c>
      <c r="G2555" s="601">
        <v>0.01</v>
      </c>
      <c r="H2555" s="603">
        <f>IFERROR(G2555*F2555,0)</f>
        <v>388.67673403066664</v>
      </c>
      <c r="I2555" s="595"/>
    </row>
    <row r="2556" spans="2:9">
      <c r="B2556" s="599"/>
      <c r="C2556" s="600"/>
      <c r="E2556" s="601" t="str">
        <f>IFERROR(INDEX(INSUMOS!$C:$C,MATCH(C2556,INSUMOS!$B:$B,0)),"")</f>
        <v/>
      </c>
      <c r="F2556" s="603" t="str">
        <f>IFERROR(INDEX(INSUMOS!$D:$D,MATCH(C2556,INSUMOS!$B:$B,0)),"")</f>
        <v/>
      </c>
      <c r="G2556" s="601">
        <v>1</v>
      </c>
      <c r="H2556" s="603">
        <f>IFERROR(G2556*F2556,0)</f>
        <v>0</v>
      </c>
      <c r="I2556" s="595"/>
    </row>
    <row r="2557" spans="2:9" ht="15.75" thickBot="1">
      <c r="B2557" s="599"/>
      <c r="C2557" s="606"/>
      <c r="D2557" s="601" t="str">
        <f>IFERROR(INDEX(INSUMOS!$C:$C,MATCH(C2557,INSUMOS!$B:$B,0)),"")</f>
        <v/>
      </c>
      <c r="E2557" s="602"/>
      <c r="F2557" s="603" t="str">
        <f>IFERROR(INDEX(INSUMOS!$D:$D,MATCH(C2557,INSUMOS!$B:$B,0)),"")</f>
        <v/>
      </c>
      <c r="G2557" s="601"/>
      <c r="H2557" s="603">
        <f>IFERROR(G2557*F2557,0)</f>
        <v>0</v>
      </c>
      <c r="I2557" s="595"/>
    </row>
    <row r="2558" spans="2:9" ht="15.75" thickBot="1">
      <c r="B2558" s="618"/>
      <c r="C2558" s="619"/>
      <c r="D2558" s="620"/>
      <c r="E2558" s="621"/>
      <c r="F2558" s="621"/>
      <c r="G2558" s="620"/>
      <c r="H2558" s="609" t="s">
        <v>307</v>
      </c>
      <c r="I2558" s="610">
        <f>SUM(H2555:H2557)</f>
        <v>388.67673403066664</v>
      </c>
    </row>
    <row r="2559" spans="2:9" ht="15.75" thickBot="1"/>
    <row r="2560" spans="2:9" ht="33" customHeight="1" thickBot="1">
      <c r="B2560" s="571"/>
      <c r="C2560" s="572" t="str">
        <f>+$C$2</f>
        <v>MANTENIMIENTO RESTAURANTES ESCOLARES</v>
      </c>
      <c r="D2560" s="573"/>
      <c r="E2560" s="573"/>
      <c r="F2560" s="573"/>
      <c r="G2560" s="574"/>
      <c r="H2560" s="575"/>
      <c r="I2560" s="576"/>
    </row>
    <row r="2561" spans="2:10" ht="33" customHeight="1" thickBot="1">
      <c r="B2561" s="577"/>
      <c r="C2561" s="578" t="str">
        <f>+$C$3</f>
        <v>GOBERNACION DE ANTIOQUIA</v>
      </c>
      <c r="D2561" s="579"/>
      <c r="E2561" s="579"/>
      <c r="F2561" s="579"/>
      <c r="G2561" s="580"/>
      <c r="H2561" s="581"/>
      <c r="I2561" s="582"/>
    </row>
    <row r="2562" spans="2:10" ht="15.75" thickBot="1">
      <c r="B2562" s="593"/>
      <c r="I2562" s="595"/>
    </row>
    <row r="2563" spans="2:10" ht="15.75" thickBot="1">
      <c r="B2563" s="589" t="s">
        <v>6</v>
      </c>
      <c r="C2563" s="773" t="str">
        <f>INDEX(ACTIVIDADES!$C:$C,MATCH(B2564,ACTIVIDADES!$B:$B,0))</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D2563" s="774"/>
      <c r="E2563" s="774"/>
      <c r="F2563" s="774"/>
      <c r="G2563" s="775"/>
      <c r="H2563" s="587" t="s">
        <v>289</v>
      </c>
      <c r="I2563" s="588" t="s">
        <v>290</v>
      </c>
    </row>
    <row r="2564" spans="2:10">
      <c r="B2564" s="784">
        <f>+ACTIVIDADES!B84</f>
        <v>10.089999999999998</v>
      </c>
      <c r="C2564" s="776"/>
      <c r="D2564" s="777"/>
      <c r="E2564" s="777"/>
      <c r="F2564" s="777"/>
      <c r="G2564" s="778"/>
      <c r="H2564" s="585">
        <f>IF(I2567=0,0,I2581/I2567)</f>
        <v>0.81344564683927334</v>
      </c>
      <c r="I2564" s="586">
        <f>IF(I2567=0,0,I2587/I2567)</f>
        <v>0.17294911536194707</v>
      </c>
    </row>
    <row r="2565" spans="2:10" ht="15.75" thickBot="1">
      <c r="B2565" s="785"/>
      <c r="C2565" s="776"/>
      <c r="D2565" s="777"/>
      <c r="E2565" s="777"/>
      <c r="F2565" s="777"/>
      <c r="G2565" s="778"/>
      <c r="H2565" s="587" t="s">
        <v>291</v>
      </c>
      <c r="I2565" s="588" t="s">
        <v>292</v>
      </c>
    </row>
    <row r="2566" spans="2:10" ht="15.75" thickBot="1">
      <c r="B2566" s="589" t="s">
        <v>22</v>
      </c>
      <c r="C2566" s="776"/>
      <c r="D2566" s="777"/>
      <c r="E2566" s="777"/>
      <c r="F2566" s="777"/>
      <c r="G2566" s="778"/>
      <c r="H2566" s="585">
        <f>IF(I2567=0,0,I2596/I2567)</f>
        <v>1.1875746645160182E-2</v>
      </c>
      <c r="I2566" s="586">
        <f>IF(I2567=0,0,I2602/I2567)</f>
        <v>1.7294911536194708E-3</v>
      </c>
    </row>
    <row r="2567" spans="2:10" ht="15.75" thickBot="1">
      <c r="B2567" s="590" t="str">
        <f>INDEX(ACTIVIDADES!$D:$D,MATCH(B2564,ACTIVIDADES!$B:$B,0))</f>
        <v>m</v>
      </c>
      <c r="C2567" s="781"/>
      <c r="D2567" s="782"/>
      <c r="E2567" s="782"/>
      <c r="F2567" s="782"/>
      <c r="G2567" s="783"/>
      <c r="H2567" s="591" t="s">
        <v>293</v>
      </c>
      <c r="I2567" s="592">
        <f>SUM(I2581:I2602)</f>
        <v>105194.98178211732</v>
      </c>
      <c r="J2567" s="570">
        <f>+B2564</f>
        <v>10.089999999999998</v>
      </c>
    </row>
    <row r="2568" spans="2:10">
      <c r="B2568" s="593"/>
      <c r="C2568" s="594" t="s">
        <v>294</v>
      </c>
      <c r="I2568" s="595"/>
    </row>
    <row r="2569" spans="2:10">
      <c r="B2569" s="596" t="s">
        <v>295</v>
      </c>
      <c r="C2569" s="597" t="s">
        <v>296</v>
      </c>
      <c r="D2569" s="598" t="s">
        <v>297</v>
      </c>
      <c r="E2569" s="598" t="s">
        <v>298</v>
      </c>
      <c r="F2569" s="598" t="s">
        <v>299</v>
      </c>
      <c r="G2569" s="598" t="s">
        <v>300</v>
      </c>
      <c r="H2569" s="598" t="s">
        <v>301</v>
      </c>
      <c r="I2569" s="595"/>
    </row>
    <row r="2570" spans="2:10">
      <c r="B2570" s="599"/>
      <c r="C2570" s="645" t="s">
        <v>402</v>
      </c>
      <c r="D2570" s="601" t="str">
        <f>IFERROR(INDEX(INSUMOS!$C:$C,MATCH(C2570,INSUMOS!$B:$B,0)),"")</f>
        <v>ml</v>
      </c>
      <c r="E2570" s="656">
        <v>1</v>
      </c>
      <c r="F2570" s="603">
        <f>IFERROR(INDEX(INSUMOS!$D:$D,MATCH(C2570,INSUMOS!$B:$B,0)),"")</f>
        <v>60000</v>
      </c>
      <c r="G2570" s="615">
        <v>0.1</v>
      </c>
      <c r="H2570" s="603">
        <f>IFERROR(G2570*F2570*E2570+F2570*E2570,0)</f>
        <v>66000</v>
      </c>
      <c r="I2570" s="595"/>
    </row>
    <row r="2571" spans="2:10" ht="30">
      <c r="B2571" s="599"/>
      <c r="C2571" s="645" t="s">
        <v>403</v>
      </c>
      <c r="D2571" s="601" t="str">
        <f>IFERROR(INDEX(INSUMOS!$C:$C,MATCH(C2571,INSUMOS!$B:$B,0)),"")</f>
        <v>un</v>
      </c>
      <c r="E2571" s="656">
        <v>0.16669999999999999</v>
      </c>
      <c r="F2571" s="603">
        <f>IFERROR(INDEX(INSUMOS!$D:$D,MATCH(C2571,INSUMOS!$B:$B,0)),"")</f>
        <v>22000</v>
      </c>
      <c r="G2571" s="615"/>
      <c r="H2571" s="603">
        <f t="shared" ref="H2571:H2580" si="65">IFERROR(G2571*F2571*E2571+F2571*E2571,0)</f>
        <v>3667.3999999999996</v>
      </c>
      <c r="I2571" s="595"/>
    </row>
    <row r="2572" spans="2:10">
      <c r="B2572" s="599"/>
      <c r="C2572" s="645" t="s">
        <v>404</v>
      </c>
      <c r="D2572" s="601" t="str">
        <f>IFERROR(INDEX(INSUMOS!$C:$C,MATCH(C2572,INSUMOS!$B:$B,0)),"")</f>
        <v>un</v>
      </c>
      <c r="E2572" s="656">
        <v>1</v>
      </c>
      <c r="F2572" s="603">
        <f>IFERROR(INDEX(INSUMOS!$D:$D,MATCH(C2572,INSUMOS!$B:$B,0)),"")</f>
        <v>2100</v>
      </c>
      <c r="G2572" s="615"/>
      <c r="H2572" s="603">
        <f t="shared" si="65"/>
        <v>2100</v>
      </c>
      <c r="I2572" s="595"/>
    </row>
    <row r="2573" spans="2:10">
      <c r="B2573" s="599"/>
      <c r="C2573" s="645" t="s">
        <v>405</v>
      </c>
      <c r="D2573" s="601" t="str">
        <f>IFERROR(INDEX(INSUMOS!$C:$C,MATCH(C2573,INSUMOS!$B:$B,0)),"")</f>
        <v>gal</v>
      </c>
      <c r="E2573" s="656">
        <v>0.05</v>
      </c>
      <c r="F2573" s="603">
        <f>IFERROR(INDEX(INSUMOS!$D:$D,MATCH(C2573,INSUMOS!$B:$B,0)),"")</f>
        <v>74900</v>
      </c>
      <c r="G2573" s="615"/>
      <c r="H2573" s="603">
        <f t="shared" si="65"/>
        <v>3745</v>
      </c>
      <c r="I2573" s="595"/>
    </row>
    <row r="2574" spans="2:10">
      <c r="B2574" s="599"/>
      <c r="C2574" s="645" t="s">
        <v>406</v>
      </c>
      <c r="D2574" s="601" t="str">
        <f>IFERROR(INDEX(INSUMOS!$C:$C,MATCH(C2574,INSUMOS!$B:$B,0)),"")</f>
        <v>gal</v>
      </c>
      <c r="E2574" s="656">
        <v>0.05</v>
      </c>
      <c r="F2574" s="603">
        <f>IFERROR(INDEX(INSUMOS!$D:$D,MATCH(C2574,INSUMOS!$B:$B,0)),"")</f>
        <v>109900</v>
      </c>
      <c r="G2574" s="615">
        <v>0.3</v>
      </c>
      <c r="H2574" s="603">
        <f t="shared" si="65"/>
        <v>7143.5</v>
      </c>
      <c r="I2574" s="595"/>
    </row>
    <row r="2575" spans="2:10">
      <c r="B2575" s="599"/>
      <c r="C2575" s="645" t="s">
        <v>407</v>
      </c>
      <c r="D2575" s="601" t="str">
        <f>IFERROR(INDEX(INSUMOS!$C:$C,MATCH(C2575,INSUMOS!$B:$B,0)),"")</f>
        <v>gal</v>
      </c>
      <c r="E2575" s="656">
        <v>0.05</v>
      </c>
      <c r="F2575" s="603">
        <f>IFERROR(INDEX(INSUMOS!$D:$D,MATCH(C2575,INSUMOS!$B:$B,0)),"")</f>
        <v>55800</v>
      </c>
      <c r="G2575" s="615"/>
      <c r="H2575" s="603">
        <f t="shared" si="65"/>
        <v>2790</v>
      </c>
      <c r="I2575" s="595"/>
    </row>
    <row r="2576" spans="2:10" ht="30">
      <c r="B2576" s="599"/>
      <c r="C2576" s="624" t="s">
        <v>408</v>
      </c>
      <c r="D2576" s="601" t="str">
        <f>IFERROR(INDEX(INSUMOS!$C:$C,MATCH(C2576,INSUMOS!$B:$B,0)),"")</f>
        <v xml:space="preserve"> gal </v>
      </c>
      <c r="E2576" s="658">
        <v>0.01</v>
      </c>
      <c r="F2576" s="603">
        <f>IFERROR(INDEX(INSUMOS!$D:$D,MATCH(C2576,INSUMOS!$B:$B,0)),"")</f>
        <v>12450</v>
      </c>
      <c r="G2576" s="615"/>
      <c r="H2576" s="603">
        <f t="shared" si="65"/>
        <v>124.5</v>
      </c>
      <c r="I2576" s="595"/>
    </row>
    <row r="2577" spans="2:9">
      <c r="B2577" s="599"/>
      <c r="C2577" s="650"/>
      <c r="D2577" s="601" t="str">
        <f>IFERROR(INDEX(INSUMOS!$C:$C,MATCH(C2577,INSUMOS!$B:$B,0)),"")</f>
        <v/>
      </c>
      <c r="E2577" s="651"/>
      <c r="F2577" s="603" t="str">
        <f>IFERROR(INDEX(INSUMOS!$D:$D,MATCH(C2577,INSUMOS!$B:$B,0)),"")</f>
        <v/>
      </c>
      <c r="G2577" s="615"/>
      <c r="H2577" s="603">
        <f t="shared" si="65"/>
        <v>0</v>
      </c>
      <c r="I2577" s="595"/>
    </row>
    <row r="2578" spans="2:9">
      <c r="B2578" s="599"/>
      <c r="C2578" s="650"/>
      <c r="D2578" s="601" t="str">
        <f>IFERROR(INDEX(INSUMOS!$C:$C,MATCH(C2578,INSUMOS!$B:$B,0)),"")</f>
        <v/>
      </c>
      <c r="E2578" s="651"/>
      <c r="F2578" s="603" t="str">
        <f>IFERROR(INDEX(INSUMOS!$D:$D,MATCH(C2578,INSUMOS!$B:$B,0)),"")</f>
        <v/>
      </c>
      <c r="G2578" s="615"/>
      <c r="H2578" s="603">
        <f t="shared" si="65"/>
        <v>0</v>
      </c>
      <c r="I2578" s="595"/>
    </row>
    <row r="2579" spans="2:9">
      <c r="B2579" s="599"/>
      <c r="C2579" s="650"/>
      <c r="D2579" s="601" t="str">
        <f>IFERROR(INDEX(INSUMOS!$C:$C,MATCH(C2579,INSUMOS!$B:$B,0)),"")</f>
        <v/>
      </c>
      <c r="E2579" s="651"/>
      <c r="F2579" s="603" t="str">
        <f>IFERROR(INDEX(INSUMOS!$D:$D,MATCH(C2579,INSUMOS!$B:$B,0)),"")</f>
        <v/>
      </c>
      <c r="G2579" s="615"/>
      <c r="H2579" s="603">
        <f t="shared" si="65"/>
        <v>0</v>
      </c>
      <c r="I2579" s="595"/>
    </row>
    <row r="2580" spans="2:9" ht="15.75" thickBot="1">
      <c r="B2580" s="599"/>
      <c r="C2580" s="650"/>
      <c r="D2580" s="601" t="str">
        <f>IFERROR(INDEX(INSUMOS!$C:$C,MATCH(C2580,INSUMOS!$B:$B,0)),"")</f>
        <v/>
      </c>
      <c r="E2580" s="651"/>
      <c r="F2580" s="603" t="str">
        <f>IFERROR(INDEX(INSUMOS!$D:$D,MATCH(C2580,INSUMOS!$B:$B,0)),"")</f>
        <v/>
      </c>
      <c r="G2580" s="615"/>
      <c r="H2580" s="608">
        <f t="shared" si="65"/>
        <v>0</v>
      </c>
      <c r="I2580" s="595"/>
    </row>
    <row r="2581" spans="2:9" ht="15.75" thickBot="1">
      <c r="B2581" s="593"/>
      <c r="H2581" s="609" t="s">
        <v>307</v>
      </c>
      <c r="I2581" s="610">
        <f>SUM(H2570:H2580)</f>
        <v>85570.4</v>
      </c>
    </row>
    <row r="2582" spans="2:9">
      <c r="B2582" s="593"/>
      <c r="C2582" s="611" t="s">
        <v>308</v>
      </c>
      <c r="I2582" s="595"/>
    </row>
    <row r="2583" spans="2:9">
      <c r="B2583" s="596" t="s">
        <v>295</v>
      </c>
      <c r="C2583" s="597" t="s">
        <v>296</v>
      </c>
      <c r="D2583" s="598" t="s">
        <v>309</v>
      </c>
      <c r="E2583" s="612" t="s">
        <v>310</v>
      </c>
      <c r="F2583" s="612"/>
      <c r="G2583" s="613" t="s">
        <v>311</v>
      </c>
      <c r="H2583" s="614" t="s">
        <v>301</v>
      </c>
      <c r="I2583" s="595"/>
    </row>
    <row r="2584" spans="2:9">
      <c r="B2584" s="599"/>
      <c r="C2584" s="606" t="s">
        <v>330</v>
      </c>
      <c r="D2584" s="601">
        <v>1</v>
      </c>
      <c r="E2584" s="615">
        <f>IFERROR(INDEX('MANO DE OBRA'!$F:$F,MATCH(C2584,'MANO DE OBRA'!$B:$B,0)),"")</f>
        <v>0.77116642793298318</v>
      </c>
      <c r="F2584" s="603">
        <f>IFERROR(INDEX('MANO DE OBRA'!$J:$J,MATCH(C2584,'MANO DE OBRA'!$B:$B,0)),"")*D2584</f>
        <v>169529.21377933328</v>
      </c>
      <c r="G2584" s="83">
        <v>15</v>
      </c>
      <c r="H2584" s="603">
        <f>IFERROR((F2584/G2584)*D2584,0)</f>
        <v>11301.947585288885</v>
      </c>
      <c r="I2584" s="595"/>
    </row>
    <row r="2585" spans="2:9">
      <c r="B2585" s="599"/>
      <c r="C2585" s="606" t="s">
        <v>312</v>
      </c>
      <c r="D2585" s="601">
        <v>1</v>
      </c>
      <c r="E2585" s="615">
        <f>IFERROR(INDEX('MANO DE OBRA'!$F:$F,MATCH(C2585,'MANO DE OBRA'!$B:$B,0)),"")</f>
        <v>0.77116642793298318</v>
      </c>
      <c r="F2585" s="603">
        <f>IFERROR(INDEX('MANO DE OBRA'!$J:$J,MATCH(C2585,'MANO DE OBRA'!$B:$B,0)),"")*D2585</f>
        <v>103371.47181666666</v>
      </c>
      <c r="G2585" s="83">
        <f>+G2584</f>
        <v>15</v>
      </c>
      <c r="H2585" s="603">
        <f>IFERROR((F2585/G2585)*D2585,0)</f>
        <v>6891.4314544444442</v>
      </c>
      <c r="I2585" s="595"/>
    </row>
    <row r="2586" spans="2:9" ht="15.75" thickBot="1">
      <c r="B2586" s="599"/>
      <c r="C2586" s="606"/>
      <c r="D2586" s="601"/>
      <c r="E2586" s="615" t="str">
        <f>IFERROR(INDEX('MANO DE OBRA'!$F:$F,MATCH(C2586,'MANO DE OBRA'!$B:$B,0)),"")</f>
        <v/>
      </c>
      <c r="F2586" s="603" t="str">
        <f>IFERROR(INDEX('MANO DE OBRA'!$J:$J,MATCH(C2586,'MANO DE OBRA'!$B:$B,0)),"")</f>
        <v/>
      </c>
      <c r="G2586" s="83"/>
      <c r="H2586" s="603">
        <f>IFERROR((F2586/G2586)*D2586,0)</f>
        <v>0</v>
      </c>
      <c r="I2586" s="595"/>
    </row>
    <row r="2587" spans="2:9" ht="15.75" thickBot="1">
      <c r="B2587" s="593"/>
      <c r="H2587" s="609" t="s">
        <v>307</v>
      </c>
      <c r="I2587" s="610">
        <f>SUM(H2584:H2586)</f>
        <v>18193.379039733329</v>
      </c>
    </row>
    <row r="2588" spans="2:9">
      <c r="B2588" s="593"/>
      <c r="C2588" s="611" t="s">
        <v>313</v>
      </c>
      <c r="I2588" s="595"/>
    </row>
    <row r="2589" spans="2:9" ht="30">
      <c r="B2589" s="596" t="s">
        <v>295</v>
      </c>
      <c r="C2589" s="597" t="s">
        <v>296</v>
      </c>
      <c r="D2589" s="613" t="s">
        <v>238</v>
      </c>
      <c r="E2589" s="613" t="s">
        <v>22</v>
      </c>
      <c r="F2589" s="613" t="s">
        <v>314</v>
      </c>
      <c r="G2589" s="613" t="s">
        <v>315</v>
      </c>
      <c r="H2589" s="613" t="s">
        <v>301</v>
      </c>
      <c r="I2589" s="595"/>
    </row>
    <row r="2590" spans="2:9">
      <c r="B2590" s="599"/>
      <c r="C2590" s="616" t="s">
        <v>316</v>
      </c>
      <c r="D2590" s="615">
        <v>0.05</v>
      </c>
      <c r="E2590" s="602"/>
      <c r="F2590" s="603">
        <f>+I2587</f>
        <v>18193.379039733329</v>
      </c>
      <c r="G2590" s="601">
        <v>1</v>
      </c>
      <c r="H2590" s="603">
        <f>IFERROR(G2590*F2590*D2590,0)</f>
        <v>909.66895198666646</v>
      </c>
      <c r="I2590" s="595"/>
    </row>
    <row r="2591" spans="2:9">
      <c r="B2591" s="599"/>
      <c r="C2591" s="606" t="s">
        <v>325</v>
      </c>
      <c r="D2591" s="601"/>
      <c r="E2591" s="601" t="str">
        <f>IFERROR(INDEX(INSUMOS!$C:$C,MATCH(C2591,INSUMOS!$B:$B,0)),"")</f>
        <v>día</v>
      </c>
      <c r="F2591" s="603">
        <f>IFERROR(INDEX(INSUMOS!$D:$D,MATCH(C2591,INSUMOS!$B:$B,0)),"")</f>
        <v>2900</v>
      </c>
      <c r="G2591" s="83">
        <v>0.1</v>
      </c>
      <c r="H2591" s="603">
        <f>IFERROR(G2591*F2591,0)</f>
        <v>290</v>
      </c>
      <c r="I2591" s="595"/>
    </row>
    <row r="2592" spans="2:9" ht="30">
      <c r="B2592" s="599"/>
      <c r="C2592" s="606" t="s">
        <v>322</v>
      </c>
      <c r="D2592" s="601"/>
      <c r="E2592" s="601" t="str">
        <f>IFERROR(INDEX(INSUMOS!$C:$C,MATCH(C2592,INSUMOS!$B:$B,0)),"")</f>
        <v>día</v>
      </c>
      <c r="F2592" s="603">
        <f>IFERROR(INDEX(INSUMOS!$D:$D,MATCH(C2592,INSUMOS!$B:$B,0)),"")</f>
        <v>248</v>
      </c>
      <c r="G2592" s="83">
        <v>0.2</v>
      </c>
      <c r="H2592" s="603">
        <f>IFERROR(G2592*F2592,0)</f>
        <v>49.6</v>
      </c>
      <c r="I2592" s="595"/>
    </row>
    <row r="2593" spans="2:9">
      <c r="B2593" s="599"/>
      <c r="C2593" s="636"/>
      <c r="D2593" s="601"/>
      <c r="E2593" s="601" t="str">
        <f>IFERROR(INDEX(INSUMOS!$C:$C,MATCH(C2593,INSUMOS!$B:$B,0)),"")</f>
        <v/>
      </c>
      <c r="F2593" s="603" t="str">
        <f>IFERROR(INDEX(INSUMOS!$D:$D,MATCH(C2593,INSUMOS!$B:$B,0)),"")</f>
        <v/>
      </c>
      <c r="G2593" s="83"/>
      <c r="H2593" s="603">
        <f>IFERROR(G2593*F2593,0)</f>
        <v>0</v>
      </c>
      <c r="I2593" s="595"/>
    </row>
    <row r="2594" spans="2:9">
      <c r="B2594" s="599"/>
      <c r="C2594" s="654"/>
      <c r="D2594" s="601"/>
      <c r="E2594" s="601" t="str">
        <f>IFERROR(INDEX(INSUMOS!$C:$C,MATCH(C2594,INSUMOS!$B:$B,0)),"")</f>
        <v/>
      </c>
      <c r="F2594" s="603" t="str">
        <f>IFERROR(INDEX(INSUMOS!$D:$D,MATCH(C2594,INSUMOS!$B:$B,0)),"")</f>
        <v/>
      </c>
      <c r="G2594" s="83"/>
      <c r="H2594" s="603">
        <f>IFERROR(G2594*F2594,0)</f>
        <v>0</v>
      </c>
      <c r="I2594" s="595"/>
    </row>
    <row r="2595" spans="2:9" ht="15.75" thickBot="1">
      <c r="B2595" s="599"/>
      <c r="C2595" s="600"/>
      <c r="D2595" s="601"/>
      <c r="E2595" s="601" t="str">
        <f>IFERROR(INDEX(INSUMOS!$C:$C,MATCH(C2595,INSUMOS!$B:$B,0)),"")</f>
        <v/>
      </c>
      <c r="F2595" s="607" t="str">
        <f>IFERROR(INDEX(INSUMOS!$D:$D,MATCH(C2595,INSUMOS!$B:$B,0)),"")</f>
        <v/>
      </c>
      <c r="G2595" s="83"/>
      <c r="H2595" s="608">
        <f>IFERROR(G2595*F2595,0)</f>
        <v>0</v>
      </c>
      <c r="I2595" s="595"/>
    </row>
    <row r="2596" spans="2:9" ht="15.75" thickBot="1">
      <c r="B2596" s="593"/>
      <c r="H2596" s="609" t="s">
        <v>307</v>
      </c>
      <c r="I2596" s="610">
        <f>SUM(H2590:H2595)</f>
        <v>1249.2689519866663</v>
      </c>
    </row>
    <row r="2597" spans="2:9">
      <c r="B2597" s="593"/>
      <c r="C2597" s="611" t="s">
        <v>317</v>
      </c>
      <c r="I2597" s="595"/>
    </row>
    <row r="2598" spans="2:9" ht="30">
      <c r="B2598" s="596" t="s">
        <v>295</v>
      </c>
      <c r="C2598" s="597" t="s">
        <v>296</v>
      </c>
      <c r="D2598" s="613" t="s">
        <v>238</v>
      </c>
      <c r="E2598" s="613" t="s">
        <v>22</v>
      </c>
      <c r="F2598" s="613" t="s">
        <v>314</v>
      </c>
      <c r="G2598" s="613" t="s">
        <v>315</v>
      </c>
      <c r="H2598" s="598" t="s">
        <v>301</v>
      </c>
      <c r="I2598" s="595"/>
    </row>
    <row r="2599" spans="2:9">
      <c r="B2599" s="599"/>
      <c r="C2599" s="616" t="s">
        <v>318</v>
      </c>
      <c r="D2599" s="615">
        <v>0.01</v>
      </c>
      <c r="E2599" s="617">
        <v>1</v>
      </c>
      <c r="F2599" s="603">
        <f>+I2587</f>
        <v>18193.379039733329</v>
      </c>
      <c r="G2599" s="601">
        <v>0.01</v>
      </c>
      <c r="H2599" s="603">
        <f>IFERROR(G2599*F2599,0)</f>
        <v>181.9337903973333</v>
      </c>
      <c r="I2599" s="595"/>
    </row>
    <row r="2600" spans="2:9">
      <c r="B2600" s="599"/>
      <c r="C2600" s="600"/>
      <c r="E2600" s="601" t="str">
        <f>IFERROR(INDEX(INSUMOS!$C:$C,MATCH(C2600,INSUMOS!$B:$B,0)),"")</f>
        <v/>
      </c>
      <c r="F2600" s="603" t="str">
        <f>IFERROR(INDEX(INSUMOS!$D:$D,MATCH(C2600,INSUMOS!$B:$B,0)),"")</f>
        <v/>
      </c>
      <c r="G2600" s="601">
        <v>1</v>
      </c>
      <c r="H2600" s="603">
        <f>IFERROR(G2600*F2600,0)</f>
        <v>0</v>
      </c>
      <c r="I2600" s="595"/>
    </row>
    <row r="2601" spans="2:9" ht="15.75" thickBot="1">
      <c r="B2601" s="599"/>
      <c r="C2601" s="606"/>
      <c r="D2601" s="601" t="str">
        <f>IFERROR(INDEX(INSUMOS!$C:$C,MATCH(C2601,INSUMOS!$B:$B,0)),"")</f>
        <v/>
      </c>
      <c r="E2601" s="602"/>
      <c r="F2601" s="603" t="str">
        <f>IFERROR(INDEX(INSUMOS!$D:$D,MATCH(C2601,INSUMOS!$B:$B,0)),"")</f>
        <v/>
      </c>
      <c r="G2601" s="601"/>
      <c r="H2601" s="603">
        <f>IFERROR(G2601*F2601,0)</f>
        <v>0</v>
      </c>
      <c r="I2601" s="595"/>
    </row>
    <row r="2602" spans="2:9" ht="15.75" thickBot="1">
      <c r="B2602" s="618"/>
      <c r="C2602" s="619"/>
      <c r="D2602" s="620"/>
      <c r="E2602" s="621"/>
      <c r="F2602" s="621"/>
      <c r="G2602" s="620"/>
      <c r="H2602" s="609" t="s">
        <v>307</v>
      </c>
      <c r="I2602" s="610">
        <f>SUM(H2599:H2601)</f>
        <v>181.9337903973333</v>
      </c>
    </row>
    <row r="2603" spans="2:9" ht="15.75" thickBot="1"/>
    <row r="2604" spans="2:9" ht="33" customHeight="1" thickBot="1">
      <c r="B2604" s="571"/>
      <c r="C2604" s="572" t="str">
        <f>+$C$2</f>
        <v>MANTENIMIENTO RESTAURANTES ESCOLARES</v>
      </c>
      <c r="D2604" s="573"/>
      <c r="E2604" s="573"/>
      <c r="F2604" s="573"/>
      <c r="G2604" s="574"/>
      <c r="H2604" s="575"/>
      <c r="I2604" s="576"/>
    </row>
    <row r="2605" spans="2:9" ht="33" customHeight="1" thickBot="1">
      <c r="B2605" s="577"/>
      <c r="C2605" s="578" t="str">
        <f>+$C$3</f>
        <v>GOBERNACION DE ANTIOQUIA</v>
      </c>
      <c r="D2605" s="579"/>
      <c r="E2605" s="579"/>
      <c r="F2605" s="579"/>
      <c r="G2605" s="580"/>
      <c r="H2605" s="581"/>
      <c r="I2605" s="582"/>
    </row>
    <row r="2606" spans="2:9" ht="15.75" thickBot="1">
      <c r="B2606" s="593"/>
      <c r="I2606" s="595"/>
    </row>
    <row r="2607" spans="2:9" ht="15.75" thickBot="1">
      <c r="B2607" s="589" t="s">
        <v>6</v>
      </c>
      <c r="C2607" s="773" t="str">
        <f>INDEX(ACTIVIDADES!$C:$C,MATCH(B2608,ACTIVIDADES!$B:$B,0))</f>
        <v>Suministro e instalación de RUANA EN LÁMINA GALVANIZADA CALIBRE 22., desarrollo 40 cm. Incluye canchada de muro, faja de revoque impermeabilizada, con filete., pintura anticorrosiva y a base de aceite, pestaña de 5 cm, y todos los elementos necesarios para su correcta construcción.</v>
      </c>
      <c r="D2607" s="774"/>
      <c r="E2607" s="774"/>
      <c r="F2607" s="774"/>
      <c r="G2607" s="775"/>
      <c r="H2607" s="587" t="s">
        <v>289</v>
      </c>
      <c r="I2607" s="588" t="s">
        <v>290</v>
      </c>
    </row>
    <row r="2608" spans="2:9">
      <c r="B2608" s="784">
        <f>+ACTIVIDADES!B85</f>
        <v>10.099999999999998</v>
      </c>
      <c r="C2608" s="776"/>
      <c r="D2608" s="777"/>
      <c r="E2608" s="777"/>
      <c r="F2608" s="777"/>
      <c r="G2608" s="778"/>
      <c r="H2608" s="585">
        <f>IF(I2611=0,0,I2625/I2611)</f>
        <v>0.80780631512901635</v>
      </c>
      <c r="I2608" s="586">
        <f>IF(I2611=0,0,I2631/I2611)</f>
        <v>0.18131479704809789</v>
      </c>
    </row>
    <row r="2609" spans="2:10" ht="15.75" thickBot="1">
      <c r="B2609" s="785"/>
      <c r="C2609" s="776"/>
      <c r="D2609" s="777"/>
      <c r="E2609" s="777"/>
      <c r="F2609" s="777"/>
      <c r="G2609" s="778"/>
      <c r="H2609" s="587" t="s">
        <v>291</v>
      </c>
      <c r="I2609" s="588" t="s">
        <v>292</v>
      </c>
    </row>
    <row r="2610" spans="2:10" ht="15.75" thickBot="1">
      <c r="B2610" s="589" t="s">
        <v>22</v>
      </c>
      <c r="C2610" s="776"/>
      <c r="D2610" s="777"/>
      <c r="E2610" s="777"/>
      <c r="F2610" s="777"/>
      <c r="G2610" s="778"/>
      <c r="H2610" s="585">
        <f>IF(I2611=0,0,I2640/I2611)</f>
        <v>9.0657398524048947E-3</v>
      </c>
      <c r="I2610" s="586">
        <f>IF(I2611=0,0,I2646/I2611)</f>
        <v>1.813147970480979E-3</v>
      </c>
    </row>
    <row r="2611" spans="2:10" ht="15.75" thickBot="1">
      <c r="B2611" s="590" t="str">
        <f>INDEX(ACTIVIDADES!$D:$D,MATCH(B2608,ACTIVIDADES!$B:$B,0))</f>
        <v>m</v>
      </c>
      <c r="C2611" s="781"/>
      <c r="D2611" s="782"/>
      <c r="E2611" s="782"/>
      <c r="F2611" s="782"/>
      <c r="G2611" s="783"/>
      <c r="H2611" s="591" t="s">
        <v>293</v>
      </c>
      <c r="I2611" s="592">
        <f>SUM(I2625:I2646)</f>
        <v>100341.39152419601</v>
      </c>
      <c r="J2611" s="570">
        <f>+B2608</f>
        <v>10.099999999999998</v>
      </c>
    </row>
    <row r="2612" spans="2:10">
      <c r="B2612" s="593"/>
      <c r="C2612" s="594" t="s">
        <v>294</v>
      </c>
      <c r="I2612" s="595"/>
    </row>
    <row r="2613" spans="2:10">
      <c r="B2613" s="596" t="s">
        <v>295</v>
      </c>
      <c r="C2613" s="597" t="s">
        <v>296</v>
      </c>
      <c r="D2613" s="598" t="s">
        <v>297</v>
      </c>
      <c r="E2613" s="598" t="s">
        <v>298</v>
      </c>
      <c r="F2613" s="598" t="s">
        <v>299</v>
      </c>
      <c r="G2613" s="598" t="s">
        <v>300</v>
      </c>
      <c r="H2613" s="598" t="s">
        <v>301</v>
      </c>
      <c r="I2613" s="595"/>
    </row>
    <row r="2614" spans="2:10">
      <c r="B2614" s="599"/>
      <c r="C2614" s="645" t="s">
        <v>402</v>
      </c>
      <c r="D2614" s="601" t="str">
        <f>IFERROR(INDEX(INSUMOS!$C:$C,MATCH(C2614,INSUMOS!$B:$B,0)),"")</f>
        <v>ml</v>
      </c>
      <c r="E2614" s="656">
        <v>1.05</v>
      </c>
      <c r="F2614" s="603">
        <f>IFERROR(INDEX(INSUMOS!$D:$D,MATCH(C2614,INSUMOS!$B:$B,0)),"")</f>
        <v>60000</v>
      </c>
      <c r="G2614" s="615">
        <v>0.1</v>
      </c>
      <c r="H2614" s="603">
        <f>IFERROR(G2614*F2614*E2614+F2614*E2614,0)</f>
        <v>69300</v>
      </c>
      <c r="I2614" s="595"/>
    </row>
    <row r="2615" spans="2:10">
      <c r="B2615" s="599"/>
      <c r="C2615" s="645" t="s">
        <v>341</v>
      </c>
      <c r="D2615" s="601" t="str">
        <f>IFERROR(INDEX(INSUMOS!$C:$C,MATCH(C2615,INSUMOS!$B:$B,0)),"")</f>
        <v>m3</v>
      </c>
      <c r="E2615" s="656">
        <v>6.3E-3</v>
      </c>
      <c r="F2615" s="603">
        <f>IFERROR(INDEX(INSUMOS!$D:$D,MATCH(C2615,INSUMOS!$B:$B,0)),"")</f>
        <v>619615.46699661866</v>
      </c>
      <c r="G2615" s="615"/>
      <c r="H2615" s="603">
        <f t="shared" ref="H2615:H2624" si="66">IFERROR(G2615*F2615*E2615+F2615*E2615,0)</f>
        <v>3903.5774420786975</v>
      </c>
      <c r="I2615" s="595"/>
    </row>
    <row r="2616" spans="2:10">
      <c r="B2616" s="599"/>
      <c r="C2616" s="622" t="s">
        <v>342</v>
      </c>
      <c r="D2616" s="601" t="str">
        <f>IFERROR(INDEX(INSUMOS!$C:$C,MATCH(C2616,INSUMOS!$B:$B,0)),"")</f>
        <v>kg</v>
      </c>
      <c r="E2616" s="656">
        <v>4.7627999999999997E-2</v>
      </c>
      <c r="F2616" s="603">
        <f>IFERROR(INDEX(INSUMOS!$D:$D,MATCH(C2616,INSUMOS!$B:$B,0)),"")</f>
        <v>21725</v>
      </c>
      <c r="G2616" s="615"/>
      <c r="H2616" s="603">
        <f t="shared" si="66"/>
        <v>1034.7183</v>
      </c>
      <c r="I2616" s="595"/>
    </row>
    <row r="2617" spans="2:10">
      <c r="B2617" s="599"/>
      <c r="C2617" s="645" t="s">
        <v>405</v>
      </c>
      <c r="D2617" s="601" t="str">
        <f>IFERROR(INDEX(INSUMOS!$C:$C,MATCH(C2617,INSUMOS!$B:$B,0)),"")</f>
        <v>gal</v>
      </c>
      <c r="E2617" s="656">
        <v>0.05</v>
      </c>
      <c r="F2617" s="603">
        <f>IFERROR(INDEX(INSUMOS!$D:$D,MATCH(C2617,INSUMOS!$B:$B,0)),"")</f>
        <v>74900</v>
      </c>
      <c r="G2617" s="615"/>
      <c r="H2617" s="603">
        <f t="shared" si="66"/>
        <v>3745</v>
      </c>
      <c r="I2617" s="595"/>
    </row>
    <row r="2618" spans="2:10">
      <c r="B2618" s="599"/>
      <c r="C2618" s="606" t="s">
        <v>304</v>
      </c>
      <c r="D2618" s="601" t="str">
        <f>IFERROR(INDEX(INSUMOS!$C:$C,MATCH(C2618,INSUMOS!$B:$B,0)),"")</f>
        <v>lb</v>
      </c>
      <c r="E2618" s="656">
        <v>2.1999999999999999E-2</v>
      </c>
      <c r="F2618" s="603">
        <f>IFERROR(INDEX(INSUMOS!$D:$D,MATCH(C2618,INSUMOS!$B:$B,0)),"")</f>
        <v>5512</v>
      </c>
      <c r="G2618" s="615"/>
      <c r="H2618" s="603">
        <f t="shared" si="66"/>
        <v>121.264</v>
      </c>
      <c r="I2618" s="595"/>
    </row>
    <row r="2619" spans="2:10">
      <c r="B2619" s="599"/>
      <c r="C2619" s="645" t="s">
        <v>407</v>
      </c>
      <c r="D2619" s="601" t="str">
        <f>IFERROR(INDEX(INSUMOS!$C:$C,MATCH(C2619,INSUMOS!$B:$B,0)),"")</f>
        <v>gal</v>
      </c>
      <c r="E2619" s="656">
        <v>0.05</v>
      </c>
      <c r="F2619" s="603">
        <f>IFERROR(INDEX(INSUMOS!$D:$D,MATCH(C2619,INSUMOS!$B:$B,0)),"")</f>
        <v>55800</v>
      </c>
      <c r="G2619" s="615"/>
      <c r="H2619" s="603">
        <f t="shared" si="66"/>
        <v>2790</v>
      </c>
      <c r="I2619" s="595"/>
    </row>
    <row r="2620" spans="2:10" ht="30">
      <c r="B2620" s="599"/>
      <c r="C2620" s="624" t="s">
        <v>408</v>
      </c>
      <c r="D2620" s="601" t="str">
        <f>IFERROR(INDEX(INSUMOS!$C:$C,MATCH(C2620,INSUMOS!$B:$B,0)),"")</f>
        <v xml:space="preserve"> gal </v>
      </c>
      <c r="E2620" s="658">
        <v>0.01</v>
      </c>
      <c r="F2620" s="603">
        <f>IFERROR(INDEX(INSUMOS!$D:$D,MATCH(C2620,INSUMOS!$B:$B,0)),"")</f>
        <v>12450</v>
      </c>
      <c r="G2620" s="615">
        <v>0.3</v>
      </c>
      <c r="H2620" s="603">
        <f t="shared" si="66"/>
        <v>161.85</v>
      </c>
      <c r="I2620" s="595"/>
    </row>
    <row r="2621" spans="2:10">
      <c r="B2621" s="599"/>
      <c r="C2621" s="650"/>
      <c r="D2621" s="601" t="str">
        <f>IFERROR(INDEX(INSUMOS!$C:$C,MATCH(C2621,INSUMOS!$B:$B,0)),"")</f>
        <v/>
      </c>
      <c r="E2621" s="651"/>
      <c r="F2621" s="603" t="str">
        <f>IFERROR(INDEX(INSUMOS!$D:$D,MATCH(C2621,INSUMOS!$B:$B,0)),"")</f>
        <v/>
      </c>
      <c r="G2621" s="615"/>
      <c r="H2621" s="603">
        <f t="shared" si="66"/>
        <v>0</v>
      </c>
      <c r="I2621" s="595"/>
    </row>
    <row r="2622" spans="2:10">
      <c r="B2622" s="599"/>
      <c r="C2622" s="650"/>
      <c r="D2622" s="601" t="str">
        <f>IFERROR(INDEX(INSUMOS!$C:$C,MATCH(C2622,INSUMOS!$B:$B,0)),"")</f>
        <v/>
      </c>
      <c r="E2622" s="651"/>
      <c r="F2622" s="603" t="str">
        <f>IFERROR(INDEX(INSUMOS!$D:$D,MATCH(C2622,INSUMOS!$B:$B,0)),"")</f>
        <v/>
      </c>
      <c r="G2622" s="615"/>
      <c r="H2622" s="603">
        <f t="shared" si="66"/>
        <v>0</v>
      </c>
      <c r="I2622" s="595"/>
    </row>
    <row r="2623" spans="2:10">
      <c r="B2623" s="599"/>
      <c r="C2623" s="650"/>
      <c r="D2623" s="601" t="str">
        <f>IFERROR(INDEX(INSUMOS!$C:$C,MATCH(C2623,INSUMOS!$B:$B,0)),"")</f>
        <v/>
      </c>
      <c r="E2623" s="651"/>
      <c r="F2623" s="603" t="str">
        <f>IFERROR(INDEX(INSUMOS!$D:$D,MATCH(C2623,INSUMOS!$B:$B,0)),"")</f>
        <v/>
      </c>
      <c r="G2623" s="615"/>
      <c r="H2623" s="603">
        <f t="shared" si="66"/>
        <v>0</v>
      </c>
      <c r="I2623" s="595"/>
    </row>
    <row r="2624" spans="2:10" ht="15.75" thickBot="1">
      <c r="B2624" s="599"/>
      <c r="C2624" s="650"/>
      <c r="D2624" s="601" t="str">
        <f>IFERROR(INDEX(INSUMOS!$C:$C,MATCH(C2624,INSUMOS!$B:$B,0)),"")</f>
        <v/>
      </c>
      <c r="E2624" s="651"/>
      <c r="F2624" s="603" t="str">
        <f>IFERROR(INDEX(INSUMOS!$D:$D,MATCH(C2624,INSUMOS!$B:$B,0)),"")</f>
        <v/>
      </c>
      <c r="G2624" s="615"/>
      <c r="H2624" s="608">
        <f t="shared" si="66"/>
        <v>0</v>
      </c>
      <c r="I2624" s="595"/>
    </row>
    <row r="2625" spans="2:9" ht="15.75" thickBot="1">
      <c r="B2625" s="593"/>
      <c r="H2625" s="609" t="s">
        <v>307</v>
      </c>
      <c r="I2625" s="610">
        <f>SUM(H2614:H2624)</f>
        <v>81056.409742078686</v>
      </c>
    </row>
    <row r="2626" spans="2:9">
      <c r="B2626" s="593"/>
      <c r="C2626" s="611" t="s">
        <v>308</v>
      </c>
      <c r="I2626" s="595"/>
    </row>
    <row r="2627" spans="2:9">
      <c r="B2627" s="596" t="s">
        <v>295</v>
      </c>
      <c r="C2627" s="597" t="s">
        <v>296</v>
      </c>
      <c r="D2627" s="598" t="s">
        <v>309</v>
      </c>
      <c r="E2627" s="612" t="s">
        <v>310</v>
      </c>
      <c r="F2627" s="612"/>
      <c r="G2627" s="613" t="s">
        <v>311</v>
      </c>
      <c r="H2627" s="614" t="s">
        <v>301</v>
      </c>
      <c r="I2627" s="595"/>
    </row>
    <row r="2628" spans="2:9">
      <c r="B2628" s="599"/>
      <c r="C2628" s="606" t="s">
        <v>330</v>
      </c>
      <c r="D2628" s="601">
        <v>1</v>
      </c>
      <c r="E2628" s="615">
        <f>IFERROR(INDEX('MANO DE OBRA'!$F:$F,MATCH(C2628,'MANO DE OBRA'!$B:$B,0)),"")</f>
        <v>0.77116642793298318</v>
      </c>
      <c r="F2628" s="603">
        <f>IFERROR(INDEX('MANO DE OBRA'!$J:$J,MATCH(C2628,'MANO DE OBRA'!$B:$B,0)),"")*D2628</f>
        <v>169529.21377933328</v>
      </c>
      <c r="G2628" s="83">
        <v>15</v>
      </c>
      <c r="H2628" s="603">
        <f>IFERROR((F2628/G2628)*D2628,0)</f>
        <v>11301.947585288885</v>
      </c>
      <c r="I2628" s="595"/>
    </row>
    <row r="2629" spans="2:9">
      <c r="B2629" s="599"/>
      <c r="C2629" s="606" t="s">
        <v>312</v>
      </c>
      <c r="D2629" s="601">
        <v>1</v>
      </c>
      <c r="E2629" s="615">
        <f>IFERROR(INDEX('MANO DE OBRA'!$F:$F,MATCH(C2629,'MANO DE OBRA'!$B:$B,0)),"")</f>
        <v>0.77116642793298318</v>
      </c>
      <c r="F2629" s="603">
        <f>IFERROR(INDEX('MANO DE OBRA'!$J:$J,MATCH(C2629,'MANO DE OBRA'!$B:$B,0)),"")*D2629</f>
        <v>103371.47181666666</v>
      </c>
      <c r="G2629" s="83">
        <f>+G2628</f>
        <v>15</v>
      </c>
      <c r="H2629" s="603">
        <f>IFERROR((F2629/G2629)*D2629,0)</f>
        <v>6891.4314544444442</v>
      </c>
      <c r="I2629" s="595"/>
    </row>
    <row r="2630" spans="2:9" ht="15.75" thickBot="1">
      <c r="B2630" s="599"/>
      <c r="C2630" s="606"/>
      <c r="D2630" s="601"/>
      <c r="E2630" s="615" t="str">
        <f>IFERROR(INDEX('MANO DE OBRA'!$F:$F,MATCH(C2630,'MANO DE OBRA'!$B:$B,0)),"")</f>
        <v/>
      </c>
      <c r="F2630" s="603" t="str">
        <f>IFERROR(INDEX('MANO DE OBRA'!$J:$J,MATCH(C2630,'MANO DE OBRA'!$B:$B,0)),"")</f>
        <v/>
      </c>
      <c r="G2630" s="83"/>
      <c r="H2630" s="603">
        <f>IFERROR((F2630/G2630)*D2630,0)</f>
        <v>0</v>
      </c>
      <c r="I2630" s="595"/>
    </row>
    <row r="2631" spans="2:9" ht="15.75" thickBot="1">
      <c r="B2631" s="593"/>
      <c r="H2631" s="609" t="s">
        <v>307</v>
      </c>
      <c r="I2631" s="610">
        <f>SUM(H2628:H2630)</f>
        <v>18193.379039733329</v>
      </c>
    </row>
    <row r="2632" spans="2:9">
      <c r="B2632" s="593"/>
      <c r="C2632" s="611" t="s">
        <v>313</v>
      </c>
      <c r="I2632" s="595"/>
    </row>
    <row r="2633" spans="2:9" ht="30">
      <c r="B2633" s="596" t="s">
        <v>295</v>
      </c>
      <c r="C2633" s="597" t="s">
        <v>296</v>
      </c>
      <c r="D2633" s="613" t="s">
        <v>238</v>
      </c>
      <c r="E2633" s="613" t="s">
        <v>22</v>
      </c>
      <c r="F2633" s="613" t="s">
        <v>314</v>
      </c>
      <c r="G2633" s="613" t="s">
        <v>315</v>
      </c>
      <c r="H2633" s="613" t="s">
        <v>301</v>
      </c>
      <c r="I2633" s="595"/>
    </row>
    <row r="2634" spans="2:9">
      <c r="B2634" s="599"/>
      <c r="C2634" s="616" t="s">
        <v>316</v>
      </c>
      <c r="D2634" s="615">
        <v>0.05</v>
      </c>
      <c r="E2634" s="602"/>
      <c r="F2634" s="603">
        <f>+I2631</f>
        <v>18193.379039733329</v>
      </c>
      <c r="G2634" s="601">
        <v>1</v>
      </c>
      <c r="H2634" s="603">
        <f>IFERROR(G2634*F2634*D2634,0)</f>
        <v>909.66895198666646</v>
      </c>
      <c r="I2634" s="595"/>
    </row>
    <row r="2635" spans="2:9">
      <c r="B2635" s="599"/>
      <c r="C2635" s="606"/>
      <c r="D2635" s="601"/>
      <c r="E2635" s="601" t="str">
        <f>IFERROR(INDEX(INSUMOS!$C:$C,MATCH(C2635,INSUMOS!$B:$B,0)),"")</f>
        <v/>
      </c>
      <c r="F2635" s="603" t="str">
        <f>IFERROR(INDEX(INSUMOS!$D:$D,MATCH(C2635,INSUMOS!$B:$B,0)),"")</f>
        <v/>
      </c>
      <c r="G2635" s="83"/>
      <c r="H2635" s="603">
        <f>IFERROR(G2635*F2635,0)</f>
        <v>0</v>
      </c>
      <c r="I2635" s="595"/>
    </row>
    <row r="2636" spans="2:9">
      <c r="B2636" s="599"/>
      <c r="C2636" s="606"/>
      <c r="D2636" s="601"/>
      <c r="E2636" s="601" t="str">
        <f>IFERROR(INDEX(INSUMOS!$C:$C,MATCH(C2636,INSUMOS!$B:$B,0)),"")</f>
        <v/>
      </c>
      <c r="F2636" s="603" t="str">
        <f>IFERROR(INDEX(INSUMOS!$D:$D,MATCH(C2636,INSUMOS!$B:$B,0)),"")</f>
        <v/>
      </c>
      <c r="G2636" s="83"/>
      <c r="H2636" s="603">
        <f>IFERROR(G2636*F2636,0)</f>
        <v>0</v>
      </c>
      <c r="I2636" s="595"/>
    </row>
    <row r="2637" spans="2:9">
      <c r="B2637" s="599"/>
      <c r="C2637" s="636"/>
      <c r="D2637" s="601"/>
      <c r="E2637" s="601" t="str">
        <f>IFERROR(INDEX(INSUMOS!$C:$C,MATCH(C2637,INSUMOS!$B:$B,0)),"")</f>
        <v/>
      </c>
      <c r="F2637" s="603" t="str">
        <f>IFERROR(INDEX(INSUMOS!$D:$D,MATCH(C2637,INSUMOS!$B:$B,0)),"")</f>
        <v/>
      </c>
      <c r="G2637" s="83"/>
      <c r="H2637" s="603">
        <f>IFERROR(G2637*F2637,0)</f>
        <v>0</v>
      </c>
      <c r="I2637" s="595"/>
    </row>
    <row r="2638" spans="2:9">
      <c r="B2638" s="599"/>
      <c r="C2638" s="654"/>
      <c r="D2638" s="601"/>
      <c r="E2638" s="601" t="str">
        <f>IFERROR(INDEX(INSUMOS!$C:$C,MATCH(C2638,INSUMOS!$B:$B,0)),"")</f>
        <v/>
      </c>
      <c r="F2638" s="603" t="str">
        <f>IFERROR(INDEX(INSUMOS!$D:$D,MATCH(C2638,INSUMOS!$B:$B,0)),"")</f>
        <v/>
      </c>
      <c r="G2638" s="83"/>
      <c r="H2638" s="603">
        <f>IFERROR(G2638*F2638,0)</f>
        <v>0</v>
      </c>
      <c r="I2638" s="595"/>
    </row>
    <row r="2639" spans="2:9" ht="15.75" thickBot="1">
      <c r="B2639" s="599"/>
      <c r="C2639" s="600"/>
      <c r="D2639" s="601"/>
      <c r="E2639" s="601" t="str">
        <f>IFERROR(INDEX(INSUMOS!$C:$C,MATCH(C2639,INSUMOS!$B:$B,0)),"")</f>
        <v/>
      </c>
      <c r="F2639" s="607" t="str">
        <f>IFERROR(INDEX(INSUMOS!$D:$D,MATCH(C2639,INSUMOS!$B:$B,0)),"")</f>
        <v/>
      </c>
      <c r="G2639" s="83"/>
      <c r="H2639" s="608">
        <f>IFERROR(G2639*F2639,0)</f>
        <v>0</v>
      </c>
      <c r="I2639" s="595"/>
    </row>
    <row r="2640" spans="2:9" ht="15.75" thickBot="1">
      <c r="B2640" s="593"/>
      <c r="H2640" s="609" t="s">
        <v>307</v>
      </c>
      <c r="I2640" s="610">
        <f>SUM(H2634:H2639)</f>
        <v>909.66895198666646</v>
      </c>
    </row>
    <row r="2641" spans="2:10">
      <c r="B2641" s="593"/>
      <c r="C2641" s="611" t="s">
        <v>317</v>
      </c>
      <c r="I2641" s="595"/>
    </row>
    <row r="2642" spans="2:10" ht="30">
      <c r="B2642" s="596" t="s">
        <v>295</v>
      </c>
      <c r="C2642" s="597" t="s">
        <v>296</v>
      </c>
      <c r="D2642" s="613" t="s">
        <v>238</v>
      </c>
      <c r="E2642" s="613" t="s">
        <v>22</v>
      </c>
      <c r="F2642" s="613" t="s">
        <v>314</v>
      </c>
      <c r="G2642" s="613" t="s">
        <v>315</v>
      </c>
      <c r="H2642" s="598" t="s">
        <v>301</v>
      </c>
      <c r="I2642" s="595"/>
    </row>
    <row r="2643" spans="2:10">
      <c r="B2643" s="599"/>
      <c r="C2643" s="616" t="s">
        <v>318</v>
      </c>
      <c r="D2643" s="615">
        <v>0.01</v>
      </c>
      <c r="E2643" s="617">
        <v>1</v>
      </c>
      <c r="F2643" s="603">
        <f>+I2631</f>
        <v>18193.379039733329</v>
      </c>
      <c r="G2643" s="601">
        <v>0.01</v>
      </c>
      <c r="H2643" s="603">
        <f>IFERROR(G2643*F2643,0)</f>
        <v>181.9337903973333</v>
      </c>
      <c r="I2643" s="595"/>
    </row>
    <row r="2644" spans="2:10">
      <c r="B2644" s="599"/>
      <c r="C2644" s="600"/>
      <c r="E2644" s="601" t="str">
        <f>IFERROR(INDEX(INSUMOS!$C:$C,MATCH(C2644,INSUMOS!$B:$B,0)),"")</f>
        <v/>
      </c>
      <c r="F2644" s="603" t="str">
        <f>IFERROR(INDEX(INSUMOS!$D:$D,MATCH(C2644,INSUMOS!$B:$B,0)),"")</f>
        <v/>
      </c>
      <c r="G2644" s="601">
        <v>1</v>
      </c>
      <c r="H2644" s="603">
        <f>IFERROR(G2644*F2644,0)</f>
        <v>0</v>
      </c>
      <c r="I2644" s="595"/>
    </row>
    <row r="2645" spans="2:10" ht="15.75" thickBot="1">
      <c r="B2645" s="599"/>
      <c r="C2645" s="606"/>
      <c r="D2645" s="601" t="str">
        <f>IFERROR(INDEX(INSUMOS!$C:$C,MATCH(C2645,INSUMOS!$B:$B,0)),"")</f>
        <v/>
      </c>
      <c r="E2645" s="602"/>
      <c r="F2645" s="603" t="str">
        <f>IFERROR(INDEX(INSUMOS!$D:$D,MATCH(C2645,INSUMOS!$B:$B,0)),"")</f>
        <v/>
      </c>
      <c r="G2645" s="601"/>
      <c r="H2645" s="603">
        <f>IFERROR(G2645*F2645,0)</f>
        <v>0</v>
      </c>
      <c r="I2645" s="595"/>
    </row>
    <row r="2646" spans="2:10" ht="15.75" thickBot="1">
      <c r="B2646" s="618"/>
      <c r="C2646" s="619"/>
      <c r="D2646" s="620"/>
      <c r="E2646" s="621"/>
      <c r="F2646" s="621"/>
      <c r="G2646" s="620"/>
      <c r="H2646" s="609" t="s">
        <v>307</v>
      </c>
      <c r="I2646" s="610">
        <f>SUM(H2643:H2645)</f>
        <v>181.9337903973333</v>
      </c>
    </row>
    <row r="2647" spans="2:10" ht="15.75" thickBot="1"/>
    <row r="2648" spans="2:10" ht="33" customHeight="1" thickBot="1">
      <c r="B2648" s="571"/>
      <c r="C2648" s="572" t="str">
        <f>+$C$2</f>
        <v>MANTENIMIENTO RESTAURANTES ESCOLARES</v>
      </c>
      <c r="D2648" s="573"/>
      <c r="E2648" s="573"/>
      <c r="F2648" s="573"/>
      <c r="G2648" s="574"/>
      <c r="H2648" s="575"/>
      <c r="I2648" s="576"/>
    </row>
    <row r="2649" spans="2:10" ht="33" customHeight="1" thickBot="1">
      <c r="B2649" s="577"/>
      <c r="C2649" s="578" t="str">
        <f>+$C$3</f>
        <v>GOBERNACION DE ANTIOQUIA</v>
      </c>
      <c r="D2649" s="579"/>
      <c r="E2649" s="579"/>
      <c r="F2649" s="579"/>
      <c r="G2649" s="580"/>
      <c r="H2649" s="581"/>
      <c r="I2649" s="582"/>
    </row>
    <row r="2650" spans="2:10" ht="15.75" thickBot="1">
      <c r="B2650" s="593"/>
      <c r="I2650" s="595"/>
    </row>
    <row r="2651" spans="2:10" ht="15.75" thickBot="1">
      <c r="B2651" s="589" t="s">
        <v>6</v>
      </c>
      <c r="C2651" s="773" t="str">
        <f>INDEX(ACTIVIDADES!$C:$C,MATCH(B2652,ACTIVIDADES!$B:$B,0))</f>
        <v>MANTENIMIENTO EN CANOAS Y RUANAS en lámina, limpieza, retiro de basuras, aplicación de anticorrosivo y pintura.</v>
      </c>
      <c r="D2651" s="774"/>
      <c r="E2651" s="774"/>
      <c r="F2651" s="774"/>
      <c r="G2651" s="775"/>
      <c r="H2651" s="587" t="s">
        <v>289</v>
      </c>
      <c r="I2651" s="588" t="s">
        <v>290</v>
      </c>
    </row>
    <row r="2652" spans="2:10">
      <c r="B2652" s="784">
        <f>+ACTIVIDADES!B86</f>
        <v>10.109999999999998</v>
      </c>
      <c r="C2652" s="776"/>
      <c r="D2652" s="777"/>
      <c r="E2652" s="777"/>
      <c r="F2652" s="777"/>
      <c r="G2652" s="778"/>
      <c r="H2652" s="585">
        <f>IF(I2655=0,0,I2669/I2655)</f>
        <v>0.41789451562879421</v>
      </c>
      <c r="I2652" s="586">
        <f>IF(I2655=0,0,I2675/I2655)</f>
        <v>0.53047331635495276</v>
      </c>
    </row>
    <row r="2653" spans="2:10" ht="15.75" thickBot="1">
      <c r="B2653" s="785"/>
      <c r="C2653" s="776"/>
      <c r="D2653" s="777"/>
      <c r="E2653" s="777"/>
      <c r="F2653" s="777"/>
      <c r="G2653" s="778"/>
      <c r="H2653" s="587" t="s">
        <v>291</v>
      </c>
      <c r="I2653" s="588" t="s">
        <v>292</v>
      </c>
    </row>
    <row r="2654" spans="2:10" ht="15.75" thickBot="1">
      <c r="B2654" s="589" t="s">
        <v>22</v>
      </c>
      <c r="C2654" s="776"/>
      <c r="D2654" s="777"/>
      <c r="E2654" s="777"/>
      <c r="F2654" s="777"/>
      <c r="G2654" s="778"/>
      <c r="H2654" s="585">
        <f>IF(I2655=0,0,I2684/I2655)</f>
        <v>4.6327434852703388E-2</v>
      </c>
      <c r="I2654" s="586">
        <f>IF(I2655=0,0,I2690/I2655)</f>
        <v>5.3047331635495279E-3</v>
      </c>
    </row>
    <row r="2655" spans="2:10" ht="15.75" thickBot="1">
      <c r="B2655" s="590" t="str">
        <f>INDEX(ACTIVIDADES!$D:$D,MATCH(B2652,ACTIVIDADES!$B:$B,0))</f>
        <v>m</v>
      </c>
      <c r="C2655" s="781"/>
      <c r="D2655" s="782"/>
      <c r="E2655" s="782"/>
      <c r="F2655" s="782"/>
      <c r="G2655" s="783"/>
      <c r="H2655" s="591" t="s">
        <v>293</v>
      </c>
      <c r="I2655" s="592">
        <f>SUM(I2669:I2690)</f>
        <v>17148.250891058666</v>
      </c>
      <c r="J2655" s="570">
        <f>+B2652</f>
        <v>10.109999999999998</v>
      </c>
    </row>
    <row r="2656" spans="2:10">
      <c r="B2656" s="593"/>
      <c r="C2656" s="594" t="s">
        <v>294</v>
      </c>
      <c r="I2656" s="595"/>
    </row>
    <row r="2657" spans="2:9">
      <c r="B2657" s="596" t="s">
        <v>295</v>
      </c>
      <c r="C2657" s="597" t="s">
        <v>296</v>
      </c>
      <c r="D2657" s="598" t="s">
        <v>297</v>
      </c>
      <c r="E2657" s="598" t="s">
        <v>298</v>
      </c>
      <c r="F2657" s="598" t="s">
        <v>299</v>
      </c>
      <c r="G2657" s="598" t="s">
        <v>300</v>
      </c>
      <c r="H2657" s="598" t="s">
        <v>301</v>
      </c>
      <c r="I2657" s="595"/>
    </row>
    <row r="2658" spans="2:9">
      <c r="B2658" s="599"/>
      <c r="C2658" s="659" t="s">
        <v>409</v>
      </c>
      <c r="D2658" s="601" t="str">
        <f>IFERROR(INDEX(INSUMOS!$C:$C,MATCH(C2658,INSUMOS!$B:$B,0)),"")</f>
        <v>gal</v>
      </c>
      <c r="E2658" s="656">
        <v>1.4999999999999999E-2</v>
      </c>
      <c r="F2658" s="603">
        <f>IFERROR(INDEX(INSUMOS!$D:$D,MATCH(C2658,INSUMOS!$B:$B,0)),"")</f>
        <v>126240</v>
      </c>
      <c r="G2658" s="615">
        <v>0.1</v>
      </c>
      <c r="H2658" s="603">
        <f>IFERROR(G2658*F2658*E2658+F2658*E2658,0)</f>
        <v>2082.96</v>
      </c>
      <c r="I2658" s="595"/>
    </row>
    <row r="2659" spans="2:9">
      <c r="B2659" s="599"/>
      <c r="C2659" s="636" t="s">
        <v>410</v>
      </c>
      <c r="D2659" s="601" t="str">
        <f>IFERROR(INDEX(INSUMOS!$C:$C,MATCH(C2659,INSUMOS!$B:$B,0)),"")</f>
        <v>gal</v>
      </c>
      <c r="E2659" s="656">
        <v>0.03</v>
      </c>
      <c r="F2659" s="603">
        <f>IFERROR(INDEX(INSUMOS!$D:$D,MATCH(C2659,INSUMOS!$B:$B,0)),"")</f>
        <v>84900</v>
      </c>
      <c r="G2659" s="615">
        <v>0.05</v>
      </c>
      <c r="H2659" s="603">
        <f t="shared" ref="H2659:H2668" si="67">IFERROR(G2659*F2659*E2659+F2659*E2659,0)</f>
        <v>2674.35</v>
      </c>
      <c r="I2659" s="595"/>
    </row>
    <row r="2660" spans="2:9">
      <c r="B2660" s="599"/>
      <c r="C2660" s="645" t="s">
        <v>405</v>
      </c>
      <c r="D2660" s="601" t="str">
        <f>IFERROR(INDEX(INSUMOS!$C:$C,MATCH(C2660,INSUMOS!$B:$B,0)),"")</f>
        <v>gal</v>
      </c>
      <c r="E2660" s="656">
        <v>0.03</v>
      </c>
      <c r="F2660" s="603">
        <f>IFERROR(INDEX(INSUMOS!$D:$D,MATCH(C2660,INSUMOS!$B:$B,0)),"")</f>
        <v>74900</v>
      </c>
      <c r="G2660" s="615"/>
      <c r="H2660" s="603">
        <f t="shared" si="67"/>
        <v>2247</v>
      </c>
      <c r="I2660" s="595"/>
    </row>
    <row r="2661" spans="2:9" ht="30">
      <c r="B2661" s="599"/>
      <c r="C2661" s="624" t="s">
        <v>408</v>
      </c>
      <c r="D2661" s="601" t="str">
        <f>IFERROR(INDEX(INSUMOS!$C:$C,MATCH(C2661,INSUMOS!$B:$B,0)),"")</f>
        <v xml:space="preserve"> gal </v>
      </c>
      <c r="E2661" s="656">
        <v>0.01</v>
      </c>
      <c r="F2661" s="603">
        <f>IFERROR(INDEX(INSUMOS!$D:$D,MATCH(C2661,INSUMOS!$B:$B,0)),"")</f>
        <v>12450</v>
      </c>
      <c r="G2661" s="615">
        <v>0.3</v>
      </c>
      <c r="H2661" s="603">
        <f t="shared" si="67"/>
        <v>161.85</v>
      </c>
      <c r="I2661" s="595"/>
    </row>
    <row r="2662" spans="2:9">
      <c r="B2662" s="599"/>
      <c r="C2662" s="606"/>
      <c r="D2662" s="601" t="str">
        <f>IFERROR(INDEX(INSUMOS!$C:$C,MATCH(C2662,INSUMOS!$B:$B,0)),"")</f>
        <v/>
      </c>
      <c r="E2662" s="656"/>
      <c r="F2662" s="603" t="str">
        <f>IFERROR(INDEX(INSUMOS!$D:$D,MATCH(C2662,INSUMOS!$B:$B,0)),"")</f>
        <v/>
      </c>
      <c r="G2662" s="615"/>
      <c r="H2662" s="603">
        <f t="shared" si="67"/>
        <v>0</v>
      </c>
      <c r="I2662" s="595"/>
    </row>
    <row r="2663" spans="2:9">
      <c r="B2663" s="599"/>
      <c r="C2663" s="645"/>
      <c r="D2663" s="601" t="str">
        <f>IFERROR(INDEX(INSUMOS!$C:$C,MATCH(C2663,INSUMOS!$B:$B,0)),"")</f>
        <v/>
      </c>
      <c r="E2663" s="656"/>
      <c r="F2663" s="603" t="str">
        <f>IFERROR(INDEX(INSUMOS!$D:$D,MATCH(C2663,INSUMOS!$B:$B,0)),"")</f>
        <v/>
      </c>
      <c r="G2663" s="615"/>
      <c r="H2663" s="603">
        <f t="shared" si="67"/>
        <v>0</v>
      </c>
      <c r="I2663" s="595"/>
    </row>
    <row r="2664" spans="2:9">
      <c r="B2664" s="599"/>
      <c r="C2664" s="624"/>
      <c r="D2664" s="601" t="str">
        <f>IFERROR(INDEX(INSUMOS!$C:$C,MATCH(C2664,INSUMOS!$B:$B,0)),"")</f>
        <v/>
      </c>
      <c r="E2664" s="658"/>
      <c r="F2664" s="603" t="str">
        <f>IFERROR(INDEX(INSUMOS!$D:$D,MATCH(C2664,INSUMOS!$B:$B,0)),"")</f>
        <v/>
      </c>
      <c r="G2664" s="615"/>
      <c r="H2664" s="603">
        <f t="shared" si="67"/>
        <v>0</v>
      </c>
      <c r="I2664" s="595"/>
    </row>
    <row r="2665" spans="2:9">
      <c r="B2665" s="599"/>
      <c r="C2665" s="650"/>
      <c r="D2665" s="601" t="str">
        <f>IFERROR(INDEX(INSUMOS!$C:$C,MATCH(C2665,INSUMOS!$B:$B,0)),"")</f>
        <v/>
      </c>
      <c r="E2665" s="651"/>
      <c r="F2665" s="603" t="str">
        <f>IFERROR(INDEX(INSUMOS!$D:$D,MATCH(C2665,INSUMOS!$B:$B,0)),"")</f>
        <v/>
      </c>
      <c r="G2665" s="615"/>
      <c r="H2665" s="603">
        <f t="shared" si="67"/>
        <v>0</v>
      </c>
      <c r="I2665" s="595"/>
    </row>
    <row r="2666" spans="2:9">
      <c r="B2666" s="599"/>
      <c r="C2666" s="650"/>
      <c r="D2666" s="601" t="str">
        <f>IFERROR(INDEX(INSUMOS!$C:$C,MATCH(C2666,INSUMOS!$B:$B,0)),"")</f>
        <v/>
      </c>
      <c r="E2666" s="651"/>
      <c r="F2666" s="603" t="str">
        <f>IFERROR(INDEX(INSUMOS!$D:$D,MATCH(C2666,INSUMOS!$B:$B,0)),"")</f>
        <v/>
      </c>
      <c r="G2666" s="615"/>
      <c r="H2666" s="603">
        <f t="shared" si="67"/>
        <v>0</v>
      </c>
      <c r="I2666" s="595"/>
    </row>
    <row r="2667" spans="2:9">
      <c r="B2667" s="599"/>
      <c r="C2667" s="650"/>
      <c r="D2667" s="601" t="str">
        <f>IFERROR(INDEX(INSUMOS!$C:$C,MATCH(C2667,INSUMOS!$B:$B,0)),"")</f>
        <v/>
      </c>
      <c r="E2667" s="651"/>
      <c r="F2667" s="603" t="str">
        <f>IFERROR(INDEX(INSUMOS!$D:$D,MATCH(C2667,INSUMOS!$B:$B,0)),"")</f>
        <v/>
      </c>
      <c r="G2667" s="615"/>
      <c r="H2667" s="603">
        <f t="shared" si="67"/>
        <v>0</v>
      </c>
      <c r="I2667" s="595"/>
    </row>
    <row r="2668" spans="2:9" ht="15.75" thickBot="1">
      <c r="B2668" s="599"/>
      <c r="C2668" s="650"/>
      <c r="D2668" s="601" t="str">
        <f>IFERROR(INDEX(INSUMOS!$C:$C,MATCH(C2668,INSUMOS!$B:$B,0)),"")</f>
        <v/>
      </c>
      <c r="E2668" s="651"/>
      <c r="F2668" s="603" t="str">
        <f>IFERROR(INDEX(INSUMOS!$D:$D,MATCH(C2668,INSUMOS!$B:$B,0)),"")</f>
        <v/>
      </c>
      <c r="G2668" s="615"/>
      <c r="H2668" s="608">
        <f t="shared" si="67"/>
        <v>0</v>
      </c>
      <c r="I2668" s="595"/>
    </row>
    <row r="2669" spans="2:9" ht="15.75" thickBot="1">
      <c r="B2669" s="593"/>
      <c r="H2669" s="609" t="s">
        <v>307</v>
      </c>
      <c r="I2669" s="610">
        <f>SUM(H2658:H2668)</f>
        <v>7166.16</v>
      </c>
    </row>
    <row r="2670" spans="2:9">
      <c r="B2670" s="593"/>
      <c r="C2670" s="611" t="s">
        <v>308</v>
      </c>
      <c r="I2670" s="595"/>
    </row>
    <row r="2671" spans="2:9">
      <c r="B2671" s="596" t="s">
        <v>295</v>
      </c>
      <c r="C2671" s="597" t="s">
        <v>296</v>
      </c>
      <c r="D2671" s="598" t="s">
        <v>309</v>
      </c>
      <c r="E2671" s="612" t="s">
        <v>310</v>
      </c>
      <c r="F2671" s="612"/>
      <c r="G2671" s="613" t="s">
        <v>311</v>
      </c>
      <c r="H2671" s="614" t="s">
        <v>301</v>
      </c>
      <c r="I2671" s="595"/>
    </row>
    <row r="2672" spans="2:9">
      <c r="B2672" s="599"/>
      <c r="C2672" s="606" t="s">
        <v>330</v>
      </c>
      <c r="D2672" s="601">
        <v>1</v>
      </c>
      <c r="E2672" s="615">
        <f>IFERROR(INDEX('MANO DE OBRA'!$F:$F,MATCH(C2672,'MANO DE OBRA'!$B:$B,0)),"")</f>
        <v>0.77116642793298318</v>
      </c>
      <c r="F2672" s="603">
        <f>IFERROR(INDEX('MANO DE OBRA'!$J:$J,MATCH(C2672,'MANO DE OBRA'!$B:$B,0)),"")*D2672</f>
        <v>169529.21377933328</v>
      </c>
      <c r="G2672" s="83">
        <v>30</v>
      </c>
      <c r="H2672" s="603">
        <f>IFERROR((F2672/G2672)*D2672,0)</f>
        <v>5650.9737926444423</v>
      </c>
      <c r="I2672" s="595"/>
    </row>
    <row r="2673" spans="2:9">
      <c r="B2673" s="599"/>
      <c r="C2673" s="606" t="s">
        <v>312</v>
      </c>
      <c r="D2673" s="601">
        <v>1</v>
      </c>
      <c r="E2673" s="615">
        <f>IFERROR(INDEX('MANO DE OBRA'!$F:$F,MATCH(C2673,'MANO DE OBRA'!$B:$B,0)),"")</f>
        <v>0.77116642793298318</v>
      </c>
      <c r="F2673" s="603">
        <f>IFERROR(INDEX('MANO DE OBRA'!$J:$J,MATCH(C2673,'MANO DE OBRA'!$B:$B,0)),"")*D2673</f>
        <v>103371.47181666666</v>
      </c>
      <c r="G2673" s="83">
        <f>+G2672</f>
        <v>30</v>
      </c>
      <c r="H2673" s="603">
        <f>IFERROR((F2673/G2673)*D2673,0)</f>
        <v>3445.7157272222221</v>
      </c>
      <c r="I2673" s="595"/>
    </row>
    <row r="2674" spans="2:9" ht="15.75" thickBot="1">
      <c r="B2674" s="599"/>
      <c r="C2674" s="606"/>
      <c r="D2674" s="601"/>
      <c r="E2674" s="615" t="str">
        <f>IFERROR(INDEX('MANO DE OBRA'!$F:$F,MATCH(C2674,'MANO DE OBRA'!$B:$B,0)),"")</f>
        <v/>
      </c>
      <c r="F2674" s="603" t="str">
        <f>IFERROR(INDEX('MANO DE OBRA'!$J:$J,MATCH(C2674,'MANO DE OBRA'!$B:$B,0)),"")</f>
        <v/>
      </c>
      <c r="G2674" s="83"/>
      <c r="H2674" s="603">
        <f>IFERROR((F2674/G2674)*D2674,0)</f>
        <v>0</v>
      </c>
      <c r="I2674" s="595"/>
    </row>
    <row r="2675" spans="2:9" ht="15.75" thickBot="1">
      <c r="B2675" s="593"/>
      <c r="H2675" s="609" t="s">
        <v>307</v>
      </c>
      <c r="I2675" s="610">
        <f>SUM(H2672:H2674)</f>
        <v>9096.6895198666643</v>
      </c>
    </row>
    <row r="2676" spans="2:9">
      <c r="B2676" s="593"/>
      <c r="C2676" s="611" t="s">
        <v>313</v>
      </c>
      <c r="I2676" s="595"/>
    </row>
    <row r="2677" spans="2:9" ht="30">
      <c r="B2677" s="596" t="s">
        <v>295</v>
      </c>
      <c r="C2677" s="597" t="s">
        <v>296</v>
      </c>
      <c r="D2677" s="613" t="s">
        <v>238</v>
      </c>
      <c r="E2677" s="613" t="s">
        <v>22</v>
      </c>
      <c r="F2677" s="613" t="s">
        <v>314</v>
      </c>
      <c r="G2677" s="613" t="s">
        <v>315</v>
      </c>
      <c r="H2677" s="613" t="s">
        <v>301</v>
      </c>
      <c r="I2677" s="595"/>
    </row>
    <row r="2678" spans="2:9">
      <c r="B2678" s="599"/>
      <c r="C2678" s="616" t="s">
        <v>316</v>
      </c>
      <c r="D2678" s="615">
        <v>0.05</v>
      </c>
      <c r="E2678" s="602"/>
      <c r="F2678" s="603">
        <f>+I2675</f>
        <v>9096.6895198666643</v>
      </c>
      <c r="G2678" s="601">
        <v>1</v>
      </c>
      <c r="H2678" s="603">
        <f>IFERROR(G2678*F2678*D2678,0)</f>
        <v>454.83447599333323</v>
      </c>
      <c r="I2678" s="595"/>
    </row>
    <row r="2679" spans="2:9">
      <c r="B2679" s="599"/>
      <c r="C2679" s="606" t="s">
        <v>325</v>
      </c>
      <c r="D2679" s="601"/>
      <c r="E2679" s="601" t="str">
        <f>IFERROR(INDEX(INSUMOS!$C:$C,MATCH(C2679,INSUMOS!$B:$B,0)),"")</f>
        <v>día</v>
      </c>
      <c r="F2679" s="603">
        <f>IFERROR(INDEX(INSUMOS!$D:$D,MATCH(C2679,INSUMOS!$B:$B,0)),"")</f>
        <v>2900</v>
      </c>
      <c r="G2679" s="83">
        <v>0.1</v>
      </c>
      <c r="H2679" s="603">
        <f>IFERROR(G2679*F2679,0)</f>
        <v>290</v>
      </c>
      <c r="I2679" s="595"/>
    </row>
    <row r="2680" spans="2:9" ht="30">
      <c r="B2680" s="599"/>
      <c r="C2680" s="606" t="s">
        <v>322</v>
      </c>
      <c r="D2680" s="601"/>
      <c r="E2680" s="601" t="str">
        <f>IFERROR(INDEX(INSUMOS!$C:$C,MATCH(C2680,INSUMOS!$B:$B,0)),"")</f>
        <v>día</v>
      </c>
      <c r="F2680" s="603">
        <f>IFERROR(INDEX(INSUMOS!$D:$D,MATCH(C2680,INSUMOS!$B:$B,0)),"")</f>
        <v>248</v>
      </c>
      <c r="G2680" s="83">
        <v>0.2</v>
      </c>
      <c r="H2680" s="603">
        <f>IFERROR(G2680*F2680,0)</f>
        <v>49.6</v>
      </c>
      <c r="I2680" s="595"/>
    </row>
    <row r="2681" spans="2:9">
      <c r="B2681" s="599"/>
      <c r="C2681" s="636"/>
      <c r="D2681" s="601"/>
      <c r="E2681" s="601" t="str">
        <f>IFERROR(INDEX(INSUMOS!$C:$C,MATCH(C2681,INSUMOS!$B:$B,0)),"")</f>
        <v/>
      </c>
      <c r="F2681" s="603" t="str">
        <f>IFERROR(INDEX(INSUMOS!$D:$D,MATCH(C2681,INSUMOS!$B:$B,0)),"")</f>
        <v/>
      </c>
      <c r="G2681" s="83"/>
      <c r="H2681" s="603">
        <f>IFERROR(G2681*F2681,0)</f>
        <v>0</v>
      </c>
      <c r="I2681" s="595"/>
    </row>
    <row r="2682" spans="2:9">
      <c r="B2682" s="599"/>
      <c r="C2682" s="654"/>
      <c r="D2682" s="601"/>
      <c r="E2682" s="601" t="str">
        <f>IFERROR(INDEX(INSUMOS!$C:$C,MATCH(C2682,INSUMOS!$B:$B,0)),"")</f>
        <v/>
      </c>
      <c r="F2682" s="603" t="str">
        <f>IFERROR(INDEX(INSUMOS!$D:$D,MATCH(C2682,INSUMOS!$B:$B,0)),"")</f>
        <v/>
      </c>
      <c r="G2682" s="83"/>
      <c r="H2682" s="603">
        <f>IFERROR(G2682*F2682,0)</f>
        <v>0</v>
      </c>
      <c r="I2682" s="595"/>
    </row>
    <row r="2683" spans="2:9" ht="15.75" thickBot="1">
      <c r="B2683" s="599"/>
      <c r="C2683" s="600"/>
      <c r="D2683" s="601"/>
      <c r="E2683" s="601" t="str">
        <f>IFERROR(INDEX(INSUMOS!$C:$C,MATCH(C2683,INSUMOS!$B:$B,0)),"")</f>
        <v/>
      </c>
      <c r="F2683" s="607" t="str">
        <f>IFERROR(INDEX(INSUMOS!$D:$D,MATCH(C2683,INSUMOS!$B:$B,0)),"")</f>
        <v/>
      </c>
      <c r="G2683" s="83"/>
      <c r="H2683" s="608">
        <f>IFERROR(G2683*F2683,0)</f>
        <v>0</v>
      </c>
      <c r="I2683" s="595"/>
    </row>
    <row r="2684" spans="2:9" ht="15.75" thickBot="1">
      <c r="B2684" s="593"/>
      <c r="H2684" s="609" t="s">
        <v>307</v>
      </c>
      <c r="I2684" s="610">
        <f>SUM(H2678:H2683)</f>
        <v>794.43447599333319</v>
      </c>
    </row>
    <row r="2685" spans="2:9">
      <c r="B2685" s="593"/>
      <c r="C2685" s="611" t="s">
        <v>317</v>
      </c>
      <c r="I2685" s="595"/>
    </row>
    <row r="2686" spans="2:9" ht="30">
      <c r="B2686" s="596" t="s">
        <v>295</v>
      </c>
      <c r="C2686" s="597" t="s">
        <v>296</v>
      </c>
      <c r="D2686" s="613" t="s">
        <v>238</v>
      </c>
      <c r="E2686" s="613" t="s">
        <v>22</v>
      </c>
      <c r="F2686" s="613" t="s">
        <v>314</v>
      </c>
      <c r="G2686" s="613" t="s">
        <v>315</v>
      </c>
      <c r="H2686" s="598" t="s">
        <v>301</v>
      </c>
      <c r="I2686" s="595"/>
    </row>
    <row r="2687" spans="2:9">
      <c r="B2687" s="599"/>
      <c r="C2687" s="616" t="s">
        <v>318</v>
      </c>
      <c r="D2687" s="615">
        <v>0.01</v>
      </c>
      <c r="E2687" s="617">
        <v>1</v>
      </c>
      <c r="F2687" s="603">
        <f>+I2675</f>
        <v>9096.6895198666643</v>
      </c>
      <c r="G2687" s="601">
        <v>0.01</v>
      </c>
      <c r="H2687" s="603">
        <f>IFERROR(G2687*F2687,0)</f>
        <v>90.966895198666649</v>
      </c>
      <c r="I2687" s="595"/>
    </row>
    <row r="2688" spans="2:9">
      <c r="B2688" s="599"/>
      <c r="C2688" s="600"/>
      <c r="E2688" s="601" t="str">
        <f>IFERROR(INDEX(INSUMOS!$C:$C,MATCH(C2688,INSUMOS!$B:$B,0)),"")</f>
        <v/>
      </c>
      <c r="F2688" s="603" t="str">
        <f>IFERROR(INDEX(INSUMOS!$D:$D,MATCH(C2688,INSUMOS!$B:$B,0)),"")</f>
        <v/>
      </c>
      <c r="G2688" s="601">
        <v>1</v>
      </c>
      <c r="H2688" s="603">
        <f>IFERROR(G2688*F2688,0)</f>
        <v>0</v>
      </c>
      <c r="I2688" s="595"/>
    </row>
    <row r="2689" spans="2:10" ht="15.75" thickBot="1">
      <c r="B2689" s="599"/>
      <c r="C2689" s="606"/>
      <c r="D2689" s="601" t="str">
        <f>IFERROR(INDEX(INSUMOS!$C:$C,MATCH(C2689,INSUMOS!$B:$B,0)),"")</f>
        <v/>
      </c>
      <c r="E2689" s="602"/>
      <c r="F2689" s="603" t="str">
        <f>IFERROR(INDEX(INSUMOS!$D:$D,MATCH(C2689,INSUMOS!$B:$B,0)),"")</f>
        <v/>
      </c>
      <c r="G2689" s="601"/>
      <c r="H2689" s="603">
        <f>IFERROR(G2689*F2689,0)</f>
        <v>0</v>
      </c>
      <c r="I2689" s="595"/>
    </row>
    <row r="2690" spans="2:10" ht="15.75" thickBot="1">
      <c r="B2690" s="618"/>
      <c r="C2690" s="619"/>
      <c r="D2690" s="620"/>
      <c r="E2690" s="621"/>
      <c r="F2690" s="621"/>
      <c r="G2690" s="620"/>
      <c r="H2690" s="609" t="s">
        <v>307</v>
      </c>
      <c r="I2690" s="610">
        <f>SUM(H2687:H2689)</f>
        <v>90.966895198666649</v>
      </c>
    </row>
    <row r="2691" spans="2:10" ht="15.75" thickBot="1"/>
    <row r="2692" spans="2:10" ht="33" customHeight="1" thickBot="1">
      <c r="B2692" s="571"/>
      <c r="C2692" s="572" t="str">
        <f>+$C$2</f>
        <v>MANTENIMIENTO RESTAURANTES ESCOLARES</v>
      </c>
      <c r="D2692" s="573"/>
      <c r="E2692" s="573"/>
      <c r="F2692" s="573"/>
      <c r="G2692" s="574"/>
      <c r="H2692" s="575"/>
      <c r="I2692" s="576"/>
    </row>
    <row r="2693" spans="2:10" ht="33" customHeight="1" thickBot="1">
      <c r="B2693" s="577"/>
      <c r="C2693" s="578" t="str">
        <f>+$C$3</f>
        <v>GOBERNACION DE ANTIOQUIA</v>
      </c>
      <c r="D2693" s="579"/>
      <c r="E2693" s="579"/>
      <c r="F2693" s="579"/>
      <c r="G2693" s="580"/>
      <c r="H2693" s="581"/>
      <c r="I2693" s="582"/>
    </row>
    <row r="2694" spans="2:10" ht="15.75" thickBot="1">
      <c r="B2694" s="593"/>
      <c r="I2694" s="595"/>
    </row>
    <row r="2695" spans="2:10" ht="15.75" thickBot="1">
      <c r="B2695" s="589" t="s">
        <v>6</v>
      </c>
      <c r="C2695" s="773" t="str">
        <f>INDEX(ACTIVIDADES!$C:$C,MATCH(B2696,ACTIVIDADES!$B:$B,0))</f>
        <v>Suministro y colocación de puerta reja metálica corrediza de 1,80 x 3.00 m. Incluye riel guía inferior y superior, rodachines, perfil metálico recibidor en U pesado y todos los demás elementos necesarios para su correcta instalación y funcionamiento.</v>
      </c>
      <c r="D2695" s="774"/>
      <c r="E2695" s="774"/>
      <c r="F2695" s="774"/>
      <c r="G2695" s="775"/>
      <c r="H2695" s="587" t="s">
        <v>289</v>
      </c>
      <c r="I2695" s="588" t="s">
        <v>290</v>
      </c>
    </row>
    <row r="2696" spans="2:10">
      <c r="B2696" s="784">
        <f>+ACTIVIDADES!B89</f>
        <v>11.01</v>
      </c>
      <c r="C2696" s="776"/>
      <c r="D2696" s="777"/>
      <c r="E2696" s="777"/>
      <c r="F2696" s="777"/>
      <c r="G2696" s="778"/>
      <c r="H2696" s="585">
        <f>IF(I2699=0,0,I2717/I2699)</f>
        <v>0.36459885390541069</v>
      </c>
      <c r="I2696" s="586">
        <f>IF(I2699=0,0,I2723/I2699)</f>
        <v>0.59943504348546162</v>
      </c>
    </row>
    <row r="2697" spans="2:10" ht="15.75" thickBot="1">
      <c r="B2697" s="785"/>
      <c r="C2697" s="776"/>
      <c r="D2697" s="777"/>
      <c r="E2697" s="777"/>
      <c r="F2697" s="777"/>
      <c r="G2697" s="778"/>
      <c r="H2697" s="587" t="s">
        <v>291</v>
      </c>
      <c r="I2697" s="588" t="s">
        <v>292</v>
      </c>
    </row>
    <row r="2698" spans="2:10" ht="15.75" thickBot="1">
      <c r="B2698" s="589" t="s">
        <v>22</v>
      </c>
      <c r="C2698" s="776"/>
      <c r="D2698" s="777"/>
      <c r="E2698" s="777"/>
      <c r="F2698" s="777"/>
      <c r="G2698" s="778"/>
      <c r="H2698" s="585">
        <f>IF(I2699=0,0,I2734/I2699)</f>
        <v>2.9971752174273083E-2</v>
      </c>
      <c r="I2698" s="586">
        <f>IF(I2699=0,0,I2740/I2699)</f>
        <v>5.9943504348546166E-3</v>
      </c>
    </row>
    <row r="2699" spans="2:10" ht="15.75" thickBot="1">
      <c r="B2699" s="590" t="str">
        <f>INDEX(ACTIVIDADES!$D:$D,MATCH(B2696,ACTIVIDADES!$B:$B,0))</f>
        <v>un</v>
      </c>
      <c r="C2699" s="781"/>
      <c r="D2699" s="782"/>
      <c r="E2699" s="782"/>
      <c r="F2699" s="782"/>
      <c r="G2699" s="783"/>
      <c r="H2699" s="591" t="s">
        <v>293</v>
      </c>
      <c r="I2699" s="592">
        <f>SUM(I2717:I2740)</f>
        <v>326789.26803073083</v>
      </c>
      <c r="J2699" s="570">
        <f>+B2696</f>
        <v>11.01</v>
      </c>
    </row>
    <row r="2700" spans="2:10">
      <c r="B2700" s="593"/>
      <c r="C2700" s="594" t="s">
        <v>294</v>
      </c>
      <c r="I2700" s="595"/>
    </row>
    <row r="2701" spans="2:10">
      <c r="B2701" s="596" t="s">
        <v>295</v>
      </c>
      <c r="C2701" s="597" t="s">
        <v>296</v>
      </c>
      <c r="D2701" s="598" t="s">
        <v>297</v>
      </c>
      <c r="E2701" s="598" t="s">
        <v>298</v>
      </c>
      <c r="F2701" s="598" t="s">
        <v>299</v>
      </c>
      <c r="G2701" s="598" t="s">
        <v>300</v>
      </c>
      <c r="H2701" s="598" t="s">
        <v>301</v>
      </c>
      <c r="I2701" s="595"/>
    </row>
    <row r="2702" spans="2:10">
      <c r="B2702" s="599"/>
      <c r="C2702" s="600" t="s">
        <v>411</v>
      </c>
      <c r="D2702" s="601" t="str">
        <f>IFERROR(INDEX(INSUMOS!$C:$C,MATCH(C2702,INSUMOS!$B:$B,0)),"")</f>
        <v>m</v>
      </c>
      <c r="E2702" s="634">
        <v>2.2222222222222201</v>
      </c>
      <c r="F2702" s="603">
        <f>IFERROR(INDEX(INSUMOS!$D:$D,MATCH(C2702,INSUMOS!$B:$B,0)),"")</f>
        <v>12074</v>
      </c>
      <c r="G2702" s="615">
        <v>0.1</v>
      </c>
      <c r="H2702" s="603">
        <f>IFERROR(G2702*F2702*E2702+F2702*E2702,0)</f>
        <v>29514.222222222194</v>
      </c>
      <c r="I2702" s="595"/>
    </row>
    <row r="2703" spans="2:10">
      <c r="B2703" s="599"/>
      <c r="C2703" s="600" t="s">
        <v>412</v>
      </c>
      <c r="D2703" s="601" t="str">
        <f>IFERROR(INDEX(INSUMOS!$C:$C,MATCH(C2703,INSUMOS!$B:$B,0)),"")</f>
        <v>m</v>
      </c>
      <c r="E2703" s="634">
        <v>7.2222222222222197</v>
      </c>
      <c r="F2703" s="603">
        <f>IFERROR(INDEX(INSUMOS!$D:$D,MATCH(C2703,INSUMOS!$B:$B,0)),"")</f>
        <v>3720</v>
      </c>
      <c r="G2703" s="615"/>
      <c r="H2703" s="603">
        <f t="shared" ref="H2703:H2716" si="68">IFERROR(G2703*F2703*E2703+F2703*E2703,0)</f>
        <v>26866.666666666657</v>
      </c>
      <c r="I2703" s="595"/>
    </row>
    <row r="2704" spans="2:10">
      <c r="B2704" s="599"/>
      <c r="C2704" s="600" t="s">
        <v>413</v>
      </c>
      <c r="D2704" s="601" t="str">
        <f>IFERROR(INDEX(INSUMOS!$C:$C,MATCH(C2704,INSUMOS!$B:$B,0)),"")</f>
        <v>m</v>
      </c>
      <c r="E2704" s="658">
        <v>0.64814814814814803</v>
      </c>
      <c r="F2704" s="603">
        <f>IFERROR(INDEX(INSUMOS!$D:$D,MATCH(C2704,INSUMOS!$B:$B,0)),"")</f>
        <v>11761</v>
      </c>
      <c r="G2704" s="615"/>
      <c r="H2704" s="603">
        <f t="shared" si="68"/>
        <v>7622.8703703703686</v>
      </c>
      <c r="I2704" s="595"/>
    </row>
    <row r="2705" spans="2:9">
      <c r="B2705" s="599"/>
      <c r="C2705" s="600" t="s">
        <v>414</v>
      </c>
      <c r="D2705" s="601" t="str">
        <f>IFERROR(INDEX(INSUMOS!$C:$C,MATCH(C2705,INSUMOS!$B:$B,0)),"")</f>
        <v>kg</v>
      </c>
      <c r="E2705" s="634">
        <v>1.8518518518518501</v>
      </c>
      <c r="F2705" s="603">
        <f>IFERROR(INDEX(INSUMOS!$D:$D,MATCH(C2705,INSUMOS!$B:$B,0)),"")</f>
        <v>5225</v>
      </c>
      <c r="G2705" s="615"/>
      <c r="H2705" s="603">
        <f t="shared" si="68"/>
        <v>9675.9259259259161</v>
      </c>
      <c r="I2705" s="595"/>
    </row>
    <row r="2706" spans="2:9">
      <c r="B2706" s="599"/>
      <c r="C2706" s="600" t="s">
        <v>415</v>
      </c>
      <c r="D2706" s="601" t="str">
        <f>IFERROR(INDEX(INSUMOS!$C:$C,MATCH(C2706,INSUMOS!$B:$B,0)),"")</f>
        <v>un</v>
      </c>
      <c r="E2706" s="634">
        <v>0.18518518518518501</v>
      </c>
      <c r="F2706" s="603">
        <f>IFERROR(INDEX(INSUMOS!$D:$D,MATCH(C2706,INSUMOS!$B:$B,0)),"")</f>
        <v>51755</v>
      </c>
      <c r="G2706" s="615"/>
      <c r="H2706" s="603">
        <f t="shared" si="68"/>
        <v>9584.25925925925</v>
      </c>
      <c r="I2706" s="595"/>
    </row>
    <row r="2707" spans="2:9">
      <c r="B2707" s="599"/>
      <c r="C2707" s="600" t="s">
        <v>416</v>
      </c>
      <c r="D2707" s="601" t="str">
        <f>IFERROR(INDEX(INSUMOS!$C:$C,MATCH(C2707,INSUMOS!$B:$B,0)),"")</f>
        <v>un</v>
      </c>
      <c r="E2707" s="634">
        <v>0.55555555555555503</v>
      </c>
      <c r="F2707" s="603">
        <f>IFERROR(INDEX(INSUMOS!$D:$D,MATCH(C2707,INSUMOS!$B:$B,0)),"")</f>
        <v>16550</v>
      </c>
      <c r="G2707" s="615"/>
      <c r="H2707" s="603">
        <f t="shared" si="68"/>
        <v>9194.4444444444362</v>
      </c>
      <c r="I2707" s="595"/>
    </row>
    <row r="2708" spans="2:9">
      <c r="B2708" s="599"/>
      <c r="C2708" s="600" t="s">
        <v>417</v>
      </c>
      <c r="D2708" s="601" t="str">
        <f>IFERROR(INDEX(INSUMOS!$C:$C,MATCH(C2708,INSUMOS!$B:$B,0)),"")</f>
        <v>kg</v>
      </c>
      <c r="E2708" s="634">
        <v>0.46296296296296302</v>
      </c>
      <c r="F2708" s="603">
        <f>IFERROR(INDEX(INSUMOS!$D:$D,MATCH(C2708,INSUMOS!$B:$B,0)),"")</f>
        <v>8300</v>
      </c>
      <c r="G2708" s="615"/>
      <c r="H2708" s="603">
        <f t="shared" si="68"/>
        <v>3842.5925925925931</v>
      </c>
      <c r="I2708" s="595"/>
    </row>
    <row r="2709" spans="2:9">
      <c r="B2709" s="599"/>
      <c r="C2709" s="600" t="s">
        <v>418</v>
      </c>
      <c r="D2709" s="601" t="str">
        <f>IFERROR(INDEX(INSUMOS!$C:$C,MATCH(C2709,INSUMOS!$B:$B,0)),"")</f>
        <v>gal</v>
      </c>
      <c r="E2709" s="634">
        <v>3.0333333333333299E-2</v>
      </c>
      <c r="F2709" s="603">
        <f>IFERROR(INDEX(INSUMOS!$D:$D,MATCH(C2709,INSUMOS!$B:$B,0)),"")</f>
        <v>106400</v>
      </c>
      <c r="G2709" s="615"/>
      <c r="H2709" s="603">
        <f t="shared" si="68"/>
        <v>3227.4666666666631</v>
      </c>
      <c r="I2709" s="595"/>
    </row>
    <row r="2710" spans="2:9">
      <c r="B2710" s="599"/>
      <c r="C2710" s="600" t="s">
        <v>419</v>
      </c>
      <c r="D2710" s="601" t="str">
        <f>IFERROR(INDEX(INSUMOS!$C:$C,MATCH(C2710,INSUMOS!$B:$B,0)),"")</f>
        <v>gal</v>
      </c>
      <c r="E2710" s="634">
        <v>3.0333333333333299E-2</v>
      </c>
      <c r="F2710" s="603">
        <f>IFERROR(INDEX(INSUMOS!$D:$D,MATCH(C2710,INSUMOS!$B:$B,0)),"")</f>
        <v>219700</v>
      </c>
      <c r="G2710" s="615"/>
      <c r="H2710" s="603">
        <f t="shared" si="68"/>
        <v>6664.2333333333254</v>
      </c>
      <c r="I2710" s="595"/>
    </row>
    <row r="2711" spans="2:9">
      <c r="B2711" s="599"/>
      <c r="C2711" s="600" t="s">
        <v>420</v>
      </c>
      <c r="D2711" s="601" t="str">
        <f>IFERROR(INDEX(INSUMOS!$C:$C,MATCH(C2711,INSUMOS!$B:$B,0)),"")</f>
        <v>gal</v>
      </c>
      <c r="E2711" s="634">
        <v>6.0666666666666702E-2</v>
      </c>
      <c r="F2711" s="603">
        <f>IFERROR(INDEX(INSUMOS!$D:$D,MATCH(C2711,INSUMOS!$B:$B,0)),"")</f>
        <v>200300</v>
      </c>
      <c r="G2711" s="615"/>
      <c r="H2711" s="603">
        <f t="shared" si="68"/>
        <v>12151.53333333334</v>
      </c>
      <c r="I2711" s="595"/>
    </row>
    <row r="2712" spans="2:9">
      <c r="B2712" s="599"/>
      <c r="C2712" s="600" t="s">
        <v>421</v>
      </c>
      <c r="D2712" s="601" t="str">
        <f>IFERROR(INDEX(INSUMOS!$C:$C,MATCH(C2712,INSUMOS!$B:$B,0)),"")</f>
        <v>kg</v>
      </c>
      <c r="E2712" s="634">
        <v>2.7777777777777801E-2</v>
      </c>
      <c r="F2712" s="603">
        <f>IFERROR(INDEX(INSUMOS!$D:$D,MATCH(C2712,INSUMOS!$B:$B,0)),"")</f>
        <v>19900</v>
      </c>
      <c r="G2712" s="615"/>
      <c r="H2712" s="603">
        <f t="shared" si="68"/>
        <v>552.77777777777828</v>
      </c>
      <c r="I2712" s="595"/>
    </row>
    <row r="2713" spans="2:9">
      <c r="B2713" s="599"/>
      <c r="C2713" s="600" t="s">
        <v>422</v>
      </c>
      <c r="D2713" s="601" t="str">
        <f>IFERROR(INDEX(INSUMOS!$C:$C,MATCH(C2713,INSUMOS!$B:$B,0)),"")</f>
        <v>un</v>
      </c>
      <c r="E2713" s="634">
        <v>0.18518518518518501</v>
      </c>
      <c r="F2713" s="603">
        <f>IFERROR(INDEX(INSUMOS!$D:$D,MATCH(C2713,INSUMOS!$B:$B,0)),"")</f>
        <v>1350</v>
      </c>
      <c r="G2713" s="615"/>
      <c r="H2713" s="603">
        <f t="shared" si="68"/>
        <v>249.99999999999977</v>
      </c>
      <c r="I2713" s="595"/>
    </row>
    <row r="2714" spans="2:9">
      <c r="B2714" s="599"/>
      <c r="C2714" s="600"/>
      <c r="D2714" s="601" t="str">
        <f>IFERROR(INDEX(INSUMOS!$C:$C,MATCH(C2714,INSUMOS!$B:$B,0)),"")</f>
        <v/>
      </c>
      <c r="E2714" s="634"/>
      <c r="F2714" s="603" t="str">
        <f>IFERROR(INDEX(INSUMOS!$D:$D,MATCH(C2714,INSUMOS!$B:$B,0)),"")</f>
        <v/>
      </c>
      <c r="G2714" s="615"/>
      <c r="H2714" s="603">
        <f t="shared" si="68"/>
        <v>0</v>
      </c>
      <c r="I2714" s="595"/>
    </row>
    <row r="2715" spans="2:9">
      <c r="B2715" s="599"/>
      <c r="C2715" s="606"/>
      <c r="D2715" s="601" t="str">
        <f>IFERROR(INDEX(INSUMOS!$C:$C,MATCH(C2715,INSUMOS!$B:$B,0)),"")</f>
        <v/>
      </c>
      <c r="E2715" s="602"/>
      <c r="F2715" s="603" t="str">
        <f>IFERROR(INDEX(INSUMOS!$D:$D,MATCH(C2715,INSUMOS!$B:$B,0)),"")</f>
        <v/>
      </c>
      <c r="G2715" s="615"/>
      <c r="H2715" s="603">
        <f t="shared" si="68"/>
        <v>0</v>
      </c>
      <c r="I2715" s="595"/>
    </row>
    <row r="2716" spans="2:9" ht="15.75" thickBot="1">
      <c r="B2716" s="599"/>
      <c r="C2716" s="606"/>
      <c r="D2716" s="601" t="str">
        <f>IFERROR(INDEX(INSUMOS!$C:$C,MATCH(C2716,INSUMOS!$B:$B,0)),"")</f>
        <v/>
      </c>
      <c r="E2716" s="602"/>
      <c r="F2716" s="603" t="str">
        <f>IFERROR(INDEX(INSUMOS!$D:$D,MATCH(C2716,INSUMOS!$B:$B,0)),"")</f>
        <v/>
      </c>
      <c r="G2716" s="615"/>
      <c r="H2716" s="608">
        <f t="shared" si="68"/>
        <v>0</v>
      </c>
      <c r="I2716" s="595"/>
    </row>
    <row r="2717" spans="2:9" ht="15.75" thickBot="1">
      <c r="B2717" s="593"/>
      <c r="H2717" s="609" t="s">
        <v>307</v>
      </c>
      <c r="I2717" s="610">
        <f>SUM(H2702:H2716)</f>
        <v>119146.99259259252</v>
      </c>
    </row>
    <row r="2718" spans="2:9">
      <c r="B2718" s="593"/>
      <c r="C2718" s="611" t="s">
        <v>308</v>
      </c>
      <c r="I2718" s="595"/>
    </row>
    <row r="2719" spans="2:9">
      <c r="B2719" s="596" t="s">
        <v>295</v>
      </c>
      <c r="C2719" s="597" t="s">
        <v>296</v>
      </c>
      <c r="D2719" s="598" t="s">
        <v>309</v>
      </c>
      <c r="E2719" s="612" t="s">
        <v>310</v>
      </c>
      <c r="F2719" s="612"/>
      <c r="G2719" s="613" t="s">
        <v>311</v>
      </c>
      <c r="H2719" s="614" t="s">
        <v>301</v>
      </c>
      <c r="I2719" s="595"/>
    </row>
    <row r="2720" spans="2:9">
      <c r="B2720" s="599"/>
      <c r="C2720" s="606" t="s">
        <v>320</v>
      </c>
      <c r="D2720" s="601">
        <v>1</v>
      </c>
      <c r="E2720" s="615">
        <f>IFERROR(INDEX('MANO DE OBRA'!$F:$F,MATCH(C2720,'MANO DE OBRA'!$B:$B,0)),"")</f>
        <v>0.77116642793298318</v>
      </c>
      <c r="F2720" s="603">
        <f>IFERROR(INDEX('MANO DE OBRA'!$J:$J,MATCH(C2720,'MANO DE OBRA'!$B:$B,0)),"")</f>
        <v>133349.19864350001</v>
      </c>
      <c r="G2720" s="83">
        <v>3</v>
      </c>
      <c r="H2720" s="603">
        <f>IFERROR((F2720/G2720)*D2720,0)</f>
        <v>44449.732881166674</v>
      </c>
      <c r="I2720" s="595"/>
    </row>
    <row r="2721" spans="2:9">
      <c r="B2721" s="599"/>
      <c r="C2721" s="606" t="s">
        <v>330</v>
      </c>
      <c r="D2721" s="601">
        <v>1</v>
      </c>
      <c r="E2721" s="615">
        <f>IFERROR(INDEX('MANO DE OBRA'!$F:$F,MATCH(C2721,'MANO DE OBRA'!$B:$B,0)),"")</f>
        <v>0.77116642793298318</v>
      </c>
      <c r="F2721" s="603">
        <f>IFERROR(INDEX('MANO DE OBRA'!$J:$J,MATCH(C2721,'MANO DE OBRA'!$B:$B,0)),"")</f>
        <v>169529.21377933328</v>
      </c>
      <c r="G2721" s="83">
        <v>2</v>
      </c>
      <c r="H2721" s="603">
        <f>IFERROR((F2721/G2721)*D2721,0)</f>
        <v>84764.60688966664</v>
      </c>
      <c r="I2721" s="595"/>
    </row>
    <row r="2722" spans="2:9" ht="15.75" thickBot="1">
      <c r="B2722" s="599"/>
      <c r="C2722" s="606" t="s">
        <v>320</v>
      </c>
      <c r="D2722" s="601">
        <v>1</v>
      </c>
      <c r="E2722" s="615">
        <f>IFERROR(INDEX('MANO DE OBRA'!$F:$F,MATCH(C2722,'MANO DE OBRA'!$B:$B,0)),"")</f>
        <v>0.77116642793298318</v>
      </c>
      <c r="F2722" s="603">
        <f>IFERROR(INDEX('MANO DE OBRA'!$J:$J,MATCH(C2722,'MANO DE OBRA'!$B:$B,0)),"")</f>
        <v>133349.19864350001</v>
      </c>
      <c r="G2722" s="83">
        <f>+G2721</f>
        <v>2</v>
      </c>
      <c r="H2722" s="603">
        <f>IFERROR((F2722/G2722)*D2722,0)</f>
        <v>66674.599321750007</v>
      </c>
      <c r="I2722" s="595"/>
    </row>
    <row r="2723" spans="2:9" ht="15.75" thickBot="1">
      <c r="B2723" s="593"/>
      <c r="H2723" s="609" t="s">
        <v>307</v>
      </c>
      <c r="I2723" s="610">
        <f>SUM(H2720:H2722)</f>
        <v>195888.93909258331</v>
      </c>
    </row>
    <row r="2724" spans="2:9">
      <c r="B2724" s="593"/>
      <c r="C2724" s="611" t="s">
        <v>313</v>
      </c>
      <c r="I2724" s="595"/>
    </row>
    <row r="2725" spans="2:9" ht="30">
      <c r="B2725" s="596" t="s">
        <v>295</v>
      </c>
      <c r="C2725" s="597" t="s">
        <v>296</v>
      </c>
      <c r="D2725" s="613" t="s">
        <v>238</v>
      </c>
      <c r="E2725" s="613" t="s">
        <v>22</v>
      </c>
      <c r="F2725" s="613" t="s">
        <v>314</v>
      </c>
      <c r="G2725" s="613" t="s">
        <v>315</v>
      </c>
      <c r="H2725" s="613" t="s">
        <v>301</v>
      </c>
      <c r="I2725" s="595"/>
    </row>
    <row r="2726" spans="2:9">
      <c r="B2726" s="599"/>
      <c r="C2726" s="616" t="s">
        <v>316</v>
      </c>
      <c r="D2726" s="615">
        <v>0.05</v>
      </c>
      <c r="E2726" s="602"/>
      <c r="F2726" s="603">
        <f>+I2723</f>
        <v>195888.93909258331</v>
      </c>
      <c r="G2726" s="601">
        <v>1</v>
      </c>
      <c r="H2726" s="603">
        <f>IFERROR(G2726*F2726*D2726,0)</f>
        <v>9794.4469546291657</v>
      </c>
      <c r="I2726" s="595"/>
    </row>
    <row r="2727" spans="2:9" ht="30">
      <c r="B2727" s="599"/>
      <c r="C2727" s="600" t="s">
        <v>423</v>
      </c>
      <c r="D2727" s="601"/>
      <c r="E2727" s="601" t="str">
        <f>IFERROR(INDEX(INSUMOS!$C:$C,MATCH(C2727,INSUMOS!$B:$B,0)),"")</f>
        <v/>
      </c>
      <c r="F2727" s="607" t="str">
        <f>IFERROR(INDEX(INSUMOS!$D:$D,MATCH(C2727,INSUMOS!$B:$B,0)),"")</f>
        <v/>
      </c>
      <c r="G2727" s="658">
        <v>0.18518999999999999</v>
      </c>
      <c r="H2727" s="603">
        <f t="shared" ref="H2727:H2733" si="69">IFERROR(G2727*F2727,0)</f>
        <v>0</v>
      </c>
      <c r="I2727" s="595"/>
    </row>
    <row r="2728" spans="2:9">
      <c r="B2728" s="599"/>
      <c r="C2728" s="600"/>
      <c r="D2728" s="601"/>
      <c r="E2728" s="601" t="str">
        <f>IFERROR(INDEX(INSUMOS!$C:$C,MATCH(C2728,INSUMOS!$B:$B,0)),"")</f>
        <v/>
      </c>
      <c r="F2728" s="607" t="str">
        <f>IFERROR(INDEX(INSUMOS!$D:$D,MATCH(C2728,INSUMOS!$B:$B,0)),"")</f>
        <v/>
      </c>
      <c r="G2728" s="83"/>
      <c r="H2728" s="603">
        <f t="shared" si="69"/>
        <v>0</v>
      </c>
      <c r="I2728" s="595"/>
    </row>
    <row r="2729" spans="2:9">
      <c r="B2729" s="599"/>
      <c r="C2729" s="636"/>
      <c r="D2729" s="601"/>
      <c r="E2729" s="601" t="str">
        <f>IFERROR(INDEX(INSUMOS!$C:$C,MATCH(C2729,INSUMOS!$B:$B,0)),"")</f>
        <v/>
      </c>
      <c r="F2729" s="607" t="str">
        <f>IFERROR(INDEX(INSUMOS!$D:$D,MATCH(C2729,INSUMOS!$B:$B,0)),"")</f>
        <v/>
      </c>
      <c r="G2729" s="660"/>
      <c r="H2729" s="603">
        <f t="shared" si="69"/>
        <v>0</v>
      </c>
      <c r="I2729" s="595"/>
    </row>
    <row r="2730" spans="2:9">
      <c r="B2730" s="599"/>
      <c r="C2730" s="636"/>
      <c r="D2730" s="601"/>
      <c r="E2730" s="601" t="str">
        <f>IFERROR(INDEX(INSUMOS!$C:$C,MATCH(C2730,INSUMOS!$B:$B,0)),"")</f>
        <v/>
      </c>
      <c r="F2730" s="607" t="str">
        <f>IFERROR(INDEX(INSUMOS!$D:$D,MATCH(C2730,INSUMOS!$B:$B,0)),"")</f>
        <v/>
      </c>
      <c r="G2730" s="660"/>
      <c r="H2730" s="603">
        <f t="shared" si="69"/>
        <v>0</v>
      </c>
      <c r="I2730" s="595"/>
    </row>
    <row r="2731" spans="2:9">
      <c r="B2731" s="599"/>
      <c r="C2731" s="636"/>
      <c r="D2731" s="601"/>
      <c r="E2731" s="601" t="str">
        <f>IFERROR(INDEX(INSUMOS!$C:$C,MATCH(C2731,INSUMOS!$B:$B,0)),"")</f>
        <v/>
      </c>
      <c r="F2731" s="607" t="str">
        <f>IFERROR(INDEX(INSUMOS!$D:$D,MATCH(C2731,INSUMOS!$B:$B,0)),"")</f>
        <v/>
      </c>
      <c r="G2731" s="660"/>
      <c r="H2731" s="603">
        <f t="shared" si="69"/>
        <v>0</v>
      </c>
      <c r="I2731" s="595"/>
    </row>
    <row r="2732" spans="2:9">
      <c r="B2732" s="599"/>
      <c r="C2732" s="636"/>
      <c r="D2732" s="601"/>
      <c r="E2732" s="601" t="str">
        <f>IFERROR(INDEX(INSUMOS!$C:$C,MATCH(C2732,INSUMOS!$B:$B,0)),"")</f>
        <v/>
      </c>
      <c r="F2732" s="607" t="str">
        <f>IFERROR(INDEX(INSUMOS!$D:$D,MATCH(C2732,INSUMOS!$B:$B,0)),"")</f>
        <v/>
      </c>
      <c r="G2732" s="660"/>
      <c r="H2732" s="603">
        <f t="shared" si="69"/>
        <v>0</v>
      </c>
      <c r="I2732" s="595"/>
    </row>
    <row r="2733" spans="2:9" ht="15.75" thickBot="1">
      <c r="B2733" s="599"/>
      <c r="C2733" s="636"/>
      <c r="D2733" s="601"/>
      <c r="E2733" s="601" t="str">
        <f>IFERROR(INDEX(INSUMOS!$C:$C,MATCH(C2733,INSUMOS!$B:$B,0)),"")</f>
        <v/>
      </c>
      <c r="F2733" s="607" t="str">
        <f>IFERROR(INDEX(INSUMOS!$D:$D,MATCH(C2733,INSUMOS!$B:$B,0)),"")</f>
        <v/>
      </c>
      <c r="G2733" s="660"/>
      <c r="H2733" s="608">
        <f t="shared" si="69"/>
        <v>0</v>
      </c>
      <c r="I2733" s="595"/>
    </row>
    <row r="2734" spans="2:9" ht="15.75" thickBot="1">
      <c r="B2734" s="593"/>
      <c r="H2734" s="609" t="s">
        <v>307</v>
      </c>
      <c r="I2734" s="610">
        <f>SUM(H2726:H2733)</f>
        <v>9794.4469546291657</v>
      </c>
    </row>
    <row r="2735" spans="2:9">
      <c r="B2735" s="593"/>
      <c r="C2735" s="611" t="s">
        <v>317</v>
      </c>
      <c r="I2735" s="595"/>
    </row>
    <row r="2736" spans="2:9" ht="30">
      <c r="B2736" s="596" t="s">
        <v>295</v>
      </c>
      <c r="C2736" s="597" t="s">
        <v>296</v>
      </c>
      <c r="D2736" s="613" t="s">
        <v>238</v>
      </c>
      <c r="E2736" s="613" t="s">
        <v>22</v>
      </c>
      <c r="F2736" s="613" t="s">
        <v>314</v>
      </c>
      <c r="G2736" s="613" t="s">
        <v>315</v>
      </c>
      <c r="H2736" s="598" t="s">
        <v>301</v>
      </c>
      <c r="I2736" s="595"/>
    </row>
    <row r="2737" spans="2:10">
      <c r="B2737" s="599"/>
      <c r="C2737" s="616" t="s">
        <v>318</v>
      </c>
      <c r="D2737" s="615">
        <v>0.01</v>
      </c>
      <c r="E2737" s="617">
        <v>1</v>
      </c>
      <c r="F2737" s="603">
        <f>+I2723</f>
        <v>195888.93909258331</v>
      </c>
      <c r="G2737" s="601">
        <v>0.01</v>
      </c>
      <c r="H2737" s="603">
        <f>IFERROR(G2737*F2737,0)</f>
        <v>1958.8893909258331</v>
      </c>
      <c r="I2737" s="595"/>
    </row>
    <row r="2738" spans="2:10">
      <c r="B2738" s="599"/>
      <c r="C2738" s="600"/>
      <c r="E2738" s="601" t="str">
        <f>IFERROR(INDEX(INSUMOS!$C:$C,MATCH(C2738,INSUMOS!$B:$B,0)),"")</f>
        <v/>
      </c>
      <c r="F2738" s="603" t="str">
        <f>IFERROR(INDEX(INSUMOS!$D:$D,MATCH(C2738,INSUMOS!$B:$B,0)),"")</f>
        <v/>
      </c>
      <c r="G2738" s="601">
        <v>1</v>
      </c>
      <c r="H2738" s="603">
        <f>IFERROR(G2738*F2738,0)</f>
        <v>0</v>
      </c>
      <c r="I2738" s="595"/>
    </row>
    <row r="2739" spans="2:10" ht="15.75" thickBot="1">
      <c r="B2739" s="599"/>
      <c r="C2739" s="606"/>
      <c r="D2739" s="601" t="str">
        <f>IFERROR(INDEX(INSUMOS!$C:$C,MATCH(C2739,INSUMOS!$B:$B,0)),"")</f>
        <v/>
      </c>
      <c r="E2739" s="602"/>
      <c r="F2739" s="603" t="str">
        <f>IFERROR(INDEX(INSUMOS!$D:$D,MATCH(C2739,INSUMOS!$B:$B,0)),"")</f>
        <v/>
      </c>
      <c r="G2739" s="601"/>
      <c r="H2739" s="603">
        <f>IFERROR(G2739*F2739,0)</f>
        <v>0</v>
      </c>
      <c r="I2739" s="595"/>
    </row>
    <row r="2740" spans="2:10" ht="15.75" thickBot="1">
      <c r="B2740" s="618"/>
      <c r="C2740" s="619"/>
      <c r="D2740" s="620"/>
      <c r="E2740" s="621"/>
      <c r="F2740" s="621"/>
      <c r="G2740" s="620"/>
      <c r="H2740" s="609" t="s">
        <v>307</v>
      </c>
      <c r="I2740" s="610">
        <f>SUM(H2737:H2739)</f>
        <v>1958.8893909258331</v>
      </c>
    </row>
    <row r="2741" spans="2:10" ht="15.75" thickBot="1"/>
    <row r="2742" spans="2:10" ht="33" customHeight="1" thickBot="1">
      <c r="B2742" s="571"/>
      <c r="C2742" s="572" t="str">
        <f>+$C$2</f>
        <v>MANTENIMIENTO RESTAURANTES ESCOLARES</v>
      </c>
      <c r="D2742" s="573"/>
      <c r="E2742" s="573"/>
      <c r="F2742" s="573"/>
      <c r="G2742" s="574"/>
      <c r="H2742" s="575"/>
      <c r="I2742" s="576"/>
    </row>
    <row r="2743" spans="2:10" ht="33" customHeight="1" thickBot="1">
      <c r="B2743" s="577"/>
      <c r="C2743" s="578" t="str">
        <f>+$C$3</f>
        <v>GOBERNACION DE ANTIOQUIA</v>
      </c>
      <c r="D2743" s="579"/>
      <c r="E2743" s="579"/>
      <c r="F2743" s="579"/>
      <c r="G2743" s="580"/>
      <c r="H2743" s="581"/>
      <c r="I2743" s="582"/>
    </row>
    <row r="2744" spans="2:10" ht="15.75" thickBot="1">
      <c r="B2744" s="593"/>
      <c r="I2744" s="595"/>
    </row>
    <row r="2745" spans="2:10" ht="15.75" thickBot="1">
      <c r="B2745" s="589" t="s">
        <v>6</v>
      </c>
      <c r="C2745" s="773" t="str">
        <f>INDEX(ACTIVIDADES!$C:$C,MATCH(B2746,ACTIVIDADES!$B:$B,0))</f>
        <v>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2745" s="774"/>
      <c r="E2745" s="774"/>
      <c r="F2745" s="774"/>
      <c r="G2745" s="775"/>
      <c r="H2745" s="587" t="s">
        <v>289</v>
      </c>
      <c r="I2745" s="588" t="s">
        <v>290</v>
      </c>
    </row>
    <row r="2746" spans="2:10">
      <c r="B2746" s="784">
        <f>+ACTIVIDADES!B90</f>
        <v>11.02</v>
      </c>
      <c r="C2746" s="776"/>
      <c r="D2746" s="777"/>
      <c r="E2746" s="777"/>
      <c r="F2746" s="777"/>
      <c r="G2746" s="778"/>
      <c r="H2746" s="585">
        <f>IF(I2749=0,0,I2768/I2749)</f>
        <v>0.92360355073307443</v>
      </c>
      <c r="I2746" s="586">
        <f>IF(I2749=0,0,I2774/I2749)</f>
        <v>7.207212194992986E-2</v>
      </c>
    </row>
    <row r="2747" spans="2:10" ht="15.75" thickBot="1">
      <c r="B2747" s="785"/>
      <c r="C2747" s="776"/>
      <c r="D2747" s="777"/>
      <c r="E2747" s="777"/>
      <c r="F2747" s="777"/>
      <c r="G2747" s="778"/>
      <c r="H2747" s="587" t="s">
        <v>291</v>
      </c>
      <c r="I2747" s="588" t="s">
        <v>292</v>
      </c>
    </row>
    <row r="2748" spans="2:10" ht="15.75" thickBot="1">
      <c r="B2748" s="589" t="s">
        <v>22</v>
      </c>
      <c r="C2748" s="776"/>
      <c r="D2748" s="777"/>
      <c r="E2748" s="777"/>
      <c r="F2748" s="777"/>
      <c r="G2748" s="778"/>
      <c r="H2748" s="585">
        <f>IF(I2749=0,0,I2785/I2749)</f>
        <v>3.6036060974964932E-3</v>
      </c>
      <c r="I2748" s="586">
        <f>IF(I2749=0,0,I2791/I2749)</f>
        <v>7.2072121949929853E-4</v>
      </c>
    </row>
    <row r="2749" spans="2:10" ht="15.75" thickBot="1">
      <c r="B2749" s="590" t="str">
        <f>INDEX(ACTIVIDADES!$D:$D,MATCH(B2746,ACTIVIDADES!$B:$B,0))</f>
        <v>un</v>
      </c>
      <c r="C2749" s="781"/>
      <c r="D2749" s="782"/>
      <c r="E2749" s="782"/>
      <c r="F2749" s="782"/>
      <c r="G2749" s="783"/>
      <c r="H2749" s="591" t="s">
        <v>293</v>
      </c>
      <c r="I2749" s="592">
        <f>SUM(I2768:I2791)</f>
        <v>757298.87843621499</v>
      </c>
      <c r="J2749" s="570">
        <f>+B2746</f>
        <v>11.02</v>
      </c>
    </row>
    <row r="2750" spans="2:10">
      <c r="B2750" s="593"/>
      <c r="C2750" s="594" t="s">
        <v>294</v>
      </c>
      <c r="I2750" s="595"/>
    </row>
    <row r="2751" spans="2:10">
      <c r="B2751" s="596" t="s">
        <v>295</v>
      </c>
      <c r="C2751" s="597" t="s">
        <v>296</v>
      </c>
      <c r="D2751" s="598" t="s">
        <v>297</v>
      </c>
      <c r="E2751" s="598" t="s">
        <v>298</v>
      </c>
      <c r="F2751" s="598" t="s">
        <v>299</v>
      </c>
      <c r="G2751" s="598" t="s">
        <v>300</v>
      </c>
      <c r="H2751" s="598" t="s">
        <v>301</v>
      </c>
      <c r="I2751" s="595"/>
    </row>
    <row r="2752" spans="2:10">
      <c r="B2752" s="599"/>
      <c r="C2752" s="633" t="s">
        <v>424</v>
      </c>
      <c r="D2752" s="601" t="str">
        <f>IFERROR(INDEX(INSUMOS!$C:$C,MATCH(C2752,INSUMOS!$B:$B,0)),"")</f>
        <v>un</v>
      </c>
      <c r="E2752" s="658">
        <v>1</v>
      </c>
      <c r="F2752" s="603">
        <f>IFERROR(INDEX(INSUMOS!$D:$D,MATCH(C2752,INSUMOS!$B:$B,0)),"")</f>
        <v>699443.93308986304</v>
      </c>
      <c r="G2752" s="615"/>
      <c r="H2752" s="603">
        <f>IFERROR(G2752*F2752*E2752+F2752*E2752,0)</f>
        <v>699443.93308986304</v>
      </c>
      <c r="I2752" s="595"/>
    </row>
    <row r="2753" spans="2:9">
      <c r="B2753" s="599"/>
      <c r="C2753" s="600"/>
      <c r="D2753" s="601" t="str">
        <f>IFERROR(INDEX(INSUMOS!$C:$C,MATCH(C2753,INSUMOS!$B:$B,0)),"")</f>
        <v/>
      </c>
      <c r="E2753" s="661"/>
      <c r="F2753" s="603" t="str">
        <f>IFERROR(INDEX(INSUMOS!$D:$D,MATCH(C2753,INSUMOS!$B:$B,0)),"")</f>
        <v/>
      </c>
      <c r="G2753" s="615"/>
      <c r="H2753" s="603">
        <f t="shared" ref="H2753:H2767" si="70">IFERROR(G2753*F2753*E2753+F2753*E2753,0)</f>
        <v>0</v>
      </c>
      <c r="I2753" s="595"/>
    </row>
    <row r="2754" spans="2:9">
      <c r="B2754" s="599"/>
      <c r="C2754" s="600"/>
      <c r="D2754" s="601" t="str">
        <f>IFERROR(INDEX(INSUMOS!$C:$C,MATCH(C2754,INSUMOS!$B:$B,0)),"")</f>
        <v/>
      </c>
      <c r="E2754" s="661"/>
      <c r="F2754" s="603" t="str">
        <f>IFERROR(INDEX(INSUMOS!$D:$D,MATCH(C2754,INSUMOS!$B:$B,0)),"")</f>
        <v/>
      </c>
      <c r="G2754" s="615"/>
      <c r="H2754" s="603">
        <f t="shared" si="70"/>
        <v>0</v>
      </c>
      <c r="I2754" s="595"/>
    </row>
    <row r="2755" spans="2:9">
      <c r="B2755" s="599"/>
      <c r="C2755" s="600"/>
      <c r="D2755" s="601" t="str">
        <f>IFERROR(INDEX(INSUMOS!$C:$C,MATCH(C2755,INSUMOS!$B:$B,0)),"")</f>
        <v/>
      </c>
      <c r="E2755" s="661"/>
      <c r="F2755" s="603" t="str">
        <f>IFERROR(INDEX(INSUMOS!$D:$D,MATCH(C2755,INSUMOS!$B:$B,0)),"")</f>
        <v/>
      </c>
      <c r="G2755" s="615"/>
      <c r="H2755" s="603">
        <f t="shared" si="70"/>
        <v>0</v>
      </c>
      <c r="I2755" s="595"/>
    </row>
    <row r="2756" spans="2:9">
      <c r="B2756" s="599"/>
      <c r="C2756" s="600"/>
      <c r="D2756" s="601" t="str">
        <f>IFERROR(INDEX(INSUMOS!$C:$C,MATCH(C2756,INSUMOS!$B:$B,0)),"")</f>
        <v/>
      </c>
      <c r="E2756" s="661"/>
      <c r="F2756" s="603" t="str">
        <f>IFERROR(INDEX(INSUMOS!$D:$D,MATCH(C2756,INSUMOS!$B:$B,0)),"")</f>
        <v/>
      </c>
      <c r="G2756" s="615"/>
      <c r="H2756" s="603">
        <f t="shared" si="70"/>
        <v>0</v>
      </c>
      <c r="I2756" s="595"/>
    </row>
    <row r="2757" spans="2:9">
      <c r="B2757" s="599"/>
      <c r="C2757" s="600"/>
      <c r="D2757" s="601" t="str">
        <f>IFERROR(INDEX(INSUMOS!$C:$C,MATCH(C2757,INSUMOS!$B:$B,0)),"")</f>
        <v/>
      </c>
      <c r="E2757" s="661"/>
      <c r="F2757" s="603" t="str">
        <f>IFERROR(INDEX(INSUMOS!$D:$D,MATCH(C2757,INSUMOS!$B:$B,0)),"")</f>
        <v/>
      </c>
      <c r="G2757" s="615"/>
      <c r="H2757" s="603">
        <f t="shared" si="70"/>
        <v>0</v>
      </c>
      <c r="I2757" s="595"/>
    </row>
    <row r="2758" spans="2:9">
      <c r="B2758" s="599"/>
      <c r="C2758" s="600"/>
      <c r="D2758" s="601" t="str">
        <f>IFERROR(INDEX(INSUMOS!$C:$C,MATCH(C2758,INSUMOS!$B:$B,0)),"")</f>
        <v/>
      </c>
      <c r="E2758" s="661"/>
      <c r="F2758" s="603" t="str">
        <f>IFERROR(INDEX(INSUMOS!$D:$D,MATCH(C2758,INSUMOS!$B:$B,0)),"")</f>
        <v/>
      </c>
      <c r="G2758" s="615"/>
      <c r="H2758" s="603">
        <f t="shared" si="70"/>
        <v>0</v>
      </c>
      <c r="I2758" s="595"/>
    </row>
    <row r="2759" spans="2:9">
      <c r="B2759" s="599"/>
      <c r="C2759" s="600"/>
      <c r="D2759" s="601" t="str">
        <f>IFERROR(INDEX(INSUMOS!$C:$C,MATCH(C2759,INSUMOS!$B:$B,0)),"")</f>
        <v/>
      </c>
      <c r="E2759" s="661"/>
      <c r="F2759" s="603" t="str">
        <f>IFERROR(INDEX(INSUMOS!$D:$D,MATCH(C2759,INSUMOS!$B:$B,0)),"")</f>
        <v/>
      </c>
      <c r="G2759" s="615"/>
      <c r="H2759" s="603">
        <f t="shared" si="70"/>
        <v>0</v>
      </c>
      <c r="I2759" s="595"/>
    </row>
    <row r="2760" spans="2:9">
      <c r="B2760" s="599"/>
      <c r="C2760" s="600"/>
      <c r="D2760" s="601" t="str">
        <f>IFERROR(INDEX(INSUMOS!$C:$C,MATCH(C2760,INSUMOS!$B:$B,0)),"")</f>
        <v/>
      </c>
      <c r="E2760" s="661"/>
      <c r="F2760" s="603" t="str">
        <f>IFERROR(INDEX(INSUMOS!$D:$D,MATCH(C2760,INSUMOS!$B:$B,0)),"")</f>
        <v/>
      </c>
      <c r="G2760" s="615"/>
      <c r="H2760" s="603">
        <f t="shared" si="70"/>
        <v>0</v>
      </c>
      <c r="I2760" s="595"/>
    </row>
    <row r="2761" spans="2:9">
      <c r="B2761" s="599"/>
      <c r="C2761" s="636"/>
      <c r="D2761" s="601" t="str">
        <f>IFERROR(INDEX(INSUMOS!$C:$C,MATCH(C2761,INSUMOS!$B:$B,0)),"")</f>
        <v/>
      </c>
      <c r="E2761" s="634"/>
      <c r="F2761" s="603" t="str">
        <f>IFERROR(INDEX(INSUMOS!$D:$D,MATCH(C2761,INSUMOS!$B:$B,0)),"")</f>
        <v/>
      </c>
      <c r="G2761" s="615"/>
      <c r="H2761" s="603">
        <f t="shared" si="70"/>
        <v>0</v>
      </c>
      <c r="I2761" s="595"/>
    </row>
    <row r="2762" spans="2:9">
      <c r="B2762" s="599"/>
      <c r="C2762" s="636"/>
      <c r="D2762" s="601" t="str">
        <f>IFERROR(INDEX(INSUMOS!$C:$C,MATCH(C2762,INSUMOS!$B:$B,0)),"")</f>
        <v/>
      </c>
      <c r="E2762" s="634"/>
      <c r="F2762" s="603" t="str">
        <f>IFERROR(INDEX(INSUMOS!$D:$D,MATCH(C2762,INSUMOS!$B:$B,0)),"")</f>
        <v/>
      </c>
      <c r="G2762" s="615"/>
      <c r="H2762" s="603">
        <f t="shared" si="70"/>
        <v>0</v>
      </c>
      <c r="I2762" s="595"/>
    </row>
    <row r="2763" spans="2:9">
      <c r="B2763" s="599"/>
      <c r="D2763" s="601" t="str">
        <f>IFERROR(INDEX(INSUMOS!$C:$C,MATCH(C2763,INSUMOS!$B:$B,0)),"")</f>
        <v/>
      </c>
      <c r="E2763" s="634"/>
      <c r="F2763" s="603" t="str">
        <f>IFERROR(INDEX(INSUMOS!$D:$D,MATCH(C2763,INSUMOS!$B:$B,0)),"")</f>
        <v/>
      </c>
      <c r="G2763" s="615"/>
      <c r="H2763" s="603">
        <f t="shared" si="70"/>
        <v>0</v>
      </c>
      <c r="I2763" s="595"/>
    </row>
    <row r="2764" spans="2:9">
      <c r="B2764" s="599"/>
      <c r="C2764" s="636"/>
      <c r="D2764" s="601" t="str">
        <f>IFERROR(INDEX(INSUMOS!$C:$C,MATCH(C2764,INSUMOS!$B:$B,0)),"")</f>
        <v/>
      </c>
      <c r="E2764" s="634"/>
      <c r="F2764" s="603" t="str">
        <f>IFERROR(INDEX(INSUMOS!$D:$D,MATCH(C2764,INSUMOS!$B:$B,0)),"")</f>
        <v/>
      </c>
      <c r="G2764" s="615"/>
      <c r="H2764" s="603">
        <f t="shared" si="70"/>
        <v>0</v>
      </c>
      <c r="I2764" s="595"/>
    </row>
    <row r="2765" spans="2:9">
      <c r="B2765" s="599"/>
      <c r="C2765" s="662"/>
      <c r="D2765" s="601" t="str">
        <f>IFERROR(INDEX(INSUMOS!$C:$C,MATCH(C2765,INSUMOS!$B:$B,0)),"")</f>
        <v/>
      </c>
      <c r="E2765" s="634"/>
      <c r="F2765" s="603" t="str">
        <f>IFERROR(INDEX(INSUMOS!$D:$D,MATCH(C2765,INSUMOS!$B:$B,0)),"")</f>
        <v/>
      </c>
      <c r="G2765" s="615"/>
      <c r="H2765" s="603">
        <f t="shared" si="70"/>
        <v>0</v>
      </c>
      <c r="I2765" s="595"/>
    </row>
    <row r="2766" spans="2:9">
      <c r="B2766" s="599"/>
      <c r="C2766" s="662"/>
      <c r="D2766" s="601" t="str">
        <f>IFERROR(INDEX(INSUMOS!$C:$C,MATCH(C2766,INSUMOS!$B:$B,0)),"")</f>
        <v/>
      </c>
      <c r="E2766" s="634"/>
      <c r="F2766" s="603" t="str">
        <f>IFERROR(INDEX(INSUMOS!$D:$D,MATCH(C2766,INSUMOS!$B:$B,0)),"")</f>
        <v/>
      </c>
      <c r="G2766" s="615"/>
      <c r="H2766" s="603">
        <f t="shared" si="70"/>
        <v>0</v>
      </c>
      <c r="I2766" s="595"/>
    </row>
    <row r="2767" spans="2:9" ht="15.75" thickBot="1">
      <c r="B2767" s="599"/>
      <c r="C2767" s="662"/>
      <c r="D2767" s="601" t="str">
        <f>IFERROR(INDEX(INSUMOS!$C:$C,MATCH(C2767,INSUMOS!$B:$B,0)),"")</f>
        <v/>
      </c>
      <c r="E2767" s="634"/>
      <c r="F2767" s="603" t="str">
        <f>IFERROR(INDEX(INSUMOS!$D:$D,MATCH(C2767,INSUMOS!$B:$B,0)),"")</f>
        <v/>
      </c>
      <c r="G2767" s="615"/>
      <c r="H2767" s="608">
        <f t="shared" si="70"/>
        <v>0</v>
      </c>
      <c r="I2767" s="595"/>
    </row>
    <row r="2768" spans="2:9" ht="15.75" thickBot="1">
      <c r="B2768" s="593"/>
      <c r="H2768" s="609" t="s">
        <v>307</v>
      </c>
      <c r="I2768" s="610">
        <f>SUM(H2752:H2767)</f>
        <v>699443.93308986304</v>
      </c>
    </row>
    <row r="2769" spans="2:9">
      <c r="B2769" s="593"/>
      <c r="C2769" s="611" t="s">
        <v>308</v>
      </c>
      <c r="I2769" s="595"/>
    </row>
    <row r="2770" spans="2:9">
      <c r="B2770" s="596" t="s">
        <v>295</v>
      </c>
      <c r="C2770" s="597" t="s">
        <v>296</v>
      </c>
      <c r="D2770" s="598" t="s">
        <v>309</v>
      </c>
      <c r="E2770" s="612" t="s">
        <v>310</v>
      </c>
      <c r="F2770" s="612"/>
      <c r="G2770" s="613" t="s">
        <v>311</v>
      </c>
      <c r="H2770" s="614" t="s">
        <v>301</v>
      </c>
      <c r="I2770" s="595"/>
    </row>
    <row r="2771" spans="2:9">
      <c r="B2771" s="599"/>
      <c r="C2771" s="606" t="s">
        <v>312</v>
      </c>
      <c r="D2771" s="601">
        <v>1</v>
      </c>
      <c r="E2771" s="615">
        <f>IFERROR(INDEX('MANO DE OBRA'!$F:$F,MATCH(C2771,'MANO DE OBRA'!$B:$B,0)),"")</f>
        <v>0.77116642793298318</v>
      </c>
      <c r="F2771" s="603">
        <f>IFERROR(INDEX('MANO DE OBRA'!$J:$J,MATCH(C2771,'MANO DE OBRA'!$B:$B,0)),"")</f>
        <v>103371.47181666666</v>
      </c>
      <c r="G2771" s="83">
        <v>5</v>
      </c>
      <c r="H2771" s="603">
        <f>IFERROR((F2771/G2771)*D2771,0)</f>
        <v>20674.294363333331</v>
      </c>
      <c r="I2771" s="595"/>
    </row>
    <row r="2772" spans="2:9">
      <c r="B2772" s="599"/>
      <c r="C2772" s="606" t="s">
        <v>330</v>
      </c>
      <c r="D2772" s="601">
        <v>1</v>
      </c>
      <c r="E2772" s="615">
        <f>IFERROR(INDEX('MANO DE OBRA'!$F:$F,MATCH(C2772,'MANO DE OBRA'!$B:$B,0)),"")</f>
        <v>0.77116642793298318</v>
      </c>
      <c r="F2772" s="603">
        <f>IFERROR(INDEX('MANO DE OBRA'!$J:$J,MATCH(C2772,'MANO DE OBRA'!$B:$B,0)),"")</f>
        <v>169529.21377933328</v>
      </c>
      <c r="G2772" s="83">
        <v>5</v>
      </c>
      <c r="H2772" s="603">
        <f>IFERROR((F2772/G2772)*D2772,0)</f>
        <v>33905.842755866659</v>
      </c>
      <c r="I2772" s="595"/>
    </row>
    <row r="2773" spans="2:9" ht="15.75" thickBot="1">
      <c r="B2773" s="599"/>
      <c r="C2773" s="606"/>
      <c r="D2773" s="601"/>
      <c r="E2773" s="615" t="str">
        <f>IFERROR(INDEX('MANO DE OBRA'!$F:$F,MATCH(C2773,'MANO DE OBRA'!$B:$B,0)),"")</f>
        <v/>
      </c>
      <c r="F2773" s="603" t="str">
        <f>IFERROR(INDEX('MANO DE OBRA'!$J:$J,MATCH(C2773,'MANO DE OBRA'!$B:$B,0)),"")</f>
        <v/>
      </c>
      <c r="G2773" s="83"/>
      <c r="H2773" s="603">
        <f>IFERROR((F2773/G2773)*D2773,0)</f>
        <v>0</v>
      </c>
      <c r="I2773" s="595"/>
    </row>
    <row r="2774" spans="2:9" ht="15.75" thickBot="1">
      <c r="B2774" s="593"/>
      <c r="H2774" s="609" t="s">
        <v>307</v>
      </c>
      <c r="I2774" s="610">
        <f>SUM(H2771:H2773)</f>
        <v>54580.137119199993</v>
      </c>
    </row>
    <row r="2775" spans="2:9">
      <c r="B2775" s="593"/>
      <c r="C2775" s="611" t="s">
        <v>313</v>
      </c>
      <c r="I2775" s="595"/>
    </row>
    <row r="2776" spans="2:9" ht="30">
      <c r="B2776" s="596" t="s">
        <v>295</v>
      </c>
      <c r="C2776" s="597" t="s">
        <v>296</v>
      </c>
      <c r="D2776" s="613" t="s">
        <v>238</v>
      </c>
      <c r="E2776" s="613" t="s">
        <v>22</v>
      </c>
      <c r="F2776" s="613" t="s">
        <v>314</v>
      </c>
      <c r="G2776" s="613" t="s">
        <v>315</v>
      </c>
      <c r="H2776" s="613" t="s">
        <v>301</v>
      </c>
      <c r="I2776" s="595"/>
    </row>
    <row r="2777" spans="2:9">
      <c r="B2777" s="599"/>
      <c r="C2777" s="616" t="s">
        <v>316</v>
      </c>
      <c r="D2777" s="615">
        <v>0.05</v>
      </c>
      <c r="E2777" s="602"/>
      <c r="F2777" s="603">
        <f>+I2774</f>
        <v>54580.137119199993</v>
      </c>
      <c r="G2777" s="601">
        <v>1</v>
      </c>
      <c r="H2777" s="603">
        <f>IFERROR(G2777*F2777*D2777,0)</f>
        <v>2729.0068559599999</v>
      </c>
      <c r="I2777" s="595"/>
    </row>
    <row r="2778" spans="2:9">
      <c r="B2778" s="599"/>
      <c r="C2778" s="600"/>
      <c r="D2778" s="601"/>
      <c r="E2778" s="601" t="str">
        <f>IFERROR(INDEX(INSUMOS!$C:$C,MATCH(C2778,INSUMOS!$B:$B,0)),"")</f>
        <v/>
      </c>
      <c r="F2778" s="607" t="str">
        <f>IFERROR(INDEX(INSUMOS!$D:$D,MATCH(C2778,INSUMOS!$B:$B,0)),"")</f>
        <v/>
      </c>
      <c r="G2778" s="83">
        <v>0.23</v>
      </c>
      <c r="H2778" s="603">
        <f t="shared" ref="H2778:H2784" si="71">IFERROR(G2778*F2778,0)</f>
        <v>0</v>
      </c>
      <c r="I2778" s="595"/>
    </row>
    <row r="2779" spans="2:9">
      <c r="B2779" s="599"/>
      <c r="C2779" s="636"/>
      <c r="D2779" s="601"/>
      <c r="E2779" s="601" t="str">
        <f>IFERROR(INDEX(INSUMOS!$C:$C,MATCH(C2779,INSUMOS!$B:$B,0)),"")</f>
        <v/>
      </c>
      <c r="F2779" s="607" t="str">
        <f>IFERROR(INDEX(INSUMOS!$D:$D,MATCH(C2779,INSUMOS!$B:$B,0)),"")</f>
        <v/>
      </c>
      <c r="G2779" s="83">
        <v>0.5</v>
      </c>
      <c r="H2779" s="603">
        <f t="shared" si="71"/>
        <v>0</v>
      </c>
      <c r="I2779" s="595"/>
    </row>
    <row r="2780" spans="2:9">
      <c r="B2780" s="599"/>
      <c r="C2780" s="622"/>
      <c r="D2780" s="601"/>
      <c r="E2780" s="601" t="str">
        <f>IFERROR(INDEX(INSUMOS!$C:$C,MATCH(C2780,INSUMOS!$B:$B,0)),"")</f>
        <v/>
      </c>
      <c r="F2780" s="607" t="str">
        <f>IFERROR(INDEX(INSUMOS!$D:$D,MATCH(C2780,INSUMOS!$B:$B,0)),"")</f>
        <v/>
      </c>
      <c r="G2780" s="660">
        <v>0.5</v>
      </c>
      <c r="H2780" s="603">
        <f t="shared" si="71"/>
        <v>0</v>
      </c>
      <c r="I2780" s="595"/>
    </row>
    <row r="2781" spans="2:9">
      <c r="B2781" s="599"/>
      <c r="C2781" s="636"/>
      <c r="D2781" s="601"/>
      <c r="E2781" s="601" t="str">
        <f>IFERROR(INDEX(INSUMOS!$C:$C,MATCH(C2781,INSUMOS!$B:$B,0)),"")</f>
        <v/>
      </c>
      <c r="F2781" s="607" t="str">
        <f>IFERROR(INDEX(INSUMOS!$D:$D,MATCH(C2781,INSUMOS!$B:$B,0)),"")</f>
        <v/>
      </c>
      <c r="G2781" s="660"/>
      <c r="H2781" s="603">
        <f t="shared" si="71"/>
        <v>0</v>
      </c>
      <c r="I2781" s="595"/>
    </row>
    <row r="2782" spans="2:9">
      <c r="B2782" s="599"/>
      <c r="C2782" s="636"/>
      <c r="D2782" s="601"/>
      <c r="E2782" s="601" t="str">
        <f>IFERROR(INDEX(INSUMOS!$C:$C,MATCH(C2782,INSUMOS!$B:$B,0)),"")</f>
        <v/>
      </c>
      <c r="F2782" s="607" t="str">
        <f>IFERROR(INDEX(INSUMOS!$D:$D,MATCH(C2782,INSUMOS!$B:$B,0)),"")</f>
        <v/>
      </c>
      <c r="G2782" s="660"/>
      <c r="H2782" s="603">
        <f t="shared" si="71"/>
        <v>0</v>
      </c>
      <c r="I2782" s="595"/>
    </row>
    <row r="2783" spans="2:9">
      <c r="B2783" s="599"/>
      <c r="C2783" s="600"/>
      <c r="D2783" s="601"/>
      <c r="E2783" s="601" t="str">
        <f>IFERROR(INDEX(INSUMOS!$C:$C,MATCH(C2783,INSUMOS!$B:$B,0)),"")</f>
        <v/>
      </c>
      <c r="F2783" s="607" t="str">
        <f>IFERROR(INDEX(INSUMOS!$D:$D,MATCH(C2783,INSUMOS!$B:$B,0)),"")</f>
        <v/>
      </c>
      <c r="G2783" s="660"/>
      <c r="H2783" s="603">
        <f t="shared" si="71"/>
        <v>0</v>
      </c>
      <c r="I2783" s="595"/>
    </row>
    <row r="2784" spans="2:9" ht="15.75" thickBot="1">
      <c r="B2784" s="599"/>
      <c r="C2784" s="636"/>
      <c r="D2784" s="601"/>
      <c r="E2784" s="601" t="str">
        <f>IFERROR(INDEX(INSUMOS!$C:$C,MATCH(C2784,INSUMOS!$B:$B,0)),"")</f>
        <v/>
      </c>
      <c r="F2784" s="607" t="str">
        <f>IFERROR(INDEX(INSUMOS!$D:$D,MATCH(C2784,INSUMOS!$B:$B,0)),"")</f>
        <v/>
      </c>
      <c r="G2784" s="660"/>
      <c r="H2784" s="608">
        <f t="shared" si="71"/>
        <v>0</v>
      </c>
      <c r="I2784" s="595"/>
    </row>
    <row r="2785" spans="2:10" ht="15.75" thickBot="1">
      <c r="B2785" s="593"/>
      <c r="H2785" s="609" t="s">
        <v>307</v>
      </c>
      <c r="I2785" s="610">
        <f>SUM(H2777:H2784)</f>
        <v>2729.0068559599999</v>
      </c>
    </row>
    <row r="2786" spans="2:10">
      <c r="B2786" s="593"/>
      <c r="C2786" s="611" t="s">
        <v>317</v>
      </c>
      <c r="I2786" s="595"/>
    </row>
    <row r="2787" spans="2:10" ht="30">
      <c r="B2787" s="596" t="s">
        <v>295</v>
      </c>
      <c r="C2787" s="597" t="s">
        <v>296</v>
      </c>
      <c r="D2787" s="613" t="s">
        <v>238</v>
      </c>
      <c r="E2787" s="613" t="s">
        <v>22</v>
      </c>
      <c r="F2787" s="613" t="s">
        <v>314</v>
      </c>
      <c r="G2787" s="613" t="s">
        <v>315</v>
      </c>
      <c r="H2787" s="598" t="s">
        <v>301</v>
      </c>
      <c r="I2787" s="595"/>
    </row>
    <row r="2788" spans="2:10">
      <c r="B2788" s="599"/>
      <c r="C2788" s="616" t="s">
        <v>318</v>
      </c>
      <c r="D2788" s="615">
        <v>0.01</v>
      </c>
      <c r="E2788" s="617">
        <v>1</v>
      </c>
      <c r="F2788" s="603">
        <f>+I2774</f>
        <v>54580.137119199993</v>
      </c>
      <c r="G2788" s="601">
        <v>0.01</v>
      </c>
      <c r="H2788" s="603">
        <f>IFERROR(G2788*F2788,0)</f>
        <v>545.80137119199992</v>
      </c>
      <c r="I2788" s="595"/>
    </row>
    <row r="2789" spans="2:10">
      <c r="B2789" s="599"/>
      <c r="C2789" s="600"/>
      <c r="E2789" s="601" t="str">
        <f>IFERROR(INDEX(INSUMOS!$C:$C,MATCH(C2789,INSUMOS!$B:$B,0)),"")</f>
        <v/>
      </c>
      <c r="F2789" s="603" t="str">
        <f>IFERROR(INDEX(INSUMOS!$D:$D,MATCH(C2789,INSUMOS!$B:$B,0)),"")</f>
        <v/>
      </c>
      <c r="G2789" s="601">
        <v>1</v>
      </c>
      <c r="H2789" s="603">
        <f>IFERROR(G2789*F2789,0)</f>
        <v>0</v>
      </c>
      <c r="I2789" s="595"/>
    </row>
    <row r="2790" spans="2:10" ht="15.75" thickBot="1">
      <c r="B2790" s="599"/>
      <c r="C2790" s="606"/>
      <c r="D2790" s="601" t="str">
        <f>IFERROR(INDEX(INSUMOS!$C:$C,MATCH(C2790,INSUMOS!$B:$B,0)),"")</f>
        <v/>
      </c>
      <c r="E2790" s="602"/>
      <c r="F2790" s="603" t="str">
        <f>IFERROR(INDEX(INSUMOS!$D:$D,MATCH(C2790,INSUMOS!$B:$B,0)),"")</f>
        <v/>
      </c>
      <c r="G2790" s="601"/>
      <c r="H2790" s="603">
        <f>IFERROR(G2790*F2790,0)</f>
        <v>0</v>
      </c>
      <c r="I2790" s="595"/>
    </row>
    <row r="2791" spans="2:10" ht="15.75" thickBot="1">
      <c r="B2791" s="618"/>
      <c r="C2791" s="619"/>
      <c r="D2791" s="620"/>
      <c r="E2791" s="621"/>
      <c r="F2791" s="621"/>
      <c r="G2791" s="620"/>
      <c r="H2791" s="609" t="s">
        <v>307</v>
      </c>
      <c r="I2791" s="610">
        <f>SUM(H2788:H2790)</f>
        <v>545.80137119199992</v>
      </c>
    </row>
    <row r="2792" spans="2:10" ht="15.75" thickBot="1"/>
    <row r="2793" spans="2:10" ht="33" customHeight="1" thickBot="1">
      <c r="B2793" s="571"/>
      <c r="C2793" s="572" t="str">
        <f>+$C$2</f>
        <v>MANTENIMIENTO RESTAURANTES ESCOLARES</v>
      </c>
      <c r="D2793" s="573"/>
      <c r="E2793" s="573"/>
      <c r="F2793" s="573"/>
      <c r="G2793" s="574"/>
      <c r="H2793" s="575"/>
      <c r="I2793" s="576"/>
    </row>
    <row r="2794" spans="2:10" ht="33" customHeight="1" thickBot="1">
      <c r="B2794" s="577"/>
      <c r="C2794" s="578" t="str">
        <f>+$C$3</f>
        <v>GOBERNACION DE ANTIOQUIA</v>
      </c>
      <c r="D2794" s="579"/>
      <c r="E2794" s="579"/>
      <c r="F2794" s="579"/>
      <c r="G2794" s="580"/>
      <c r="H2794" s="581"/>
      <c r="I2794" s="582"/>
    </row>
    <row r="2795" spans="2:10" ht="15.75" thickBot="1">
      <c r="B2795" s="593"/>
      <c r="I2795" s="595"/>
    </row>
    <row r="2796" spans="2:10" ht="15.75" thickBot="1">
      <c r="B2796" s="589" t="s">
        <v>6</v>
      </c>
      <c r="C2796" s="773" t="str">
        <f>INDEX(ACTIVIDADES!$C:$C,MATCH(B2797,ACTIVIDADES!$B:$B,0))</f>
        <v>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2796" s="774"/>
      <c r="E2796" s="774"/>
      <c r="F2796" s="774"/>
      <c r="G2796" s="775"/>
      <c r="H2796" s="587" t="s">
        <v>289</v>
      </c>
      <c r="I2796" s="588" t="s">
        <v>290</v>
      </c>
    </row>
    <row r="2797" spans="2:10">
      <c r="B2797" s="784">
        <f>+ACTIVIDADES!B91</f>
        <v>11.03</v>
      </c>
      <c r="C2797" s="776"/>
      <c r="D2797" s="777"/>
      <c r="E2797" s="777"/>
      <c r="F2797" s="777"/>
      <c r="G2797" s="778"/>
      <c r="H2797" s="585">
        <f>IF(I2800=0,0,I2815/I2800)</f>
        <v>0.93251484773678439</v>
      </c>
      <c r="I2797" s="586">
        <f>IF(I2800=0,0,I2821/I2800)</f>
        <v>6.3665237984165735E-2</v>
      </c>
    </row>
    <row r="2798" spans="2:10" ht="15.75" thickBot="1">
      <c r="B2798" s="785"/>
      <c r="C2798" s="776"/>
      <c r="D2798" s="777"/>
      <c r="E2798" s="777"/>
      <c r="F2798" s="777"/>
      <c r="G2798" s="778"/>
      <c r="H2798" s="587" t="s">
        <v>291</v>
      </c>
      <c r="I2798" s="588" t="s">
        <v>292</v>
      </c>
    </row>
    <row r="2799" spans="2:10" ht="15.75" thickBot="1">
      <c r="B2799" s="589" t="s">
        <v>22</v>
      </c>
      <c r="C2799" s="776"/>
      <c r="D2799" s="777"/>
      <c r="E2799" s="777"/>
      <c r="F2799" s="777"/>
      <c r="G2799" s="778"/>
      <c r="H2799" s="585">
        <f>IF(I2800=0,0,I2832/I2800)</f>
        <v>3.183261899208287E-3</v>
      </c>
      <c r="I2799" s="586">
        <f>IF(I2800=0,0,I2838/I2800)</f>
        <v>6.3665237984165729E-4</v>
      </c>
    </row>
    <row r="2800" spans="2:10" ht="33.75" customHeight="1" thickBot="1">
      <c r="B2800" s="590" t="str">
        <f>INDEX(ACTIVIDADES!$D:$D,MATCH(B2797,ACTIVIDADES!$B:$B,0))</f>
        <v>un</v>
      </c>
      <c r="C2800" s="781"/>
      <c r="D2800" s="782"/>
      <c r="E2800" s="782"/>
      <c r="F2800" s="782"/>
      <c r="G2800" s="783"/>
      <c r="H2800" s="591" t="s">
        <v>293</v>
      </c>
      <c r="I2800" s="592">
        <f>SUM(I2815:I2838)</f>
        <v>857298.87843621499</v>
      </c>
      <c r="J2800" s="570">
        <f>+B2797</f>
        <v>11.03</v>
      </c>
    </row>
    <row r="2801" spans="2:9">
      <c r="B2801" s="593"/>
      <c r="C2801" s="594" t="s">
        <v>294</v>
      </c>
      <c r="I2801" s="595"/>
    </row>
    <row r="2802" spans="2:9">
      <c r="B2802" s="596" t="s">
        <v>295</v>
      </c>
      <c r="C2802" s="597" t="s">
        <v>296</v>
      </c>
      <c r="D2802" s="598" t="s">
        <v>297</v>
      </c>
      <c r="E2802" s="598" t="s">
        <v>298</v>
      </c>
      <c r="F2802" s="598" t="s">
        <v>299</v>
      </c>
      <c r="G2802" s="598" t="s">
        <v>300</v>
      </c>
      <c r="H2802" s="598" t="s">
        <v>301</v>
      </c>
      <c r="I2802" s="595"/>
    </row>
    <row r="2803" spans="2:9">
      <c r="B2803" s="599"/>
      <c r="C2803" s="633" t="s">
        <v>425</v>
      </c>
      <c r="D2803" s="601" t="str">
        <f>IFERROR(INDEX(INSUMOS!$C:$C,MATCH(C2803,INSUMOS!$B:$B,0)),"")</f>
        <v>un</v>
      </c>
      <c r="E2803" s="658">
        <v>1</v>
      </c>
      <c r="F2803" s="603">
        <f>IFERROR(INDEX(INSUMOS!$D:$D,MATCH(C2803,INSUMOS!$B:$B,0)),"")</f>
        <v>799443.93308986304</v>
      </c>
      <c r="G2803" s="615"/>
      <c r="H2803" s="603">
        <f>IFERROR(G2803*F2803*E2803+F2803*E2803,0)</f>
        <v>799443.93308986304</v>
      </c>
      <c r="I2803" s="595"/>
    </row>
    <row r="2804" spans="2:9">
      <c r="B2804" s="599"/>
      <c r="C2804" s="600"/>
      <c r="D2804" s="601" t="str">
        <f>IFERROR(INDEX(INSUMOS!$C:$C,MATCH(C2804,INSUMOS!$B:$B,0)),"")</f>
        <v/>
      </c>
      <c r="E2804" s="661"/>
      <c r="F2804" s="603" t="str">
        <f>IFERROR(INDEX(INSUMOS!$D:$D,MATCH(C2804,INSUMOS!$B:$B,0)),"")</f>
        <v/>
      </c>
      <c r="G2804" s="615"/>
      <c r="H2804" s="603">
        <f t="shared" ref="H2804:H2814" si="72">IFERROR(G2804*F2804*E2804+F2804*E2804,0)</f>
        <v>0</v>
      </c>
      <c r="I2804" s="595"/>
    </row>
    <row r="2805" spans="2:9">
      <c r="B2805" s="599"/>
      <c r="C2805" s="600"/>
      <c r="D2805" s="601" t="str">
        <f>IFERROR(INDEX(INSUMOS!$C:$C,MATCH(C2805,INSUMOS!$B:$B,0)),"")</f>
        <v/>
      </c>
      <c r="E2805" s="661"/>
      <c r="F2805" s="603" t="str">
        <f>IFERROR(INDEX(INSUMOS!$D:$D,MATCH(C2805,INSUMOS!$B:$B,0)),"")</f>
        <v/>
      </c>
      <c r="G2805" s="615"/>
      <c r="H2805" s="603">
        <f t="shared" si="72"/>
        <v>0</v>
      </c>
      <c r="I2805" s="595"/>
    </row>
    <row r="2806" spans="2:9">
      <c r="B2806" s="599"/>
      <c r="C2806" s="600"/>
      <c r="D2806" s="601" t="str">
        <f>IFERROR(INDEX(INSUMOS!$C:$C,MATCH(C2806,INSUMOS!$B:$B,0)),"")</f>
        <v/>
      </c>
      <c r="E2806" s="661"/>
      <c r="F2806" s="603" t="str">
        <f>IFERROR(INDEX(INSUMOS!$D:$D,MATCH(C2806,INSUMOS!$B:$B,0)),"")</f>
        <v/>
      </c>
      <c r="G2806" s="615"/>
      <c r="H2806" s="603">
        <f t="shared" si="72"/>
        <v>0</v>
      </c>
      <c r="I2806" s="595"/>
    </row>
    <row r="2807" spans="2:9">
      <c r="B2807" s="599"/>
      <c r="C2807" s="600"/>
      <c r="D2807" s="601" t="str">
        <f>IFERROR(INDEX(INSUMOS!$C:$C,MATCH(C2807,INSUMOS!$B:$B,0)),"")</f>
        <v/>
      </c>
      <c r="E2807" s="661"/>
      <c r="F2807" s="603" t="str">
        <f>IFERROR(INDEX(INSUMOS!$D:$D,MATCH(C2807,INSUMOS!$B:$B,0)),"")</f>
        <v/>
      </c>
      <c r="G2807" s="615"/>
      <c r="H2807" s="603">
        <f t="shared" si="72"/>
        <v>0</v>
      </c>
      <c r="I2807" s="595"/>
    </row>
    <row r="2808" spans="2:9">
      <c r="B2808" s="599"/>
      <c r="C2808" s="600"/>
      <c r="D2808" s="601" t="str">
        <f>IFERROR(INDEX(INSUMOS!$C:$C,MATCH(C2808,INSUMOS!$B:$B,0)),"")</f>
        <v/>
      </c>
      <c r="E2808" s="661"/>
      <c r="F2808" s="603" t="str">
        <f>IFERROR(INDEX(INSUMOS!$D:$D,MATCH(C2808,INSUMOS!$B:$B,0)),"")</f>
        <v/>
      </c>
      <c r="G2808" s="615"/>
      <c r="H2808" s="603">
        <f t="shared" si="72"/>
        <v>0</v>
      </c>
      <c r="I2808" s="595"/>
    </row>
    <row r="2809" spans="2:9">
      <c r="B2809" s="599"/>
      <c r="C2809" s="600"/>
      <c r="D2809" s="601" t="str">
        <f>IFERROR(INDEX(INSUMOS!$C:$C,MATCH(C2809,INSUMOS!$B:$B,0)),"")</f>
        <v/>
      </c>
      <c r="E2809" s="661"/>
      <c r="F2809" s="603" t="str">
        <f>IFERROR(INDEX(INSUMOS!$D:$D,MATCH(C2809,INSUMOS!$B:$B,0)),"")</f>
        <v/>
      </c>
      <c r="G2809" s="615"/>
      <c r="H2809" s="603">
        <f t="shared" si="72"/>
        <v>0</v>
      </c>
      <c r="I2809" s="595"/>
    </row>
    <row r="2810" spans="2:9">
      <c r="B2810" s="599"/>
      <c r="C2810" s="600"/>
      <c r="D2810" s="601" t="str">
        <f>IFERROR(INDEX(INSUMOS!$C:$C,MATCH(C2810,INSUMOS!$B:$B,0)),"")</f>
        <v/>
      </c>
      <c r="E2810" s="661"/>
      <c r="F2810" s="603" t="str">
        <f>IFERROR(INDEX(INSUMOS!$D:$D,MATCH(C2810,INSUMOS!$B:$B,0)),"")</f>
        <v/>
      </c>
      <c r="G2810" s="615"/>
      <c r="H2810" s="603">
        <f t="shared" si="72"/>
        <v>0</v>
      </c>
      <c r="I2810" s="595"/>
    </row>
    <row r="2811" spans="2:9">
      <c r="B2811" s="599"/>
      <c r="C2811" s="600"/>
      <c r="D2811" s="601" t="str">
        <f>IFERROR(INDEX(INSUMOS!$C:$C,MATCH(C2811,INSUMOS!$B:$B,0)),"")</f>
        <v/>
      </c>
      <c r="E2811" s="661"/>
      <c r="F2811" s="603" t="str">
        <f>IFERROR(INDEX(INSUMOS!$D:$D,MATCH(C2811,INSUMOS!$B:$B,0)),"")</f>
        <v/>
      </c>
      <c r="G2811" s="615"/>
      <c r="H2811" s="603">
        <f t="shared" si="72"/>
        <v>0</v>
      </c>
      <c r="I2811" s="595"/>
    </row>
    <row r="2812" spans="2:9">
      <c r="B2812" s="599"/>
      <c r="C2812" s="662"/>
      <c r="D2812" s="601" t="str">
        <f>IFERROR(INDEX(INSUMOS!$C:$C,MATCH(C2812,INSUMOS!$B:$B,0)),"")</f>
        <v/>
      </c>
      <c r="E2812" s="634"/>
      <c r="F2812" s="603" t="str">
        <f>IFERROR(INDEX(INSUMOS!$D:$D,MATCH(C2812,INSUMOS!$B:$B,0)),"")</f>
        <v/>
      </c>
      <c r="G2812" s="615"/>
      <c r="H2812" s="603">
        <f t="shared" si="72"/>
        <v>0</v>
      </c>
      <c r="I2812" s="595"/>
    </row>
    <row r="2813" spans="2:9">
      <c r="B2813" s="599"/>
      <c r="C2813" s="662"/>
      <c r="D2813" s="601" t="str">
        <f>IFERROR(INDEX(INSUMOS!$C:$C,MATCH(C2813,INSUMOS!$B:$B,0)),"")</f>
        <v/>
      </c>
      <c r="E2813" s="634"/>
      <c r="F2813" s="603" t="str">
        <f>IFERROR(INDEX(INSUMOS!$D:$D,MATCH(C2813,INSUMOS!$B:$B,0)),"")</f>
        <v/>
      </c>
      <c r="G2813" s="615"/>
      <c r="H2813" s="603">
        <f t="shared" si="72"/>
        <v>0</v>
      </c>
      <c r="I2813" s="595"/>
    </row>
    <row r="2814" spans="2:9" ht="15.75" thickBot="1">
      <c r="B2814" s="599"/>
      <c r="C2814" s="662"/>
      <c r="D2814" s="601" t="str">
        <f>IFERROR(INDEX(INSUMOS!$C:$C,MATCH(C2814,INSUMOS!$B:$B,0)),"")</f>
        <v/>
      </c>
      <c r="E2814" s="634"/>
      <c r="F2814" s="603" t="str">
        <f>IFERROR(INDEX(INSUMOS!$D:$D,MATCH(C2814,INSUMOS!$B:$B,0)),"")</f>
        <v/>
      </c>
      <c r="G2814" s="615"/>
      <c r="H2814" s="608">
        <f t="shared" si="72"/>
        <v>0</v>
      </c>
      <c r="I2814" s="595"/>
    </row>
    <row r="2815" spans="2:9" ht="15.75" thickBot="1">
      <c r="B2815" s="593"/>
      <c r="H2815" s="609" t="s">
        <v>307</v>
      </c>
      <c r="I2815" s="610">
        <f>SUM(H2803:H2814)</f>
        <v>799443.93308986304</v>
      </c>
    </row>
    <row r="2816" spans="2:9">
      <c r="B2816" s="593"/>
      <c r="C2816" s="611" t="s">
        <v>308</v>
      </c>
      <c r="I2816" s="595"/>
    </row>
    <row r="2817" spans="2:9">
      <c r="B2817" s="596" t="s">
        <v>295</v>
      </c>
      <c r="C2817" s="597" t="s">
        <v>296</v>
      </c>
      <c r="D2817" s="598" t="s">
        <v>309</v>
      </c>
      <c r="E2817" s="612" t="s">
        <v>310</v>
      </c>
      <c r="F2817" s="612"/>
      <c r="G2817" s="613" t="s">
        <v>311</v>
      </c>
      <c r="H2817" s="614" t="s">
        <v>301</v>
      </c>
      <c r="I2817" s="595"/>
    </row>
    <row r="2818" spans="2:9">
      <c r="B2818" s="599"/>
      <c r="C2818" s="606" t="s">
        <v>312</v>
      </c>
      <c r="D2818" s="601">
        <v>1</v>
      </c>
      <c r="E2818" s="615">
        <f>IFERROR(INDEX('MANO DE OBRA'!$F:$F,MATCH(C2818,'MANO DE OBRA'!$B:$B,0)),"")</f>
        <v>0.77116642793298318</v>
      </c>
      <c r="F2818" s="603">
        <f>IFERROR(INDEX('MANO DE OBRA'!$J:$J,MATCH(C2818,'MANO DE OBRA'!$B:$B,0)),"")</f>
        <v>103371.47181666666</v>
      </c>
      <c r="G2818" s="83">
        <v>5</v>
      </c>
      <c r="H2818" s="603">
        <f>IFERROR((F2818/G2818)*D2818,0)</f>
        <v>20674.294363333331</v>
      </c>
      <c r="I2818" s="595"/>
    </row>
    <row r="2819" spans="2:9">
      <c r="B2819" s="599"/>
      <c r="C2819" s="606" t="s">
        <v>330</v>
      </c>
      <c r="D2819" s="601">
        <v>1</v>
      </c>
      <c r="E2819" s="615">
        <f>IFERROR(INDEX('MANO DE OBRA'!$F:$F,MATCH(C2819,'MANO DE OBRA'!$B:$B,0)),"")</f>
        <v>0.77116642793298318</v>
      </c>
      <c r="F2819" s="603">
        <f>IFERROR(INDEX('MANO DE OBRA'!$J:$J,MATCH(C2819,'MANO DE OBRA'!$B:$B,0)),"")</f>
        <v>169529.21377933328</v>
      </c>
      <c r="G2819" s="83">
        <v>5</v>
      </c>
      <c r="H2819" s="603">
        <f>IFERROR((F2819/G2819)*D2819,0)</f>
        <v>33905.842755866659</v>
      </c>
      <c r="I2819" s="595"/>
    </row>
    <row r="2820" spans="2:9" ht="15.75" thickBot="1">
      <c r="B2820" s="599"/>
      <c r="C2820" s="606"/>
      <c r="D2820" s="601"/>
      <c r="E2820" s="615" t="str">
        <f>IFERROR(INDEX('MANO DE OBRA'!$F:$F,MATCH(C2820,'MANO DE OBRA'!$B:$B,0)),"")</f>
        <v/>
      </c>
      <c r="F2820" s="603" t="str">
        <f>IFERROR(INDEX('MANO DE OBRA'!$J:$J,MATCH(C2820,'MANO DE OBRA'!$B:$B,0)),"")</f>
        <v/>
      </c>
      <c r="G2820" s="83"/>
      <c r="H2820" s="603">
        <f>IFERROR((F2820/G2820)*D2820,0)</f>
        <v>0</v>
      </c>
      <c r="I2820" s="595"/>
    </row>
    <row r="2821" spans="2:9" ht="15.75" thickBot="1">
      <c r="B2821" s="593"/>
      <c r="H2821" s="609" t="s">
        <v>307</v>
      </c>
      <c r="I2821" s="610">
        <f>SUM(H2818:H2820)</f>
        <v>54580.137119199993</v>
      </c>
    </row>
    <row r="2822" spans="2:9">
      <c r="B2822" s="593"/>
      <c r="C2822" s="611" t="s">
        <v>313</v>
      </c>
      <c r="I2822" s="595"/>
    </row>
    <row r="2823" spans="2:9" ht="30">
      <c r="B2823" s="596" t="s">
        <v>295</v>
      </c>
      <c r="C2823" s="597" t="s">
        <v>296</v>
      </c>
      <c r="D2823" s="613" t="s">
        <v>238</v>
      </c>
      <c r="E2823" s="613" t="s">
        <v>22</v>
      </c>
      <c r="F2823" s="613" t="s">
        <v>314</v>
      </c>
      <c r="G2823" s="613" t="s">
        <v>315</v>
      </c>
      <c r="H2823" s="613" t="s">
        <v>301</v>
      </c>
      <c r="I2823" s="595"/>
    </row>
    <row r="2824" spans="2:9">
      <c r="B2824" s="599"/>
      <c r="C2824" s="616" t="s">
        <v>316</v>
      </c>
      <c r="D2824" s="615">
        <v>0.05</v>
      </c>
      <c r="E2824" s="602"/>
      <c r="F2824" s="603">
        <f>+I2821</f>
        <v>54580.137119199993</v>
      </c>
      <c r="G2824" s="601">
        <v>1</v>
      </c>
      <c r="H2824" s="603">
        <f>IFERROR(G2824*F2824*D2824,0)</f>
        <v>2729.0068559599999</v>
      </c>
      <c r="I2824" s="595"/>
    </row>
    <row r="2825" spans="2:9">
      <c r="B2825" s="599"/>
      <c r="C2825" s="600"/>
      <c r="D2825" s="601"/>
      <c r="E2825" s="601" t="str">
        <f>IFERROR(INDEX(INSUMOS!$C:$C,MATCH(C2825,INSUMOS!$B:$B,0)),"")</f>
        <v/>
      </c>
      <c r="F2825" s="607" t="str">
        <f>IFERROR(INDEX(INSUMOS!$D:$D,MATCH(C2825,INSUMOS!$B:$B,0)),"")</f>
        <v/>
      </c>
      <c r="G2825" s="83">
        <v>0.23</v>
      </c>
      <c r="H2825" s="603">
        <f t="shared" ref="H2825:H2831" si="73">IFERROR(G2825*F2825,0)</f>
        <v>0</v>
      </c>
      <c r="I2825" s="595"/>
    </row>
    <row r="2826" spans="2:9">
      <c r="B2826" s="599"/>
      <c r="C2826" s="636"/>
      <c r="D2826" s="601"/>
      <c r="E2826" s="601" t="str">
        <f>IFERROR(INDEX(INSUMOS!$C:$C,MATCH(C2826,INSUMOS!$B:$B,0)),"")</f>
        <v/>
      </c>
      <c r="F2826" s="607" t="str">
        <f>IFERROR(INDEX(INSUMOS!$D:$D,MATCH(C2826,INSUMOS!$B:$B,0)),"")</f>
        <v/>
      </c>
      <c r="G2826" s="83">
        <v>0.5</v>
      </c>
      <c r="H2826" s="603">
        <f t="shared" si="73"/>
        <v>0</v>
      </c>
      <c r="I2826" s="595"/>
    </row>
    <row r="2827" spans="2:9">
      <c r="B2827" s="599"/>
      <c r="C2827" s="622"/>
      <c r="D2827" s="601"/>
      <c r="E2827" s="601" t="str">
        <f>IFERROR(INDEX(INSUMOS!$C:$C,MATCH(C2827,INSUMOS!$B:$B,0)),"")</f>
        <v/>
      </c>
      <c r="F2827" s="607" t="str">
        <f>IFERROR(INDEX(INSUMOS!$D:$D,MATCH(C2827,INSUMOS!$B:$B,0)),"")</f>
        <v/>
      </c>
      <c r="G2827" s="660">
        <v>0.5</v>
      </c>
      <c r="H2827" s="603">
        <f t="shared" si="73"/>
        <v>0</v>
      </c>
      <c r="I2827" s="595"/>
    </row>
    <row r="2828" spans="2:9">
      <c r="B2828" s="599"/>
      <c r="C2828" s="636"/>
      <c r="D2828" s="601"/>
      <c r="E2828" s="601" t="str">
        <f>IFERROR(INDEX(INSUMOS!$C:$C,MATCH(C2828,INSUMOS!$B:$B,0)),"")</f>
        <v/>
      </c>
      <c r="F2828" s="607" t="str">
        <f>IFERROR(INDEX(INSUMOS!$D:$D,MATCH(C2828,INSUMOS!$B:$B,0)),"")</f>
        <v/>
      </c>
      <c r="G2828" s="660"/>
      <c r="H2828" s="603">
        <f t="shared" si="73"/>
        <v>0</v>
      </c>
      <c r="I2828" s="595"/>
    </row>
    <row r="2829" spans="2:9">
      <c r="B2829" s="599"/>
      <c r="C2829" s="636"/>
      <c r="D2829" s="601"/>
      <c r="E2829" s="601" t="str">
        <f>IFERROR(INDEX(INSUMOS!$C:$C,MATCH(C2829,INSUMOS!$B:$B,0)),"")</f>
        <v/>
      </c>
      <c r="F2829" s="607" t="str">
        <f>IFERROR(INDEX(INSUMOS!$D:$D,MATCH(C2829,INSUMOS!$B:$B,0)),"")</f>
        <v/>
      </c>
      <c r="G2829" s="660"/>
      <c r="H2829" s="603">
        <f t="shared" si="73"/>
        <v>0</v>
      </c>
      <c r="I2829" s="595"/>
    </row>
    <row r="2830" spans="2:9">
      <c r="B2830" s="599"/>
      <c r="C2830" s="600"/>
      <c r="D2830" s="601"/>
      <c r="E2830" s="601" t="str">
        <f>IFERROR(INDEX(INSUMOS!$C:$C,MATCH(C2830,INSUMOS!$B:$B,0)),"")</f>
        <v/>
      </c>
      <c r="F2830" s="607" t="str">
        <f>IFERROR(INDEX(INSUMOS!$D:$D,MATCH(C2830,INSUMOS!$B:$B,0)),"")</f>
        <v/>
      </c>
      <c r="G2830" s="660"/>
      <c r="H2830" s="603">
        <f t="shared" si="73"/>
        <v>0</v>
      </c>
      <c r="I2830" s="595"/>
    </row>
    <row r="2831" spans="2:9" ht="15.75" thickBot="1">
      <c r="B2831" s="599"/>
      <c r="C2831" s="636"/>
      <c r="D2831" s="601"/>
      <c r="E2831" s="601" t="str">
        <f>IFERROR(INDEX(INSUMOS!$C:$C,MATCH(C2831,INSUMOS!$B:$B,0)),"")</f>
        <v/>
      </c>
      <c r="F2831" s="607" t="str">
        <f>IFERROR(INDEX(INSUMOS!$D:$D,MATCH(C2831,INSUMOS!$B:$B,0)),"")</f>
        <v/>
      </c>
      <c r="G2831" s="660"/>
      <c r="H2831" s="608">
        <f t="shared" si="73"/>
        <v>0</v>
      </c>
      <c r="I2831" s="595"/>
    </row>
    <row r="2832" spans="2:9" ht="15.75" thickBot="1">
      <c r="B2832" s="593"/>
      <c r="H2832" s="609" t="s">
        <v>307</v>
      </c>
      <c r="I2832" s="610">
        <f>SUM(H2824:H2831)</f>
        <v>2729.0068559599999</v>
      </c>
    </row>
    <row r="2833" spans="2:10">
      <c r="B2833" s="593"/>
      <c r="C2833" s="611" t="s">
        <v>317</v>
      </c>
      <c r="I2833" s="595"/>
    </row>
    <row r="2834" spans="2:10" ht="30">
      <c r="B2834" s="596" t="s">
        <v>295</v>
      </c>
      <c r="C2834" s="597" t="s">
        <v>296</v>
      </c>
      <c r="D2834" s="613" t="s">
        <v>238</v>
      </c>
      <c r="E2834" s="613" t="s">
        <v>22</v>
      </c>
      <c r="F2834" s="613" t="s">
        <v>314</v>
      </c>
      <c r="G2834" s="613" t="s">
        <v>315</v>
      </c>
      <c r="H2834" s="598" t="s">
        <v>301</v>
      </c>
      <c r="I2834" s="595"/>
    </row>
    <row r="2835" spans="2:10">
      <c r="B2835" s="599"/>
      <c r="C2835" s="616" t="s">
        <v>318</v>
      </c>
      <c r="D2835" s="615">
        <v>0.01</v>
      </c>
      <c r="E2835" s="617">
        <v>1</v>
      </c>
      <c r="F2835" s="603">
        <f>+I2821</f>
        <v>54580.137119199993</v>
      </c>
      <c r="G2835" s="601">
        <v>0.01</v>
      </c>
      <c r="H2835" s="603">
        <f>IFERROR(G2835*F2835,0)</f>
        <v>545.80137119199992</v>
      </c>
      <c r="I2835" s="595"/>
    </row>
    <row r="2836" spans="2:10">
      <c r="B2836" s="599"/>
      <c r="C2836" s="600"/>
      <c r="E2836" s="601" t="str">
        <f>IFERROR(INDEX(INSUMOS!$C:$C,MATCH(C2836,INSUMOS!$B:$B,0)),"")</f>
        <v/>
      </c>
      <c r="F2836" s="603" t="str">
        <f>IFERROR(INDEX(INSUMOS!$D:$D,MATCH(C2836,INSUMOS!$B:$B,0)),"")</f>
        <v/>
      </c>
      <c r="G2836" s="601">
        <v>1</v>
      </c>
      <c r="H2836" s="603">
        <f>IFERROR(G2836*F2836,0)</f>
        <v>0</v>
      </c>
      <c r="I2836" s="595"/>
    </row>
    <row r="2837" spans="2:10" ht="15.75" thickBot="1">
      <c r="B2837" s="599"/>
      <c r="C2837" s="606"/>
      <c r="D2837" s="601" t="str">
        <f>IFERROR(INDEX(INSUMOS!$C:$C,MATCH(C2837,INSUMOS!$B:$B,0)),"")</f>
        <v/>
      </c>
      <c r="E2837" s="602"/>
      <c r="F2837" s="603" t="str">
        <f>IFERROR(INDEX(INSUMOS!$D:$D,MATCH(C2837,INSUMOS!$B:$B,0)),"")</f>
        <v/>
      </c>
      <c r="G2837" s="601"/>
      <c r="H2837" s="603">
        <f>IFERROR(G2837*F2837,0)</f>
        <v>0</v>
      </c>
      <c r="I2837" s="595"/>
    </row>
    <row r="2838" spans="2:10" ht="15.75" thickBot="1">
      <c r="B2838" s="618"/>
      <c r="C2838" s="619"/>
      <c r="D2838" s="620"/>
      <c r="E2838" s="621"/>
      <c r="F2838" s="621"/>
      <c r="G2838" s="620"/>
      <c r="H2838" s="609" t="s">
        <v>307</v>
      </c>
      <c r="I2838" s="610">
        <f>SUM(H2835:H2837)</f>
        <v>545.80137119199992</v>
      </c>
    </row>
    <row r="2839" spans="2:10" ht="15.75" thickBot="1"/>
    <row r="2840" spans="2:10" ht="33" customHeight="1" thickBot="1">
      <c r="B2840" s="571"/>
      <c r="C2840" s="572" t="str">
        <f>+$C$2</f>
        <v>MANTENIMIENTO RESTAURANTES ESCOLARES</v>
      </c>
      <c r="D2840" s="573"/>
      <c r="E2840" s="573"/>
      <c r="F2840" s="573"/>
      <c r="G2840" s="574"/>
      <c r="H2840" s="575"/>
      <c r="I2840" s="576"/>
    </row>
    <row r="2841" spans="2:10" ht="33" customHeight="1" thickBot="1">
      <c r="B2841" s="577"/>
      <c r="C2841" s="578" t="str">
        <f>+$C$3</f>
        <v>GOBERNACION DE ANTIOQUIA</v>
      </c>
      <c r="D2841" s="579"/>
      <c r="E2841" s="579"/>
      <c r="F2841" s="579"/>
      <c r="G2841" s="580"/>
      <c r="H2841" s="581"/>
      <c r="I2841" s="582"/>
    </row>
    <row r="2842" spans="2:10" ht="15.75" thickBot="1">
      <c r="B2842" s="593"/>
      <c r="I2842" s="595"/>
    </row>
    <row r="2843" spans="2:10" ht="15.75" thickBot="1">
      <c r="B2843" s="589" t="s">
        <v>6</v>
      </c>
      <c r="C2843" s="773" t="str">
        <f>INDEX(ACTIVIDADES!$C:$C,MATCH(B2844,ACTIVIDADES!$B:$B,0))</f>
        <v>Suministro y colocación de puerta batiente en lámina galvanizada,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v>
      </c>
      <c r="D2843" s="774"/>
      <c r="E2843" s="774"/>
      <c r="F2843" s="774"/>
      <c r="G2843" s="775"/>
      <c r="H2843" s="587" t="s">
        <v>289</v>
      </c>
      <c r="I2843" s="588" t="s">
        <v>290</v>
      </c>
    </row>
    <row r="2844" spans="2:10">
      <c r="B2844" s="784">
        <f>+ACTIVIDADES!B92</f>
        <v>11.04</v>
      </c>
      <c r="C2844" s="776"/>
      <c r="D2844" s="777"/>
      <c r="E2844" s="777"/>
      <c r="F2844" s="777"/>
      <c r="G2844" s="778"/>
      <c r="H2844" s="585">
        <f>IF(I2847=0,0,I2865/I2847)</f>
        <v>0.85202655510064262</v>
      </c>
      <c r="I2844" s="586">
        <f>IF(I2847=0,0,I2871/I2847)</f>
        <v>0.13959758952769571</v>
      </c>
    </row>
    <row r="2845" spans="2:10" ht="15.75" thickBot="1">
      <c r="B2845" s="785"/>
      <c r="C2845" s="776"/>
      <c r="D2845" s="777"/>
      <c r="E2845" s="777"/>
      <c r="F2845" s="777"/>
      <c r="G2845" s="778"/>
      <c r="H2845" s="587" t="s">
        <v>291</v>
      </c>
      <c r="I2845" s="588" t="s">
        <v>292</v>
      </c>
    </row>
    <row r="2846" spans="2:10" ht="15.75" thickBot="1">
      <c r="B2846" s="589" t="s">
        <v>22</v>
      </c>
      <c r="C2846" s="776"/>
      <c r="D2846" s="777"/>
      <c r="E2846" s="777"/>
      <c r="F2846" s="777"/>
      <c r="G2846" s="778"/>
      <c r="H2846" s="585">
        <f>IF(I2847=0,0,I2882/I2847)</f>
        <v>6.9798794763847854E-3</v>
      </c>
      <c r="I2846" s="586">
        <f>IF(I2847=0,0,I2888/I2847)</f>
        <v>1.395975895276957E-3</v>
      </c>
    </row>
    <row r="2847" spans="2:10" ht="15.75" thickBot="1">
      <c r="B2847" s="590" t="str">
        <f>INDEX(ACTIVIDADES!$D:$D,MATCH(B2844,ACTIVIDADES!$B:$B,0))</f>
        <v>m²</v>
      </c>
      <c r="C2847" s="781"/>
      <c r="D2847" s="782"/>
      <c r="E2847" s="782"/>
      <c r="F2847" s="782"/>
      <c r="G2847" s="783"/>
      <c r="H2847" s="591" t="s">
        <v>293</v>
      </c>
      <c r="I2847" s="592">
        <f>SUM(I2865:I2888)</f>
        <v>390981.94534635195</v>
      </c>
      <c r="J2847" s="570">
        <f>+B2844</f>
        <v>11.04</v>
      </c>
    </row>
    <row r="2848" spans="2:10">
      <c r="B2848" s="593"/>
      <c r="C2848" s="594" t="s">
        <v>294</v>
      </c>
      <c r="I2848" s="595"/>
    </row>
    <row r="2849" spans="2:9">
      <c r="B2849" s="596" t="s">
        <v>295</v>
      </c>
      <c r="C2849" s="597" t="s">
        <v>296</v>
      </c>
      <c r="D2849" s="598" t="s">
        <v>297</v>
      </c>
      <c r="E2849" s="598" t="s">
        <v>298</v>
      </c>
      <c r="F2849" s="598" t="s">
        <v>299</v>
      </c>
      <c r="G2849" s="598" t="s">
        <v>300</v>
      </c>
      <c r="H2849" s="598" t="s">
        <v>301</v>
      </c>
      <c r="I2849" s="595"/>
    </row>
    <row r="2850" spans="2:9">
      <c r="B2850" s="599"/>
      <c r="C2850" s="633" t="s">
        <v>426</v>
      </c>
      <c r="D2850" s="601" t="str">
        <f>IFERROR(INDEX(INSUMOS!$C:$C,MATCH(C2850,INSUMOS!$B:$B,0)),"")</f>
        <v>m2</v>
      </c>
      <c r="E2850" s="658">
        <v>1</v>
      </c>
      <c r="F2850" s="603">
        <f>IFERROR(INDEX(INSUMOS!$D:$D,MATCH(C2850,INSUMOS!$B:$B,0)),"")</f>
        <v>333127</v>
      </c>
      <c r="G2850" s="615"/>
      <c r="H2850" s="603">
        <f>IFERROR(G2850*F2850*E2850+F2850*E2850,0)</f>
        <v>333127</v>
      </c>
      <c r="I2850" s="595"/>
    </row>
    <row r="2851" spans="2:9">
      <c r="B2851" s="599"/>
      <c r="C2851" s="600"/>
      <c r="D2851" s="601" t="str">
        <f>IFERROR(INDEX(INSUMOS!$C:$C,MATCH(C2851,INSUMOS!$B:$B,0)),"")</f>
        <v/>
      </c>
      <c r="E2851" s="661"/>
      <c r="F2851" s="603" t="str">
        <f>IFERROR(INDEX(INSUMOS!$D:$D,MATCH(C2851,INSUMOS!$B:$B,0)),"")</f>
        <v/>
      </c>
      <c r="G2851" s="615"/>
      <c r="H2851" s="603">
        <f t="shared" ref="H2851:H2864" si="74">IFERROR(G2851*F2851*E2851+F2851*E2851,0)</f>
        <v>0</v>
      </c>
      <c r="I2851" s="595"/>
    </row>
    <row r="2852" spans="2:9">
      <c r="B2852" s="599"/>
      <c r="C2852" s="600"/>
      <c r="D2852" s="601" t="str">
        <f>IFERROR(INDEX(INSUMOS!$C:$C,MATCH(C2852,INSUMOS!$B:$B,0)),"")</f>
        <v/>
      </c>
      <c r="E2852" s="661"/>
      <c r="F2852" s="603" t="str">
        <f>IFERROR(INDEX(INSUMOS!$D:$D,MATCH(C2852,INSUMOS!$B:$B,0)),"")</f>
        <v/>
      </c>
      <c r="G2852" s="615"/>
      <c r="H2852" s="603">
        <f t="shared" si="74"/>
        <v>0</v>
      </c>
      <c r="I2852" s="595"/>
    </row>
    <row r="2853" spans="2:9">
      <c r="B2853" s="599"/>
      <c r="C2853" s="600"/>
      <c r="D2853" s="601" t="str">
        <f>IFERROR(INDEX(INSUMOS!$C:$C,MATCH(C2853,INSUMOS!$B:$B,0)),"")</f>
        <v/>
      </c>
      <c r="E2853" s="661"/>
      <c r="F2853" s="603" t="str">
        <f>IFERROR(INDEX(INSUMOS!$D:$D,MATCH(C2853,INSUMOS!$B:$B,0)),"")</f>
        <v/>
      </c>
      <c r="G2853" s="615"/>
      <c r="H2853" s="603">
        <f t="shared" si="74"/>
        <v>0</v>
      </c>
      <c r="I2853" s="595"/>
    </row>
    <row r="2854" spans="2:9">
      <c r="B2854" s="599"/>
      <c r="C2854" s="600"/>
      <c r="D2854" s="601" t="str">
        <f>IFERROR(INDEX(INSUMOS!$C:$C,MATCH(C2854,INSUMOS!$B:$B,0)),"")</f>
        <v/>
      </c>
      <c r="E2854" s="661"/>
      <c r="F2854" s="603" t="str">
        <f>IFERROR(INDEX(INSUMOS!$D:$D,MATCH(C2854,INSUMOS!$B:$B,0)),"")</f>
        <v/>
      </c>
      <c r="G2854" s="615"/>
      <c r="H2854" s="603">
        <f t="shared" si="74"/>
        <v>0</v>
      </c>
      <c r="I2854" s="595"/>
    </row>
    <row r="2855" spans="2:9">
      <c r="B2855" s="599"/>
      <c r="C2855" s="600"/>
      <c r="D2855" s="601" t="str">
        <f>IFERROR(INDEX(INSUMOS!$C:$C,MATCH(C2855,INSUMOS!$B:$B,0)),"")</f>
        <v/>
      </c>
      <c r="E2855" s="661"/>
      <c r="F2855" s="603" t="str">
        <f>IFERROR(INDEX(INSUMOS!$D:$D,MATCH(C2855,INSUMOS!$B:$B,0)),"")</f>
        <v/>
      </c>
      <c r="G2855" s="615"/>
      <c r="H2855" s="603">
        <f t="shared" si="74"/>
        <v>0</v>
      </c>
      <c r="I2855" s="595"/>
    </row>
    <row r="2856" spans="2:9">
      <c r="B2856" s="599"/>
      <c r="C2856" s="600"/>
      <c r="D2856" s="601" t="str">
        <f>IFERROR(INDEX(INSUMOS!$C:$C,MATCH(C2856,INSUMOS!$B:$B,0)),"")</f>
        <v/>
      </c>
      <c r="E2856" s="661"/>
      <c r="F2856" s="603" t="str">
        <f>IFERROR(INDEX(INSUMOS!$D:$D,MATCH(C2856,INSUMOS!$B:$B,0)),"")</f>
        <v/>
      </c>
      <c r="G2856" s="615"/>
      <c r="H2856" s="603">
        <f t="shared" si="74"/>
        <v>0</v>
      </c>
      <c r="I2856" s="595"/>
    </row>
    <row r="2857" spans="2:9">
      <c r="B2857" s="599"/>
      <c r="C2857" s="600"/>
      <c r="D2857" s="601" t="str">
        <f>IFERROR(INDEX(INSUMOS!$C:$C,MATCH(C2857,INSUMOS!$B:$B,0)),"")</f>
        <v/>
      </c>
      <c r="E2857" s="661"/>
      <c r="F2857" s="603" t="str">
        <f>IFERROR(INDEX(INSUMOS!$D:$D,MATCH(C2857,INSUMOS!$B:$B,0)),"")</f>
        <v/>
      </c>
      <c r="G2857" s="615"/>
      <c r="H2857" s="603">
        <f t="shared" si="74"/>
        <v>0</v>
      </c>
      <c r="I2857" s="595"/>
    </row>
    <row r="2858" spans="2:9">
      <c r="B2858" s="599"/>
      <c r="C2858" s="600"/>
      <c r="D2858" s="601" t="str">
        <f>IFERROR(INDEX(INSUMOS!$C:$C,MATCH(C2858,INSUMOS!$B:$B,0)),"")</f>
        <v/>
      </c>
      <c r="E2858" s="661"/>
      <c r="F2858" s="603" t="str">
        <f>IFERROR(INDEX(INSUMOS!$D:$D,MATCH(C2858,INSUMOS!$B:$B,0)),"")</f>
        <v/>
      </c>
      <c r="G2858" s="615"/>
      <c r="H2858" s="603">
        <f t="shared" si="74"/>
        <v>0</v>
      </c>
      <c r="I2858" s="595"/>
    </row>
    <row r="2859" spans="2:9">
      <c r="B2859" s="599"/>
      <c r="C2859" s="636"/>
      <c r="D2859" s="601" t="str">
        <f>IFERROR(INDEX(INSUMOS!$C:$C,MATCH(C2859,INSUMOS!$B:$B,0)),"")</f>
        <v/>
      </c>
      <c r="F2859" s="603" t="str">
        <f>IFERROR(INDEX(INSUMOS!$D:$D,MATCH(C2859,INSUMOS!$B:$B,0)),"")</f>
        <v/>
      </c>
      <c r="G2859" s="615"/>
      <c r="H2859" s="603">
        <f t="shared" si="74"/>
        <v>0</v>
      </c>
      <c r="I2859" s="595"/>
    </row>
    <row r="2860" spans="2:9">
      <c r="B2860" s="599"/>
      <c r="C2860" s="636"/>
      <c r="D2860" s="601" t="str">
        <f>IFERROR(INDEX(INSUMOS!$C:$C,MATCH(C2860,INSUMOS!$B:$B,0)),"")</f>
        <v/>
      </c>
      <c r="F2860" s="603" t="str">
        <f>IFERROR(INDEX(INSUMOS!$D:$D,MATCH(C2860,INSUMOS!$B:$B,0)),"")</f>
        <v/>
      </c>
      <c r="G2860" s="615"/>
      <c r="H2860" s="603">
        <f t="shared" si="74"/>
        <v>0</v>
      </c>
      <c r="I2860" s="595"/>
    </row>
    <row r="2861" spans="2:9">
      <c r="B2861" s="599"/>
      <c r="C2861" s="636"/>
      <c r="D2861" s="601" t="str">
        <f>IFERROR(INDEX(INSUMOS!$C:$C,MATCH(C2861,INSUMOS!$B:$B,0)),"")</f>
        <v/>
      </c>
      <c r="F2861" s="603" t="str">
        <f>IFERROR(INDEX(INSUMOS!$D:$D,MATCH(C2861,INSUMOS!$B:$B,0)),"")</f>
        <v/>
      </c>
      <c r="G2861" s="615"/>
      <c r="H2861" s="603">
        <f t="shared" si="74"/>
        <v>0</v>
      </c>
      <c r="I2861" s="595"/>
    </row>
    <row r="2862" spans="2:9">
      <c r="B2862" s="599"/>
      <c r="C2862" s="606"/>
      <c r="D2862" s="601" t="str">
        <f>IFERROR(INDEX(INSUMOS!$C:$C,MATCH(C2862,INSUMOS!$B:$B,0)),"")</f>
        <v/>
      </c>
      <c r="F2862" s="603" t="str">
        <f>IFERROR(INDEX(INSUMOS!$D:$D,MATCH(C2862,INSUMOS!$B:$B,0)),"")</f>
        <v/>
      </c>
      <c r="G2862" s="615"/>
      <c r="H2862" s="603">
        <f t="shared" si="74"/>
        <v>0</v>
      </c>
      <c r="I2862" s="595"/>
    </row>
    <row r="2863" spans="2:9">
      <c r="B2863" s="599"/>
      <c r="C2863" s="636"/>
      <c r="D2863" s="601" t="str">
        <f>IFERROR(INDEX(INSUMOS!$C:$C,MATCH(C2863,INSUMOS!$B:$B,0)),"")</f>
        <v/>
      </c>
      <c r="F2863" s="603" t="str">
        <f>IFERROR(INDEX(INSUMOS!$D:$D,MATCH(C2863,INSUMOS!$B:$B,0)),"")</f>
        <v/>
      </c>
      <c r="G2863" s="615"/>
      <c r="H2863" s="603">
        <f t="shared" si="74"/>
        <v>0</v>
      </c>
      <c r="I2863" s="595"/>
    </row>
    <row r="2864" spans="2:9" ht="15.75" thickBot="1">
      <c r="B2864" s="599"/>
      <c r="C2864" s="636"/>
      <c r="D2864" s="601" t="str">
        <f>IFERROR(INDEX(INSUMOS!$C:$C,MATCH(C2864,INSUMOS!$B:$B,0)),"")</f>
        <v/>
      </c>
      <c r="F2864" s="603" t="str">
        <f>IFERROR(INDEX(INSUMOS!$D:$D,MATCH(C2864,INSUMOS!$B:$B,0)),"")</f>
        <v/>
      </c>
      <c r="G2864" s="615"/>
      <c r="H2864" s="608">
        <f t="shared" si="74"/>
        <v>0</v>
      </c>
      <c r="I2864" s="595"/>
    </row>
    <row r="2865" spans="2:9" ht="15.75" thickBot="1">
      <c r="B2865" s="593"/>
      <c r="H2865" s="609" t="s">
        <v>307</v>
      </c>
      <c r="I2865" s="610">
        <f>SUM(H2850:H2864)</f>
        <v>333127</v>
      </c>
    </row>
    <row r="2866" spans="2:9">
      <c r="B2866" s="593"/>
      <c r="C2866" s="611" t="s">
        <v>308</v>
      </c>
      <c r="I2866" s="595"/>
    </row>
    <row r="2867" spans="2:9">
      <c r="B2867" s="596" t="s">
        <v>295</v>
      </c>
      <c r="C2867" s="597" t="s">
        <v>296</v>
      </c>
      <c r="D2867" s="598" t="s">
        <v>309</v>
      </c>
      <c r="E2867" s="612" t="s">
        <v>310</v>
      </c>
      <c r="F2867" s="612"/>
      <c r="G2867" s="613" t="s">
        <v>311</v>
      </c>
      <c r="H2867" s="614" t="s">
        <v>301</v>
      </c>
      <c r="I2867" s="595"/>
    </row>
    <row r="2868" spans="2:9">
      <c r="B2868" s="599"/>
      <c r="C2868" s="606" t="s">
        <v>312</v>
      </c>
      <c r="D2868" s="601">
        <v>1</v>
      </c>
      <c r="E2868" s="615">
        <f>IFERROR(INDEX('MANO DE OBRA'!$F:$F,MATCH(C2868,'MANO DE OBRA'!$B:$B,0)),"")</f>
        <v>0.77116642793298318</v>
      </c>
      <c r="F2868" s="603">
        <f>IFERROR(INDEX('MANO DE OBRA'!$J:$J,MATCH(C2868,'MANO DE OBRA'!$B:$B,0)),"")</f>
        <v>103371.47181666666</v>
      </c>
      <c r="G2868" s="83">
        <v>5</v>
      </c>
      <c r="H2868" s="603">
        <f>IFERROR((F2868/G2868)*D2868,0)</f>
        <v>20674.294363333331</v>
      </c>
      <c r="I2868" s="595"/>
    </row>
    <row r="2869" spans="2:9">
      <c r="B2869" s="599"/>
      <c r="C2869" s="606" t="s">
        <v>330</v>
      </c>
      <c r="D2869" s="601">
        <v>1</v>
      </c>
      <c r="E2869" s="615">
        <f>IFERROR(INDEX('MANO DE OBRA'!$F:$F,MATCH(C2869,'MANO DE OBRA'!$B:$B,0)),"")</f>
        <v>0.77116642793298318</v>
      </c>
      <c r="F2869" s="603">
        <f>IFERROR(INDEX('MANO DE OBRA'!$J:$J,MATCH(C2869,'MANO DE OBRA'!$B:$B,0)),"")</f>
        <v>169529.21377933328</v>
      </c>
      <c r="G2869" s="83">
        <v>5</v>
      </c>
      <c r="H2869" s="603">
        <f>IFERROR((F2869/G2869)*D2869,0)</f>
        <v>33905.842755866659</v>
      </c>
      <c r="I2869" s="595"/>
    </row>
    <row r="2870" spans="2:9" ht="15.75" thickBot="1">
      <c r="B2870" s="599"/>
      <c r="C2870" s="606"/>
      <c r="D2870" s="601"/>
      <c r="E2870" s="615" t="str">
        <f>IFERROR(INDEX('MANO DE OBRA'!$F:$F,MATCH(C2870,'MANO DE OBRA'!$B:$B,0)),"")</f>
        <v/>
      </c>
      <c r="F2870" s="603" t="str">
        <f>IFERROR(INDEX('MANO DE OBRA'!$J:$J,MATCH(C2870,'MANO DE OBRA'!$B:$B,0)),"")</f>
        <v/>
      </c>
      <c r="G2870" s="83"/>
      <c r="H2870" s="603">
        <f>IFERROR((F2870/G2870)*D2870,0)</f>
        <v>0</v>
      </c>
      <c r="I2870" s="595"/>
    </row>
    <row r="2871" spans="2:9" ht="15.75" thickBot="1">
      <c r="B2871" s="593"/>
      <c r="H2871" s="609" t="s">
        <v>307</v>
      </c>
      <c r="I2871" s="610">
        <f>SUM(H2868:H2870)</f>
        <v>54580.137119199993</v>
      </c>
    </row>
    <row r="2872" spans="2:9">
      <c r="B2872" s="593"/>
      <c r="C2872" s="611" t="s">
        <v>313</v>
      </c>
      <c r="I2872" s="595"/>
    </row>
    <row r="2873" spans="2:9" ht="30">
      <c r="B2873" s="596" t="s">
        <v>295</v>
      </c>
      <c r="C2873" s="597" t="s">
        <v>296</v>
      </c>
      <c r="D2873" s="613" t="s">
        <v>238</v>
      </c>
      <c r="E2873" s="613" t="s">
        <v>22</v>
      </c>
      <c r="F2873" s="613" t="s">
        <v>314</v>
      </c>
      <c r="G2873" s="613" t="s">
        <v>315</v>
      </c>
      <c r="H2873" s="613" t="s">
        <v>301</v>
      </c>
      <c r="I2873" s="595"/>
    </row>
    <row r="2874" spans="2:9">
      <c r="B2874" s="599"/>
      <c r="C2874" s="616" t="s">
        <v>316</v>
      </c>
      <c r="D2874" s="615">
        <v>0.05</v>
      </c>
      <c r="E2874" s="602"/>
      <c r="F2874" s="603">
        <f>+I2871</f>
        <v>54580.137119199993</v>
      </c>
      <c r="G2874" s="601">
        <v>1</v>
      </c>
      <c r="H2874" s="603">
        <f>IFERROR(G2874*F2874*D2874,0)</f>
        <v>2729.0068559599999</v>
      </c>
      <c r="I2874" s="595"/>
    </row>
    <row r="2875" spans="2:9">
      <c r="B2875" s="599"/>
      <c r="C2875" s="600"/>
      <c r="D2875" s="601"/>
      <c r="E2875" s="601" t="str">
        <f>IFERROR(INDEX(INSUMOS!$C:$C,MATCH(C2875,INSUMOS!$B:$B,0)),"")</f>
        <v/>
      </c>
      <c r="F2875" s="607" t="str">
        <f>IFERROR(INDEX(INSUMOS!$D:$D,MATCH(C2875,INSUMOS!$B:$B,0)),"")</f>
        <v/>
      </c>
      <c r="G2875" s="658">
        <v>0.18518999999999999</v>
      </c>
      <c r="H2875" s="603">
        <f t="shared" ref="H2875:H2881" si="75">IFERROR(G2875*F2875,0)</f>
        <v>0</v>
      </c>
      <c r="I2875" s="595"/>
    </row>
    <row r="2876" spans="2:9">
      <c r="B2876" s="599"/>
      <c r="C2876" s="636"/>
      <c r="D2876" s="601"/>
      <c r="E2876" s="601" t="str">
        <f>IFERROR(INDEX(INSUMOS!$C:$C,MATCH(C2876,INSUMOS!$B:$B,0)),"")</f>
        <v/>
      </c>
      <c r="F2876" s="607" t="str">
        <f>IFERROR(INDEX(INSUMOS!$D:$D,MATCH(C2876,INSUMOS!$B:$B,0)),"")</f>
        <v/>
      </c>
      <c r="G2876" s="661">
        <v>0.37036999999999998</v>
      </c>
      <c r="H2876" s="603">
        <f t="shared" si="75"/>
        <v>0</v>
      </c>
      <c r="I2876" s="595"/>
    </row>
    <row r="2877" spans="2:9">
      <c r="B2877" s="599"/>
      <c r="C2877" s="622"/>
      <c r="D2877" s="601"/>
      <c r="E2877" s="601" t="str">
        <f>IFERROR(INDEX(INSUMOS!$C:$C,MATCH(C2877,INSUMOS!$B:$B,0)),"")</f>
        <v/>
      </c>
      <c r="F2877" s="607" t="str">
        <f>IFERROR(INDEX(INSUMOS!$D:$D,MATCH(C2877,INSUMOS!$B:$B,0)),"")</f>
        <v/>
      </c>
      <c r="G2877" s="637">
        <f>+G2876</f>
        <v>0.37036999999999998</v>
      </c>
      <c r="H2877" s="603">
        <f t="shared" si="75"/>
        <v>0</v>
      </c>
      <c r="I2877" s="595"/>
    </row>
    <row r="2878" spans="2:9">
      <c r="B2878" s="599"/>
      <c r="C2878" s="636"/>
      <c r="D2878" s="601"/>
      <c r="E2878" s="601" t="str">
        <f>IFERROR(INDEX(INSUMOS!$C:$C,MATCH(C2878,INSUMOS!$B:$B,0)),"")</f>
        <v/>
      </c>
      <c r="F2878" s="607" t="str">
        <f>IFERROR(INDEX(INSUMOS!$D:$D,MATCH(C2878,INSUMOS!$B:$B,0)),"")</f>
        <v/>
      </c>
      <c r="G2878" s="637"/>
      <c r="H2878" s="603">
        <f t="shared" si="75"/>
        <v>0</v>
      </c>
      <c r="I2878" s="595"/>
    </row>
    <row r="2879" spans="2:9">
      <c r="B2879" s="599"/>
      <c r="C2879" s="636"/>
      <c r="D2879" s="601"/>
      <c r="E2879" s="601" t="str">
        <f>IFERROR(INDEX(INSUMOS!$C:$C,MATCH(C2879,INSUMOS!$B:$B,0)),"")</f>
        <v/>
      </c>
      <c r="F2879" s="607" t="str">
        <f>IFERROR(INDEX(INSUMOS!$D:$D,MATCH(C2879,INSUMOS!$B:$B,0)),"")</f>
        <v/>
      </c>
      <c r="G2879" s="637"/>
      <c r="H2879" s="603">
        <f t="shared" si="75"/>
        <v>0</v>
      </c>
      <c r="I2879" s="595"/>
    </row>
    <row r="2880" spans="2:9">
      <c r="B2880" s="599"/>
      <c r="C2880" s="636"/>
      <c r="D2880" s="601"/>
      <c r="E2880" s="601" t="str">
        <f>IFERROR(INDEX(INSUMOS!$C:$C,MATCH(C2880,INSUMOS!$B:$B,0)),"")</f>
        <v/>
      </c>
      <c r="F2880" s="607" t="str">
        <f>IFERROR(INDEX(INSUMOS!$D:$D,MATCH(C2880,INSUMOS!$B:$B,0)),"")</f>
        <v/>
      </c>
      <c r="G2880" s="637"/>
      <c r="H2880" s="603">
        <f t="shared" si="75"/>
        <v>0</v>
      </c>
      <c r="I2880" s="595"/>
    </row>
    <row r="2881" spans="2:9" ht="15.75" thickBot="1">
      <c r="B2881" s="599"/>
      <c r="C2881" s="636"/>
      <c r="D2881" s="601"/>
      <c r="E2881" s="601" t="str">
        <f>IFERROR(INDEX(INSUMOS!$C:$C,MATCH(C2881,INSUMOS!$B:$B,0)),"")</f>
        <v/>
      </c>
      <c r="F2881" s="607" t="str">
        <f>IFERROR(INDEX(INSUMOS!$D:$D,MATCH(C2881,INSUMOS!$B:$B,0)),"")</f>
        <v/>
      </c>
      <c r="G2881" s="660"/>
      <c r="H2881" s="608">
        <f t="shared" si="75"/>
        <v>0</v>
      </c>
      <c r="I2881" s="595"/>
    </row>
    <row r="2882" spans="2:9" ht="15.75" thickBot="1">
      <c r="B2882" s="593"/>
      <c r="H2882" s="609" t="s">
        <v>307</v>
      </c>
      <c r="I2882" s="610">
        <f>SUM(H2874:H2881)</f>
        <v>2729.0068559599999</v>
      </c>
    </row>
    <row r="2883" spans="2:9">
      <c r="B2883" s="593"/>
      <c r="C2883" s="611" t="s">
        <v>317</v>
      </c>
      <c r="I2883" s="595"/>
    </row>
    <row r="2884" spans="2:9" ht="30">
      <c r="B2884" s="596" t="s">
        <v>295</v>
      </c>
      <c r="C2884" s="597" t="s">
        <v>296</v>
      </c>
      <c r="D2884" s="613" t="s">
        <v>238</v>
      </c>
      <c r="E2884" s="613" t="s">
        <v>22</v>
      </c>
      <c r="F2884" s="613" t="s">
        <v>314</v>
      </c>
      <c r="G2884" s="613" t="s">
        <v>315</v>
      </c>
      <c r="H2884" s="598" t="s">
        <v>301</v>
      </c>
      <c r="I2884" s="595"/>
    </row>
    <row r="2885" spans="2:9">
      <c r="B2885" s="599"/>
      <c r="C2885" s="616" t="s">
        <v>318</v>
      </c>
      <c r="D2885" s="615">
        <v>0.01</v>
      </c>
      <c r="E2885" s="617">
        <v>1</v>
      </c>
      <c r="F2885" s="603">
        <f>+I2871</f>
        <v>54580.137119199993</v>
      </c>
      <c r="G2885" s="601">
        <v>0.01</v>
      </c>
      <c r="H2885" s="603">
        <f>IFERROR(G2885*F2885,0)</f>
        <v>545.80137119199992</v>
      </c>
      <c r="I2885" s="595"/>
    </row>
    <row r="2886" spans="2:9">
      <c r="B2886" s="599"/>
      <c r="C2886" s="600"/>
      <c r="E2886" s="601" t="str">
        <f>IFERROR(INDEX(INSUMOS!$C:$C,MATCH(C2886,INSUMOS!$B:$B,0)),"")</f>
        <v/>
      </c>
      <c r="F2886" s="603" t="str">
        <f>IFERROR(INDEX(INSUMOS!$D:$D,MATCH(C2886,INSUMOS!$B:$B,0)),"")</f>
        <v/>
      </c>
      <c r="G2886" s="601">
        <v>1</v>
      </c>
      <c r="H2886" s="603">
        <f>IFERROR(G2886*F2886,0)</f>
        <v>0</v>
      </c>
      <c r="I2886" s="595"/>
    </row>
    <row r="2887" spans="2:9" ht="15.75" thickBot="1">
      <c r="B2887" s="599"/>
      <c r="C2887" s="606"/>
      <c r="D2887" s="601" t="str">
        <f>IFERROR(INDEX(INSUMOS!$C:$C,MATCH(C2887,INSUMOS!$B:$B,0)),"")</f>
        <v/>
      </c>
      <c r="E2887" s="602"/>
      <c r="F2887" s="603" t="str">
        <f>IFERROR(INDEX(INSUMOS!$D:$D,MATCH(C2887,INSUMOS!$B:$B,0)),"")</f>
        <v/>
      </c>
      <c r="G2887" s="601"/>
      <c r="H2887" s="603">
        <f>IFERROR(G2887*F2887,0)</f>
        <v>0</v>
      </c>
      <c r="I2887" s="595"/>
    </row>
    <row r="2888" spans="2:9" ht="15.75" thickBot="1">
      <c r="B2888" s="618"/>
      <c r="C2888" s="619"/>
      <c r="D2888" s="620"/>
      <c r="E2888" s="621"/>
      <c r="F2888" s="621"/>
      <c r="G2888" s="620"/>
      <c r="H2888" s="609" t="s">
        <v>307</v>
      </c>
      <c r="I2888" s="610">
        <f>SUM(H2885:H2887)</f>
        <v>545.80137119199992</v>
      </c>
    </row>
    <row r="2889" spans="2:9" ht="15.75" thickBot="1"/>
    <row r="2890" spans="2:9" ht="33" customHeight="1" thickBot="1">
      <c r="B2890" s="571"/>
      <c r="C2890" s="572" t="str">
        <f>+$C$2</f>
        <v>MANTENIMIENTO RESTAURANTES ESCOLARES</v>
      </c>
      <c r="D2890" s="573"/>
      <c r="E2890" s="573"/>
      <c r="F2890" s="573"/>
      <c r="G2890" s="574"/>
      <c r="H2890" s="575"/>
      <c r="I2890" s="576"/>
    </row>
    <row r="2891" spans="2:9" ht="33" customHeight="1" thickBot="1">
      <c r="B2891" s="577"/>
      <c r="C2891" s="578" t="str">
        <f>+$C$3</f>
        <v>GOBERNACION DE ANTIOQUIA</v>
      </c>
      <c r="D2891" s="579"/>
      <c r="E2891" s="579"/>
      <c r="F2891" s="579"/>
      <c r="G2891" s="580"/>
      <c r="H2891" s="581"/>
      <c r="I2891" s="582"/>
    </row>
    <row r="2892" spans="2:9" ht="15.75" thickBot="1">
      <c r="B2892" s="593"/>
      <c r="I2892" s="595"/>
    </row>
    <row r="2893" spans="2:9" ht="15.75" thickBot="1">
      <c r="B2893" s="589" t="s">
        <v>6</v>
      </c>
      <c r="C2893" s="773" t="str">
        <f>INDEX(ACTIVIDADES!$C:$C,MATCH(B2894,ACTIVIDADES!$B:$B,0))</f>
        <v>Suministro e instalación de PUERTA EN ACERO INOXIDABLE  AISI 304 para baños, calibre 20 acabado satinado. Incluye: paral estructural de soporte, tapaluz, pasador y chapetas de fijación. Todo en sistema calidad Socoda o equivalente.</v>
      </c>
      <c r="D2893" s="774"/>
      <c r="E2893" s="774"/>
      <c r="F2893" s="774"/>
      <c r="G2893" s="775"/>
      <c r="H2893" s="587" t="s">
        <v>289</v>
      </c>
      <c r="I2893" s="588" t="s">
        <v>290</v>
      </c>
    </row>
    <row r="2894" spans="2:9">
      <c r="B2894" s="784">
        <f>+ACTIVIDADES!B93</f>
        <v>11.049999999999999</v>
      </c>
      <c r="C2894" s="776"/>
      <c r="D2894" s="777"/>
      <c r="E2894" s="777"/>
      <c r="F2894" s="777"/>
      <c r="G2894" s="778"/>
      <c r="H2894" s="585">
        <f>IF(I2897=0,0,I2915/I2897)</f>
        <v>0.74686516199372777</v>
      </c>
      <c r="I2894" s="586">
        <f>IF(I2897=0,0,I2921/I2897)</f>
        <v>0.23880645094931344</v>
      </c>
    </row>
    <row r="2895" spans="2:9" ht="15.75" thickBot="1">
      <c r="B2895" s="785"/>
      <c r="C2895" s="776"/>
      <c r="D2895" s="777"/>
      <c r="E2895" s="777"/>
      <c r="F2895" s="777"/>
      <c r="G2895" s="778"/>
      <c r="H2895" s="587" t="s">
        <v>291</v>
      </c>
      <c r="I2895" s="588" t="s">
        <v>292</v>
      </c>
    </row>
    <row r="2896" spans="2:9" ht="15.75" thickBot="1">
      <c r="B2896" s="589" t="s">
        <v>22</v>
      </c>
      <c r="C2896" s="776"/>
      <c r="D2896" s="777"/>
      <c r="E2896" s="777"/>
      <c r="F2896" s="777"/>
      <c r="G2896" s="778"/>
      <c r="H2896" s="585">
        <f>IF(I2897=0,0,I2932/I2897)</f>
        <v>1.1940322547465673E-2</v>
      </c>
      <c r="I2896" s="586">
        <f>IF(I2897=0,0,I2938/I2897)</f>
        <v>2.3880645094931344E-3</v>
      </c>
    </row>
    <row r="2897" spans="2:10" ht="15.75" thickBot="1">
      <c r="B2897" s="590" t="str">
        <f>INDEX(ACTIVIDADES!$D:$D,MATCH(B2894,ACTIVIDADES!$B:$B,0))</f>
        <v>m²</v>
      </c>
      <c r="C2897" s="781"/>
      <c r="D2897" s="782"/>
      <c r="E2897" s="782"/>
      <c r="F2897" s="782"/>
      <c r="G2897" s="783"/>
      <c r="H2897" s="591" t="s">
        <v>293</v>
      </c>
      <c r="I2897" s="592">
        <f>SUM(I2915:I2938)</f>
        <v>787818.24342871329</v>
      </c>
      <c r="J2897" s="570">
        <f>+B2894</f>
        <v>11.049999999999999</v>
      </c>
    </row>
    <row r="2898" spans="2:10">
      <c r="B2898" s="593"/>
      <c r="C2898" s="594" t="s">
        <v>294</v>
      </c>
      <c r="I2898" s="595"/>
    </row>
    <row r="2899" spans="2:10">
      <c r="B2899" s="596" t="s">
        <v>295</v>
      </c>
      <c r="C2899" s="597" t="s">
        <v>296</v>
      </c>
      <c r="D2899" s="598" t="s">
        <v>297</v>
      </c>
      <c r="E2899" s="598" t="s">
        <v>298</v>
      </c>
      <c r="F2899" s="598" t="s">
        <v>299</v>
      </c>
      <c r="G2899" s="598" t="s">
        <v>300</v>
      </c>
      <c r="H2899" s="598" t="s">
        <v>301</v>
      </c>
      <c r="I2899" s="595"/>
    </row>
    <row r="2900" spans="2:10" ht="30">
      <c r="B2900" s="599"/>
      <c r="C2900" s="663" t="s">
        <v>427</v>
      </c>
      <c r="D2900" s="601" t="str">
        <f>IFERROR(INDEX(INSUMOS!$C:$C,MATCH(C2900,INSUMOS!$B:$B,0)),"")</f>
        <v>m²</v>
      </c>
      <c r="E2900" s="569">
        <v>1</v>
      </c>
      <c r="F2900" s="603">
        <f>IFERROR(INDEX(INSUMOS!$D:$D,MATCH(C2900,INSUMOS!$B:$B,0)),"")</f>
        <v>588394</v>
      </c>
      <c r="G2900" s="615"/>
      <c r="H2900" s="603">
        <f>IFERROR(G2900*F2900*E2900+F2900*E2900,0)</f>
        <v>588394</v>
      </c>
      <c r="I2900" s="595"/>
    </row>
    <row r="2901" spans="2:10">
      <c r="B2901" s="599"/>
      <c r="C2901" s="606"/>
      <c r="D2901" s="601" t="str">
        <f>IFERROR(INDEX(INSUMOS!$C:$C,MATCH(C2901,INSUMOS!$B:$B,0)),"")</f>
        <v/>
      </c>
      <c r="E2901" s="637"/>
      <c r="F2901" s="603" t="str">
        <f>IFERROR(INDEX(INSUMOS!$D:$D,MATCH(C2901,INSUMOS!$B:$B,0)),"")</f>
        <v/>
      </c>
      <c r="G2901" s="615"/>
      <c r="H2901" s="603">
        <f t="shared" ref="H2901:H2914" si="76">IFERROR(G2901*F2901*E2901+F2901*E2901,0)</f>
        <v>0</v>
      </c>
      <c r="I2901" s="595"/>
    </row>
    <row r="2902" spans="2:10">
      <c r="B2902" s="599"/>
      <c r="C2902" s="636"/>
      <c r="D2902" s="601" t="str">
        <f>IFERROR(INDEX(INSUMOS!$C:$C,MATCH(C2902,INSUMOS!$B:$B,0)),"")</f>
        <v/>
      </c>
      <c r="E2902" s="637"/>
      <c r="F2902" s="603" t="str">
        <f>IFERROR(INDEX(INSUMOS!$D:$D,MATCH(C2902,INSUMOS!$B:$B,0)),"")</f>
        <v/>
      </c>
      <c r="G2902" s="615"/>
      <c r="H2902" s="603">
        <f t="shared" si="76"/>
        <v>0</v>
      </c>
      <c r="I2902" s="595"/>
    </row>
    <row r="2903" spans="2:10">
      <c r="B2903" s="599"/>
      <c r="C2903" s="636"/>
      <c r="D2903" s="601" t="str">
        <f>IFERROR(INDEX(INSUMOS!$C:$C,MATCH(C2903,INSUMOS!$B:$B,0)),"")</f>
        <v/>
      </c>
      <c r="E2903" s="637"/>
      <c r="F2903" s="603" t="str">
        <f>IFERROR(INDEX(INSUMOS!$D:$D,MATCH(C2903,INSUMOS!$B:$B,0)),"")</f>
        <v/>
      </c>
      <c r="G2903" s="615"/>
      <c r="H2903" s="603">
        <f t="shared" si="76"/>
        <v>0</v>
      </c>
      <c r="I2903" s="595"/>
    </row>
    <row r="2904" spans="2:10">
      <c r="B2904" s="599"/>
      <c r="C2904" s="636"/>
      <c r="D2904" s="601" t="str">
        <f>IFERROR(INDEX(INSUMOS!$C:$C,MATCH(C2904,INSUMOS!$B:$B,0)),"")</f>
        <v/>
      </c>
      <c r="E2904" s="637"/>
      <c r="F2904" s="603" t="str">
        <f>IFERROR(INDEX(INSUMOS!$D:$D,MATCH(C2904,INSUMOS!$B:$B,0)),"")</f>
        <v/>
      </c>
      <c r="G2904" s="615"/>
      <c r="H2904" s="603">
        <f t="shared" si="76"/>
        <v>0</v>
      </c>
      <c r="I2904" s="595"/>
    </row>
    <row r="2905" spans="2:10">
      <c r="B2905" s="599"/>
      <c r="C2905" s="636"/>
      <c r="D2905" s="601" t="str">
        <f>IFERROR(INDEX(INSUMOS!$C:$C,MATCH(C2905,INSUMOS!$B:$B,0)),"")</f>
        <v/>
      </c>
      <c r="E2905" s="637"/>
      <c r="F2905" s="603" t="str">
        <f>IFERROR(INDEX(INSUMOS!$D:$D,MATCH(C2905,INSUMOS!$B:$B,0)),"")</f>
        <v/>
      </c>
      <c r="G2905" s="615"/>
      <c r="H2905" s="603">
        <f t="shared" si="76"/>
        <v>0</v>
      </c>
      <c r="I2905" s="595"/>
    </row>
    <row r="2906" spans="2:10">
      <c r="B2906" s="599"/>
      <c r="C2906" s="606"/>
      <c r="D2906" s="601" t="str">
        <f>IFERROR(INDEX(INSUMOS!$C:$C,MATCH(C2906,INSUMOS!$B:$B,0)),"")</f>
        <v/>
      </c>
      <c r="E2906" s="637"/>
      <c r="F2906" s="603" t="str">
        <f>IFERROR(INDEX(INSUMOS!$D:$D,MATCH(C2906,INSUMOS!$B:$B,0)),"")</f>
        <v/>
      </c>
      <c r="G2906" s="615"/>
      <c r="H2906" s="603">
        <f t="shared" si="76"/>
        <v>0</v>
      </c>
      <c r="I2906" s="595"/>
    </row>
    <row r="2907" spans="2:10">
      <c r="B2907" s="599"/>
      <c r="C2907" s="636"/>
      <c r="D2907" s="601" t="str">
        <f>IFERROR(INDEX(INSUMOS!$C:$C,MATCH(C2907,INSUMOS!$B:$B,0)),"")</f>
        <v/>
      </c>
      <c r="E2907" s="637"/>
      <c r="F2907" s="603" t="str">
        <f>IFERROR(INDEX(INSUMOS!$D:$D,MATCH(C2907,INSUMOS!$B:$B,0)),"")</f>
        <v/>
      </c>
      <c r="G2907" s="615"/>
      <c r="H2907" s="603">
        <f t="shared" si="76"/>
        <v>0</v>
      </c>
      <c r="I2907" s="595"/>
    </row>
    <row r="2908" spans="2:10">
      <c r="B2908" s="599"/>
      <c r="D2908" s="601" t="str">
        <f>IFERROR(INDEX(INSUMOS!$C:$C,MATCH(C2908,INSUMOS!$B:$B,0)),"")</f>
        <v/>
      </c>
      <c r="E2908" s="637"/>
      <c r="F2908" s="603" t="str">
        <f>IFERROR(INDEX(INSUMOS!$D:$D,MATCH(C2908,INSUMOS!$B:$B,0)),"")</f>
        <v/>
      </c>
      <c r="G2908" s="615"/>
      <c r="H2908" s="603">
        <f t="shared" si="76"/>
        <v>0</v>
      </c>
      <c r="I2908" s="595"/>
    </row>
    <row r="2909" spans="2:10">
      <c r="B2909" s="599"/>
      <c r="C2909" s="636"/>
      <c r="D2909" s="601" t="str">
        <f>IFERROR(INDEX(INSUMOS!$C:$C,MATCH(C2909,INSUMOS!$B:$B,0)),"")</f>
        <v/>
      </c>
      <c r="E2909" s="637"/>
      <c r="F2909" s="603" t="str">
        <f>IFERROR(INDEX(INSUMOS!$D:$D,MATCH(C2909,INSUMOS!$B:$B,0)),"")</f>
        <v/>
      </c>
      <c r="G2909" s="615"/>
      <c r="H2909" s="603">
        <f t="shared" si="76"/>
        <v>0</v>
      </c>
      <c r="I2909" s="595"/>
    </row>
    <row r="2910" spans="2:10">
      <c r="B2910" s="599"/>
      <c r="C2910" s="636"/>
      <c r="D2910" s="601" t="str">
        <f>IFERROR(INDEX(INSUMOS!$C:$C,MATCH(C2910,INSUMOS!$B:$B,0)),"")</f>
        <v/>
      </c>
      <c r="E2910" s="637"/>
      <c r="F2910" s="603" t="str">
        <f>IFERROR(INDEX(INSUMOS!$D:$D,MATCH(C2910,INSUMOS!$B:$B,0)),"")</f>
        <v/>
      </c>
      <c r="G2910" s="615"/>
      <c r="H2910" s="603">
        <f t="shared" si="76"/>
        <v>0</v>
      </c>
      <c r="I2910" s="595"/>
    </row>
    <row r="2911" spans="2:10">
      <c r="B2911" s="599"/>
      <c r="C2911" s="636"/>
      <c r="D2911" s="601" t="str">
        <f>IFERROR(INDEX(INSUMOS!$C:$C,MATCH(C2911,INSUMOS!$B:$B,0)),"")</f>
        <v/>
      </c>
      <c r="E2911" s="637"/>
      <c r="F2911" s="603" t="str">
        <f>IFERROR(INDEX(INSUMOS!$D:$D,MATCH(C2911,INSUMOS!$B:$B,0)),"")</f>
        <v/>
      </c>
      <c r="G2911" s="615"/>
      <c r="H2911" s="603">
        <f t="shared" si="76"/>
        <v>0</v>
      </c>
      <c r="I2911" s="595"/>
    </row>
    <row r="2912" spans="2:10">
      <c r="B2912" s="599"/>
      <c r="C2912" s="640"/>
      <c r="D2912" s="601" t="str">
        <f>IFERROR(INDEX(INSUMOS!$C:$C,MATCH(C2912,INSUMOS!$B:$B,0)),"")</f>
        <v/>
      </c>
      <c r="E2912" s="637"/>
      <c r="F2912" s="603" t="str">
        <f>IFERROR(INDEX(INSUMOS!$D:$D,MATCH(C2912,INSUMOS!$B:$B,0)),"")</f>
        <v/>
      </c>
      <c r="G2912" s="615"/>
      <c r="H2912" s="603">
        <f t="shared" si="76"/>
        <v>0</v>
      </c>
      <c r="I2912" s="595"/>
    </row>
    <row r="2913" spans="2:9">
      <c r="B2913" s="599"/>
      <c r="C2913" s="636"/>
      <c r="D2913" s="601" t="str">
        <f>IFERROR(INDEX(INSUMOS!$C:$C,MATCH(C2913,INSUMOS!$B:$B,0)),"")</f>
        <v/>
      </c>
      <c r="E2913" s="637"/>
      <c r="F2913" s="603" t="str">
        <f>IFERROR(INDEX(INSUMOS!$D:$D,MATCH(C2913,INSUMOS!$B:$B,0)),"")</f>
        <v/>
      </c>
      <c r="G2913" s="615"/>
      <c r="H2913" s="603">
        <f t="shared" si="76"/>
        <v>0</v>
      </c>
      <c r="I2913" s="595"/>
    </row>
    <row r="2914" spans="2:9" ht="15.75" thickBot="1">
      <c r="B2914" s="599"/>
      <c r="C2914" s="636"/>
      <c r="D2914" s="601" t="str">
        <f>IFERROR(INDEX(INSUMOS!$C:$C,MATCH(C2914,INSUMOS!$B:$B,0)),"")</f>
        <v/>
      </c>
      <c r="E2914" s="637"/>
      <c r="F2914" s="603" t="str">
        <f>IFERROR(INDEX(INSUMOS!$D:$D,MATCH(C2914,INSUMOS!$B:$B,0)),"")</f>
        <v/>
      </c>
      <c r="G2914" s="615"/>
      <c r="H2914" s="608">
        <f t="shared" si="76"/>
        <v>0</v>
      </c>
      <c r="I2914" s="595"/>
    </row>
    <row r="2915" spans="2:9" ht="15.75" thickBot="1">
      <c r="B2915" s="593"/>
      <c r="H2915" s="609" t="s">
        <v>307</v>
      </c>
      <c r="I2915" s="610">
        <f>SUM(H2900:H2914)</f>
        <v>588394</v>
      </c>
    </row>
    <row r="2916" spans="2:9">
      <c r="B2916" s="593"/>
      <c r="C2916" s="611" t="s">
        <v>308</v>
      </c>
      <c r="I2916" s="595"/>
    </row>
    <row r="2917" spans="2:9">
      <c r="B2917" s="596" t="s">
        <v>295</v>
      </c>
      <c r="C2917" s="597" t="s">
        <v>296</v>
      </c>
      <c r="D2917" s="598" t="s">
        <v>309</v>
      </c>
      <c r="E2917" s="612" t="s">
        <v>310</v>
      </c>
      <c r="F2917" s="612"/>
      <c r="G2917" s="613" t="s">
        <v>311</v>
      </c>
      <c r="H2917" s="614" t="s">
        <v>301</v>
      </c>
      <c r="I2917" s="595"/>
    </row>
    <row r="2918" spans="2:9">
      <c r="B2918" s="599"/>
      <c r="C2918" s="606" t="s">
        <v>312</v>
      </c>
      <c r="D2918" s="601">
        <v>1</v>
      </c>
      <c r="E2918" s="615">
        <f>IFERROR(INDEX('MANO DE OBRA'!$F:$F,MATCH(C2918,'MANO DE OBRA'!$B:$B,0)),"")</f>
        <v>0.77116642793298318</v>
      </c>
      <c r="F2918" s="603">
        <f>IFERROR(INDEX('MANO DE OBRA'!$J:$J,MATCH(C2918,'MANO DE OBRA'!$B:$B,0)),"")</f>
        <v>103371.47181666666</v>
      </c>
      <c r="G2918" s="83">
        <v>1</v>
      </c>
      <c r="H2918" s="603">
        <f>IFERROR((F2918/G2918)*D2918,0)</f>
        <v>103371.47181666666</v>
      </c>
      <c r="I2918" s="595"/>
    </row>
    <row r="2919" spans="2:9">
      <c r="B2919" s="599"/>
      <c r="C2919" s="606" t="s">
        <v>330</v>
      </c>
      <c r="D2919" s="601">
        <v>1</v>
      </c>
      <c r="E2919" s="615">
        <f>IFERROR(INDEX('MANO DE OBRA'!$F:$F,MATCH(C2919,'MANO DE OBRA'!$B:$B,0)),"")</f>
        <v>0.77116642793298318</v>
      </c>
      <c r="F2919" s="603">
        <f>IFERROR(INDEX('MANO DE OBRA'!$J:$J,MATCH(C2919,'MANO DE OBRA'!$B:$B,0)),"")</f>
        <v>169529.21377933328</v>
      </c>
      <c r="G2919" s="83">
        <v>2</v>
      </c>
      <c r="H2919" s="603">
        <f>IFERROR((F2919/G2919)*D2919,0)</f>
        <v>84764.60688966664</v>
      </c>
      <c r="I2919" s="595"/>
    </row>
    <row r="2920" spans="2:9" ht="15.75" thickBot="1">
      <c r="B2920" s="599"/>
      <c r="C2920" s="606"/>
      <c r="D2920" s="601"/>
      <c r="E2920" s="615" t="str">
        <f>IFERROR(INDEX('MANO DE OBRA'!$F:$F,MATCH(C2920,'MANO DE OBRA'!$B:$B,0)),"")</f>
        <v/>
      </c>
      <c r="F2920" s="603" t="str">
        <f>IFERROR(INDEX('MANO DE OBRA'!$J:$J,MATCH(C2920,'MANO DE OBRA'!$B:$B,0)),"")</f>
        <v/>
      </c>
      <c r="G2920" s="83"/>
      <c r="H2920" s="603">
        <f>IFERROR((F2920/G2920)*D2920,0)</f>
        <v>0</v>
      </c>
      <c r="I2920" s="595"/>
    </row>
    <row r="2921" spans="2:9" ht="15.75" thickBot="1">
      <c r="B2921" s="593"/>
      <c r="H2921" s="609" t="s">
        <v>307</v>
      </c>
      <c r="I2921" s="610">
        <f>SUM(H2918:H2920)</f>
        <v>188136.0787063333</v>
      </c>
    </row>
    <row r="2922" spans="2:9">
      <c r="B2922" s="593"/>
      <c r="C2922" s="611" t="s">
        <v>313</v>
      </c>
      <c r="I2922" s="595"/>
    </row>
    <row r="2923" spans="2:9" ht="30">
      <c r="B2923" s="596" t="s">
        <v>295</v>
      </c>
      <c r="C2923" s="597" t="s">
        <v>296</v>
      </c>
      <c r="D2923" s="613" t="s">
        <v>238</v>
      </c>
      <c r="E2923" s="613" t="s">
        <v>22</v>
      </c>
      <c r="F2923" s="613" t="s">
        <v>314</v>
      </c>
      <c r="G2923" s="613" t="s">
        <v>315</v>
      </c>
      <c r="H2923" s="613" t="s">
        <v>301</v>
      </c>
      <c r="I2923" s="595"/>
    </row>
    <row r="2924" spans="2:9">
      <c r="B2924" s="599"/>
      <c r="C2924" s="616" t="s">
        <v>316</v>
      </c>
      <c r="D2924" s="615">
        <v>0.05</v>
      </c>
      <c r="E2924" s="602"/>
      <c r="F2924" s="603">
        <f>+I2921</f>
        <v>188136.0787063333</v>
      </c>
      <c r="G2924" s="601">
        <v>1</v>
      </c>
      <c r="H2924" s="603">
        <f>IFERROR(G2924*F2924*D2924,0)</f>
        <v>9406.803935316666</v>
      </c>
      <c r="I2924" s="595"/>
    </row>
    <row r="2925" spans="2:9">
      <c r="B2925" s="599"/>
      <c r="C2925" s="622"/>
      <c r="D2925" s="601"/>
      <c r="E2925" s="601" t="str">
        <f>IFERROR(INDEX(INSUMOS!$C:$C,MATCH(C2925,INSUMOS!$B:$B,0)),"")</f>
        <v/>
      </c>
      <c r="F2925" s="607" t="str">
        <f>IFERROR(INDEX(INSUMOS!$D:$D,MATCH(C2925,INSUMOS!$B:$B,0)),"")</f>
        <v/>
      </c>
      <c r="G2925" s="637"/>
      <c r="H2925" s="603">
        <f t="shared" ref="H2925:H2931" si="77">IFERROR(G2925*F2925,0)</f>
        <v>0</v>
      </c>
      <c r="I2925" s="595"/>
    </row>
    <row r="2926" spans="2:9">
      <c r="B2926" s="599"/>
      <c r="C2926" s="636"/>
      <c r="D2926" s="601"/>
      <c r="E2926" s="601" t="str">
        <f>IFERROR(INDEX(INSUMOS!$C:$C,MATCH(C2926,INSUMOS!$B:$B,0)),"")</f>
        <v/>
      </c>
      <c r="F2926" s="607" t="str">
        <f>IFERROR(INDEX(INSUMOS!$D:$D,MATCH(C2926,INSUMOS!$B:$B,0)),"")</f>
        <v/>
      </c>
      <c r="G2926" s="637"/>
      <c r="H2926" s="603">
        <f t="shared" si="77"/>
        <v>0</v>
      </c>
      <c r="I2926" s="595"/>
    </row>
    <row r="2927" spans="2:9">
      <c r="B2927" s="599"/>
      <c r="C2927" s="636"/>
      <c r="D2927" s="601"/>
      <c r="E2927" s="601" t="str">
        <f>IFERROR(INDEX(INSUMOS!$C:$C,MATCH(C2927,INSUMOS!$B:$B,0)),"")</f>
        <v/>
      </c>
      <c r="F2927" s="607" t="str">
        <f>IFERROR(INDEX(INSUMOS!$D:$D,MATCH(C2927,INSUMOS!$B:$B,0)),"")</f>
        <v/>
      </c>
      <c r="G2927" s="637"/>
      <c r="H2927" s="603">
        <f t="shared" si="77"/>
        <v>0</v>
      </c>
      <c r="I2927" s="595"/>
    </row>
    <row r="2928" spans="2:9">
      <c r="B2928" s="599"/>
      <c r="C2928" s="636"/>
      <c r="D2928" s="601"/>
      <c r="E2928" s="601" t="str">
        <f>IFERROR(INDEX(INSUMOS!$C:$C,MATCH(C2928,INSUMOS!$B:$B,0)),"")</f>
        <v/>
      </c>
      <c r="F2928" s="607" t="str">
        <f>IFERROR(INDEX(INSUMOS!$D:$D,MATCH(C2928,INSUMOS!$B:$B,0)),"")</f>
        <v/>
      </c>
      <c r="G2928" s="637"/>
      <c r="H2928" s="603">
        <f t="shared" si="77"/>
        <v>0</v>
      </c>
      <c r="I2928" s="595"/>
    </row>
    <row r="2929" spans="2:9">
      <c r="B2929" s="599"/>
      <c r="C2929" s="636"/>
      <c r="D2929" s="601"/>
      <c r="E2929" s="601" t="str">
        <f>IFERROR(INDEX(INSUMOS!$C:$C,MATCH(C2929,INSUMOS!$B:$B,0)),"")</f>
        <v/>
      </c>
      <c r="F2929" s="607" t="str">
        <f>IFERROR(INDEX(INSUMOS!$D:$D,MATCH(C2929,INSUMOS!$B:$B,0)),"")</f>
        <v/>
      </c>
      <c r="G2929" s="637"/>
      <c r="H2929" s="603">
        <f t="shared" si="77"/>
        <v>0</v>
      </c>
      <c r="I2929" s="595"/>
    </row>
    <row r="2930" spans="2:9">
      <c r="B2930" s="599"/>
      <c r="C2930" s="636"/>
      <c r="D2930" s="601"/>
      <c r="E2930" s="601" t="str">
        <f>IFERROR(INDEX(INSUMOS!$C:$C,MATCH(C2930,INSUMOS!$B:$B,0)),"")</f>
        <v/>
      </c>
      <c r="F2930" s="607" t="str">
        <f>IFERROR(INDEX(INSUMOS!$D:$D,MATCH(C2930,INSUMOS!$B:$B,0)),"")</f>
        <v/>
      </c>
      <c r="G2930" s="637"/>
      <c r="H2930" s="603">
        <f t="shared" si="77"/>
        <v>0</v>
      </c>
      <c r="I2930" s="595"/>
    </row>
    <row r="2931" spans="2:9" ht="15.75" thickBot="1">
      <c r="B2931" s="599"/>
      <c r="C2931" s="636"/>
      <c r="D2931" s="601"/>
      <c r="E2931" s="602" t="str">
        <f>IFERROR(INDEX(INSUMOS!$C:$C,MATCH(C2931,INSUMOS!$B:$B,0)),"")</f>
        <v/>
      </c>
      <c r="F2931" s="607" t="str">
        <f>IFERROR(INDEX(INSUMOS!$D:$D,MATCH(C2931,INSUMOS!$B:$B,0)),"")</f>
        <v/>
      </c>
      <c r="G2931" s="660"/>
      <c r="H2931" s="608">
        <f t="shared" si="77"/>
        <v>0</v>
      </c>
      <c r="I2931" s="595"/>
    </row>
    <row r="2932" spans="2:9" ht="15.75" thickBot="1">
      <c r="B2932" s="593"/>
      <c r="H2932" s="609" t="s">
        <v>307</v>
      </c>
      <c r="I2932" s="610">
        <f>SUM(H2924:H2931)</f>
        <v>9406.803935316666</v>
      </c>
    </row>
    <row r="2933" spans="2:9">
      <c r="B2933" s="593"/>
      <c r="C2933" s="611" t="s">
        <v>317</v>
      </c>
      <c r="I2933" s="595"/>
    </row>
    <row r="2934" spans="2:9" ht="30">
      <c r="B2934" s="596" t="s">
        <v>295</v>
      </c>
      <c r="C2934" s="597" t="s">
        <v>296</v>
      </c>
      <c r="D2934" s="613" t="s">
        <v>238</v>
      </c>
      <c r="E2934" s="613" t="s">
        <v>22</v>
      </c>
      <c r="F2934" s="613" t="s">
        <v>314</v>
      </c>
      <c r="G2934" s="613" t="s">
        <v>315</v>
      </c>
      <c r="H2934" s="598" t="s">
        <v>301</v>
      </c>
      <c r="I2934" s="595"/>
    </row>
    <row r="2935" spans="2:9">
      <c r="B2935" s="599"/>
      <c r="C2935" s="616" t="s">
        <v>318</v>
      </c>
      <c r="D2935" s="615">
        <v>0.01</v>
      </c>
      <c r="E2935" s="617">
        <v>1</v>
      </c>
      <c r="F2935" s="603">
        <f>+I2921</f>
        <v>188136.0787063333</v>
      </c>
      <c r="G2935" s="601">
        <v>0.01</v>
      </c>
      <c r="H2935" s="603">
        <f>IFERROR(G2935*F2935,0)</f>
        <v>1881.360787063333</v>
      </c>
      <c r="I2935" s="595"/>
    </row>
    <row r="2936" spans="2:9">
      <c r="B2936" s="599"/>
      <c r="C2936" s="600"/>
      <c r="E2936" s="601" t="str">
        <f>IFERROR(INDEX(INSUMOS!$C:$C,MATCH(C2936,INSUMOS!$B:$B,0)),"")</f>
        <v/>
      </c>
      <c r="F2936" s="603" t="str">
        <f>IFERROR(INDEX(INSUMOS!$D:$D,MATCH(C2936,INSUMOS!$B:$B,0)),"")</f>
        <v/>
      </c>
      <c r="G2936" s="601">
        <v>1</v>
      </c>
      <c r="H2936" s="603">
        <f>IFERROR(G2936*F2936,0)</f>
        <v>0</v>
      </c>
      <c r="I2936" s="595"/>
    </row>
    <row r="2937" spans="2:9" ht="15.75" thickBot="1">
      <c r="B2937" s="599"/>
      <c r="C2937" s="606"/>
      <c r="D2937" s="601" t="str">
        <f>IFERROR(INDEX(INSUMOS!$C:$C,MATCH(C2937,INSUMOS!$B:$B,0)),"")</f>
        <v/>
      </c>
      <c r="E2937" s="602"/>
      <c r="F2937" s="603" t="str">
        <f>IFERROR(INDEX(INSUMOS!$D:$D,MATCH(C2937,INSUMOS!$B:$B,0)),"")</f>
        <v/>
      </c>
      <c r="G2937" s="601"/>
      <c r="H2937" s="603">
        <f>IFERROR(G2937*F2937,0)</f>
        <v>0</v>
      </c>
      <c r="I2937" s="595"/>
    </row>
    <row r="2938" spans="2:9" ht="15.75" thickBot="1">
      <c r="B2938" s="618"/>
      <c r="C2938" s="619"/>
      <c r="D2938" s="620"/>
      <c r="E2938" s="621"/>
      <c r="F2938" s="621"/>
      <c r="G2938" s="620"/>
      <c r="H2938" s="609" t="s">
        <v>307</v>
      </c>
      <c r="I2938" s="610">
        <f>SUM(H2935:H2937)</f>
        <v>1881.360787063333</v>
      </c>
    </row>
    <row r="2939" spans="2:9" ht="15.75" thickBot="1"/>
    <row r="2940" spans="2:9" ht="33" customHeight="1" thickBot="1">
      <c r="B2940" s="571"/>
      <c r="C2940" s="572" t="str">
        <f>+$C$2</f>
        <v>MANTENIMIENTO RESTAURANTES ESCOLARES</v>
      </c>
      <c r="D2940" s="573"/>
      <c r="E2940" s="573"/>
      <c r="F2940" s="573"/>
      <c r="G2940" s="574"/>
      <c r="H2940" s="575"/>
      <c r="I2940" s="576"/>
    </row>
    <row r="2941" spans="2:9" ht="33" customHeight="1" thickBot="1">
      <c r="B2941" s="577"/>
      <c r="C2941" s="578" t="str">
        <f>+$C$3</f>
        <v>GOBERNACION DE ANTIOQUIA</v>
      </c>
      <c r="D2941" s="579"/>
      <c r="E2941" s="579"/>
      <c r="F2941" s="579"/>
      <c r="G2941" s="580"/>
      <c r="H2941" s="581"/>
      <c r="I2941" s="582"/>
    </row>
    <row r="2942" spans="2:9" ht="15.75" thickBot="1">
      <c r="B2942" s="593"/>
      <c r="I2942" s="595"/>
    </row>
    <row r="2943" spans="2:9" ht="15.75" thickBot="1">
      <c r="B2943" s="589" t="s">
        <v>6</v>
      </c>
      <c r="C2943" s="773" t="str">
        <f>INDEX(ACTIVIDADES!$C:$C,MATCH(B2944,ACTIVIDADES!$B:$B,0))</f>
        <v>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v>
      </c>
      <c r="D2943" s="774"/>
      <c r="E2943" s="774"/>
      <c r="F2943" s="774"/>
      <c r="G2943" s="775"/>
      <c r="H2943" s="587" t="s">
        <v>289</v>
      </c>
      <c r="I2943" s="588" t="s">
        <v>290</v>
      </c>
    </row>
    <row r="2944" spans="2:9">
      <c r="B2944" s="784">
        <f>+ACTIVIDADES!B94</f>
        <v>11.059999999999999</v>
      </c>
      <c r="C2944" s="776"/>
      <c r="D2944" s="777"/>
      <c r="E2944" s="777"/>
      <c r="F2944" s="777"/>
      <c r="G2944" s="778"/>
      <c r="H2944" s="585">
        <f>IF(I2947=0,0,I2965/I2947)</f>
        <v>0.89033884543990327</v>
      </c>
      <c r="I2944" s="586">
        <f>IF(I2947=0,0,I2971/I2947)</f>
        <v>9.5705741955044193E-2</v>
      </c>
    </row>
    <row r="2945" spans="2:10" ht="15.75" thickBot="1">
      <c r="B2945" s="785"/>
      <c r="C2945" s="776"/>
      <c r="D2945" s="777"/>
      <c r="E2945" s="777"/>
      <c r="F2945" s="777"/>
      <c r="G2945" s="778"/>
      <c r="H2945" s="587" t="s">
        <v>291</v>
      </c>
      <c r="I2945" s="588" t="s">
        <v>292</v>
      </c>
    </row>
    <row r="2946" spans="2:10" ht="15.75" thickBot="1">
      <c r="B2946" s="589" t="s">
        <v>22</v>
      </c>
      <c r="C2946" s="776"/>
      <c r="D2946" s="777"/>
      <c r="E2946" s="777"/>
      <c r="F2946" s="777"/>
      <c r="G2946" s="778"/>
      <c r="H2946" s="585">
        <f>IF(I2947=0,0,I2982/I2947)</f>
        <v>1.2998355185502092E-2</v>
      </c>
      <c r="I2946" s="586">
        <f>IF(I2947=0,0,I2988/I2947)</f>
        <v>9.570574195504419E-4</v>
      </c>
    </row>
    <row r="2947" spans="2:10" ht="15.75" thickBot="1">
      <c r="B2947" s="590" t="str">
        <f>INDEX(ACTIVIDADES!$D:$D,MATCH(B2944,ACTIVIDADES!$B:$B,0))</f>
        <v>m²</v>
      </c>
      <c r="C2947" s="781"/>
      <c r="D2947" s="782"/>
      <c r="E2947" s="782"/>
      <c r="F2947" s="782"/>
      <c r="G2947" s="783"/>
      <c r="H2947" s="591" t="s">
        <v>293</v>
      </c>
      <c r="I2947" s="592">
        <f>SUM(I2965:I2988)</f>
        <v>475242.62045529339</v>
      </c>
      <c r="J2947" s="570">
        <f>+B2944</f>
        <v>11.059999999999999</v>
      </c>
    </row>
    <row r="2948" spans="2:10">
      <c r="B2948" s="593"/>
      <c r="C2948" s="594" t="s">
        <v>294</v>
      </c>
      <c r="I2948" s="595"/>
    </row>
    <row r="2949" spans="2:10">
      <c r="B2949" s="596" t="s">
        <v>295</v>
      </c>
      <c r="C2949" s="597" t="s">
        <v>296</v>
      </c>
      <c r="D2949" s="598" t="s">
        <v>297</v>
      </c>
      <c r="E2949" s="598" t="s">
        <v>298</v>
      </c>
      <c r="F2949" s="598" t="s">
        <v>299</v>
      </c>
      <c r="G2949" s="598" t="s">
        <v>300</v>
      </c>
      <c r="H2949" s="598" t="s">
        <v>301</v>
      </c>
      <c r="I2949" s="595"/>
    </row>
    <row r="2950" spans="2:10">
      <c r="B2950" s="599"/>
      <c r="C2950" s="654" t="s">
        <v>428</v>
      </c>
      <c r="D2950" s="601" t="str">
        <f>IFERROR(INDEX(INSUMOS!$C:$C,MATCH(C2950,INSUMOS!$B:$B,0)),"")</f>
        <v xml:space="preserve"> m² </v>
      </c>
      <c r="E2950" s="474">
        <v>1</v>
      </c>
      <c r="F2950" s="603">
        <f>IFERROR(INDEX(INSUMOS!$D:$D,MATCH(C2950,INSUMOS!$B:$B,0)),"")</f>
        <v>392753</v>
      </c>
      <c r="G2950" s="615">
        <v>0.05</v>
      </c>
      <c r="H2950" s="603">
        <f>IFERROR(G2950*F2950*E2950+F2950*E2950,0)</f>
        <v>412390.65</v>
      </c>
      <c r="I2950" s="595"/>
    </row>
    <row r="2951" spans="2:10" ht="30">
      <c r="B2951" s="599"/>
      <c r="C2951" s="600" t="s">
        <v>408</v>
      </c>
      <c r="D2951" s="601" t="str">
        <f>IFERROR(INDEX(INSUMOS!$C:$C,MATCH(C2951,INSUMOS!$B:$B,0)),"")</f>
        <v xml:space="preserve"> gal </v>
      </c>
      <c r="E2951" s="474">
        <v>0.15221999999999999</v>
      </c>
      <c r="F2951" s="603">
        <f>IFERROR(INDEX(INSUMOS!$D:$D,MATCH(C2951,INSUMOS!$B:$B,0)),"")</f>
        <v>12450</v>
      </c>
      <c r="G2951" s="615"/>
      <c r="H2951" s="603">
        <f t="shared" ref="H2951:H2964" si="78">IFERROR(G2951*F2951*E2951+F2951*E2951,0)</f>
        <v>1895.1389999999999</v>
      </c>
      <c r="I2951" s="595"/>
    </row>
    <row r="2952" spans="2:10">
      <c r="B2952" s="599"/>
      <c r="C2952" s="600" t="s">
        <v>429</v>
      </c>
      <c r="D2952" s="601" t="str">
        <f>IFERROR(INDEX(INSUMOS!$C:$C,MATCH(C2952,INSUMOS!$B:$B,0)),"")</f>
        <v/>
      </c>
      <c r="E2952" s="474">
        <v>0.16713</v>
      </c>
      <c r="F2952" s="603" t="str">
        <f>IFERROR(INDEX(INSUMOS!$D:$D,MATCH(C2952,INSUMOS!$B:$B,0)),"")</f>
        <v/>
      </c>
      <c r="G2952" s="615"/>
      <c r="H2952" s="603">
        <f t="shared" si="78"/>
        <v>0</v>
      </c>
      <c r="I2952" s="595"/>
    </row>
    <row r="2953" spans="2:10">
      <c r="B2953" s="599"/>
      <c r="C2953" s="600" t="s">
        <v>430</v>
      </c>
      <c r="D2953" s="601" t="str">
        <f>IFERROR(INDEX(INSUMOS!$C:$C,MATCH(C2953,INSUMOS!$B:$B,0)),"")</f>
        <v>gal</v>
      </c>
      <c r="E2953" s="474">
        <v>0.16713</v>
      </c>
      <c r="F2953" s="603">
        <f>IFERROR(INDEX(INSUMOS!$D:$D,MATCH(C2953,INSUMOS!$B:$B,0)),"")</f>
        <v>52900</v>
      </c>
      <c r="G2953" s="615"/>
      <c r="H2953" s="603">
        <f t="shared" si="78"/>
        <v>8841.1769999999997</v>
      </c>
      <c r="I2953" s="595"/>
    </row>
    <row r="2954" spans="2:10">
      <c r="B2954" s="599"/>
      <c r="C2954" s="636"/>
      <c r="D2954" s="601" t="str">
        <f>IFERROR(INDEX(INSUMOS!$C:$C,MATCH(C2954,INSUMOS!$B:$B,0)),"")</f>
        <v/>
      </c>
      <c r="E2954" s="637"/>
      <c r="F2954" s="603" t="str">
        <f>IFERROR(INDEX(INSUMOS!$D:$D,MATCH(C2954,INSUMOS!$B:$B,0)),"")</f>
        <v/>
      </c>
      <c r="G2954" s="615"/>
      <c r="H2954" s="603">
        <f t="shared" si="78"/>
        <v>0</v>
      </c>
      <c r="I2954" s="595"/>
    </row>
    <row r="2955" spans="2:10">
      <c r="B2955" s="599"/>
      <c r="C2955" s="636"/>
      <c r="D2955" s="601" t="str">
        <f>IFERROR(INDEX(INSUMOS!$C:$C,MATCH(C2955,INSUMOS!$B:$B,0)),"")</f>
        <v/>
      </c>
      <c r="E2955" s="637"/>
      <c r="F2955" s="603" t="str">
        <f>IFERROR(INDEX(INSUMOS!$D:$D,MATCH(C2955,INSUMOS!$B:$B,0)),"")</f>
        <v/>
      </c>
      <c r="G2955" s="615"/>
      <c r="H2955" s="603">
        <f t="shared" si="78"/>
        <v>0</v>
      </c>
      <c r="I2955" s="595"/>
    </row>
    <row r="2956" spans="2:10">
      <c r="B2956" s="599"/>
      <c r="C2956" s="606"/>
      <c r="D2956" s="601" t="str">
        <f>IFERROR(INDEX(INSUMOS!$C:$C,MATCH(C2956,INSUMOS!$B:$B,0)),"")</f>
        <v/>
      </c>
      <c r="E2956" s="637"/>
      <c r="F2956" s="603" t="str">
        <f>IFERROR(INDEX(INSUMOS!$D:$D,MATCH(C2956,INSUMOS!$B:$B,0)),"")</f>
        <v/>
      </c>
      <c r="G2956" s="615"/>
      <c r="H2956" s="603">
        <f t="shared" si="78"/>
        <v>0</v>
      </c>
      <c r="I2956" s="595"/>
    </row>
    <row r="2957" spans="2:10">
      <c r="B2957" s="599"/>
      <c r="C2957" s="636"/>
      <c r="D2957" s="601" t="str">
        <f>IFERROR(INDEX(INSUMOS!$C:$C,MATCH(C2957,INSUMOS!$B:$B,0)),"")</f>
        <v/>
      </c>
      <c r="E2957" s="637"/>
      <c r="F2957" s="603" t="str">
        <f>IFERROR(INDEX(INSUMOS!$D:$D,MATCH(C2957,INSUMOS!$B:$B,0)),"")</f>
        <v/>
      </c>
      <c r="G2957" s="615"/>
      <c r="H2957" s="603">
        <f t="shared" si="78"/>
        <v>0</v>
      </c>
      <c r="I2957" s="595"/>
    </row>
    <row r="2958" spans="2:10">
      <c r="B2958" s="599"/>
      <c r="D2958" s="601" t="str">
        <f>IFERROR(INDEX(INSUMOS!$C:$C,MATCH(C2958,INSUMOS!$B:$B,0)),"")</f>
        <v/>
      </c>
      <c r="E2958" s="637"/>
      <c r="F2958" s="603" t="str">
        <f>IFERROR(INDEX(INSUMOS!$D:$D,MATCH(C2958,INSUMOS!$B:$B,0)),"")</f>
        <v/>
      </c>
      <c r="G2958" s="615"/>
      <c r="H2958" s="603">
        <f t="shared" si="78"/>
        <v>0</v>
      </c>
      <c r="I2958" s="595"/>
    </row>
    <row r="2959" spans="2:10">
      <c r="B2959" s="599"/>
      <c r="C2959" s="636"/>
      <c r="D2959" s="601" t="str">
        <f>IFERROR(INDEX(INSUMOS!$C:$C,MATCH(C2959,INSUMOS!$B:$B,0)),"")</f>
        <v/>
      </c>
      <c r="E2959" s="637"/>
      <c r="F2959" s="603" t="str">
        <f>IFERROR(INDEX(INSUMOS!$D:$D,MATCH(C2959,INSUMOS!$B:$B,0)),"")</f>
        <v/>
      </c>
      <c r="G2959" s="615"/>
      <c r="H2959" s="603">
        <f t="shared" si="78"/>
        <v>0</v>
      </c>
      <c r="I2959" s="595"/>
    </row>
    <row r="2960" spans="2:10">
      <c r="B2960" s="599"/>
      <c r="C2960" s="636"/>
      <c r="D2960" s="601" t="str">
        <f>IFERROR(INDEX(INSUMOS!$C:$C,MATCH(C2960,INSUMOS!$B:$B,0)),"")</f>
        <v/>
      </c>
      <c r="E2960" s="637"/>
      <c r="F2960" s="603" t="str">
        <f>IFERROR(INDEX(INSUMOS!$D:$D,MATCH(C2960,INSUMOS!$B:$B,0)),"")</f>
        <v/>
      </c>
      <c r="G2960" s="615"/>
      <c r="H2960" s="603">
        <f t="shared" si="78"/>
        <v>0</v>
      </c>
      <c r="I2960" s="595"/>
    </row>
    <row r="2961" spans="2:9">
      <c r="B2961" s="599"/>
      <c r="C2961" s="636"/>
      <c r="D2961" s="601" t="str">
        <f>IFERROR(INDEX(INSUMOS!$C:$C,MATCH(C2961,INSUMOS!$B:$B,0)),"")</f>
        <v/>
      </c>
      <c r="E2961" s="637"/>
      <c r="F2961" s="603" t="str">
        <f>IFERROR(INDEX(INSUMOS!$D:$D,MATCH(C2961,INSUMOS!$B:$B,0)),"")</f>
        <v/>
      </c>
      <c r="G2961" s="615"/>
      <c r="H2961" s="603">
        <f t="shared" si="78"/>
        <v>0</v>
      </c>
      <c r="I2961" s="595"/>
    </row>
    <row r="2962" spans="2:9">
      <c r="B2962" s="599"/>
      <c r="C2962" s="640"/>
      <c r="D2962" s="601" t="str">
        <f>IFERROR(INDEX(INSUMOS!$C:$C,MATCH(C2962,INSUMOS!$B:$B,0)),"")</f>
        <v/>
      </c>
      <c r="E2962" s="637"/>
      <c r="F2962" s="603" t="str">
        <f>IFERROR(INDEX(INSUMOS!$D:$D,MATCH(C2962,INSUMOS!$B:$B,0)),"")</f>
        <v/>
      </c>
      <c r="G2962" s="615"/>
      <c r="H2962" s="603">
        <f t="shared" si="78"/>
        <v>0</v>
      </c>
      <c r="I2962" s="595"/>
    </row>
    <row r="2963" spans="2:9">
      <c r="B2963" s="599"/>
      <c r="C2963" s="636"/>
      <c r="D2963" s="601" t="str">
        <f>IFERROR(INDEX(INSUMOS!$C:$C,MATCH(C2963,INSUMOS!$B:$B,0)),"")</f>
        <v/>
      </c>
      <c r="E2963" s="637"/>
      <c r="F2963" s="603" t="str">
        <f>IFERROR(INDEX(INSUMOS!$D:$D,MATCH(C2963,INSUMOS!$B:$B,0)),"")</f>
        <v/>
      </c>
      <c r="G2963" s="615"/>
      <c r="H2963" s="603">
        <f t="shared" si="78"/>
        <v>0</v>
      </c>
      <c r="I2963" s="595"/>
    </row>
    <row r="2964" spans="2:9" ht="15.75" thickBot="1">
      <c r="B2964" s="599"/>
      <c r="C2964" s="636"/>
      <c r="D2964" s="601" t="str">
        <f>IFERROR(INDEX(INSUMOS!$C:$C,MATCH(C2964,INSUMOS!$B:$B,0)),"")</f>
        <v/>
      </c>
      <c r="E2964" s="637"/>
      <c r="F2964" s="603" t="str">
        <f>IFERROR(INDEX(INSUMOS!$D:$D,MATCH(C2964,INSUMOS!$B:$B,0)),"")</f>
        <v/>
      </c>
      <c r="G2964" s="615"/>
      <c r="H2964" s="608">
        <f t="shared" si="78"/>
        <v>0</v>
      </c>
      <c r="I2964" s="595"/>
    </row>
    <row r="2965" spans="2:9" ht="15.75" thickBot="1">
      <c r="B2965" s="593"/>
      <c r="H2965" s="609" t="s">
        <v>307</v>
      </c>
      <c r="I2965" s="610">
        <f>SUM(H2950:H2964)</f>
        <v>423126.96600000007</v>
      </c>
    </row>
    <row r="2966" spans="2:9">
      <c r="B2966" s="593"/>
      <c r="C2966" s="611" t="s">
        <v>308</v>
      </c>
      <c r="I2966" s="595"/>
    </row>
    <row r="2967" spans="2:9">
      <c r="B2967" s="596" t="s">
        <v>295</v>
      </c>
      <c r="C2967" s="597" t="s">
        <v>296</v>
      </c>
      <c r="D2967" s="598" t="s">
        <v>309</v>
      </c>
      <c r="E2967" s="612" t="s">
        <v>310</v>
      </c>
      <c r="F2967" s="612"/>
      <c r="G2967" s="613" t="s">
        <v>311</v>
      </c>
      <c r="H2967" s="614" t="s">
        <v>301</v>
      </c>
      <c r="I2967" s="595"/>
    </row>
    <row r="2968" spans="2:9">
      <c r="B2968" s="599"/>
      <c r="C2968" s="606" t="s">
        <v>312</v>
      </c>
      <c r="D2968" s="601">
        <v>1</v>
      </c>
      <c r="E2968" s="615">
        <f>IFERROR(INDEX('MANO DE OBRA'!$F:$F,MATCH(C2968,'MANO DE OBRA'!$B:$B,0)),"")</f>
        <v>0.77116642793298318</v>
      </c>
      <c r="F2968" s="603">
        <f>IFERROR(INDEX('MANO DE OBRA'!$J:$J,MATCH(C2968,'MANO DE OBRA'!$B:$B,0)),"")</f>
        <v>103371.47181666666</v>
      </c>
      <c r="G2968" s="83">
        <v>6</v>
      </c>
      <c r="H2968" s="603">
        <f>IFERROR((F2968/G2968)*D2968,0)</f>
        <v>17228.57863611111</v>
      </c>
      <c r="I2968" s="595"/>
    </row>
    <row r="2969" spans="2:9">
      <c r="B2969" s="599"/>
      <c r="C2969" s="606" t="s">
        <v>330</v>
      </c>
      <c r="D2969" s="601">
        <v>1</v>
      </c>
      <c r="E2969" s="615">
        <f>IFERROR(INDEX('MANO DE OBRA'!$F:$F,MATCH(C2969,'MANO DE OBRA'!$B:$B,0)),"")</f>
        <v>0.77116642793298318</v>
      </c>
      <c r="F2969" s="603">
        <f>IFERROR(INDEX('MANO DE OBRA'!$J:$J,MATCH(C2969,'MANO DE OBRA'!$B:$B,0)),"")</f>
        <v>169529.21377933328</v>
      </c>
      <c r="G2969" s="83">
        <f>+G2968</f>
        <v>6</v>
      </c>
      <c r="H2969" s="603">
        <f>IFERROR((F2969/G2969)*D2969,0)</f>
        <v>28254.868963222212</v>
      </c>
      <c r="I2969" s="595"/>
    </row>
    <row r="2970" spans="2:9" ht="15.75" thickBot="1">
      <c r="B2970" s="599"/>
      <c r="C2970" s="606"/>
      <c r="D2970" s="601"/>
      <c r="E2970" s="615" t="str">
        <f>IFERROR(INDEX('MANO DE OBRA'!$F:$F,MATCH(C2970,'MANO DE OBRA'!$B:$B,0)),"")</f>
        <v/>
      </c>
      <c r="F2970" s="603" t="str">
        <f>IFERROR(INDEX('MANO DE OBRA'!$J:$J,MATCH(C2970,'MANO DE OBRA'!$B:$B,0)),"")</f>
        <v/>
      </c>
      <c r="G2970" s="83"/>
      <c r="H2970" s="603">
        <f>IFERROR((F2970/G2970)*D2970,0)</f>
        <v>0</v>
      </c>
      <c r="I2970" s="595"/>
    </row>
    <row r="2971" spans="2:9" ht="15.75" thickBot="1">
      <c r="B2971" s="593"/>
      <c r="H2971" s="609" t="s">
        <v>307</v>
      </c>
      <c r="I2971" s="610">
        <f>SUM(H2968:H2970)</f>
        <v>45483.447599333318</v>
      </c>
    </row>
    <row r="2972" spans="2:9">
      <c r="B2972" s="593"/>
      <c r="C2972" s="611" t="s">
        <v>313</v>
      </c>
      <c r="I2972" s="595"/>
    </row>
    <row r="2973" spans="2:9" ht="30">
      <c r="B2973" s="596" t="s">
        <v>295</v>
      </c>
      <c r="C2973" s="597" t="s">
        <v>296</v>
      </c>
      <c r="D2973" s="613" t="s">
        <v>238</v>
      </c>
      <c r="E2973" s="613" t="s">
        <v>22</v>
      </c>
      <c r="F2973" s="613" t="s">
        <v>314</v>
      </c>
      <c r="G2973" s="613" t="s">
        <v>315</v>
      </c>
      <c r="H2973" s="613" t="s">
        <v>301</v>
      </c>
      <c r="I2973" s="595"/>
    </row>
    <row r="2974" spans="2:9">
      <c r="B2974" s="599"/>
      <c r="C2974" s="616" t="s">
        <v>316</v>
      </c>
      <c r="D2974" s="615">
        <v>0.05</v>
      </c>
      <c r="E2974" s="602"/>
      <c r="F2974" s="603">
        <f>+I2971</f>
        <v>45483.447599333318</v>
      </c>
      <c r="G2974" s="601">
        <v>1</v>
      </c>
      <c r="H2974" s="603">
        <f>IFERROR(G2974*F2974*D2974,0)</f>
        <v>2274.1723799666661</v>
      </c>
      <c r="I2974" s="595"/>
    </row>
    <row r="2975" spans="2:9">
      <c r="B2975" s="599"/>
      <c r="C2975" s="636" t="s">
        <v>431</v>
      </c>
      <c r="D2975" s="601"/>
      <c r="E2975" s="601" t="str">
        <f>IFERROR(INDEX(INSUMOS!$C:$C,MATCH(C2975,INSUMOS!$B:$B,0)),"")</f>
        <v>dia</v>
      </c>
      <c r="F2975" s="607">
        <f>IFERROR(INDEX(INSUMOS!$D:$D,MATCH(C2975,INSUMOS!$B:$B,0)),"")</f>
        <v>48790</v>
      </c>
      <c r="G2975" s="637">
        <v>0.08</v>
      </c>
      <c r="H2975" s="603">
        <f t="shared" ref="H2975:H2981" si="79">IFERROR(G2975*F2975,0)</f>
        <v>3903.2000000000003</v>
      </c>
      <c r="I2975" s="595"/>
    </row>
    <row r="2976" spans="2:9">
      <c r="B2976" s="599"/>
      <c r="C2976" s="636"/>
      <c r="D2976" s="601"/>
      <c r="E2976" s="601" t="str">
        <f>IFERROR(INDEX(INSUMOS!$C:$C,MATCH(C2976,INSUMOS!$B:$B,0)),"")</f>
        <v/>
      </c>
      <c r="F2976" s="607" t="str">
        <f>IFERROR(INDEX(INSUMOS!$D:$D,MATCH(C2976,INSUMOS!$B:$B,0)),"")</f>
        <v/>
      </c>
      <c r="G2976" s="637">
        <v>0.08</v>
      </c>
      <c r="H2976" s="603">
        <f t="shared" si="79"/>
        <v>0</v>
      </c>
      <c r="I2976" s="595"/>
    </row>
    <row r="2977" spans="2:9">
      <c r="B2977" s="599"/>
      <c r="C2977" s="636"/>
      <c r="D2977" s="601"/>
      <c r="E2977" s="601" t="str">
        <f>IFERROR(INDEX(INSUMOS!$C:$C,MATCH(C2977,INSUMOS!$B:$B,0)),"")</f>
        <v/>
      </c>
      <c r="F2977" s="607" t="str">
        <f>IFERROR(INDEX(INSUMOS!$D:$D,MATCH(C2977,INSUMOS!$B:$B,0)),"")</f>
        <v/>
      </c>
      <c r="G2977" s="637">
        <v>0.04</v>
      </c>
      <c r="H2977" s="603">
        <f t="shared" si="79"/>
        <v>0</v>
      </c>
      <c r="I2977" s="595"/>
    </row>
    <row r="2978" spans="2:9">
      <c r="B2978" s="599"/>
      <c r="C2978" s="636"/>
      <c r="D2978" s="601"/>
      <c r="E2978" s="601" t="str">
        <f>IFERROR(INDEX(INSUMOS!$C:$C,MATCH(C2978,INSUMOS!$B:$B,0)),"")</f>
        <v/>
      </c>
      <c r="F2978" s="607" t="str">
        <f>IFERROR(INDEX(INSUMOS!$D:$D,MATCH(C2978,INSUMOS!$B:$B,0)),"")</f>
        <v/>
      </c>
      <c r="G2978" s="637">
        <v>0.12</v>
      </c>
      <c r="H2978" s="603">
        <f t="shared" si="79"/>
        <v>0</v>
      </c>
      <c r="I2978" s="595"/>
    </row>
    <row r="2979" spans="2:9">
      <c r="B2979" s="599"/>
      <c r="C2979" s="636"/>
      <c r="D2979" s="601"/>
      <c r="E2979" s="601" t="str">
        <f>IFERROR(INDEX(INSUMOS!$C:$C,MATCH(C2979,INSUMOS!$B:$B,0)),"")</f>
        <v/>
      </c>
      <c r="F2979" s="607" t="str">
        <f>IFERROR(INDEX(INSUMOS!$D:$D,MATCH(C2979,INSUMOS!$B:$B,0)),"")</f>
        <v/>
      </c>
      <c r="G2979" s="637">
        <v>0.12</v>
      </c>
      <c r="H2979" s="603">
        <f t="shared" si="79"/>
        <v>0</v>
      </c>
      <c r="I2979" s="595"/>
    </row>
    <row r="2980" spans="2:9">
      <c r="B2980" s="599"/>
      <c r="C2980" s="636"/>
      <c r="D2980" s="601"/>
      <c r="E2980" s="601" t="str">
        <f>IFERROR(INDEX(INSUMOS!$C:$C,MATCH(C2980,INSUMOS!$B:$B,0)),"")</f>
        <v/>
      </c>
      <c r="F2980" s="607" t="str">
        <f>IFERROR(INDEX(INSUMOS!$D:$D,MATCH(C2980,INSUMOS!$B:$B,0)),"")</f>
        <v/>
      </c>
      <c r="G2980" s="637"/>
      <c r="H2980" s="603">
        <f t="shared" si="79"/>
        <v>0</v>
      </c>
      <c r="I2980" s="595"/>
    </row>
    <row r="2981" spans="2:9" ht="15.75" thickBot="1">
      <c r="B2981" s="599"/>
      <c r="C2981" s="636"/>
      <c r="D2981" s="601"/>
      <c r="E2981" s="602" t="str">
        <f>IFERROR(INDEX(INSUMOS!$C:$C,MATCH(C2981,INSUMOS!$B:$B,0)),"")</f>
        <v/>
      </c>
      <c r="F2981" s="607" t="str">
        <f>IFERROR(INDEX(INSUMOS!$D:$D,MATCH(C2981,INSUMOS!$B:$B,0)),"")</f>
        <v/>
      </c>
      <c r="G2981" s="660"/>
      <c r="H2981" s="608">
        <f t="shared" si="79"/>
        <v>0</v>
      </c>
      <c r="I2981" s="595"/>
    </row>
    <row r="2982" spans="2:9" ht="15.75" thickBot="1">
      <c r="B2982" s="593"/>
      <c r="H2982" s="609" t="s">
        <v>307</v>
      </c>
      <c r="I2982" s="610">
        <f>SUM(H2974:H2981)</f>
        <v>6177.3723799666659</v>
      </c>
    </row>
    <row r="2983" spans="2:9">
      <c r="B2983" s="593"/>
      <c r="C2983" s="611" t="s">
        <v>317</v>
      </c>
      <c r="I2983" s="595"/>
    </row>
    <row r="2984" spans="2:9" ht="30">
      <c r="B2984" s="596" t="s">
        <v>295</v>
      </c>
      <c r="C2984" s="597" t="s">
        <v>296</v>
      </c>
      <c r="D2984" s="613" t="s">
        <v>238</v>
      </c>
      <c r="E2984" s="613" t="s">
        <v>22</v>
      </c>
      <c r="F2984" s="613" t="s">
        <v>314</v>
      </c>
      <c r="G2984" s="613" t="s">
        <v>315</v>
      </c>
      <c r="H2984" s="598" t="s">
        <v>301</v>
      </c>
      <c r="I2984" s="595"/>
    </row>
    <row r="2985" spans="2:9">
      <c r="B2985" s="599"/>
      <c r="C2985" s="616" t="s">
        <v>318</v>
      </c>
      <c r="D2985" s="615">
        <v>0.01</v>
      </c>
      <c r="E2985" s="617">
        <v>1</v>
      </c>
      <c r="F2985" s="603">
        <f>+I2971</f>
        <v>45483.447599333318</v>
      </c>
      <c r="G2985" s="601">
        <v>0.01</v>
      </c>
      <c r="H2985" s="603">
        <f>IFERROR(G2985*F2985,0)</f>
        <v>454.83447599333317</v>
      </c>
      <c r="I2985" s="595"/>
    </row>
    <row r="2986" spans="2:9">
      <c r="B2986" s="599"/>
      <c r="C2986" s="600"/>
      <c r="E2986" s="601" t="str">
        <f>IFERROR(INDEX(INSUMOS!$C:$C,MATCH(C2986,INSUMOS!$B:$B,0)),"")</f>
        <v/>
      </c>
      <c r="F2986" s="603" t="str">
        <f>IFERROR(INDEX(INSUMOS!$D:$D,MATCH(C2986,INSUMOS!$B:$B,0)),"")</f>
        <v/>
      </c>
      <c r="G2986" s="601">
        <v>1</v>
      </c>
      <c r="H2986" s="603">
        <f>IFERROR(G2986*F2986,0)</f>
        <v>0</v>
      </c>
      <c r="I2986" s="595"/>
    </row>
    <row r="2987" spans="2:9" ht="15.75" thickBot="1">
      <c r="B2987" s="599"/>
      <c r="C2987" s="606"/>
      <c r="D2987" s="601" t="str">
        <f>IFERROR(INDEX(INSUMOS!$C:$C,MATCH(C2987,INSUMOS!$B:$B,0)),"")</f>
        <v/>
      </c>
      <c r="E2987" s="602"/>
      <c r="F2987" s="603" t="str">
        <f>IFERROR(INDEX(INSUMOS!$D:$D,MATCH(C2987,INSUMOS!$B:$B,0)),"")</f>
        <v/>
      </c>
      <c r="G2987" s="601"/>
      <c r="H2987" s="603">
        <f>IFERROR(G2987*F2987,0)</f>
        <v>0</v>
      </c>
      <c r="I2987" s="595"/>
    </row>
    <row r="2988" spans="2:9" ht="15.75" thickBot="1">
      <c r="B2988" s="618"/>
      <c r="C2988" s="619"/>
      <c r="D2988" s="620"/>
      <c r="E2988" s="621"/>
      <c r="F2988" s="621"/>
      <c r="G2988" s="620"/>
      <c r="H2988" s="609" t="s">
        <v>307</v>
      </c>
      <c r="I2988" s="610">
        <f>SUM(H2985:H2987)</f>
        <v>454.83447599333317</v>
      </c>
    </row>
    <row r="2989" spans="2:9" ht="15.75" thickBot="1"/>
    <row r="2990" spans="2:9" ht="33" customHeight="1" thickBot="1">
      <c r="B2990" s="571"/>
      <c r="C2990" s="572" t="str">
        <f>+$C$2</f>
        <v>MANTENIMIENTO RESTAURANTES ESCOLARES</v>
      </c>
      <c r="D2990" s="573"/>
      <c r="E2990" s="573"/>
      <c r="F2990" s="573"/>
      <c r="G2990" s="574"/>
      <c r="H2990" s="575"/>
      <c r="I2990" s="576"/>
    </row>
    <row r="2991" spans="2:9" ht="33" customHeight="1" thickBot="1">
      <c r="B2991" s="577"/>
      <c r="C2991" s="578" t="str">
        <f>+$C$3</f>
        <v>GOBERNACION DE ANTIOQUIA</v>
      </c>
      <c r="D2991" s="579"/>
      <c r="E2991" s="579"/>
      <c r="F2991" s="579"/>
      <c r="G2991" s="580"/>
      <c r="H2991" s="581"/>
      <c r="I2991" s="582"/>
    </row>
    <row r="2992" spans="2:9" ht="15.75" thickBot="1">
      <c r="B2992" s="593"/>
      <c r="I2992" s="595"/>
    </row>
    <row r="2993" spans="2:10" ht="15.75" thickBot="1">
      <c r="B2993" s="589" t="s">
        <v>6</v>
      </c>
      <c r="C2993" s="773" t="str">
        <f>INDEX(ACTIVIDADES!$C:$C,MATCH(B2994,ACTIVIDADES!$B:$B,0))</f>
        <v>Mantenimiento de reja o puerta metalica, incluye, elementos metalicos, pivotes, cerradura, chapa, manija, pintura y todos los elementos necesarios para su correcto funcionamiento y detallado.</v>
      </c>
      <c r="D2993" s="774"/>
      <c r="E2993" s="774"/>
      <c r="F2993" s="774"/>
      <c r="G2993" s="775"/>
      <c r="H2993" s="587" t="s">
        <v>289</v>
      </c>
      <c r="I2993" s="588" t="s">
        <v>290</v>
      </c>
    </row>
    <row r="2994" spans="2:10">
      <c r="B2994" s="784">
        <f>+ACTIVIDADES!B95</f>
        <v>11.069999999999999</v>
      </c>
      <c r="C2994" s="776"/>
      <c r="D2994" s="777"/>
      <c r="E2994" s="777"/>
      <c r="F2994" s="777"/>
      <c r="G2994" s="778"/>
      <c r="H2994" s="585">
        <f>IF(I2997=0,0,I3015/I2997)</f>
        <v>0.50806829236443074</v>
      </c>
      <c r="I2994" s="586">
        <f>IF(I2997=0,0,I3021/I2997)</f>
        <v>0.46408651663732953</v>
      </c>
    </row>
    <row r="2995" spans="2:10" ht="15.75" thickBot="1">
      <c r="B2995" s="785"/>
      <c r="C2995" s="776"/>
      <c r="D2995" s="777"/>
      <c r="E2995" s="777"/>
      <c r="F2995" s="777"/>
      <c r="G2995" s="778"/>
      <c r="H2995" s="587" t="s">
        <v>291</v>
      </c>
      <c r="I2995" s="588" t="s">
        <v>292</v>
      </c>
    </row>
    <row r="2996" spans="2:10" ht="15.75" thickBot="1">
      <c r="B2996" s="589" t="s">
        <v>22</v>
      </c>
      <c r="C2996" s="776"/>
      <c r="D2996" s="777"/>
      <c r="E2996" s="777"/>
      <c r="F2996" s="777"/>
      <c r="G2996" s="778"/>
      <c r="H2996" s="585">
        <f>IF(I2997=0,0,I3032/I2997)</f>
        <v>2.320432583186648E-2</v>
      </c>
      <c r="I2996" s="586">
        <f>IF(I2997=0,0,I3038/I2997)</f>
        <v>4.6408651663732954E-3</v>
      </c>
    </row>
    <row r="2997" spans="2:10" ht="15.75" thickBot="1">
      <c r="B2997" s="590" t="str">
        <f>INDEX(ACTIVIDADES!$D:$D,MATCH(B2994,ACTIVIDADES!$B:$B,0))</f>
        <v>m²</v>
      </c>
      <c r="C2997" s="781"/>
      <c r="D2997" s="782"/>
      <c r="E2997" s="782"/>
      <c r="F2997" s="782"/>
      <c r="G2997" s="783"/>
      <c r="H2997" s="591" t="s">
        <v>293</v>
      </c>
      <c r="I2997" s="592">
        <f>SUM(I3015:I3038)</f>
        <v>294019.19234087993</v>
      </c>
      <c r="J2997" s="570">
        <f>+B2994</f>
        <v>11.069999999999999</v>
      </c>
    </row>
    <row r="2998" spans="2:10">
      <c r="B2998" s="593"/>
      <c r="C2998" s="594" t="s">
        <v>294</v>
      </c>
      <c r="I2998" s="595"/>
    </row>
    <row r="2999" spans="2:10">
      <c r="B2999" s="596" t="s">
        <v>295</v>
      </c>
      <c r="C2999" s="597" t="s">
        <v>296</v>
      </c>
      <c r="D2999" s="598" t="s">
        <v>297</v>
      </c>
      <c r="E2999" s="598" t="s">
        <v>298</v>
      </c>
      <c r="F2999" s="598" t="s">
        <v>299</v>
      </c>
      <c r="G2999" s="598" t="s">
        <v>300</v>
      </c>
      <c r="H2999" s="598" t="s">
        <v>301</v>
      </c>
      <c r="I2999" s="595"/>
    </row>
    <row r="3000" spans="2:10">
      <c r="B3000" s="599"/>
      <c r="C3000" s="633" t="s">
        <v>432</v>
      </c>
      <c r="D3000" s="601" t="str">
        <f>IFERROR(INDEX(INSUMOS!$C:$C,MATCH(C3000,INSUMOS!$B:$B,0)),"")</f>
        <v>m</v>
      </c>
      <c r="E3000" s="661">
        <v>2.9599000000000002</v>
      </c>
      <c r="F3000" s="603">
        <f>IFERROR(INDEX(INSUMOS!$D:$D,MATCH(C3000,INSUMOS!$B:$B,0)),"")</f>
        <v>9905</v>
      </c>
      <c r="G3000" s="615">
        <v>0.05</v>
      </c>
      <c r="H3000" s="603">
        <f>IFERROR(G3000*F3000*E3000+F3000*E3000,0)</f>
        <v>30783.699975000003</v>
      </c>
      <c r="I3000" s="595"/>
    </row>
    <row r="3001" spans="2:10">
      <c r="B3001" s="599"/>
      <c r="C3001" s="633" t="s">
        <v>412</v>
      </c>
      <c r="D3001" s="601" t="str">
        <f>IFERROR(INDEX(INSUMOS!$C:$C,MATCH(C3001,INSUMOS!$B:$B,0)),"")</f>
        <v>m</v>
      </c>
      <c r="E3001" s="661">
        <v>7.1364999999999998</v>
      </c>
      <c r="F3001" s="603">
        <f>IFERROR(INDEX(INSUMOS!$D:$D,MATCH(C3001,INSUMOS!$B:$B,0)),"")</f>
        <v>3720</v>
      </c>
      <c r="G3001" s="615"/>
      <c r="H3001" s="603">
        <f t="shared" ref="H3001:H3014" si="80">IFERROR(G3001*F3001*E3001+F3001*E3001,0)</f>
        <v>26547.78</v>
      </c>
      <c r="I3001" s="595"/>
    </row>
    <row r="3002" spans="2:10">
      <c r="B3002" s="599"/>
      <c r="C3002" s="633" t="s">
        <v>433</v>
      </c>
      <c r="D3002" s="601" t="str">
        <f>IFERROR(INDEX(INSUMOS!$C:$C,MATCH(C3002,INSUMOS!$B:$B,0)),"")</f>
        <v>kg</v>
      </c>
      <c r="E3002" s="661">
        <v>1.8733</v>
      </c>
      <c r="F3002" s="603">
        <f>IFERROR(INDEX(INSUMOS!$D:$D,MATCH(C3002,INSUMOS!$B:$B,0)),"")</f>
        <v>8800</v>
      </c>
      <c r="G3002" s="615"/>
      <c r="H3002" s="603">
        <f t="shared" si="80"/>
        <v>16485.04</v>
      </c>
      <c r="I3002" s="595"/>
    </row>
    <row r="3003" spans="2:10">
      <c r="B3003" s="599"/>
      <c r="C3003" s="633" t="s">
        <v>434</v>
      </c>
      <c r="D3003" s="601" t="str">
        <f>IFERROR(INDEX(INSUMOS!$C:$C,MATCH(C3003,INSUMOS!$B:$B,0)),"")</f>
        <v>un</v>
      </c>
      <c r="E3003" s="661">
        <v>0.71360000000000001</v>
      </c>
      <c r="F3003" s="603">
        <f>IFERROR(INDEX(INSUMOS!$D:$D,MATCH(C3003,INSUMOS!$B:$B,0)),"")</f>
        <v>12500</v>
      </c>
      <c r="G3003" s="615"/>
      <c r="H3003" s="603">
        <f t="shared" si="80"/>
        <v>8920</v>
      </c>
      <c r="I3003" s="595"/>
    </row>
    <row r="3004" spans="2:10">
      <c r="B3004" s="599"/>
      <c r="C3004" s="633" t="s">
        <v>420</v>
      </c>
      <c r="D3004" s="601" t="str">
        <f>IFERROR(INDEX(INSUMOS!$C:$C,MATCH(C3004,INSUMOS!$B:$B,0)),"")</f>
        <v>gal</v>
      </c>
      <c r="E3004" s="661">
        <v>4.2799999999999998E-2</v>
      </c>
      <c r="F3004" s="603">
        <f>IFERROR(INDEX(INSUMOS!$D:$D,MATCH(C3004,INSUMOS!$B:$B,0)),"")</f>
        <v>200300</v>
      </c>
      <c r="G3004" s="615"/>
      <c r="H3004" s="603">
        <f t="shared" si="80"/>
        <v>8572.84</v>
      </c>
      <c r="I3004" s="595"/>
    </row>
    <row r="3005" spans="2:10">
      <c r="B3005" s="599"/>
      <c r="C3005" s="633" t="s">
        <v>419</v>
      </c>
      <c r="D3005" s="601" t="str">
        <f>IFERROR(INDEX(INSUMOS!$C:$C,MATCH(C3005,INSUMOS!$B:$B,0)),"")</f>
        <v>gal</v>
      </c>
      <c r="E3005" s="661">
        <v>2.1399999999999999E-2</v>
      </c>
      <c r="F3005" s="603">
        <f>IFERROR(INDEX(INSUMOS!$D:$D,MATCH(C3005,INSUMOS!$B:$B,0)),"")</f>
        <v>219700</v>
      </c>
      <c r="G3005" s="615"/>
      <c r="H3005" s="603">
        <f t="shared" si="80"/>
        <v>4701.58</v>
      </c>
      <c r="I3005" s="595"/>
    </row>
    <row r="3006" spans="2:10">
      <c r="B3006" s="599"/>
      <c r="C3006" s="633" t="s">
        <v>418</v>
      </c>
      <c r="D3006" s="601" t="str">
        <f>IFERROR(INDEX(INSUMOS!$C:$C,MATCH(C3006,INSUMOS!$B:$B,0)),"")</f>
        <v>gal</v>
      </c>
      <c r="E3006" s="661">
        <v>8.5599999999999996E-2</v>
      </c>
      <c r="F3006" s="603">
        <f>IFERROR(INDEX(INSUMOS!$D:$D,MATCH(C3006,INSUMOS!$B:$B,0)),"")</f>
        <v>106400</v>
      </c>
      <c r="G3006" s="615">
        <v>0.1</v>
      </c>
      <c r="H3006" s="603">
        <f t="shared" si="80"/>
        <v>10018.624</v>
      </c>
      <c r="I3006" s="595"/>
    </row>
    <row r="3007" spans="2:10">
      <c r="B3007" s="599"/>
      <c r="C3007" s="633" t="s">
        <v>421</v>
      </c>
      <c r="D3007" s="601" t="str">
        <f>IFERROR(INDEX(INSUMOS!$C:$C,MATCH(C3007,INSUMOS!$B:$B,0)),"")</f>
        <v>kg</v>
      </c>
      <c r="E3007" s="661">
        <v>3.5700000000000003E-2</v>
      </c>
      <c r="F3007" s="603">
        <f>IFERROR(INDEX(INSUMOS!$D:$D,MATCH(C3007,INSUMOS!$B:$B,0)),"")</f>
        <v>19900</v>
      </c>
      <c r="G3007" s="615"/>
      <c r="H3007" s="603">
        <f t="shared" si="80"/>
        <v>710.43000000000006</v>
      </c>
      <c r="I3007" s="595"/>
    </row>
    <row r="3008" spans="2:10" ht="30">
      <c r="B3008" s="599"/>
      <c r="C3008" s="633" t="s">
        <v>408</v>
      </c>
      <c r="D3008" s="601" t="str">
        <f>IFERROR(INDEX(INSUMOS!$C:$C,MATCH(C3008,INSUMOS!$B:$B,0)),"")</f>
        <v xml:space="preserve"> gal </v>
      </c>
      <c r="E3008" s="661">
        <v>0.1522</v>
      </c>
      <c r="F3008" s="603">
        <f>IFERROR(INDEX(INSUMOS!$D:$D,MATCH(C3008,INSUMOS!$B:$B,0)),"")</f>
        <v>12450</v>
      </c>
      <c r="G3008" s="615">
        <v>0.1</v>
      </c>
      <c r="H3008" s="603">
        <f t="shared" si="80"/>
        <v>2084.3789999999999</v>
      </c>
      <c r="I3008" s="595"/>
    </row>
    <row r="3009" spans="2:9">
      <c r="B3009" s="599"/>
      <c r="C3009" s="633" t="s">
        <v>435</v>
      </c>
      <c r="D3009" s="601" t="str">
        <f>IFERROR(INDEX(INSUMOS!$C:$C,MATCH(C3009,INSUMOS!$B:$B,0)),"")</f>
        <v>un</v>
      </c>
      <c r="E3009" s="661">
        <v>0.35680000000000001</v>
      </c>
      <c r="F3009" s="603">
        <f>IFERROR(INDEX(INSUMOS!$D:$D,MATCH(C3009,INSUMOS!$B:$B,0)),"")</f>
        <v>5670</v>
      </c>
      <c r="G3009" s="615"/>
      <c r="H3009" s="603">
        <f t="shared" si="80"/>
        <v>2023.056</v>
      </c>
      <c r="I3009" s="595"/>
    </row>
    <row r="3010" spans="2:9">
      <c r="B3010" s="599"/>
      <c r="C3010" s="633" t="s">
        <v>436</v>
      </c>
      <c r="D3010" s="601" t="str">
        <f>IFERROR(INDEX(INSUMOS!$C:$C,MATCH(C3010,INSUMOS!$B:$B,0)),"")</f>
        <v>un</v>
      </c>
      <c r="E3010" s="661">
        <v>0.35680000000000001</v>
      </c>
      <c r="F3010" s="603">
        <f>IFERROR(INDEX(INSUMOS!$D:$D,MATCH(C3010,INSUMOS!$B:$B,0)),"")</f>
        <v>108000</v>
      </c>
      <c r="G3010" s="615"/>
      <c r="H3010" s="603">
        <f t="shared" si="80"/>
        <v>38534.400000000001</v>
      </c>
      <c r="I3010" s="595"/>
    </row>
    <row r="3011" spans="2:9">
      <c r="B3011" s="599"/>
      <c r="C3011" s="636"/>
      <c r="D3011" s="601" t="str">
        <f>IFERROR(INDEX(INSUMOS!$C:$C,MATCH(C3011,INSUMOS!$B:$B,0)),"")</f>
        <v/>
      </c>
      <c r="E3011" s="637"/>
      <c r="F3011" s="603" t="str">
        <f>IFERROR(INDEX(INSUMOS!$D:$D,MATCH(C3011,INSUMOS!$B:$B,0)),"")</f>
        <v/>
      </c>
      <c r="G3011" s="615"/>
      <c r="H3011" s="603">
        <f t="shared" si="80"/>
        <v>0</v>
      </c>
      <c r="I3011" s="595"/>
    </row>
    <row r="3012" spans="2:9">
      <c r="B3012" s="599"/>
      <c r="C3012" s="640"/>
      <c r="D3012" s="601" t="str">
        <f>IFERROR(INDEX(INSUMOS!$C:$C,MATCH(C3012,INSUMOS!$B:$B,0)),"")</f>
        <v/>
      </c>
      <c r="E3012" s="637"/>
      <c r="F3012" s="603" t="str">
        <f>IFERROR(INDEX(INSUMOS!$D:$D,MATCH(C3012,INSUMOS!$B:$B,0)),"")</f>
        <v/>
      </c>
      <c r="G3012" s="615"/>
      <c r="H3012" s="603">
        <f t="shared" si="80"/>
        <v>0</v>
      </c>
      <c r="I3012" s="595"/>
    </row>
    <row r="3013" spans="2:9">
      <c r="B3013" s="599"/>
      <c r="C3013" s="636"/>
      <c r="D3013" s="601" t="str">
        <f>IFERROR(INDEX(INSUMOS!$C:$C,MATCH(C3013,INSUMOS!$B:$B,0)),"")</f>
        <v/>
      </c>
      <c r="E3013" s="637"/>
      <c r="F3013" s="603" t="str">
        <f>IFERROR(INDEX(INSUMOS!$D:$D,MATCH(C3013,INSUMOS!$B:$B,0)),"")</f>
        <v/>
      </c>
      <c r="G3013" s="615"/>
      <c r="H3013" s="603">
        <f t="shared" si="80"/>
        <v>0</v>
      </c>
      <c r="I3013" s="595"/>
    </row>
    <row r="3014" spans="2:9" ht="15.75" thickBot="1">
      <c r="B3014" s="599"/>
      <c r="C3014" s="636"/>
      <c r="D3014" s="601" t="str">
        <f>IFERROR(INDEX(INSUMOS!$C:$C,MATCH(C3014,INSUMOS!$B:$B,0)),"")</f>
        <v/>
      </c>
      <c r="E3014" s="637"/>
      <c r="F3014" s="603" t="str">
        <f>IFERROR(INDEX(INSUMOS!$D:$D,MATCH(C3014,INSUMOS!$B:$B,0)),"")</f>
        <v/>
      </c>
      <c r="G3014" s="615"/>
      <c r="H3014" s="608">
        <f t="shared" si="80"/>
        <v>0</v>
      </c>
      <c r="I3014" s="595"/>
    </row>
    <row r="3015" spans="2:9" ht="15.75" thickBot="1">
      <c r="B3015" s="593"/>
      <c r="H3015" s="609" t="s">
        <v>307</v>
      </c>
      <c r="I3015" s="610">
        <f>SUM(H3000:H3014)</f>
        <v>149381.82897499998</v>
      </c>
    </row>
    <row r="3016" spans="2:9">
      <c r="B3016" s="593"/>
      <c r="C3016" s="611" t="s">
        <v>308</v>
      </c>
      <c r="I3016" s="595"/>
    </row>
    <row r="3017" spans="2:9">
      <c r="B3017" s="596" t="s">
        <v>295</v>
      </c>
      <c r="C3017" s="597" t="s">
        <v>296</v>
      </c>
      <c r="D3017" s="598" t="s">
        <v>309</v>
      </c>
      <c r="E3017" s="612" t="s">
        <v>310</v>
      </c>
      <c r="F3017" s="612"/>
      <c r="G3017" s="613" t="s">
        <v>311</v>
      </c>
      <c r="H3017" s="614" t="s">
        <v>301</v>
      </c>
      <c r="I3017" s="595"/>
    </row>
    <row r="3018" spans="2:9">
      <c r="B3018" s="599"/>
      <c r="C3018" s="606" t="s">
        <v>312</v>
      </c>
      <c r="D3018" s="601">
        <v>1</v>
      </c>
      <c r="E3018" s="615">
        <f>IFERROR(INDEX('MANO DE OBRA'!$F:$F,MATCH(C3018,'MANO DE OBRA'!$B:$B,0)),"")</f>
        <v>0.77116642793298318</v>
      </c>
      <c r="F3018" s="603">
        <f>IFERROR(INDEX('MANO DE OBRA'!$J:$J,MATCH(C3018,'MANO DE OBRA'!$B:$B,0)),"")</f>
        <v>103371.47181666666</v>
      </c>
      <c r="G3018" s="83">
        <v>2</v>
      </c>
      <c r="H3018" s="603">
        <f>IFERROR((F3018/G3018)*D3018,0)</f>
        <v>51685.735908333329</v>
      </c>
      <c r="I3018" s="595"/>
    </row>
    <row r="3019" spans="2:9">
      <c r="B3019" s="599"/>
      <c r="C3019" s="606" t="s">
        <v>330</v>
      </c>
      <c r="D3019" s="601">
        <v>1</v>
      </c>
      <c r="E3019" s="615">
        <f>IFERROR(INDEX('MANO DE OBRA'!$F:$F,MATCH(C3019,'MANO DE OBRA'!$B:$B,0)),"")</f>
        <v>0.77116642793298318</v>
      </c>
      <c r="F3019" s="603">
        <f>IFERROR(INDEX('MANO DE OBRA'!$J:$J,MATCH(C3019,'MANO DE OBRA'!$B:$B,0)),"")</f>
        <v>169529.21377933328</v>
      </c>
      <c r="G3019" s="83">
        <f>+G3018</f>
        <v>2</v>
      </c>
      <c r="H3019" s="603">
        <f>IFERROR((F3019/G3019)*D3019,0)</f>
        <v>84764.60688966664</v>
      </c>
      <c r="I3019" s="595"/>
    </row>
    <row r="3020" spans="2:9" ht="15.75" thickBot="1">
      <c r="B3020" s="599"/>
      <c r="C3020" s="606"/>
      <c r="D3020" s="601"/>
      <c r="E3020" s="615" t="str">
        <f>IFERROR(INDEX('MANO DE OBRA'!$F:$F,MATCH(C3020,'MANO DE OBRA'!$B:$B,0)),"")</f>
        <v/>
      </c>
      <c r="F3020" s="603" t="str">
        <f>IFERROR(INDEX('MANO DE OBRA'!$J:$J,MATCH(C3020,'MANO DE OBRA'!$B:$B,0)),"")</f>
        <v/>
      </c>
      <c r="G3020" s="83"/>
      <c r="H3020" s="603">
        <f>IFERROR((F3020/G3020)*D3020,0)</f>
        <v>0</v>
      </c>
      <c r="I3020" s="595"/>
    </row>
    <row r="3021" spans="2:9" ht="15.75" thickBot="1">
      <c r="B3021" s="593"/>
      <c r="H3021" s="609" t="s">
        <v>307</v>
      </c>
      <c r="I3021" s="610">
        <f>SUM(H3018:H3020)</f>
        <v>136450.34279799997</v>
      </c>
    </row>
    <row r="3022" spans="2:9">
      <c r="B3022" s="593"/>
      <c r="C3022" s="611" t="s">
        <v>313</v>
      </c>
      <c r="I3022" s="595"/>
    </row>
    <row r="3023" spans="2:9" ht="30">
      <c r="B3023" s="596" t="s">
        <v>295</v>
      </c>
      <c r="C3023" s="597" t="s">
        <v>296</v>
      </c>
      <c r="D3023" s="613" t="s">
        <v>238</v>
      </c>
      <c r="E3023" s="613" t="s">
        <v>22</v>
      </c>
      <c r="F3023" s="613" t="s">
        <v>314</v>
      </c>
      <c r="G3023" s="613" t="s">
        <v>315</v>
      </c>
      <c r="H3023" s="613" t="s">
        <v>301</v>
      </c>
      <c r="I3023" s="595"/>
    </row>
    <row r="3024" spans="2:9">
      <c r="B3024" s="599"/>
      <c r="C3024" s="616" t="s">
        <v>316</v>
      </c>
      <c r="D3024" s="615">
        <v>0.05</v>
      </c>
      <c r="E3024" s="602"/>
      <c r="F3024" s="603">
        <f>+I3021</f>
        <v>136450.34279799997</v>
      </c>
      <c r="G3024" s="601">
        <v>1</v>
      </c>
      <c r="H3024" s="603">
        <f>IFERROR(G3024*F3024*D3024,0)</f>
        <v>6822.5171398999992</v>
      </c>
      <c r="I3024" s="595"/>
    </row>
    <row r="3025" spans="2:9">
      <c r="B3025" s="599"/>
      <c r="C3025" s="636"/>
      <c r="D3025" s="601"/>
      <c r="E3025" s="601" t="str">
        <f>IFERROR(INDEX(INSUMOS!$C:$C,MATCH(C3025,INSUMOS!$B:$B,0)),"")</f>
        <v/>
      </c>
      <c r="F3025" s="607" t="str">
        <f>IFERROR(INDEX(INSUMOS!$D:$D,MATCH(C3025,INSUMOS!$B:$B,0)),"")</f>
        <v/>
      </c>
      <c r="G3025" s="637"/>
      <c r="H3025" s="603">
        <f t="shared" ref="H3025:H3031" si="81">IFERROR(G3025*F3025,0)</f>
        <v>0</v>
      </c>
      <c r="I3025" s="595"/>
    </row>
    <row r="3026" spans="2:9">
      <c r="B3026" s="599"/>
      <c r="C3026" s="636"/>
      <c r="D3026" s="601"/>
      <c r="E3026" s="601" t="str">
        <f>IFERROR(INDEX(INSUMOS!$C:$C,MATCH(C3026,INSUMOS!$B:$B,0)),"")</f>
        <v/>
      </c>
      <c r="F3026" s="607" t="str">
        <f>IFERROR(INDEX(INSUMOS!$D:$D,MATCH(C3026,INSUMOS!$B:$B,0)),"")</f>
        <v/>
      </c>
      <c r="G3026" s="637"/>
      <c r="H3026" s="603">
        <f t="shared" si="81"/>
        <v>0</v>
      </c>
      <c r="I3026" s="595"/>
    </row>
    <row r="3027" spans="2:9">
      <c r="B3027" s="599"/>
      <c r="C3027" s="636"/>
      <c r="D3027" s="601"/>
      <c r="E3027" s="601" t="str">
        <f>IFERROR(INDEX(INSUMOS!$C:$C,MATCH(C3027,INSUMOS!$B:$B,0)),"")</f>
        <v/>
      </c>
      <c r="F3027" s="607" t="str">
        <f>IFERROR(INDEX(INSUMOS!$D:$D,MATCH(C3027,INSUMOS!$B:$B,0)),"")</f>
        <v/>
      </c>
      <c r="G3027" s="637"/>
      <c r="H3027" s="603">
        <f t="shared" si="81"/>
        <v>0</v>
      </c>
      <c r="I3027" s="595"/>
    </row>
    <row r="3028" spans="2:9">
      <c r="B3028" s="599"/>
      <c r="C3028" s="636"/>
      <c r="D3028" s="601"/>
      <c r="E3028" s="601" t="str">
        <f>IFERROR(INDEX(INSUMOS!$C:$C,MATCH(C3028,INSUMOS!$B:$B,0)),"")</f>
        <v/>
      </c>
      <c r="F3028" s="607" t="str">
        <f>IFERROR(INDEX(INSUMOS!$D:$D,MATCH(C3028,INSUMOS!$B:$B,0)),"")</f>
        <v/>
      </c>
      <c r="G3028" s="637"/>
      <c r="H3028" s="603">
        <f t="shared" si="81"/>
        <v>0</v>
      </c>
      <c r="I3028" s="595"/>
    </row>
    <row r="3029" spans="2:9">
      <c r="B3029" s="599"/>
      <c r="C3029" s="636"/>
      <c r="D3029" s="601"/>
      <c r="E3029" s="601" t="str">
        <f>IFERROR(INDEX(INSUMOS!$C:$C,MATCH(C3029,INSUMOS!$B:$B,0)),"")</f>
        <v/>
      </c>
      <c r="F3029" s="607" t="str">
        <f>IFERROR(INDEX(INSUMOS!$D:$D,MATCH(C3029,INSUMOS!$B:$B,0)),"")</f>
        <v/>
      </c>
      <c r="G3029" s="637"/>
      <c r="H3029" s="603">
        <f t="shared" si="81"/>
        <v>0</v>
      </c>
      <c r="I3029" s="595"/>
    </row>
    <row r="3030" spans="2:9">
      <c r="B3030" s="599"/>
      <c r="C3030" s="636"/>
      <c r="D3030" s="601"/>
      <c r="E3030" s="601" t="str">
        <f>IFERROR(INDEX(INSUMOS!$C:$C,MATCH(C3030,INSUMOS!$B:$B,0)),"")</f>
        <v/>
      </c>
      <c r="F3030" s="607" t="str">
        <f>IFERROR(INDEX(INSUMOS!$D:$D,MATCH(C3030,INSUMOS!$B:$B,0)),"")</f>
        <v/>
      </c>
      <c r="G3030" s="637"/>
      <c r="H3030" s="603">
        <f t="shared" si="81"/>
        <v>0</v>
      </c>
      <c r="I3030" s="595"/>
    </row>
    <row r="3031" spans="2:9" ht="15.75" thickBot="1">
      <c r="B3031" s="599"/>
      <c r="C3031" s="636"/>
      <c r="D3031" s="601"/>
      <c r="E3031" s="602" t="str">
        <f>IFERROR(INDEX(INSUMOS!$C:$C,MATCH(C3031,INSUMOS!$B:$B,0)),"")</f>
        <v/>
      </c>
      <c r="F3031" s="607" t="str">
        <f>IFERROR(INDEX(INSUMOS!$D:$D,MATCH(C3031,INSUMOS!$B:$B,0)),"")</f>
        <v/>
      </c>
      <c r="G3031" s="660"/>
      <c r="H3031" s="608">
        <f t="shared" si="81"/>
        <v>0</v>
      </c>
      <c r="I3031" s="595"/>
    </row>
    <row r="3032" spans="2:9" ht="15.75" thickBot="1">
      <c r="B3032" s="593"/>
      <c r="H3032" s="609" t="s">
        <v>307</v>
      </c>
      <c r="I3032" s="610">
        <f>SUM(H3024:H3031)</f>
        <v>6822.5171398999992</v>
      </c>
    </row>
    <row r="3033" spans="2:9">
      <c r="B3033" s="593"/>
      <c r="C3033" s="611" t="s">
        <v>317</v>
      </c>
      <c r="I3033" s="595"/>
    </row>
    <row r="3034" spans="2:9" ht="30">
      <c r="B3034" s="596" t="s">
        <v>295</v>
      </c>
      <c r="C3034" s="597" t="s">
        <v>296</v>
      </c>
      <c r="D3034" s="613" t="s">
        <v>238</v>
      </c>
      <c r="E3034" s="613" t="s">
        <v>22</v>
      </c>
      <c r="F3034" s="613" t="s">
        <v>314</v>
      </c>
      <c r="G3034" s="613" t="s">
        <v>315</v>
      </c>
      <c r="H3034" s="598" t="s">
        <v>301</v>
      </c>
      <c r="I3034" s="595"/>
    </row>
    <row r="3035" spans="2:9">
      <c r="B3035" s="599"/>
      <c r="C3035" s="616" t="s">
        <v>318</v>
      </c>
      <c r="D3035" s="615">
        <v>0.01</v>
      </c>
      <c r="E3035" s="617">
        <v>1</v>
      </c>
      <c r="F3035" s="603">
        <f>+I3021</f>
        <v>136450.34279799997</v>
      </c>
      <c r="G3035" s="601">
        <v>0.01</v>
      </c>
      <c r="H3035" s="603">
        <f>IFERROR(G3035*F3035,0)</f>
        <v>1364.5034279799997</v>
      </c>
      <c r="I3035" s="595"/>
    </row>
    <row r="3036" spans="2:9">
      <c r="B3036" s="599"/>
      <c r="C3036" s="600"/>
      <c r="E3036" s="601" t="str">
        <f>IFERROR(INDEX(INSUMOS!$C:$C,MATCH(C3036,INSUMOS!$B:$B,0)),"")</f>
        <v/>
      </c>
      <c r="F3036" s="603" t="str">
        <f>IFERROR(INDEX(INSUMOS!$D:$D,MATCH(C3036,INSUMOS!$B:$B,0)),"")</f>
        <v/>
      </c>
      <c r="G3036" s="601">
        <v>1</v>
      </c>
      <c r="H3036" s="603">
        <f>IFERROR(G3036*F3036,0)</f>
        <v>0</v>
      </c>
      <c r="I3036" s="595"/>
    </row>
    <row r="3037" spans="2:9" ht="15.75" thickBot="1">
      <c r="B3037" s="599"/>
      <c r="C3037" s="606"/>
      <c r="D3037" s="601" t="str">
        <f>IFERROR(INDEX(INSUMOS!$C:$C,MATCH(C3037,INSUMOS!$B:$B,0)),"")</f>
        <v/>
      </c>
      <c r="E3037" s="602"/>
      <c r="F3037" s="603" t="str">
        <f>IFERROR(INDEX(INSUMOS!$D:$D,MATCH(C3037,INSUMOS!$B:$B,0)),"")</f>
        <v/>
      </c>
      <c r="G3037" s="601"/>
      <c r="H3037" s="603">
        <f>IFERROR(G3037*F3037,0)</f>
        <v>0</v>
      </c>
      <c r="I3037" s="595"/>
    </row>
    <row r="3038" spans="2:9" ht="15.75" thickBot="1">
      <c r="B3038" s="618"/>
      <c r="C3038" s="619"/>
      <c r="D3038" s="620"/>
      <c r="E3038" s="621"/>
      <c r="F3038" s="621"/>
      <c r="G3038" s="620"/>
      <c r="H3038" s="609" t="s">
        <v>307</v>
      </c>
      <c r="I3038" s="610">
        <f>SUM(H3035:H3037)</f>
        <v>1364.5034279799997</v>
      </c>
    </row>
    <row r="3039" spans="2:9" ht="15.75" thickBot="1"/>
    <row r="3040" spans="2:9" ht="33" customHeight="1" thickBot="1">
      <c r="B3040" s="571"/>
      <c r="C3040" s="572" t="str">
        <f>+$C$2</f>
        <v>MANTENIMIENTO RESTAURANTES ESCOLARES</v>
      </c>
      <c r="D3040" s="573"/>
      <c r="E3040" s="573"/>
      <c r="F3040" s="573"/>
      <c r="G3040" s="574"/>
      <c r="H3040" s="575"/>
      <c r="I3040" s="576"/>
    </row>
    <row r="3041" spans="2:10" ht="33" customHeight="1" thickBot="1">
      <c r="B3041" s="577"/>
      <c r="C3041" s="578" t="str">
        <f>+$C$3</f>
        <v>GOBERNACION DE ANTIOQUIA</v>
      </c>
      <c r="D3041" s="579"/>
      <c r="E3041" s="579"/>
      <c r="F3041" s="579"/>
      <c r="G3041" s="580"/>
      <c r="H3041" s="581"/>
      <c r="I3041" s="582"/>
    </row>
    <row r="3042" spans="2:10" ht="15.75" thickBot="1">
      <c r="B3042" s="593"/>
      <c r="I3042" s="595"/>
    </row>
    <row r="3043" spans="2:10" ht="15.75" thickBot="1">
      <c r="B3043" s="589" t="s">
        <v>6</v>
      </c>
      <c r="C3043" s="773" t="str">
        <f>INDEX(ACTIVIDADES!$C:$C,MATCH(B3044,ACTIVIDADES!$B:$B,0))</f>
        <v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3043" s="774"/>
      <c r="E3043" s="774"/>
      <c r="F3043" s="774"/>
      <c r="G3043" s="775"/>
      <c r="H3043" s="587" t="s">
        <v>289</v>
      </c>
      <c r="I3043" s="588" t="s">
        <v>290</v>
      </c>
    </row>
    <row r="3044" spans="2:10">
      <c r="B3044" s="784">
        <f>+ACTIVIDADES!B97</f>
        <v>11.079999999999998</v>
      </c>
      <c r="C3044" s="776"/>
      <c r="D3044" s="777"/>
      <c r="E3044" s="777"/>
      <c r="F3044" s="777"/>
      <c r="G3044" s="778"/>
      <c r="H3044" s="585">
        <f>IF(I3047=0,0,I3065/I3047)</f>
        <v>0.90460468404501215</v>
      </c>
      <c r="I3044" s="586">
        <f>IF(I3047=0,0,I3071/I3047)</f>
        <v>8.9995581089611157E-2</v>
      </c>
    </row>
    <row r="3045" spans="2:10" ht="15.75" thickBot="1">
      <c r="B3045" s="785"/>
      <c r="C3045" s="776"/>
      <c r="D3045" s="777"/>
      <c r="E3045" s="777"/>
      <c r="F3045" s="777"/>
      <c r="G3045" s="778"/>
      <c r="H3045" s="587" t="s">
        <v>291</v>
      </c>
      <c r="I3045" s="588" t="s">
        <v>292</v>
      </c>
    </row>
    <row r="3046" spans="2:10" ht="15.75" thickBot="1">
      <c r="B3046" s="589" t="s">
        <v>22</v>
      </c>
      <c r="C3046" s="776"/>
      <c r="D3046" s="777"/>
      <c r="E3046" s="777"/>
      <c r="F3046" s="777"/>
      <c r="G3046" s="778"/>
      <c r="H3046" s="585">
        <f>IF(I3047=0,0,I3082/I3047)</f>
        <v>4.4997790544805587E-3</v>
      </c>
      <c r="I3046" s="586">
        <f>IF(I3047=0,0,I3088/I3047)</f>
        <v>8.9995581089611157E-4</v>
      </c>
    </row>
    <row r="3047" spans="2:10" ht="39" customHeight="1" thickBot="1">
      <c r="B3047" s="590" t="str">
        <f>INDEX(ACTIVIDADES!$D:$D,MATCH(B3044,ACTIVIDADES!$B:$B,0))</f>
        <v>m²</v>
      </c>
      <c r="C3047" s="781"/>
      <c r="D3047" s="782"/>
      <c r="E3047" s="782"/>
      <c r="F3047" s="782"/>
      <c r="G3047" s="783"/>
      <c r="H3047" s="591" t="s">
        <v>293</v>
      </c>
      <c r="I3047" s="592">
        <f>SUM(I3065:I3088)</f>
        <v>379047.34084147</v>
      </c>
      <c r="J3047" s="570">
        <f>+B3044</f>
        <v>11.079999999999998</v>
      </c>
    </row>
    <row r="3048" spans="2:10">
      <c r="B3048" s="593"/>
      <c r="C3048" s="594" t="s">
        <v>294</v>
      </c>
      <c r="I3048" s="595"/>
    </row>
    <row r="3049" spans="2:10">
      <c r="B3049" s="596" t="s">
        <v>295</v>
      </c>
      <c r="C3049" s="597" t="s">
        <v>296</v>
      </c>
      <c r="D3049" s="598" t="s">
        <v>297</v>
      </c>
      <c r="E3049" s="598" t="s">
        <v>298</v>
      </c>
      <c r="F3049" s="598" t="s">
        <v>299</v>
      </c>
      <c r="G3049" s="598" t="s">
        <v>300</v>
      </c>
      <c r="H3049" s="598" t="s">
        <v>301</v>
      </c>
      <c r="I3049" s="595"/>
    </row>
    <row r="3050" spans="2:10" ht="30">
      <c r="B3050" s="599"/>
      <c r="C3050" s="663" t="s">
        <v>437</v>
      </c>
      <c r="D3050" s="601" t="str">
        <f>IFERROR(INDEX(INSUMOS!$C:$C,MATCH(C3050,INSUMOS!$B:$B,0)),"")</f>
        <v>m²</v>
      </c>
      <c r="E3050" s="661">
        <v>1</v>
      </c>
      <c r="F3050" s="603">
        <f>IFERROR(INDEX(INSUMOS!$D:$D,MATCH(C3050,INSUMOS!$B:$B,0)),"")</f>
        <v>342888</v>
      </c>
      <c r="G3050" s="615"/>
      <c r="H3050" s="603">
        <f>IFERROR(G3050*F3050*E3050+F3050*E3050,0)</f>
        <v>342888</v>
      </c>
      <c r="I3050" s="595"/>
    </row>
    <row r="3051" spans="2:10">
      <c r="B3051" s="599"/>
      <c r="C3051" s="633"/>
      <c r="D3051" s="601" t="str">
        <f>IFERROR(INDEX(INSUMOS!$C:$C,MATCH(C3051,INSUMOS!$B:$B,0)),"")</f>
        <v/>
      </c>
      <c r="E3051" s="661"/>
      <c r="F3051" s="603" t="str">
        <f>IFERROR(INDEX(INSUMOS!$D:$D,MATCH(C3051,INSUMOS!$B:$B,0)),"")</f>
        <v/>
      </c>
      <c r="G3051" s="615"/>
      <c r="H3051" s="603">
        <f t="shared" ref="H3051:H3064" si="82">IFERROR(G3051*F3051*E3051+F3051*E3051,0)</f>
        <v>0</v>
      </c>
      <c r="I3051" s="595"/>
    </row>
    <row r="3052" spans="2:10">
      <c r="B3052" s="599"/>
      <c r="C3052" s="633"/>
      <c r="D3052" s="601" t="str">
        <f>IFERROR(INDEX(INSUMOS!$C:$C,MATCH(C3052,INSUMOS!$B:$B,0)),"")</f>
        <v/>
      </c>
      <c r="E3052" s="661"/>
      <c r="F3052" s="603" t="str">
        <f>IFERROR(INDEX(INSUMOS!$D:$D,MATCH(C3052,INSUMOS!$B:$B,0)),"")</f>
        <v/>
      </c>
      <c r="G3052" s="615"/>
      <c r="H3052" s="603">
        <f t="shared" si="82"/>
        <v>0</v>
      </c>
      <c r="I3052" s="595"/>
    </row>
    <row r="3053" spans="2:10">
      <c r="B3053" s="599"/>
      <c r="C3053" s="633"/>
      <c r="D3053" s="601" t="str">
        <f>IFERROR(INDEX(INSUMOS!$C:$C,MATCH(C3053,INSUMOS!$B:$B,0)),"")</f>
        <v/>
      </c>
      <c r="E3053" s="661"/>
      <c r="F3053" s="603" t="str">
        <f>IFERROR(INDEX(INSUMOS!$D:$D,MATCH(C3053,INSUMOS!$B:$B,0)),"")</f>
        <v/>
      </c>
      <c r="G3053" s="615"/>
      <c r="H3053" s="603">
        <f t="shared" si="82"/>
        <v>0</v>
      </c>
      <c r="I3053" s="595"/>
    </row>
    <row r="3054" spans="2:10">
      <c r="B3054" s="599"/>
      <c r="C3054" s="633"/>
      <c r="D3054" s="601" t="str">
        <f>IFERROR(INDEX(INSUMOS!$C:$C,MATCH(C3054,INSUMOS!$B:$B,0)),"")</f>
        <v/>
      </c>
      <c r="E3054" s="661"/>
      <c r="F3054" s="603" t="str">
        <f>IFERROR(INDEX(INSUMOS!$D:$D,MATCH(C3054,INSUMOS!$B:$B,0)),"")</f>
        <v/>
      </c>
      <c r="G3054" s="615"/>
      <c r="H3054" s="603">
        <f t="shared" si="82"/>
        <v>0</v>
      </c>
      <c r="I3054" s="595"/>
    </row>
    <row r="3055" spans="2:10">
      <c r="B3055" s="599"/>
      <c r="C3055" s="633"/>
      <c r="D3055" s="601" t="str">
        <f>IFERROR(INDEX(INSUMOS!$C:$C,MATCH(C3055,INSUMOS!$B:$B,0)),"")</f>
        <v/>
      </c>
      <c r="E3055" s="661"/>
      <c r="F3055" s="603" t="str">
        <f>IFERROR(INDEX(INSUMOS!$D:$D,MATCH(C3055,INSUMOS!$B:$B,0)),"")</f>
        <v/>
      </c>
      <c r="G3055" s="615"/>
      <c r="H3055" s="603">
        <f t="shared" si="82"/>
        <v>0</v>
      </c>
      <c r="I3055" s="595"/>
    </row>
    <row r="3056" spans="2:10">
      <c r="B3056" s="599"/>
      <c r="C3056" s="633"/>
      <c r="D3056" s="601" t="str">
        <f>IFERROR(INDEX(INSUMOS!$C:$C,MATCH(C3056,INSUMOS!$B:$B,0)),"")</f>
        <v/>
      </c>
      <c r="E3056" s="661"/>
      <c r="F3056" s="603" t="str">
        <f>IFERROR(INDEX(INSUMOS!$D:$D,MATCH(C3056,INSUMOS!$B:$B,0)),"")</f>
        <v/>
      </c>
      <c r="G3056" s="615"/>
      <c r="H3056" s="603">
        <f t="shared" si="82"/>
        <v>0</v>
      </c>
      <c r="I3056" s="595"/>
    </row>
    <row r="3057" spans="2:9">
      <c r="B3057" s="599"/>
      <c r="C3057" s="633"/>
      <c r="D3057" s="601" t="str">
        <f>IFERROR(INDEX(INSUMOS!$C:$C,MATCH(C3057,INSUMOS!$B:$B,0)),"")</f>
        <v/>
      </c>
      <c r="E3057" s="661"/>
      <c r="F3057" s="603" t="str">
        <f>IFERROR(INDEX(INSUMOS!$D:$D,MATCH(C3057,INSUMOS!$B:$B,0)),"")</f>
        <v/>
      </c>
      <c r="G3057" s="615"/>
      <c r="H3057" s="603">
        <f t="shared" si="82"/>
        <v>0</v>
      </c>
      <c r="I3057" s="595"/>
    </row>
    <row r="3058" spans="2:9">
      <c r="B3058" s="599"/>
      <c r="C3058" s="633"/>
      <c r="D3058" s="601" t="str">
        <f>IFERROR(INDEX(INSUMOS!$C:$C,MATCH(C3058,INSUMOS!$B:$B,0)),"")</f>
        <v/>
      </c>
      <c r="E3058" s="661"/>
      <c r="F3058" s="603" t="str">
        <f>IFERROR(INDEX(INSUMOS!$D:$D,MATCH(C3058,INSUMOS!$B:$B,0)),"")</f>
        <v/>
      </c>
      <c r="G3058" s="615"/>
      <c r="H3058" s="603">
        <f t="shared" si="82"/>
        <v>0</v>
      </c>
      <c r="I3058" s="595"/>
    </row>
    <row r="3059" spans="2:9">
      <c r="B3059" s="599"/>
      <c r="C3059" s="633"/>
      <c r="D3059" s="601" t="str">
        <f>IFERROR(INDEX(INSUMOS!$C:$C,MATCH(C3059,INSUMOS!$B:$B,0)),"")</f>
        <v/>
      </c>
      <c r="E3059" s="661"/>
      <c r="F3059" s="603" t="str">
        <f>IFERROR(INDEX(INSUMOS!$D:$D,MATCH(C3059,INSUMOS!$B:$B,0)),"")</f>
        <v/>
      </c>
      <c r="G3059" s="615"/>
      <c r="H3059" s="603">
        <f t="shared" si="82"/>
        <v>0</v>
      </c>
      <c r="I3059" s="595"/>
    </row>
    <row r="3060" spans="2:9">
      <c r="B3060" s="599"/>
      <c r="C3060" s="633"/>
      <c r="D3060" s="601" t="str">
        <f>IFERROR(INDEX(INSUMOS!$C:$C,MATCH(C3060,INSUMOS!$B:$B,0)),"")</f>
        <v/>
      </c>
      <c r="E3060" s="661"/>
      <c r="F3060" s="603" t="str">
        <f>IFERROR(INDEX(INSUMOS!$D:$D,MATCH(C3060,INSUMOS!$B:$B,0)),"")</f>
        <v/>
      </c>
      <c r="G3060" s="615"/>
      <c r="H3060" s="603">
        <f t="shared" si="82"/>
        <v>0</v>
      </c>
      <c r="I3060" s="595"/>
    </row>
    <row r="3061" spans="2:9">
      <c r="B3061" s="599"/>
      <c r="C3061" s="636"/>
      <c r="D3061" s="601" t="str">
        <f>IFERROR(INDEX(INSUMOS!$C:$C,MATCH(C3061,INSUMOS!$B:$B,0)),"")</f>
        <v/>
      </c>
      <c r="E3061" s="637"/>
      <c r="F3061" s="603" t="str">
        <f>IFERROR(INDEX(INSUMOS!$D:$D,MATCH(C3061,INSUMOS!$B:$B,0)),"")</f>
        <v/>
      </c>
      <c r="G3061" s="615"/>
      <c r="H3061" s="603">
        <f t="shared" si="82"/>
        <v>0</v>
      </c>
      <c r="I3061" s="595"/>
    </row>
    <row r="3062" spans="2:9">
      <c r="B3062" s="599"/>
      <c r="C3062" s="640"/>
      <c r="D3062" s="601" t="str">
        <f>IFERROR(INDEX(INSUMOS!$C:$C,MATCH(C3062,INSUMOS!$B:$B,0)),"")</f>
        <v/>
      </c>
      <c r="E3062" s="637"/>
      <c r="F3062" s="603" t="str">
        <f>IFERROR(INDEX(INSUMOS!$D:$D,MATCH(C3062,INSUMOS!$B:$B,0)),"")</f>
        <v/>
      </c>
      <c r="G3062" s="615"/>
      <c r="H3062" s="603">
        <f t="shared" si="82"/>
        <v>0</v>
      </c>
      <c r="I3062" s="595"/>
    </row>
    <row r="3063" spans="2:9">
      <c r="B3063" s="599"/>
      <c r="C3063" s="636"/>
      <c r="D3063" s="601" t="str">
        <f>IFERROR(INDEX(INSUMOS!$C:$C,MATCH(C3063,INSUMOS!$B:$B,0)),"")</f>
        <v/>
      </c>
      <c r="E3063" s="637"/>
      <c r="F3063" s="603" t="str">
        <f>IFERROR(INDEX(INSUMOS!$D:$D,MATCH(C3063,INSUMOS!$B:$B,0)),"")</f>
        <v/>
      </c>
      <c r="G3063" s="615"/>
      <c r="H3063" s="603">
        <f t="shared" si="82"/>
        <v>0</v>
      </c>
      <c r="I3063" s="595"/>
    </row>
    <row r="3064" spans="2:9" ht="15.75" thickBot="1">
      <c r="B3064" s="599"/>
      <c r="C3064" s="636"/>
      <c r="D3064" s="601" t="str">
        <f>IFERROR(INDEX(INSUMOS!$C:$C,MATCH(C3064,INSUMOS!$B:$B,0)),"")</f>
        <v/>
      </c>
      <c r="E3064" s="637"/>
      <c r="F3064" s="603" t="str">
        <f>IFERROR(INDEX(INSUMOS!$D:$D,MATCH(C3064,INSUMOS!$B:$B,0)),"")</f>
        <v/>
      </c>
      <c r="G3064" s="615"/>
      <c r="H3064" s="608">
        <f t="shared" si="82"/>
        <v>0</v>
      </c>
      <c r="I3064" s="595"/>
    </row>
    <row r="3065" spans="2:9" ht="15.75" thickBot="1">
      <c r="B3065" s="593"/>
      <c r="H3065" s="609" t="s">
        <v>307</v>
      </c>
      <c r="I3065" s="610">
        <f>SUM(H3050:H3064)</f>
        <v>342888</v>
      </c>
    </row>
    <row r="3066" spans="2:9">
      <c r="B3066" s="593"/>
      <c r="C3066" s="611" t="s">
        <v>308</v>
      </c>
      <c r="I3066" s="595"/>
    </row>
    <row r="3067" spans="2:9">
      <c r="B3067" s="596" t="s">
        <v>295</v>
      </c>
      <c r="C3067" s="597" t="s">
        <v>296</v>
      </c>
      <c r="D3067" s="598" t="s">
        <v>309</v>
      </c>
      <c r="E3067" s="612" t="s">
        <v>310</v>
      </c>
      <c r="F3067" s="612"/>
      <c r="G3067" s="613" t="s">
        <v>311</v>
      </c>
      <c r="H3067" s="614" t="s">
        <v>301</v>
      </c>
      <c r="I3067" s="595"/>
    </row>
    <row r="3068" spans="2:9">
      <c r="B3068" s="599"/>
      <c r="C3068" s="606" t="s">
        <v>312</v>
      </c>
      <c r="D3068" s="601">
        <v>1</v>
      </c>
      <c r="E3068" s="615">
        <f>IFERROR(INDEX('MANO DE OBRA'!$F:$F,MATCH(C3068,'MANO DE OBRA'!$B:$B,0)),"")</f>
        <v>0.77116642793298318</v>
      </c>
      <c r="F3068" s="603">
        <f>IFERROR(INDEX('MANO DE OBRA'!$J:$J,MATCH(C3068,'MANO DE OBRA'!$B:$B,0)),"")</f>
        <v>103371.47181666666</v>
      </c>
      <c r="G3068" s="83">
        <v>8</v>
      </c>
      <c r="H3068" s="603">
        <f>IFERROR((F3068/G3068)*D3068,0)</f>
        <v>12921.433977083332</v>
      </c>
      <c r="I3068" s="595"/>
    </row>
    <row r="3069" spans="2:9">
      <c r="B3069" s="599"/>
      <c r="C3069" s="606" t="s">
        <v>330</v>
      </c>
      <c r="D3069" s="601">
        <v>1</v>
      </c>
      <c r="E3069" s="615">
        <f>IFERROR(INDEX('MANO DE OBRA'!$F:$F,MATCH(C3069,'MANO DE OBRA'!$B:$B,0)),"")</f>
        <v>0.77116642793298318</v>
      </c>
      <c r="F3069" s="603">
        <f>IFERROR(INDEX('MANO DE OBRA'!$J:$J,MATCH(C3069,'MANO DE OBRA'!$B:$B,0)),"")</f>
        <v>169529.21377933328</v>
      </c>
      <c r="G3069" s="83">
        <f>+G3068</f>
        <v>8</v>
      </c>
      <c r="H3069" s="603">
        <f>IFERROR((F3069/G3069)*D3069,0)</f>
        <v>21191.15172241666</v>
      </c>
      <c r="I3069" s="595"/>
    </row>
    <row r="3070" spans="2:9" ht="15.75" thickBot="1">
      <c r="B3070" s="599"/>
      <c r="C3070" s="606"/>
      <c r="D3070" s="601"/>
      <c r="E3070" s="615" t="str">
        <f>IFERROR(INDEX('MANO DE OBRA'!$F:$F,MATCH(C3070,'MANO DE OBRA'!$B:$B,0)),"")</f>
        <v/>
      </c>
      <c r="F3070" s="603" t="str">
        <f>IFERROR(INDEX('MANO DE OBRA'!$J:$J,MATCH(C3070,'MANO DE OBRA'!$B:$B,0)),"")</f>
        <v/>
      </c>
      <c r="G3070" s="83"/>
      <c r="H3070" s="603">
        <f>IFERROR((F3070/G3070)*D3070,0)</f>
        <v>0</v>
      </c>
      <c r="I3070" s="595"/>
    </row>
    <row r="3071" spans="2:9" ht="15.75" thickBot="1">
      <c r="B3071" s="593"/>
      <c r="H3071" s="609" t="s">
        <v>307</v>
      </c>
      <c r="I3071" s="610">
        <f>SUM(H3068:H3070)</f>
        <v>34112.585699499992</v>
      </c>
    </row>
    <row r="3072" spans="2:9">
      <c r="B3072" s="593"/>
      <c r="C3072" s="611" t="s">
        <v>313</v>
      </c>
      <c r="I3072" s="595"/>
    </row>
    <row r="3073" spans="2:9" ht="30">
      <c r="B3073" s="596" t="s">
        <v>295</v>
      </c>
      <c r="C3073" s="597" t="s">
        <v>296</v>
      </c>
      <c r="D3073" s="613" t="s">
        <v>238</v>
      </c>
      <c r="E3073" s="613" t="s">
        <v>22</v>
      </c>
      <c r="F3073" s="613" t="s">
        <v>314</v>
      </c>
      <c r="G3073" s="613" t="s">
        <v>315</v>
      </c>
      <c r="H3073" s="613" t="s">
        <v>301</v>
      </c>
      <c r="I3073" s="595"/>
    </row>
    <row r="3074" spans="2:9">
      <c r="B3074" s="599"/>
      <c r="C3074" s="616" t="s">
        <v>316</v>
      </c>
      <c r="D3074" s="615">
        <v>0.05</v>
      </c>
      <c r="E3074" s="602"/>
      <c r="F3074" s="603">
        <f>+I3071</f>
        <v>34112.585699499992</v>
      </c>
      <c r="G3074" s="601">
        <v>1</v>
      </c>
      <c r="H3074" s="603">
        <f>IFERROR(G3074*F3074*D3074,0)</f>
        <v>1705.6292849749998</v>
      </c>
      <c r="I3074" s="595"/>
    </row>
    <row r="3075" spans="2:9">
      <c r="B3075" s="599"/>
      <c r="C3075" s="636"/>
      <c r="D3075" s="601"/>
      <c r="E3075" s="601" t="str">
        <f>IFERROR(INDEX(INSUMOS!$C:$C,MATCH(C3075,INSUMOS!$B:$B,0)),"")</f>
        <v/>
      </c>
      <c r="F3075" s="607" t="str">
        <f>IFERROR(INDEX(INSUMOS!$D:$D,MATCH(C3075,INSUMOS!$B:$B,0)),"")</f>
        <v/>
      </c>
      <c r="G3075" s="637"/>
      <c r="H3075" s="603">
        <f t="shared" ref="H3075:H3081" si="83">IFERROR(G3075*F3075,0)</f>
        <v>0</v>
      </c>
      <c r="I3075" s="595"/>
    </row>
    <row r="3076" spans="2:9">
      <c r="B3076" s="599"/>
      <c r="C3076" s="636"/>
      <c r="D3076" s="601"/>
      <c r="E3076" s="601" t="str">
        <f>IFERROR(INDEX(INSUMOS!$C:$C,MATCH(C3076,INSUMOS!$B:$B,0)),"")</f>
        <v/>
      </c>
      <c r="F3076" s="607" t="str">
        <f>IFERROR(INDEX(INSUMOS!$D:$D,MATCH(C3076,INSUMOS!$B:$B,0)),"")</f>
        <v/>
      </c>
      <c r="G3076" s="637"/>
      <c r="H3076" s="603">
        <f t="shared" si="83"/>
        <v>0</v>
      </c>
      <c r="I3076" s="595"/>
    </row>
    <row r="3077" spans="2:9">
      <c r="B3077" s="599"/>
      <c r="C3077" s="636"/>
      <c r="D3077" s="601"/>
      <c r="E3077" s="601" t="str">
        <f>IFERROR(INDEX(INSUMOS!$C:$C,MATCH(C3077,INSUMOS!$B:$B,0)),"")</f>
        <v/>
      </c>
      <c r="F3077" s="607" t="str">
        <f>IFERROR(INDEX(INSUMOS!$D:$D,MATCH(C3077,INSUMOS!$B:$B,0)),"")</f>
        <v/>
      </c>
      <c r="G3077" s="637"/>
      <c r="H3077" s="603">
        <f t="shared" si="83"/>
        <v>0</v>
      </c>
      <c r="I3077" s="595"/>
    </row>
    <row r="3078" spans="2:9">
      <c r="B3078" s="599"/>
      <c r="C3078" s="636"/>
      <c r="D3078" s="601"/>
      <c r="E3078" s="601" t="str">
        <f>IFERROR(INDEX(INSUMOS!$C:$C,MATCH(C3078,INSUMOS!$B:$B,0)),"")</f>
        <v/>
      </c>
      <c r="F3078" s="607" t="str">
        <f>IFERROR(INDEX(INSUMOS!$D:$D,MATCH(C3078,INSUMOS!$B:$B,0)),"")</f>
        <v/>
      </c>
      <c r="G3078" s="637"/>
      <c r="H3078" s="603">
        <f t="shared" si="83"/>
        <v>0</v>
      </c>
      <c r="I3078" s="595"/>
    </row>
    <row r="3079" spans="2:9">
      <c r="B3079" s="599"/>
      <c r="C3079" s="636"/>
      <c r="D3079" s="601"/>
      <c r="E3079" s="601" t="str">
        <f>IFERROR(INDEX(INSUMOS!$C:$C,MATCH(C3079,INSUMOS!$B:$B,0)),"")</f>
        <v/>
      </c>
      <c r="F3079" s="607" t="str">
        <f>IFERROR(INDEX(INSUMOS!$D:$D,MATCH(C3079,INSUMOS!$B:$B,0)),"")</f>
        <v/>
      </c>
      <c r="G3079" s="637"/>
      <c r="H3079" s="603">
        <f t="shared" si="83"/>
        <v>0</v>
      </c>
      <c r="I3079" s="595"/>
    </row>
    <row r="3080" spans="2:9">
      <c r="B3080" s="599"/>
      <c r="C3080" s="636"/>
      <c r="D3080" s="601"/>
      <c r="E3080" s="601" t="str">
        <f>IFERROR(INDEX(INSUMOS!$C:$C,MATCH(C3080,INSUMOS!$B:$B,0)),"")</f>
        <v/>
      </c>
      <c r="F3080" s="607" t="str">
        <f>IFERROR(INDEX(INSUMOS!$D:$D,MATCH(C3080,INSUMOS!$B:$B,0)),"")</f>
        <v/>
      </c>
      <c r="G3080" s="637"/>
      <c r="H3080" s="603">
        <f t="shared" si="83"/>
        <v>0</v>
      </c>
      <c r="I3080" s="595"/>
    </row>
    <row r="3081" spans="2:9" ht="15.75" thickBot="1">
      <c r="B3081" s="599"/>
      <c r="C3081" s="636"/>
      <c r="D3081" s="601"/>
      <c r="E3081" s="602" t="str">
        <f>IFERROR(INDEX(INSUMOS!$C:$C,MATCH(C3081,INSUMOS!$B:$B,0)),"")</f>
        <v/>
      </c>
      <c r="F3081" s="607" t="str">
        <f>IFERROR(INDEX(INSUMOS!$D:$D,MATCH(C3081,INSUMOS!$B:$B,0)),"")</f>
        <v/>
      </c>
      <c r="G3081" s="660"/>
      <c r="H3081" s="608">
        <f t="shared" si="83"/>
        <v>0</v>
      </c>
      <c r="I3081" s="595"/>
    </row>
    <row r="3082" spans="2:9" ht="15.75" thickBot="1">
      <c r="B3082" s="593"/>
      <c r="H3082" s="609" t="s">
        <v>307</v>
      </c>
      <c r="I3082" s="610">
        <f>SUM(H3074:H3081)</f>
        <v>1705.6292849749998</v>
      </c>
    </row>
    <row r="3083" spans="2:9">
      <c r="B3083" s="593"/>
      <c r="C3083" s="611" t="s">
        <v>317</v>
      </c>
      <c r="I3083" s="595"/>
    </row>
    <row r="3084" spans="2:9" ht="30">
      <c r="B3084" s="596" t="s">
        <v>295</v>
      </c>
      <c r="C3084" s="597" t="s">
        <v>296</v>
      </c>
      <c r="D3084" s="613" t="s">
        <v>238</v>
      </c>
      <c r="E3084" s="613" t="s">
        <v>22</v>
      </c>
      <c r="F3084" s="613" t="s">
        <v>314</v>
      </c>
      <c r="G3084" s="613" t="s">
        <v>315</v>
      </c>
      <c r="H3084" s="598" t="s">
        <v>301</v>
      </c>
      <c r="I3084" s="595"/>
    </row>
    <row r="3085" spans="2:9">
      <c r="B3085" s="599"/>
      <c r="C3085" s="616" t="s">
        <v>318</v>
      </c>
      <c r="D3085" s="615">
        <v>0.01</v>
      </c>
      <c r="E3085" s="617">
        <v>1</v>
      </c>
      <c r="F3085" s="603">
        <f>+I3071</f>
        <v>34112.585699499992</v>
      </c>
      <c r="G3085" s="601">
        <v>0.01</v>
      </c>
      <c r="H3085" s="603">
        <f>IFERROR(G3085*F3085,0)</f>
        <v>341.12585699499994</v>
      </c>
      <c r="I3085" s="595"/>
    </row>
    <row r="3086" spans="2:9">
      <c r="B3086" s="599"/>
      <c r="C3086" s="600"/>
      <c r="E3086" s="601" t="str">
        <f>IFERROR(INDEX(INSUMOS!$C:$C,MATCH(C3086,INSUMOS!$B:$B,0)),"")</f>
        <v/>
      </c>
      <c r="F3086" s="603" t="str">
        <f>IFERROR(INDEX(INSUMOS!$D:$D,MATCH(C3086,INSUMOS!$B:$B,0)),"")</f>
        <v/>
      </c>
      <c r="G3086" s="601">
        <v>1</v>
      </c>
      <c r="H3086" s="603">
        <f>IFERROR(G3086*F3086,0)</f>
        <v>0</v>
      </c>
      <c r="I3086" s="595"/>
    </row>
    <row r="3087" spans="2:9" ht="15.75" thickBot="1">
      <c r="B3087" s="599"/>
      <c r="C3087" s="606"/>
      <c r="D3087" s="601" t="str">
        <f>IFERROR(INDEX(INSUMOS!$C:$C,MATCH(C3087,INSUMOS!$B:$B,0)),"")</f>
        <v/>
      </c>
      <c r="E3087" s="602"/>
      <c r="F3087" s="603" t="str">
        <f>IFERROR(INDEX(INSUMOS!$D:$D,MATCH(C3087,INSUMOS!$B:$B,0)),"")</f>
        <v/>
      </c>
      <c r="G3087" s="601"/>
      <c r="H3087" s="603">
        <f>IFERROR(G3087*F3087,0)</f>
        <v>0</v>
      </c>
      <c r="I3087" s="595"/>
    </row>
    <row r="3088" spans="2:9" ht="15.75" thickBot="1">
      <c r="B3088" s="618"/>
      <c r="C3088" s="619"/>
      <c r="D3088" s="620"/>
      <c r="E3088" s="621"/>
      <c r="F3088" s="621"/>
      <c r="G3088" s="620"/>
      <c r="H3088" s="609" t="s">
        <v>307</v>
      </c>
      <c r="I3088" s="610">
        <f>SUM(H3085:H3087)</f>
        <v>341.12585699499994</v>
      </c>
    </row>
    <row r="3089" spans="2:10" ht="15.75" thickBot="1"/>
    <row r="3090" spans="2:10" ht="33" customHeight="1" thickBot="1">
      <c r="B3090" s="571"/>
      <c r="C3090" s="572" t="str">
        <f>+$C$2</f>
        <v>MANTENIMIENTO RESTAURANTES ESCOLARES</v>
      </c>
      <c r="D3090" s="573"/>
      <c r="E3090" s="573"/>
      <c r="F3090" s="573"/>
      <c r="G3090" s="574"/>
      <c r="H3090" s="575"/>
      <c r="I3090" s="576"/>
    </row>
    <row r="3091" spans="2:10" ht="33" customHeight="1" thickBot="1">
      <c r="B3091" s="577"/>
      <c r="C3091" s="578" t="str">
        <f>+$C$3</f>
        <v>GOBERNACION DE ANTIOQUIA</v>
      </c>
      <c r="D3091" s="579"/>
      <c r="E3091" s="579"/>
      <c r="F3091" s="579"/>
      <c r="G3091" s="580"/>
      <c r="H3091" s="581"/>
      <c r="I3091" s="582"/>
    </row>
    <row r="3092" spans="2:10" ht="15.75" thickBot="1">
      <c r="B3092" s="593"/>
      <c r="I3092" s="595"/>
    </row>
    <row r="3093" spans="2:10" ht="15.75" thickBot="1">
      <c r="B3093" s="589" t="s">
        <v>6</v>
      </c>
      <c r="C3093" s="773" t="str">
        <f>INDEX(ACTIVIDADES!$C:$C,MATCH(B3094,ACTIVIDADES!$B:$B,0))</f>
        <v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3093" s="774"/>
      <c r="E3093" s="774"/>
      <c r="F3093" s="774"/>
      <c r="G3093" s="775"/>
      <c r="H3093" s="587" t="s">
        <v>289</v>
      </c>
      <c r="I3093" s="588" t="s">
        <v>290</v>
      </c>
    </row>
    <row r="3094" spans="2:10">
      <c r="B3094" s="784">
        <f>+ACTIVIDADES!B98</f>
        <v>11.089999999999998</v>
      </c>
      <c r="C3094" s="776"/>
      <c r="D3094" s="777"/>
      <c r="E3094" s="777"/>
      <c r="F3094" s="777"/>
      <c r="G3094" s="778"/>
      <c r="H3094" s="585">
        <f>IF(I3097=0,0,I3115/I3097)</f>
        <v>0.92592717619796039</v>
      </c>
      <c r="I3094" s="586">
        <f>IF(I3097=0,0,I3121/I3097)</f>
        <v>6.9880022454754318E-2</v>
      </c>
    </row>
    <row r="3095" spans="2:10" ht="15.75" thickBot="1">
      <c r="B3095" s="785"/>
      <c r="C3095" s="776"/>
      <c r="D3095" s="777"/>
      <c r="E3095" s="777"/>
      <c r="F3095" s="777"/>
      <c r="G3095" s="778"/>
      <c r="H3095" s="587" t="s">
        <v>291</v>
      </c>
      <c r="I3095" s="588" t="s">
        <v>292</v>
      </c>
    </row>
    <row r="3096" spans="2:10" ht="15.75" thickBot="1">
      <c r="B3096" s="589" t="s">
        <v>22</v>
      </c>
      <c r="C3096" s="776"/>
      <c r="D3096" s="777"/>
      <c r="E3096" s="777"/>
      <c r="F3096" s="777"/>
      <c r="G3096" s="778"/>
      <c r="H3096" s="585">
        <f>IF(I3097=0,0,I3132/I3097)</f>
        <v>3.4940011227377163E-3</v>
      </c>
      <c r="I3096" s="586">
        <f>IF(I3097=0,0,I3138/I3097)</f>
        <v>6.9880022454754328E-4</v>
      </c>
    </row>
    <row r="3097" spans="2:10" ht="15.75" thickBot="1">
      <c r="B3097" s="590" t="str">
        <f>INDEX(ACTIVIDADES!$D:$D,MATCH(B3094,ACTIVIDADES!$B:$B,0))</f>
        <v>m2</v>
      </c>
      <c r="C3097" s="781"/>
      <c r="D3097" s="782"/>
      <c r="E3097" s="782"/>
      <c r="F3097" s="782"/>
      <c r="G3097" s="783"/>
      <c r="H3097" s="591" t="s">
        <v>293</v>
      </c>
      <c r="I3097" s="592">
        <f>SUM(I3115:I3138)</f>
        <v>488159.34084147</v>
      </c>
      <c r="J3097" s="570">
        <f>+B3094</f>
        <v>11.089999999999998</v>
      </c>
    </row>
    <row r="3098" spans="2:10">
      <c r="B3098" s="593"/>
      <c r="C3098" s="594" t="s">
        <v>294</v>
      </c>
      <c r="I3098" s="595"/>
    </row>
    <row r="3099" spans="2:10">
      <c r="B3099" s="596" t="s">
        <v>295</v>
      </c>
      <c r="C3099" s="597" t="s">
        <v>296</v>
      </c>
      <c r="D3099" s="598" t="s">
        <v>297</v>
      </c>
      <c r="E3099" s="598" t="s">
        <v>298</v>
      </c>
      <c r="F3099" s="598" t="s">
        <v>299</v>
      </c>
      <c r="G3099" s="598" t="s">
        <v>300</v>
      </c>
      <c r="H3099" s="598" t="s">
        <v>301</v>
      </c>
      <c r="I3099" s="595"/>
    </row>
    <row r="3100" spans="2:10" ht="30">
      <c r="B3100" s="599"/>
      <c r="C3100" s="663" t="s">
        <v>438</v>
      </c>
      <c r="D3100" s="601" t="str">
        <f>IFERROR(INDEX(INSUMOS!$C:$C,MATCH(C3100,INSUMOS!$B:$B,0)),"")</f>
        <v>m²</v>
      </c>
      <c r="E3100" s="661">
        <v>1</v>
      </c>
      <c r="F3100" s="603">
        <f>IFERROR(INDEX(INSUMOS!$D:$D,MATCH(C3100,INSUMOS!$B:$B,0)),"")</f>
        <v>452000</v>
      </c>
      <c r="G3100" s="615"/>
      <c r="H3100" s="603">
        <f>IFERROR(G3100*F3100*E3100+F3100*E3100,0)</f>
        <v>452000</v>
      </c>
      <c r="I3100" s="595"/>
    </row>
    <row r="3101" spans="2:10">
      <c r="B3101" s="599"/>
      <c r="C3101" s="633"/>
      <c r="D3101" s="601" t="str">
        <f>IFERROR(INDEX(INSUMOS!$C:$C,MATCH(C3101,INSUMOS!$B:$B,0)),"")</f>
        <v/>
      </c>
      <c r="E3101" s="661"/>
      <c r="F3101" s="603" t="str">
        <f>IFERROR(INDEX(INSUMOS!$D:$D,MATCH(C3101,INSUMOS!$B:$B,0)),"")</f>
        <v/>
      </c>
      <c r="G3101" s="615"/>
      <c r="H3101" s="603">
        <f t="shared" ref="H3101:H3114" si="84">IFERROR(G3101*F3101*E3101+F3101*E3101,0)</f>
        <v>0</v>
      </c>
      <c r="I3101" s="595"/>
    </row>
    <row r="3102" spans="2:10">
      <c r="B3102" s="599"/>
      <c r="C3102" s="633"/>
      <c r="D3102" s="601" t="str">
        <f>IFERROR(INDEX(INSUMOS!$C:$C,MATCH(C3102,INSUMOS!$B:$B,0)),"")</f>
        <v/>
      </c>
      <c r="E3102" s="661"/>
      <c r="F3102" s="603" t="str">
        <f>IFERROR(INDEX(INSUMOS!$D:$D,MATCH(C3102,INSUMOS!$B:$B,0)),"")</f>
        <v/>
      </c>
      <c r="G3102" s="615"/>
      <c r="H3102" s="603">
        <f t="shared" si="84"/>
        <v>0</v>
      </c>
      <c r="I3102" s="595"/>
    </row>
    <row r="3103" spans="2:10">
      <c r="B3103" s="599"/>
      <c r="C3103" s="633"/>
      <c r="D3103" s="601" t="str">
        <f>IFERROR(INDEX(INSUMOS!$C:$C,MATCH(C3103,INSUMOS!$B:$B,0)),"")</f>
        <v/>
      </c>
      <c r="E3103" s="661"/>
      <c r="F3103" s="603" t="str">
        <f>IFERROR(INDEX(INSUMOS!$D:$D,MATCH(C3103,INSUMOS!$B:$B,0)),"")</f>
        <v/>
      </c>
      <c r="G3103" s="615"/>
      <c r="H3103" s="603">
        <f t="shared" si="84"/>
        <v>0</v>
      </c>
      <c r="I3103" s="595"/>
    </row>
    <row r="3104" spans="2:10">
      <c r="B3104" s="599"/>
      <c r="C3104" s="633"/>
      <c r="D3104" s="601" t="str">
        <f>IFERROR(INDEX(INSUMOS!$C:$C,MATCH(C3104,INSUMOS!$B:$B,0)),"")</f>
        <v/>
      </c>
      <c r="E3104" s="661"/>
      <c r="F3104" s="603" t="str">
        <f>IFERROR(INDEX(INSUMOS!$D:$D,MATCH(C3104,INSUMOS!$B:$B,0)),"")</f>
        <v/>
      </c>
      <c r="G3104" s="615"/>
      <c r="H3104" s="603">
        <f t="shared" si="84"/>
        <v>0</v>
      </c>
      <c r="I3104" s="595"/>
    </row>
    <row r="3105" spans="2:9">
      <c r="B3105" s="599"/>
      <c r="C3105" s="633"/>
      <c r="D3105" s="601" t="str">
        <f>IFERROR(INDEX(INSUMOS!$C:$C,MATCH(C3105,INSUMOS!$B:$B,0)),"")</f>
        <v/>
      </c>
      <c r="E3105" s="661"/>
      <c r="F3105" s="603" t="str">
        <f>IFERROR(INDEX(INSUMOS!$D:$D,MATCH(C3105,INSUMOS!$B:$B,0)),"")</f>
        <v/>
      </c>
      <c r="G3105" s="615"/>
      <c r="H3105" s="603">
        <f t="shared" si="84"/>
        <v>0</v>
      </c>
      <c r="I3105" s="595"/>
    </row>
    <row r="3106" spans="2:9">
      <c r="B3106" s="599"/>
      <c r="C3106" s="633"/>
      <c r="D3106" s="601" t="str">
        <f>IFERROR(INDEX(INSUMOS!$C:$C,MATCH(C3106,INSUMOS!$B:$B,0)),"")</f>
        <v/>
      </c>
      <c r="E3106" s="661"/>
      <c r="F3106" s="603" t="str">
        <f>IFERROR(INDEX(INSUMOS!$D:$D,MATCH(C3106,INSUMOS!$B:$B,0)),"")</f>
        <v/>
      </c>
      <c r="G3106" s="615"/>
      <c r="H3106" s="603">
        <f t="shared" si="84"/>
        <v>0</v>
      </c>
      <c r="I3106" s="595"/>
    </row>
    <row r="3107" spans="2:9">
      <c r="B3107" s="599"/>
      <c r="C3107" s="633"/>
      <c r="D3107" s="601" t="str">
        <f>IFERROR(INDEX(INSUMOS!$C:$C,MATCH(C3107,INSUMOS!$B:$B,0)),"")</f>
        <v/>
      </c>
      <c r="E3107" s="661"/>
      <c r="F3107" s="603" t="str">
        <f>IFERROR(INDEX(INSUMOS!$D:$D,MATCH(C3107,INSUMOS!$B:$B,0)),"")</f>
        <v/>
      </c>
      <c r="G3107" s="615"/>
      <c r="H3107" s="603">
        <f t="shared" si="84"/>
        <v>0</v>
      </c>
      <c r="I3107" s="595"/>
    </row>
    <row r="3108" spans="2:9">
      <c r="B3108" s="599"/>
      <c r="C3108" s="633"/>
      <c r="D3108" s="601" t="str">
        <f>IFERROR(INDEX(INSUMOS!$C:$C,MATCH(C3108,INSUMOS!$B:$B,0)),"")</f>
        <v/>
      </c>
      <c r="E3108" s="661"/>
      <c r="F3108" s="603" t="str">
        <f>IFERROR(INDEX(INSUMOS!$D:$D,MATCH(C3108,INSUMOS!$B:$B,0)),"")</f>
        <v/>
      </c>
      <c r="G3108" s="615"/>
      <c r="H3108" s="603">
        <f t="shared" si="84"/>
        <v>0</v>
      </c>
      <c r="I3108" s="595"/>
    </row>
    <row r="3109" spans="2:9">
      <c r="B3109" s="599"/>
      <c r="C3109" s="633"/>
      <c r="D3109" s="601" t="str">
        <f>IFERROR(INDEX(INSUMOS!$C:$C,MATCH(C3109,INSUMOS!$B:$B,0)),"")</f>
        <v/>
      </c>
      <c r="E3109" s="661"/>
      <c r="F3109" s="603" t="str">
        <f>IFERROR(INDEX(INSUMOS!$D:$D,MATCH(C3109,INSUMOS!$B:$B,0)),"")</f>
        <v/>
      </c>
      <c r="G3109" s="615"/>
      <c r="H3109" s="603">
        <f t="shared" si="84"/>
        <v>0</v>
      </c>
      <c r="I3109" s="595"/>
    </row>
    <row r="3110" spans="2:9">
      <c r="B3110" s="599"/>
      <c r="C3110" s="633"/>
      <c r="D3110" s="601" t="str">
        <f>IFERROR(INDEX(INSUMOS!$C:$C,MATCH(C3110,INSUMOS!$B:$B,0)),"")</f>
        <v/>
      </c>
      <c r="E3110" s="661"/>
      <c r="F3110" s="603" t="str">
        <f>IFERROR(INDEX(INSUMOS!$D:$D,MATCH(C3110,INSUMOS!$B:$B,0)),"")</f>
        <v/>
      </c>
      <c r="G3110" s="615"/>
      <c r="H3110" s="603">
        <f t="shared" si="84"/>
        <v>0</v>
      </c>
      <c r="I3110" s="595"/>
    </row>
    <row r="3111" spans="2:9">
      <c r="B3111" s="599"/>
      <c r="C3111" s="636"/>
      <c r="D3111" s="601" t="str">
        <f>IFERROR(INDEX(INSUMOS!$C:$C,MATCH(C3111,INSUMOS!$B:$B,0)),"")</f>
        <v/>
      </c>
      <c r="E3111" s="637"/>
      <c r="F3111" s="603" t="str">
        <f>IFERROR(INDEX(INSUMOS!$D:$D,MATCH(C3111,INSUMOS!$B:$B,0)),"")</f>
        <v/>
      </c>
      <c r="G3111" s="615"/>
      <c r="H3111" s="603">
        <f t="shared" si="84"/>
        <v>0</v>
      </c>
      <c r="I3111" s="595"/>
    </row>
    <row r="3112" spans="2:9">
      <c r="B3112" s="599"/>
      <c r="C3112" s="640"/>
      <c r="D3112" s="601" t="str">
        <f>IFERROR(INDEX(INSUMOS!$C:$C,MATCH(C3112,INSUMOS!$B:$B,0)),"")</f>
        <v/>
      </c>
      <c r="E3112" s="637"/>
      <c r="F3112" s="603" t="str">
        <f>IFERROR(INDEX(INSUMOS!$D:$D,MATCH(C3112,INSUMOS!$B:$B,0)),"")</f>
        <v/>
      </c>
      <c r="G3112" s="615"/>
      <c r="H3112" s="603">
        <f t="shared" si="84"/>
        <v>0</v>
      </c>
      <c r="I3112" s="595"/>
    </row>
    <row r="3113" spans="2:9">
      <c r="B3113" s="599"/>
      <c r="C3113" s="636"/>
      <c r="D3113" s="601" t="str">
        <f>IFERROR(INDEX(INSUMOS!$C:$C,MATCH(C3113,INSUMOS!$B:$B,0)),"")</f>
        <v/>
      </c>
      <c r="E3113" s="637"/>
      <c r="F3113" s="603" t="str">
        <f>IFERROR(INDEX(INSUMOS!$D:$D,MATCH(C3113,INSUMOS!$B:$B,0)),"")</f>
        <v/>
      </c>
      <c r="G3113" s="615"/>
      <c r="H3113" s="603">
        <f t="shared" si="84"/>
        <v>0</v>
      </c>
      <c r="I3113" s="595"/>
    </row>
    <row r="3114" spans="2:9" ht="15.75" thickBot="1">
      <c r="B3114" s="599"/>
      <c r="C3114" s="636"/>
      <c r="D3114" s="601" t="str">
        <f>IFERROR(INDEX(INSUMOS!$C:$C,MATCH(C3114,INSUMOS!$B:$B,0)),"")</f>
        <v/>
      </c>
      <c r="E3114" s="637"/>
      <c r="F3114" s="603" t="str">
        <f>IFERROR(INDEX(INSUMOS!$D:$D,MATCH(C3114,INSUMOS!$B:$B,0)),"")</f>
        <v/>
      </c>
      <c r="G3114" s="615"/>
      <c r="H3114" s="608">
        <f t="shared" si="84"/>
        <v>0</v>
      </c>
      <c r="I3114" s="595"/>
    </row>
    <row r="3115" spans="2:9" ht="15.75" thickBot="1">
      <c r="B3115" s="593"/>
      <c r="H3115" s="609" t="s">
        <v>307</v>
      </c>
      <c r="I3115" s="610">
        <f>SUM(H3100:H3114)</f>
        <v>452000</v>
      </c>
    </row>
    <row r="3116" spans="2:9">
      <c r="B3116" s="593"/>
      <c r="C3116" s="611" t="s">
        <v>308</v>
      </c>
      <c r="I3116" s="595"/>
    </row>
    <row r="3117" spans="2:9">
      <c r="B3117" s="596" t="s">
        <v>295</v>
      </c>
      <c r="C3117" s="597" t="s">
        <v>296</v>
      </c>
      <c r="D3117" s="598" t="s">
        <v>309</v>
      </c>
      <c r="E3117" s="612" t="s">
        <v>310</v>
      </c>
      <c r="F3117" s="612"/>
      <c r="G3117" s="613" t="s">
        <v>311</v>
      </c>
      <c r="H3117" s="614" t="s">
        <v>301</v>
      </c>
      <c r="I3117" s="595"/>
    </row>
    <row r="3118" spans="2:9">
      <c r="B3118" s="599"/>
      <c r="C3118" s="606" t="s">
        <v>312</v>
      </c>
      <c r="D3118" s="601">
        <v>1</v>
      </c>
      <c r="E3118" s="615">
        <f>IFERROR(INDEX('MANO DE OBRA'!$F:$F,MATCH(C3118,'MANO DE OBRA'!$B:$B,0)),"")</f>
        <v>0.77116642793298318</v>
      </c>
      <c r="F3118" s="603">
        <f>IFERROR(INDEX('MANO DE OBRA'!$J:$J,MATCH(C3118,'MANO DE OBRA'!$B:$B,0)),"")</f>
        <v>103371.47181666666</v>
      </c>
      <c r="G3118" s="83">
        <v>8</v>
      </c>
      <c r="H3118" s="603">
        <f>IFERROR((F3118/G3118)*D3118,0)</f>
        <v>12921.433977083332</v>
      </c>
      <c r="I3118" s="595"/>
    </row>
    <row r="3119" spans="2:9">
      <c r="B3119" s="599"/>
      <c r="C3119" s="606" t="s">
        <v>330</v>
      </c>
      <c r="D3119" s="601">
        <v>1</v>
      </c>
      <c r="E3119" s="615">
        <f>IFERROR(INDEX('MANO DE OBRA'!$F:$F,MATCH(C3119,'MANO DE OBRA'!$B:$B,0)),"")</f>
        <v>0.77116642793298318</v>
      </c>
      <c r="F3119" s="603">
        <f>IFERROR(INDEX('MANO DE OBRA'!$J:$J,MATCH(C3119,'MANO DE OBRA'!$B:$B,0)),"")</f>
        <v>169529.21377933328</v>
      </c>
      <c r="G3119" s="83">
        <f>+G3118</f>
        <v>8</v>
      </c>
      <c r="H3119" s="603">
        <f>IFERROR((F3119/G3119)*D3119,0)</f>
        <v>21191.15172241666</v>
      </c>
      <c r="I3119" s="595"/>
    </row>
    <row r="3120" spans="2:9" ht="15.75" thickBot="1">
      <c r="B3120" s="599"/>
      <c r="C3120" s="606"/>
      <c r="D3120" s="601"/>
      <c r="E3120" s="615" t="str">
        <f>IFERROR(INDEX('MANO DE OBRA'!$F:$F,MATCH(C3120,'MANO DE OBRA'!$B:$B,0)),"")</f>
        <v/>
      </c>
      <c r="F3120" s="603" t="str">
        <f>IFERROR(INDEX('MANO DE OBRA'!$J:$J,MATCH(C3120,'MANO DE OBRA'!$B:$B,0)),"")</f>
        <v/>
      </c>
      <c r="G3120" s="83"/>
      <c r="H3120" s="603">
        <f>IFERROR((F3120/G3120)*D3120,0)</f>
        <v>0</v>
      </c>
      <c r="I3120" s="595"/>
    </row>
    <row r="3121" spans="2:9" ht="15.75" thickBot="1">
      <c r="B3121" s="593"/>
      <c r="H3121" s="609" t="s">
        <v>307</v>
      </c>
      <c r="I3121" s="610">
        <f>SUM(H3118:H3120)</f>
        <v>34112.585699499992</v>
      </c>
    </row>
    <row r="3122" spans="2:9">
      <c r="B3122" s="593"/>
      <c r="C3122" s="611" t="s">
        <v>313</v>
      </c>
      <c r="I3122" s="595"/>
    </row>
    <row r="3123" spans="2:9" ht="30">
      <c r="B3123" s="596" t="s">
        <v>295</v>
      </c>
      <c r="C3123" s="597" t="s">
        <v>296</v>
      </c>
      <c r="D3123" s="613" t="s">
        <v>238</v>
      </c>
      <c r="E3123" s="613" t="s">
        <v>22</v>
      </c>
      <c r="F3123" s="613" t="s">
        <v>314</v>
      </c>
      <c r="G3123" s="613" t="s">
        <v>315</v>
      </c>
      <c r="H3123" s="613" t="s">
        <v>301</v>
      </c>
      <c r="I3123" s="595"/>
    </row>
    <row r="3124" spans="2:9">
      <c r="B3124" s="599"/>
      <c r="C3124" s="616" t="s">
        <v>316</v>
      </c>
      <c r="D3124" s="615">
        <v>0.05</v>
      </c>
      <c r="E3124" s="602"/>
      <c r="F3124" s="603">
        <f>+I3121</f>
        <v>34112.585699499992</v>
      </c>
      <c r="G3124" s="601">
        <v>1</v>
      </c>
      <c r="H3124" s="603">
        <f>IFERROR(G3124*F3124*D3124,0)</f>
        <v>1705.6292849749998</v>
      </c>
      <c r="I3124" s="595"/>
    </row>
    <row r="3125" spans="2:9">
      <c r="B3125" s="599"/>
      <c r="C3125" s="636"/>
      <c r="D3125" s="601"/>
      <c r="E3125" s="601" t="str">
        <f>IFERROR(INDEX(INSUMOS!$C:$C,MATCH(C3125,INSUMOS!$B:$B,0)),"")</f>
        <v/>
      </c>
      <c r="F3125" s="607" t="str">
        <f>IFERROR(INDEX(INSUMOS!$D:$D,MATCH(C3125,INSUMOS!$B:$B,0)),"")</f>
        <v/>
      </c>
      <c r="G3125" s="637"/>
      <c r="H3125" s="603">
        <f t="shared" ref="H3125:H3131" si="85">IFERROR(G3125*F3125,0)</f>
        <v>0</v>
      </c>
      <c r="I3125" s="595"/>
    </row>
    <row r="3126" spans="2:9">
      <c r="B3126" s="599"/>
      <c r="C3126" s="636"/>
      <c r="D3126" s="601"/>
      <c r="E3126" s="601" t="str">
        <f>IFERROR(INDEX(INSUMOS!$C:$C,MATCH(C3126,INSUMOS!$B:$B,0)),"")</f>
        <v/>
      </c>
      <c r="F3126" s="607" t="str">
        <f>IFERROR(INDEX(INSUMOS!$D:$D,MATCH(C3126,INSUMOS!$B:$B,0)),"")</f>
        <v/>
      </c>
      <c r="G3126" s="637"/>
      <c r="H3126" s="603">
        <f t="shared" si="85"/>
        <v>0</v>
      </c>
      <c r="I3126" s="595"/>
    </row>
    <row r="3127" spans="2:9">
      <c r="B3127" s="599"/>
      <c r="C3127" s="636"/>
      <c r="D3127" s="601"/>
      <c r="E3127" s="601" t="str">
        <f>IFERROR(INDEX(INSUMOS!$C:$C,MATCH(C3127,INSUMOS!$B:$B,0)),"")</f>
        <v/>
      </c>
      <c r="F3127" s="607" t="str">
        <f>IFERROR(INDEX(INSUMOS!$D:$D,MATCH(C3127,INSUMOS!$B:$B,0)),"")</f>
        <v/>
      </c>
      <c r="G3127" s="637"/>
      <c r="H3127" s="603">
        <f t="shared" si="85"/>
        <v>0</v>
      </c>
      <c r="I3127" s="595"/>
    </row>
    <row r="3128" spans="2:9">
      <c r="B3128" s="599"/>
      <c r="C3128" s="636"/>
      <c r="D3128" s="601"/>
      <c r="E3128" s="601" t="str">
        <f>IFERROR(INDEX(INSUMOS!$C:$C,MATCH(C3128,INSUMOS!$B:$B,0)),"")</f>
        <v/>
      </c>
      <c r="F3128" s="607" t="str">
        <f>IFERROR(INDEX(INSUMOS!$D:$D,MATCH(C3128,INSUMOS!$B:$B,0)),"")</f>
        <v/>
      </c>
      <c r="G3128" s="637"/>
      <c r="H3128" s="603">
        <f t="shared" si="85"/>
        <v>0</v>
      </c>
      <c r="I3128" s="595"/>
    </row>
    <row r="3129" spans="2:9">
      <c r="B3129" s="599"/>
      <c r="C3129" s="636"/>
      <c r="D3129" s="601"/>
      <c r="E3129" s="601" t="str">
        <f>IFERROR(INDEX(INSUMOS!$C:$C,MATCH(C3129,INSUMOS!$B:$B,0)),"")</f>
        <v/>
      </c>
      <c r="F3129" s="607" t="str">
        <f>IFERROR(INDEX(INSUMOS!$D:$D,MATCH(C3129,INSUMOS!$B:$B,0)),"")</f>
        <v/>
      </c>
      <c r="G3129" s="637"/>
      <c r="H3129" s="603">
        <f t="shared" si="85"/>
        <v>0</v>
      </c>
      <c r="I3129" s="595"/>
    </row>
    <row r="3130" spans="2:9">
      <c r="B3130" s="599"/>
      <c r="C3130" s="636"/>
      <c r="D3130" s="601"/>
      <c r="E3130" s="601" t="str">
        <f>IFERROR(INDEX(INSUMOS!$C:$C,MATCH(C3130,INSUMOS!$B:$B,0)),"")</f>
        <v/>
      </c>
      <c r="F3130" s="607" t="str">
        <f>IFERROR(INDEX(INSUMOS!$D:$D,MATCH(C3130,INSUMOS!$B:$B,0)),"")</f>
        <v/>
      </c>
      <c r="G3130" s="637"/>
      <c r="H3130" s="603">
        <f t="shared" si="85"/>
        <v>0</v>
      </c>
      <c r="I3130" s="595"/>
    </row>
    <row r="3131" spans="2:9" ht="15.75" thickBot="1">
      <c r="B3131" s="599"/>
      <c r="C3131" s="636"/>
      <c r="D3131" s="601"/>
      <c r="E3131" s="602" t="str">
        <f>IFERROR(INDEX(INSUMOS!$C:$C,MATCH(C3131,INSUMOS!$B:$B,0)),"")</f>
        <v/>
      </c>
      <c r="F3131" s="607" t="str">
        <f>IFERROR(INDEX(INSUMOS!$D:$D,MATCH(C3131,INSUMOS!$B:$B,0)),"")</f>
        <v/>
      </c>
      <c r="G3131" s="660"/>
      <c r="H3131" s="608">
        <f t="shared" si="85"/>
        <v>0</v>
      </c>
      <c r="I3131" s="595"/>
    </row>
    <row r="3132" spans="2:9" ht="15.75" thickBot="1">
      <c r="B3132" s="593"/>
      <c r="H3132" s="609" t="s">
        <v>307</v>
      </c>
      <c r="I3132" s="610">
        <f>SUM(H3124:H3131)</f>
        <v>1705.6292849749998</v>
      </c>
    </row>
    <row r="3133" spans="2:9">
      <c r="B3133" s="593"/>
      <c r="C3133" s="611" t="s">
        <v>317</v>
      </c>
      <c r="I3133" s="595"/>
    </row>
    <row r="3134" spans="2:9" ht="30">
      <c r="B3134" s="596" t="s">
        <v>295</v>
      </c>
      <c r="C3134" s="597" t="s">
        <v>296</v>
      </c>
      <c r="D3134" s="613" t="s">
        <v>238</v>
      </c>
      <c r="E3134" s="613" t="s">
        <v>22</v>
      </c>
      <c r="F3134" s="613" t="s">
        <v>314</v>
      </c>
      <c r="G3134" s="613" t="s">
        <v>315</v>
      </c>
      <c r="H3134" s="598" t="s">
        <v>301</v>
      </c>
      <c r="I3134" s="595"/>
    </row>
    <row r="3135" spans="2:9">
      <c r="B3135" s="599"/>
      <c r="C3135" s="616" t="s">
        <v>318</v>
      </c>
      <c r="D3135" s="615">
        <v>0.01</v>
      </c>
      <c r="E3135" s="617">
        <v>1</v>
      </c>
      <c r="F3135" s="603">
        <f>+I3121</f>
        <v>34112.585699499992</v>
      </c>
      <c r="G3135" s="601">
        <v>0.01</v>
      </c>
      <c r="H3135" s="603">
        <f>IFERROR(G3135*F3135,0)</f>
        <v>341.12585699499994</v>
      </c>
      <c r="I3135" s="595"/>
    </row>
    <row r="3136" spans="2:9">
      <c r="B3136" s="599"/>
      <c r="C3136" s="600"/>
      <c r="E3136" s="601" t="str">
        <f>IFERROR(INDEX(INSUMOS!$C:$C,MATCH(C3136,INSUMOS!$B:$B,0)),"")</f>
        <v/>
      </c>
      <c r="F3136" s="603" t="str">
        <f>IFERROR(INDEX(INSUMOS!$D:$D,MATCH(C3136,INSUMOS!$B:$B,0)),"")</f>
        <v/>
      </c>
      <c r="G3136" s="601">
        <v>1</v>
      </c>
      <c r="H3136" s="603">
        <f>IFERROR(G3136*F3136,0)</f>
        <v>0</v>
      </c>
      <c r="I3136" s="595"/>
    </row>
    <row r="3137" spans="2:10" ht="15.75" thickBot="1">
      <c r="B3137" s="599"/>
      <c r="C3137" s="606"/>
      <c r="D3137" s="601" t="str">
        <f>IFERROR(INDEX(INSUMOS!$C:$C,MATCH(C3137,INSUMOS!$B:$B,0)),"")</f>
        <v/>
      </c>
      <c r="E3137" s="602"/>
      <c r="F3137" s="603" t="str">
        <f>IFERROR(INDEX(INSUMOS!$D:$D,MATCH(C3137,INSUMOS!$B:$B,0)),"")</f>
        <v/>
      </c>
      <c r="G3137" s="601"/>
      <c r="H3137" s="603">
        <f>IFERROR(G3137*F3137,0)</f>
        <v>0</v>
      </c>
      <c r="I3137" s="595"/>
    </row>
    <row r="3138" spans="2:10" ht="15.75" thickBot="1">
      <c r="B3138" s="618"/>
      <c r="C3138" s="619"/>
      <c r="D3138" s="620"/>
      <c r="E3138" s="621"/>
      <c r="F3138" s="621"/>
      <c r="G3138" s="620"/>
      <c r="H3138" s="609" t="s">
        <v>307</v>
      </c>
      <c r="I3138" s="610">
        <f>SUM(H3135:H3137)</f>
        <v>341.12585699499994</v>
      </c>
    </row>
    <row r="3139" spans="2:10" ht="15.75" thickBot="1"/>
    <row r="3140" spans="2:10" ht="33" customHeight="1" thickBot="1">
      <c r="B3140" s="571"/>
      <c r="C3140" s="572" t="str">
        <f>+$C$2</f>
        <v>MANTENIMIENTO RESTAURANTES ESCOLARES</v>
      </c>
      <c r="D3140" s="573"/>
      <c r="E3140" s="573"/>
      <c r="F3140" s="573"/>
      <c r="G3140" s="574"/>
      <c r="H3140" s="575"/>
      <c r="I3140" s="576"/>
    </row>
    <row r="3141" spans="2:10" ht="33" customHeight="1" thickBot="1">
      <c r="B3141" s="577"/>
      <c r="C3141" s="578" t="str">
        <f>+$C$3</f>
        <v>GOBERNACION DE ANTIOQUIA</v>
      </c>
      <c r="D3141" s="579"/>
      <c r="E3141" s="579"/>
      <c r="F3141" s="579"/>
      <c r="G3141" s="580"/>
      <c r="H3141" s="581"/>
      <c r="I3141" s="582"/>
    </row>
    <row r="3142" spans="2:10" ht="15.75" thickBot="1">
      <c r="B3142" s="593"/>
      <c r="I3142" s="595"/>
    </row>
    <row r="3143" spans="2:10" ht="15.75" thickBot="1">
      <c r="B3143" s="589" t="s">
        <v>6</v>
      </c>
      <c r="C3143" s="773" t="str">
        <f>INDEX(ACTIVIDADES!$C:$C,MATCH(B3144,ACTIVIDADES!$B:$B,0))</f>
        <v>Reja para ventana en hierro</v>
      </c>
      <c r="D3143" s="774"/>
      <c r="E3143" s="774"/>
      <c r="F3143" s="774"/>
      <c r="G3143" s="775"/>
      <c r="H3143" s="587" t="s">
        <v>289</v>
      </c>
      <c r="I3143" s="588" t="s">
        <v>290</v>
      </c>
    </row>
    <row r="3144" spans="2:10">
      <c r="B3144" s="784">
        <f>+ACTIVIDADES!B99</f>
        <v>11.099999999999998</v>
      </c>
      <c r="C3144" s="776"/>
      <c r="D3144" s="777"/>
      <c r="E3144" s="777"/>
      <c r="F3144" s="777"/>
      <c r="G3144" s="778"/>
      <c r="H3144" s="585">
        <f>IF(I3147=0,0,I3163/I3147)</f>
        <v>0.77249588875133479</v>
      </c>
      <c r="I3144" s="586">
        <f>IF(I3147=0,0,I3169/I3147)</f>
        <v>0.21462652004591054</v>
      </c>
    </row>
    <row r="3145" spans="2:10" ht="15.75" thickBot="1">
      <c r="B3145" s="785"/>
      <c r="C3145" s="776"/>
      <c r="D3145" s="777"/>
      <c r="E3145" s="777"/>
      <c r="F3145" s="777"/>
      <c r="G3145" s="778"/>
      <c r="H3145" s="587" t="s">
        <v>291</v>
      </c>
      <c r="I3145" s="588" t="s">
        <v>292</v>
      </c>
    </row>
    <row r="3146" spans="2:10" ht="15.75" thickBot="1">
      <c r="B3146" s="589" t="s">
        <v>22</v>
      </c>
      <c r="C3146" s="776"/>
      <c r="D3146" s="777"/>
      <c r="E3146" s="777"/>
      <c r="F3146" s="777"/>
      <c r="G3146" s="778"/>
      <c r="H3146" s="585">
        <f>IF(I3147=0,0,I3180/I3147)</f>
        <v>1.0731326002295528E-2</v>
      </c>
      <c r="I3146" s="586">
        <f>IF(I3147=0,0,I3186/I3147)</f>
        <v>2.1462652004591055E-3</v>
      </c>
    </row>
    <row r="3147" spans="2:10" ht="15.75" thickBot="1">
      <c r="B3147" s="590" t="str">
        <f>INDEX(ACTIVIDADES!$D:$D,MATCH(B3144,ACTIVIDADES!$B:$B,0))</f>
        <v>m2</v>
      </c>
      <c r="C3147" s="781"/>
      <c r="D3147" s="782"/>
      <c r="E3147" s="782"/>
      <c r="F3147" s="782"/>
      <c r="G3147" s="783"/>
      <c r="H3147" s="591" t="s">
        <v>293</v>
      </c>
      <c r="I3147" s="592">
        <f>SUM(I3163:I3186)</f>
        <v>127151.4282287315</v>
      </c>
      <c r="J3147" s="570">
        <f>+B3144</f>
        <v>11.099999999999998</v>
      </c>
    </row>
    <row r="3148" spans="2:10">
      <c r="B3148" s="593"/>
      <c r="C3148" s="594" t="s">
        <v>294</v>
      </c>
      <c r="I3148" s="595"/>
    </row>
    <row r="3149" spans="2:10">
      <c r="B3149" s="596" t="s">
        <v>295</v>
      </c>
      <c r="C3149" s="597" t="s">
        <v>296</v>
      </c>
      <c r="D3149" s="598" t="s">
        <v>297</v>
      </c>
      <c r="E3149" s="598" t="s">
        <v>298</v>
      </c>
      <c r="F3149" s="598" t="s">
        <v>299</v>
      </c>
      <c r="G3149" s="598" t="s">
        <v>300</v>
      </c>
      <c r="H3149" s="598" t="s">
        <v>301</v>
      </c>
      <c r="I3149" s="595"/>
    </row>
    <row r="3150" spans="2:10">
      <c r="B3150" s="599"/>
      <c r="C3150" s="600" t="s">
        <v>411</v>
      </c>
      <c r="D3150" s="601" t="str">
        <f>IFERROR(INDEX(INSUMOS!$C:$C,MATCH(C3150,INSUMOS!$B:$B,0)),"")</f>
        <v>m</v>
      </c>
      <c r="E3150" s="634">
        <v>2.2222222222222201</v>
      </c>
      <c r="F3150" s="603">
        <f>IFERROR(INDEX(INSUMOS!$D:$D,MATCH(C3150,INSUMOS!$B:$B,0)),"")</f>
        <v>12074</v>
      </c>
      <c r="G3150" s="615">
        <v>0.05</v>
      </c>
      <c r="H3150" s="603">
        <f>IFERROR(G3150*F3150*E3150+F3150*E3150,0)</f>
        <v>28172.666666666639</v>
      </c>
      <c r="I3150" s="595"/>
    </row>
    <row r="3151" spans="2:10">
      <c r="B3151" s="599"/>
      <c r="C3151" s="600" t="s">
        <v>412</v>
      </c>
      <c r="D3151" s="601" t="str">
        <f>IFERROR(INDEX(INSUMOS!$C:$C,MATCH(C3151,INSUMOS!$B:$B,0)),"")</f>
        <v>m</v>
      </c>
      <c r="E3151" s="634">
        <v>7.2222222222222197</v>
      </c>
      <c r="F3151" s="603">
        <f>IFERROR(INDEX(INSUMOS!$D:$D,MATCH(C3151,INSUMOS!$B:$B,0)),"")</f>
        <v>3720</v>
      </c>
      <c r="G3151" s="615"/>
      <c r="H3151" s="603">
        <f t="shared" ref="H3151:H3162" si="86">IFERROR(G3151*F3151*E3151+F3151*E3151,0)</f>
        <v>26866.666666666657</v>
      </c>
      <c r="I3151" s="595"/>
    </row>
    <row r="3152" spans="2:10">
      <c r="B3152" s="599"/>
      <c r="C3152" s="600" t="s">
        <v>413</v>
      </c>
      <c r="D3152" s="601" t="str">
        <f>IFERROR(INDEX(INSUMOS!$C:$C,MATCH(C3152,INSUMOS!$B:$B,0)),"")</f>
        <v>m</v>
      </c>
      <c r="E3152" s="658">
        <v>0.64814814814814803</v>
      </c>
      <c r="F3152" s="603">
        <f>IFERROR(INDEX(INSUMOS!$D:$D,MATCH(C3152,INSUMOS!$B:$B,0)),"")</f>
        <v>11761</v>
      </c>
      <c r="G3152" s="615"/>
      <c r="H3152" s="603">
        <f t="shared" si="86"/>
        <v>7622.8703703703686</v>
      </c>
      <c r="I3152" s="595"/>
    </row>
    <row r="3153" spans="2:9">
      <c r="B3153" s="599"/>
      <c r="C3153" s="600" t="s">
        <v>414</v>
      </c>
      <c r="D3153" s="601" t="str">
        <f>IFERROR(INDEX(INSUMOS!$C:$C,MATCH(C3153,INSUMOS!$B:$B,0)),"")</f>
        <v>kg</v>
      </c>
      <c r="E3153" s="634">
        <v>1.8518518518518501</v>
      </c>
      <c r="F3153" s="603">
        <f>IFERROR(INDEX(INSUMOS!$D:$D,MATCH(C3153,INSUMOS!$B:$B,0)),"")</f>
        <v>5225</v>
      </c>
      <c r="G3153" s="615"/>
      <c r="H3153" s="603">
        <f t="shared" si="86"/>
        <v>9675.9259259259161</v>
      </c>
      <c r="I3153" s="595"/>
    </row>
    <row r="3154" spans="2:9">
      <c r="B3154" s="599"/>
      <c r="C3154" s="600" t="s">
        <v>417</v>
      </c>
      <c r="D3154" s="601" t="str">
        <f>IFERROR(INDEX(INSUMOS!$C:$C,MATCH(C3154,INSUMOS!$B:$B,0)),"")</f>
        <v>kg</v>
      </c>
      <c r="E3154" s="634">
        <v>0.46296296296296302</v>
      </c>
      <c r="F3154" s="603">
        <f>IFERROR(INDEX(INSUMOS!$D:$D,MATCH(C3154,INSUMOS!$B:$B,0)),"")</f>
        <v>8300</v>
      </c>
      <c r="G3154" s="615"/>
      <c r="H3154" s="603">
        <f t="shared" si="86"/>
        <v>3842.5925925925931</v>
      </c>
      <c r="I3154" s="595"/>
    </row>
    <row r="3155" spans="2:9">
      <c r="B3155" s="599"/>
      <c r="C3155" s="600" t="s">
        <v>418</v>
      </c>
      <c r="D3155" s="601" t="str">
        <f>IFERROR(INDEX(INSUMOS!$C:$C,MATCH(C3155,INSUMOS!$B:$B,0)),"")</f>
        <v>gal</v>
      </c>
      <c r="E3155" s="634">
        <v>3.0333333333333299E-2</v>
      </c>
      <c r="F3155" s="603">
        <f>IFERROR(INDEX(INSUMOS!$D:$D,MATCH(C3155,INSUMOS!$B:$B,0)),"")</f>
        <v>106400</v>
      </c>
      <c r="G3155" s="615"/>
      <c r="H3155" s="603">
        <f t="shared" si="86"/>
        <v>3227.4666666666631</v>
      </c>
      <c r="I3155" s="595"/>
    </row>
    <row r="3156" spans="2:9">
      <c r="B3156" s="599"/>
      <c r="C3156" s="600" t="s">
        <v>419</v>
      </c>
      <c r="D3156" s="601" t="str">
        <f>IFERROR(INDEX(INSUMOS!$C:$C,MATCH(C3156,INSUMOS!$B:$B,0)),"")</f>
        <v>gal</v>
      </c>
      <c r="E3156" s="634">
        <v>3.0333333333333299E-2</v>
      </c>
      <c r="F3156" s="603">
        <f>IFERROR(INDEX(INSUMOS!$D:$D,MATCH(C3156,INSUMOS!$B:$B,0)),"")</f>
        <v>219700</v>
      </c>
      <c r="G3156" s="615"/>
      <c r="H3156" s="603">
        <f t="shared" si="86"/>
        <v>6664.2333333333254</v>
      </c>
      <c r="I3156" s="595"/>
    </row>
    <row r="3157" spans="2:9">
      <c r="B3157" s="599"/>
      <c r="C3157" s="600" t="s">
        <v>420</v>
      </c>
      <c r="D3157" s="601" t="str">
        <f>IFERROR(INDEX(INSUMOS!$C:$C,MATCH(C3157,INSUMOS!$B:$B,0)),"")</f>
        <v>gal</v>
      </c>
      <c r="E3157" s="634">
        <v>6.0666666666666702E-2</v>
      </c>
      <c r="F3157" s="603">
        <f>IFERROR(INDEX(INSUMOS!$D:$D,MATCH(C3157,INSUMOS!$B:$B,0)),"")</f>
        <v>200300</v>
      </c>
      <c r="G3157" s="615"/>
      <c r="H3157" s="603">
        <f t="shared" si="86"/>
        <v>12151.53333333334</v>
      </c>
      <c r="I3157" s="595"/>
    </row>
    <row r="3158" spans="2:9">
      <c r="B3158" s="599"/>
      <c r="C3158" s="600"/>
      <c r="D3158" s="601" t="str">
        <f>IFERROR(INDEX(INSUMOS!$C:$C,MATCH(C3158,INSUMOS!$B:$B,0)),"")</f>
        <v/>
      </c>
      <c r="E3158" s="634"/>
      <c r="F3158" s="603" t="str">
        <f>IFERROR(INDEX(INSUMOS!$D:$D,MATCH(C3158,INSUMOS!$B:$B,0)),"")</f>
        <v/>
      </c>
      <c r="G3158" s="615"/>
      <c r="H3158" s="603">
        <f t="shared" si="86"/>
        <v>0</v>
      </c>
      <c r="I3158" s="595"/>
    </row>
    <row r="3159" spans="2:9">
      <c r="B3159" s="599"/>
      <c r="C3159" s="600"/>
      <c r="D3159" s="601" t="str">
        <f>IFERROR(INDEX(INSUMOS!$C:$C,MATCH(C3159,INSUMOS!$B:$B,0)),"")</f>
        <v/>
      </c>
      <c r="E3159" s="634"/>
      <c r="F3159" s="603" t="str">
        <f>IFERROR(INDEX(INSUMOS!$D:$D,MATCH(C3159,INSUMOS!$B:$B,0)),"")</f>
        <v/>
      </c>
      <c r="G3159" s="615"/>
      <c r="H3159" s="603">
        <f t="shared" si="86"/>
        <v>0</v>
      </c>
      <c r="I3159" s="595"/>
    </row>
    <row r="3160" spans="2:9">
      <c r="B3160" s="599"/>
      <c r="C3160" s="640"/>
      <c r="D3160" s="601" t="str">
        <f>IFERROR(INDEX(INSUMOS!$C:$C,MATCH(C3160,INSUMOS!$B:$B,0)),"")</f>
        <v/>
      </c>
      <c r="E3160" s="637"/>
      <c r="F3160" s="603" t="str">
        <f>IFERROR(INDEX(INSUMOS!$D:$D,MATCH(C3160,INSUMOS!$B:$B,0)),"")</f>
        <v/>
      </c>
      <c r="G3160" s="615"/>
      <c r="H3160" s="603">
        <f t="shared" si="86"/>
        <v>0</v>
      </c>
      <c r="I3160" s="595"/>
    </row>
    <row r="3161" spans="2:9">
      <c r="B3161" s="599"/>
      <c r="C3161" s="636"/>
      <c r="D3161" s="601" t="str">
        <f>IFERROR(INDEX(INSUMOS!$C:$C,MATCH(C3161,INSUMOS!$B:$B,0)),"")</f>
        <v/>
      </c>
      <c r="E3161" s="637"/>
      <c r="F3161" s="603" t="str">
        <f>IFERROR(INDEX(INSUMOS!$D:$D,MATCH(C3161,INSUMOS!$B:$B,0)),"")</f>
        <v/>
      </c>
      <c r="G3161" s="615"/>
      <c r="H3161" s="603">
        <f t="shared" si="86"/>
        <v>0</v>
      </c>
      <c r="I3161" s="595"/>
    </row>
    <row r="3162" spans="2:9" ht="15.75" thickBot="1">
      <c r="B3162" s="599"/>
      <c r="C3162" s="636"/>
      <c r="D3162" s="601" t="str">
        <f>IFERROR(INDEX(INSUMOS!$C:$C,MATCH(C3162,INSUMOS!$B:$B,0)),"")</f>
        <v/>
      </c>
      <c r="E3162" s="637"/>
      <c r="F3162" s="603" t="str">
        <f>IFERROR(INDEX(INSUMOS!$D:$D,MATCH(C3162,INSUMOS!$B:$B,0)),"")</f>
        <v/>
      </c>
      <c r="G3162" s="615"/>
      <c r="H3162" s="608">
        <f t="shared" si="86"/>
        <v>0</v>
      </c>
      <c r="I3162" s="595"/>
    </row>
    <row r="3163" spans="2:9" ht="15.75" thickBot="1">
      <c r="B3163" s="593"/>
      <c r="H3163" s="609" t="s">
        <v>307</v>
      </c>
      <c r="I3163" s="610">
        <f>SUM(H3150:H3162)</f>
        <v>98223.955555555498</v>
      </c>
    </row>
    <row r="3164" spans="2:9">
      <c r="B3164" s="593"/>
      <c r="C3164" s="611" t="s">
        <v>308</v>
      </c>
      <c r="I3164" s="595"/>
    </row>
    <row r="3165" spans="2:9">
      <c r="B3165" s="596" t="s">
        <v>295</v>
      </c>
      <c r="C3165" s="597" t="s">
        <v>296</v>
      </c>
      <c r="D3165" s="598" t="s">
        <v>309</v>
      </c>
      <c r="E3165" s="612" t="s">
        <v>310</v>
      </c>
      <c r="F3165" s="612"/>
      <c r="G3165" s="613" t="s">
        <v>311</v>
      </c>
      <c r="H3165" s="614" t="s">
        <v>301</v>
      </c>
      <c r="I3165" s="595"/>
    </row>
    <row r="3166" spans="2:9">
      <c r="B3166" s="599"/>
      <c r="C3166" s="606" t="s">
        <v>312</v>
      </c>
      <c r="D3166" s="601">
        <v>1</v>
      </c>
      <c r="E3166" s="615">
        <f>IFERROR(INDEX('MANO DE OBRA'!$F:$F,MATCH(C3166,'MANO DE OBRA'!$B:$B,0)),"")</f>
        <v>0.77116642793298318</v>
      </c>
      <c r="F3166" s="603">
        <f>IFERROR(INDEX('MANO DE OBRA'!$J:$J,MATCH(C3166,'MANO DE OBRA'!$B:$B,0)),"")</f>
        <v>103371.47181666666</v>
      </c>
      <c r="G3166" s="83">
        <v>10</v>
      </c>
      <c r="H3166" s="603">
        <f>IFERROR((F3166/G3166)*D3166,0)</f>
        <v>10337.147181666665</v>
      </c>
      <c r="I3166" s="595"/>
    </row>
    <row r="3167" spans="2:9">
      <c r="B3167" s="599"/>
      <c r="C3167" s="606" t="s">
        <v>330</v>
      </c>
      <c r="D3167" s="601">
        <v>1</v>
      </c>
      <c r="E3167" s="615">
        <f>IFERROR(INDEX('MANO DE OBRA'!$F:$F,MATCH(C3167,'MANO DE OBRA'!$B:$B,0)),"")</f>
        <v>0.77116642793298318</v>
      </c>
      <c r="F3167" s="603">
        <f>IFERROR(INDEX('MANO DE OBRA'!$J:$J,MATCH(C3167,'MANO DE OBRA'!$B:$B,0)),"")</f>
        <v>169529.21377933328</v>
      </c>
      <c r="G3167" s="83">
        <f>+G3166</f>
        <v>10</v>
      </c>
      <c r="H3167" s="603">
        <f>IFERROR((F3167/G3167)*D3167,0)</f>
        <v>16952.921377933329</v>
      </c>
      <c r="I3167" s="595"/>
    </row>
    <row r="3168" spans="2:9" ht="15.75" thickBot="1">
      <c r="B3168" s="599"/>
      <c r="C3168" s="606"/>
      <c r="D3168" s="601"/>
      <c r="E3168" s="615" t="str">
        <f>IFERROR(INDEX('MANO DE OBRA'!$F:$F,MATCH(C3168,'MANO DE OBRA'!$B:$B,0)),"")</f>
        <v/>
      </c>
      <c r="F3168" s="603" t="str">
        <f>IFERROR(INDEX('MANO DE OBRA'!$J:$J,MATCH(C3168,'MANO DE OBRA'!$B:$B,0)),"")</f>
        <v/>
      </c>
      <c r="G3168" s="83"/>
      <c r="H3168" s="603">
        <f>IFERROR((F3168/G3168)*D3168,0)</f>
        <v>0</v>
      </c>
      <c r="I3168" s="595"/>
    </row>
    <row r="3169" spans="2:9" ht="15.75" thickBot="1">
      <c r="B3169" s="593"/>
      <c r="H3169" s="609" t="s">
        <v>307</v>
      </c>
      <c r="I3169" s="610">
        <f>SUM(H3166:H3168)</f>
        <v>27290.068559599997</v>
      </c>
    </row>
    <row r="3170" spans="2:9">
      <c r="B3170" s="593"/>
      <c r="C3170" s="611" t="s">
        <v>313</v>
      </c>
      <c r="I3170" s="595"/>
    </row>
    <row r="3171" spans="2:9" ht="30">
      <c r="B3171" s="596" t="s">
        <v>295</v>
      </c>
      <c r="C3171" s="597" t="s">
        <v>296</v>
      </c>
      <c r="D3171" s="613" t="s">
        <v>238</v>
      </c>
      <c r="E3171" s="613" t="s">
        <v>22</v>
      </c>
      <c r="F3171" s="613" t="s">
        <v>314</v>
      </c>
      <c r="G3171" s="613" t="s">
        <v>315</v>
      </c>
      <c r="H3171" s="613" t="s">
        <v>301</v>
      </c>
      <c r="I3171" s="595"/>
    </row>
    <row r="3172" spans="2:9">
      <c r="B3172" s="599"/>
      <c r="C3172" s="616" t="s">
        <v>316</v>
      </c>
      <c r="D3172" s="615">
        <v>0.05</v>
      </c>
      <c r="E3172" s="602"/>
      <c r="F3172" s="603">
        <f>+I3169</f>
        <v>27290.068559599997</v>
      </c>
      <c r="G3172" s="601">
        <v>1</v>
      </c>
      <c r="H3172" s="603">
        <f>IFERROR(G3172*F3172*D3172,0)</f>
        <v>1364.50342798</v>
      </c>
      <c r="I3172" s="595"/>
    </row>
    <row r="3173" spans="2:9">
      <c r="B3173" s="599"/>
      <c r="C3173" s="636"/>
      <c r="D3173" s="601"/>
      <c r="E3173" s="601" t="str">
        <f>IFERROR(INDEX(INSUMOS!$C:$C,MATCH(C3173,INSUMOS!$B:$B,0)),"")</f>
        <v/>
      </c>
      <c r="F3173" s="607" t="str">
        <f>IFERROR(INDEX(INSUMOS!$D:$D,MATCH(C3173,INSUMOS!$B:$B,0)),"")</f>
        <v/>
      </c>
      <c r="G3173" s="637"/>
      <c r="H3173" s="603">
        <f t="shared" ref="H3173:H3179" si="87">IFERROR(G3173*F3173,0)</f>
        <v>0</v>
      </c>
      <c r="I3173" s="595"/>
    </row>
    <row r="3174" spans="2:9">
      <c r="B3174" s="599"/>
      <c r="C3174" s="636"/>
      <c r="D3174" s="601"/>
      <c r="E3174" s="601" t="str">
        <f>IFERROR(INDEX(INSUMOS!$C:$C,MATCH(C3174,INSUMOS!$B:$B,0)),"")</f>
        <v/>
      </c>
      <c r="F3174" s="607" t="str">
        <f>IFERROR(INDEX(INSUMOS!$D:$D,MATCH(C3174,INSUMOS!$B:$B,0)),"")</f>
        <v/>
      </c>
      <c r="G3174" s="637"/>
      <c r="H3174" s="603">
        <f t="shared" si="87"/>
        <v>0</v>
      </c>
      <c r="I3174" s="595"/>
    </row>
    <row r="3175" spans="2:9">
      <c r="B3175" s="599"/>
      <c r="C3175" s="636"/>
      <c r="D3175" s="601"/>
      <c r="E3175" s="601" t="str">
        <f>IFERROR(INDEX(INSUMOS!$C:$C,MATCH(C3175,INSUMOS!$B:$B,0)),"")</f>
        <v/>
      </c>
      <c r="F3175" s="607" t="str">
        <f>IFERROR(INDEX(INSUMOS!$D:$D,MATCH(C3175,INSUMOS!$B:$B,0)),"")</f>
        <v/>
      </c>
      <c r="G3175" s="637"/>
      <c r="H3175" s="603">
        <f t="shared" si="87"/>
        <v>0</v>
      </c>
      <c r="I3175" s="595"/>
    </row>
    <row r="3176" spans="2:9">
      <c r="B3176" s="599"/>
      <c r="C3176" s="636"/>
      <c r="D3176" s="601"/>
      <c r="E3176" s="601" t="str">
        <f>IFERROR(INDEX(INSUMOS!$C:$C,MATCH(C3176,INSUMOS!$B:$B,0)),"")</f>
        <v/>
      </c>
      <c r="F3176" s="607" t="str">
        <f>IFERROR(INDEX(INSUMOS!$D:$D,MATCH(C3176,INSUMOS!$B:$B,0)),"")</f>
        <v/>
      </c>
      <c r="G3176" s="637"/>
      <c r="H3176" s="603">
        <f t="shared" si="87"/>
        <v>0</v>
      </c>
      <c r="I3176" s="595"/>
    </row>
    <row r="3177" spans="2:9">
      <c r="B3177" s="599"/>
      <c r="C3177" s="636"/>
      <c r="D3177" s="601"/>
      <c r="E3177" s="601" t="str">
        <f>IFERROR(INDEX(INSUMOS!$C:$C,MATCH(C3177,INSUMOS!$B:$B,0)),"")</f>
        <v/>
      </c>
      <c r="F3177" s="607" t="str">
        <f>IFERROR(INDEX(INSUMOS!$D:$D,MATCH(C3177,INSUMOS!$B:$B,0)),"")</f>
        <v/>
      </c>
      <c r="G3177" s="637"/>
      <c r="H3177" s="603">
        <f t="shared" si="87"/>
        <v>0</v>
      </c>
      <c r="I3177" s="595"/>
    </row>
    <row r="3178" spans="2:9">
      <c r="B3178" s="599"/>
      <c r="C3178" s="636"/>
      <c r="D3178" s="601"/>
      <c r="E3178" s="601" t="str">
        <f>IFERROR(INDEX(INSUMOS!$C:$C,MATCH(C3178,INSUMOS!$B:$B,0)),"")</f>
        <v/>
      </c>
      <c r="F3178" s="607" t="str">
        <f>IFERROR(INDEX(INSUMOS!$D:$D,MATCH(C3178,INSUMOS!$B:$B,0)),"")</f>
        <v/>
      </c>
      <c r="G3178" s="637"/>
      <c r="H3178" s="603">
        <f t="shared" si="87"/>
        <v>0</v>
      </c>
      <c r="I3178" s="595"/>
    </row>
    <row r="3179" spans="2:9" ht="15.75" thickBot="1">
      <c r="B3179" s="599"/>
      <c r="C3179" s="636"/>
      <c r="D3179" s="601"/>
      <c r="E3179" s="602" t="str">
        <f>IFERROR(INDEX(INSUMOS!$C:$C,MATCH(C3179,INSUMOS!$B:$B,0)),"")</f>
        <v/>
      </c>
      <c r="F3179" s="607" t="str">
        <f>IFERROR(INDEX(INSUMOS!$D:$D,MATCH(C3179,INSUMOS!$B:$B,0)),"")</f>
        <v/>
      </c>
      <c r="G3179" s="660"/>
      <c r="H3179" s="608">
        <f t="shared" si="87"/>
        <v>0</v>
      </c>
      <c r="I3179" s="595"/>
    </row>
    <row r="3180" spans="2:9" ht="15.75" thickBot="1">
      <c r="B3180" s="593"/>
      <c r="H3180" s="609" t="s">
        <v>307</v>
      </c>
      <c r="I3180" s="610">
        <f>SUM(H3172:H3179)</f>
        <v>1364.50342798</v>
      </c>
    </row>
    <row r="3181" spans="2:9">
      <c r="B3181" s="593"/>
      <c r="C3181" s="611" t="s">
        <v>317</v>
      </c>
      <c r="I3181" s="595"/>
    </row>
    <row r="3182" spans="2:9" ht="30">
      <c r="B3182" s="596" t="s">
        <v>295</v>
      </c>
      <c r="C3182" s="597" t="s">
        <v>296</v>
      </c>
      <c r="D3182" s="613" t="s">
        <v>238</v>
      </c>
      <c r="E3182" s="613" t="s">
        <v>22</v>
      </c>
      <c r="F3182" s="613" t="s">
        <v>314</v>
      </c>
      <c r="G3182" s="613" t="s">
        <v>315</v>
      </c>
      <c r="H3182" s="598" t="s">
        <v>301</v>
      </c>
      <c r="I3182" s="595"/>
    </row>
    <row r="3183" spans="2:9">
      <c r="B3183" s="599"/>
      <c r="C3183" s="616" t="s">
        <v>318</v>
      </c>
      <c r="D3183" s="615">
        <v>0.01</v>
      </c>
      <c r="E3183" s="617">
        <v>1</v>
      </c>
      <c r="F3183" s="603">
        <f>+I3169</f>
        <v>27290.068559599997</v>
      </c>
      <c r="G3183" s="601">
        <v>0.01</v>
      </c>
      <c r="H3183" s="603">
        <f>IFERROR(G3183*F3183,0)</f>
        <v>272.90068559599996</v>
      </c>
      <c r="I3183" s="595"/>
    </row>
    <row r="3184" spans="2:9">
      <c r="B3184" s="599"/>
      <c r="C3184" s="600"/>
      <c r="E3184" s="601" t="str">
        <f>IFERROR(INDEX(INSUMOS!$C:$C,MATCH(C3184,INSUMOS!$B:$B,0)),"")</f>
        <v/>
      </c>
      <c r="F3184" s="603" t="str">
        <f>IFERROR(INDEX(INSUMOS!$D:$D,MATCH(C3184,INSUMOS!$B:$B,0)),"")</f>
        <v/>
      </c>
      <c r="G3184" s="601">
        <v>1</v>
      </c>
      <c r="H3184" s="603">
        <f>IFERROR(G3184*F3184,0)</f>
        <v>0</v>
      </c>
      <c r="I3184" s="595"/>
    </row>
    <row r="3185" spans="2:10" ht="15.75" thickBot="1">
      <c r="B3185" s="599"/>
      <c r="C3185" s="606"/>
      <c r="D3185" s="601" t="str">
        <f>IFERROR(INDEX(INSUMOS!$C:$C,MATCH(C3185,INSUMOS!$B:$B,0)),"")</f>
        <v/>
      </c>
      <c r="E3185" s="602"/>
      <c r="F3185" s="603" t="str">
        <f>IFERROR(INDEX(INSUMOS!$D:$D,MATCH(C3185,INSUMOS!$B:$B,0)),"")</f>
        <v/>
      </c>
      <c r="G3185" s="601"/>
      <c r="H3185" s="603">
        <f>IFERROR(G3185*F3185,0)</f>
        <v>0</v>
      </c>
      <c r="I3185" s="595"/>
    </row>
    <row r="3186" spans="2:10" ht="15.75" thickBot="1">
      <c r="B3186" s="618"/>
      <c r="C3186" s="619"/>
      <c r="D3186" s="620"/>
      <c r="E3186" s="621"/>
      <c r="F3186" s="621"/>
      <c r="G3186" s="620"/>
      <c r="H3186" s="609" t="s">
        <v>307</v>
      </c>
      <c r="I3186" s="610">
        <f>SUM(H3183:H3185)</f>
        <v>272.90068559599996</v>
      </c>
    </row>
    <row r="3187" spans="2:10" ht="15.75" thickBot="1"/>
    <row r="3188" spans="2:10" ht="33" customHeight="1" thickBot="1">
      <c r="B3188" s="571"/>
      <c r="C3188" s="572" t="str">
        <f>+$C$2</f>
        <v>MANTENIMIENTO RESTAURANTES ESCOLARES</v>
      </c>
      <c r="D3188" s="573"/>
      <c r="E3188" s="573"/>
      <c r="F3188" s="573"/>
      <c r="G3188" s="574"/>
      <c r="H3188" s="575"/>
      <c r="I3188" s="576"/>
    </row>
    <row r="3189" spans="2:10" ht="33" customHeight="1" thickBot="1">
      <c r="B3189" s="577"/>
      <c r="C3189" s="578" t="str">
        <f>+$C$3</f>
        <v>GOBERNACION DE ANTIOQUIA</v>
      </c>
      <c r="D3189" s="579"/>
      <c r="E3189" s="579"/>
      <c r="F3189" s="579"/>
      <c r="G3189" s="580"/>
      <c r="H3189" s="581"/>
      <c r="I3189" s="582"/>
    </row>
    <row r="3190" spans="2:10" ht="15.75" thickBot="1">
      <c r="B3190" s="593"/>
      <c r="I3190" s="595"/>
    </row>
    <row r="3191" spans="2:10" ht="15.75" thickBot="1">
      <c r="B3191" s="589" t="s">
        <v>6</v>
      </c>
      <c r="C3191" s="773" t="str">
        <f>INDEX(ACTIVIDADES!$C:$C,MATCH(B3192,ACTIVIDADES!$B:$B,0))</f>
        <v>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v>
      </c>
      <c r="D3191" s="774"/>
      <c r="E3191" s="774"/>
      <c r="F3191" s="774"/>
      <c r="G3191" s="775"/>
      <c r="H3191" s="587" t="s">
        <v>289</v>
      </c>
      <c r="I3191" s="588" t="s">
        <v>290</v>
      </c>
    </row>
    <row r="3192" spans="2:10">
      <c r="B3192" s="784">
        <f>+ACTIVIDADES!B100</f>
        <v>11.109999999999998</v>
      </c>
      <c r="C3192" s="776"/>
      <c r="D3192" s="777"/>
      <c r="E3192" s="777"/>
      <c r="F3192" s="777"/>
      <c r="G3192" s="778"/>
      <c r="H3192" s="585">
        <f>IF(I3195=0,0,I3211/I3195)</f>
        <v>0.54864572572227166</v>
      </c>
      <c r="I3192" s="586">
        <f>IF(I3195=0,0,I3217/I3195)</f>
        <v>0.42580591912993249</v>
      </c>
    </row>
    <row r="3193" spans="2:10" ht="15.75" thickBot="1">
      <c r="B3193" s="785"/>
      <c r="C3193" s="776"/>
      <c r="D3193" s="777"/>
      <c r="E3193" s="777"/>
      <c r="F3193" s="777"/>
      <c r="G3193" s="778"/>
      <c r="H3193" s="587" t="s">
        <v>291</v>
      </c>
      <c r="I3193" s="588" t="s">
        <v>292</v>
      </c>
    </row>
    <row r="3194" spans="2:10" ht="15.75" thickBot="1">
      <c r="B3194" s="589" t="s">
        <v>22</v>
      </c>
      <c r="C3194" s="776"/>
      <c r="D3194" s="777"/>
      <c r="E3194" s="777"/>
      <c r="F3194" s="777"/>
      <c r="G3194" s="778"/>
      <c r="H3194" s="585">
        <f>IF(I3195=0,0,I3228/I3195)</f>
        <v>2.1290295956496626E-2</v>
      </c>
      <c r="I3194" s="586">
        <f>IF(I3195=0,0,I3234/I3195)</f>
        <v>4.2580591912993251E-3</v>
      </c>
    </row>
    <row r="3195" spans="2:10" ht="15.75" thickBot="1">
      <c r="B3195" s="590" t="str">
        <f>INDEX(ACTIVIDADES!$D:$D,MATCH(B3192,ACTIVIDADES!$B:$B,0))</f>
        <v>m2</v>
      </c>
      <c r="C3195" s="781"/>
      <c r="D3195" s="782"/>
      <c r="E3195" s="782"/>
      <c r="F3195" s="782"/>
      <c r="G3195" s="783"/>
      <c r="H3195" s="591" t="s">
        <v>293</v>
      </c>
      <c r="I3195" s="592">
        <f>SUM(I3211:I3234)</f>
        <v>320451.96336587996</v>
      </c>
      <c r="J3195" s="570">
        <f>+B3192</f>
        <v>11.109999999999998</v>
      </c>
    </row>
    <row r="3196" spans="2:10">
      <c r="B3196" s="593"/>
      <c r="C3196" s="594" t="s">
        <v>294</v>
      </c>
      <c r="I3196" s="595"/>
    </row>
    <row r="3197" spans="2:10">
      <c r="B3197" s="596" t="s">
        <v>295</v>
      </c>
      <c r="C3197" s="597" t="s">
        <v>296</v>
      </c>
      <c r="D3197" s="598" t="s">
        <v>297</v>
      </c>
      <c r="E3197" s="598" t="s">
        <v>298</v>
      </c>
      <c r="F3197" s="598" t="s">
        <v>299</v>
      </c>
      <c r="G3197" s="598" t="s">
        <v>300</v>
      </c>
      <c r="H3197" s="598" t="s">
        <v>301</v>
      </c>
      <c r="I3197" s="595"/>
    </row>
    <row r="3198" spans="2:10">
      <c r="B3198" s="599"/>
      <c r="C3198" s="600" t="s">
        <v>439</v>
      </c>
      <c r="D3198" s="601" t="str">
        <f>IFERROR(INDEX(INSUMOS!$C:$C,MATCH(C3198,INSUMOS!$B:$B,0)),"")</f>
        <v>m</v>
      </c>
      <c r="E3198" s="634">
        <v>4.4000000000000004</v>
      </c>
      <c r="F3198" s="603">
        <f>IFERROR(INDEX(INSUMOS!$D:$D,MATCH(C3198,INSUMOS!$B:$B,0)),"")</f>
        <v>4000</v>
      </c>
      <c r="G3198" s="615"/>
      <c r="H3198" s="603">
        <f>IFERROR(G3198*F3198*E3198+F3198*E3198,0)</f>
        <v>17600</v>
      </c>
      <c r="I3198" s="595"/>
    </row>
    <row r="3199" spans="2:10" ht="45">
      <c r="B3199" s="599"/>
      <c r="C3199" s="600" t="s">
        <v>440</v>
      </c>
      <c r="D3199" s="601" t="str">
        <f>IFERROR(INDEX(INSUMOS!$C:$C,MATCH(C3199,INSUMOS!$B:$B,0)),"")</f>
        <v>m</v>
      </c>
      <c r="E3199" s="634">
        <v>4.4000000000000004</v>
      </c>
      <c r="F3199" s="603">
        <f>IFERROR(INDEX(INSUMOS!$D:$D,MATCH(C3199,INSUMOS!$B:$B,0)),"")</f>
        <v>11489</v>
      </c>
      <c r="G3199" s="615"/>
      <c r="H3199" s="603">
        <f t="shared" ref="H3199:H3210" si="88">IFERROR(G3199*F3199*E3199+F3199*E3199,0)</f>
        <v>50551.600000000006</v>
      </c>
      <c r="I3199" s="595"/>
    </row>
    <row r="3200" spans="2:10">
      <c r="B3200" s="599"/>
      <c r="C3200" s="600" t="s">
        <v>358</v>
      </c>
      <c r="D3200" s="601" t="str">
        <f>IFERROR(INDEX(INSUMOS!$C:$C,MATCH(C3200,INSUMOS!$B:$B,0)),"")</f>
        <v>un</v>
      </c>
      <c r="E3200" s="634">
        <v>1.33</v>
      </c>
      <c r="F3200" s="603">
        <f>IFERROR(INDEX(INSUMOS!$D:$D,MATCH(C3200,INSUMOS!$B:$B,0)),"")</f>
        <v>61900</v>
      </c>
      <c r="G3200" s="615"/>
      <c r="H3200" s="603">
        <f t="shared" si="88"/>
        <v>82327</v>
      </c>
      <c r="I3200" s="595"/>
    </row>
    <row r="3201" spans="2:9">
      <c r="B3201" s="599"/>
      <c r="C3201" s="600" t="s">
        <v>360</v>
      </c>
      <c r="D3201" s="601" t="str">
        <f>IFERROR(INDEX(INSUMOS!$C:$C,MATCH(C3201,INSUMOS!$B:$B,0)),"")</f>
        <v>m</v>
      </c>
      <c r="E3201" s="634">
        <v>4.4000000000000004</v>
      </c>
      <c r="F3201" s="603">
        <f>IFERROR(INDEX(INSUMOS!$D:$D,MATCH(C3201,INSUMOS!$B:$B,0)),"")</f>
        <v>240</v>
      </c>
      <c r="G3201" s="615"/>
      <c r="H3201" s="603">
        <f t="shared" si="88"/>
        <v>1056</v>
      </c>
      <c r="I3201" s="595"/>
    </row>
    <row r="3202" spans="2:9">
      <c r="B3202" s="599"/>
      <c r="C3202" s="600" t="s">
        <v>441</v>
      </c>
      <c r="D3202" s="601" t="str">
        <f>IFERROR(INDEX(INSUMOS!$C:$C,MATCH(C3202,INSUMOS!$B:$B,0)),"")</f>
        <v>un</v>
      </c>
      <c r="E3202" s="634">
        <v>20</v>
      </c>
      <c r="F3202" s="603">
        <f>IFERROR(INDEX(INSUMOS!$D:$D,MATCH(C3202,INSUMOS!$B:$B,0)),"")</f>
        <v>79</v>
      </c>
      <c r="G3202" s="615"/>
      <c r="H3202" s="603">
        <f t="shared" si="88"/>
        <v>1580</v>
      </c>
      <c r="I3202" s="595"/>
    </row>
    <row r="3203" spans="2:9">
      <c r="B3203" s="599"/>
      <c r="C3203" s="600" t="s">
        <v>442</v>
      </c>
      <c r="D3203" s="601" t="str">
        <f>IFERROR(INDEX(INSUMOS!$C:$C,MATCH(C3203,INSUMOS!$B:$B,0)),"")</f>
        <v>un</v>
      </c>
      <c r="E3203" s="634">
        <v>2</v>
      </c>
      <c r="F3203" s="603">
        <f>IFERROR(INDEX(INSUMOS!$D:$D,MATCH(C3203,INSUMOS!$B:$B,0)),"")</f>
        <v>5600</v>
      </c>
      <c r="G3203" s="615"/>
      <c r="H3203" s="603">
        <f t="shared" si="88"/>
        <v>11200</v>
      </c>
      <c r="I3203" s="595"/>
    </row>
    <row r="3204" spans="2:9">
      <c r="B3204" s="599"/>
      <c r="C3204" s="600" t="s">
        <v>443</v>
      </c>
      <c r="D3204" s="601" t="str">
        <f>IFERROR(INDEX(INSUMOS!$C:$C,MATCH(C3204,INSUMOS!$B:$B,0)),"")</f>
        <v>un</v>
      </c>
      <c r="E3204" s="634">
        <v>1</v>
      </c>
      <c r="F3204" s="603">
        <f>IFERROR(INDEX(INSUMOS!$D:$D,MATCH(C3204,INSUMOS!$B:$B,0)),"")</f>
        <v>11500</v>
      </c>
      <c r="G3204" s="615"/>
      <c r="H3204" s="603">
        <f t="shared" si="88"/>
        <v>11500</v>
      </c>
      <c r="I3204" s="595"/>
    </row>
    <row r="3205" spans="2:9">
      <c r="B3205" s="599"/>
      <c r="C3205" s="600"/>
      <c r="D3205" s="601" t="str">
        <f>IFERROR(INDEX(INSUMOS!$C:$C,MATCH(C3205,INSUMOS!$B:$B,0)),"")</f>
        <v/>
      </c>
      <c r="E3205" s="634"/>
      <c r="F3205" s="603" t="str">
        <f>IFERROR(INDEX(INSUMOS!$D:$D,MATCH(C3205,INSUMOS!$B:$B,0)),"")</f>
        <v/>
      </c>
      <c r="G3205" s="615"/>
      <c r="H3205" s="603">
        <f t="shared" si="88"/>
        <v>0</v>
      </c>
      <c r="I3205" s="595"/>
    </row>
    <row r="3206" spans="2:9">
      <c r="B3206" s="599"/>
      <c r="C3206" s="600"/>
      <c r="D3206" s="601" t="str">
        <f>IFERROR(INDEX(INSUMOS!$C:$C,MATCH(C3206,INSUMOS!$B:$B,0)),"")</f>
        <v/>
      </c>
      <c r="E3206" s="634"/>
      <c r="F3206" s="603" t="str">
        <f>IFERROR(INDEX(INSUMOS!$D:$D,MATCH(C3206,INSUMOS!$B:$B,0)),"")</f>
        <v/>
      </c>
      <c r="G3206" s="615"/>
      <c r="H3206" s="603">
        <f t="shared" si="88"/>
        <v>0</v>
      </c>
      <c r="I3206" s="595"/>
    </row>
    <row r="3207" spans="2:9">
      <c r="B3207" s="599"/>
      <c r="C3207" s="600"/>
      <c r="D3207" s="601" t="str">
        <f>IFERROR(INDEX(INSUMOS!$C:$C,MATCH(C3207,INSUMOS!$B:$B,0)),"")</f>
        <v/>
      </c>
      <c r="E3207" s="634"/>
      <c r="F3207" s="603" t="str">
        <f>IFERROR(INDEX(INSUMOS!$D:$D,MATCH(C3207,INSUMOS!$B:$B,0)),"")</f>
        <v/>
      </c>
      <c r="G3207" s="615"/>
      <c r="H3207" s="603">
        <f t="shared" si="88"/>
        <v>0</v>
      </c>
      <c r="I3207" s="595"/>
    </row>
    <row r="3208" spans="2:9">
      <c r="B3208" s="599"/>
      <c r="C3208" s="640"/>
      <c r="D3208" s="601" t="str">
        <f>IFERROR(INDEX(INSUMOS!$C:$C,MATCH(C3208,INSUMOS!$B:$B,0)),"")</f>
        <v/>
      </c>
      <c r="E3208" s="637"/>
      <c r="F3208" s="603" t="str">
        <f>IFERROR(INDEX(INSUMOS!$D:$D,MATCH(C3208,INSUMOS!$B:$B,0)),"")</f>
        <v/>
      </c>
      <c r="G3208" s="615"/>
      <c r="H3208" s="603">
        <f t="shared" si="88"/>
        <v>0</v>
      </c>
      <c r="I3208" s="595"/>
    </row>
    <row r="3209" spans="2:9">
      <c r="B3209" s="599"/>
      <c r="C3209" s="636"/>
      <c r="D3209" s="601" t="str">
        <f>IFERROR(INDEX(INSUMOS!$C:$C,MATCH(C3209,INSUMOS!$B:$B,0)),"")</f>
        <v/>
      </c>
      <c r="E3209" s="637"/>
      <c r="F3209" s="603" t="str">
        <f>IFERROR(INDEX(INSUMOS!$D:$D,MATCH(C3209,INSUMOS!$B:$B,0)),"")</f>
        <v/>
      </c>
      <c r="G3209" s="615"/>
      <c r="H3209" s="603">
        <f t="shared" si="88"/>
        <v>0</v>
      </c>
      <c r="I3209" s="595"/>
    </row>
    <row r="3210" spans="2:9" ht="15.75" thickBot="1">
      <c r="B3210" s="599"/>
      <c r="C3210" s="636"/>
      <c r="D3210" s="601" t="str">
        <f>IFERROR(INDEX(INSUMOS!$C:$C,MATCH(C3210,INSUMOS!$B:$B,0)),"")</f>
        <v/>
      </c>
      <c r="E3210" s="637"/>
      <c r="F3210" s="603" t="str">
        <f>IFERROR(INDEX(INSUMOS!$D:$D,MATCH(C3210,INSUMOS!$B:$B,0)),"")</f>
        <v/>
      </c>
      <c r="G3210" s="615"/>
      <c r="H3210" s="608">
        <f t="shared" si="88"/>
        <v>0</v>
      </c>
      <c r="I3210" s="595"/>
    </row>
    <row r="3211" spans="2:9" ht="15.75" thickBot="1">
      <c r="B3211" s="593"/>
      <c r="H3211" s="609" t="s">
        <v>307</v>
      </c>
      <c r="I3211" s="610">
        <f>SUM(H3198:H3210)</f>
        <v>175814.6</v>
      </c>
    </row>
    <row r="3212" spans="2:9">
      <c r="B3212" s="593"/>
      <c r="C3212" s="611" t="s">
        <v>308</v>
      </c>
      <c r="I3212" s="595"/>
    </row>
    <row r="3213" spans="2:9">
      <c r="B3213" s="596" t="s">
        <v>295</v>
      </c>
      <c r="C3213" s="597" t="s">
        <v>296</v>
      </c>
      <c r="D3213" s="598" t="s">
        <v>309</v>
      </c>
      <c r="E3213" s="612" t="s">
        <v>310</v>
      </c>
      <c r="F3213" s="612"/>
      <c r="G3213" s="613" t="s">
        <v>311</v>
      </c>
      <c r="H3213" s="614" t="s">
        <v>301</v>
      </c>
      <c r="I3213" s="595"/>
    </row>
    <row r="3214" spans="2:9">
      <c r="B3214" s="599"/>
      <c r="C3214" s="606" t="s">
        <v>312</v>
      </c>
      <c r="D3214" s="601">
        <v>1</v>
      </c>
      <c r="E3214" s="615">
        <f>IFERROR(INDEX('MANO DE OBRA'!$F:$F,MATCH(C3214,'MANO DE OBRA'!$B:$B,0)),"")</f>
        <v>0.77116642793298318</v>
      </c>
      <c r="F3214" s="603">
        <f>IFERROR(INDEX('MANO DE OBRA'!$J:$J,MATCH(C3214,'MANO DE OBRA'!$B:$B,0)),"")</f>
        <v>103371.47181666666</v>
      </c>
      <c r="G3214" s="83">
        <v>2</v>
      </c>
      <c r="H3214" s="603">
        <f>IFERROR((F3214/G3214)*D3214,0)</f>
        <v>51685.735908333329</v>
      </c>
      <c r="I3214" s="595"/>
    </row>
    <row r="3215" spans="2:9">
      <c r="B3215" s="599"/>
      <c r="C3215" s="606" t="s">
        <v>330</v>
      </c>
      <c r="D3215" s="601">
        <v>1</v>
      </c>
      <c r="E3215" s="615">
        <f>IFERROR(INDEX('MANO DE OBRA'!$F:$F,MATCH(C3215,'MANO DE OBRA'!$B:$B,0)),"")</f>
        <v>0.77116642793298318</v>
      </c>
      <c r="F3215" s="603">
        <f>IFERROR(INDEX('MANO DE OBRA'!$J:$J,MATCH(C3215,'MANO DE OBRA'!$B:$B,0)),"")</f>
        <v>169529.21377933328</v>
      </c>
      <c r="G3215" s="83">
        <f>+G3214</f>
        <v>2</v>
      </c>
      <c r="H3215" s="603">
        <f>IFERROR((F3215/G3215)*D3215,0)</f>
        <v>84764.60688966664</v>
      </c>
      <c r="I3215" s="595"/>
    </row>
    <row r="3216" spans="2:9" ht="15.75" thickBot="1">
      <c r="B3216" s="599"/>
      <c r="C3216" s="606"/>
      <c r="D3216" s="601"/>
      <c r="E3216" s="615" t="str">
        <f>IFERROR(INDEX('MANO DE OBRA'!$F:$F,MATCH(C3216,'MANO DE OBRA'!$B:$B,0)),"")</f>
        <v/>
      </c>
      <c r="F3216" s="603" t="str">
        <f>IFERROR(INDEX('MANO DE OBRA'!$J:$J,MATCH(C3216,'MANO DE OBRA'!$B:$B,0)),"")</f>
        <v/>
      </c>
      <c r="G3216" s="83"/>
      <c r="H3216" s="603">
        <f>IFERROR((F3216/G3216)*D3216,0)</f>
        <v>0</v>
      </c>
      <c r="I3216" s="595"/>
    </row>
    <row r="3217" spans="2:9" ht="15.75" thickBot="1">
      <c r="B3217" s="593"/>
      <c r="H3217" s="609" t="s">
        <v>307</v>
      </c>
      <c r="I3217" s="610">
        <f>SUM(H3214:H3216)</f>
        <v>136450.34279799997</v>
      </c>
    </row>
    <row r="3218" spans="2:9">
      <c r="B3218" s="593"/>
      <c r="C3218" s="611" t="s">
        <v>313</v>
      </c>
      <c r="I3218" s="595"/>
    </row>
    <row r="3219" spans="2:9" ht="30">
      <c r="B3219" s="596" t="s">
        <v>295</v>
      </c>
      <c r="C3219" s="597" t="s">
        <v>296</v>
      </c>
      <c r="D3219" s="613" t="s">
        <v>238</v>
      </c>
      <c r="E3219" s="613" t="s">
        <v>22</v>
      </c>
      <c r="F3219" s="613" t="s">
        <v>314</v>
      </c>
      <c r="G3219" s="613" t="s">
        <v>315</v>
      </c>
      <c r="H3219" s="613" t="s">
        <v>301</v>
      </c>
      <c r="I3219" s="595"/>
    </row>
    <row r="3220" spans="2:9">
      <c r="B3220" s="599"/>
      <c r="C3220" s="616" t="s">
        <v>316</v>
      </c>
      <c r="D3220" s="615">
        <v>0.05</v>
      </c>
      <c r="E3220" s="602"/>
      <c r="F3220" s="603">
        <f>+I3217</f>
        <v>136450.34279799997</v>
      </c>
      <c r="G3220" s="601">
        <v>1</v>
      </c>
      <c r="H3220" s="603">
        <f>IFERROR(G3220*F3220*D3220,0)</f>
        <v>6822.5171398999992</v>
      </c>
      <c r="I3220" s="595"/>
    </row>
    <row r="3221" spans="2:9">
      <c r="B3221" s="599"/>
      <c r="C3221" s="636"/>
      <c r="D3221" s="601"/>
      <c r="E3221" s="601" t="str">
        <f>IFERROR(INDEX(INSUMOS!$C:$C,MATCH(C3221,INSUMOS!$B:$B,0)),"")</f>
        <v/>
      </c>
      <c r="F3221" s="607" t="str">
        <f>IFERROR(INDEX(INSUMOS!$D:$D,MATCH(C3221,INSUMOS!$B:$B,0)),"")</f>
        <v/>
      </c>
      <c r="G3221" s="637"/>
      <c r="H3221" s="603">
        <f t="shared" ref="H3221:H3227" si="89">IFERROR(G3221*F3221,0)</f>
        <v>0</v>
      </c>
      <c r="I3221" s="595"/>
    </row>
    <row r="3222" spans="2:9">
      <c r="B3222" s="599"/>
      <c r="C3222" s="636"/>
      <c r="D3222" s="601"/>
      <c r="E3222" s="601" t="str">
        <f>IFERROR(INDEX(INSUMOS!$C:$C,MATCH(C3222,INSUMOS!$B:$B,0)),"")</f>
        <v/>
      </c>
      <c r="F3222" s="607" t="str">
        <f>IFERROR(INDEX(INSUMOS!$D:$D,MATCH(C3222,INSUMOS!$B:$B,0)),"")</f>
        <v/>
      </c>
      <c r="G3222" s="637"/>
      <c r="H3222" s="603">
        <f t="shared" si="89"/>
        <v>0</v>
      </c>
      <c r="I3222" s="595"/>
    </row>
    <row r="3223" spans="2:9">
      <c r="B3223" s="599"/>
      <c r="C3223" s="636"/>
      <c r="D3223" s="601"/>
      <c r="E3223" s="601" t="str">
        <f>IFERROR(INDEX(INSUMOS!$C:$C,MATCH(C3223,INSUMOS!$B:$B,0)),"")</f>
        <v/>
      </c>
      <c r="F3223" s="607" t="str">
        <f>IFERROR(INDEX(INSUMOS!$D:$D,MATCH(C3223,INSUMOS!$B:$B,0)),"")</f>
        <v/>
      </c>
      <c r="G3223" s="637"/>
      <c r="H3223" s="603">
        <f t="shared" si="89"/>
        <v>0</v>
      </c>
      <c r="I3223" s="595"/>
    </row>
    <row r="3224" spans="2:9">
      <c r="B3224" s="599"/>
      <c r="C3224" s="636"/>
      <c r="D3224" s="601"/>
      <c r="E3224" s="601" t="str">
        <f>IFERROR(INDEX(INSUMOS!$C:$C,MATCH(C3224,INSUMOS!$B:$B,0)),"")</f>
        <v/>
      </c>
      <c r="F3224" s="607" t="str">
        <f>IFERROR(INDEX(INSUMOS!$D:$D,MATCH(C3224,INSUMOS!$B:$B,0)),"")</f>
        <v/>
      </c>
      <c r="G3224" s="637"/>
      <c r="H3224" s="603">
        <f t="shared" si="89"/>
        <v>0</v>
      </c>
      <c r="I3224" s="595"/>
    </row>
    <row r="3225" spans="2:9">
      <c r="B3225" s="599"/>
      <c r="C3225" s="636"/>
      <c r="D3225" s="601"/>
      <c r="E3225" s="601" t="str">
        <f>IFERROR(INDEX(INSUMOS!$C:$C,MATCH(C3225,INSUMOS!$B:$B,0)),"")</f>
        <v/>
      </c>
      <c r="F3225" s="607" t="str">
        <f>IFERROR(INDEX(INSUMOS!$D:$D,MATCH(C3225,INSUMOS!$B:$B,0)),"")</f>
        <v/>
      </c>
      <c r="G3225" s="637"/>
      <c r="H3225" s="603">
        <f t="shared" si="89"/>
        <v>0</v>
      </c>
      <c r="I3225" s="595"/>
    </row>
    <row r="3226" spans="2:9">
      <c r="B3226" s="599"/>
      <c r="C3226" s="636"/>
      <c r="D3226" s="601"/>
      <c r="E3226" s="601" t="str">
        <f>IFERROR(INDEX(INSUMOS!$C:$C,MATCH(C3226,INSUMOS!$B:$B,0)),"")</f>
        <v/>
      </c>
      <c r="F3226" s="607" t="str">
        <f>IFERROR(INDEX(INSUMOS!$D:$D,MATCH(C3226,INSUMOS!$B:$B,0)),"")</f>
        <v/>
      </c>
      <c r="G3226" s="637"/>
      <c r="H3226" s="603">
        <f t="shared" si="89"/>
        <v>0</v>
      </c>
      <c r="I3226" s="595"/>
    </row>
    <row r="3227" spans="2:9" ht="15.75" thickBot="1">
      <c r="B3227" s="599"/>
      <c r="C3227" s="636"/>
      <c r="D3227" s="601"/>
      <c r="E3227" s="602" t="str">
        <f>IFERROR(INDEX(INSUMOS!$C:$C,MATCH(C3227,INSUMOS!$B:$B,0)),"")</f>
        <v/>
      </c>
      <c r="F3227" s="607" t="str">
        <f>IFERROR(INDEX(INSUMOS!$D:$D,MATCH(C3227,INSUMOS!$B:$B,0)),"")</f>
        <v/>
      </c>
      <c r="G3227" s="660"/>
      <c r="H3227" s="608">
        <f t="shared" si="89"/>
        <v>0</v>
      </c>
      <c r="I3227" s="595"/>
    </row>
    <row r="3228" spans="2:9" ht="15.75" thickBot="1">
      <c r="B3228" s="593"/>
      <c r="H3228" s="609" t="s">
        <v>307</v>
      </c>
      <c r="I3228" s="610">
        <f>SUM(H3220:H3227)</f>
        <v>6822.5171398999992</v>
      </c>
    </row>
    <row r="3229" spans="2:9">
      <c r="B3229" s="593"/>
      <c r="C3229" s="611" t="s">
        <v>317</v>
      </c>
      <c r="I3229" s="595"/>
    </row>
    <row r="3230" spans="2:9" ht="30">
      <c r="B3230" s="596" t="s">
        <v>295</v>
      </c>
      <c r="C3230" s="597" t="s">
        <v>296</v>
      </c>
      <c r="D3230" s="613" t="s">
        <v>238</v>
      </c>
      <c r="E3230" s="613" t="s">
        <v>22</v>
      </c>
      <c r="F3230" s="613" t="s">
        <v>314</v>
      </c>
      <c r="G3230" s="613" t="s">
        <v>315</v>
      </c>
      <c r="H3230" s="598" t="s">
        <v>301</v>
      </c>
      <c r="I3230" s="595"/>
    </row>
    <row r="3231" spans="2:9">
      <c r="B3231" s="599"/>
      <c r="C3231" s="616" t="s">
        <v>318</v>
      </c>
      <c r="D3231" s="615">
        <v>0.01</v>
      </c>
      <c r="E3231" s="617">
        <v>1</v>
      </c>
      <c r="F3231" s="603">
        <f>+I3217</f>
        <v>136450.34279799997</v>
      </c>
      <c r="G3231" s="601">
        <v>0.01</v>
      </c>
      <c r="H3231" s="603">
        <f>IFERROR(G3231*F3231,0)</f>
        <v>1364.5034279799997</v>
      </c>
      <c r="I3231" s="595"/>
    </row>
    <row r="3232" spans="2:9">
      <c r="B3232" s="599"/>
      <c r="C3232" s="600"/>
      <c r="E3232" s="601" t="str">
        <f>IFERROR(INDEX(INSUMOS!$C:$C,MATCH(C3232,INSUMOS!$B:$B,0)),"")</f>
        <v/>
      </c>
      <c r="F3232" s="603" t="str">
        <f>IFERROR(INDEX(INSUMOS!$D:$D,MATCH(C3232,INSUMOS!$B:$B,0)),"")</f>
        <v/>
      </c>
      <c r="G3232" s="601">
        <v>1</v>
      </c>
      <c r="H3232" s="603">
        <f>IFERROR(G3232*F3232,0)</f>
        <v>0</v>
      </c>
      <c r="I3232" s="595"/>
    </row>
    <row r="3233" spans="2:10" ht="15.75" thickBot="1">
      <c r="B3233" s="599"/>
      <c r="C3233" s="606"/>
      <c r="D3233" s="601" t="str">
        <f>IFERROR(INDEX(INSUMOS!$C:$C,MATCH(C3233,INSUMOS!$B:$B,0)),"")</f>
        <v/>
      </c>
      <c r="E3233" s="602"/>
      <c r="F3233" s="603" t="str">
        <f>IFERROR(INDEX(INSUMOS!$D:$D,MATCH(C3233,INSUMOS!$B:$B,0)),"")</f>
        <v/>
      </c>
      <c r="G3233" s="601"/>
      <c r="H3233" s="603">
        <f>IFERROR(G3233*F3233,0)</f>
        <v>0</v>
      </c>
      <c r="I3233" s="595"/>
    </row>
    <row r="3234" spans="2:10" ht="15.75" thickBot="1">
      <c r="B3234" s="618"/>
      <c r="C3234" s="619"/>
      <c r="D3234" s="620"/>
      <c r="E3234" s="621"/>
      <c r="F3234" s="621"/>
      <c r="G3234" s="620"/>
      <c r="H3234" s="609" t="s">
        <v>307</v>
      </c>
      <c r="I3234" s="610">
        <f>SUM(H3231:H3233)</f>
        <v>1364.5034279799997</v>
      </c>
    </row>
    <row r="3235" spans="2:10" ht="15.75" thickBot="1"/>
    <row r="3236" spans="2:10" ht="33" customHeight="1" thickBot="1">
      <c r="B3236" s="571"/>
      <c r="C3236" s="572" t="str">
        <f>+$C$2</f>
        <v>MANTENIMIENTO RESTAURANTES ESCOLARES</v>
      </c>
      <c r="D3236" s="573"/>
      <c r="E3236" s="573"/>
      <c r="F3236" s="573"/>
      <c r="G3236" s="574"/>
      <c r="H3236" s="575"/>
      <c r="I3236" s="576"/>
    </row>
    <row r="3237" spans="2:10" ht="33" customHeight="1" thickBot="1">
      <c r="B3237" s="577"/>
      <c r="C3237" s="578" t="str">
        <f>+$C$3</f>
        <v>GOBERNACION DE ANTIOQUIA</v>
      </c>
      <c r="D3237" s="579"/>
      <c r="E3237" s="579"/>
      <c r="F3237" s="579"/>
      <c r="G3237" s="580"/>
      <c r="H3237" s="581"/>
      <c r="I3237" s="582"/>
    </row>
    <row r="3238" spans="2:10" ht="15.75" thickBot="1">
      <c r="B3238" s="593"/>
      <c r="I3238" s="595"/>
    </row>
    <row r="3239" spans="2:10" ht="15.75" thickBot="1">
      <c r="B3239" s="589" t="s">
        <v>6</v>
      </c>
      <c r="C3239" s="773" t="str">
        <f>INDEX(ACTIVIDADES!$C:$C,MATCH(B3240,ACTIVIDADES!$B:$B,0))</f>
        <v>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v>
      </c>
      <c r="D3239" s="774"/>
      <c r="E3239" s="774"/>
      <c r="F3239" s="774"/>
      <c r="G3239" s="775"/>
      <c r="H3239" s="587" t="s">
        <v>289</v>
      </c>
      <c r="I3239" s="588" t="s">
        <v>290</v>
      </c>
    </row>
    <row r="3240" spans="2:10">
      <c r="B3240" s="784">
        <f>+ACTIVIDADES!B101</f>
        <v>11.119999999999997</v>
      </c>
      <c r="C3240" s="776"/>
      <c r="D3240" s="777"/>
      <c r="E3240" s="777"/>
      <c r="F3240" s="777"/>
      <c r="G3240" s="778"/>
      <c r="H3240" s="585">
        <f>IF(I3243=0,0,I3259/I3243)</f>
        <v>0.84075429777285005</v>
      </c>
      <c r="I3240" s="586">
        <f>IF(I3243=0,0,I3265/I3243)</f>
        <v>0.15023179455391486</v>
      </c>
    </row>
    <row r="3241" spans="2:10" ht="15.75" thickBot="1">
      <c r="B3241" s="785"/>
      <c r="C3241" s="776"/>
      <c r="D3241" s="777"/>
      <c r="E3241" s="777"/>
      <c r="F3241" s="777"/>
      <c r="G3241" s="778"/>
      <c r="H3241" s="587" t="s">
        <v>291</v>
      </c>
      <c r="I3241" s="588" t="s">
        <v>292</v>
      </c>
    </row>
    <row r="3242" spans="2:10" ht="15.75" thickBot="1">
      <c r="B3242" s="589" t="s">
        <v>22</v>
      </c>
      <c r="C3242" s="776"/>
      <c r="D3242" s="777"/>
      <c r="E3242" s="777"/>
      <c r="F3242" s="777"/>
      <c r="G3242" s="778"/>
      <c r="H3242" s="585">
        <f>IF(I3243=0,0,I3276/I3243)</f>
        <v>7.511589727695743E-3</v>
      </c>
      <c r="I3242" s="586">
        <f>IF(I3243=0,0,I3282/I3243)</f>
        <v>1.5023179455391485E-3</v>
      </c>
    </row>
    <row r="3243" spans="2:10" ht="15.75" thickBot="1">
      <c r="B3243" s="590" t="str">
        <f>INDEX(ACTIVIDADES!$D:$D,MATCH(B3240,ACTIVIDADES!$B:$B,0))</f>
        <v>m2</v>
      </c>
      <c r="C3243" s="781"/>
      <c r="D3243" s="782"/>
      <c r="E3243" s="782"/>
      <c r="F3243" s="782"/>
      <c r="G3243" s="783"/>
      <c r="H3243" s="591" t="s">
        <v>293</v>
      </c>
      <c r="I3243" s="592">
        <f>SUM(I3259:I3282)</f>
        <v>75230.064440406233</v>
      </c>
      <c r="J3243" s="570">
        <f>+B3240</f>
        <v>11.119999999999997</v>
      </c>
    </row>
    <row r="3244" spans="2:10">
      <c r="B3244" s="593"/>
      <c r="C3244" s="594" t="s">
        <v>294</v>
      </c>
      <c r="I3244" s="595"/>
    </row>
    <row r="3245" spans="2:10">
      <c r="B3245" s="596" t="s">
        <v>295</v>
      </c>
      <c r="C3245" s="597" t="s">
        <v>296</v>
      </c>
      <c r="D3245" s="598" t="s">
        <v>297</v>
      </c>
      <c r="E3245" s="598" t="s">
        <v>298</v>
      </c>
      <c r="F3245" s="598" t="s">
        <v>299</v>
      </c>
      <c r="G3245" s="598" t="s">
        <v>300</v>
      </c>
      <c r="H3245" s="598" t="s">
        <v>301</v>
      </c>
      <c r="I3245" s="595"/>
    </row>
    <row r="3246" spans="2:10" ht="30">
      <c r="B3246" s="599"/>
      <c r="C3246" s="629" t="s">
        <v>444</v>
      </c>
      <c r="D3246" s="601" t="str">
        <f>IFERROR(INDEX(INSUMOS!$C:$C,MATCH(C3246,INSUMOS!$B:$B,0)),"")</f>
        <v>un</v>
      </c>
      <c r="E3246" s="634">
        <v>0.4</v>
      </c>
      <c r="F3246" s="603">
        <f>IFERROR(INDEX(INSUMOS!$D:$D,MATCH(C3246,INSUMOS!$B:$B,0)),"")</f>
        <v>150000</v>
      </c>
      <c r="G3246" s="615"/>
      <c r="H3246" s="603">
        <f>IFERROR(G3246*F3246*E3246+F3246*E3246,0)</f>
        <v>60000</v>
      </c>
      <c r="I3246" s="595"/>
    </row>
    <row r="3247" spans="2:10">
      <c r="B3247" s="599"/>
      <c r="C3247" s="629" t="s">
        <v>445</v>
      </c>
      <c r="D3247" s="601" t="str">
        <f>IFERROR(INDEX(INSUMOS!$C:$C,MATCH(C3247,INSUMOS!$B:$B,0)),"")</f>
        <v>un</v>
      </c>
      <c r="E3247" s="634">
        <v>1.2999999999999999E-2</v>
      </c>
      <c r="F3247" s="603">
        <f>IFERROR(INDEX(INSUMOS!$D:$D,MATCH(C3247,INSUMOS!$B:$B,0)),"")</f>
        <v>250000</v>
      </c>
      <c r="G3247" s="615"/>
      <c r="H3247" s="603">
        <f t="shared" ref="H3247:H3258" si="90">IFERROR(G3247*F3247*E3247+F3247*E3247,0)</f>
        <v>3250</v>
      </c>
      <c r="I3247" s="595"/>
    </row>
    <row r="3248" spans="2:10">
      <c r="B3248" s="599"/>
      <c r="C3248" s="600"/>
      <c r="D3248" s="601" t="str">
        <f>IFERROR(INDEX(INSUMOS!$C:$C,MATCH(C3248,INSUMOS!$B:$B,0)),"")</f>
        <v/>
      </c>
      <c r="E3248" s="634"/>
      <c r="F3248" s="603" t="str">
        <f>IFERROR(INDEX(INSUMOS!$D:$D,MATCH(C3248,INSUMOS!$B:$B,0)),"")</f>
        <v/>
      </c>
      <c r="G3248" s="615"/>
      <c r="H3248" s="603">
        <f t="shared" si="90"/>
        <v>0</v>
      </c>
      <c r="I3248" s="595"/>
    </row>
    <row r="3249" spans="2:9">
      <c r="B3249" s="599"/>
      <c r="C3249" s="600"/>
      <c r="D3249" s="601" t="str">
        <f>IFERROR(INDEX(INSUMOS!$C:$C,MATCH(C3249,INSUMOS!$B:$B,0)),"")</f>
        <v/>
      </c>
      <c r="E3249" s="634"/>
      <c r="F3249" s="603" t="str">
        <f>IFERROR(INDEX(INSUMOS!$D:$D,MATCH(C3249,INSUMOS!$B:$B,0)),"")</f>
        <v/>
      </c>
      <c r="G3249" s="615"/>
      <c r="H3249" s="603">
        <f t="shared" si="90"/>
        <v>0</v>
      </c>
      <c r="I3249" s="595"/>
    </row>
    <row r="3250" spans="2:9">
      <c r="B3250" s="599"/>
      <c r="C3250" s="600"/>
      <c r="D3250" s="601" t="str">
        <f>IFERROR(INDEX(INSUMOS!$C:$C,MATCH(C3250,INSUMOS!$B:$B,0)),"")</f>
        <v/>
      </c>
      <c r="E3250" s="634"/>
      <c r="F3250" s="603" t="str">
        <f>IFERROR(INDEX(INSUMOS!$D:$D,MATCH(C3250,INSUMOS!$B:$B,0)),"")</f>
        <v/>
      </c>
      <c r="G3250" s="615"/>
      <c r="H3250" s="603">
        <f t="shared" si="90"/>
        <v>0</v>
      </c>
      <c r="I3250" s="595"/>
    </row>
    <row r="3251" spans="2:9">
      <c r="B3251" s="599"/>
      <c r="C3251" s="600"/>
      <c r="D3251" s="601" t="str">
        <f>IFERROR(INDEX(INSUMOS!$C:$C,MATCH(C3251,INSUMOS!$B:$B,0)),"")</f>
        <v/>
      </c>
      <c r="E3251" s="634"/>
      <c r="F3251" s="603" t="str">
        <f>IFERROR(INDEX(INSUMOS!$D:$D,MATCH(C3251,INSUMOS!$B:$B,0)),"")</f>
        <v/>
      </c>
      <c r="G3251" s="615"/>
      <c r="H3251" s="603">
        <f t="shared" si="90"/>
        <v>0</v>
      </c>
      <c r="I3251" s="595"/>
    </row>
    <row r="3252" spans="2:9">
      <c r="B3252" s="599"/>
      <c r="C3252" s="600"/>
      <c r="D3252" s="601" t="str">
        <f>IFERROR(INDEX(INSUMOS!$C:$C,MATCH(C3252,INSUMOS!$B:$B,0)),"")</f>
        <v/>
      </c>
      <c r="E3252" s="634"/>
      <c r="F3252" s="603" t="str">
        <f>IFERROR(INDEX(INSUMOS!$D:$D,MATCH(C3252,INSUMOS!$B:$B,0)),"")</f>
        <v/>
      </c>
      <c r="G3252" s="615"/>
      <c r="H3252" s="603">
        <f t="shared" si="90"/>
        <v>0</v>
      </c>
      <c r="I3252" s="595"/>
    </row>
    <row r="3253" spans="2:9">
      <c r="B3253" s="599"/>
      <c r="C3253" s="600"/>
      <c r="D3253" s="601" t="str">
        <f>IFERROR(INDEX(INSUMOS!$C:$C,MATCH(C3253,INSUMOS!$B:$B,0)),"")</f>
        <v/>
      </c>
      <c r="E3253" s="634"/>
      <c r="F3253" s="603" t="str">
        <f>IFERROR(INDEX(INSUMOS!$D:$D,MATCH(C3253,INSUMOS!$B:$B,0)),"")</f>
        <v/>
      </c>
      <c r="G3253" s="615"/>
      <c r="H3253" s="603">
        <f t="shared" si="90"/>
        <v>0</v>
      </c>
      <c r="I3253" s="595"/>
    </row>
    <row r="3254" spans="2:9">
      <c r="B3254" s="599"/>
      <c r="C3254" s="600"/>
      <c r="D3254" s="601" t="str">
        <f>IFERROR(INDEX(INSUMOS!$C:$C,MATCH(C3254,INSUMOS!$B:$B,0)),"")</f>
        <v/>
      </c>
      <c r="E3254" s="634"/>
      <c r="F3254" s="603" t="str">
        <f>IFERROR(INDEX(INSUMOS!$D:$D,MATCH(C3254,INSUMOS!$B:$B,0)),"")</f>
        <v/>
      </c>
      <c r="G3254" s="615"/>
      <c r="H3254" s="603">
        <f t="shared" si="90"/>
        <v>0</v>
      </c>
      <c r="I3254" s="595"/>
    </row>
    <row r="3255" spans="2:9">
      <c r="B3255" s="599"/>
      <c r="C3255" s="600"/>
      <c r="D3255" s="601" t="str">
        <f>IFERROR(INDEX(INSUMOS!$C:$C,MATCH(C3255,INSUMOS!$B:$B,0)),"")</f>
        <v/>
      </c>
      <c r="E3255" s="634"/>
      <c r="F3255" s="603" t="str">
        <f>IFERROR(INDEX(INSUMOS!$D:$D,MATCH(C3255,INSUMOS!$B:$B,0)),"")</f>
        <v/>
      </c>
      <c r="G3255" s="615"/>
      <c r="H3255" s="603">
        <f t="shared" si="90"/>
        <v>0</v>
      </c>
      <c r="I3255" s="595"/>
    </row>
    <row r="3256" spans="2:9">
      <c r="B3256" s="599"/>
      <c r="C3256" s="640"/>
      <c r="D3256" s="601" t="str">
        <f>IFERROR(INDEX(INSUMOS!$C:$C,MATCH(C3256,INSUMOS!$B:$B,0)),"")</f>
        <v/>
      </c>
      <c r="E3256" s="637"/>
      <c r="F3256" s="603" t="str">
        <f>IFERROR(INDEX(INSUMOS!$D:$D,MATCH(C3256,INSUMOS!$B:$B,0)),"")</f>
        <v/>
      </c>
      <c r="G3256" s="615"/>
      <c r="H3256" s="603">
        <f t="shared" si="90"/>
        <v>0</v>
      </c>
      <c r="I3256" s="595"/>
    </row>
    <row r="3257" spans="2:9">
      <c r="B3257" s="599"/>
      <c r="C3257" s="636"/>
      <c r="D3257" s="601" t="str">
        <f>IFERROR(INDEX(INSUMOS!$C:$C,MATCH(C3257,INSUMOS!$B:$B,0)),"")</f>
        <v/>
      </c>
      <c r="E3257" s="637"/>
      <c r="F3257" s="603" t="str">
        <f>IFERROR(INDEX(INSUMOS!$D:$D,MATCH(C3257,INSUMOS!$B:$B,0)),"")</f>
        <v/>
      </c>
      <c r="G3257" s="615"/>
      <c r="H3257" s="603">
        <f t="shared" si="90"/>
        <v>0</v>
      </c>
      <c r="I3257" s="595"/>
    </row>
    <row r="3258" spans="2:9" ht="15.75" thickBot="1">
      <c r="B3258" s="599"/>
      <c r="C3258" s="636"/>
      <c r="D3258" s="601" t="str">
        <f>IFERROR(INDEX(INSUMOS!$C:$C,MATCH(C3258,INSUMOS!$B:$B,0)),"")</f>
        <v/>
      </c>
      <c r="E3258" s="637"/>
      <c r="F3258" s="603" t="str">
        <f>IFERROR(INDEX(INSUMOS!$D:$D,MATCH(C3258,INSUMOS!$B:$B,0)),"")</f>
        <v/>
      </c>
      <c r="G3258" s="615"/>
      <c r="H3258" s="608">
        <f t="shared" si="90"/>
        <v>0</v>
      </c>
      <c r="I3258" s="595"/>
    </row>
    <row r="3259" spans="2:9" ht="15.75" thickBot="1">
      <c r="B3259" s="593"/>
      <c r="H3259" s="609" t="s">
        <v>307</v>
      </c>
      <c r="I3259" s="610">
        <f>SUM(H3246:H3258)</f>
        <v>63250</v>
      </c>
    </row>
    <row r="3260" spans="2:9">
      <c r="B3260" s="593"/>
      <c r="C3260" s="611" t="s">
        <v>308</v>
      </c>
      <c r="I3260" s="595"/>
    </row>
    <row r="3261" spans="2:9">
      <c r="B3261" s="596" t="s">
        <v>295</v>
      </c>
      <c r="C3261" s="597" t="s">
        <v>296</v>
      </c>
      <c r="D3261" s="598" t="s">
        <v>309</v>
      </c>
      <c r="E3261" s="612" t="s">
        <v>310</v>
      </c>
      <c r="F3261" s="612"/>
      <c r="G3261" s="613" t="s">
        <v>311</v>
      </c>
      <c r="H3261" s="614" t="s">
        <v>301</v>
      </c>
      <c r="I3261" s="595"/>
    </row>
    <row r="3262" spans="2:9">
      <c r="B3262" s="599"/>
      <c r="C3262" s="606" t="s">
        <v>330</v>
      </c>
      <c r="D3262" s="601">
        <v>1</v>
      </c>
      <c r="E3262" s="615">
        <f>IFERROR(INDEX('MANO DE OBRA'!$F:$F,MATCH(C3262,'MANO DE OBRA'!$B:$B,0)),"")</f>
        <v>0.77116642793298318</v>
      </c>
      <c r="F3262" s="603">
        <f>IFERROR(INDEX('MANO DE OBRA'!$J:$J,MATCH(C3262,'MANO DE OBRA'!$B:$B,0)),"")</f>
        <v>169529.21377933328</v>
      </c>
      <c r="G3262" s="83">
        <v>15</v>
      </c>
      <c r="H3262" s="603">
        <f>IFERROR((F3262/G3262)*D3262,0)</f>
        <v>11301.947585288885</v>
      </c>
      <c r="I3262" s="595"/>
    </row>
    <row r="3263" spans="2:9">
      <c r="B3263" s="599"/>
      <c r="C3263" s="606"/>
      <c r="D3263" s="601"/>
      <c r="E3263" s="615" t="str">
        <f>IFERROR(INDEX('MANO DE OBRA'!$F:$F,MATCH(C3263,'MANO DE OBRA'!$B:$B,0)),"")</f>
        <v/>
      </c>
      <c r="F3263" s="603" t="str">
        <f>IFERROR(INDEX('MANO DE OBRA'!$J:$J,MATCH(C3263,'MANO DE OBRA'!$B:$B,0)),"")</f>
        <v/>
      </c>
      <c r="G3263" s="83"/>
      <c r="H3263" s="603">
        <f>IFERROR((F3263/G3263)*D3263,0)</f>
        <v>0</v>
      </c>
      <c r="I3263" s="595"/>
    </row>
    <row r="3264" spans="2:9" ht="15.75" thickBot="1">
      <c r="B3264" s="599"/>
      <c r="C3264" s="606"/>
      <c r="D3264" s="601"/>
      <c r="E3264" s="615" t="str">
        <f>IFERROR(INDEX('MANO DE OBRA'!$F:$F,MATCH(C3264,'MANO DE OBRA'!$B:$B,0)),"")</f>
        <v/>
      </c>
      <c r="F3264" s="603" t="str">
        <f>IFERROR(INDEX('MANO DE OBRA'!$J:$J,MATCH(C3264,'MANO DE OBRA'!$B:$B,0)),"")</f>
        <v/>
      </c>
      <c r="G3264" s="83"/>
      <c r="H3264" s="603">
        <f>IFERROR((F3264/G3264)*D3264,0)</f>
        <v>0</v>
      </c>
      <c r="I3264" s="595"/>
    </row>
    <row r="3265" spans="2:9" ht="15.75" thickBot="1">
      <c r="B3265" s="593"/>
      <c r="H3265" s="609" t="s">
        <v>307</v>
      </c>
      <c r="I3265" s="610">
        <f>SUM(H3262:H3264)</f>
        <v>11301.947585288885</v>
      </c>
    </row>
    <row r="3266" spans="2:9">
      <c r="B3266" s="593"/>
      <c r="C3266" s="611" t="s">
        <v>313</v>
      </c>
      <c r="I3266" s="595"/>
    </row>
    <row r="3267" spans="2:9" ht="30">
      <c r="B3267" s="596" t="s">
        <v>295</v>
      </c>
      <c r="C3267" s="597" t="s">
        <v>296</v>
      </c>
      <c r="D3267" s="613" t="s">
        <v>238</v>
      </c>
      <c r="E3267" s="613" t="s">
        <v>22</v>
      </c>
      <c r="F3267" s="613" t="s">
        <v>314</v>
      </c>
      <c r="G3267" s="613" t="s">
        <v>315</v>
      </c>
      <c r="H3267" s="613" t="s">
        <v>301</v>
      </c>
      <c r="I3267" s="595"/>
    </row>
    <row r="3268" spans="2:9">
      <c r="B3268" s="599"/>
      <c r="C3268" s="616" t="s">
        <v>316</v>
      </c>
      <c r="D3268" s="615">
        <v>0.05</v>
      </c>
      <c r="E3268" s="602"/>
      <c r="F3268" s="603">
        <f>+I3265</f>
        <v>11301.947585288885</v>
      </c>
      <c r="G3268" s="601">
        <v>1</v>
      </c>
      <c r="H3268" s="603">
        <f>IFERROR(G3268*F3268*D3268,0)</f>
        <v>565.09737926444427</v>
      </c>
      <c r="I3268" s="595"/>
    </row>
    <row r="3269" spans="2:9">
      <c r="B3269" s="599"/>
      <c r="C3269" s="636"/>
      <c r="D3269" s="601"/>
      <c r="E3269" s="601" t="str">
        <f>IFERROR(INDEX(INSUMOS!$C:$C,MATCH(C3269,INSUMOS!$B:$B,0)),"")</f>
        <v/>
      </c>
      <c r="F3269" s="607" t="str">
        <f>IFERROR(INDEX(INSUMOS!$D:$D,MATCH(C3269,INSUMOS!$B:$B,0)),"")</f>
        <v/>
      </c>
      <c r="G3269" s="637"/>
      <c r="H3269" s="603">
        <f t="shared" ref="H3269:H3275" si="91">IFERROR(G3269*F3269,0)</f>
        <v>0</v>
      </c>
      <c r="I3269" s="595"/>
    </row>
    <row r="3270" spans="2:9">
      <c r="B3270" s="599"/>
      <c r="C3270" s="636"/>
      <c r="D3270" s="601"/>
      <c r="E3270" s="601" t="str">
        <f>IFERROR(INDEX(INSUMOS!$C:$C,MATCH(C3270,INSUMOS!$B:$B,0)),"")</f>
        <v/>
      </c>
      <c r="F3270" s="607" t="str">
        <f>IFERROR(INDEX(INSUMOS!$D:$D,MATCH(C3270,INSUMOS!$B:$B,0)),"")</f>
        <v/>
      </c>
      <c r="G3270" s="637"/>
      <c r="H3270" s="603">
        <f t="shared" si="91"/>
        <v>0</v>
      </c>
      <c r="I3270" s="595"/>
    </row>
    <row r="3271" spans="2:9">
      <c r="B3271" s="599"/>
      <c r="C3271" s="636"/>
      <c r="D3271" s="601"/>
      <c r="E3271" s="601" t="str">
        <f>IFERROR(INDEX(INSUMOS!$C:$C,MATCH(C3271,INSUMOS!$B:$B,0)),"")</f>
        <v/>
      </c>
      <c r="F3271" s="607" t="str">
        <f>IFERROR(INDEX(INSUMOS!$D:$D,MATCH(C3271,INSUMOS!$B:$B,0)),"")</f>
        <v/>
      </c>
      <c r="G3271" s="637"/>
      <c r="H3271" s="603">
        <f t="shared" si="91"/>
        <v>0</v>
      </c>
      <c r="I3271" s="595"/>
    </row>
    <row r="3272" spans="2:9">
      <c r="B3272" s="599"/>
      <c r="C3272" s="636"/>
      <c r="D3272" s="601"/>
      <c r="E3272" s="601" t="str">
        <f>IFERROR(INDEX(INSUMOS!$C:$C,MATCH(C3272,INSUMOS!$B:$B,0)),"")</f>
        <v/>
      </c>
      <c r="F3272" s="607" t="str">
        <f>IFERROR(INDEX(INSUMOS!$D:$D,MATCH(C3272,INSUMOS!$B:$B,0)),"")</f>
        <v/>
      </c>
      <c r="G3272" s="637"/>
      <c r="H3272" s="603">
        <f t="shared" si="91"/>
        <v>0</v>
      </c>
      <c r="I3272" s="595"/>
    </row>
    <row r="3273" spans="2:9">
      <c r="B3273" s="599"/>
      <c r="C3273" s="636"/>
      <c r="D3273" s="601"/>
      <c r="E3273" s="601" t="str">
        <f>IFERROR(INDEX(INSUMOS!$C:$C,MATCH(C3273,INSUMOS!$B:$B,0)),"")</f>
        <v/>
      </c>
      <c r="F3273" s="607" t="str">
        <f>IFERROR(INDEX(INSUMOS!$D:$D,MATCH(C3273,INSUMOS!$B:$B,0)),"")</f>
        <v/>
      </c>
      <c r="G3273" s="637"/>
      <c r="H3273" s="603">
        <f t="shared" si="91"/>
        <v>0</v>
      </c>
      <c r="I3273" s="595"/>
    </row>
    <row r="3274" spans="2:9">
      <c r="B3274" s="599"/>
      <c r="C3274" s="636"/>
      <c r="D3274" s="601"/>
      <c r="E3274" s="601" t="str">
        <f>IFERROR(INDEX(INSUMOS!$C:$C,MATCH(C3274,INSUMOS!$B:$B,0)),"")</f>
        <v/>
      </c>
      <c r="F3274" s="607" t="str">
        <f>IFERROR(INDEX(INSUMOS!$D:$D,MATCH(C3274,INSUMOS!$B:$B,0)),"")</f>
        <v/>
      </c>
      <c r="G3274" s="637"/>
      <c r="H3274" s="603">
        <f t="shared" si="91"/>
        <v>0</v>
      </c>
      <c r="I3274" s="595"/>
    </row>
    <row r="3275" spans="2:9" ht="15.75" thickBot="1">
      <c r="B3275" s="599"/>
      <c r="C3275" s="636"/>
      <c r="D3275" s="601"/>
      <c r="E3275" s="602" t="str">
        <f>IFERROR(INDEX(INSUMOS!$C:$C,MATCH(C3275,INSUMOS!$B:$B,0)),"")</f>
        <v/>
      </c>
      <c r="F3275" s="607" t="str">
        <f>IFERROR(INDEX(INSUMOS!$D:$D,MATCH(C3275,INSUMOS!$B:$B,0)),"")</f>
        <v/>
      </c>
      <c r="G3275" s="660"/>
      <c r="H3275" s="608">
        <f t="shared" si="91"/>
        <v>0</v>
      </c>
      <c r="I3275" s="595"/>
    </row>
    <row r="3276" spans="2:9" ht="15.75" thickBot="1">
      <c r="B3276" s="593"/>
      <c r="H3276" s="609" t="s">
        <v>307</v>
      </c>
      <c r="I3276" s="610">
        <f>SUM(H3268:H3275)</f>
        <v>565.09737926444427</v>
      </c>
    </row>
    <row r="3277" spans="2:9">
      <c r="B3277" s="593"/>
      <c r="C3277" s="611" t="s">
        <v>317</v>
      </c>
      <c r="I3277" s="595"/>
    </row>
    <row r="3278" spans="2:9" ht="30">
      <c r="B3278" s="596" t="s">
        <v>295</v>
      </c>
      <c r="C3278" s="597" t="s">
        <v>296</v>
      </c>
      <c r="D3278" s="613" t="s">
        <v>238</v>
      </c>
      <c r="E3278" s="613" t="s">
        <v>22</v>
      </c>
      <c r="F3278" s="613" t="s">
        <v>314</v>
      </c>
      <c r="G3278" s="613" t="s">
        <v>315</v>
      </c>
      <c r="H3278" s="598" t="s">
        <v>301</v>
      </c>
      <c r="I3278" s="595"/>
    </row>
    <row r="3279" spans="2:9">
      <c r="B3279" s="599"/>
      <c r="C3279" s="616" t="s">
        <v>318</v>
      </c>
      <c r="D3279" s="615">
        <v>0.01</v>
      </c>
      <c r="E3279" s="617">
        <v>1</v>
      </c>
      <c r="F3279" s="603">
        <f>+I3265</f>
        <v>11301.947585288885</v>
      </c>
      <c r="G3279" s="601">
        <v>0.01</v>
      </c>
      <c r="H3279" s="603">
        <f>IFERROR(G3279*F3279,0)</f>
        <v>113.01947585288885</v>
      </c>
      <c r="I3279" s="595"/>
    </row>
    <row r="3280" spans="2:9">
      <c r="B3280" s="599"/>
      <c r="C3280" s="600"/>
      <c r="E3280" s="601" t="str">
        <f>IFERROR(INDEX(INSUMOS!$C:$C,MATCH(C3280,INSUMOS!$B:$B,0)),"")</f>
        <v/>
      </c>
      <c r="F3280" s="603" t="str">
        <f>IFERROR(INDEX(INSUMOS!$D:$D,MATCH(C3280,INSUMOS!$B:$B,0)),"")</f>
        <v/>
      </c>
      <c r="G3280" s="601">
        <v>1</v>
      </c>
      <c r="H3280" s="603">
        <f>IFERROR(G3280*F3280,0)</f>
        <v>0</v>
      </c>
      <c r="I3280" s="595"/>
    </row>
    <row r="3281" spans="2:10" ht="15.75" thickBot="1">
      <c r="B3281" s="599"/>
      <c r="C3281" s="606"/>
      <c r="D3281" s="601" t="str">
        <f>IFERROR(INDEX(INSUMOS!$C:$C,MATCH(C3281,INSUMOS!$B:$B,0)),"")</f>
        <v/>
      </c>
      <c r="E3281" s="602"/>
      <c r="F3281" s="603" t="str">
        <f>IFERROR(INDEX(INSUMOS!$D:$D,MATCH(C3281,INSUMOS!$B:$B,0)),"")</f>
        <v/>
      </c>
      <c r="G3281" s="601"/>
      <c r="H3281" s="603">
        <f>IFERROR(G3281*F3281,0)</f>
        <v>0</v>
      </c>
      <c r="I3281" s="595"/>
    </row>
    <row r="3282" spans="2:10" ht="15.75" thickBot="1">
      <c r="B3282" s="618"/>
      <c r="C3282" s="619"/>
      <c r="D3282" s="620"/>
      <c r="E3282" s="621"/>
      <c r="F3282" s="621"/>
      <c r="G3282" s="620"/>
      <c r="H3282" s="609" t="s">
        <v>307</v>
      </c>
      <c r="I3282" s="610">
        <f>SUM(H3279:H3281)</f>
        <v>113.01947585288885</v>
      </c>
    </row>
    <row r="3283" spans="2:10" ht="33" customHeight="1" thickBot="1">
      <c r="B3283" s="571"/>
      <c r="C3283" s="572" t="str">
        <f>+$C$2</f>
        <v>MANTENIMIENTO RESTAURANTES ESCOLARES</v>
      </c>
      <c r="D3283" s="573"/>
      <c r="E3283" s="573"/>
      <c r="F3283" s="573"/>
      <c r="G3283" s="574"/>
      <c r="H3283" s="575"/>
      <c r="I3283" s="576"/>
    </row>
    <row r="3284" spans="2:10" ht="33" customHeight="1" thickBot="1">
      <c r="B3284" s="577"/>
      <c r="C3284" s="578" t="str">
        <f>+$C$3</f>
        <v>GOBERNACION DE ANTIOQUIA</v>
      </c>
      <c r="D3284" s="579"/>
      <c r="E3284" s="579"/>
      <c r="F3284" s="579"/>
      <c r="G3284" s="580"/>
      <c r="H3284" s="581"/>
      <c r="I3284" s="582"/>
    </row>
    <row r="3285" spans="2:10" ht="15.75" thickBot="1">
      <c r="B3285" s="593"/>
      <c r="I3285" s="595"/>
    </row>
    <row r="3286" spans="2:10" ht="15.75" thickBot="1">
      <c r="B3286" s="589" t="s">
        <v>6</v>
      </c>
      <c r="C3286" s="773" t="str">
        <f>INDEX(ACTIVIDADES!$C:$C,MATCH(B3287,ACTIVIDADES!$B:$B,0))</f>
        <v>Reposición de vidrios y/o celosías</v>
      </c>
      <c r="D3286" s="774"/>
      <c r="E3286" s="774"/>
      <c r="F3286" s="774"/>
      <c r="G3286" s="775"/>
      <c r="H3286" s="587" t="s">
        <v>289</v>
      </c>
      <c r="I3286" s="588" t="s">
        <v>290</v>
      </c>
    </row>
    <row r="3287" spans="2:10">
      <c r="B3287" s="784">
        <f>+ACTIVIDADES!B102</f>
        <v>11.129999999999997</v>
      </c>
      <c r="C3287" s="776"/>
      <c r="D3287" s="777"/>
      <c r="E3287" s="777"/>
      <c r="F3287" s="777"/>
      <c r="G3287" s="778"/>
      <c r="H3287" s="585">
        <f>IF(I3290=0,0,I3306/I3290)</f>
        <v>0.79554477503594434</v>
      </c>
      <c r="I3287" s="586">
        <f>IF(I3290=0,0,I3312/I3290)</f>
        <v>0.19288228770193941</v>
      </c>
    </row>
    <row r="3288" spans="2:10" ht="15.75" thickBot="1">
      <c r="B3288" s="785"/>
      <c r="C3288" s="776"/>
      <c r="D3288" s="777"/>
      <c r="E3288" s="777"/>
      <c r="F3288" s="777"/>
      <c r="G3288" s="778"/>
      <c r="H3288" s="587" t="s">
        <v>291</v>
      </c>
      <c r="I3288" s="588" t="s">
        <v>292</v>
      </c>
    </row>
    <row r="3289" spans="2:10" ht="15.75" thickBot="1">
      <c r="B3289" s="589" t="s">
        <v>22</v>
      </c>
      <c r="C3289" s="776"/>
      <c r="D3289" s="777"/>
      <c r="E3289" s="777"/>
      <c r="F3289" s="777"/>
      <c r="G3289" s="778"/>
      <c r="H3289" s="585">
        <f>IF(I3290=0,0,I3323/I3290)</f>
        <v>9.6441143850969722E-3</v>
      </c>
      <c r="I3289" s="586">
        <f>IF(I3290=0,0,I3329/I3290)</f>
        <v>1.9288228770193941E-3</v>
      </c>
    </row>
    <row r="3290" spans="2:10" ht="15.75" thickBot="1">
      <c r="B3290" s="590" t="str">
        <f>INDEX(ACTIVIDADES!$D:$D,MATCH(B3287,ACTIVIDADES!$B:$B,0))</f>
        <v>m2</v>
      </c>
      <c r="C3290" s="781"/>
      <c r="D3290" s="782"/>
      <c r="E3290" s="782"/>
      <c r="F3290" s="782"/>
      <c r="G3290" s="783"/>
      <c r="H3290" s="591" t="s">
        <v>293</v>
      </c>
      <c r="I3290" s="592">
        <f>SUM(I3306:I3329)</f>
        <v>69135.015056210992</v>
      </c>
      <c r="J3290" s="570">
        <f>+B3287</f>
        <v>11.129999999999997</v>
      </c>
    </row>
    <row r="3291" spans="2:10">
      <c r="B3291" s="593"/>
      <c r="C3291" s="594" t="s">
        <v>294</v>
      </c>
      <c r="I3291" s="595"/>
    </row>
    <row r="3292" spans="2:10">
      <c r="B3292" s="596" t="s">
        <v>295</v>
      </c>
      <c r="C3292" s="597" t="s">
        <v>296</v>
      </c>
      <c r="D3292" s="598" t="s">
        <v>297</v>
      </c>
      <c r="E3292" s="598" t="s">
        <v>298</v>
      </c>
      <c r="F3292" s="598" t="s">
        <v>299</v>
      </c>
      <c r="G3292" s="598" t="s">
        <v>300</v>
      </c>
      <c r="H3292" s="598" t="s">
        <v>301</v>
      </c>
      <c r="I3292" s="595"/>
    </row>
    <row r="3293" spans="2:10">
      <c r="B3293" s="599"/>
      <c r="C3293" s="629" t="s">
        <v>446</v>
      </c>
      <c r="D3293" s="601" t="str">
        <f>IFERROR(INDEX(INSUMOS!$C:$C,MATCH(C3293,INSUMOS!$B:$B,0)),"")</f>
        <v>m2</v>
      </c>
      <c r="E3293" s="634">
        <v>1</v>
      </c>
      <c r="F3293" s="603">
        <f>IFERROR(INDEX(INSUMOS!$D:$D,MATCH(C3293,INSUMOS!$B:$B,0)),"")</f>
        <v>55000</v>
      </c>
      <c r="G3293" s="615"/>
      <c r="H3293" s="603">
        <f>IFERROR(G3293*F3293*E3293+F3293*E3293,0)</f>
        <v>55000</v>
      </c>
      <c r="I3293" s="595"/>
    </row>
    <row r="3294" spans="2:10">
      <c r="B3294" s="599"/>
      <c r="C3294" s="629"/>
      <c r="D3294" s="601" t="str">
        <f>IFERROR(INDEX(INSUMOS!$C:$C,MATCH(C3294,INSUMOS!$B:$B,0)),"")</f>
        <v/>
      </c>
      <c r="E3294" s="634"/>
      <c r="F3294" s="603" t="str">
        <f>IFERROR(INDEX(INSUMOS!$D:$D,MATCH(C3294,INSUMOS!$B:$B,0)),"")</f>
        <v/>
      </c>
      <c r="G3294" s="615"/>
      <c r="H3294" s="603">
        <f t="shared" ref="H3294:H3305" si="92">IFERROR(G3294*F3294*E3294+F3294*E3294,0)</f>
        <v>0</v>
      </c>
      <c r="I3294" s="595"/>
    </row>
    <row r="3295" spans="2:10">
      <c r="B3295" s="599"/>
      <c r="C3295" s="600"/>
      <c r="D3295" s="601" t="str">
        <f>IFERROR(INDEX(INSUMOS!$C:$C,MATCH(C3295,INSUMOS!$B:$B,0)),"")</f>
        <v/>
      </c>
      <c r="E3295" s="634"/>
      <c r="F3295" s="603" t="str">
        <f>IFERROR(INDEX(INSUMOS!$D:$D,MATCH(C3295,INSUMOS!$B:$B,0)),"")</f>
        <v/>
      </c>
      <c r="G3295" s="615"/>
      <c r="H3295" s="603">
        <f t="shared" si="92"/>
        <v>0</v>
      </c>
      <c r="I3295" s="595"/>
    </row>
    <row r="3296" spans="2:10">
      <c r="B3296" s="599"/>
      <c r="C3296" s="600"/>
      <c r="D3296" s="601" t="str">
        <f>IFERROR(INDEX(INSUMOS!$C:$C,MATCH(C3296,INSUMOS!$B:$B,0)),"")</f>
        <v/>
      </c>
      <c r="E3296" s="634"/>
      <c r="F3296" s="603" t="str">
        <f>IFERROR(INDEX(INSUMOS!$D:$D,MATCH(C3296,INSUMOS!$B:$B,0)),"")</f>
        <v/>
      </c>
      <c r="G3296" s="615"/>
      <c r="H3296" s="603">
        <f t="shared" si="92"/>
        <v>0</v>
      </c>
      <c r="I3296" s="595"/>
    </row>
    <row r="3297" spans="2:9">
      <c r="B3297" s="599"/>
      <c r="C3297" s="600"/>
      <c r="D3297" s="601" t="str">
        <f>IFERROR(INDEX(INSUMOS!$C:$C,MATCH(C3297,INSUMOS!$B:$B,0)),"")</f>
        <v/>
      </c>
      <c r="E3297" s="634"/>
      <c r="F3297" s="603" t="str">
        <f>IFERROR(INDEX(INSUMOS!$D:$D,MATCH(C3297,INSUMOS!$B:$B,0)),"")</f>
        <v/>
      </c>
      <c r="G3297" s="615"/>
      <c r="H3297" s="603">
        <f t="shared" si="92"/>
        <v>0</v>
      </c>
      <c r="I3297" s="595"/>
    </row>
    <row r="3298" spans="2:9">
      <c r="B3298" s="599"/>
      <c r="C3298" s="600"/>
      <c r="D3298" s="601" t="str">
        <f>IFERROR(INDEX(INSUMOS!$C:$C,MATCH(C3298,INSUMOS!$B:$B,0)),"")</f>
        <v/>
      </c>
      <c r="E3298" s="634"/>
      <c r="F3298" s="603" t="str">
        <f>IFERROR(INDEX(INSUMOS!$D:$D,MATCH(C3298,INSUMOS!$B:$B,0)),"")</f>
        <v/>
      </c>
      <c r="G3298" s="615"/>
      <c r="H3298" s="603">
        <f t="shared" si="92"/>
        <v>0</v>
      </c>
      <c r="I3298" s="595"/>
    </row>
    <row r="3299" spans="2:9">
      <c r="B3299" s="599"/>
      <c r="C3299" s="600"/>
      <c r="D3299" s="601" t="str">
        <f>IFERROR(INDEX(INSUMOS!$C:$C,MATCH(C3299,INSUMOS!$B:$B,0)),"")</f>
        <v/>
      </c>
      <c r="E3299" s="634"/>
      <c r="F3299" s="603" t="str">
        <f>IFERROR(INDEX(INSUMOS!$D:$D,MATCH(C3299,INSUMOS!$B:$B,0)),"")</f>
        <v/>
      </c>
      <c r="G3299" s="615"/>
      <c r="H3299" s="603">
        <f t="shared" si="92"/>
        <v>0</v>
      </c>
      <c r="I3299" s="595"/>
    </row>
    <row r="3300" spans="2:9">
      <c r="B3300" s="599"/>
      <c r="C3300" s="600"/>
      <c r="D3300" s="601" t="str">
        <f>IFERROR(INDEX(INSUMOS!$C:$C,MATCH(C3300,INSUMOS!$B:$B,0)),"")</f>
        <v/>
      </c>
      <c r="E3300" s="634"/>
      <c r="F3300" s="603" t="str">
        <f>IFERROR(INDEX(INSUMOS!$D:$D,MATCH(C3300,INSUMOS!$B:$B,0)),"")</f>
        <v/>
      </c>
      <c r="G3300" s="615"/>
      <c r="H3300" s="603">
        <f t="shared" si="92"/>
        <v>0</v>
      </c>
      <c r="I3300" s="595"/>
    </row>
    <row r="3301" spans="2:9">
      <c r="B3301" s="599"/>
      <c r="C3301" s="600"/>
      <c r="D3301" s="601" t="str">
        <f>IFERROR(INDEX(INSUMOS!$C:$C,MATCH(C3301,INSUMOS!$B:$B,0)),"")</f>
        <v/>
      </c>
      <c r="E3301" s="634"/>
      <c r="F3301" s="603" t="str">
        <f>IFERROR(INDEX(INSUMOS!$D:$D,MATCH(C3301,INSUMOS!$B:$B,0)),"")</f>
        <v/>
      </c>
      <c r="G3301" s="615"/>
      <c r="H3301" s="603">
        <f t="shared" si="92"/>
        <v>0</v>
      </c>
      <c r="I3301" s="595"/>
    </row>
    <row r="3302" spans="2:9">
      <c r="B3302" s="599"/>
      <c r="C3302" s="600"/>
      <c r="D3302" s="601" t="str">
        <f>IFERROR(INDEX(INSUMOS!$C:$C,MATCH(C3302,INSUMOS!$B:$B,0)),"")</f>
        <v/>
      </c>
      <c r="E3302" s="634"/>
      <c r="F3302" s="603" t="str">
        <f>IFERROR(INDEX(INSUMOS!$D:$D,MATCH(C3302,INSUMOS!$B:$B,0)),"")</f>
        <v/>
      </c>
      <c r="G3302" s="615"/>
      <c r="H3302" s="603">
        <f t="shared" si="92"/>
        <v>0</v>
      </c>
      <c r="I3302" s="595"/>
    </row>
    <row r="3303" spans="2:9">
      <c r="B3303" s="599"/>
      <c r="C3303" s="640"/>
      <c r="D3303" s="601" t="str">
        <f>IFERROR(INDEX(INSUMOS!$C:$C,MATCH(C3303,INSUMOS!$B:$B,0)),"")</f>
        <v/>
      </c>
      <c r="E3303" s="637"/>
      <c r="F3303" s="603" t="str">
        <f>IFERROR(INDEX(INSUMOS!$D:$D,MATCH(C3303,INSUMOS!$B:$B,0)),"")</f>
        <v/>
      </c>
      <c r="G3303" s="615"/>
      <c r="H3303" s="603">
        <f t="shared" si="92"/>
        <v>0</v>
      </c>
      <c r="I3303" s="595"/>
    </row>
    <row r="3304" spans="2:9">
      <c r="B3304" s="599"/>
      <c r="C3304" s="636"/>
      <c r="D3304" s="601" t="str">
        <f>IFERROR(INDEX(INSUMOS!$C:$C,MATCH(C3304,INSUMOS!$B:$B,0)),"")</f>
        <v/>
      </c>
      <c r="E3304" s="637"/>
      <c r="F3304" s="603" t="str">
        <f>IFERROR(INDEX(INSUMOS!$D:$D,MATCH(C3304,INSUMOS!$B:$B,0)),"")</f>
        <v/>
      </c>
      <c r="G3304" s="615"/>
      <c r="H3304" s="603">
        <f t="shared" si="92"/>
        <v>0</v>
      </c>
      <c r="I3304" s="595"/>
    </row>
    <row r="3305" spans="2:9" ht="15.75" thickBot="1">
      <c r="B3305" s="599"/>
      <c r="C3305" s="636"/>
      <c r="D3305" s="601" t="str">
        <f>IFERROR(INDEX(INSUMOS!$C:$C,MATCH(C3305,INSUMOS!$B:$B,0)),"")</f>
        <v/>
      </c>
      <c r="E3305" s="637"/>
      <c r="F3305" s="603" t="str">
        <f>IFERROR(INDEX(INSUMOS!$D:$D,MATCH(C3305,INSUMOS!$B:$B,0)),"")</f>
        <v/>
      </c>
      <c r="G3305" s="615"/>
      <c r="H3305" s="608">
        <f t="shared" si="92"/>
        <v>0</v>
      </c>
      <c r="I3305" s="595"/>
    </row>
    <row r="3306" spans="2:9" ht="15.75" thickBot="1">
      <c r="B3306" s="593"/>
      <c r="H3306" s="609" t="s">
        <v>307</v>
      </c>
      <c r="I3306" s="610">
        <f>SUM(H3293:H3305)</f>
        <v>55000</v>
      </c>
    </row>
    <row r="3307" spans="2:9">
      <c r="B3307" s="593"/>
      <c r="C3307" s="611" t="s">
        <v>308</v>
      </c>
      <c r="I3307" s="595"/>
    </row>
    <row r="3308" spans="2:9">
      <c r="B3308" s="596" t="s">
        <v>295</v>
      </c>
      <c r="C3308" s="597" t="s">
        <v>296</v>
      </c>
      <c r="D3308" s="598" t="s">
        <v>309</v>
      </c>
      <c r="E3308" s="612" t="s">
        <v>310</v>
      </c>
      <c r="F3308" s="612"/>
      <c r="G3308" s="613" t="s">
        <v>311</v>
      </c>
      <c r="H3308" s="614" t="s">
        <v>301</v>
      </c>
      <c r="I3308" s="595"/>
    </row>
    <row r="3309" spans="2:9">
      <c r="B3309" s="599"/>
      <c r="C3309" s="606" t="s">
        <v>320</v>
      </c>
      <c r="D3309" s="601">
        <v>1</v>
      </c>
      <c r="E3309" s="615">
        <f>IFERROR(INDEX('MANO DE OBRA'!$F:$F,MATCH(C3309,'MANO DE OBRA'!$B:$B,0)),"")</f>
        <v>0.77116642793298318</v>
      </c>
      <c r="F3309" s="603">
        <f>IFERROR(INDEX('MANO DE OBRA'!$J:$J,MATCH(C3309,'MANO DE OBRA'!$B:$B,0)),"")</f>
        <v>133349.19864350001</v>
      </c>
      <c r="G3309" s="83">
        <v>10</v>
      </c>
      <c r="H3309" s="603">
        <f>IFERROR((F3309/G3309)*D3309,0)</f>
        <v>13334.919864350002</v>
      </c>
      <c r="I3309" s="595"/>
    </row>
    <row r="3310" spans="2:9">
      <c r="B3310" s="599"/>
      <c r="C3310" s="606"/>
      <c r="D3310" s="601"/>
      <c r="E3310" s="615" t="str">
        <f>IFERROR(INDEX('MANO DE OBRA'!$F:$F,MATCH(C3310,'MANO DE OBRA'!$B:$B,0)),"")</f>
        <v/>
      </c>
      <c r="F3310" s="603" t="str">
        <f>IFERROR(INDEX('MANO DE OBRA'!$J:$J,MATCH(C3310,'MANO DE OBRA'!$B:$B,0)),"")</f>
        <v/>
      </c>
      <c r="G3310" s="83"/>
      <c r="H3310" s="603">
        <f>IFERROR((F3310/G3310)*D3310,0)</f>
        <v>0</v>
      </c>
      <c r="I3310" s="595"/>
    </row>
    <row r="3311" spans="2:9" ht="15.75" thickBot="1">
      <c r="B3311" s="599"/>
      <c r="C3311" s="606"/>
      <c r="D3311" s="601"/>
      <c r="E3311" s="615" t="str">
        <f>IFERROR(INDEX('MANO DE OBRA'!$F:$F,MATCH(C3311,'MANO DE OBRA'!$B:$B,0)),"")</f>
        <v/>
      </c>
      <c r="F3311" s="603" t="str">
        <f>IFERROR(INDEX('MANO DE OBRA'!$J:$J,MATCH(C3311,'MANO DE OBRA'!$B:$B,0)),"")</f>
        <v/>
      </c>
      <c r="G3311" s="83"/>
      <c r="H3311" s="603">
        <f>IFERROR((F3311/G3311)*D3311,0)</f>
        <v>0</v>
      </c>
      <c r="I3311" s="595"/>
    </row>
    <row r="3312" spans="2:9" ht="15.75" thickBot="1">
      <c r="B3312" s="593"/>
      <c r="H3312" s="609" t="s">
        <v>307</v>
      </c>
      <c r="I3312" s="610">
        <f>SUM(H3309:H3311)</f>
        <v>13334.919864350002</v>
      </c>
    </row>
    <row r="3313" spans="2:9">
      <c r="B3313" s="593"/>
      <c r="C3313" s="611" t="s">
        <v>313</v>
      </c>
      <c r="I3313" s="595"/>
    </row>
    <row r="3314" spans="2:9" ht="30">
      <c r="B3314" s="596" t="s">
        <v>295</v>
      </c>
      <c r="C3314" s="597" t="s">
        <v>296</v>
      </c>
      <c r="D3314" s="613" t="s">
        <v>238</v>
      </c>
      <c r="E3314" s="613" t="s">
        <v>22</v>
      </c>
      <c r="F3314" s="613" t="s">
        <v>314</v>
      </c>
      <c r="G3314" s="613" t="s">
        <v>315</v>
      </c>
      <c r="H3314" s="613" t="s">
        <v>301</v>
      </c>
      <c r="I3314" s="595"/>
    </row>
    <row r="3315" spans="2:9">
      <c r="B3315" s="599"/>
      <c r="C3315" s="616" t="s">
        <v>316</v>
      </c>
      <c r="D3315" s="615">
        <v>0.05</v>
      </c>
      <c r="E3315" s="602"/>
      <c r="F3315" s="603">
        <f>+I3312</f>
        <v>13334.919864350002</v>
      </c>
      <c r="G3315" s="601">
        <v>1</v>
      </c>
      <c r="H3315" s="603">
        <f>IFERROR(G3315*F3315*D3315,0)</f>
        <v>666.7459932175002</v>
      </c>
      <c r="I3315" s="595"/>
    </row>
    <row r="3316" spans="2:9">
      <c r="B3316" s="599"/>
      <c r="C3316" s="636"/>
      <c r="D3316" s="601"/>
      <c r="E3316" s="601" t="str">
        <f>IFERROR(INDEX(INSUMOS!$C:$C,MATCH(C3316,INSUMOS!$B:$B,0)),"")</f>
        <v/>
      </c>
      <c r="F3316" s="607" t="str">
        <f>IFERROR(INDEX(INSUMOS!$D:$D,MATCH(C3316,INSUMOS!$B:$B,0)),"")</f>
        <v/>
      </c>
      <c r="G3316" s="637"/>
      <c r="H3316" s="603">
        <f t="shared" ref="H3316:H3322" si="93">IFERROR(G3316*F3316,0)</f>
        <v>0</v>
      </c>
      <c r="I3316" s="595"/>
    </row>
    <row r="3317" spans="2:9">
      <c r="B3317" s="599"/>
      <c r="C3317" s="636"/>
      <c r="D3317" s="601"/>
      <c r="E3317" s="601" t="str">
        <f>IFERROR(INDEX(INSUMOS!$C:$C,MATCH(C3317,INSUMOS!$B:$B,0)),"")</f>
        <v/>
      </c>
      <c r="F3317" s="607" t="str">
        <f>IFERROR(INDEX(INSUMOS!$D:$D,MATCH(C3317,INSUMOS!$B:$B,0)),"")</f>
        <v/>
      </c>
      <c r="G3317" s="637"/>
      <c r="H3317" s="603">
        <f t="shared" si="93"/>
        <v>0</v>
      </c>
      <c r="I3317" s="595"/>
    </row>
    <row r="3318" spans="2:9">
      <c r="B3318" s="599"/>
      <c r="C3318" s="636"/>
      <c r="D3318" s="601"/>
      <c r="E3318" s="601" t="str">
        <f>IFERROR(INDEX(INSUMOS!$C:$C,MATCH(C3318,INSUMOS!$B:$B,0)),"")</f>
        <v/>
      </c>
      <c r="F3318" s="607" t="str">
        <f>IFERROR(INDEX(INSUMOS!$D:$D,MATCH(C3318,INSUMOS!$B:$B,0)),"")</f>
        <v/>
      </c>
      <c r="G3318" s="637"/>
      <c r="H3318" s="603">
        <f t="shared" si="93"/>
        <v>0</v>
      </c>
      <c r="I3318" s="595"/>
    </row>
    <row r="3319" spans="2:9">
      <c r="B3319" s="599"/>
      <c r="C3319" s="636"/>
      <c r="D3319" s="601"/>
      <c r="E3319" s="601" t="str">
        <f>IFERROR(INDEX(INSUMOS!$C:$C,MATCH(C3319,INSUMOS!$B:$B,0)),"")</f>
        <v/>
      </c>
      <c r="F3319" s="607" t="str">
        <f>IFERROR(INDEX(INSUMOS!$D:$D,MATCH(C3319,INSUMOS!$B:$B,0)),"")</f>
        <v/>
      </c>
      <c r="G3319" s="637"/>
      <c r="H3319" s="603">
        <f t="shared" si="93"/>
        <v>0</v>
      </c>
      <c r="I3319" s="595"/>
    </row>
    <row r="3320" spans="2:9">
      <c r="B3320" s="599"/>
      <c r="C3320" s="636"/>
      <c r="D3320" s="601"/>
      <c r="E3320" s="601" t="str">
        <f>IFERROR(INDEX(INSUMOS!$C:$C,MATCH(C3320,INSUMOS!$B:$B,0)),"")</f>
        <v/>
      </c>
      <c r="F3320" s="607" t="str">
        <f>IFERROR(INDEX(INSUMOS!$D:$D,MATCH(C3320,INSUMOS!$B:$B,0)),"")</f>
        <v/>
      </c>
      <c r="G3320" s="637"/>
      <c r="H3320" s="603">
        <f t="shared" si="93"/>
        <v>0</v>
      </c>
      <c r="I3320" s="595"/>
    </row>
    <row r="3321" spans="2:9">
      <c r="B3321" s="599"/>
      <c r="C3321" s="636"/>
      <c r="D3321" s="601"/>
      <c r="E3321" s="601" t="str">
        <f>IFERROR(INDEX(INSUMOS!$C:$C,MATCH(C3321,INSUMOS!$B:$B,0)),"")</f>
        <v/>
      </c>
      <c r="F3321" s="607" t="str">
        <f>IFERROR(INDEX(INSUMOS!$D:$D,MATCH(C3321,INSUMOS!$B:$B,0)),"")</f>
        <v/>
      </c>
      <c r="G3321" s="637"/>
      <c r="H3321" s="603">
        <f t="shared" si="93"/>
        <v>0</v>
      </c>
      <c r="I3321" s="595"/>
    </row>
    <row r="3322" spans="2:9" ht="15.75" thickBot="1">
      <c r="B3322" s="599"/>
      <c r="C3322" s="636"/>
      <c r="D3322" s="601"/>
      <c r="E3322" s="602" t="str">
        <f>IFERROR(INDEX(INSUMOS!$C:$C,MATCH(C3322,INSUMOS!$B:$B,0)),"")</f>
        <v/>
      </c>
      <c r="F3322" s="607" t="str">
        <f>IFERROR(INDEX(INSUMOS!$D:$D,MATCH(C3322,INSUMOS!$B:$B,0)),"")</f>
        <v/>
      </c>
      <c r="G3322" s="660"/>
      <c r="H3322" s="608">
        <f t="shared" si="93"/>
        <v>0</v>
      </c>
      <c r="I3322" s="595"/>
    </row>
    <row r="3323" spans="2:9" ht="15.75" thickBot="1">
      <c r="B3323" s="593"/>
      <c r="H3323" s="609" t="s">
        <v>307</v>
      </c>
      <c r="I3323" s="610">
        <f>SUM(H3315:H3322)</f>
        <v>666.7459932175002</v>
      </c>
    </row>
    <row r="3324" spans="2:9">
      <c r="B3324" s="593"/>
      <c r="C3324" s="611" t="s">
        <v>317</v>
      </c>
      <c r="I3324" s="595"/>
    </row>
    <row r="3325" spans="2:9" ht="30">
      <c r="B3325" s="596" t="s">
        <v>295</v>
      </c>
      <c r="C3325" s="597" t="s">
        <v>296</v>
      </c>
      <c r="D3325" s="613" t="s">
        <v>238</v>
      </c>
      <c r="E3325" s="613" t="s">
        <v>22</v>
      </c>
      <c r="F3325" s="613" t="s">
        <v>314</v>
      </c>
      <c r="G3325" s="613" t="s">
        <v>315</v>
      </c>
      <c r="H3325" s="598" t="s">
        <v>301</v>
      </c>
      <c r="I3325" s="595"/>
    </row>
    <row r="3326" spans="2:9">
      <c r="B3326" s="599"/>
      <c r="C3326" s="616" t="s">
        <v>318</v>
      </c>
      <c r="D3326" s="615">
        <v>0.01</v>
      </c>
      <c r="E3326" s="617">
        <v>1</v>
      </c>
      <c r="F3326" s="603">
        <f>+I3312</f>
        <v>13334.919864350002</v>
      </c>
      <c r="G3326" s="601">
        <v>0.01</v>
      </c>
      <c r="H3326" s="603">
        <f>IFERROR(G3326*F3326,0)</f>
        <v>133.34919864350002</v>
      </c>
      <c r="I3326" s="595"/>
    </row>
    <row r="3327" spans="2:9">
      <c r="B3327" s="599"/>
      <c r="C3327" s="600"/>
      <c r="E3327" s="601" t="str">
        <f>IFERROR(INDEX(INSUMOS!$C:$C,MATCH(C3327,INSUMOS!$B:$B,0)),"")</f>
        <v/>
      </c>
      <c r="F3327" s="603" t="str">
        <f>IFERROR(INDEX(INSUMOS!$D:$D,MATCH(C3327,INSUMOS!$B:$B,0)),"")</f>
        <v/>
      </c>
      <c r="G3327" s="601">
        <v>1</v>
      </c>
      <c r="H3327" s="603">
        <f>IFERROR(G3327*F3327,0)</f>
        <v>0</v>
      </c>
      <c r="I3327" s="595"/>
    </row>
    <row r="3328" spans="2:9" ht="15.75" thickBot="1">
      <c r="B3328" s="599"/>
      <c r="C3328" s="606"/>
      <c r="D3328" s="601" t="str">
        <f>IFERROR(INDEX(INSUMOS!$C:$C,MATCH(C3328,INSUMOS!$B:$B,0)),"")</f>
        <v/>
      </c>
      <c r="E3328" s="602"/>
      <c r="F3328" s="603" t="str">
        <f>IFERROR(INDEX(INSUMOS!$D:$D,MATCH(C3328,INSUMOS!$B:$B,0)),"")</f>
        <v/>
      </c>
      <c r="G3328" s="601"/>
      <c r="H3328" s="603">
        <f>IFERROR(G3328*F3328,0)</f>
        <v>0</v>
      </c>
      <c r="I3328" s="595"/>
    </row>
    <row r="3329" spans="2:10" ht="15.75" thickBot="1">
      <c r="B3329" s="618"/>
      <c r="C3329" s="619"/>
      <c r="D3329" s="620"/>
      <c r="E3329" s="621"/>
      <c r="F3329" s="621"/>
      <c r="G3329" s="620"/>
      <c r="H3329" s="609" t="s">
        <v>307</v>
      </c>
      <c r="I3329" s="610">
        <f>SUM(H3326:H3328)</f>
        <v>133.34919864350002</v>
      </c>
    </row>
    <row r="3330" spans="2:10" ht="15.75" thickBot="1"/>
    <row r="3331" spans="2:10" ht="33" customHeight="1" thickBot="1">
      <c r="B3331" s="571"/>
      <c r="C3331" s="572" t="str">
        <f>+$C$2</f>
        <v>MANTENIMIENTO RESTAURANTES ESCOLARES</v>
      </c>
      <c r="D3331" s="573"/>
      <c r="E3331" s="573"/>
      <c r="F3331" s="573"/>
      <c r="G3331" s="574"/>
      <c r="H3331" s="575"/>
      <c r="I3331" s="576"/>
    </row>
    <row r="3332" spans="2:10" ht="33" customHeight="1" thickBot="1">
      <c r="B3332" s="577"/>
      <c r="C3332" s="578" t="str">
        <f>+$C$3</f>
        <v>GOBERNACION DE ANTIOQUIA</v>
      </c>
      <c r="D3332" s="579"/>
      <c r="E3332" s="579"/>
      <c r="F3332" s="579"/>
      <c r="G3332" s="580"/>
      <c r="H3332" s="581"/>
      <c r="I3332" s="582"/>
    </row>
    <row r="3333" spans="2:10" ht="15.75" thickBot="1">
      <c r="B3333" s="593"/>
      <c r="I3333" s="595"/>
    </row>
    <row r="3334" spans="2:10" ht="15.75" thickBot="1">
      <c r="B3334" s="589" t="s">
        <v>6</v>
      </c>
      <c r="C3334" s="773" t="str">
        <f>INDEX(ACTIVIDADES!$C:$C,MATCH(B3335,ACTIVIDADES!$B:$B,0))</f>
        <v>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v>
      </c>
      <c r="D3334" s="774"/>
      <c r="E3334" s="774"/>
      <c r="F3334" s="774"/>
      <c r="G3334" s="775"/>
      <c r="H3334" s="587" t="s">
        <v>289</v>
      </c>
      <c r="I3334" s="588" t="s">
        <v>290</v>
      </c>
    </row>
    <row r="3335" spans="2:10">
      <c r="B3335" s="784">
        <f>+ACTIVIDADES!B104</f>
        <v>11.139999999999997</v>
      </c>
      <c r="C3335" s="776"/>
      <c r="D3335" s="777"/>
      <c r="E3335" s="777"/>
      <c r="F3335" s="777"/>
      <c r="G3335" s="778"/>
      <c r="H3335" s="585">
        <f>IF(I3338=0,0,I3354/I3338)</f>
        <v>0.99397379834789423</v>
      </c>
      <c r="I3335" s="586">
        <f>IF(I3338=0,0,I3360/I3338)</f>
        <v>5.6850958982129531E-3</v>
      </c>
    </row>
    <row r="3336" spans="2:10" ht="15.75" thickBot="1">
      <c r="B3336" s="785"/>
      <c r="C3336" s="776"/>
      <c r="D3336" s="777"/>
      <c r="E3336" s="777"/>
      <c r="F3336" s="777"/>
      <c r="G3336" s="778"/>
      <c r="H3336" s="587" t="s">
        <v>291</v>
      </c>
      <c r="I3336" s="588" t="s">
        <v>292</v>
      </c>
    </row>
    <row r="3337" spans="2:10" ht="15.75" thickBot="1">
      <c r="B3337" s="589" t="s">
        <v>22</v>
      </c>
      <c r="C3337" s="776"/>
      <c r="D3337" s="777"/>
      <c r="E3337" s="777"/>
      <c r="F3337" s="777"/>
      <c r="G3337" s="778"/>
      <c r="H3337" s="585">
        <f>IF(I3338=0,0,I3371/I3338)</f>
        <v>2.8425479491064767E-4</v>
      </c>
      <c r="I3337" s="586">
        <f>IF(I3338=0,0,I3377/I3338)</f>
        <v>5.6850958982129532E-5</v>
      </c>
    </row>
    <row r="3338" spans="2:10" ht="15.75" thickBot="1">
      <c r="B3338" s="590" t="str">
        <f>INDEX(ACTIVIDADES!$D:$D,MATCH(B3335,ACTIVIDADES!$B:$B,0))</f>
        <v>m</v>
      </c>
      <c r="C3338" s="781"/>
      <c r="D3338" s="782"/>
      <c r="E3338" s="782"/>
      <c r="F3338" s="782"/>
      <c r="G3338" s="783"/>
      <c r="H3338" s="591" t="s">
        <v>293</v>
      </c>
      <c r="I3338" s="592">
        <f>SUM(I3354:I3377)</f>
        <v>2345592.7750562108</v>
      </c>
      <c r="J3338" s="570">
        <f>+B3335</f>
        <v>11.139999999999997</v>
      </c>
    </row>
    <row r="3339" spans="2:10">
      <c r="B3339" s="593"/>
      <c r="C3339" s="594" t="s">
        <v>294</v>
      </c>
      <c r="I3339" s="595"/>
    </row>
    <row r="3340" spans="2:10">
      <c r="B3340" s="596" t="s">
        <v>295</v>
      </c>
      <c r="C3340" s="597" t="s">
        <v>296</v>
      </c>
      <c r="D3340" s="598" t="s">
        <v>297</v>
      </c>
      <c r="E3340" s="598" t="s">
        <v>298</v>
      </c>
      <c r="F3340" s="598" t="s">
        <v>299</v>
      </c>
      <c r="G3340" s="598" t="s">
        <v>300</v>
      </c>
      <c r="H3340" s="598" t="s">
        <v>301</v>
      </c>
      <c r="I3340" s="595"/>
    </row>
    <row r="3341" spans="2:10" ht="30">
      <c r="B3341" s="599"/>
      <c r="C3341" s="645" t="s">
        <v>447</v>
      </c>
      <c r="D3341" s="601" t="str">
        <f>IFERROR(INDEX(INSUMOS!$C:$C,MATCH(C3341,INSUMOS!$B:$B,0)),"")</f>
        <v>un</v>
      </c>
      <c r="E3341" s="634">
        <v>1</v>
      </c>
      <c r="F3341" s="603">
        <f>IFERROR(INDEX(INSUMOS!$D:$D,MATCH(C3341,INSUMOS!$B:$B,0)),"")</f>
        <v>51900</v>
      </c>
      <c r="G3341" s="615"/>
      <c r="H3341" s="603">
        <f>IFERROR(G3341*F3341*E3341+F3341*E3341,0)</f>
        <v>51900</v>
      </c>
      <c r="I3341" s="595"/>
    </row>
    <row r="3342" spans="2:10" ht="30">
      <c r="B3342" s="599"/>
      <c r="C3342" s="664" t="s">
        <v>448</v>
      </c>
      <c r="D3342" s="601" t="str">
        <f>IFERROR(INDEX(INSUMOS!$C:$C,MATCH(C3342,INSUMOS!$B:$B,0)),"")</f>
        <v>un</v>
      </c>
      <c r="E3342" s="647">
        <v>1</v>
      </c>
      <c r="F3342" s="603">
        <f>IFERROR(INDEX(INSUMOS!$D:$D,MATCH(C3342,INSUMOS!$B:$B,0)),"")</f>
        <v>2100000</v>
      </c>
      <c r="G3342" s="615"/>
      <c r="H3342" s="603">
        <f t="shared" ref="H3342:H3353" si="94">IFERROR(G3342*F3342*E3342+F3342*E3342,0)</f>
        <v>2100000</v>
      </c>
      <c r="I3342" s="595"/>
    </row>
    <row r="3343" spans="2:10">
      <c r="B3343" s="599"/>
      <c r="C3343" s="665" t="s">
        <v>449</v>
      </c>
      <c r="D3343" s="601" t="str">
        <f>IFERROR(INDEX(INSUMOS!$C:$C,MATCH(C3343,INSUMOS!$B:$B,0)),"")</f>
        <v>un</v>
      </c>
      <c r="E3343" s="647">
        <v>1</v>
      </c>
      <c r="F3343" s="603">
        <f>IFERROR(INDEX(INSUMOS!$D:$D,MATCH(C3343,INSUMOS!$B:$B,0)),"")</f>
        <v>29900</v>
      </c>
      <c r="G3343" s="615"/>
      <c r="H3343" s="603">
        <f t="shared" si="94"/>
        <v>29900</v>
      </c>
      <c r="I3343" s="595"/>
    </row>
    <row r="3344" spans="2:10">
      <c r="B3344" s="599"/>
      <c r="C3344" s="665" t="s">
        <v>450</v>
      </c>
      <c r="D3344" s="601" t="str">
        <f>IFERROR(INDEX(INSUMOS!$C:$C,MATCH(C3344,INSUMOS!$B:$B,0)),"")</f>
        <v>un</v>
      </c>
      <c r="E3344" s="647">
        <v>1</v>
      </c>
      <c r="F3344" s="603">
        <f>IFERROR(INDEX(INSUMOS!$D:$D,MATCH(C3344,INSUMOS!$B:$B,0)),"")</f>
        <v>149657.76</v>
      </c>
      <c r="G3344" s="615"/>
      <c r="H3344" s="603">
        <f t="shared" si="94"/>
        <v>149657.76</v>
      </c>
      <c r="I3344" s="595"/>
    </row>
    <row r="3345" spans="2:9">
      <c r="B3345" s="599"/>
      <c r="C3345" s="600"/>
      <c r="D3345" s="601" t="str">
        <f>IFERROR(INDEX(INSUMOS!$C:$C,MATCH(C3345,INSUMOS!$B:$B,0)),"")</f>
        <v/>
      </c>
      <c r="E3345" s="634"/>
      <c r="F3345" s="603" t="str">
        <f>IFERROR(INDEX(INSUMOS!$D:$D,MATCH(C3345,INSUMOS!$B:$B,0)),"")</f>
        <v/>
      </c>
      <c r="G3345" s="615"/>
      <c r="H3345" s="603">
        <f t="shared" si="94"/>
        <v>0</v>
      </c>
      <c r="I3345" s="595"/>
    </row>
    <row r="3346" spans="2:9">
      <c r="B3346" s="599"/>
      <c r="C3346" s="600"/>
      <c r="D3346" s="601" t="str">
        <f>IFERROR(INDEX(INSUMOS!$C:$C,MATCH(C3346,INSUMOS!$B:$B,0)),"")</f>
        <v/>
      </c>
      <c r="E3346" s="634"/>
      <c r="F3346" s="603" t="str">
        <f>IFERROR(INDEX(INSUMOS!$D:$D,MATCH(C3346,INSUMOS!$B:$B,0)),"")</f>
        <v/>
      </c>
      <c r="G3346" s="615"/>
      <c r="H3346" s="603">
        <f t="shared" si="94"/>
        <v>0</v>
      </c>
      <c r="I3346" s="595"/>
    </row>
    <row r="3347" spans="2:9">
      <c r="B3347" s="599"/>
      <c r="C3347" s="600"/>
      <c r="D3347" s="601" t="str">
        <f>IFERROR(INDEX(INSUMOS!$C:$C,MATCH(C3347,INSUMOS!$B:$B,0)),"")</f>
        <v/>
      </c>
      <c r="E3347" s="634"/>
      <c r="F3347" s="603" t="str">
        <f>IFERROR(INDEX(INSUMOS!$D:$D,MATCH(C3347,INSUMOS!$B:$B,0)),"")</f>
        <v/>
      </c>
      <c r="G3347" s="615"/>
      <c r="H3347" s="603">
        <f t="shared" si="94"/>
        <v>0</v>
      </c>
      <c r="I3347" s="595"/>
    </row>
    <row r="3348" spans="2:9">
      <c r="B3348" s="599"/>
      <c r="C3348" s="600"/>
      <c r="D3348" s="601" t="str">
        <f>IFERROR(INDEX(INSUMOS!$C:$C,MATCH(C3348,INSUMOS!$B:$B,0)),"")</f>
        <v/>
      </c>
      <c r="E3348" s="634"/>
      <c r="F3348" s="603" t="str">
        <f>IFERROR(INDEX(INSUMOS!$D:$D,MATCH(C3348,INSUMOS!$B:$B,0)),"")</f>
        <v/>
      </c>
      <c r="G3348" s="615"/>
      <c r="H3348" s="603">
        <f t="shared" si="94"/>
        <v>0</v>
      </c>
      <c r="I3348" s="595"/>
    </row>
    <row r="3349" spans="2:9">
      <c r="B3349" s="599"/>
      <c r="C3349" s="600"/>
      <c r="D3349" s="601" t="str">
        <f>IFERROR(INDEX(INSUMOS!$C:$C,MATCH(C3349,INSUMOS!$B:$B,0)),"")</f>
        <v/>
      </c>
      <c r="E3349" s="634"/>
      <c r="F3349" s="603" t="str">
        <f>IFERROR(INDEX(INSUMOS!$D:$D,MATCH(C3349,INSUMOS!$B:$B,0)),"")</f>
        <v/>
      </c>
      <c r="G3349" s="615"/>
      <c r="H3349" s="603">
        <f t="shared" si="94"/>
        <v>0</v>
      </c>
      <c r="I3349" s="595"/>
    </row>
    <row r="3350" spans="2:9">
      <c r="B3350" s="599"/>
      <c r="C3350" s="600"/>
      <c r="D3350" s="601" t="str">
        <f>IFERROR(INDEX(INSUMOS!$C:$C,MATCH(C3350,INSUMOS!$B:$B,0)),"")</f>
        <v/>
      </c>
      <c r="E3350" s="634"/>
      <c r="F3350" s="603" t="str">
        <f>IFERROR(INDEX(INSUMOS!$D:$D,MATCH(C3350,INSUMOS!$B:$B,0)),"")</f>
        <v/>
      </c>
      <c r="G3350" s="615"/>
      <c r="H3350" s="603">
        <f t="shared" si="94"/>
        <v>0</v>
      </c>
      <c r="I3350" s="595"/>
    </row>
    <row r="3351" spans="2:9">
      <c r="B3351" s="599"/>
      <c r="C3351" s="640"/>
      <c r="D3351" s="601" t="str">
        <f>IFERROR(INDEX(INSUMOS!$C:$C,MATCH(C3351,INSUMOS!$B:$B,0)),"")</f>
        <v/>
      </c>
      <c r="E3351" s="637"/>
      <c r="F3351" s="603" t="str">
        <f>IFERROR(INDEX(INSUMOS!$D:$D,MATCH(C3351,INSUMOS!$B:$B,0)),"")</f>
        <v/>
      </c>
      <c r="G3351" s="615"/>
      <c r="H3351" s="603">
        <f t="shared" si="94"/>
        <v>0</v>
      </c>
      <c r="I3351" s="595"/>
    </row>
    <row r="3352" spans="2:9">
      <c r="B3352" s="599"/>
      <c r="C3352" s="636"/>
      <c r="D3352" s="601" t="str">
        <f>IFERROR(INDEX(INSUMOS!$C:$C,MATCH(C3352,INSUMOS!$B:$B,0)),"")</f>
        <v/>
      </c>
      <c r="E3352" s="637"/>
      <c r="F3352" s="603" t="str">
        <f>IFERROR(INDEX(INSUMOS!$D:$D,MATCH(C3352,INSUMOS!$B:$B,0)),"")</f>
        <v/>
      </c>
      <c r="G3352" s="615"/>
      <c r="H3352" s="603">
        <f t="shared" si="94"/>
        <v>0</v>
      </c>
      <c r="I3352" s="595"/>
    </row>
    <row r="3353" spans="2:9" ht="15.75" thickBot="1">
      <c r="B3353" s="599"/>
      <c r="C3353" s="636"/>
      <c r="D3353" s="601" t="str">
        <f>IFERROR(INDEX(INSUMOS!$C:$C,MATCH(C3353,INSUMOS!$B:$B,0)),"")</f>
        <v/>
      </c>
      <c r="E3353" s="637"/>
      <c r="F3353" s="603" t="str">
        <f>IFERROR(INDEX(INSUMOS!$D:$D,MATCH(C3353,INSUMOS!$B:$B,0)),"")</f>
        <v/>
      </c>
      <c r="G3353" s="615"/>
      <c r="H3353" s="608">
        <f t="shared" si="94"/>
        <v>0</v>
      </c>
      <c r="I3353" s="595"/>
    </row>
    <row r="3354" spans="2:9" ht="15.75" thickBot="1">
      <c r="B3354" s="593"/>
      <c r="H3354" s="609" t="s">
        <v>307</v>
      </c>
      <c r="I3354" s="610">
        <f>SUM(H3341:H3353)</f>
        <v>2331457.7599999998</v>
      </c>
    </row>
    <row r="3355" spans="2:9">
      <c r="B3355" s="593"/>
      <c r="C3355" s="611" t="s">
        <v>308</v>
      </c>
      <c r="I3355" s="595"/>
    </row>
    <row r="3356" spans="2:9">
      <c r="B3356" s="596" t="s">
        <v>295</v>
      </c>
      <c r="C3356" s="597" t="s">
        <v>296</v>
      </c>
      <c r="D3356" s="598" t="s">
        <v>309</v>
      </c>
      <c r="E3356" s="612" t="s">
        <v>310</v>
      </c>
      <c r="F3356" s="612"/>
      <c r="G3356" s="613" t="s">
        <v>311</v>
      </c>
      <c r="H3356" s="614" t="s">
        <v>301</v>
      </c>
      <c r="I3356" s="595"/>
    </row>
    <row r="3357" spans="2:9">
      <c r="B3357" s="599"/>
      <c r="C3357" s="606" t="s">
        <v>320</v>
      </c>
      <c r="D3357" s="601">
        <v>1</v>
      </c>
      <c r="E3357" s="615">
        <f>IFERROR(INDEX('MANO DE OBRA'!$F:$F,MATCH(C3357,'MANO DE OBRA'!$B:$B,0)),"")</f>
        <v>0.77116642793298318</v>
      </c>
      <c r="F3357" s="603">
        <f>IFERROR(INDEX('MANO DE OBRA'!$J:$J,MATCH(C3357,'MANO DE OBRA'!$B:$B,0)),"")</f>
        <v>133349.19864350001</v>
      </c>
      <c r="G3357" s="83">
        <v>10</v>
      </c>
      <c r="H3357" s="603">
        <f>IFERROR((F3357/G3357)*D3357,0)</f>
        <v>13334.919864350002</v>
      </c>
      <c r="I3357" s="595"/>
    </row>
    <row r="3358" spans="2:9">
      <c r="B3358" s="599"/>
      <c r="C3358" s="606"/>
      <c r="D3358" s="601"/>
      <c r="E3358" s="615" t="str">
        <f>IFERROR(INDEX('MANO DE OBRA'!$F:$F,MATCH(C3358,'MANO DE OBRA'!$B:$B,0)),"")</f>
        <v/>
      </c>
      <c r="F3358" s="603" t="str">
        <f>IFERROR(INDEX('MANO DE OBRA'!$J:$J,MATCH(C3358,'MANO DE OBRA'!$B:$B,0)),"")</f>
        <v/>
      </c>
      <c r="G3358" s="83"/>
      <c r="H3358" s="603">
        <f>IFERROR((F3358/G3358)*D3358,0)</f>
        <v>0</v>
      </c>
      <c r="I3358" s="595"/>
    </row>
    <row r="3359" spans="2:9" ht="15.75" thickBot="1">
      <c r="B3359" s="599"/>
      <c r="C3359" s="606"/>
      <c r="D3359" s="601"/>
      <c r="E3359" s="615" t="str">
        <f>IFERROR(INDEX('MANO DE OBRA'!$F:$F,MATCH(C3359,'MANO DE OBRA'!$B:$B,0)),"")</f>
        <v/>
      </c>
      <c r="F3359" s="603" t="str">
        <f>IFERROR(INDEX('MANO DE OBRA'!$J:$J,MATCH(C3359,'MANO DE OBRA'!$B:$B,0)),"")</f>
        <v/>
      </c>
      <c r="G3359" s="83"/>
      <c r="H3359" s="603">
        <f>IFERROR((F3359/G3359)*D3359,0)</f>
        <v>0</v>
      </c>
      <c r="I3359" s="595"/>
    </row>
    <row r="3360" spans="2:9" ht="15.75" thickBot="1">
      <c r="B3360" s="593"/>
      <c r="H3360" s="609" t="s">
        <v>307</v>
      </c>
      <c r="I3360" s="610">
        <f>SUM(H3357:H3359)</f>
        <v>13334.919864350002</v>
      </c>
    </row>
    <row r="3361" spans="2:9">
      <c r="B3361" s="593"/>
      <c r="C3361" s="611" t="s">
        <v>313</v>
      </c>
      <c r="I3361" s="595"/>
    </row>
    <row r="3362" spans="2:9" ht="30">
      <c r="B3362" s="596" t="s">
        <v>295</v>
      </c>
      <c r="C3362" s="597" t="s">
        <v>296</v>
      </c>
      <c r="D3362" s="613" t="s">
        <v>238</v>
      </c>
      <c r="E3362" s="613" t="s">
        <v>22</v>
      </c>
      <c r="F3362" s="613" t="s">
        <v>314</v>
      </c>
      <c r="G3362" s="613" t="s">
        <v>315</v>
      </c>
      <c r="H3362" s="613" t="s">
        <v>301</v>
      </c>
      <c r="I3362" s="595"/>
    </row>
    <row r="3363" spans="2:9">
      <c r="B3363" s="599"/>
      <c r="C3363" s="616" t="s">
        <v>316</v>
      </c>
      <c r="D3363" s="615">
        <v>0.05</v>
      </c>
      <c r="E3363" s="602"/>
      <c r="F3363" s="603">
        <f>+I3360</f>
        <v>13334.919864350002</v>
      </c>
      <c r="G3363" s="601">
        <v>1</v>
      </c>
      <c r="H3363" s="603">
        <f>IFERROR(G3363*F3363*D3363,0)</f>
        <v>666.7459932175002</v>
      </c>
      <c r="I3363" s="595"/>
    </row>
    <row r="3364" spans="2:9">
      <c r="B3364" s="599"/>
      <c r="C3364" s="636"/>
      <c r="D3364" s="601"/>
      <c r="E3364" s="601" t="str">
        <f>IFERROR(INDEX(INSUMOS!$C:$C,MATCH(C3364,INSUMOS!$B:$B,0)),"")</f>
        <v/>
      </c>
      <c r="F3364" s="607" t="str">
        <f>IFERROR(INDEX(INSUMOS!$D:$D,MATCH(C3364,INSUMOS!$B:$B,0)),"")</f>
        <v/>
      </c>
      <c r="G3364" s="637"/>
      <c r="H3364" s="603">
        <f t="shared" ref="H3364:H3370" si="95">IFERROR(G3364*F3364,0)</f>
        <v>0</v>
      </c>
      <c r="I3364" s="595"/>
    </row>
    <row r="3365" spans="2:9">
      <c r="B3365" s="599"/>
      <c r="C3365" s="636"/>
      <c r="D3365" s="601"/>
      <c r="E3365" s="601" t="str">
        <f>IFERROR(INDEX(INSUMOS!$C:$C,MATCH(C3365,INSUMOS!$B:$B,0)),"")</f>
        <v/>
      </c>
      <c r="F3365" s="607" t="str">
        <f>IFERROR(INDEX(INSUMOS!$D:$D,MATCH(C3365,INSUMOS!$B:$B,0)),"")</f>
        <v/>
      </c>
      <c r="G3365" s="637"/>
      <c r="H3365" s="603">
        <f t="shared" si="95"/>
        <v>0</v>
      </c>
      <c r="I3365" s="595"/>
    </row>
    <row r="3366" spans="2:9">
      <c r="B3366" s="599"/>
      <c r="C3366" s="636"/>
      <c r="D3366" s="601"/>
      <c r="E3366" s="601" t="str">
        <f>IFERROR(INDEX(INSUMOS!$C:$C,MATCH(C3366,INSUMOS!$B:$B,0)),"")</f>
        <v/>
      </c>
      <c r="F3366" s="607" t="str">
        <f>IFERROR(INDEX(INSUMOS!$D:$D,MATCH(C3366,INSUMOS!$B:$B,0)),"")</f>
        <v/>
      </c>
      <c r="G3366" s="637"/>
      <c r="H3366" s="603">
        <f t="shared" si="95"/>
        <v>0</v>
      </c>
      <c r="I3366" s="595"/>
    </row>
    <row r="3367" spans="2:9">
      <c r="B3367" s="599"/>
      <c r="C3367" s="636"/>
      <c r="D3367" s="601"/>
      <c r="E3367" s="601" t="str">
        <f>IFERROR(INDEX(INSUMOS!$C:$C,MATCH(C3367,INSUMOS!$B:$B,0)),"")</f>
        <v/>
      </c>
      <c r="F3367" s="607" t="str">
        <f>IFERROR(INDEX(INSUMOS!$D:$D,MATCH(C3367,INSUMOS!$B:$B,0)),"")</f>
        <v/>
      </c>
      <c r="G3367" s="637"/>
      <c r="H3367" s="603">
        <f t="shared" si="95"/>
        <v>0</v>
      </c>
      <c r="I3367" s="595"/>
    </row>
    <row r="3368" spans="2:9">
      <c r="B3368" s="599"/>
      <c r="C3368" s="636"/>
      <c r="D3368" s="601"/>
      <c r="E3368" s="601" t="str">
        <f>IFERROR(INDEX(INSUMOS!$C:$C,MATCH(C3368,INSUMOS!$B:$B,0)),"")</f>
        <v/>
      </c>
      <c r="F3368" s="607" t="str">
        <f>IFERROR(INDEX(INSUMOS!$D:$D,MATCH(C3368,INSUMOS!$B:$B,0)),"")</f>
        <v/>
      </c>
      <c r="G3368" s="637"/>
      <c r="H3368" s="603">
        <f t="shared" si="95"/>
        <v>0</v>
      </c>
      <c r="I3368" s="595"/>
    </row>
    <row r="3369" spans="2:9">
      <c r="B3369" s="599"/>
      <c r="C3369" s="636"/>
      <c r="D3369" s="601"/>
      <c r="E3369" s="601" t="str">
        <f>IFERROR(INDEX(INSUMOS!$C:$C,MATCH(C3369,INSUMOS!$B:$B,0)),"")</f>
        <v/>
      </c>
      <c r="F3369" s="607" t="str">
        <f>IFERROR(INDEX(INSUMOS!$D:$D,MATCH(C3369,INSUMOS!$B:$B,0)),"")</f>
        <v/>
      </c>
      <c r="G3369" s="637"/>
      <c r="H3369" s="603">
        <f t="shared" si="95"/>
        <v>0</v>
      </c>
      <c r="I3369" s="595"/>
    </row>
    <row r="3370" spans="2:9" ht="15.75" thickBot="1">
      <c r="B3370" s="599"/>
      <c r="C3370" s="636"/>
      <c r="D3370" s="601"/>
      <c r="E3370" s="602" t="str">
        <f>IFERROR(INDEX(INSUMOS!$C:$C,MATCH(C3370,INSUMOS!$B:$B,0)),"")</f>
        <v/>
      </c>
      <c r="F3370" s="607" t="str">
        <f>IFERROR(INDEX(INSUMOS!$D:$D,MATCH(C3370,INSUMOS!$B:$B,0)),"")</f>
        <v/>
      </c>
      <c r="G3370" s="660"/>
      <c r="H3370" s="608">
        <f t="shared" si="95"/>
        <v>0</v>
      </c>
      <c r="I3370" s="595"/>
    </row>
    <row r="3371" spans="2:9" ht="15.75" thickBot="1">
      <c r="B3371" s="593"/>
      <c r="H3371" s="609" t="s">
        <v>307</v>
      </c>
      <c r="I3371" s="610">
        <f>SUM(H3363:H3370)</f>
        <v>666.7459932175002</v>
      </c>
    </row>
    <row r="3372" spans="2:9">
      <c r="B3372" s="593"/>
      <c r="C3372" s="611" t="s">
        <v>317</v>
      </c>
      <c r="I3372" s="595"/>
    </row>
    <row r="3373" spans="2:9" ht="30">
      <c r="B3373" s="596" t="s">
        <v>295</v>
      </c>
      <c r="C3373" s="597" t="s">
        <v>296</v>
      </c>
      <c r="D3373" s="613" t="s">
        <v>238</v>
      </c>
      <c r="E3373" s="613" t="s">
        <v>22</v>
      </c>
      <c r="F3373" s="613" t="s">
        <v>314</v>
      </c>
      <c r="G3373" s="613" t="s">
        <v>315</v>
      </c>
      <c r="H3373" s="598" t="s">
        <v>301</v>
      </c>
      <c r="I3373" s="595"/>
    </row>
    <row r="3374" spans="2:9">
      <c r="B3374" s="599"/>
      <c r="C3374" s="616" t="s">
        <v>318</v>
      </c>
      <c r="D3374" s="615">
        <v>0.01</v>
      </c>
      <c r="E3374" s="617">
        <v>1</v>
      </c>
      <c r="F3374" s="603">
        <f>+I3360</f>
        <v>13334.919864350002</v>
      </c>
      <c r="G3374" s="601">
        <v>0.01</v>
      </c>
      <c r="H3374" s="603">
        <f>IFERROR(G3374*F3374,0)</f>
        <v>133.34919864350002</v>
      </c>
      <c r="I3374" s="595"/>
    </row>
    <row r="3375" spans="2:9">
      <c r="B3375" s="599"/>
      <c r="C3375" s="600"/>
      <c r="E3375" s="601" t="str">
        <f>IFERROR(INDEX(INSUMOS!$C:$C,MATCH(C3375,INSUMOS!$B:$B,0)),"")</f>
        <v/>
      </c>
      <c r="F3375" s="603" t="str">
        <f>IFERROR(INDEX(INSUMOS!$D:$D,MATCH(C3375,INSUMOS!$B:$B,0)),"")</f>
        <v/>
      </c>
      <c r="G3375" s="601">
        <v>1</v>
      </c>
      <c r="H3375" s="603">
        <f>IFERROR(G3375*F3375,0)</f>
        <v>0</v>
      </c>
      <c r="I3375" s="595"/>
    </row>
    <row r="3376" spans="2:9" ht="15.75" thickBot="1">
      <c r="B3376" s="599"/>
      <c r="C3376" s="606"/>
      <c r="D3376" s="601" t="str">
        <f>IFERROR(INDEX(INSUMOS!$C:$C,MATCH(C3376,INSUMOS!$B:$B,0)),"")</f>
        <v/>
      </c>
      <c r="E3376" s="602"/>
      <c r="F3376" s="603" t="str">
        <f>IFERROR(INDEX(INSUMOS!$D:$D,MATCH(C3376,INSUMOS!$B:$B,0)),"")</f>
        <v/>
      </c>
      <c r="G3376" s="601"/>
      <c r="H3376" s="603">
        <f>IFERROR(G3376*F3376,0)</f>
        <v>0</v>
      </c>
      <c r="I3376" s="595"/>
    </row>
    <row r="3377" spans="2:10" ht="15.75" thickBot="1">
      <c r="B3377" s="618"/>
      <c r="C3377" s="619"/>
      <c r="D3377" s="620"/>
      <c r="E3377" s="621"/>
      <c r="F3377" s="621"/>
      <c r="G3377" s="620"/>
      <c r="H3377" s="609" t="s">
        <v>307</v>
      </c>
      <c r="I3377" s="610">
        <f>SUM(H3374:H3376)</f>
        <v>133.34919864350002</v>
      </c>
    </row>
    <row r="3378" spans="2:10" ht="15.75" thickBot="1"/>
    <row r="3379" spans="2:10" ht="33" customHeight="1" thickBot="1">
      <c r="B3379" s="571"/>
      <c r="C3379" s="572" t="str">
        <f>+$C$2</f>
        <v>MANTENIMIENTO RESTAURANTES ESCOLARES</v>
      </c>
      <c r="D3379" s="573"/>
      <c r="E3379" s="573"/>
      <c r="F3379" s="573"/>
      <c r="G3379" s="574"/>
      <c r="H3379" s="575"/>
      <c r="I3379" s="576"/>
    </row>
    <row r="3380" spans="2:10" ht="33" customHeight="1" thickBot="1">
      <c r="B3380" s="577"/>
      <c r="C3380" s="578" t="str">
        <f>+$C$3</f>
        <v>GOBERNACION DE ANTIOQUIA</v>
      </c>
      <c r="D3380" s="579"/>
      <c r="E3380" s="579"/>
      <c r="F3380" s="579"/>
      <c r="G3380" s="580"/>
      <c r="H3380" s="581"/>
      <c r="I3380" s="582"/>
    </row>
    <row r="3381" spans="2:10" ht="15.75" thickBot="1">
      <c r="B3381" s="593"/>
      <c r="I3381" s="595"/>
    </row>
    <row r="3382" spans="2:10" ht="15.75" thickBot="1">
      <c r="B3382" s="589" t="s">
        <v>6</v>
      </c>
      <c r="C3382" s="773" t="str">
        <f>INDEX(ACTIVIDADES!$C:$C,MATCH(B3383,ACTIVIDADES!$B:$B,0))</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3382" s="774"/>
      <c r="E3382" s="774"/>
      <c r="F3382" s="774"/>
      <c r="G3382" s="775"/>
      <c r="H3382" s="587" t="s">
        <v>289</v>
      </c>
      <c r="I3382" s="588" t="s">
        <v>290</v>
      </c>
    </row>
    <row r="3383" spans="2:10">
      <c r="B3383" s="784">
        <f>+ACTIVIDADES!B105</f>
        <v>11.149999999999997</v>
      </c>
      <c r="C3383" s="776"/>
      <c r="D3383" s="777"/>
      <c r="E3383" s="777"/>
      <c r="F3383" s="777"/>
      <c r="G3383" s="778"/>
      <c r="H3383" s="585">
        <f>IF(I3386=0,0,I3402/I3386)</f>
        <v>0.9617252427758427</v>
      </c>
      <c r="I3383" s="586">
        <f>IF(I3386=0,0,I3408/I3386)</f>
        <v>3.6452149737292633E-2</v>
      </c>
    </row>
    <row r="3384" spans="2:10" ht="15.75" thickBot="1">
      <c r="B3384" s="785"/>
      <c r="C3384" s="776"/>
      <c r="D3384" s="777"/>
      <c r="E3384" s="777"/>
      <c r="F3384" s="777"/>
      <c r="G3384" s="778"/>
      <c r="H3384" s="587" t="s">
        <v>291</v>
      </c>
      <c r="I3384" s="588" t="s">
        <v>292</v>
      </c>
    </row>
    <row r="3385" spans="2:10" ht="15.75" thickBot="1">
      <c r="B3385" s="589" t="s">
        <v>22</v>
      </c>
      <c r="C3385" s="776"/>
      <c r="D3385" s="777"/>
      <c r="E3385" s="777"/>
      <c r="F3385" s="777"/>
      <c r="G3385" s="778"/>
      <c r="H3385" s="585">
        <f>IF(I3386=0,0,I3419/I3386)</f>
        <v>1.8226074868646319E-3</v>
      </c>
      <c r="I3385" s="586">
        <f>IF(I3386=0,0,I3425/I3386)</f>
        <v>0</v>
      </c>
    </row>
    <row r="3386" spans="2:10" ht="15.75" thickBot="1">
      <c r="B3386" s="590" t="str">
        <f>INDEX(ACTIVIDADES!$D:$D,MATCH(B3383,ACTIVIDADES!$B:$B,0))</f>
        <v>m</v>
      </c>
      <c r="C3386" s="781"/>
      <c r="D3386" s="782"/>
      <c r="E3386" s="782"/>
      <c r="F3386" s="782"/>
      <c r="G3386" s="783"/>
      <c r="H3386" s="591" t="s">
        <v>293</v>
      </c>
      <c r="I3386" s="592">
        <f>SUM(I3402:I3425)</f>
        <v>1871636.4299689501</v>
      </c>
      <c r="J3386" s="570">
        <f>+B3383</f>
        <v>11.149999999999997</v>
      </c>
    </row>
    <row r="3387" spans="2:10">
      <c r="B3387" s="593"/>
      <c r="C3387" s="594" t="s">
        <v>294</v>
      </c>
      <c r="I3387" s="595"/>
    </row>
    <row r="3388" spans="2:10">
      <c r="B3388" s="596" t="s">
        <v>295</v>
      </c>
      <c r="C3388" s="597" t="s">
        <v>296</v>
      </c>
      <c r="D3388" s="598" t="s">
        <v>297</v>
      </c>
      <c r="E3388" s="598" t="s">
        <v>298</v>
      </c>
      <c r="F3388" s="598" t="s">
        <v>299</v>
      </c>
      <c r="G3388" s="598" t="s">
        <v>300</v>
      </c>
      <c r="H3388" s="598" t="s">
        <v>301</v>
      </c>
      <c r="I3388" s="595"/>
    </row>
    <row r="3389" spans="2:10" ht="30">
      <c r="B3389" s="599"/>
      <c r="C3389" s="664" t="s">
        <v>451</v>
      </c>
      <c r="D3389" s="601" t="str">
        <f>IFERROR(INDEX(INSUMOS!$C:$C,MATCH(C3389,INSUMOS!$B:$B,0)),"")</f>
        <v>un</v>
      </c>
      <c r="E3389" s="647">
        <v>1</v>
      </c>
      <c r="F3389" s="603">
        <f>IFERROR(INDEX(INSUMOS!$D:$D,MATCH(C3389,INSUMOS!$B:$B,0)),"")</f>
        <v>1800000</v>
      </c>
      <c r="G3389" s="615"/>
      <c r="H3389" s="603">
        <f>IFERROR(G3389*F3389*E3389+F3389*E3389,0)</f>
        <v>1800000</v>
      </c>
      <c r="I3389" s="595"/>
    </row>
    <row r="3390" spans="2:10">
      <c r="B3390" s="599"/>
      <c r="C3390" s="664"/>
      <c r="D3390" s="601" t="str">
        <f>IFERROR(INDEX(INSUMOS!$C:$C,MATCH(C3390,INSUMOS!$B:$B,0)),"")</f>
        <v/>
      </c>
      <c r="E3390" s="647"/>
      <c r="F3390" s="603" t="str">
        <f>IFERROR(INDEX(INSUMOS!$D:$D,MATCH(C3390,INSUMOS!$B:$B,0)),"")</f>
        <v/>
      </c>
      <c r="G3390" s="615"/>
      <c r="H3390" s="603">
        <f t="shared" ref="H3390:H3401" si="96">IFERROR(G3390*F3390*E3390+F3390*E3390,0)</f>
        <v>0</v>
      </c>
      <c r="I3390" s="595"/>
    </row>
    <row r="3391" spans="2:10">
      <c r="B3391" s="599"/>
      <c r="C3391" s="665"/>
      <c r="D3391" s="601" t="str">
        <f>IFERROR(INDEX(INSUMOS!$C:$C,MATCH(C3391,INSUMOS!$B:$B,0)),"")</f>
        <v/>
      </c>
      <c r="E3391" s="647"/>
      <c r="F3391" s="603" t="str">
        <f>IFERROR(INDEX(INSUMOS!$D:$D,MATCH(C3391,INSUMOS!$B:$B,0)),"")</f>
        <v/>
      </c>
      <c r="G3391" s="615"/>
      <c r="H3391" s="603">
        <f t="shared" si="96"/>
        <v>0</v>
      </c>
      <c r="I3391" s="595"/>
    </row>
    <row r="3392" spans="2:10">
      <c r="B3392" s="599"/>
      <c r="C3392" s="665"/>
      <c r="D3392" s="601" t="str">
        <f>IFERROR(INDEX(INSUMOS!$C:$C,MATCH(C3392,INSUMOS!$B:$B,0)),"")</f>
        <v/>
      </c>
      <c r="E3392" s="647"/>
      <c r="F3392" s="603" t="str">
        <f>IFERROR(INDEX(INSUMOS!$D:$D,MATCH(C3392,INSUMOS!$B:$B,0)),"")</f>
        <v/>
      </c>
      <c r="G3392" s="615"/>
      <c r="H3392" s="603">
        <f t="shared" si="96"/>
        <v>0</v>
      </c>
      <c r="I3392" s="595"/>
    </row>
    <row r="3393" spans="2:9">
      <c r="B3393" s="599"/>
      <c r="C3393" s="600"/>
      <c r="D3393" s="601" t="str">
        <f>IFERROR(INDEX(INSUMOS!$C:$C,MATCH(C3393,INSUMOS!$B:$B,0)),"")</f>
        <v/>
      </c>
      <c r="E3393" s="634"/>
      <c r="F3393" s="603" t="str">
        <f>IFERROR(INDEX(INSUMOS!$D:$D,MATCH(C3393,INSUMOS!$B:$B,0)),"")</f>
        <v/>
      </c>
      <c r="G3393" s="615"/>
      <c r="H3393" s="603">
        <f t="shared" si="96"/>
        <v>0</v>
      </c>
      <c r="I3393" s="595"/>
    </row>
    <row r="3394" spans="2:9">
      <c r="B3394" s="599"/>
      <c r="C3394" s="600"/>
      <c r="D3394" s="601" t="str">
        <f>IFERROR(INDEX(INSUMOS!$C:$C,MATCH(C3394,INSUMOS!$B:$B,0)),"")</f>
        <v/>
      </c>
      <c r="E3394" s="634"/>
      <c r="F3394" s="603" t="str">
        <f>IFERROR(INDEX(INSUMOS!$D:$D,MATCH(C3394,INSUMOS!$B:$B,0)),"")</f>
        <v/>
      </c>
      <c r="G3394" s="615"/>
      <c r="H3394" s="603">
        <f t="shared" si="96"/>
        <v>0</v>
      </c>
      <c r="I3394" s="595"/>
    </row>
    <row r="3395" spans="2:9">
      <c r="B3395" s="599"/>
      <c r="C3395" s="600"/>
      <c r="D3395" s="601" t="str">
        <f>IFERROR(INDEX(INSUMOS!$C:$C,MATCH(C3395,INSUMOS!$B:$B,0)),"")</f>
        <v/>
      </c>
      <c r="E3395" s="634"/>
      <c r="F3395" s="603" t="str">
        <f>IFERROR(INDEX(INSUMOS!$D:$D,MATCH(C3395,INSUMOS!$B:$B,0)),"")</f>
        <v/>
      </c>
      <c r="G3395" s="615"/>
      <c r="H3395" s="603">
        <f t="shared" si="96"/>
        <v>0</v>
      </c>
      <c r="I3395" s="595"/>
    </row>
    <row r="3396" spans="2:9">
      <c r="B3396" s="599"/>
      <c r="C3396" s="600"/>
      <c r="D3396" s="601" t="str">
        <f>IFERROR(INDEX(INSUMOS!$C:$C,MATCH(C3396,INSUMOS!$B:$B,0)),"")</f>
        <v/>
      </c>
      <c r="E3396" s="634"/>
      <c r="F3396" s="603" t="str">
        <f>IFERROR(INDEX(INSUMOS!$D:$D,MATCH(C3396,INSUMOS!$B:$B,0)),"")</f>
        <v/>
      </c>
      <c r="G3396" s="615"/>
      <c r="H3396" s="603">
        <f t="shared" si="96"/>
        <v>0</v>
      </c>
      <c r="I3396" s="595"/>
    </row>
    <row r="3397" spans="2:9">
      <c r="B3397" s="599"/>
      <c r="C3397" s="600"/>
      <c r="D3397" s="601" t="str">
        <f>IFERROR(INDEX(INSUMOS!$C:$C,MATCH(C3397,INSUMOS!$B:$B,0)),"")</f>
        <v/>
      </c>
      <c r="E3397" s="634"/>
      <c r="F3397" s="603" t="str">
        <f>IFERROR(INDEX(INSUMOS!$D:$D,MATCH(C3397,INSUMOS!$B:$B,0)),"")</f>
        <v/>
      </c>
      <c r="G3397" s="615"/>
      <c r="H3397" s="603">
        <f t="shared" si="96"/>
        <v>0</v>
      </c>
      <c r="I3397" s="595"/>
    </row>
    <row r="3398" spans="2:9">
      <c r="B3398" s="599"/>
      <c r="C3398" s="600"/>
      <c r="D3398" s="601" t="str">
        <f>IFERROR(INDEX(INSUMOS!$C:$C,MATCH(C3398,INSUMOS!$B:$B,0)),"")</f>
        <v/>
      </c>
      <c r="E3398" s="634"/>
      <c r="F3398" s="603" t="str">
        <f>IFERROR(INDEX(INSUMOS!$D:$D,MATCH(C3398,INSUMOS!$B:$B,0)),"")</f>
        <v/>
      </c>
      <c r="G3398" s="615"/>
      <c r="H3398" s="603">
        <f t="shared" si="96"/>
        <v>0</v>
      </c>
      <c r="I3398" s="595"/>
    </row>
    <row r="3399" spans="2:9">
      <c r="B3399" s="599"/>
      <c r="C3399" s="640"/>
      <c r="D3399" s="601" t="str">
        <f>IFERROR(INDEX(INSUMOS!$C:$C,MATCH(C3399,INSUMOS!$B:$B,0)),"")</f>
        <v/>
      </c>
      <c r="E3399" s="637"/>
      <c r="F3399" s="603" t="str">
        <f>IFERROR(INDEX(INSUMOS!$D:$D,MATCH(C3399,INSUMOS!$B:$B,0)),"")</f>
        <v/>
      </c>
      <c r="G3399" s="615"/>
      <c r="H3399" s="603">
        <f t="shared" si="96"/>
        <v>0</v>
      </c>
      <c r="I3399" s="595"/>
    </row>
    <row r="3400" spans="2:9">
      <c r="B3400" s="599"/>
      <c r="C3400" s="636"/>
      <c r="D3400" s="601" t="str">
        <f>IFERROR(INDEX(INSUMOS!$C:$C,MATCH(C3400,INSUMOS!$B:$B,0)),"")</f>
        <v/>
      </c>
      <c r="E3400" s="637"/>
      <c r="F3400" s="603" t="str">
        <f>IFERROR(INDEX(INSUMOS!$D:$D,MATCH(C3400,INSUMOS!$B:$B,0)),"")</f>
        <v/>
      </c>
      <c r="G3400" s="615"/>
      <c r="H3400" s="603">
        <f t="shared" si="96"/>
        <v>0</v>
      </c>
      <c r="I3400" s="595"/>
    </row>
    <row r="3401" spans="2:9" ht="15.75" thickBot="1">
      <c r="B3401" s="599"/>
      <c r="C3401" s="636"/>
      <c r="D3401" s="601" t="str">
        <f>IFERROR(INDEX(INSUMOS!$C:$C,MATCH(C3401,INSUMOS!$B:$B,0)),"")</f>
        <v/>
      </c>
      <c r="E3401" s="637"/>
      <c r="F3401" s="603" t="str">
        <f>IFERROR(INDEX(INSUMOS!$D:$D,MATCH(C3401,INSUMOS!$B:$B,0)),"")</f>
        <v/>
      </c>
      <c r="G3401" s="615"/>
      <c r="H3401" s="608">
        <f t="shared" si="96"/>
        <v>0</v>
      </c>
      <c r="I3401" s="595"/>
    </row>
    <row r="3402" spans="2:9" ht="15.75" thickBot="1">
      <c r="B3402" s="593"/>
      <c r="H3402" s="609" t="s">
        <v>307</v>
      </c>
      <c r="I3402" s="610">
        <f>SUM(H3389:H3401)</f>
        <v>1800000</v>
      </c>
    </row>
    <row r="3403" spans="2:9">
      <c r="B3403" s="593"/>
      <c r="C3403" s="611" t="s">
        <v>308</v>
      </c>
      <c r="I3403" s="595"/>
    </row>
    <row r="3404" spans="2:9">
      <c r="B3404" s="596" t="s">
        <v>295</v>
      </c>
      <c r="C3404" s="597" t="s">
        <v>296</v>
      </c>
      <c r="D3404" s="598" t="s">
        <v>309</v>
      </c>
      <c r="E3404" s="612" t="s">
        <v>310</v>
      </c>
      <c r="F3404" s="612"/>
      <c r="G3404" s="613" t="s">
        <v>311</v>
      </c>
      <c r="H3404" s="614" t="s">
        <v>301</v>
      </c>
      <c r="I3404" s="595"/>
    </row>
    <row r="3405" spans="2:9">
      <c r="B3405" s="599"/>
      <c r="C3405" s="606" t="s">
        <v>312</v>
      </c>
      <c r="D3405" s="601">
        <v>1</v>
      </c>
      <c r="E3405" s="615">
        <f>IFERROR(INDEX('MANO DE OBRA'!$F:$F,MATCH(C3405,'MANO DE OBRA'!$B:$B,0)),"")</f>
        <v>0.77116642793298318</v>
      </c>
      <c r="F3405" s="603">
        <f>IFERROR(INDEX('MANO DE OBRA'!$J:$J,MATCH(C3405,'MANO DE OBRA'!$B:$B,0)),"")</f>
        <v>103371.47181666666</v>
      </c>
      <c r="G3405" s="83">
        <v>4</v>
      </c>
      <c r="H3405" s="603">
        <f>IFERROR((F3405/G3405)*D3405,0)</f>
        <v>25842.867954166664</v>
      </c>
      <c r="I3405" s="595"/>
    </row>
    <row r="3406" spans="2:9">
      <c r="B3406" s="599"/>
      <c r="C3406" s="606" t="s">
        <v>330</v>
      </c>
      <c r="D3406" s="601">
        <v>1</v>
      </c>
      <c r="E3406" s="615">
        <f>IFERROR(INDEX('MANO DE OBRA'!$F:$F,MATCH(C3406,'MANO DE OBRA'!$B:$B,0)),"")</f>
        <v>0.77116642793298318</v>
      </c>
      <c r="F3406" s="603">
        <f>IFERROR(INDEX('MANO DE OBRA'!$J:$J,MATCH(C3406,'MANO DE OBRA'!$B:$B,0)),"")</f>
        <v>169529.21377933328</v>
      </c>
      <c r="G3406" s="83">
        <f>+G3405</f>
        <v>4</v>
      </c>
      <c r="H3406" s="603">
        <f>IFERROR((F3406/G3406)*D3406,0)</f>
        <v>42382.30344483332</v>
      </c>
      <c r="I3406" s="595"/>
    </row>
    <row r="3407" spans="2:9" ht="15.75" thickBot="1">
      <c r="B3407" s="599"/>
      <c r="C3407" s="606"/>
      <c r="D3407" s="601"/>
      <c r="E3407" s="615" t="str">
        <f>IFERROR(INDEX('MANO DE OBRA'!$F:$F,MATCH(C3407,'MANO DE OBRA'!$B:$B,0)),"")</f>
        <v/>
      </c>
      <c r="F3407" s="603" t="str">
        <f>IFERROR(INDEX('MANO DE OBRA'!$J:$J,MATCH(C3407,'MANO DE OBRA'!$B:$B,0)),"")</f>
        <v/>
      </c>
      <c r="G3407" s="83"/>
      <c r="H3407" s="603">
        <f>IFERROR((F3407/G3407)*D3407,0)</f>
        <v>0</v>
      </c>
      <c r="I3407" s="595"/>
    </row>
    <row r="3408" spans="2:9" ht="15.75" thickBot="1">
      <c r="B3408" s="593"/>
      <c r="H3408" s="609" t="s">
        <v>307</v>
      </c>
      <c r="I3408" s="610">
        <f>SUM(H3405:H3407)</f>
        <v>68225.171398999984</v>
      </c>
    </row>
    <row r="3409" spans="2:9">
      <c r="B3409" s="593"/>
      <c r="C3409" s="611" t="s">
        <v>313</v>
      </c>
      <c r="I3409" s="595"/>
    </row>
    <row r="3410" spans="2:9" ht="30">
      <c r="B3410" s="596" t="s">
        <v>295</v>
      </c>
      <c r="C3410" s="597" t="s">
        <v>296</v>
      </c>
      <c r="D3410" s="613" t="s">
        <v>238</v>
      </c>
      <c r="E3410" s="613" t="s">
        <v>22</v>
      </c>
      <c r="F3410" s="613" t="s">
        <v>314</v>
      </c>
      <c r="G3410" s="613" t="s">
        <v>315</v>
      </c>
      <c r="H3410" s="613" t="s">
        <v>301</v>
      </c>
      <c r="I3410" s="595"/>
    </row>
    <row r="3411" spans="2:9">
      <c r="B3411" s="599"/>
      <c r="C3411" s="616" t="s">
        <v>316</v>
      </c>
      <c r="D3411" s="615">
        <v>0.05</v>
      </c>
      <c r="E3411" s="602"/>
      <c r="F3411" s="603">
        <f>+I3408</f>
        <v>68225.171398999984</v>
      </c>
      <c r="G3411" s="601">
        <v>1</v>
      </c>
      <c r="H3411" s="603">
        <f>IFERROR(G3411*F3411*D3411,0)</f>
        <v>3411.2585699499996</v>
      </c>
      <c r="I3411" s="595"/>
    </row>
    <row r="3412" spans="2:9">
      <c r="B3412" s="599"/>
      <c r="C3412" s="636"/>
      <c r="D3412" s="601"/>
      <c r="E3412" s="601" t="str">
        <f>IFERROR(INDEX(INSUMOS!$C:$C,MATCH(C3412,INSUMOS!$B:$B,0)),"")</f>
        <v/>
      </c>
      <c r="F3412" s="607" t="str">
        <f>IFERROR(INDEX(INSUMOS!$D:$D,MATCH(C3412,INSUMOS!$B:$B,0)),"")</f>
        <v/>
      </c>
      <c r="G3412" s="637"/>
      <c r="H3412" s="603">
        <f t="shared" ref="H3412:H3418" si="97">IFERROR(G3412*F3412,0)</f>
        <v>0</v>
      </c>
      <c r="I3412" s="595"/>
    </row>
    <row r="3413" spans="2:9">
      <c r="B3413" s="599"/>
      <c r="C3413" s="636"/>
      <c r="D3413" s="601"/>
      <c r="E3413" s="601" t="str">
        <f>IFERROR(INDEX(INSUMOS!$C:$C,MATCH(C3413,INSUMOS!$B:$B,0)),"")</f>
        <v/>
      </c>
      <c r="F3413" s="607" t="str">
        <f>IFERROR(INDEX(INSUMOS!$D:$D,MATCH(C3413,INSUMOS!$B:$B,0)),"")</f>
        <v/>
      </c>
      <c r="G3413" s="637"/>
      <c r="H3413" s="603">
        <f t="shared" si="97"/>
        <v>0</v>
      </c>
      <c r="I3413" s="595"/>
    </row>
    <row r="3414" spans="2:9">
      <c r="B3414" s="599"/>
      <c r="C3414" s="636"/>
      <c r="D3414" s="601"/>
      <c r="E3414" s="601" t="str">
        <f>IFERROR(INDEX(INSUMOS!$C:$C,MATCH(C3414,INSUMOS!$B:$B,0)),"")</f>
        <v/>
      </c>
      <c r="F3414" s="607" t="str">
        <f>IFERROR(INDEX(INSUMOS!$D:$D,MATCH(C3414,INSUMOS!$B:$B,0)),"")</f>
        <v/>
      </c>
      <c r="G3414" s="637"/>
      <c r="H3414" s="603">
        <f t="shared" si="97"/>
        <v>0</v>
      </c>
      <c r="I3414" s="595"/>
    </row>
    <row r="3415" spans="2:9">
      <c r="B3415" s="599"/>
      <c r="C3415" s="636"/>
      <c r="D3415" s="601"/>
      <c r="E3415" s="601" t="str">
        <f>IFERROR(INDEX(INSUMOS!$C:$C,MATCH(C3415,INSUMOS!$B:$B,0)),"")</f>
        <v/>
      </c>
      <c r="F3415" s="607" t="str">
        <f>IFERROR(INDEX(INSUMOS!$D:$D,MATCH(C3415,INSUMOS!$B:$B,0)),"")</f>
        <v/>
      </c>
      <c r="G3415" s="637"/>
      <c r="H3415" s="603">
        <f t="shared" si="97"/>
        <v>0</v>
      </c>
      <c r="I3415" s="595"/>
    </row>
    <row r="3416" spans="2:9">
      <c r="B3416" s="599"/>
      <c r="C3416" s="636"/>
      <c r="D3416" s="601"/>
      <c r="E3416" s="601" t="str">
        <f>IFERROR(INDEX(INSUMOS!$C:$C,MATCH(C3416,INSUMOS!$B:$B,0)),"")</f>
        <v/>
      </c>
      <c r="F3416" s="607" t="str">
        <f>IFERROR(INDEX(INSUMOS!$D:$D,MATCH(C3416,INSUMOS!$B:$B,0)),"")</f>
        <v/>
      </c>
      <c r="G3416" s="637"/>
      <c r="H3416" s="603">
        <f t="shared" si="97"/>
        <v>0</v>
      </c>
      <c r="I3416" s="595"/>
    </row>
    <row r="3417" spans="2:9">
      <c r="B3417" s="599"/>
      <c r="C3417" s="636"/>
      <c r="D3417" s="601"/>
      <c r="E3417" s="601" t="str">
        <f>IFERROR(INDEX(INSUMOS!$C:$C,MATCH(C3417,INSUMOS!$B:$B,0)),"")</f>
        <v/>
      </c>
      <c r="F3417" s="607" t="str">
        <f>IFERROR(INDEX(INSUMOS!$D:$D,MATCH(C3417,INSUMOS!$B:$B,0)),"")</f>
        <v/>
      </c>
      <c r="G3417" s="637"/>
      <c r="H3417" s="603">
        <f t="shared" si="97"/>
        <v>0</v>
      </c>
      <c r="I3417" s="595"/>
    </row>
    <row r="3418" spans="2:9" ht="15.75" thickBot="1">
      <c r="B3418" s="599"/>
      <c r="C3418" s="636"/>
      <c r="D3418" s="601"/>
      <c r="E3418" s="602" t="str">
        <f>IFERROR(INDEX(INSUMOS!$C:$C,MATCH(C3418,INSUMOS!$B:$B,0)),"")</f>
        <v/>
      </c>
      <c r="F3418" s="607" t="str">
        <f>IFERROR(INDEX(INSUMOS!$D:$D,MATCH(C3418,INSUMOS!$B:$B,0)),"")</f>
        <v/>
      </c>
      <c r="G3418" s="660"/>
      <c r="H3418" s="608">
        <f t="shared" si="97"/>
        <v>0</v>
      </c>
      <c r="I3418" s="595"/>
    </row>
    <row r="3419" spans="2:9" ht="15.75" thickBot="1">
      <c r="B3419" s="593"/>
      <c r="H3419" s="609" t="s">
        <v>307</v>
      </c>
      <c r="I3419" s="610">
        <f>SUM(H3411:H3418)</f>
        <v>3411.2585699499996</v>
      </c>
    </row>
    <row r="3420" spans="2:9">
      <c r="B3420" s="593"/>
      <c r="C3420" s="611" t="s">
        <v>317</v>
      </c>
      <c r="I3420" s="595"/>
    </row>
    <row r="3421" spans="2:9" ht="30">
      <c r="B3421" s="596" t="s">
        <v>295</v>
      </c>
      <c r="C3421" s="597" t="s">
        <v>296</v>
      </c>
      <c r="D3421" s="613" t="s">
        <v>238</v>
      </c>
      <c r="E3421" s="613" t="s">
        <v>22</v>
      </c>
      <c r="F3421" s="613" t="s">
        <v>314</v>
      </c>
      <c r="G3421" s="613" t="s">
        <v>315</v>
      </c>
      <c r="H3421" s="598" t="s">
        <v>301</v>
      </c>
      <c r="I3421" s="595"/>
    </row>
    <row r="3422" spans="2:9">
      <c r="B3422" s="599"/>
      <c r="C3422" s="616" t="s">
        <v>318</v>
      </c>
      <c r="D3422" s="615">
        <v>0.01</v>
      </c>
      <c r="E3422" s="617">
        <v>1</v>
      </c>
      <c r="F3422" s="603">
        <f>+I3410</f>
        <v>0</v>
      </c>
      <c r="G3422" s="601">
        <v>0.01</v>
      </c>
      <c r="H3422" s="603">
        <f>IFERROR(G3422*F3422,0)</f>
        <v>0</v>
      </c>
      <c r="I3422" s="595"/>
    </row>
    <row r="3423" spans="2:9">
      <c r="B3423" s="599"/>
      <c r="C3423" s="600"/>
      <c r="E3423" s="601" t="str">
        <f>IFERROR(INDEX(INSUMOS!$C:$C,MATCH(C3423,INSUMOS!$B:$B,0)),"")</f>
        <v/>
      </c>
      <c r="F3423" s="603" t="str">
        <f>IFERROR(INDEX(INSUMOS!$D:$D,MATCH(C3423,INSUMOS!$B:$B,0)),"")</f>
        <v/>
      </c>
      <c r="G3423" s="601">
        <v>1</v>
      </c>
      <c r="H3423" s="603">
        <f>IFERROR(G3423*F3423,0)</f>
        <v>0</v>
      </c>
      <c r="I3423" s="595"/>
    </row>
    <row r="3424" spans="2:9" ht="15.75" thickBot="1">
      <c r="B3424" s="599"/>
      <c r="C3424" s="606"/>
      <c r="D3424" s="601" t="str">
        <f>IFERROR(INDEX(INSUMOS!$C:$C,MATCH(C3424,INSUMOS!$B:$B,0)),"")</f>
        <v/>
      </c>
      <c r="E3424" s="602"/>
      <c r="F3424" s="603" t="str">
        <f>IFERROR(INDEX(INSUMOS!$D:$D,MATCH(C3424,INSUMOS!$B:$B,0)),"")</f>
        <v/>
      </c>
      <c r="G3424" s="601"/>
      <c r="H3424" s="603">
        <f>IFERROR(G3424*F3424,0)</f>
        <v>0</v>
      </c>
      <c r="I3424" s="595"/>
    </row>
    <row r="3425" spans="2:10" ht="15.75" thickBot="1">
      <c r="B3425" s="618"/>
      <c r="C3425" s="619"/>
      <c r="D3425" s="620"/>
      <c r="E3425" s="621"/>
      <c r="F3425" s="621"/>
      <c r="G3425" s="620"/>
      <c r="H3425" s="609" t="s">
        <v>307</v>
      </c>
      <c r="I3425" s="610">
        <f>SUM(H3422:H3424)</f>
        <v>0</v>
      </c>
    </row>
    <row r="3426" spans="2:10" ht="15.75" thickBot="1"/>
    <row r="3427" spans="2:10" ht="33" customHeight="1" thickBot="1">
      <c r="B3427" s="571"/>
      <c r="C3427" s="572" t="str">
        <f>+$C$2</f>
        <v>MANTENIMIENTO RESTAURANTES ESCOLARES</v>
      </c>
      <c r="D3427" s="573"/>
      <c r="E3427" s="573"/>
      <c r="F3427" s="573"/>
      <c r="G3427" s="574"/>
      <c r="H3427" s="575"/>
      <c r="I3427" s="576"/>
    </row>
    <row r="3428" spans="2:10" ht="33" customHeight="1" thickBot="1">
      <c r="B3428" s="577"/>
      <c r="C3428" s="578" t="str">
        <f>+$C$3</f>
        <v>GOBERNACION DE ANTIOQUIA</v>
      </c>
      <c r="D3428" s="579"/>
      <c r="E3428" s="579"/>
      <c r="F3428" s="579"/>
      <c r="G3428" s="580"/>
      <c r="H3428" s="581"/>
      <c r="I3428" s="582"/>
    </row>
    <row r="3429" spans="2:10" ht="15.75" thickBot="1">
      <c r="B3429" s="593"/>
      <c r="I3429" s="595"/>
    </row>
    <row r="3430" spans="2:10" ht="15.75" thickBot="1">
      <c r="B3430" s="589" t="s">
        <v>6</v>
      </c>
      <c r="C3430" s="773" t="str">
        <f>INDEX(ACTIVIDADES!$C:$C,MATCH(B3431,ACTIVIDADES!$B:$B,0))</f>
        <v>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v>
      </c>
      <c r="D3430" s="774"/>
      <c r="E3430" s="774"/>
      <c r="F3430" s="774"/>
      <c r="G3430" s="775"/>
      <c r="H3430" s="587" t="s">
        <v>289</v>
      </c>
      <c r="I3430" s="588" t="s">
        <v>290</v>
      </c>
    </row>
    <row r="3431" spans="2:10">
      <c r="B3431" s="784">
        <f>+ACTIVIDADES!B106</f>
        <v>11.159999999999997</v>
      </c>
      <c r="C3431" s="776"/>
      <c r="D3431" s="777"/>
      <c r="E3431" s="777"/>
      <c r="F3431" s="777"/>
      <c r="G3431" s="778"/>
      <c r="H3431" s="585">
        <f>IF(I3434=0,0,I3448/I3434)</f>
        <v>0.98493667468202961</v>
      </c>
      <c r="I3431" s="586">
        <f>IF(I3434=0,0,I3454/I3434)</f>
        <v>1.4210684262236208E-2</v>
      </c>
    </row>
    <row r="3432" spans="2:10" ht="15.75" thickBot="1">
      <c r="B3432" s="785"/>
      <c r="C3432" s="776"/>
      <c r="D3432" s="777"/>
      <c r="E3432" s="777"/>
      <c r="F3432" s="777"/>
      <c r="G3432" s="778"/>
      <c r="H3432" s="587" t="s">
        <v>291</v>
      </c>
      <c r="I3432" s="588" t="s">
        <v>292</v>
      </c>
    </row>
    <row r="3433" spans="2:10" ht="15.75" thickBot="1">
      <c r="B3433" s="589" t="s">
        <v>22</v>
      </c>
      <c r="C3433" s="776"/>
      <c r="D3433" s="777"/>
      <c r="E3433" s="777"/>
      <c r="F3433" s="777"/>
      <c r="G3433" s="778"/>
      <c r="H3433" s="585">
        <f>IF(I3434=0,0,I3463/I3434)</f>
        <v>7.105342131118104E-4</v>
      </c>
      <c r="I3433" s="586">
        <f>IF(I3434=0,0,I3469/I3434)</f>
        <v>1.421068426223621E-4</v>
      </c>
    </row>
    <row r="3434" spans="2:10" ht="19.5" customHeight="1" thickBot="1">
      <c r="B3434" s="590" t="str">
        <f>INDEX(ACTIVIDADES!$D:$D,MATCH(B3431,ACTIVIDADES!$B:$B,0))</f>
        <v>m</v>
      </c>
      <c r="C3434" s="781"/>
      <c r="D3434" s="782"/>
      <c r="E3434" s="782"/>
      <c r="F3434" s="782"/>
      <c r="G3434" s="783"/>
      <c r="H3434" s="591" t="s">
        <v>293</v>
      </c>
      <c r="I3434" s="592">
        <f>SUM(I3448:I3469)</f>
        <v>2385940.1933212187</v>
      </c>
      <c r="J3434" s="570">
        <f>+B3431</f>
        <v>11.159999999999997</v>
      </c>
    </row>
    <row r="3435" spans="2:10">
      <c r="B3435" s="593"/>
      <c r="C3435" s="594" t="s">
        <v>294</v>
      </c>
      <c r="I3435" s="595"/>
    </row>
    <row r="3436" spans="2:10">
      <c r="B3436" s="596" t="s">
        <v>295</v>
      </c>
      <c r="C3436" s="597" t="s">
        <v>296</v>
      </c>
      <c r="D3436" s="598" t="s">
        <v>297</v>
      </c>
      <c r="E3436" s="598" t="s">
        <v>298</v>
      </c>
      <c r="F3436" s="598" t="s">
        <v>299</v>
      </c>
      <c r="G3436" s="598" t="s">
        <v>300</v>
      </c>
      <c r="H3436" s="598" t="s">
        <v>301</v>
      </c>
      <c r="I3436" s="595"/>
    </row>
    <row r="3437" spans="2:10">
      <c r="B3437" s="599"/>
      <c r="C3437" s="606" t="s">
        <v>452</v>
      </c>
      <c r="D3437" s="601" t="str">
        <f>IFERROR(INDEX(INSUMOS!$C:$C,MATCH(C3437,INSUMOS!$B:$B,0)),"")</f>
        <v>ml</v>
      </c>
      <c r="E3437" s="661">
        <v>1</v>
      </c>
      <c r="F3437" s="603">
        <f>IFERROR(INDEX(INSUMOS!$D:$D,MATCH(C3437,INSUMOS!$B:$B,0)),"")</f>
        <v>2350000</v>
      </c>
      <c r="G3437" s="615"/>
      <c r="H3437" s="603">
        <f>IFERROR(G3437*F3437*E3437+F3437*E3437,0)</f>
        <v>2350000</v>
      </c>
      <c r="I3437" s="595"/>
    </row>
    <row r="3438" spans="2:10">
      <c r="B3438" s="599"/>
      <c r="C3438" s="633"/>
      <c r="D3438" s="601" t="str">
        <f>IFERROR(INDEX(INSUMOS!$C:$C,MATCH(C3438,INSUMOS!$B:$B,0)),"")</f>
        <v/>
      </c>
      <c r="E3438" s="661"/>
      <c r="F3438" s="603" t="str">
        <f>IFERROR(INDEX(INSUMOS!$D:$D,MATCH(C3438,INSUMOS!$B:$B,0)),"")</f>
        <v/>
      </c>
      <c r="G3438" s="615"/>
      <c r="H3438" s="603">
        <f t="shared" ref="H3438:H3447" si="98">IFERROR(G3438*F3438*E3438+F3438*E3438,0)</f>
        <v>0</v>
      </c>
      <c r="I3438" s="595"/>
    </row>
    <row r="3439" spans="2:10">
      <c r="B3439" s="599"/>
      <c r="C3439" s="633"/>
      <c r="D3439" s="601" t="str">
        <f>IFERROR(INDEX(INSUMOS!$C:$C,MATCH(C3439,INSUMOS!$B:$B,0)),"")</f>
        <v/>
      </c>
      <c r="E3439" s="661"/>
      <c r="F3439" s="603" t="str">
        <f>IFERROR(INDEX(INSUMOS!$D:$D,MATCH(C3439,INSUMOS!$B:$B,0)),"")</f>
        <v/>
      </c>
      <c r="G3439" s="615"/>
      <c r="H3439" s="603">
        <f t="shared" si="98"/>
        <v>0</v>
      </c>
      <c r="I3439" s="595"/>
    </row>
    <row r="3440" spans="2:10">
      <c r="B3440" s="599"/>
      <c r="C3440" s="633"/>
      <c r="D3440" s="601" t="str">
        <f>IFERROR(INDEX(INSUMOS!$C:$C,MATCH(C3440,INSUMOS!$B:$B,0)),"")</f>
        <v/>
      </c>
      <c r="E3440" s="661"/>
      <c r="F3440" s="603" t="str">
        <f>IFERROR(INDEX(INSUMOS!$D:$D,MATCH(C3440,INSUMOS!$B:$B,0)),"")</f>
        <v/>
      </c>
      <c r="G3440" s="615"/>
      <c r="H3440" s="603">
        <f t="shared" si="98"/>
        <v>0</v>
      </c>
      <c r="I3440" s="595"/>
    </row>
    <row r="3441" spans="2:9">
      <c r="B3441" s="599"/>
      <c r="C3441" s="633"/>
      <c r="D3441" s="601" t="str">
        <f>IFERROR(INDEX(INSUMOS!$C:$C,MATCH(C3441,INSUMOS!$B:$B,0)),"")</f>
        <v/>
      </c>
      <c r="E3441" s="661"/>
      <c r="F3441" s="603" t="str">
        <f>IFERROR(INDEX(INSUMOS!$D:$D,MATCH(C3441,INSUMOS!$B:$B,0)),"")</f>
        <v/>
      </c>
      <c r="G3441" s="615"/>
      <c r="H3441" s="603">
        <f t="shared" si="98"/>
        <v>0</v>
      </c>
      <c r="I3441" s="595"/>
    </row>
    <row r="3442" spans="2:9">
      <c r="B3442" s="599"/>
      <c r="C3442" s="650"/>
      <c r="D3442" s="601" t="str">
        <f>IFERROR(INDEX(INSUMOS!$C:$C,MATCH(C3442,INSUMOS!$B:$B,0)),"")</f>
        <v/>
      </c>
      <c r="E3442" s="651"/>
      <c r="F3442" s="603" t="str">
        <f>IFERROR(INDEX(INSUMOS!$D:$D,MATCH(C3442,INSUMOS!$B:$B,0)),"")</f>
        <v/>
      </c>
      <c r="G3442" s="615"/>
      <c r="H3442" s="603">
        <f t="shared" si="98"/>
        <v>0</v>
      </c>
      <c r="I3442" s="595"/>
    </row>
    <row r="3443" spans="2:9">
      <c r="B3443" s="599"/>
      <c r="C3443" s="650"/>
      <c r="D3443" s="601" t="str">
        <f>IFERROR(INDEX(INSUMOS!$C:$C,MATCH(C3443,INSUMOS!$B:$B,0)),"")</f>
        <v/>
      </c>
      <c r="E3443" s="651"/>
      <c r="F3443" s="603" t="str">
        <f>IFERROR(INDEX(INSUMOS!$D:$D,MATCH(C3443,INSUMOS!$B:$B,0)),"")</f>
        <v/>
      </c>
      <c r="G3443" s="615"/>
      <c r="H3443" s="603">
        <f t="shared" si="98"/>
        <v>0</v>
      </c>
      <c r="I3443" s="595"/>
    </row>
    <row r="3444" spans="2:9">
      <c r="B3444" s="599"/>
      <c r="C3444" s="650"/>
      <c r="D3444" s="601" t="str">
        <f>IFERROR(INDEX(INSUMOS!$C:$C,MATCH(C3444,INSUMOS!$B:$B,0)),"")</f>
        <v/>
      </c>
      <c r="E3444" s="651"/>
      <c r="F3444" s="603" t="str">
        <f>IFERROR(INDEX(INSUMOS!$D:$D,MATCH(C3444,INSUMOS!$B:$B,0)),"")</f>
        <v/>
      </c>
      <c r="G3444" s="615"/>
      <c r="H3444" s="603">
        <f t="shared" si="98"/>
        <v>0</v>
      </c>
      <c r="I3444" s="595"/>
    </row>
    <row r="3445" spans="2:9">
      <c r="B3445" s="599"/>
      <c r="C3445" s="650"/>
      <c r="D3445" s="601" t="str">
        <f>IFERROR(INDEX(INSUMOS!$C:$C,MATCH(C3445,INSUMOS!$B:$B,0)),"")</f>
        <v/>
      </c>
      <c r="E3445" s="651"/>
      <c r="F3445" s="603" t="str">
        <f>IFERROR(INDEX(INSUMOS!$D:$D,MATCH(C3445,INSUMOS!$B:$B,0)),"")</f>
        <v/>
      </c>
      <c r="G3445" s="615"/>
      <c r="H3445" s="603">
        <f t="shared" si="98"/>
        <v>0</v>
      </c>
      <c r="I3445" s="595"/>
    </row>
    <row r="3446" spans="2:9">
      <c r="B3446" s="599"/>
      <c r="C3446" s="650"/>
      <c r="D3446" s="601" t="str">
        <f>IFERROR(INDEX(INSUMOS!$C:$C,MATCH(C3446,INSUMOS!$B:$B,0)),"")</f>
        <v/>
      </c>
      <c r="E3446" s="651"/>
      <c r="F3446" s="603" t="str">
        <f>IFERROR(INDEX(INSUMOS!$D:$D,MATCH(C3446,INSUMOS!$B:$B,0)),"")</f>
        <v/>
      </c>
      <c r="G3446" s="615"/>
      <c r="H3446" s="603">
        <f t="shared" si="98"/>
        <v>0</v>
      </c>
      <c r="I3446" s="595"/>
    </row>
    <row r="3447" spans="2:9" ht="15.75" thickBot="1">
      <c r="B3447" s="599"/>
      <c r="C3447" s="650"/>
      <c r="D3447" s="601" t="str">
        <f>IFERROR(INDEX(INSUMOS!$C:$C,MATCH(C3447,INSUMOS!$B:$B,0)),"")</f>
        <v/>
      </c>
      <c r="E3447" s="651"/>
      <c r="F3447" s="603" t="str">
        <f>IFERROR(INDEX(INSUMOS!$D:$D,MATCH(C3447,INSUMOS!$B:$B,0)),"")</f>
        <v/>
      </c>
      <c r="G3447" s="615"/>
      <c r="H3447" s="608">
        <f t="shared" si="98"/>
        <v>0</v>
      </c>
      <c r="I3447" s="595"/>
    </row>
    <row r="3448" spans="2:9" ht="15.75" thickBot="1">
      <c r="B3448" s="593"/>
      <c r="H3448" s="609" t="s">
        <v>307</v>
      </c>
      <c r="I3448" s="610">
        <f>SUM(H3437:H3447)</f>
        <v>2350000</v>
      </c>
    </row>
    <row r="3449" spans="2:9">
      <c r="B3449" s="593"/>
      <c r="C3449" s="611" t="s">
        <v>308</v>
      </c>
      <c r="I3449" s="595"/>
    </row>
    <row r="3450" spans="2:9">
      <c r="B3450" s="596" t="s">
        <v>295</v>
      </c>
      <c r="C3450" s="597" t="s">
        <v>296</v>
      </c>
      <c r="D3450" s="598" t="s">
        <v>309</v>
      </c>
      <c r="E3450" s="612" t="s">
        <v>310</v>
      </c>
      <c r="F3450" s="612"/>
      <c r="G3450" s="613" t="s">
        <v>311</v>
      </c>
      <c r="H3450" s="614" t="s">
        <v>301</v>
      </c>
      <c r="I3450" s="595"/>
    </row>
    <row r="3451" spans="2:9">
      <c r="B3451" s="599"/>
      <c r="C3451" s="606" t="s">
        <v>330</v>
      </c>
      <c r="D3451" s="601">
        <v>1</v>
      </c>
      <c r="E3451" s="615">
        <f>IFERROR(INDEX('MANO DE OBRA'!$F:$F,MATCH(C3451,'MANO DE OBRA'!$B:$B,0)),"")</f>
        <v>0.77116642793298318</v>
      </c>
      <c r="F3451" s="603">
        <f>IFERROR(INDEX('MANO DE OBRA'!$J:$J,MATCH(C3451,'MANO DE OBRA'!$B:$B,0)),"")*D3451</f>
        <v>169529.21377933328</v>
      </c>
      <c r="G3451" s="83">
        <v>5</v>
      </c>
      <c r="H3451" s="603">
        <f>IFERROR((F3451/G3451)*D3451,0)</f>
        <v>33905.842755866659</v>
      </c>
      <c r="I3451" s="595"/>
    </row>
    <row r="3452" spans="2:9">
      <c r="B3452" s="599"/>
      <c r="C3452" s="606" t="s">
        <v>312</v>
      </c>
      <c r="D3452" s="601">
        <v>1</v>
      </c>
      <c r="E3452" s="615">
        <f>IFERROR(INDEX('MANO DE OBRA'!$F:$F,MATCH(C3452,'MANO DE OBRA'!$B:$B,0)),"")</f>
        <v>0.77116642793298318</v>
      </c>
      <c r="F3452" s="603">
        <f>IFERROR(INDEX('MANO DE OBRA'!$J:$J,MATCH(C3452,'MANO DE OBRA'!$B:$B,0)),"")*D3452</f>
        <v>103371.47181666666</v>
      </c>
      <c r="G3452" s="83"/>
      <c r="H3452" s="603">
        <f>IFERROR((F3452/G3452)*D3452,0)</f>
        <v>0</v>
      </c>
      <c r="I3452" s="595"/>
    </row>
    <row r="3453" spans="2:9" ht="15.75" thickBot="1">
      <c r="B3453" s="599"/>
      <c r="C3453" s="606"/>
      <c r="D3453" s="601"/>
      <c r="E3453" s="615" t="str">
        <f>IFERROR(INDEX('MANO DE OBRA'!$F:$F,MATCH(C3453,'MANO DE OBRA'!$B:$B,0)),"")</f>
        <v/>
      </c>
      <c r="F3453" s="603" t="str">
        <f>IFERROR(INDEX('MANO DE OBRA'!$J:$J,MATCH(C3453,'MANO DE OBRA'!$B:$B,0)),"")</f>
        <v/>
      </c>
      <c r="G3453" s="83"/>
      <c r="H3453" s="603">
        <f>IFERROR((F3453/G3453)*D3453,0)</f>
        <v>0</v>
      </c>
      <c r="I3453" s="595"/>
    </row>
    <row r="3454" spans="2:9" ht="15.75" thickBot="1">
      <c r="B3454" s="593"/>
      <c r="H3454" s="609" t="s">
        <v>307</v>
      </c>
      <c r="I3454" s="610">
        <f>SUM(H3451:H3453)</f>
        <v>33905.842755866659</v>
      </c>
    </row>
    <row r="3455" spans="2:9">
      <c r="B3455" s="593"/>
      <c r="C3455" s="611" t="s">
        <v>313</v>
      </c>
      <c r="I3455" s="595"/>
    </row>
    <row r="3456" spans="2:9" ht="30">
      <c r="B3456" s="596" t="s">
        <v>295</v>
      </c>
      <c r="C3456" s="597" t="s">
        <v>296</v>
      </c>
      <c r="D3456" s="613" t="s">
        <v>238</v>
      </c>
      <c r="E3456" s="613" t="s">
        <v>22</v>
      </c>
      <c r="F3456" s="613" t="s">
        <v>314</v>
      </c>
      <c r="G3456" s="613" t="s">
        <v>315</v>
      </c>
      <c r="H3456" s="613" t="s">
        <v>301</v>
      </c>
      <c r="I3456" s="595"/>
    </row>
    <row r="3457" spans="2:9">
      <c r="B3457" s="599"/>
      <c r="C3457" s="616" t="s">
        <v>316</v>
      </c>
      <c r="D3457" s="615">
        <v>0.05</v>
      </c>
      <c r="E3457" s="602"/>
      <c r="F3457" s="603">
        <f>+I3454</f>
        <v>33905.842755866659</v>
      </c>
      <c r="G3457" s="601">
        <v>1</v>
      </c>
      <c r="H3457" s="603">
        <f>IFERROR(G3457*F3457*D3457,0)</f>
        <v>1695.292137793333</v>
      </c>
      <c r="I3457" s="595"/>
    </row>
    <row r="3458" spans="2:9">
      <c r="B3458" s="599"/>
      <c r="C3458" s="606"/>
      <c r="D3458" s="601"/>
      <c r="E3458" s="601" t="str">
        <f>IFERROR(INDEX(INSUMOS!$C:$C,MATCH(C3458,INSUMOS!$B:$B,0)),"")</f>
        <v/>
      </c>
      <c r="F3458" s="603" t="str">
        <f>IFERROR(INDEX(INSUMOS!$D:$D,MATCH(C3458,INSUMOS!$B:$B,0)),"")</f>
        <v/>
      </c>
      <c r="G3458" s="83"/>
      <c r="H3458" s="603">
        <f>IFERROR(G3458*F3458,0)</f>
        <v>0</v>
      </c>
      <c r="I3458" s="595"/>
    </row>
    <row r="3459" spans="2:9">
      <c r="B3459" s="599"/>
      <c r="C3459" s="606"/>
      <c r="D3459" s="601"/>
      <c r="E3459" s="601" t="str">
        <f>IFERROR(INDEX(INSUMOS!$C:$C,MATCH(C3459,INSUMOS!$B:$B,0)),"")</f>
        <v/>
      </c>
      <c r="F3459" s="603" t="str">
        <f>IFERROR(INDEX(INSUMOS!$D:$D,MATCH(C3459,INSUMOS!$B:$B,0)),"")</f>
        <v/>
      </c>
      <c r="G3459" s="83"/>
      <c r="H3459" s="603">
        <f>IFERROR(G3459*F3459,0)</f>
        <v>0</v>
      </c>
      <c r="I3459" s="595"/>
    </row>
    <row r="3460" spans="2:9">
      <c r="B3460" s="599"/>
      <c r="C3460" s="636"/>
      <c r="D3460" s="601"/>
      <c r="E3460" s="601" t="str">
        <f>IFERROR(INDEX(INSUMOS!$C:$C,MATCH(C3460,INSUMOS!$B:$B,0)),"")</f>
        <v/>
      </c>
      <c r="F3460" s="603" t="str">
        <f>IFERROR(INDEX(INSUMOS!$D:$D,MATCH(C3460,INSUMOS!$B:$B,0)),"")</f>
        <v/>
      </c>
      <c r="G3460" s="83"/>
      <c r="H3460" s="603">
        <f>IFERROR(G3460*F3460,0)</f>
        <v>0</v>
      </c>
      <c r="I3460" s="595"/>
    </row>
    <row r="3461" spans="2:9">
      <c r="B3461" s="599"/>
      <c r="C3461" s="654"/>
      <c r="D3461" s="601"/>
      <c r="E3461" s="601" t="str">
        <f>IFERROR(INDEX(INSUMOS!$C:$C,MATCH(C3461,INSUMOS!$B:$B,0)),"")</f>
        <v/>
      </c>
      <c r="F3461" s="603" t="str">
        <f>IFERROR(INDEX(INSUMOS!$D:$D,MATCH(C3461,INSUMOS!$B:$B,0)),"")</f>
        <v/>
      </c>
      <c r="G3461" s="83"/>
      <c r="H3461" s="603">
        <f>IFERROR(G3461*F3461,0)</f>
        <v>0</v>
      </c>
      <c r="I3461" s="595"/>
    </row>
    <row r="3462" spans="2:9" ht="15.75" thickBot="1">
      <c r="B3462" s="599"/>
      <c r="C3462" s="600"/>
      <c r="D3462" s="601"/>
      <c r="E3462" s="601" t="str">
        <f>IFERROR(INDEX(INSUMOS!$C:$C,MATCH(C3462,INSUMOS!$B:$B,0)),"")</f>
        <v/>
      </c>
      <c r="F3462" s="607" t="str">
        <f>IFERROR(INDEX(INSUMOS!$D:$D,MATCH(C3462,INSUMOS!$B:$B,0)),"")</f>
        <v/>
      </c>
      <c r="G3462" s="83"/>
      <c r="H3462" s="608">
        <f>IFERROR(G3462*F3462,0)</f>
        <v>0</v>
      </c>
      <c r="I3462" s="595"/>
    </row>
    <row r="3463" spans="2:9" ht="15.75" thickBot="1">
      <c r="B3463" s="593"/>
      <c r="H3463" s="609" t="s">
        <v>307</v>
      </c>
      <c r="I3463" s="610">
        <f>SUM(H3457:H3462)</f>
        <v>1695.292137793333</v>
      </c>
    </row>
    <row r="3464" spans="2:9">
      <c r="B3464" s="593"/>
      <c r="C3464" s="611" t="s">
        <v>317</v>
      </c>
      <c r="I3464" s="595"/>
    </row>
    <row r="3465" spans="2:9" ht="30">
      <c r="B3465" s="596" t="s">
        <v>295</v>
      </c>
      <c r="C3465" s="597" t="s">
        <v>296</v>
      </c>
      <c r="D3465" s="613" t="s">
        <v>238</v>
      </c>
      <c r="E3465" s="613" t="s">
        <v>22</v>
      </c>
      <c r="F3465" s="613" t="s">
        <v>314</v>
      </c>
      <c r="G3465" s="613" t="s">
        <v>315</v>
      </c>
      <c r="H3465" s="598" t="s">
        <v>301</v>
      </c>
      <c r="I3465" s="595"/>
    </row>
    <row r="3466" spans="2:9">
      <c r="B3466" s="599"/>
      <c r="C3466" s="616" t="s">
        <v>318</v>
      </c>
      <c r="D3466" s="615">
        <v>0.01</v>
      </c>
      <c r="E3466" s="617">
        <v>1</v>
      </c>
      <c r="F3466" s="603">
        <f>+I3454</f>
        <v>33905.842755866659</v>
      </c>
      <c r="G3466" s="601">
        <v>0.01</v>
      </c>
      <c r="H3466" s="603">
        <f>IFERROR(G3466*F3466,0)</f>
        <v>339.05842755866661</v>
      </c>
      <c r="I3466" s="595"/>
    </row>
    <row r="3467" spans="2:9">
      <c r="B3467" s="599"/>
      <c r="C3467" s="600"/>
      <c r="E3467" s="601" t="str">
        <f>IFERROR(INDEX(INSUMOS!$C:$C,MATCH(C3467,INSUMOS!$B:$B,0)),"")</f>
        <v/>
      </c>
      <c r="F3467" s="603" t="str">
        <f>IFERROR(INDEX(INSUMOS!$D:$D,MATCH(C3467,INSUMOS!$B:$B,0)),"")</f>
        <v/>
      </c>
      <c r="G3467" s="601">
        <v>1</v>
      </c>
      <c r="H3467" s="603">
        <f>IFERROR(G3467*F3467,0)</f>
        <v>0</v>
      </c>
      <c r="I3467" s="595"/>
    </row>
    <row r="3468" spans="2:9" ht="15.75" thickBot="1">
      <c r="B3468" s="599"/>
      <c r="C3468" s="606"/>
      <c r="D3468" s="601" t="str">
        <f>IFERROR(INDEX(INSUMOS!$C:$C,MATCH(C3468,INSUMOS!$B:$B,0)),"")</f>
        <v/>
      </c>
      <c r="E3468" s="602"/>
      <c r="F3468" s="603" t="str">
        <f>IFERROR(INDEX(INSUMOS!$D:$D,MATCH(C3468,INSUMOS!$B:$B,0)),"")</f>
        <v/>
      </c>
      <c r="G3468" s="601"/>
      <c r="H3468" s="603">
        <f>IFERROR(G3468*F3468,0)</f>
        <v>0</v>
      </c>
      <c r="I3468" s="595"/>
    </row>
    <row r="3469" spans="2:9" ht="15.75" thickBot="1">
      <c r="B3469" s="618"/>
      <c r="C3469" s="619"/>
      <c r="D3469" s="620"/>
      <c r="E3469" s="621"/>
      <c r="F3469" s="621"/>
      <c r="G3469" s="620"/>
      <c r="H3469" s="609" t="s">
        <v>307</v>
      </c>
      <c r="I3469" s="610">
        <f>SUM(H3466:H3468)</f>
        <v>339.05842755866661</v>
      </c>
    </row>
    <row r="3470" spans="2:9" ht="15.75" thickBot="1"/>
    <row r="3471" spans="2:9" ht="33" customHeight="1" thickBot="1">
      <c r="B3471" s="571"/>
      <c r="C3471" s="572" t="str">
        <f>+$C$2</f>
        <v>MANTENIMIENTO RESTAURANTES ESCOLARES</v>
      </c>
      <c r="D3471" s="573"/>
      <c r="E3471" s="573"/>
      <c r="F3471" s="573"/>
      <c r="G3471" s="574"/>
      <c r="H3471" s="575"/>
      <c r="I3471" s="576"/>
    </row>
    <row r="3472" spans="2:9" ht="33" customHeight="1" thickBot="1">
      <c r="B3472" s="577"/>
      <c r="C3472" s="578" t="str">
        <f>+$C$3</f>
        <v>GOBERNACION DE ANTIOQUIA</v>
      </c>
      <c r="D3472" s="579"/>
      <c r="E3472" s="579"/>
      <c r="F3472" s="579"/>
      <c r="G3472" s="580"/>
      <c r="H3472" s="581"/>
      <c r="I3472" s="582"/>
    </row>
    <row r="3473" spans="2:10" ht="15.75" thickBot="1">
      <c r="B3473" s="593"/>
      <c r="I3473" s="595"/>
    </row>
    <row r="3474" spans="2:10" ht="15.75" thickBot="1">
      <c r="B3474" s="589" t="s">
        <v>6</v>
      </c>
      <c r="C3474" s="773" t="str">
        <f>INDEX(ACTIVIDADES!$C:$C,MATCH(B3475,ACTIVIDADES!$B:$B,0))</f>
        <v>Suministro e instalación de MESÓN DE LAVAMANOS EN ACERO INOXIDABLE AISI 304,  con doble lavamanos, calibre 20, espesor 0.02m. Incluye griferías, abastos, desagues y todo lo necesario para su correcta instalación y funcionamiento.</v>
      </c>
      <c r="D3474" s="774"/>
      <c r="E3474" s="774"/>
      <c r="F3474" s="774"/>
      <c r="G3474" s="775"/>
      <c r="H3474" s="587" t="s">
        <v>289</v>
      </c>
      <c r="I3474" s="588" t="s">
        <v>290</v>
      </c>
    </row>
    <row r="3475" spans="2:10">
      <c r="B3475" s="784">
        <f>+ACTIVIDADES!B107</f>
        <v>11.169999999999996</v>
      </c>
      <c r="C3475" s="776"/>
      <c r="D3475" s="777"/>
      <c r="E3475" s="777"/>
      <c r="F3475" s="777"/>
      <c r="G3475" s="778"/>
      <c r="H3475" s="585">
        <f>IF(I3478=0,0,I3492/I3478)</f>
        <v>0.94835735359715023</v>
      </c>
      <c r="I3475" s="586">
        <f>IF(I3478=0,0,I3498/I3478)</f>
        <v>4.8719477738537589E-2</v>
      </c>
    </row>
    <row r="3476" spans="2:10" ht="15.75" thickBot="1">
      <c r="B3476" s="785"/>
      <c r="C3476" s="776"/>
      <c r="D3476" s="777"/>
      <c r="E3476" s="777"/>
      <c r="F3476" s="777"/>
      <c r="G3476" s="778"/>
      <c r="H3476" s="587" t="s">
        <v>291</v>
      </c>
      <c r="I3476" s="588" t="s">
        <v>292</v>
      </c>
    </row>
    <row r="3477" spans="2:10" ht="15.75" thickBot="1">
      <c r="B3477" s="589" t="s">
        <v>22</v>
      </c>
      <c r="C3477" s="776"/>
      <c r="D3477" s="777"/>
      <c r="E3477" s="777"/>
      <c r="F3477" s="777"/>
      <c r="G3477" s="778"/>
      <c r="H3477" s="585">
        <f>IF(I3478=0,0,I3507/I3478)</f>
        <v>2.4359738869268797E-3</v>
      </c>
      <c r="I3477" s="586">
        <f>IF(I3478=0,0,I3513/I3478)</f>
        <v>4.8719477738537589E-4</v>
      </c>
    </row>
    <row r="3478" spans="2:10" ht="19.5" customHeight="1" thickBot="1">
      <c r="B3478" s="590" t="str">
        <f>INDEX(ACTIVIDADES!$D:$D,MATCH(B3475,ACTIVIDADES!$B:$B,0))</f>
        <v>un</v>
      </c>
      <c r="C3478" s="781"/>
      <c r="D3478" s="782"/>
      <c r="E3478" s="782"/>
      <c r="F3478" s="782"/>
      <c r="G3478" s="783"/>
      <c r="H3478" s="591" t="s">
        <v>293</v>
      </c>
      <c r="I3478" s="592">
        <f>SUM(I3492:I3513)</f>
        <v>1739850.4833030466</v>
      </c>
      <c r="J3478" s="570">
        <f>+B3475</f>
        <v>11.169999999999996</v>
      </c>
    </row>
    <row r="3479" spans="2:10">
      <c r="B3479" s="593"/>
      <c r="C3479" s="594" t="s">
        <v>294</v>
      </c>
      <c r="I3479" s="595"/>
    </row>
    <row r="3480" spans="2:10">
      <c r="B3480" s="596" t="s">
        <v>295</v>
      </c>
      <c r="C3480" s="597" t="s">
        <v>296</v>
      </c>
      <c r="D3480" s="598" t="s">
        <v>297</v>
      </c>
      <c r="E3480" s="598" t="s">
        <v>298</v>
      </c>
      <c r="F3480" s="598" t="s">
        <v>299</v>
      </c>
      <c r="G3480" s="598" t="s">
        <v>300</v>
      </c>
      <c r="H3480" s="598" t="s">
        <v>301</v>
      </c>
      <c r="I3480" s="595"/>
    </row>
    <row r="3481" spans="2:10" ht="30">
      <c r="B3481" s="599"/>
      <c r="C3481" s="567" t="s">
        <v>453</v>
      </c>
      <c r="D3481" s="601" t="str">
        <f>IFERROR(INDEX(INSUMOS!$C:$C,MATCH(C3481,INSUMOS!$B:$B,0)),"")</f>
        <v>un</v>
      </c>
      <c r="E3481" s="661">
        <v>1</v>
      </c>
      <c r="F3481" s="603">
        <f>IFERROR(INDEX(INSUMOS!$D:$D,MATCH(C3481,INSUMOS!$B:$B,0)),"")</f>
        <v>1650000</v>
      </c>
      <c r="G3481" s="615"/>
      <c r="H3481" s="603">
        <f>IFERROR(G3481*F3481*E3481+F3481*E3481,0)</f>
        <v>1650000</v>
      </c>
      <c r="I3481" s="595"/>
    </row>
    <row r="3482" spans="2:10">
      <c r="B3482" s="599"/>
      <c r="C3482" s="633"/>
      <c r="D3482" s="601" t="str">
        <f>IFERROR(INDEX(INSUMOS!$C:$C,MATCH(C3482,INSUMOS!$B:$B,0)),"")</f>
        <v/>
      </c>
      <c r="E3482" s="661"/>
      <c r="F3482" s="603" t="str">
        <f>IFERROR(INDEX(INSUMOS!$D:$D,MATCH(C3482,INSUMOS!$B:$B,0)),"")</f>
        <v/>
      </c>
      <c r="G3482" s="615"/>
      <c r="H3482" s="603">
        <f t="shared" ref="H3482:H3491" si="99">IFERROR(G3482*F3482*E3482+F3482*E3482,0)</f>
        <v>0</v>
      </c>
      <c r="I3482" s="595"/>
    </row>
    <row r="3483" spans="2:10">
      <c r="B3483" s="599"/>
      <c r="C3483" s="633"/>
      <c r="D3483" s="601" t="str">
        <f>IFERROR(INDEX(INSUMOS!$C:$C,MATCH(C3483,INSUMOS!$B:$B,0)),"")</f>
        <v/>
      </c>
      <c r="E3483" s="661"/>
      <c r="F3483" s="603" t="str">
        <f>IFERROR(INDEX(INSUMOS!$D:$D,MATCH(C3483,INSUMOS!$B:$B,0)),"")</f>
        <v/>
      </c>
      <c r="G3483" s="615"/>
      <c r="H3483" s="603">
        <f t="shared" si="99"/>
        <v>0</v>
      </c>
      <c r="I3483" s="595"/>
    </row>
    <row r="3484" spans="2:10">
      <c r="B3484" s="599"/>
      <c r="C3484" s="633"/>
      <c r="D3484" s="601" t="str">
        <f>IFERROR(INDEX(INSUMOS!$C:$C,MATCH(C3484,INSUMOS!$B:$B,0)),"")</f>
        <v/>
      </c>
      <c r="E3484" s="661"/>
      <c r="F3484" s="603" t="str">
        <f>IFERROR(INDEX(INSUMOS!$D:$D,MATCH(C3484,INSUMOS!$B:$B,0)),"")</f>
        <v/>
      </c>
      <c r="G3484" s="615"/>
      <c r="H3484" s="603">
        <f t="shared" si="99"/>
        <v>0</v>
      </c>
      <c r="I3484" s="595"/>
    </row>
    <row r="3485" spans="2:10">
      <c r="B3485" s="599"/>
      <c r="C3485" s="633"/>
      <c r="D3485" s="601" t="str">
        <f>IFERROR(INDEX(INSUMOS!$C:$C,MATCH(C3485,INSUMOS!$B:$B,0)),"")</f>
        <v/>
      </c>
      <c r="E3485" s="661"/>
      <c r="F3485" s="603" t="str">
        <f>IFERROR(INDEX(INSUMOS!$D:$D,MATCH(C3485,INSUMOS!$B:$B,0)),"")</f>
        <v/>
      </c>
      <c r="G3485" s="615"/>
      <c r="H3485" s="603">
        <f t="shared" si="99"/>
        <v>0</v>
      </c>
      <c r="I3485" s="595"/>
    </row>
    <row r="3486" spans="2:10">
      <c r="B3486" s="599"/>
      <c r="C3486" s="650"/>
      <c r="D3486" s="601" t="str">
        <f>IFERROR(INDEX(INSUMOS!$C:$C,MATCH(C3486,INSUMOS!$B:$B,0)),"")</f>
        <v/>
      </c>
      <c r="E3486" s="651"/>
      <c r="F3486" s="603" t="str">
        <f>IFERROR(INDEX(INSUMOS!$D:$D,MATCH(C3486,INSUMOS!$B:$B,0)),"")</f>
        <v/>
      </c>
      <c r="G3486" s="615"/>
      <c r="H3486" s="603">
        <f t="shared" si="99"/>
        <v>0</v>
      </c>
      <c r="I3486" s="595"/>
    </row>
    <row r="3487" spans="2:10">
      <c r="B3487" s="599"/>
      <c r="C3487" s="650"/>
      <c r="D3487" s="601" t="str">
        <f>IFERROR(INDEX(INSUMOS!$C:$C,MATCH(C3487,INSUMOS!$B:$B,0)),"")</f>
        <v/>
      </c>
      <c r="E3487" s="651"/>
      <c r="F3487" s="603" t="str">
        <f>IFERROR(INDEX(INSUMOS!$D:$D,MATCH(C3487,INSUMOS!$B:$B,0)),"")</f>
        <v/>
      </c>
      <c r="G3487" s="615"/>
      <c r="H3487" s="603">
        <f t="shared" si="99"/>
        <v>0</v>
      </c>
      <c r="I3487" s="595"/>
    </row>
    <row r="3488" spans="2:10">
      <c r="B3488" s="599"/>
      <c r="C3488" s="650"/>
      <c r="D3488" s="601" t="str">
        <f>IFERROR(INDEX(INSUMOS!$C:$C,MATCH(C3488,INSUMOS!$B:$B,0)),"")</f>
        <v/>
      </c>
      <c r="E3488" s="651"/>
      <c r="F3488" s="603" t="str">
        <f>IFERROR(INDEX(INSUMOS!$D:$D,MATCH(C3488,INSUMOS!$B:$B,0)),"")</f>
        <v/>
      </c>
      <c r="G3488" s="615"/>
      <c r="H3488" s="603">
        <f t="shared" si="99"/>
        <v>0</v>
      </c>
      <c r="I3488" s="595"/>
    </row>
    <row r="3489" spans="2:9">
      <c r="B3489" s="599"/>
      <c r="C3489" s="650"/>
      <c r="D3489" s="601" t="str">
        <f>IFERROR(INDEX(INSUMOS!$C:$C,MATCH(C3489,INSUMOS!$B:$B,0)),"")</f>
        <v/>
      </c>
      <c r="E3489" s="651"/>
      <c r="F3489" s="603" t="str">
        <f>IFERROR(INDEX(INSUMOS!$D:$D,MATCH(C3489,INSUMOS!$B:$B,0)),"")</f>
        <v/>
      </c>
      <c r="G3489" s="615"/>
      <c r="H3489" s="603">
        <f t="shared" si="99"/>
        <v>0</v>
      </c>
      <c r="I3489" s="595"/>
    </row>
    <row r="3490" spans="2:9">
      <c r="B3490" s="599"/>
      <c r="C3490" s="650"/>
      <c r="D3490" s="601" t="str">
        <f>IFERROR(INDEX(INSUMOS!$C:$C,MATCH(C3490,INSUMOS!$B:$B,0)),"")</f>
        <v/>
      </c>
      <c r="E3490" s="651"/>
      <c r="F3490" s="603" t="str">
        <f>IFERROR(INDEX(INSUMOS!$D:$D,MATCH(C3490,INSUMOS!$B:$B,0)),"")</f>
        <v/>
      </c>
      <c r="G3490" s="615"/>
      <c r="H3490" s="603">
        <f t="shared" si="99"/>
        <v>0</v>
      </c>
      <c r="I3490" s="595"/>
    </row>
    <row r="3491" spans="2:9" ht="15.75" thickBot="1">
      <c r="B3491" s="599"/>
      <c r="C3491" s="650"/>
      <c r="D3491" s="601" t="str">
        <f>IFERROR(INDEX(INSUMOS!$C:$C,MATCH(C3491,INSUMOS!$B:$B,0)),"")</f>
        <v/>
      </c>
      <c r="E3491" s="651"/>
      <c r="F3491" s="603" t="str">
        <f>IFERROR(INDEX(INSUMOS!$D:$D,MATCH(C3491,INSUMOS!$B:$B,0)),"")</f>
        <v/>
      </c>
      <c r="G3491" s="615"/>
      <c r="H3491" s="608">
        <f t="shared" si="99"/>
        <v>0</v>
      </c>
      <c r="I3491" s="595"/>
    </row>
    <row r="3492" spans="2:9" ht="15.75" thickBot="1">
      <c r="B3492" s="593"/>
      <c r="H3492" s="609" t="s">
        <v>307</v>
      </c>
      <c r="I3492" s="610">
        <f>SUM(H3481:H3491)</f>
        <v>1650000</v>
      </c>
    </row>
    <row r="3493" spans="2:9">
      <c r="B3493" s="593"/>
      <c r="C3493" s="611" t="s">
        <v>308</v>
      </c>
      <c r="I3493" s="595"/>
    </row>
    <row r="3494" spans="2:9">
      <c r="B3494" s="596" t="s">
        <v>295</v>
      </c>
      <c r="C3494" s="597" t="s">
        <v>296</v>
      </c>
      <c r="D3494" s="598" t="s">
        <v>309</v>
      </c>
      <c r="E3494" s="612" t="s">
        <v>310</v>
      </c>
      <c r="F3494" s="612"/>
      <c r="G3494" s="613" t="s">
        <v>311</v>
      </c>
      <c r="H3494" s="614" t="s">
        <v>301</v>
      </c>
      <c r="I3494" s="595"/>
    </row>
    <row r="3495" spans="2:9">
      <c r="B3495" s="599"/>
      <c r="C3495" s="606" t="s">
        <v>330</v>
      </c>
      <c r="D3495" s="601">
        <v>1</v>
      </c>
      <c r="E3495" s="615">
        <f>IFERROR(INDEX('MANO DE OBRA'!$F:$F,MATCH(C3495,'MANO DE OBRA'!$B:$B,0)),"")</f>
        <v>0.77116642793298318</v>
      </c>
      <c r="F3495" s="603">
        <f>IFERROR(INDEX('MANO DE OBRA'!$J:$J,MATCH(C3495,'MANO DE OBRA'!$B:$B,0)),"")*D3495</f>
        <v>169529.21377933328</v>
      </c>
      <c r="G3495" s="83">
        <v>2</v>
      </c>
      <c r="H3495" s="603">
        <f>IFERROR((F3495/G3495)*D3495,0)</f>
        <v>84764.60688966664</v>
      </c>
      <c r="I3495" s="595"/>
    </row>
    <row r="3496" spans="2:9">
      <c r="B3496" s="599"/>
      <c r="C3496" s="606" t="s">
        <v>312</v>
      </c>
      <c r="D3496" s="601">
        <v>1</v>
      </c>
      <c r="E3496" s="615">
        <f>IFERROR(INDEX('MANO DE OBRA'!$F:$F,MATCH(C3496,'MANO DE OBRA'!$B:$B,0)),"")</f>
        <v>0.77116642793298318</v>
      </c>
      <c r="F3496" s="603">
        <f>IFERROR(INDEX('MANO DE OBRA'!$J:$J,MATCH(C3496,'MANO DE OBRA'!$B:$B,0)),"")*D3496</f>
        <v>103371.47181666666</v>
      </c>
      <c r="G3496" s="83"/>
      <c r="H3496" s="603">
        <f>IFERROR((F3496/G3496)*D3496,0)</f>
        <v>0</v>
      </c>
      <c r="I3496" s="595"/>
    </row>
    <row r="3497" spans="2:9" ht="15.75" thickBot="1">
      <c r="B3497" s="599"/>
      <c r="C3497" s="606"/>
      <c r="D3497" s="601"/>
      <c r="E3497" s="615" t="str">
        <f>IFERROR(INDEX('MANO DE OBRA'!$F:$F,MATCH(C3497,'MANO DE OBRA'!$B:$B,0)),"")</f>
        <v/>
      </c>
      <c r="F3497" s="603" t="str">
        <f>IFERROR(INDEX('MANO DE OBRA'!$J:$J,MATCH(C3497,'MANO DE OBRA'!$B:$B,0)),"")</f>
        <v/>
      </c>
      <c r="G3497" s="83"/>
      <c r="H3497" s="603">
        <f>IFERROR((F3497/G3497)*D3497,0)</f>
        <v>0</v>
      </c>
      <c r="I3497" s="595"/>
    </row>
    <row r="3498" spans="2:9" ht="15.75" thickBot="1">
      <c r="B3498" s="593"/>
      <c r="H3498" s="609" t="s">
        <v>307</v>
      </c>
      <c r="I3498" s="610">
        <f>SUM(H3495:H3497)</f>
        <v>84764.60688966664</v>
      </c>
    </row>
    <row r="3499" spans="2:9">
      <c r="B3499" s="593"/>
      <c r="C3499" s="611" t="s">
        <v>313</v>
      </c>
      <c r="I3499" s="595"/>
    </row>
    <row r="3500" spans="2:9" ht="30">
      <c r="B3500" s="596" t="s">
        <v>295</v>
      </c>
      <c r="C3500" s="597" t="s">
        <v>296</v>
      </c>
      <c r="D3500" s="613" t="s">
        <v>238</v>
      </c>
      <c r="E3500" s="613" t="s">
        <v>22</v>
      </c>
      <c r="F3500" s="613" t="s">
        <v>314</v>
      </c>
      <c r="G3500" s="613" t="s">
        <v>315</v>
      </c>
      <c r="H3500" s="613" t="s">
        <v>301</v>
      </c>
      <c r="I3500" s="595"/>
    </row>
    <row r="3501" spans="2:9">
      <c r="B3501" s="599"/>
      <c r="C3501" s="616" t="s">
        <v>316</v>
      </c>
      <c r="D3501" s="615">
        <v>0.05</v>
      </c>
      <c r="E3501" s="602"/>
      <c r="F3501" s="603">
        <f>+I3498</f>
        <v>84764.60688966664</v>
      </c>
      <c r="G3501" s="601">
        <v>1</v>
      </c>
      <c r="H3501" s="603">
        <f>IFERROR(G3501*F3501*D3501,0)</f>
        <v>4238.2303444833324</v>
      </c>
      <c r="I3501" s="595"/>
    </row>
    <row r="3502" spans="2:9">
      <c r="B3502" s="599"/>
      <c r="C3502" s="606"/>
      <c r="D3502" s="601"/>
      <c r="E3502" s="601" t="str">
        <f>IFERROR(INDEX(INSUMOS!$C:$C,MATCH(C3502,INSUMOS!$B:$B,0)),"")</f>
        <v/>
      </c>
      <c r="F3502" s="603" t="str">
        <f>IFERROR(INDEX(INSUMOS!$D:$D,MATCH(C3502,INSUMOS!$B:$B,0)),"")</f>
        <v/>
      </c>
      <c r="G3502" s="83"/>
      <c r="H3502" s="603">
        <f>IFERROR(G3502*F3502,0)</f>
        <v>0</v>
      </c>
      <c r="I3502" s="595"/>
    </row>
    <row r="3503" spans="2:9">
      <c r="B3503" s="599"/>
      <c r="C3503" s="606"/>
      <c r="D3503" s="601"/>
      <c r="E3503" s="601" t="str">
        <f>IFERROR(INDEX(INSUMOS!$C:$C,MATCH(C3503,INSUMOS!$B:$B,0)),"")</f>
        <v/>
      </c>
      <c r="F3503" s="603" t="str">
        <f>IFERROR(INDEX(INSUMOS!$D:$D,MATCH(C3503,INSUMOS!$B:$B,0)),"")</f>
        <v/>
      </c>
      <c r="G3503" s="83"/>
      <c r="H3503" s="603">
        <f>IFERROR(G3503*F3503,0)</f>
        <v>0</v>
      </c>
      <c r="I3503" s="595"/>
    </row>
    <row r="3504" spans="2:9">
      <c r="B3504" s="599"/>
      <c r="C3504" s="636"/>
      <c r="D3504" s="601"/>
      <c r="E3504" s="601" t="str">
        <f>IFERROR(INDEX(INSUMOS!$C:$C,MATCH(C3504,INSUMOS!$B:$B,0)),"")</f>
        <v/>
      </c>
      <c r="F3504" s="603" t="str">
        <f>IFERROR(INDEX(INSUMOS!$D:$D,MATCH(C3504,INSUMOS!$B:$B,0)),"")</f>
        <v/>
      </c>
      <c r="G3504" s="83"/>
      <c r="H3504" s="603">
        <f>IFERROR(G3504*F3504,0)</f>
        <v>0</v>
      </c>
      <c r="I3504" s="595"/>
    </row>
    <row r="3505" spans="2:9">
      <c r="B3505" s="599"/>
      <c r="C3505" s="654"/>
      <c r="D3505" s="601"/>
      <c r="E3505" s="601" t="str">
        <f>IFERROR(INDEX(INSUMOS!$C:$C,MATCH(C3505,INSUMOS!$B:$B,0)),"")</f>
        <v/>
      </c>
      <c r="F3505" s="603" t="str">
        <f>IFERROR(INDEX(INSUMOS!$D:$D,MATCH(C3505,INSUMOS!$B:$B,0)),"")</f>
        <v/>
      </c>
      <c r="G3505" s="83"/>
      <c r="H3505" s="603">
        <f>IFERROR(G3505*F3505,0)</f>
        <v>0</v>
      </c>
      <c r="I3505" s="595"/>
    </row>
    <row r="3506" spans="2:9" ht="15.75" thickBot="1">
      <c r="B3506" s="599"/>
      <c r="C3506" s="600"/>
      <c r="D3506" s="601"/>
      <c r="E3506" s="601" t="str">
        <f>IFERROR(INDEX(INSUMOS!$C:$C,MATCH(C3506,INSUMOS!$B:$B,0)),"")</f>
        <v/>
      </c>
      <c r="F3506" s="607" t="str">
        <f>IFERROR(INDEX(INSUMOS!$D:$D,MATCH(C3506,INSUMOS!$B:$B,0)),"")</f>
        <v/>
      </c>
      <c r="G3506" s="83"/>
      <c r="H3506" s="608">
        <f>IFERROR(G3506*F3506,0)</f>
        <v>0</v>
      </c>
      <c r="I3506" s="595"/>
    </row>
    <row r="3507" spans="2:9" ht="15.75" thickBot="1">
      <c r="B3507" s="593"/>
      <c r="H3507" s="609" t="s">
        <v>307</v>
      </c>
      <c r="I3507" s="610">
        <f>SUM(H3501:H3506)</f>
        <v>4238.2303444833324</v>
      </c>
    </row>
    <row r="3508" spans="2:9">
      <c r="B3508" s="593"/>
      <c r="C3508" s="611" t="s">
        <v>317</v>
      </c>
      <c r="I3508" s="595"/>
    </row>
    <row r="3509" spans="2:9" ht="30">
      <c r="B3509" s="596" t="s">
        <v>295</v>
      </c>
      <c r="C3509" s="597" t="s">
        <v>296</v>
      </c>
      <c r="D3509" s="613" t="s">
        <v>238</v>
      </c>
      <c r="E3509" s="613" t="s">
        <v>22</v>
      </c>
      <c r="F3509" s="613" t="s">
        <v>314</v>
      </c>
      <c r="G3509" s="613" t="s">
        <v>315</v>
      </c>
      <c r="H3509" s="598" t="s">
        <v>301</v>
      </c>
      <c r="I3509" s="595"/>
    </row>
    <row r="3510" spans="2:9">
      <c r="B3510" s="599"/>
      <c r="C3510" s="616" t="s">
        <v>318</v>
      </c>
      <c r="D3510" s="615">
        <v>0.01</v>
      </c>
      <c r="E3510" s="617">
        <v>1</v>
      </c>
      <c r="F3510" s="603">
        <f>+I3498</f>
        <v>84764.60688966664</v>
      </c>
      <c r="G3510" s="601">
        <v>0.01</v>
      </c>
      <c r="H3510" s="603">
        <f>IFERROR(G3510*F3510,0)</f>
        <v>847.64606889666641</v>
      </c>
      <c r="I3510" s="595"/>
    </row>
    <row r="3511" spans="2:9">
      <c r="B3511" s="599"/>
      <c r="C3511" s="600"/>
      <c r="E3511" s="601" t="str">
        <f>IFERROR(INDEX(INSUMOS!$C:$C,MATCH(C3511,INSUMOS!$B:$B,0)),"")</f>
        <v/>
      </c>
      <c r="F3511" s="603" t="str">
        <f>IFERROR(INDEX(INSUMOS!$D:$D,MATCH(C3511,INSUMOS!$B:$B,0)),"")</f>
        <v/>
      </c>
      <c r="G3511" s="601">
        <v>1</v>
      </c>
      <c r="H3511" s="603">
        <f>IFERROR(G3511*F3511,0)</f>
        <v>0</v>
      </c>
      <c r="I3511" s="595"/>
    </row>
    <row r="3512" spans="2:9" ht="15.75" thickBot="1">
      <c r="B3512" s="599"/>
      <c r="C3512" s="606"/>
      <c r="D3512" s="601" t="str">
        <f>IFERROR(INDEX(INSUMOS!$C:$C,MATCH(C3512,INSUMOS!$B:$B,0)),"")</f>
        <v/>
      </c>
      <c r="E3512" s="602"/>
      <c r="F3512" s="603" t="str">
        <f>IFERROR(INDEX(INSUMOS!$D:$D,MATCH(C3512,INSUMOS!$B:$B,0)),"")</f>
        <v/>
      </c>
      <c r="G3512" s="601"/>
      <c r="H3512" s="603">
        <f>IFERROR(G3512*F3512,0)</f>
        <v>0</v>
      </c>
      <c r="I3512" s="595"/>
    </row>
    <row r="3513" spans="2:9" ht="15.75" thickBot="1">
      <c r="B3513" s="618"/>
      <c r="C3513" s="619"/>
      <c r="D3513" s="620"/>
      <c r="E3513" s="621"/>
      <c r="F3513" s="621"/>
      <c r="G3513" s="620"/>
      <c r="H3513" s="609" t="s">
        <v>307</v>
      </c>
      <c r="I3513" s="610">
        <f>SUM(H3510:H3512)</f>
        <v>847.64606889666641</v>
      </c>
    </row>
    <row r="3514" spans="2:9" ht="15.75" thickBot="1"/>
    <row r="3515" spans="2:9" ht="33" customHeight="1" thickBot="1">
      <c r="B3515" s="571"/>
      <c r="C3515" s="572" t="str">
        <f>+$C$2</f>
        <v>MANTENIMIENTO RESTAURANTES ESCOLARES</v>
      </c>
      <c r="D3515" s="573"/>
      <c r="E3515" s="573"/>
      <c r="F3515" s="573"/>
      <c r="G3515" s="574"/>
      <c r="H3515" s="575"/>
      <c r="I3515" s="576"/>
    </row>
    <row r="3516" spans="2:9" ht="33" customHeight="1" thickBot="1">
      <c r="B3516" s="577"/>
      <c r="C3516" s="578" t="str">
        <f>+$C$3</f>
        <v>GOBERNACION DE ANTIOQUIA</v>
      </c>
      <c r="D3516" s="579"/>
      <c r="E3516" s="579"/>
      <c r="F3516" s="579"/>
      <c r="G3516" s="580"/>
      <c r="H3516" s="581"/>
      <c r="I3516" s="582"/>
    </row>
    <row r="3517" spans="2:9" ht="15.75" thickBot="1">
      <c r="B3517" s="593"/>
      <c r="I3517" s="595"/>
    </row>
    <row r="3518" spans="2:9" ht="15.75" thickBot="1">
      <c r="B3518" s="589" t="s">
        <v>6</v>
      </c>
      <c r="C3518" s="773" t="str">
        <f>INDEX(ACTIVIDADES!$C:$C,MATCH(B3519,ACTIVIDADES!$B:$B,0))</f>
        <v>Suministro e instalación de Griferia para lavaplatos</v>
      </c>
      <c r="D3518" s="774"/>
      <c r="E3518" s="774"/>
      <c r="F3518" s="774"/>
      <c r="G3518" s="775"/>
      <c r="H3518" s="587" t="s">
        <v>289</v>
      </c>
      <c r="I3518" s="588" t="s">
        <v>290</v>
      </c>
    </row>
    <row r="3519" spans="2:9">
      <c r="B3519" s="784">
        <f>+ACTIVIDADES!B110</f>
        <v>12.01</v>
      </c>
      <c r="C3519" s="776"/>
      <c r="D3519" s="777"/>
      <c r="E3519" s="777"/>
      <c r="F3519" s="777"/>
      <c r="G3519" s="778"/>
      <c r="H3519" s="585">
        <f>IF(I3522=0,0,I3535/I3522)</f>
        <v>0.89115515863671946</v>
      </c>
      <c r="I3519" s="586">
        <f>IF(I3522=0,0,I3541/I3522)</f>
        <v>0.10268381260686847</v>
      </c>
    </row>
    <row r="3520" spans="2:9" ht="15.75" thickBot="1">
      <c r="B3520" s="785"/>
      <c r="C3520" s="776"/>
      <c r="D3520" s="777"/>
      <c r="E3520" s="777"/>
      <c r="F3520" s="777"/>
      <c r="G3520" s="778"/>
      <c r="H3520" s="587" t="s">
        <v>291</v>
      </c>
      <c r="I3520" s="588" t="s">
        <v>292</v>
      </c>
    </row>
    <row r="3521" spans="2:10" ht="15.75" thickBot="1">
      <c r="B3521" s="589" t="s">
        <v>22</v>
      </c>
      <c r="C3521" s="776"/>
      <c r="D3521" s="777"/>
      <c r="E3521" s="777"/>
      <c r="F3521" s="777"/>
      <c r="G3521" s="778"/>
      <c r="H3521" s="585">
        <f>IF(I3522=0,0,I3550/I3522)</f>
        <v>5.1341906303434236E-3</v>
      </c>
      <c r="I3521" s="586">
        <f>IF(I3522=0,0,I3556/I3522)</f>
        <v>1.0268381260686845E-3</v>
      </c>
    </row>
    <row r="3522" spans="2:10" ht="19.5" customHeight="1" thickBot="1">
      <c r="B3522" s="590" t="str">
        <f>INDEX(ACTIVIDADES!$D:$D,MATCH(B3519,ACTIVIDADES!$B:$B,0))</f>
        <v>un</v>
      </c>
      <c r="C3522" s="781"/>
      <c r="D3522" s="782"/>
      <c r="E3522" s="782"/>
      <c r="F3522" s="782"/>
      <c r="G3522" s="783"/>
      <c r="H3522" s="591" t="s">
        <v>293</v>
      </c>
      <c r="I3522" s="592">
        <f>SUM(I3535:I3556)</f>
        <v>259727.79011242199</v>
      </c>
      <c r="J3522" s="570">
        <f>+B3519</f>
        <v>12.01</v>
      </c>
    </row>
    <row r="3523" spans="2:10">
      <c r="B3523" s="593"/>
      <c r="C3523" s="594" t="s">
        <v>294</v>
      </c>
      <c r="I3523" s="595"/>
    </row>
    <row r="3524" spans="2:10">
      <c r="B3524" s="596" t="s">
        <v>295</v>
      </c>
      <c r="C3524" s="597" t="s">
        <v>296</v>
      </c>
      <c r="D3524" s="598" t="s">
        <v>297</v>
      </c>
      <c r="E3524" s="598" t="s">
        <v>298</v>
      </c>
      <c r="F3524" s="598" t="s">
        <v>299</v>
      </c>
      <c r="G3524" s="598" t="s">
        <v>300</v>
      </c>
      <c r="H3524" s="598" t="s">
        <v>301</v>
      </c>
      <c r="I3524" s="595"/>
    </row>
    <row r="3525" spans="2:10" ht="30">
      <c r="B3525" s="599"/>
      <c r="C3525" s="645" t="s">
        <v>447</v>
      </c>
      <c r="D3525" s="601" t="str">
        <f>IFERROR(INDEX(INSUMOS!$C:$C,MATCH(C3525,INSUMOS!$B:$B,0)),"")</f>
        <v>un</v>
      </c>
      <c r="E3525" s="474">
        <v>1</v>
      </c>
      <c r="F3525" s="603">
        <f>IFERROR(INDEX(INSUMOS!$D:$D,MATCH(C3525,INSUMOS!$B:$B,0)),"")</f>
        <v>51900</v>
      </c>
      <c r="G3525" s="615"/>
      <c r="H3525" s="603">
        <f>IFERROR(G3525*F3525*E3525+F3525*E3525,0)</f>
        <v>51900</v>
      </c>
      <c r="I3525" s="595"/>
    </row>
    <row r="3526" spans="2:10">
      <c r="B3526" s="599"/>
      <c r="C3526" s="665" t="s">
        <v>449</v>
      </c>
      <c r="D3526" s="601" t="str">
        <f>IFERROR(INDEX(INSUMOS!$C:$C,MATCH(C3526,INSUMOS!$B:$B,0)),"")</f>
        <v>un</v>
      </c>
      <c r="E3526" s="474">
        <v>1</v>
      </c>
      <c r="F3526" s="603">
        <f>IFERROR(INDEX(INSUMOS!$D:$D,MATCH(C3526,INSUMOS!$B:$B,0)),"")</f>
        <v>29900</v>
      </c>
      <c r="G3526" s="615"/>
      <c r="H3526" s="603">
        <f t="shared" ref="H3526:H3534" si="100">IFERROR(G3526*F3526*E3526+F3526*E3526,0)</f>
        <v>29900</v>
      </c>
      <c r="I3526" s="595"/>
    </row>
    <row r="3527" spans="2:10">
      <c r="B3527" s="599"/>
      <c r="C3527" s="665" t="s">
        <v>450</v>
      </c>
      <c r="D3527" s="601" t="str">
        <f>IFERROR(INDEX(INSUMOS!$C:$C,MATCH(C3527,INSUMOS!$B:$B,0)),"")</f>
        <v>un</v>
      </c>
      <c r="E3527" s="474">
        <v>1</v>
      </c>
      <c r="F3527" s="603">
        <f>IFERROR(INDEX(INSUMOS!$D:$D,MATCH(C3527,INSUMOS!$B:$B,0)),"")</f>
        <v>149657.76</v>
      </c>
      <c r="G3527" s="615"/>
      <c r="H3527" s="603">
        <f t="shared" si="100"/>
        <v>149657.76</v>
      </c>
      <c r="I3527" s="595"/>
    </row>
    <row r="3528" spans="2:10">
      <c r="B3528" s="599"/>
      <c r="C3528" s="633"/>
      <c r="D3528" s="601" t="str">
        <f>IFERROR(INDEX(INSUMOS!$C:$C,MATCH(C3528,INSUMOS!$B:$B,0)),"")</f>
        <v/>
      </c>
      <c r="E3528" s="661"/>
      <c r="F3528" s="603" t="str">
        <f>IFERROR(INDEX(INSUMOS!$D:$D,MATCH(C3528,INSUMOS!$B:$B,0)),"")</f>
        <v/>
      </c>
      <c r="G3528" s="615"/>
      <c r="H3528" s="603">
        <f t="shared" si="100"/>
        <v>0</v>
      </c>
      <c r="I3528" s="595"/>
    </row>
    <row r="3529" spans="2:10">
      <c r="B3529" s="599"/>
      <c r="C3529" s="650"/>
      <c r="D3529" s="601" t="str">
        <f>IFERROR(INDEX(INSUMOS!$C:$C,MATCH(C3529,INSUMOS!$B:$B,0)),"")</f>
        <v/>
      </c>
      <c r="E3529" s="651"/>
      <c r="F3529" s="603" t="str">
        <f>IFERROR(INDEX(INSUMOS!$D:$D,MATCH(C3529,INSUMOS!$B:$B,0)),"")</f>
        <v/>
      </c>
      <c r="G3529" s="615"/>
      <c r="H3529" s="603">
        <f t="shared" si="100"/>
        <v>0</v>
      </c>
      <c r="I3529" s="595"/>
    </row>
    <row r="3530" spans="2:10">
      <c r="B3530" s="599"/>
      <c r="C3530" s="650"/>
      <c r="D3530" s="601" t="str">
        <f>IFERROR(INDEX(INSUMOS!$C:$C,MATCH(C3530,INSUMOS!$B:$B,0)),"")</f>
        <v/>
      </c>
      <c r="E3530" s="651"/>
      <c r="F3530" s="603" t="str">
        <f>IFERROR(INDEX(INSUMOS!$D:$D,MATCH(C3530,INSUMOS!$B:$B,0)),"")</f>
        <v/>
      </c>
      <c r="G3530" s="615"/>
      <c r="H3530" s="603">
        <f t="shared" si="100"/>
        <v>0</v>
      </c>
      <c r="I3530" s="595"/>
    </row>
    <row r="3531" spans="2:10">
      <c r="B3531" s="599"/>
      <c r="C3531" s="650"/>
      <c r="D3531" s="601" t="str">
        <f>IFERROR(INDEX(INSUMOS!$C:$C,MATCH(C3531,INSUMOS!$B:$B,0)),"")</f>
        <v/>
      </c>
      <c r="E3531" s="651"/>
      <c r="F3531" s="603" t="str">
        <f>IFERROR(INDEX(INSUMOS!$D:$D,MATCH(C3531,INSUMOS!$B:$B,0)),"")</f>
        <v/>
      </c>
      <c r="G3531" s="615"/>
      <c r="H3531" s="603">
        <f t="shared" si="100"/>
        <v>0</v>
      </c>
      <c r="I3531" s="595"/>
    </row>
    <row r="3532" spans="2:10">
      <c r="B3532" s="599"/>
      <c r="C3532" s="650"/>
      <c r="D3532" s="601" t="str">
        <f>IFERROR(INDEX(INSUMOS!$C:$C,MATCH(C3532,INSUMOS!$B:$B,0)),"")</f>
        <v/>
      </c>
      <c r="E3532" s="651"/>
      <c r="F3532" s="603" t="str">
        <f>IFERROR(INDEX(INSUMOS!$D:$D,MATCH(C3532,INSUMOS!$B:$B,0)),"")</f>
        <v/>
      </c>
      <c r="G3532" s="615"/>
      <c r="H3532" s="603">
        <f t="shared" si="100"/>
        <v>0</v>
      </c>
      <c r="I3532" s="595"/>
    </row>
    <row r="3533" spans="2:10">
      <c r="B3533" s="599"/>
      <c r="C3533" s="650"/>
      <c r="D3533" s="601" t="str">
        <f>IFERROR(INDEX(INSUMOS!$C:$C,MATCH(C3533,INSUMOS!$B:$B,0)),"")</f>
        <v/>
      </c>
      <c r="E3533" s="651"/>
      <c r="F3533" s="603" t="str">
        <f>IFERROR(INDEX(INSUMOS!$D:$D,MATCH(C3533,INSUMOS!$B:$B,0)),"")</f>
        <v/>
      </c>
      <c r="G3533" s="615"/>
      <c r="H3533" s="603">
        <f t="shared" si="100"/>
        <v>0</v>
      </c>
      <c r="I3533" s="595"/>
    </row>
    <row r="3534" spans="2:10" ht="15.75" thickBot="1">
      <c r="B3534" s="599"/>
      <c r="C3534" s="650"/>
      <c r="D3534" s="601" t="str">
        <f>IFERROR(INDEX(INSUMOS!$C:$C,MATCH(C3534,INSUMOS!$B:$B,0)),"")</f>
        <v/>
      </c>
      <c r="E3534" s="651"/>
      <c r="F3534" s="603" t="str">
        <f>IFERROR(INDEX(INSUMOS!$D:$D,MATCH(C3534,INSUMOS!$B:$B,0)),"")</f>
        <v/>
      </c>
      <c r="G3534" s="615"/>
      <c r="H3534" s="608">
        <f t="shared" si="100"/>
        <v>0</v>
      </c>
      <c r="I3534" s="595"/>
    </row>
    <row r="3535" spans="2:10" ht="15.75" thickBot="1">
      <c r="B3535" s="593"/>
      <c r="H3535" s="609" t="s">
        <v>307</v>
      </c>
      <c r="I3535" s="610">
        <f>SUM(H3525:H3534)</f>
        <v>231457.76</v>
      </c>
    </row>
    <row r="3536" spans="2:10">
      <c r="B3536" s="593"/>
      <c r="C3536" s="611" t="s">
        <v>308</v>
      </c>
      <c r="I3536" s="595"/>
    </row>
    <row r="3537" spans="2:9">
      <c r="B3537" s="596" t="s">
        <v>295</v>
      </c>
      <c r="C3537" s="597" t="s">
        <v>296</v>
      </c>
      <c r="D3537" s="598" t="s">
        <v>309</v>
      </c>
      <c r="E3537" s="612" t="s">
        <v>310</v>
      </c>
      <c r="F3537" s="612"/>
      <c r="G3537" s="613" t="s">
        <v>311</v>
      </c>
      <c r="H3537" s="614" t="s">
        <v>301</v>
      </c>
      <c r="I3537" s="595"/>
    </row>
    <row r="3538" spans="2:9">
      <c r="B3538" s="599"/>
      <c r="C3538" s="606" t="s">
        <v>320</v>
      </c>
      <c r="D3538" s="601">
        <v>1</v>
      </c>
      <c r="E3538" s="615">
        <f>IFERROR(INDEX('MANO DE OBRA'!$F:$F,MATCH(C3538,'MANO DE OBRA'!$B:$B,0)),"")</f>
        <v>0.77116642793298318</v>
      </c>
      <c r="F3538" s="603">
        <f>IFERROR(INDEX('MANO DE OBRA'!$J:$J,MATCH(C3538,'MANO DE OBRA'!$B:$B,0)),"")*D3538</f>
        <v>133349.19864350001</v>
      </c>
      <c r="G3538" s="83">
        <v>5</v>
      </c>
      <c r="H3538" s="603">
        <f>IFERROR((F3538/G3538)*D3538,0)</f>
        <v>26669.839728700004</v>
      </c>
      <c r="I3538" s="595"/>
    </row>
    <row r="3539" spans="2:9">
      <c r="B3539" s="599"/>
      <c r="C3539" s="606"/>
      <c r="D3539" s="601"/>
      <c r="E3539" s="615" t="str">
        <f>IFERROR(INDEX('MANO DE OBRA'!$F:$F,MATCH(C3539,'MANO DE OBRA'!$B:$B,0)),"")</f>
        <v/>
      </c>
      <c r="F3539" s="603"/>
      <c r="G3539" s="83"/>
      <c r="H3539" s="603">
        <f>IFERROR((F3539/G3539)*D3539,0)</f>
        <v>0</v>
      </c>
      <c r="I3539" s="595"/>
    </row>
    <row r="3540" spans="2:9" ht="15.75" thickBot="1">
      <c r="B3540" s="599"/>
      <c r="C3540" s="606"/>
      <c r="D3540" s="601"/>
      <c r="E3540" s="615" t="str">
        <f>IFERROR(INDEX('MANO DE OBRA'!$F:$F,MATCH(C3540,'MANO DE OBRA'!$B:$B,0)),"")</f>
        <v/>
      </c>
      <c r="F3540" s="603" t="str">
        <f>IFERROR(INDEX('MANO DE OBRA'!$J:$J,MATCH(C3540,'MANO DE OBRA'!$B:$B,0)),"")</f>
        <v/>
      </c>
      <c r="G3540" s="83"/>
      <c r="H3540" s="603">
        <f>IFERROR((F3540/G3540)*D3540,0)</f>
        <v>0</v>
      </c>
      <c r="I3540" s="595"/>
    </row>
    <row r="3541" spans="2:9" ht="15.75" thickBot="1">
      <c r="B3541" s="593"/>
      <c r="H3541" s="609" t="s">
        <v>307</v>
      </c>
      <c r="I3541" s="610">
        <f>SUM(H3538:H3540)</f>
        <v>26669.839728700004</v>
      </c>
    </row>
    <row r="3542" spans="2:9">
      <c r="B3542" s="593"/>
      <c r="C3542" s="611" t="s">
        <v>313</v>
      </c>
      <c r="I3542" s="595"/>
    </row>
    <row r="3543" spans="2:9" ht="30">
      <c r="B3543" s="596" t="s">
        <v>295</v>
      </c>
      <c r="C3543" s="597" t="s">
        <v>296</v>
      </c>
      <c r="D3543" s="613" t="s">
        <v>238</v>
      </c>
      <c r="E3543" s="613" t="s">
        <v>22</v>
      </c>
      <c r="F3543" s="613" t="s">
        <v>314</v>
      </c>
      <c r="G3543" s="613" t="s">
        <v>315</v>
      </c>
      <c r="H3543" s="613" t="s">
        <v>301</v>
      </c>
      <c r="I3543" s="595"/>
    </row>
    <row r="3544" spans="2:9">
      <c r="B3544" s="599"/>
      <c r="C3544" s="616" t="s">
        <v>316</v>
      </c>
      <c r="D3544" s="615">
        <v>0.05</v>
      </c>
      <c r="E3544" s="602"/>
      <c r="F3544" s="603">
        <f>+I3541</f>
        <v>26669.839728700004</v>
      </c>
      <c r="G3544" s="601">
        <v>1</v>
      </c>
      <c r="H3544" s="603">
        <f>IFERROR(G3544*F3544*D3544,0)</f>
        <v>1333.4919864350004</v>
      </c>
      <c r="I3544" s="595"/>
    </row>
    <row r="3545" spans="2:9">
      <c r="B3545" s="599"/>
      <c r="C3545" s="606"/>
      <c r="D3545" s="601"/>
      <c r="E3545" s="601" t="str">
        <f>IFERROR(INDEX(INSUMOS!$C:$C,MATCH(C3545,INSUMOS!$B:$B,0)),"")</f>
        <v/>
      </c>
      <c r="F3545" s="603" t="str">
        <f>IFERROR(INDEX(INSUMOS!$D:$D,MATCH(C3545,INSUMOS!$B:$B,0)),"")</f>
        <v/>
      </c>
      <c r="G3545" s="83"/>
      <c r="H3545" s="603">
        <f>IFERROR(G3545*F3545,0)</f>
        <v>0</v>
      </c>
      <c r="I3545" s="595"/>
    </row>
    <row r="3546" spans="2:9">
      <c r="B3546" s="599"/>
      <c r="C3546" s="606"/>
      <c r="D3546" s="601"/>
      <c r="E3546" s="601" t="str">
        <f>IFERROR(INDEX(INSUMOS!$C:$C,MATCH(C3546,INSUMOS!$B:$B,0)),"")</f>
        <v/>
      </c>
      <c r="F3546" s="603" t="str">
        <f>IFERROR(INDEX(INSUMOS!$D:$D,MATCH(C3546,INSUMOS!$B:$B,0)),"")</f>
        <v/>
      </c>
      <c r="G3546" s="83"/>
      <c r="H3546" s="603">
        <f>IFERROR(G3546*F3546,0)</f>
        <v>0</v>
      </c>
      <c r="I3546" s="595"/>
    </row>
    <row r="3547" spans="2:9">
      <c r="B3547" s="599"/>
      <c r="C3547" s="636"/>
      <c r="D3547" s="601"/>
      <c r="E3547" s="601" t="str">
        <f>IFERROR(INDEX(INSUMOS!$C:$C,MATCH(C3547,INSUMOS!$B:$B,0)),"")</f>
        <v/>
      </c>
      <c r="F3547" s="603" t="str">
        <f>IFERROR(INDEX(INSUMOS!$D:$D,MATCH(C3547,INSUMOS!$B:$B,0)),"")</f>
        <v/>
      </c>
      <c r="G3547" s="83"/>
      <c r="H3547" s="603">
        <f>IFERROR(G3547*F3547,0)</f>
        <v>0</v>
      </c>
      <c r="I3547" s="595"/>
    </row>
    <row r="3548" spans="2:9">
      <c r="B3548" s="599"/>
      <c r="C3548" s="654"/>
      <c r="D3548" s="601"/>
      <c r="E3548" s="601" t="str">
        <f>IFERROR(INDEX(INSUMOS!$C:$C,MATCH(C3548,INSUMOS!$B:$B,0)),"")</f>
        <v/>
      </c>
      <c r="F3548" s="603" t="str">
        <f>IFERROR(INDEX(INSUMOS!$D:$D,MATCH(C3548,INSUMOS!$B:$B,0)),"")</f>
        <v/>
      </c>
      <c r="G3548" s="83"/>
      <c r="H3548" s="603">
        <f>IFERROR(G3548*F3548,0)</f>
        <v>0</v>
      </c>
      <c r="I3548" s="595"/>
    </row>
    <row r="3549" spans="2:9" ht="15.75" thickBot="1">
      <c r="B3549" s="599"/>
      <c r="C3549" s="600"/>
      <c r="D3549" s="601"/>
      <c r="E3549" s="601" t="str">
        <f>IFERROR(INDEX(INSUMOS!$C:$C,MATCH(C3549,INSUMOS!$B:$B,0)),"")</f>
        <v/>
      </c>
      <c r="F3549" s="607" t="str">
        <f>IFERROR(INDEX(INSUMOS!$D:$D,MATCH(C3549,INSUMOS!$B:$B,0)),"")</f>
        <v/>
      </c>
      <c r="G3549" s="83"/>
      <c r="H3549" s="608">
        <f>IFERROR(G3549*F3549,0)</f>
        <v>0</v>
      </c>
      <c r="I3549" s="595"/>
    </row>
    <row r="3550" spans="2:9" ht="15.75" thickBot="1">
      <c r="B3550" s="593"/>
      <c r="H3550" s="609" t="s">
        <v>307</v>
      </c>
      <c r="I3550" s="610">
        <f>SUM(H3544:H3549)</f>
        <v>1333.4919864350004</v>
      </c>
    </row>
    <row r="3551" spans="2:9">
      <c r="B3551" s="593"/>
      <c r="C3551" s="611" t="s">
        <v>317</v>
      </c>
      <c r="I3551" s="595"/>
    </row>
    <row r="3552" spans="2:9" ht="30">
      <c r="B3552" s="596" t="s">
        <v>295</v>
      </c>
      <c r="C3552" s="597" t="s">
        <v>296</v>
      </c>
      <c r="D3552" s="613" t="s">
        <v>238</v>
      </c>
      <c r="E3552" s="613" t="s">
        <v>22</v>
      </c>
      <c r="F3552" s="613" t="s">
        <v>314</v>
      </c>
      <c r="G3552" s="613" t="s">
        <v>315</v>
      </c>
      <c r="H3552" s="598" t="s">
        <v>301</v>
      </c>
      <c r="I3552" s="595"/>
    </row>
    <row r="3553" spans="2:10">
      <c r="B3553" s="599"/>
      <c r="C3553" s="616" t="s">
        <v>318</v>
      </c>
      <c r="D3553" s="615">
        <v>0.01</v>
      </c>
      <c r="E3553" s="617">
        <v>1</v>
      </c>
      <c r="F3553" s="603">
        <f>+I3541</f>
        <v>26669.839728700004</v>
      </c>
      <c r="G3553" s="601">
        <v>0.01</v>
      </c>
      <c r="H3553" s="603">
        <f>IFERROR(G3553*F3553,0)</f>
        <v>266.69839728700003</v>
      </c>
      <c r="I3553" s="595"/>
    </row>
    <row r="3554" spans="2:10">
      <c r="B3554" s="599"/>
      <c r="C3554" s="600"/>
      <c r="E3554" s="601" t="str">
        <f>IFERROR(INDEX(INSUMOS!$C:$C,MATCH(C3554,INSUMOS!$B:$B,0)),"")</f>
        <v/>
      </c>
      <c r="F3554" s="603" t="str">
        <f>IFERROR(INDEX(INSUMOS!$D:$D,MATCH(C3554,INSUMOS!$B:$B,0)),"")</f>
        <v/>
      </c>
      <c r="G3554" s="601"/>
      <c r="H3554" s="603">
        <f>IFERROR(G3554*F3554,0)</f>
        <v>0</v>
      </c>
      <c r="I3554" s="595"/>
    </row>
    <row r="3555" spans="2:10" ht="15.75" thickBot="1">
      <c r="B3555" s="599"/>
      <c r="C3555" s="606"/>
      <c r="D3555" s="601" t="str">
        <f>IFERROR(INDEX(INSUMOS!$C:$C,MATCH(C3555,INSUMOS!$B:$B,0)),"")</f>
        <v/>
      </c>
      <c r="E3555" s="602"/>
      <c r="F3555" s="603" t="str">
        <f>IFERROR(INDEX(INSUMOS!$D:$D,MATCH(C3555,INSUMOS!$B:$B,0)),"")</f>
        <v/>
      </c>
      <c r="G3555" s="601"/>
      <c r="H3555" s="603">
        <f>IFERROR(G3555*F3555,0)</f>
        <v>0</v>
      </c>
      <c r="I3555" s="595"/>
    </row>
    <row r="3556" spans="2:10" ht="15.75" thickBot="1">
      <c r="B3556" s="618"/>
      <c r="C3556" s="619"/>
      <c r="D3556" s="620"/>
      <c r="E3556" s="621"/>
      <c r="F3556" s="621"/>
      <c r="G3556" s="620"/>
      <c r="H3556" s="609" t="s">
        <v>307</v>
      </c>
      <c r="I3556" s="610">
        <f>SUM(H3553:H3555)</f>
        <v>266.69839728700003</v>
      </c>
    </row>
    <row r="3557" spans="2:10" ht="15.75" thickBot="1"/>
    <row r="3558" spans="2:10" ht="33" customHeight="1" thickBot="1">
      <c r="B3558" s="571"/>
      <c r="C3558" s="572" t="str">
        <f>+$C$2</f>
        <v>MANTENIMIENTO RESTAURANTES ESCOLARES</v>
      </c>
      <c r="D3558" s="573"/>
      <c r="E3558" s="573"/>
      <c r="F3558" s="573"/>
      <c r="G3558" s="574"/>
      <c r="H3558" s="575"/>
      <c r="I3558" s="576"/>
    </row>
    <row r="3559" spans="2:10" ht="33" customHeight="1" thickBot="1">
      <c r="B3559" s="577"/>
      <c r="C3559" s="578" t="str">
        <f>+$C$3</f>
        <v>GOBERNACION DE ANTIOQUIA</v>
      </c>
      <c r="D3559" s="579"/>
      <c r="E3559" s="579"/>
      <c r="F3559" s="579"/>
      <c r="G3559" s="580"/>
      <c r="H3559" s="581"/>
      <c r="I3559" s="582"/>
    </row>
    <row r="3560" spans="2:10" ht="15.75" thickBot="1">
      <c r="B3560" s="593"/>
      <c r="I3560" s="595"/>
    </row>
    <row r="3561" spans="2:10" ht="15.75" thickBot="1">
      <c r="B3561" s="589" t="s">
        <v>6</v>
      </c>
      <c r="C3561" s="773" t="str">
        <f>INDEX(ACTIVIDADES!$C:$C,MATCH(B3562,ACTIVIDADES!$B:$B,0))</f>
        <v>Llave de paso 1/2", incluye todo lo necesario para su correcta instalación</v>
      </c>
      <c r="D3561" s="774"/>
      <c r="E3561" s="774"/>
      <c r="F3561" s="774"/>
      <c r="G3561" s="775"/>
      <c r="H3561" s="587" t="s">
        <v>289</v>
      </c>
      <c r="I3561" s="588" t="s">
        <v>290</v>
      </c>
    </row>
    <row r="3562" spans="2:10">
      <c r="B3562" s="784">
        <f>+ACTIVIDADES!B111</f>
        <v>12.02</v>
      </c>
      <c r="C3562" s="776"/>
      <c r="D3562" s="777"/>
      <c r="E3562" s="777"/>
      <c r="F3562" s="777"/>
      <c r="G3562" s="778"/>
      <c r="H3562" s="585">
        <f>IF(I3565=0,0,I3578/I3565)</f>
        <v>0.67973240661165657</v>
      </c>
      <c r="I3562" s="586">
        <f>IF(I3565=0,0,I3584/I3565)</f>
        <v>0.30213923904560702</v>
      </c>
    </row>
    <row r="3563" spans="2:10" ht="15.75" thickBot="1">
      <c r="B3563" s="785"/>
      <c r="C3563" s="776"/>
      <c r="D3563" s="777"/>
      <c r="E3563" s="777"/>
      <c r="F3563" s="777"/>
      <c r="G3563" s="778"/>
      <c r="H3563" s="587" t="s">
        <v>291</v>
      </c>
      <c r="I3563" s="588" t="s">
        <v>292</v>
      </c>
    </row>
    <row r="3564" spans="2:10" ht="15.75" thickBot="1">
      <c r="B3564" s="589" t="s">
        <v>22</v>
      </c>
      <c r="C3564" s="776"/>
      <c r="D3564" s="777"/>
      <c r="E3564" s="777"/>
      <c r="F3564" s="777"/>
      <c r="G3564" s="778"/>
      <c r="H3564" s="585">
        <f>IF(I3565=0,0,I3593/I3565)</f>
        <v>1.5106961952280352E-2</v>
      </c>
      <c r="I3564" s="586">
        <f>IF(I3565=0,0,I3599/I3565)</f>
        <v>3.0213923904560706E-3</v>
      </c>
    </row>
    <row r="3565" spans="2:10" ht="19.5" customHeight="1" thickBot="1">
      <c r="B3565" s="590" t="str">
        <f>INDEX(ACTIVIDADES!$D:$D,MATCH(B3562,ACTIVIDADES!$B:$B,0))</f>
        <v>un</v>
      </c>
      <c r="C3565" s="781"/>
      <c r="D3565" s="782"/>
      <c r="E3565" s="782"/>
      <c r="F3565" s="782"/>
      <c r="G3565" s="783"/>
      <c r="H3565" s="591" t="s">
        <v>293</v>
      </c>
      <c r="I3565" s="592">
        <f>SUM(I3578:I3599)</f>
        <v>29423.343370807335</v>
      </c>
      <c r="J3565" s="570">
        <f>+B3562</f>
        <v>12.02</v>
      </c>
    </row>
    <row r="3566" spans="2:10">
      <c r="B3566" s="593"/>
      <c r="C3566" s="594" t="s">
        <v>294</v>
      </c>
      <c r="I3566" s="595"/>
    </row>
    <row r="3567" spans="2:10">
      <c r="B3567" s="596" t="s">
        <v>295</v>
      </c>
      <c r="C3567" s="597" t="s">
        <v>296</v>
      </c>
      <c r="D3567" s="598" t="s">
        <v>297</v>
      </c>
      <c r="E3567" s="598" t="s">
        <v>298</v>
      </c>
      <c r="F3567" s="598" t="s">
        <v>299</v>
      </c>
      <c r="G3567" s="598" t="s">
        <v>300</v>
      </c>
      <c r="H3567" s="598" t="s">
        <v>301</v>
      </c>
      <c r="I3567" s="595"/>
    </row>
    <row r="3568" spans="2:10" ht="30">
      <c r="B3568" s="599"/>
      <c r="C3568" s="606" t="s">
        <v>454</v>
      </c>
      <c r="D3568" s="601" t="str">
        <f>IFERROR(INDEX(INSUMOS!$C:$C,MATCH(C3568,INSUMOS!$B:$B,0)),"")</f>
        <v>un</v>
      </c>
      <c r="E3568" s="474">
        <v>1</v>
      </c>
      <c r="F3568" s="603">
        <f>IFERROR(INDEX(INSUMOS!$D:$D,MATCH(C3568,INSUMOS!$B:$B,0)),"")</f>
        <v>20000</v>
      </c>
      <c r="G3568" s="615"/>
      <c r="H3568" s="603">
        <f>IFERROR(G3568*F3568*E3568+F3568*E3568,0)</f>
        <v>20000</v>
      </c>
      <c r="I3568" s="595"/>
    </row>
    <row r="3569" spans="2:9">
      <c r="B3569" s="599"/>
      <c r="C3569" s="665"/>
      <c r="D3569" s="601" t="str">
        <f>IFERROR(INDEX(INSUMOS!$C:$C,MATCH(C3569,INSUMOS!$B:$B,0)),"")</f>
        <v/>
      </c>
      <c r="E3569" s="474"/>
      <c r="F3569" s="603" t="str">
        <f>IFERROR(INDEX(INSUMOS!$D:$D,MATCH(C3569,INSUMOS!$B:$B,0)),"")</f>
        <v/>
      </c>
      <c r="G3569" s="615"/>
      <c r="H3569" s="603">
        <f t="shared" ref="H3569:H3577" si="101">IFERROR(G3569*F3569*E3569+F3569*E3569,0)</f>
        <v>0</v>
      </c>
      <c r="I3569" s="595"/>
    </row>
    <row r="3570" spans="2:9">
      <c r="B3570" s="599"/>
      <c r="C3570" s="665"/>
      <c r="D3570" s="601" t="str">
        <f>IFERROR(INDEX(INSUMOS!$C:$C,MATCH(C3570,INSUMOS!$B:$B,0)),"")</f>
        <v/>
      </c>
      <c r="E3570" s="474"/>
      <c r="F3570" s="603" t="str">
        <f>IFERROR(INDEX(INSUMOS!$D:$D,MATCH(C3570,INSUMOS!$B:$B,0)),"")</f>
        <v/>
      </c>
      <c r="G3570" s="615"/>
      <c r="H3570" s="603">
        <f t="shared" si="101"/>
        <v>0</v>
      </c>
      <c r="I3570" s="595"/>
    </row>
    <row r="3571" spans="2:9">
      <c r="B3571" s="599"/>
      <c r="C3571" s="633"/>
      <c r="D3571" s="601" t="str">
        <f>IFERROR(INDEX(INSUMOS!$C:$C,MATCH(C3571,INSUMOS!$B:$B,0)),"")</f>
        <v/>
      </c>
      <c r="E3571" s="661"/>
      <c r="F3571" s="603" t="str">
        <f>IFERROR(INDEX(INSUMOS!$D:$D,MATCH(C3571,INSUMOS!$B:$B,0)),"")</f>
        <v/>
      </c>
      <c r="G3571" s="615"/>
      <c r="H3571" s="603">
        <f t="shared" si="101"/>
        <v>0</v>
      </c>
      <c r="I3571" s="595"/>
    </row>
    <row r="3572" spans="2:9">
      <c r="B3572" s="599"/>
      <c r="C3572" s="650"/>
      <c r="D3572" s="601" t="str">
        <f>IFERROR(INDEX(INSUMOS!$C:$C,MATCH(C3572,INSUMOS!$B:$B,0)),"")</f>
        <v/>
      </c>
      <c r="E3572" s="651"/>
      <c r="F3572" s="603" t="str">
        <f>IFERROR(INDEX(INSUMOS!$D:$D,MATCH(C3572,INSUMOS!$B:$B,0)),"")</f>
        <v/>
      </c>
      <c r="G3572" s="615"/>
      <c r="H3572" s="603">
        <f t="shared" si="101"/>
        <v>0</v>
      </c>
      <c r="I3572" s="595"/>
    </row>
    <row r="3573" spans="2:9">
      <c r="B3573" s="599"/>
      <c r="C3573" s="650"/>
      <c r="D3573" s="601" t="str">
        <f>IFERROR(INDEX(INSUMOS!$C:$C,MATCH(C3573,INSUMOS!$B:$B,0)),"")</f>
        <v/>
      </c>
      <c r="E3573" s="651"/>
      <c r="F3573" s="603" t="str">
        <f>IFERROR(INDEX(INSUMOS!$D:$D,MATCH(C3573,INSUMOS!$B:$B,0)),"")</f>
        <v/>
      </c>
      <c r="G3573" s="615"/>
      <c r="H3573" s="603">
        <f t="shared" si="101"/>
        <v>0</v>
      </c>
      <c r="I3573" s="595"/>
    </row>
    <row r="3574" spans="2:9">
      <c r="B3574" s="599"/>
      <c r="C3574" s="650"/>
      <c r="D3574" s="601" t="str">
        <f>IFERROR(INDEX(INSUMOS!$C:$C,MATCH(C3574,INSUMOS!$B:$B,0)),"")</f>
        <v/>
      </c>
      <c r="E3574" s="651"/>
      <c r="F3574" s="603" t="str">
        <f>IFERROR(INDEX(INSUMOS!$D:$D,MATCH(C3574,INSUMOS!$B:$B,0)),"")</f>
        <v/>
      </c>
      <c r="G3574" s="615"/>
      <c r="H3574" s="603">
        <f t="shared" si="101"/>
        <v>0</v>
      </c>
      <c r="I3574" s="595"/>
    </row>
    <row r="3575" spans="2:9">
      <c r="B3575" s="599"/>
      <c r="C3575" s="650"/>
      <c r="D3575" s="601" t="str">
        <f>IFERROR(INDEX(INSUMOS!$C:$C,MATCH(C3575,INSUMOS!$B:$B,0)),"")</f>
        <v/>
      </c>
      <c r="E3575" s="651"/>
      <c r="F3575" s="603" t="str">
        <f>IFERROR(INDEX(INSUMOS!$D:$D,MATCH(C3575,INSUMOS!$B:$B,0)),"")</f>
        <v/>
      </c>
      <c r="G3575" s="615"/>
      <c r="H3575" s="603">
        <f t="shared" si="101"/>
        <v>0</v>
      </c>
      <c r="I3575" s="595"/>
    </row>
    <row r="3576" spans="2:9">
      <c r="B3576" s="599"/>
      <c r="C3576" s="650"/>
      <c r="D3576" s="601" t="str">
        <f>IFERROR(INDEX(INSUMOS!$C:$C,MATCH(C3576,INSUMOS!$B:$B,0)),"")</f>
        <v/>
      </c>
      <c r="E3576" s="651"/>
      <c r="F3576" s="603" t="str">
        <f>IFERROR(INDEX(INSUMOS!$D:$D,MATCH(C3576,INSUMOS!$B:$B,0)),"")</f>
        <v/>
      </c>
      <c r="G3576" s="615"/>
      <c r="H3576" s="603">
        <f t="shared" si="101"/>
        <v>0</v>
      </c>
      <c r="I3576" s="595"/>
    </row>
    <row r="3577" spans="2:9" ht="15.75" thickBot="1">
      <c r="B3577" s="599"/>
      <c r="C3577" s="650"/>
      <c r="D3577" s="601" t="str">
        <f>IFERROR(INDEX(INSUMOS!$C:$C,MATCH(C3577,INSUMOS!$B:$B,0)),"")</f>
        <v/>
      </c>
      <c r="E3577" s="651"/>
      <c r="F3577" s="603" t="str">
        <f>IFERROR(INDEX(INSUMOS!$D:$D,MATCH(C3577,INSUMOS!$B:$B,0)),"")</f>
        <v/>
      </c>
      <c r="G3577" s="615"/>
      <c r="H3577" s="608">
        <f t="shared" si="101"/>
        <v>0</v>
      </c>
      <c r="I3577" s="595"/>
    </row>
    <row r="3578" spans="2:9" ht="15.75" thickBot="1">
      <c r="B3578" s="593"/>
      <c r="H3578" s="609" t="s">
        <v>307</v>
      </c>
      <c r="I3578" s="610">
        <f>SUM(H3568:H3577)</f>
        <v>20000</v>
      </c>
    </row>
    <row r="3579" spans="2:9">
      <c r="B3579" s="593"/>
      <c r="C3579" s="611" t="s">
        <v>308</v>
      </c>
      <c r="I3579" s="595"/>
    </row>
    <row r="3580" spans="2:9">
      <c r="B3580" s="596" t="s">
        <v>295</v>
      </c>
      <c r="C3580" s="597" t="s">
        <v>296</v>
      </c>
      <c r="D3580" s="598" t="s">
        <v>309</v>
      </c>
      <c r="E3580" s="612" t="s">
        <v>310</v>
      </c>
      <c r="F3580" s="612"/>
      <c r="G3580" s="613" t="s">
        <v>311</v>
      </c>
      <c r="H3580" s="614" t="s">
        <v>301</v>
      </c>
      <c r="I3580" s="595"/>
    </row>
    <row r="3581" spans="2:9">
      <c r="B3581" s="599"/>
      <c r="C3581" s="606" t="s">
        <v>320</v>
      </c>
      <c r="D3581" s="601">
        <v>1</v>
      </c>
      <c r="E3581" s="615">
        <f>IFERROR(INDEX('MANO DE OBRA'!$F:$F,MATCH(C3581,'MANO DE OBRA'!$B:$B,0)),"")</f>
        <v>0.77116642793298318</v>
      </c>
      <c r="F3581" s="603">
        <f>IFERROR(INDEX('MANO DE OBRA'!$J:$J,MATCH(C3581,'MANO DE OBRA'!$B:$B,0)),"")*D3581</f>
        <v>133349.19864350001</v>
      </c>
      <c r="G3581" s="83">
        <v>15</v>
      </c>
      <c r="H3581" s="603">
        <f>IFERROR((F3581/G3581)*D3581,0)</f>
        <v>8889.9465762333348</v>
      </c>
      <c r="I3581" s="595"/>
    </row>
    <row r="3582" spans="2:9">
      <c r="B3582" s="599"/>
      <c r="C3582" s="606"/>
      <c r="D3582" s="601"/>
      <c r="E3582" s="615" t="str">
        <f>IFERROR(INDEX('MANO DE OBRA'!$F:$F,MATCH(C3582,'MANO DE OBRA'!$B:$B,0)),"")</f>
        <v/>
      </c>
      <c r="F3582" s="603"/>
      <c r="G3582" s="83"/>
      <c r="H3582" s="603">
        <f>IFERROR((F3582/G3582)*D3582,0)</f>
        <v>0</v>
      </c>
      <c r="I3582" s="595"/>
    </row>
    <row r="3583" spans="2:9" ht="15.75" thickBot="1">
      <c r="B3583" s="599"/>
      <c r="C3583" s="606"/>
      <c r="D3583" s="601"/>
      <c r="E3583" s="615" t="str">
        <f>IFERROR(INDEX('MANO DE OBRA'!$F:$F,MATCH(C3583,'MANO DE OBRA'!$B:$B,0)),"")</f>
        <v/>
      </c>
      <c r="F3583" s="603" t="str">
        <f>IFERROR(INDEX('MANO DE OBRA'!$J:$J,MATCH(C3583,'MANO DE OBRA'!$B:$B,0)),"")</f>
        <v/>
      </c>
      <c r="G3583" s="83"/>
      <c r="H3583" s="603">
        <f>IFERROR((F3583/G3583)*D3583,0)</f>
        <v>0</v>
      </c>
      <c r="I3583" s="595"/>
    </row>
    <row r="3584" spans="2:9" ht="15.75" thickBot="1">
      <c r="B3584" s="593"/>
      <c r="H3584" s="609" t="s">
        <v>307</v>
      </c>
      <c r="I3584" s="610">
        <f>SUM(H3581:H3583)</f>
        <v>8889.9465762333348</v>
      </c>
    </row>
    <row r="3585" spans="2:9">
      <c r="B3585" s="593"/>
      <c r="C3585" s="611" t="s">
        <v>313</v>
      </c>
      <c r="I3585" s="595"/>
    </row>
    <row r="3586" spans="2:9" ht="30">
      <c r="B3586" s="596" t="s">
        <v>295</v>
      </c>
      <c r="C3586" s="597" t="s">
        <v>296</v>
      </c>
      <c r="D3586" s="613" t="s">
        <v>238</v>
      </c>
      <c r="E3586" s="613" t="s">
        <v>22</v>
      </c>
      <c r="F3586" s="613" t="s">
        <v>314</v>
      </c>
      <c r="G3586" s="613" t="s">
        <v>315</v>
      </c>
      <c r="H3586" s="613" t="s">
        <v>301</v>
      </c>
      <c r="I3586" s="595"/>
    </row>
    <row r="3587" spans="2:9">
      <c r="B3587" s="599"/>
      <c r="C3587" s="616" t="s">
        <v>316</v>
      </c>
      <c r="D3587" s="615">
        <v>0.05</v>
      </c>
      <c r="E3587" s="602"/>
      <c r="F3587" s="603">
        <f>+I3584</f>
        <v>8889.9465762333348</v>
      </c>
      <c r="G3587" s="601">
        <v>1</v>
      </c>
      <c r="H3587" s="603">
        <f>IFERROR(G3587*F3587*D3587,0)</f>
        <v>444.49732881166676</v>
      </c>
      <c r="I3587" s="595"/>
    </row>
    <row r="3588" spans="2:9">
      <c r="B3588" s="599"/>
      <c r="C3588" s="606"/>
      <c r="D3588" s="601"/>
      <c r="E3588" s="601" t="str">
        <f>IFERROR(INDEX(INSUMOS!$C:$C,MATCH(C3588,INSUMOS!$B:$B,0)),"")</f>
        <v/>
      </c>
      <c r="F3588" s="603" t="str">
        <f>IFERROR(INDEX(INSUMOS!$D:$D,MATCH(C3588,INSUMOS!$B:$B,0)),"")</f>
        <v/>
      </c>
      <c r="G3588" s="83"/>
      <c r="H3588" s="603">
        <f>IFERROR(G3588*F3588,0)</f>
        <v>0</v>
      </c>
      <c r="I3588" s="595"/>
    </row>
    <row r="3589" spans="2:9">
      <c r="B3589" s="599"/>
      <c r="C3589" s="606"/>
      <c r="D3589" s="601"/>
      <c r="E3589" s="601" t="str">
        <f>IFERROR(INDEX(INSUMOS!$C:$C,MATCH(C3589,INSUMOS!$B:$B,0)),"")</f>
        <v/>
      </c>
      <c r="F3589" s="603" t="str">
        <f>IFERROR(INDEX(INSUMOS!$D:$D,MATCH(C3589,INSUMOS!$B:$B,0)),"")</f>
        <v/>
      </c>
      <c r="G3589" s="83"/>
      <c r="H3589" s="603">
        <f>IFERROR(G3589*F3589,0)</f>
        <v>0</v>
      </c>
      <c r="I3589" s="595"/>
    </row>
    <row r="3590" spans="2:9">
      <c r="B3590" s="599"/>
      <c r="C3590" s="636"/>
      <c r="D3590" s="601"/>
      <c r="E3590" s="601" t="str">
        <f>IFERROR(INDEX(INSUMOS!$C:$C,MATCH(C3590,INSUMOS!$B:$B,0)),"")</f>
        <v/>
      </c>
      <c r="F3590" s="603" t="str">
        <f>IFERROR(INDEX(INSUMOS!$D:$D,MATCH(C3590,INSUMOS!$B:$B,0)),"")</f>
        <v/>
      </c>
      <c r="G3590" s="83"/>
      <c r="H3590" s="603">
        <f>IFERROR(G3590*F3590,0)</f>
        <v>0</v>
      </c>
      <c r="I3590" s="595"/>
    </row>
    <row r="3591" spans="2:9">
      <c r="B3591" s="599"/>
      <c r="C3591" s="654"/>
      <c r="D3591" s="601"/>
      <c r="E3591" s="601" t="str">
        <f>IFERROR(INDEX(INSUMOS!$C:$C,MATCH(C3591,INSUMOS!$B:$B,0)),"")</f>
        <v/>
      </c>
      <c r="F3591" s="603" t="str">
        <f>IFERROR(INDEX(INSUMOS!$D:$D,MATCH(C3591,INSUMOS!$B:$B,0)),"")</f>
        <v/>
      </c>
      <c r="G3591" s="83"/>
      <c r="H3591" s="603">
        <f>IFERROR(G3591*F3591,0)</f>
        <v>0</v>
      </c>
      <c r="I3591" s="595"/>
    </row>
    <row r="3592" spans="2:9" ht="15.75" thickBot="1">
      <c r="B3592" s="599"/>
      <c r="C3592" s="600"/>
      <c r="D3592" s="601"/>
      <c r="E3592" s="601" t="str">
        <f>IFERROR(INDEX(INSUMOS!$C:$C,MATCH(C3592,INSUMOS!$B:$B,0)),"")</f>
        <v/>
      </c>
      <c r="F3592" s="607" t="str">
        <f>IFERROR(INDEX(INSUMOS!$D:$D,MATCH(C3592,INSUMOS!$B:$B,0)),"")</f>
        <v/>
      </c>
      <c r="G3592" s="83"/>
      <c r="H3592" s="608">
        <f>IFERROR(G3592*F3592,0)</f>
        <v>0</v>
      </c>
      <c r="I3592" s="595"/>
    </row>
    <row r="3593" spans="2:9" ht="15.75" thickBot="1">
      <c r="B3593" s="593"/>
      <c r="H3593" s="609" t="s">
        <v>307</v>
      </c>
      <c r="I3593" s="610">
        <f>SUM(H3587:H3592)</f>
        <v>444.49732881166676</v>
      </c>
    </row>
    <row r="3594" spans="2:9">
      <c r="B3594" s="593"/>
      <c r="C3594" s="611" t="s">
        <v>317</v>
      </c>
      <c r="I3594" s="595"/>
    </row>
    <row r="3595" spans="2:9" ht="30">
      <c r="B3595" s="596" t="s">
        <v>295</v>
      </c>
      <c r="C3595" s="597" t="s">
        <v>296</v>
      </c>
      <c r="D3595" s="613" t="s">
        <v>238</v>
      </c>
      <c r="E3595" s="613" t="s">
        <v>22</v>
      </c>
      <c r="F3595" s="613" t="s">
        <v>314</v>
      </c>
      <c r="G3595" s="613" t="s">
        <v>315</v>
      </c>
      <c r="H3595" s="598" t="s">
        <v>301</v>
      </c>
      <c r="I3595" s="595"/>
    </row>
    <row r="3596" spans="2:9">
      <c r="B3596" s="599"/>
      <c r="C3596" s="616" t="s">
        <v>318</v>
      </c>
      <c r="D3596" s="615">
        <v>0.01</v>
      </c>
      <c r="E3596" s="617">
        <v>1</v>
      </c>
      <c r="F3596" s="603">
        <f>+I3584</f>
        <v>8889.9465762333348</v>
      </c>
      <c r="G3596" s="601">
        <v>0.01</v>
      </c>
      <c r="H3596" s="603">
        <f>IFERROR(G3596*F3596,0)</f>
        <v>88.89946576233335</v>
      </c>
      <c r="I3596" s="595"/>
    </row>
    <row r="3597" spans="2:9">
      <c r="B3597" s="599"/>
      <c r="C3597" s="600"/>
      <c r="E3597" s="601" t="str">
        <f>IFERROR(INDEX(INSUMOS!$C:$C,MATCH(C3597,INSUMOS!$B:$B,0)),"")</f>
        <v/>
      </c>
      <c r="F3597" s="603" t="str">
        <f>IFERROR(INDEX(INSUMOS!$D:$D,MATCH(C3597,INSUMOS!$B:$B,0)),"")</f>
        <v/>
      </c>
      <c r="G3597" s="601"/>
      <c r="H3597" s="603">
        <f>IFERROR(G3597*F3597,0)</f>
        <v>0</v>
      </c>
      <c r="I3597" s="595"/>
    </row>
    <row r="3598" spans="2:9" ht="15.75" thickBot="1">
      <c r="B3598" s="599"/>
      <c r="C3598" s="606"/>
      <c r="D3598" s="601" t="str">
        <f>IFERROR(INDEX(INSUMOS!$C:$C,MATCH(C3598,INSUMOS!$B:$B,0)),"")</f>
        <v/>
      </c>
      <c r="E3598" s="602"/>
      <c r="F3598" s="603" t="str">
        <f>IFERROR(INDEX(INSUMOS!$D:$D,MATCH(C3598,INSUMOS!$B:$B,0)),"")</f>
        <v/>
      </c>
      <c r="G3598" s="601"/>
      <c r="H3598" s="603">
        <f>IFERROR(G3598*F3598,0)</f>
        <v>0</v>
      </c>
      <c r="I3598" s="595"/>
    </row>
    <row r="3599" spans="2:9" ht="15.75" thickBot="1">
      <c r="B3599" s="618"/>
      <c r="C3599" s="619"/>
      <c r="D3599" s="620"/>
      <c r="E3599" s="621"/>
      <c r="F3599" s="621"/>
      <c r="G3599" s="620"/>
      <c r="H3599" s="609" t="s">
        <v>307</v>
      </c>
      <c r="I3599" s="610">
        <f>SUM(H3596:H3598)</f>
        <v>88.89946576233335</v>
      </c>
    </row>
    <row r="3600" spans="2:9" ht="15.75" thickBot="1">
      <c r="H3600" s="666"/>
      <c r="I3600" s="667"/>
    </row>
    <row r="3601" spans="2:10" ht="33" customHeight="1" thickBot="1">
      <c r="B3601" s="571"/>
      <c r="C3601" s="572" t="str">
        <f>+$C$2</f>
        <v>MANTENIMIENTO RESTAURANTES ESCOLARES</v>
      </c>
      <c r="D3601" s="573"/>
      <c r="E3601" s="573"/>
      <c r="F3601" s="573"/>
      <c r="G3601" s="574"/>
      <c r="H3601" s="575"/>
      <c r="I3601" s="576"/>
    </row>
    <row r="3602" spans="2:10" ht="33" customHeight="1" thickBot="1">
      <c r="B3602" s="577"/>
      <c r="C3602" s="578" t="str">
        <f>+$C$3</f>
        <v>GOBERNACION DE ANTIOQUIA</v>
      </c>
      <c r="D3602" s="579"/>
      <c r="E3602" s="579"/>
      <c r="F3602" s="579"/>
      <c r="G3602" s="580"/>
      <c r="H3602" s="581"/>
      <c r="I3602" s="582"/>
    </row>
    <row r="3603" spans="2:10" ht="15.75" thickBot="1">
      <c r="B3603" s="593"/>
      <c r="I3603" s="595"/>
    </row>
    <row r="3604" spans="2:10" ht="15.75" thickBot="1">
      <c r="B3604" s="589" t="s">
        <v>6</v>
      </c>
      <c r="C3604" s="773" t="str">
        <f>INDEX(ACTIVIDADES!$C:$C,MATCH(B3605,ACTIVIDADES!$B:$B,0))</f>
        <v>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D3604" s="774"/>
      <c r="E3604" s="774"/>
      <c r="F3604" s="774"/>
      <c r="G3604" s="775"/>
      <c r="H3604" s="587" t="s">
        <v>289</v>
      </c>
      <c r="I3604" s="588" t="s">
        <v>290</v>
      </c>
    </row>
    <row r="3605" spans="2:10">
      <c r="B3605" s="784">
        <f>+ACTIVIDADES!B112</f>
        <v>12.03</v>
      </c>
      <c r="C3605" s="776"/>
      <c r="D3605" s="777"/>
      <c r="E3605" s="777"/>
      <c r="F3605" s="777"/>
      <c r="G3605" s="778"/>
      <c r="H3605" s="585">
        <f>IF(I3608=0,0,I3619/I3608)</f>
        <v>0.63709478055901025</v>
      </c>
      <c r="I3605" s="586">
        <f>IF(I3608=0,0,I3625/I3608)</f>
        <v>0.34236341456697145</v>
      </c>
    </row>
    <row r="3606" spans="2:10" ht="15.75" thickBot="1">
      <c r="B3606" s="785"/>
      <c r="C3606" s="776"/>
      <c r="D3606" s="777"/>
      <c r="E3606" s="777"/>
      <c r="F3606" s="777"/>
      <c r="G3606" s="778"/>
      <c r="H3606" s="587" t="s">
        <v>291</v>
      </c>
      <c r="I3606" s="588" t="s">
        <v>292</v>
      </c>
    </row>
    <row r="3607" spans="2:10" ht="15.75" thickBot="1">
      <c r="B3607" s="589" t="s">
        <v>22</v>
      </c>
      <c r="C3607" s="776"/>
      <c r="D3607" s="777"/>
      <c r="E3607" s="777"/>
      <c r="F3607" s="777"/>
      <c r="G3607" s="778"/>
      <c r="H3607" s="585">
        <f>IF(I3608=0,0,I3634/I3608)</f>
        <v>1.7118170728348571E-2</v>
      </c>
      <c r="I3607" s="586">
        <f>IF(I3608=0,0,I3640/I3608)</f>
        <v>3.4236341456697142E-3</v>
      </c>
    </row>
    <row r="3608" spans="2:10" ht="15.75" thickBot="1">
      <c r="B3608" s="590" t="str">
        <f>INDEX(ACTIVIDADES!$D:$D,MATCH(B3605,ACTIVIDADES!$B:$B,0))</f>
        <v>m</v>
      </c>
      <c r="C3608" s="781"/>
      <c r="D3608" s="782"/>
      <c r="E3608" s="782"/>
      <c r="F3608" s="782"/>
      <c r="G3608" s="783"/>
      <c r="H3608" s="591" t="s">
        <v>293</v>
      </c>
      <c r="I3608" s="592">
        <f>SUM(I3619:I3640)</f>
        <v>66425.683446436233</v>
      </c>
      <c r="J3608" s="570">
        <f>+B3605</f>
        <v>12.03</v>
      </c>
    </row>
    <row r="3609" spans="2:10">
      <c r="B3609" s="593"/>
      <c r="C3609" s="594" t="s">
        <v>294</v>
      </c>
      <c r="I3609" s="595"/>
    </row>
    <row r="3610" spans="2:10">
      <c r="B3610" s="596" t="s">
        <v>295</v>
      </c>
      <c r="C3610" s="597" t="s">
        <v>296</v>
      </c>
      <c r="D3610" s="598" t="s">
        <v>297</v>
      </c>
      <c r="E3610" s="598" t="s">
        <v>298</v>
      </c>
      <c r="F3610" s="598" t="s">
        <v>299</v>
      </c>
      <c r="G3610" s="598" t="s">
        <v>300</v>
      </c>
      <c r="H3610" s="598" t="s">
        <v>301</v>
      </c>
      <c r="I3610" s="595"/>
    </row>
    <row r="3611" spans="2:10">
      <c r="B3611" s="599"/>
      <c r="C3611" s="616" t="s">
        <v>421</v>
      </c>
      <c r="D3611" s="601" t="str">
        <f>IFERROR(INDEX(INSUMOS!$C:$C,MATCH(C3611,INSUMOS!$B:$B,0)),"")</f>
        <v>kg</v>
      </c>
      <c r="E3611" s="668">
        <v>0.03</v>
      </c>
      <c r="F3611" s="603">
        <f>IFERROR(INDEX(INSUMOS!$D:$D,MATCH(C3611,INSUMOS!$B:$B,0)),"")</f>
        <v>19900</v>
      </c>
      <c r="G3611" s="615"/>
      <c r="H3611" s="603">
        <f>IFERROR(G3611*F3611*E3611+F3611*E3611,0)</f>
        <v>597</v>
      </c>
      <c r="I3611" s="595"/>
    </row>
    <row r="3612" spans="2:10">
      <c r="B3612" s="599"/>
      <c r="C3612" s="600" t="s">
        <v>455</v>
      </c>
      <c r="D3612" s="601" t="str">
        <f>IFERROR(INDEX(INSUMOS!$C:$C,MATCH(C3612,INSUMOS!$B:$B,0)),"")</f>
        <v>m</v>
      </c>
      <c r="E3612" s="668">
        <v>1.05</v>
      </c>
      <c r="F3612" s="603">
        <f>IFERROR(INDEX(INSUMOS!$D:$D,MATCH(C3612,INSUMOS!$B:$B,0)),"")</f>
        <v>24972.819552929588</v>
      </c>
      <c r="G3612" s="615"/>
      <c r="H3612" s="603">
        <f t="shared" ref="H3612:H3618" si="102">IFERROR(G3612*F3612*E3612+F3612*E3612,0)</f>
        <v>26221.460530576067</v>
      </c>
      <c r="I3612" s="595"/>
    </row>
    <row r="3613" spans="2:10">
      <c r="B3613" s="599"/>
      <c r="C3613" s="600" t="s">
        <v>456</v>
      </c>
      <c r="D3613" s="601" t="str">
        <f>IFERROR(INDEX(INSUMOS!$C:$C,MATCH(C3613,INSUMOS!$B:$B,0)),"")</f>
        <v>un</v>
      </c>
      <c r="E3613" s="668">
        <v>0.35</v>
      </c>
      <c r="F3613" s="603">
        <f>IFERROR(INDEX(INSUMOS!$D:$D,MATCH(C3613,INSUMOS!$B:$B,0)),"")</f>
        <v>7402.0322961597249</v>
      </c>
      <c r="G3613" s="615"/>
      <c r="H3613" s="603">
        <f t="shared" si="102"/>
        <v>2590.7113036559035</v>
      </c>
      <c r="I3613" s="595"/>
    </row>
    <row r="3614" spans="2:10">
      <c r="B3614" s="599"/>
      <c r="C3614" s="600" t="s">
        <v>457</v>
      </c>
      <c r="D3614" s="601" t="str">
        <f>IFERROR(INDEX(INSUMOS!$C:$C,MATCH(C3614,INSUMOS!$B:$B,0)),"")</f>
        <v>un</v>
      </c>
      <c r="E3614" s="668">
        <v>0.35</v>
      </c>
      <c r="F3614" s="603">
        <f>IFERROR(INDEX(INSUMOS!$D:$D,MATCH(C3614,INSUMOS!$B:$B,0)),"")</f>
        <v>17859</v>
      </c>
      <c r="G3614" s="615"/>
      <c r="H3614" s="603">
        <f t="shared" si="102"/>
        <v>6250.65</v>
      </c>
      <c r="I3614" s="595"/>
    </row>
    <row r="3615" spans="2:10">
      <c r="B3615" s="599"/>
      <c r="C3615" s="600" t="s">
        <v>458</v>
      </c>
      <c r="D3615" s="601" t="str">
        <f>IFERROR(INDEX(INSUMOS!$C:$C,MATCH(C3615,INSUMOS!$B:$B,0)),"")</f>
        <v>un</v>
      </c>
      <c r="E3615" s="668">
        <v>0.35</v>
      </c>
      <c r="F3615" s="603">
        <f>IFERROR(INDEX(INSUMOS!$D:$D,MATCH(C3615,INSUMOS!$B:$B,0)),"")</f>
        <v>17610.681098736015</v>
      </c>
      <c r="G3615" s="615"/>
      <c r="H3615" s="603">
        <f t="shared" si="102"/>
        <v>6163.7383845576051</v>
      </c>
      <c r="I3615" s="595"/>
    </row>
    <row r="3616" spans="2:10">
      <c r="B3616" s="599"/>
      <c r="C3616" s="600" t="s">
        <v>459</v>
      </c>
      <c r="D3616" s="601" t="str">
        <f>IFERROR(INDEX(INSUMOS!$C:$C,MATCH(C3616,INSUMOS!$B:$B,0)),"")</f>
        <v>1/4 Gal</v>
      </c>
      <c r="E3616" s="668">
        <v>4.0000000000000001E-3</v>
      </c>
      <c r="F3616" s="603">
        <f>IFERROR(INDEX(INSUMOS!$D:$D,MATCH(C3616,INSUMOS!$B:$B,0)),"")</f>
        <v>71974</v>
      </c>
      <c r="G3616" s="615"/>
      <c r="H3616" s="603">
        <f t="shared" si="102"/>
        <v>287.89600000000002</v>
      </c>
      <c r="I3616" s="595"/>
    </row>
    <row r="3617" spans="2:9">
      <c r="B3617" s="599"/>
      <c r="C3617" s="600" t="s">
        <v>460</v>
      </c>
      <c r="D3617" s="601" t="str">
        <f>IFERROR(INDEX(INSUMOS!$C:$C,MATCH(C3617,INSUMOS!$B:$B,0)),"")</f>
        <v>un</v>
      </c>
      <c r="E3617" s="668">
        <v>4.0000000000000001E-3</v>
      </c>
      <c r="F3617" s="603">
        <f>IFERROR(INDEX(INSUMOS!$D:$D,MATCH(C3617,INSUMOS!$B:$B,0)),"")</f>
        <v>52000</v>
      </c>
      <c r="G3617" s="615"/>
      <c r="H3617" s="603">
        <f t="shared" si="102"/>
        <v>208</v>
      </c>
      <c r="I3617" s="595"/>
    </row>
    <row r="3618" spans="2:9" ht="15.75" thickBot="1">
      <c r="B3618" s="599"/>
      <c r="C3618" s="606"/>
      <c r="D3618" s="601" t="str">
        <f>IFERROR(INDEX(INSUMOS!$C:$C,MATCH(C3618,INSUMOS!$B:$B,0)),"")</f>
        <v/>
      </c>
      <c r="E3618" s="602"/>
      <c r="F3618" s="603" t="str">
        <f>IFERROR(INDEX(INSUMOS!$D:$D,MATCH(C3618,INSUMOS!$B:$B,0)),"")</f>
        <v/>
      </c>
      <c r="G3618" s="615"/>
      <c r="H3618" s="608">
        <f t="shared" si="102"/>
        <v>0</v>
      </c>
      <c r="I3618" s="595"/>
    </row>
    <row r="3619" spans="2:9" ht="15.75" thickBot="1">
      <c r="B3619" s="593"/>
      <c r="H3619" s="609" t="s">
        <v>307</v>
      </c>
      <c r="I3619" s="610">
        <f>SUM(H3611:H3618)</f>
        <v>42319.456218789572</v>
      </c>
    </row>
    <row r="3620" spans="2:9">
      <c r="B3620" s="593"/>
      <c r="C3620" s="611" t="s">
        <v>308</v>
      </c>
      <c r="I3620" s="595"/>
    </row>
    <row r="3621" spans="2:9">
      <c r="B3621" s="596" t="s">
        <v>295</v>
      </c>
      <c r="C3621" s="597" t="s">
        <v>296</v>
      </c>
      <c r="D3621" s="598" t="s">
        <v>309</v>
      </c>
      <c r="E3621" s="612" t="s">
        <v>310</v>
      </c>
      <c r="F3621" s="612"/>
      <c r="G3621" s="613" t="s">
        <v>311</v>
      </c>
      <c r="H3621" s="614" t="s">
        <v>301</v>
      </c>
      <c r="I3621" s="595"/>
    </row>
    <row r="3622" spans="2:9">
      <c r="B3622" s="599"/>
      <c r="C3622" s="606" t="s">
        <v>312</v>
      </c>
      <c r="D3622" s="601">
        <v>1</v>
      </c>
      <c r="E3622" s="615">
        <f>IFERROR(INDEX('MANO DE OBRA'!$F:$F,MATCH(C3622,'MANO DE OBRA'!$B:$B,0)),"")</f>
        <v>0.77116642793298318</v>
      </c>
      <c r="F3622" s="603">
        <f>IFERROR(INDEX('MANO DE OBRA'!$J:$J,MATCH(C3622,'MANO DE OBRA'!$B:$B,0)),"")</f>
        <v>103371.47181666666</v>
      </c>
      <c r="G3622" s="83">
        <v>12</v>
      </c>
      <c r="H3622" s="603">
        <f>IFERROR((F3622/G3622)*D3622,0)</f>
        <v>8614.2893180555548</v>
      </c>
      <c r="I3622" s="595"/>
    </row>
    <row r="3623" spans="2:9">
      <c r="B3623" s="599"/>
      <c r="C3623" s="606" t="s">
        <v>330</v>
      </c>
      <c r="D3623" s="601">
        <v>1</v>
      </c>
      <c r="E3623" s="615">
        <f>IFERROR(INDEX('MANO DE OBRA'!$F:$F,MATCH(C3623,'MANO DE OBRA'!$B:$B,0)),"")</f>
        <v>0.77116642793298318</v>
      </c>
      <c r="F3623" s="603">
        <f>IFERROR(INDEX('MANO DE OBRA'!$J:$J,MATCH(C3623,'MANO DE OBRA'!$B:$B,0)),"")</f>
        <v>169529.21377933328</v>
      </c>
      <c r="G3623" s="83">
        <f>+G3622</f>
        <v>12</v>
      </c>
      <c r="H3623" s="603">
        <f>IFERROR((F3623/G3623)*D3623,0)</f>
        <v>14127.434481611106</v>
      </c>
      <c r="I3623" s="595"/>
    </row>
    <row r="3624" spans="2:9" ht="15.75" thickBot="1">
      <c r="B3624" s="599"/>
      <c r="C3624" s="606"/>
      <c r="D3624" s="601"/>
      <c r="E3624" s="615" t="str">
        <f>IFERROR(INDEX('MANO DE OBRA'!$F:$F,MATCH(C3624,'MANO DE OBRA'!$B:$B,0)),"")</f>
        <v/>
      </c>
      <c r="F3624" s="603" t="str">
        <f>IFERROR(INDEX('MANO DE OBRA'!$J:$J,MATCH(C3624,'MANO DE OBRA'!$B:$B,0)),"")</f>
        <v/>
      </c>
      <c r="G3624" s="83"/>
      <c r="H3624" s="603">
        <f>IFERROR((F3624/G3624)*D3624,0)</f>
        <v>0</v>
      </c>
      <c r="I3624" s="595"/>
    </row>
    <row r="3625" spans="2:9" ht="15.75" thickBot="1">
      <c r="B3625" s="593"/>
      <c r="H3625" s="609" t="s">
        <v>307</v>
      </c>
      <c r="I3625" s="610">
        <f>SUM(H3622:H3624)</f>
        <v>22741.723799666659</v>
      </c>
    </row>
    <row r="3626" spans="2:9">
      <c r="B3626" s="593"/>
      <c r="C3626" s="611" t="s">
        <v>313</v>
      </c>
      <c r="I3626" s="595"/>
    </row>
    <row r="3627" spans="2:9" ht="30">
      <c r="B3627" s="596" t="s">
        <v>295</v>
      </c>
      <c r="C3627" s="597" t="s">
        <v>296</v>
      </c>
      <c r="D3627" s="613" t="s">
        <v>238</v>
      </c>
      <c r="E3627" s="613" t="s">
        <v>22</v>
      </c>
      <c r="F3627" s="613" t="s">
        <v>314</v>
      </c>
      <c r="G3627" s="613" t="s">
        <v>315</v>
      </c>
      <c r="H3627" s="613" t="s">
        <v>301</v>
      </c>
      <c r="I3627" s="595"/>
    </row>
    <row r="3628" spans="2:9">
      <c r="B3628" s="599"/>
      <c r="C3628" s="616" t="s">
        <v>316</v>
      </c>
      <c r="D3628" s="615">
        <v>0.05</v>
      </c>
      <c r="E3628" s="602"/>
      <c r="F3628" s="603">
        <f>+I3625</f>
        <v>22741.723799666659</v>
      </c>
      <c r="G3628" s="601">
        <v>1</v>
      </c>
      <c r="H3628" s="603">
        <f>IFERROR(G3628*F3628*D3628,0)</f>
        <v>1137.086189983333</v>
      </c>
      <c r="I3628" s="595"/>
    </row>
    <row r="3629" spans="2:9">
      <c r="B3629" s="599"/>
      <c r="C3629" s="616"/>
      <c r="D3629" s="601"/>
      <c r="E3629" s="601" t="str">
        <f>IFERROR(INDEX(INSUMOS!$C:$C,MATCH(C3629,INSUMOS!$B:$B,0)),"")</f>
        <v/>
      </c>
      <c r="F3629" s="607" t="str">
        <f>IFERROR(INDEX(INSUMOS!$D:$D,MATCH(C3629,INSUMOS!$B:$B,0)),"")</f>
        <v/>
      </c>
      <c r="G3629" s="637">
        <v>0.05</v>
      </c>
      <c r="H3629" s="603">
        <f>IFERROR(G3629*F3629,0)</f>
        <v>0</v>
      </c>
      <c r="I3629" s="595"/>
    </row>
    <row r="3630" spans="2:9">
      <c r="B3630" s="599"/>
      <c r="C3630" s="606"/>
      <c r="D3630" s="601"/>
      <c r="E3630" s="601" t="str">
        <f>IFERROR(INDEX(INSUMOS!$C:$C,MATCH(C3630,INSUMOS!$B:$B,0)),"")</f>
        <v/>
      </c>
      <c r="F3630" s="607" t="str">
        <f>IFERROR(INDEX(INSUMOS!$D:$D,MATCH(C3630,INSUMOS!$B:$B,0)),"")</f>
        <v/>
      </c>
      <c r="G3630" s="637"/>
      <c r="H3630" s="603">
        <f>IFERROR(G3630*F3630,0)</f>
        <v>0</v>
      </c>
      <c r="I3630" s="595"/>
    </row>
    <row r="3631" spans="2:9">
      <c r="B3631" s="599"/>
      <c r="C3631" s="636"/>
      <c r="D3631" s="601"/>
      <c r="E3631" s="601" t="str">
        <f>IFERROR(INDEX(INSUMOS!$C:$C,MATCH(C3631,INSUMOS!$B:$B,0)),"")</f>
        <v/>
      </c>
      <c r="F3631" s="607" t="str">
        <f>IFERROR(INDEX(INSUMOS!$D:$D,MATCH(C3631,INSUMOS!$B:$B,0)),"")</f>
        <v/>
      </c>
      <c r="G3631" s="637"/>
      <c r="H3631" s="603">
        <f>IFERROR(G3631*F3631,0)</f>
        <v>0</v>
      </c>
      <c r="I3631" s="595"/>
    </row>
    <row r="3632" spans="2:9">
      <c r="B3632" s="599"/>
      <c r="C3632" s="600"/>
      <c r="D3632" s="601"/>
      <c r="E3632" s="601" t="str">
        <f>IFERROR(INDEX(INSUMOS!$C:$C,MATCH(C3632,INSUMOS!$B:$B,0)),"")</f>
        <v/>
      </c>
      <c r="F3632" s="607" t="str">
        <f>IFERROR(INDEX(INSUMOS!$D:$D,MATCH(C3632,INSUMOS!$B:$B,0)),"")</f>
        <v/>
      </c>
      <c r="G3632" s="83"/>
      <c r="H3632" s="603">
        <f>IFERROR(G3632*F3632,0)</f>
        <v>0</v>
      </c>
      <c r="I3632" s="595"/>
    </row>
    <row r="3633" spans="2:9" ht="15.75" thickBot="1">
      <c r="B3633" s="599"/>
      <c r="C3633" s="600"/>
      <c r="D3633" s="601"/>
      <c r="E3633" s="601" t="str">
        <f>IFERROR(INDEX(INSUMOS!$C:$C,MATCH(C3633,INSUMOS!$B:$B,0)),"")</f>
        <v/>
      </c>
      <c r="F3633" s="607" t="str">
        <f>IFERROR(INDEX(INSUMOS!$D:$D,MATCH(C3633,INSUMOS!$B:$B,0)),"")</f>
        <v/>
      </c>
      <c r="G3633" s="83"/>
      <c r="H3633" s="608">
        <f>IFERROR(G3633*F3633,0)</f>
        <v>0</v>
      </c>
      <c r="I3633" s="595"/>
    </row>
    <row r="3634" spans="2:9" ht="15.75" thickBot="1">
      <c r="B3634" s="593"/>
      <c r="H3634" s="609" t="s">
        <v>307</v>
      </c>
      <c r="I3634" s="610">
        <f>SUM(H3628:H3633)</f>
        <v>1137.086189983333</v>
      </c>
    </row>
    <row r="3635" spans="2:9">
      <c r="B3635" s="593"/>
      <c r="C3635" s="611" t="s">
        <v>317</v>
      </c>
      <c r="I3635" s="595"/>
    </row>
    <row r="3636" spans="2:9" ht="30">
      <c r="B3636" s="596" t="s">
        <v>295</v>
      </c>
      <c r="C3636" s="597" t="s">
        <v>296</v>
      </c>
      <c r="D3636" s="613" t="s">
        <v>238</v>
      </c>
      <c r="E3636" s="613" t="s">
        <v>22</v>
      </c>
      <c r="F3636" s="613" t="s">
        <v>314</v>
      </c>
      <c r="G3636" s="613" t="s">
        <v>315</v>
      </c>
      <c r="H3636" s="598" t="s">
        <v>301</v>
      </c>
      <c r="I3636" s="595"/>
    </row>
    <row r="3637" spans="2:9">
      <c r="B3637" s="599"/>
      <c r="C3637" s="616" t="s">
        <v>461</v>
      </c>
      <c r="D3637" s="615">
        <v>0.01</v>
      </c>
      <c r="E3637" s="617">
        <v>1</v>
      </c>
      <c r="F3637" s="603">
        <f>+I3625</f>
        <v>22741.723799666659</v>
      </c>
      <c r="G3637" s="601">
        <v>0.01</v>
      </c>
      <c r="H3637" s="603">
        <f>IFERROR(G3637*F3637,0)</f>
        <v>227.41723799666659</v>
      </c>
      <c r="I3637" s="595"/>
    </row>
    <row r="3638" spans="2:9">
      <c r="B3638" s="599"/>
      <c r="C3638" s="600"/>
      <c r="E3638" s="601" t="str">
        <f>IFERROR(INDEX(INSUMOS!$C:$C,MATCH(C3638,INSUMOS!$B:$B,0)),"")</f>
        <v/>
      </c>
      <c r="F3638" s="603" t="str">
        <f>IFERROR(INDEX(INSUMOS!$D:$D,MATCH(C3638,INSUMOS!$B:$B,0)),"")</f>
        <v/>
      </c>
      <c r="G3638" s="601">
        <v>1</v>
      </c>
      <c r="H3638" s="603">
        <f>IFERROR(G3638*F3638,0)</f>
        <v>0</v>
      </c>
      <c r="I3638" s="595"/>
    </row>
    <row r="3639" spans="2:9" ht="15.75" thickBot="1">
      <c r="B3639" s="599"/>
      <c r="C3639" s="606"/>
      <c r="D3639" s="601" t="str">
        <f>IFERROR(INDEX(INSUMOS!$C:$C,MATCH(C3639,INSUMOS!$B:$B,0)),"")</f>
        <v/>
      </c>
      <c r="E3639" s="602"/>
      <c r="F3639" s="603" t="str">
        <f>IFERROR(INDEX(INSUMOS!$D:$D,MATCH(C3639,INSUMOS!$B:$B,0)),"")</f>
        <v/>
      </c>
      <c r="G3639" s="601"/>
      <c r="H3639" s="603">
        <f>IFERROR(G3639*F3639,0)</f>
        <v>0</v>
      </c>
      <c r="I3639" s="595"/>
    </row>
    <row r="3640" spans="2:9" ht="15.75" thickBot="1">
      <c r="B3640" s="618"/>
      <c r="C3640" s="619"/>
      <c r="D3640" s="620"/>
      <c r="E3640" s="621"/>
      <c r="F3640" s="621"/>
      <c r="G3640" s="620"/>
      <c r="H3640" s="609" t="s">
        <v>307</v>
      </c>
      <c r="I3640" s="610">
        <f>SUM(H3637:H3639)</f>
        <v>227.41723799666659</v>
      </c>
    </row>
    <row r="3641" spans="2:9" ht="15.75" thickBot="1">
      <c r="H3641" s="666"/>
      <c r="I3641" s="667"/>
    </row>
    <row r="3642" spans="2:9" ht="33" customHeight="1" thickBot="1">
      <c r="B3642" s="571"/>
      <c r="C3642" s="572" t="str">
        <f>+$C$2</f>
        <v>MANTENIMIENTO RESTAURANTES ESCOLARES</v>
      </c>
      <c r="D3642" s="573"/>
      <c r="E3642" s="573"/>
      <c r="F3642" s="573"/>
      <c r="G3642" s="574"/>
      <c r="H3642" s="575"/>
      <c r="I3642" s="576"/>
    </row>
    <row r="3643" spans="2:9" ht="33" customHeight="1" thickBot="1">
      <c r="B3643" s="577"/>
      <c r="C3643" s="578" t="str">
        <f>+$C$3</f>
        <v>GOBERNACION DE ANTIOQUIA</v>
      </c>
      <c r="D3643" s="579"/>
      <c r="E3643" s="579"/>
      <c r="F3643" s="579"/>
      <c r="G3643" s="580"/>
      <c r="H3643" s="581"/>
      <c r="I3643" s="582"/>
    </row>
    <row r="3644" spans="2:9" ht="15.75" thickBot="1">
      <c r="B3644" s="593"/>
      <c r="I3644" s="595"/>
    </row>
    <row r="3645" spans="2:9" ht="15.75" thickBot="1">
      <c r="B3645" s="589" t="s">
        <v>6</v>
      </c>
      <c r="C3645" s="773" t="str">
        <f>INDEX(ACTIVIDADES!$C:$C,MATCH(B3646,ACTIVIDADES!$B:$B,0))</f>
        <v>Suministro e instalación de PUNTO HIDRÁULICO EN TUBERÍA PVC - RDE 9, DIAMETRO 1/2". Incluye accesorios, tubería 1.5m, excavación, lleno y todo lo necesario para su buen funcionamiento.</v>
      </c>
      <c r="D3645" s="774"/>
      <c r="E3645" s="774"/>
      <c r="F3645" s="774"/>
      <c r="G3645" s="775"/>
      <c r="H3645" s="587" t="s">
        <v>289</v>
      </c>
      <c r="I3645" s="588" t="s">
        <v>290</v>
      </c>
    </row>
    <row r="3646" spans="2:9">
      <c r="B3646" s="784">
        <f>+ACTIVIDADES!B113</f>
        <v>12.04</v>
      </c>
      <c r="C3646" s="776"/>
      <c r="D3646" s="777"/>
      <c r="E3646" s="777"/>
      <c r="F3646" s="777"/>
      <c r="G3646" s="778"/>
      <c r="H3646" s="585">
        <f>IF(I3649=0,0,I3662/I3649)</f>
        <v>0.33512386831555746</v>
      </c>
      <c r="I3646" s="586">
        <f>IF(I3649=0,0,I3668/I3649)</f>
        <v>0.62724163366456842</v>
      </c>
    </row>
    <row r="3647" spans="2:9" ht="15.75" thickBot="1">
      <c r="B3647" s="785"/>
      <c r="C3647" s="776"/>
      <c r="D3647" s="777"/>
      <c r="E3647" s="777"/>
      <c r="F3647" s="777"/>
      <c r="G3647" s="778"/>
      <c r="H3647" s="587" t="s">
        <v>291</v>
      </c>
      <c r="I3647" s="588" t="s">
        <v>292</v>
      </c>
    </row>
    <row r="3648" spans="2:9" ht="15.75" thickBot="1">
      <c r="B3648" s="589" t="s">
        <v>22</v>
      </c>
      <c r="C3648" s="776"/>
      <c r="D3648" s="777"/>
      <c r="E3648" s="777"/>
      <c r="F3648" s="777"/>
      <c r="G3648" s="778"/>
      <c r="H3648" s="585">
        <f>IF(I3649=0,0,I3677/I3649)</f>
        <v>3.1362081683228425E-2</v>
      </c>
      <c r="I3648" s="586">
        <f>IF(I3649=0,0,I3683/I3649)</f>
        <v>6.2724163366456838E-3</v>
      </c>
    </row>
    <row r="3649" spans="2:10" ht="15.75" thickBot="1">
      <c r="B3649" s="590" t="str">
        <f>INDEX(ACTIVIDADES!$D:$D,MATCH(B3646,ACTIVIDADES!$B:$B,0))</f>
        <v>Punto</v>
      </c>
      <c r="C3649" s="781"/>
      <c r="D3649" s="782"/>
      <c r="E3649" s="782"/>
      <c r="F3649" s="782"/>
      <c r="G3649" s="783"/>
      <c r="H3649" s="591" t="s">
        <v>293</v>
      </c>
      <c r="I3649" s="592">
        <f>SUM(I3662:I3683)</f>
        <v>36256.719227646659</v>
      </c>
      <c r="J3649" s="570">
        <f>+B3646</f>
        <v>12.04</v>
      </c>
    </row>
    <row r="3650" spans="2:10">
      <c r="B3650" s="593"/>
      <c r="C3650" s="594" t="s">
        <v>294</v>
      </c>
      <c r="I3650" s="595"/>
    </row>
    <row r="3651" spans="2:10">
      <c r="B3651" s="596" t="s">
        <v>295</v>
      </c>
      <c r="C3651" s="597" t="s">
        <v>296</v>
      </c>
      <c r="D3651" s="598" t="s">
        <v>297</v>
      </c>
      <c r="E3651" s="598" t="s">
        <v>298</v>
      </c>
      <c r="F3651" s="598" t="s">
        <v>299</v>
      </c>
      <c r="G3651" s="598" t="s">
        <v>300</v>
      </c>
      <c r="H3651" s="598" t="s">
        <v>301</v>
      </c>
      <c r="I3651" s="595"/>
    </row>
    <row r="3652" spans="2:10">
      <c r="B3652" s="599"/>
      <c r="C3652" s="669" t="s">
        <v>462</v>
      </c>
      <c r="D3652" s="601" t="str">
        <f>IFERROR(INDEX(INSUMOS!$C:$C,MATCH(C3652,INSUMOS!$B:$B,0)),"")</f>
        <v>m</v>
      </c>
      <c r="E3652" s="670">
        <v>1.5</v>
      </c>
      <c r="F3652" s="603">
        <f>IFERROR(INDEX(INSUMOS!$D:$D,MATCH(C3652,INSUMOS!$B:$B,0)),"")</f>
        <v>4977.5119999999997</v>
      </c>
      <c r="G3652" s="615"/>
      <c r="H3652" s="603">
        <f>IFERROR(G3652*F3652*E3652+F3652*E3652,0)</f>
        <v>7466.268</v>
      </c>
      <c r="I3652" s="595"/>
    </row>
    <row r="3653" spans="2:10">
      <c r="B3653" s="599"/>
      <c r="C3653" s="669" t="s">
        <v>463</v>
      </c>
      <c r="D3653" s="601" t="str">
        <f>IFERROR(INDEX(INSUMOS!$C:$C,MATCH(C3653,INSUMOS!$B:$B,0)),"")</f>
        <v>un</v>
      </c>
      <c r="E3653" s="670">
        <v>1</v>
      </c>
      <c r="F3653" s="603">
        <f>IFERROR(INDEX(INSUMOS!$D:$D,MATCH(C3653,INSUMOS!$B:$B,0)),"")</f>
        <v>1086.7159999999999</v>
      </c>
      <c r="G3653" s="615"/>
      <c r="H3653" s="603">
        <f t="shared" ref="H3653:H3661" si="103">IFERROR(G3653*F3653*E3653+F3653*E3653,0)</f>
        <v>1086.7159999999999</v>
      </c>
      <c r="I3653" s="595"/>
    </row>
    <row r="3654" spans="2:10">
      <c r="B3654" s="599"/>
      <c r="C3654" s="669" t="s">
        <v>464</v>
      </c>
      <c r="D3654" s="601" t="str">
        <f>IFERROR(INDEX(INSUMOS!$C:$C,MATCH(C3654,INSUMOS!$B:$B,0)),"")</f>
        <v>un</v>
      </c>
      <c r="E3654" s="670">
        <v>1</v>
      </c>
      <c r="F3654" s="603">
        <f>IFERROR(INDEX(INSUMOS!$D:$D,MATCH(C3654,INSUMOS!$B:$B,0)),"")</f>
        <v>824.76800000000003</v>
      </c>
      <c r="G3654" s="615"/>
      <c r="H3654" s="603">
        <f t="shared" si="103"/>
        <v>824.76800000000003</v>
      </c>
      <c r="I3654" s="595"/>
    </row>
    <row r="3655" spans="2:10">
      <c r="B3655" s="599"/>
      <c r="C3655" s="669" t="s">
        <v>465</v>
      </c>
      <c r="D3655" s="601" t="str">
        <f>IFERROR(INDEX(INSUMOS!$C:$C,MATCH(C3655,INSUMOS!$B:$B,0)),"")</f>
        <v>un</v>
      </c>
      <c r="E3655" s="670">
        <v>0.5</v>
      </c>
      <c r="F3655" s="603">
        <f>IFERROR(INDEX(INSUMOS!$D:$D,MATCH(C3655,INSUMOS!$B:$B,0)),"")</f>
        <v>568</v>
      </c>
      <c r="G3655" s="615"/>
      <c r="H3655" s="603">
        <f t="shared" si="103"/>
        <v>284</v>
      </c>
      <c r="I3655" s="595"/>
    </row>
    <row r="3656" spans="2:10">
      <c r="B3656" s="599"/>
      <c r="C3656" s="669" t="s">
        <v>466</v>
      </c>
      <c r="D3656" s="601" t="str">
        <f>IFERROR(INDEX(INSUMOS!$C:$C,MATCH(C3656,INSUMOS!$B:$B,0)),"")</f>
        <v>un</v>
      </c>
      <c r="E3656" s="670">
        <v>0.5</v>
      </c>
      <c r="F3656" s="603">
        <f>IFERROR(INDEX(INSUMOS!$D:$D,MATCH(C3656,INSUMOS!$B:$B,0)),"")</f>
        <v>642</v>
      </c>
      <c r="G3656" s="615"/>
      <c r="H3656" s="603">
        <f t="shared" si="103"/>
        <v>321</v>
      </c>
      <c r="I3656" s="595"/>
    </row>
    <row r="3657" spans="2:10">
      <c r="B3657" s="599"/>
      <c r="C3657" s="669" t="s">
        <v>467</v>
      </c>
      <c r="D3657" s="601" t="str">
        <f>IFERROR(INDEX(INSUMOS!$C:$C,MATCH(C3657,INSUMOS!$B:$B,0)),"")</f>
        <v>un</v>
      </c>
      <c r="E3657" s="670">
        <v>1</v>
      </c>
      <c r="F3657" s="603">
        <f>IFERROR(INDEX(INSUMOS!$D:$D,MATCH(C3657,INSUMOS!$B:$B,0)),"")</f>
        <v>530</v>
      </c>
      <c r="G3657" s="615"/>
      <c r="H3657" s="603">
        <f t="shared" si="103"/>
        <v>530</v>
      </c>
      <c r="I3657" s="595"/>
    </row>
    <row r="3658" spans="2:10">
      <c r="B3658" s="599"/>
      <c r="C3658" s="600" t="s">
        <v>460</v>
      </c>
      <c r="D3658" s="601" t="str">
        <f>IFERROR(INDEX(INSUMOS!$C:$C,MATCH(C3658,INSUMOS!$B:$B,0)),"")</f>
        <v>un</v>
      </c>
      <c r="E3658" s="668">
        <v>0.01</v>
      </c>
      <c r="F3658" s="603">
        <f>IFERROR(INDEX(INSUMOS!$D:$D,MATCH(C3658,INSUMOS!$B:$B,0)),"")</f>
        <v>52000</v>
      </c>
      <c r="G3658" s="615"/>
      <c r="H3658" s="603">
        <f t="shared" si="103"/>
        <v>520</v>
      </c>
      <c r="I3658" s="595"/>
    </row>
    <row r="3659" spans="2:10">
      <c r="B3659" s="599"/>
      <c r="C3659" s="600" t="s">
        <v>459</v>
      </c>
      <c r="D3659" s="601" t="str">
        <f>IFERROR(INDEX(INSUMOS!$C:$C,MATCH(C3659,INSUMOS!$B:$B,0)),"")</f>
        <v>1/4 Gal</v>
      </c>
      <c r="E3659" s="671">
        <v>0.01</v>
      </c>
      <c r="F3659" s="603">
        <f>IFERROR(INDEX(INSUMOS!$D:$D,MATCH(C3659,INSUMOS!$B:$B,0)),"")</f>
        <v>71974</v>
      </c>
      <c r="G3659" s="615"/>
      <c r="H3659" s="603">
        <f t="shared" si="103"/>
        <v>719.74</v>
      </c>
      <c r="I3659" s="595"/>
    </row>
    <row r="3660" spans="2:10">
      <c r="B3660" s="599"/>
      <c r="C3660" s="616" t="s">
        <v>421</v>
      </c>
      <c r="D3660" s="601" t="str">
        <f>IFERROR(INDEX(INSUMOS!$C:$C,MATCH(C3660,INSUMOS!$B:$B,0)),"")</f>
        <v>kg</v>
      </c>
      <c r="E3660" s="671">
        <v>0.02</v>
      </c>
      <c r="F3660" s="603">
        <f>IFERROR(INDEX(INSUMOS!$D:$D,MATCH(C3660,INSUMOS!$B:$B,0)),"")</f>
        <v>19900</v>
      </c>
      <c r="G3660" s="615"/>
      <c r="H3660" s="603">
        <f t="shared" si="103"/>
        <v>398</v>
      </c>
      <c r="I3660" s="595"/>
    </row>
    <row r="3661" spans="2:10" ht="15.75" thickBot="1">
      <c r="B3661" s="599"/>
      <c r="C3661" s="606"/>
      <c r="D3661" s="601" t="str">
        <f>IFERROR(INDEX(INSUMOS!$C:$C,MATCH(C3661,INSUMOS!$B:$B,0)),"")</f>
        <v/>
      </c>
      <c r="E3661" s="602"/>
      <c r="F3661" s="603" t="str">
        <f>IFERROR(INDEX(INSUMOS!$D:$D,MATCH(C3661,INSUMOS!$B:$B,0)),"")</f>
        <v/>
      </c>
      <c r="G3661" s="615"/>
      <c r="H3661" s="603">
        <f t="shared" si="103"/>
        <v>0</v>
      </c>
      <c r="I3661" s="595"/>
    </row>
    <row r="3662" spans="2:10" ht="15.75" thickBot="1">
      <c r="B3662" s="593"/>
      <c r="H3662" s="609" t="s">
        <v>307</v>
      </c>
      <c r="I3662" s="610">
        <f>SUM(H3652:H3661)</f>
        <v>12150.492</v>
      </c>
    </row>
    <row r="3663" spans="2:10">
      <c r="B3663" s="593"/>
      <c r="C3663" s="611" t="s">
        <v>308</v>
      </c>
      <c r="I3663" s="595"/>
    </row>
    <row r="3664" spans="2:10">
      <c r="B3664" s="596" t="s">
        <v>295</v>
      </c>
      <c r="C3664" s="597" t="s">
        <v>296</v>
      </c>
      <c r="D3664" s="598" t="s">
        <v>309</v>
      </c>
      <c r="E3664" s="612" t="s">
        <v>310</v>
      </c>
      <c r="F3664" s="612"/>
      <c r="G3664" s="613" t="s">
        <v>311</v>
      </c>
      <c r="H3664" s="614" t="s">
        <v>301</v>
      </c>
      <c r="I3664" s="595"/>
    </row>
    <row r="3665" spans="2:9">
      <c r="B3665" s="599"/>
      <c r="C3665" s="606" t="s">
        <v>312</v>
      </c>
      <c r="D3665" s="601">
        <v>1</v>
      </c>
      <c r="E3665" s="615">
        <f>IFERROR(INDEX('MANO DE OBRA'!$F:$F,MATCH(C3665,'MANO DE OBRA'!$B:$B,0)),"")</f>
        <v>0.77116642793298318</v>
      </c>
      <c r="F3665" s="603">
        <f>IFERROR(INDEX('MANO DE OBRA'!$J:$J,MATCH(C3665,'MANO DE OBRA'!$B:$B,0)),"")</f>
        <v>103371.47181666666</v>
      </c>
      <c r="G3665" s="83">
        <v>12</v>
      </c>
      <c r="H3665" s="603">
        <f>IFERROR((F3665/G3665)*D3665,0)</f>
        <v>8614.2893180555548</v>
      </c>
      <c r="I3665" s="595"/>
    </row>
    <row r="3666" spans="2:9">
      <c r="B3666" s="599"/>
      <c r="C3666" s="606" t="s">
        <v>330</v>
      </c>
      <c r="D3666" s="601">
        <v>1</v>
      </c>
      <c r="E3666" s="615">
        <f>IFERROR(INDEX('MANO DE OBRA'!$F:$F,MATCH(C3666,'MANO DE OBRA'!$B:$B,0)),"")</f>
        <v>0.77116642793298318</v>
      </c>
      <c r="F3666" s="603">
        <f>IFERROR(INDEX('MANO DE OBRA'!$J:$J,MATCH(C3666,'MANO DE OBRA'!$B:$B,0)),"")</f>
        <v>169529.21377933328</v>
      </c>
      <c r="G3666" s="83">
        <f>+G3665</f>
        <v>12</v>
      </c>
      <c r="H3666" s="603">
        <f>IFERROR((F3666/G3666)*D3666,0)</f>
        <v>14127.434481611106</v>
      </c>
      <c r="I3666" s="595"/>
    </row>
    <row r="3667" spans="2:9" ht="15.75" thickBot="1">
      <c r="B3667" s="599"/>
      <c r="C3667" s="606"/>
      <c r="D3667" s="601"/>
      <c r="E3667" s="615" t="str">
        <f>IFERROR(INDEX('MANO DE OBRA'!$F:$F,MATCH(C3667,'MANO DE OBRA'!$B:$B,0)),"")</f>
        <v/>
      </c>
      <c r="F3667" s="603" t="str">
        <f>IFERROR(INDEX('MANO DE OBRA'!$J:$J,MATCH(C3667,'MANO DE OBRA'!$B:$B,0)),"")</f>
        <v/>
      </c>
      <c r="G3667" s="83"/>
      <c r="H3667" s="603">
        <f>IFERROR((F3667/G3667)*D3667,0)</f>
        <v>0</v>
      </c>
      <c r="I3667" s="595"/>
    </row>
    <row r="3668" spans="2:9" ht="15.75" thickBot="1">
      <c r="B3668" s="593"/>
      <c r="H3668" s="609" t="s">
        <v>307</v>
      </c>
      <c r="I3668" s="610">
        <f>SUM(H3665:H3667)</f>
        <v>22741.723799666659</v>
      </c>
    </row>
    <row r="3669" spans="2:9">
      <c r="B3669" s="593"/>
      <c r="C3669" s="611" t="s">
        <v>313</v>
      </c>
      <c r="I3669" s="595"/>
    </row>
    <row r="3670" spans="2:9" ht="30">
      <c r="B3670" s="596" t="s">
        <v>295</v>
      </c>
      <c r="C3670" s="597" t="s">
        <v>296</v>
      </c>
      <c r="D3670" s="613" t="s">
        <v>238</v>
      </c>
      <c r="E3670" s="613" t="s">
        <v>22</v>
      </c>
      <c r="F3670" s="613" t="s">
        <v>314</v>
      </c>
      <c r="G3670" s="613" t="s">
        <v>315</v>
      </c>
      <c r="H3670" s="613" t="s">
        <v>301</v>
      </c>
      <c r="I3670" s="595"/>
    </row>
    <row r="3671" spans="2:9">
      <c r="B3671" s="599"/>
      <c r="C3671" s="616" t="s">
        <v>316</v>
      </c>
      <c r="D3671" s="615">
        <v>0.05</v>
      </c>
      <c r="E3671" s="602"/>
      <c r="F3671" s="603">
        <f>+I3668</f>
        <v>22741.723799666659</v>
      </c>
      <c r="G3671" s="601">
        <v>1</v>
      </c>
      <c r="H3671" s="603">
        <f>IFERROR(G3671*F3671*D3671,0)</f>
        <v>1137.086189983333</v>
      </c>
      <c r="I3671" s="595"/>
    </row>
    <row r="3672" spans="2:9">
      <c r="B3672" s="599"/>
      <c r="C3672" s="616"/>
      <c r="D3672" s="601"/>
      <c r="E3672" s="601" t="str">
        <f>IFERROR(INDEX(INSUMOS!$C:$C,MATCH(C3672,INSUMOS!$B:$B,0)),"")</f>
        <v/>
      </c>
      <c r="F3672" s="607" t="str">
        <f>IFERROR(INDEX(INSUMOS!$D:$D,MATCH(C3672,INSUMOS!$B:$B,0)),"")</f>
        <v/>
      </c>
      <c r="G3672" s="637">
        <v>0.05</v>
      </c>
      <c r="H3672" s="603">
        <f>IFERROR(G3672*F3672,0)</f>
        <v>0</v>
      </c>
      <c r="I3672" s="595"/>
    </row>
    <row r="3673" spans="2:9">
      <c r="B3673" s="599"/>
      <c r="C3673" s="606"/>
      <c r="D3673" s="601"/>
      <c r="E3673" s="601" t="str">
        <f>IFERROR(INDEX(INSUMOS!$C:$C,MATCH(C3673,INSUMOS!$B:$B,0)),"")</f>
        <v/>
      </c>
      <c r="F3673" s="607" t="str">
        <f>IFERROR(INDEX(INSUMOS!$D:$D,MATCH(C3673,INSUMOS!$B:$B,0)),"")</f>
        <v/>
      </c>
      <c r="G3673" s="637"/>
      <c r="H3673" s="603">
        <f>IFERROR(G3673*F3673,0)</f>
        <v>0</v>
      </c>
      <c r="I3673" s="595"/>
    </row>
    <row r="3674" spans="2:9">
      <c r="B3674" s="599"/>
      <c r="C3674" s="636"/>
      <c r="D3674" s="601"/>
      <c r="E3674" s="601" t="str">
        <f>IFERROR(INDEX(INSUMOS!$C:$C,MATCH(C3674,INSUMOS!$B:$B,0)),"")</f>
        <v/>
      </c>
      <c r="F3674" s="607" t="str">
        <f>IFERROR(INDEX(INSUMOS!$D:$D,MATCH(C3674,INSUMOS!$B:$B,0)),"")</f>
        <v/>
      </c>
      <c r="G3674" s="637"/>
      <c r="H3674" s="603">
        <f>IFERROR(G3674*F3674,0)</f>
        <v>0</v>
      </c>
      <c r="I3674" s="595"/>
    </row>
    <row r="3675" spans="2:9">
      <c r="B3675" s="599"/>
      <c r="C3675" s="600"/>
      <c r="D3675" s="601"/>
      <c r="E3675" s="601" t="str">
        <f>IFERROR(INDEX(INSUMOS!$C:$C,MATCH(C3675,INSUMOS!$B:$B,0)),"")</f>
        <v/>
      </c>
      <c r="F3675" s="607" t="str">
        <f>IFERROR(INDEX(INSUMOS!$D:$D,MATCH(C3675,INSUMOS!$B:$B,0)),"")</f>
        <v/>
      </c>
      <c r="G3675" s="83"/>
      <c r="H3675" s="603">
        <f>IFERROR(G3675*F3675,0)</f>
        <v>0</v>
      </c>
      <c r="I3675" s="595"/>
    </row>
    <row r="3676" spans="2:9" ht="15.75" thickBot="1">
      <c r="B3676" s="599"/>
      <c r="C3676" s="600"/>
      <c r="D3676" s="601"/>
      <c r="E3676" s="601" t="str">
        <f>IFERROR(INDEX(INSUMOS!$C:$C,MATCH(C3676,INSUMOS!$B:$B,0)),"")</f>
        <v/>
      </c>
      <c r="F3676" s="607" t="str">
        <f>IFERROR(INDEX(INSUMOS!$D:$D,MATCH(C3676,INSUMOS!$B:$B,0)),"")</f>
        <v/>
      </c>
      <c r="G3676" s="83"/>
      <c r="H3676" s="608">
        <f>IFERROR(G3676*F3676,0)</f>
        <v>0</v>
      </c>
      <c r="I3676" s="595"/>
    </row>
    <row r="3677" spans="2:9" ht="15.75" thickBot="1">
      <c r="B3677" s="593"/>
      <c r="H3677" s="609" t="s">
        <v>307</v>
      </c>
      <c r="I3677" s="610">
        <f>SUM(H3671:H3676)</f>
        <v>1137.086189983333</v>
      </c>
    </row>
    <row r="3678" spans="2:9">
      <c r="B3678" s="593"/>
      <c r="C3678" s="611" t="s">
        <v>317</v>
      </c>
      <c r="I3678" s="595"/>
    </row>
    <row r="3679" spans="2:9" ht="30">
      <c r="B3679" s="596" t="s">
        <v>295</v>
      </c>
      <c r="C3679" s="597" t="s">
        <v>296</v>
      </c>
      <c r="D3679" s="613" t="s">
        <v>238</v>
      </c>
      <c r="E3679" s="613" t="s">
        <v>22</v>
      </c>
      <c r="F3679" s="613" t="s">
        <v>314</v>
      </c>
      <c r="G3679" s="613" t="s">
        <v>315</v>
      </c>
      <c r="H3679" s="598" t="s">
        <v>301</v>
      </c>
      <c r="I3679" s="595"/>
    </row>
    <row r="3680" spans="2:9">
      <c r="B3680" s="599"/>
      <c r="C3680" s="616" t="s">
        <v>461</v>
      </c>
      <c r="D3680" s="615">
        <v>0.01</v>
      </c>
      <c r="E3680" s="617">
        <v>1</v>
      </c>
      <c r="F3680" s="603">
        <f>+I3668</f>
        <v>22741.723799666659</v>
      </c>
      <c r="G3680" s="601">
        <v>0.01</v>
      </c>
      <c r="H3680" s="603">
        <f>IFERROR(G3680*F3680,0)</f>
        <v>227.41723799666659</v>
      </c>
      <c r="I3680" s="595"/>
    </row>
    <row r="3681" spans="2:10">
      <c r="B3681" s="599"/>
      <c r="C3681" s="600"/>
      <c r="E3681" s="601" t="str">
        <f>IFERROR(INDEX(INSUMOS!$C:$C,MATCH(C3681,INSUMOS!$B:$B,0)),"")</f>
        <v/>
      </c>
      <c r="F3681" s="603" t="str">
        <f>IFERROR(INDEX(INSUMOS!$D:$D,MATCH(C3681,INSUMOS!$B:$B,0)),"")</f>
        <v/>
      </c>
      <c r="G3681" s="601">
        <v>1</v>
      </c>
      <c r="H3681" s="603">
        <f>IFERROR(G3681*F3681,0)</f>
        <v>0</v>
      </c>
      <c r="I3681" s="595"/>
    </row>
    <row r="3682" spans="2:10" ht="15.75" thickBot="1">
      <c r="B3682" s="599"/>
      <c r="C3682" s="606"/>
      <c r="D3682" s="601" t="str">
        <f>IFERROR(INDEX(INSUMOS!$C:$C,MATCH(C3682,INSUMOS!$B:$B,0)),"")</f>
        <v/>
      </c>
      <c r="E3682" s="602"/>
      <c r="F3682" s="603" t="str">
        <f>IFERROR(INDEX(INSUMOS!$D:$D,MATCH(C3682,INSUMOS!$B:$B,0)),"")</f>
        <v/>
      </c>
      <c r="G3682" s="601"/>
      <c r="H3682" s="603">
        <f>IFERROR(G3682*F3682,0)</f>
        <v>0</v>
      </c>
      <c r="I3682" s="595"/>
    </row>
    <row r="3683" spans="2:10" ht="15.75" thickBot="1">
      <c r="B3683" s="618"/>
      <c r="C3683" s="619"/>
      <c r="D3683" s="620"/>
      <c r="E3683" s="621"/>
      <c r="F3683" s="621"/>
      <c r="G3683" s="620"/>
      <c r="H3683" s="609" t="s">
        <v>307</v>
      </c>
      <c r="I3683" s="610">
        <f>SUM(H3680:H3682)</f>
        <v>227.41723799666659</v>
      </c>
    </row>
    <row r="3684" spans="2:10" ht="15.75" thickBot="1">
      <c r="H3684" s="666"/>
      <c r="I3684" s="667"/>
    </row>
    <row r="3685" spans="2:10" ht="33" customHeight="1" thickBot="1">
      <c r="B3685" s="571"/>
      <c r="C3685" s="572" t="str">
        <f>+$C$2</f>
        <v>MANTENIMIENTO RESTAURANTES ESCOLARES</v>
      </c>
      <c r="D3685" s="573"/>
      <c r="E3685" s="573"/>
      <c r="F3685" s="573"/>
      <c r="G3685" s="574"/>
      <c r="H3685" s="575"/>
      <c r="I3685" s="576"/>
    </row>
    <row r="3686" spans="2:10" ht="33" customHeight="1" thickBot="1">
      <c r="B3686" s="577"/>
      <c r="C3686" s="578" t="str">
        <f>+$C$3</f>
        <v>GOBERNACION DE ANTIOQUIA</v>
      </c>
      <c r="D3686" s="579"/>
      <c r="E3686" s="579"/>
      <c r="F3686" s="579"/>
      <c r="G3686" s="580"/>
      <c r="H3686" s="581"/>
      <c r="I3686" s="582"/>
    </row>
    <row r="3687" spans="2:10" ht="15.75" thickBot="1">
      <c r="B3687" s="593"/>
      <c r="I3687" s="595"/>
    </row>
    <row r="3688" spans="2:10" ht="15.75" thickBot="1">
      <c r="B3688" s="589" t="s">
        <v>6</v>
      </c>
      <c r="C3688" s="773" t="str">
        <f>INDEX(ACTIVIDADES!$C:$C,MATCH(B3689,ACTIVIDADES!$B:$B,0))</f>
        <v>Suministro e instalación de TUBERÍA PVC - RDE 21, DIAMETRO 3/4". Incluye accesorios, tubería 1.5m, excavación, lleno y todo lo necesario para su buen funcionamiento.</v>
      </c>
      <c r="D3688" s="774"/>
      <c r="E3688" s="774"/>
      <c r="F3688" s="774"/>
      <c r="G3688" s="775"/>
      <c r="H3688" s="587" t="s">
        <v>289</v>
      </c>
      <c r="I3688" s="588" t="s">
        <v>290</v>
      </c>
    </row>
    <row r="3689" spans="2:10">
      <c r="B3689" s="784">
        <f>+ACTIVIDADES!B114</f>
        <v>12.049999999999999</v>
      </c>
      <c r="C3689" s="776"/>
      <c r="D3689" s="777"/>
      <c r="E3689" s="777"/>
      <c r="F3689" s="777"/>
      <c r="G3689" s="778"/>
      <c r="H3689" s="585">
        <f>IF(I3692=0,0,I3704/I3692)</f>
        <v>0.29615759954981813</v>
      </c>
      <c r="I3689" s="586">
        <f>IF(I3692=0,0,I3710/I3692)</f>
        <v>0.66400226457564326</v>
      </c>
    </row>
    <row r="3690" spans="2:10" ht="15.75" thickBot="1">
      <c r="B3690" s="785"/>
      <c r="C3690" s="776"/>
      <c r="D3690" s="777"/>
      <c r="E3690" s="777"/>
      <c r="F3690" s="777"/>
      <c r="G3690" s="778"/>
      <c r="H3690" s="587" t="s">
        <v>291</v>
      </c>
      <c r="I3690" s="588" t="s">
        <v>292</v>
      </c>
    </row>
    <row r="3691" spans="2:10" ht="15.75" thickBot="1">
      <c r="B3691" s="589" t="s">
        <v>22</v>
      </c>
      <c r="C3691" s="776"/>
      <c r="D3691" s="777"/>
      <c r="E3691" s="777"/>
      <c r="F3691" s="777"/>
      <c r="G3691" s="778"/>
      <c r="H3691" s="585">
        <f>IF(I3692=0,0,I3719/I3692)</f>
        <v>3.3200113228782163E-2</v>
      </c>
      <c r="I3691" s="586">
        <f>IF(I3692=0,0,I3725/I3692)</f>
        <v>6.6400226457564325E-3</v>
      </c>
    </row>
    <row r="3692" spans="2:10" ht="15.75" thickBot="1">
      <c r="B3692" s="590" t="str">
        <f>INDEX(ACTIVIDADES!$D:$D,MATCH(B3689,ACTIVIDADES!$B:$B,0))</f>
        <v>m</v>
      </c>
      <c r="C3692" s="781"/>
      <c r="D3692" s="782"/>
      <c r="E3692" s="782"/>
      <c r="F3692" s="782"/>
      <c r="G3692" s="783"/>
      <c r="H3692" s="591" t="s">
        <v>293</v>
      </c>
      <c r="I3692" s="592">
        <f>SUM(I3704:I3725)</f>
        <v>34249.467227646659</v>
      </c>
      <c r="J3692" s="570">
        <f>+B3689</f>
        <v>12.049999999999999</v>
      </c>
    </row>
    <row r="3693" spans="2:10">
      <c r="B3693" s="593"/>
      <c r="C3693" s="594" t="s">
        <v>294</v>
      </c>
      <c r="I3693" s="595"/>
    </row>
    <row r="3694" spans="2:10">
      <c r="B3694" s="596" t="s">
        <v>295</v>
      </c>
      <c r="C3694" s="597" t="s">
        <v>296</v>
      </c>
      <c r="D3694" s="598" t="s">
        <v>297</v>
      </c>
      <c r="E3694" s="598" t="s">
        <v>298</v>
      </c>
      <c r="F3694" s="598" t="s">
        <v>299</v>
      </c>
      <c r="G3694" s="598" t="s">
        <v>300</v>
      </c>
      <c r="H3694" s="598" t="s">
        <v>301</v>
      </c>
      <c r="I3694" s="595"/>
    </row>
    <row r="3695" spans="2:10">
      <c r="B3695" s="599"/>
      <c r="C3695" s="669" t="s">
        <v>468</v>
      </c>
      <c r="D3695" s="601" t="str">
        <f>IFERROR(INDEX(INSUMOS!$C:$C,MATCH(C3695,INSUMOS!$B:$B,0)),"")</f>
        <v xml:space="preserve"> m </v>
      </c>
      <c r="E3695" s="672">
        <v>1.05</v>
      </c>
      <c r="F3695" s="603">
        <f>IFERROR(INDEX(INSUMOS!$D:$D,MATCH(C3695,INSUMOS!$B:$B,0)),"")</f>
        <v>6667</v>
      </c>
      <c r="G3695" s="615"/>
      <c r="H3695" s="603">
        <f>IFERROR(G3695*F3695*E3695+F3695*E3695,0)</f>
        <v>7000.35</v>
      </c>
      <c r="I3695" s="595"/>
    </row>
    <row r="3696" spans="2:10">
      <c r="B3696" s="599"/>
      <c r="C3696" s="669" t="s">
        <v>469</v>
      </c>
      <c r="D3696" s="601" t="str">
        <f>IFERROR(INDEX(INSUMOS!$C:$C,MATCH(C3696,INSUMOS!$B:$B,0)),"")</f>
        <v>un</v>
      </c>
      <c r="E3696" s="673">
        <v>0.35</v>
      </c>
      <c r="F3696" s="603">
        <f>IFERROR(INDEX(INSUMOS!$D:$D,MATCH(C3696,INSUMOS!$B:$B,0)),"")</f>
        <v>831</v>
      </c>
      <c r="G3696" s="615"/>
      <c r="H3696" s="603">
        <f t="shared" ref="H3696:H3703" si="104">IFERROR(G3696*F3696*E3696+F3696*E3696,0)</f>
        <v>290.84999999999997</v>
      </c>
      <c r="I3696" s="595"/>
    </row>
    <row r="3697" spans="2:9">
      <c r="B3697" s="599"/>
      <c r="C3697" s="669" t="s">
        <v>470</v>
      </c>
      <c r="D3697" s="601" t="str">
        <f>IFERROR(INDEX(INSUMOS!$C:$C,MATCH(C3697,INSUMOS!$B:$B,0)),"")</f>
        <v>un</v>
      </c>
      <c r="E3697" s="673">
        <v>0.35</v>
      </c>
      <c r="F3697" s="603">
        <f>IFERROR(INDEX(INSUMOS!$D:$D,MATCH(C3697,INSUMOS!$B:$B,0)),"")</f>
        <v>1320</v>
      </c>
      <c r="G3697" s="615"/>
      <c r="H3697" s="603">
        <f t="shared" si="104"/>
        <v>461.99999999999994</v>
      </c>
      <c r="I3697" s="595"/>
    </row>
    <row r="3698" spans="2:9">
      <c r="B3698" s="599"/>
      <c r="C3698" s="669" t="s">
        <v>471</v>
      </c>
      <c r="D3698" s="601" t="str">
        <f>IFERROR(INDEX(INSUMOS!$C:$C,MATCH(C3698,INSUMOS!$B:$B,0)),"")</f>
        <v>un</v>
      </c>
      <c r="E3698" s="673">
        <v>0.35</v>
      </c>
      <c r="F3698" s="603">
        <f>IFERROR(INDEX(INSUMOS!$D:$D,MATCH(C3698,INSUMOS!$B:$B,0)),"")</f>
        <v>1838</v>
      </c>
      <c r="G3698" s="615"/>
      <c r="H3698" s="603">
        <f t="shared" si="104"/>
        <v>643.29999999999995</v>
      </c>
      <c r="I3698" s="595"/>
    </row>
    <row r="3699" spans="2:9">
      <c r="B3699" s="599"/>
      <c r="C3699" s="669" t="s">
        <v>472</v>
      </c>
      <c r="D3699" s="601" t="str">
        <f>IFERROR(INDEX(INSUMOS!$C:$C,MATCH(C3699,INSUMOS!$B:$B,0)),"")</f>
        <v xml:space="preserve"> un </v>
      </c>
      <c r="E3699" s="673">
        <v>0.25</v>
      </c>
      <c r="F3699" s="603">
        <f>IFERROR(INDEX(INSUMOS!$D:$D,MATCH(C3699,INSUMOS!$B:$B,0)),"")</f>
        <v>436</v>
      </c>
      <c r="G3699" s="615"/>
      <c r="H3699" s="603">
        <f t="shared" si="104"/>
        <v>109</v>
      </c>
      <c r="I3699" s="595"/>
    </row>
    <row r="3700" spans="2:9">
      <c r="B3700" s="599"/>
      <c r="C3700" s="600" t="s">
        <v>460</v>
      </c>
      <c r="D3700" s="601" t="str">
        <f>IFERROR(INDEX(INSUMOS!$C:$C,MATCH(C3700,INSUMOS!$B:$B,0)),"")</f>
        <v>un</v>
      </c>
      <c r="E3700" s="674">
        <v>0.01</v>
      </c>
      <c r="F3700" s="603">
        <f>IFERROR(INDEX(INSUMOS!$D:$D,MATCH(C3700,INSUMOS!$B:$B,0)),"")</f>
        <v>52000</v>
      </c>
      <c r="G3700" s="615"/>
      <c r="H3700" s="603">
        <f t="shared" si="104"/>
        <v>520</v>
      </c>
      <c r="I3700" s="595"/>
    </row>
    <row r="3701" spans="2:9">
      <c r="B3701" s="599"/>
      <c r="C3701" s="600" t="s">
        <v>459</v>
      </c>
      <c r="D3701" s="601" t="str">
        <f>IFERROR(INDEX(INSUMOS!$C:$C,MATCH(C3701,INSUMOS!$B:$B,0)),"")</f>
        <v>1/4 Gal</v>
      </c>
      <c r="E3701" s="675">
        <v>0.01</v>
      </c>
      <c r="F3701" s="603">
        <f>IFERROR(INDEX(INSUMOS!$D:$D,MATCH(C3701,INSUMOS!$B:$B,0)),"")</f>
        <v>71974</v>
      </c>
      <c r="G3701" s="615"/>
      <c r="H3701" s="603">
        <f t="shared" si="104"/>
        <v>719.74</v>
      </c>
      <c r="I3701" s="595"/>
    </row>
    <row r="3702" spans="2:9">
      <c r="B3702" s="599"/>
      <c r="C3702" s="616" t="s">
        <v>421</v>
      </c>
      <c r="D3702" s="601" t="str">
        <f>IFERROR(INDEX(INSUMOS!$C:$C,MATCH(C3702,INSUMOS!$B:$B,0)),"")</f>
        <v>kg</v>
      </c>
      <c r="E3702" s="671">
        <v>0.02</v>
      </c>
      <c r="F3702" s="603">
        <f>IFERROR(INDEX(INSUMOS!$D:$D,MATCH(C3702,INSUMOS!$B:$B,0)),"")</f>
        <v>19900</v>
      </c>
      <c r="G3702" s="615"/>
      <c r="H3702" s="603">
        <f t="shared" si="104"/>
        <v>398</v>
      </c>
      <c r="I3702" s="595"/>
    </row>
    <row r="3703" spans="2:9" ht="15.75" thickBot="1">
      <c r="B3703" s="599"/>
      <c r="C3703" s="606"/>
      <c r="D3703" s="601" t="str">
        <f>IFERROR(INDEX(INSUMOS!$C:$C,MATCH(C3703,INSUMOS!$B:$B,0)),"")</f>
        <v/>
      </c>
      <c r="E3703" s="602"/>
      <c r="F3703" s="603" t="str">
        <f>IFERROR(INDEX(INSUMOS!$D:$D,MATCH(C3703,INSUMOS!$B:$B,0)),"")</f>
        <v/>
      </c>
      <c r="G3703" s="615"/>
      <c r="H3703" s="603">
        <f t="shared" si="104"/>
        <v>0</v>
      </c>
      <c r="I3703" s="595"/>
    </row>
    <row r="3704" spans="2:9" ht="15.75" thickBot="1">
      <c r="B3704" s="593"/>
      <c r="H3704" s="609" t="s">
        <v>307</v>
      </c>
      <c r="I3704" s="610">
        <f>SUM(H3695:H3703)</f>
        <v>10143.24</v>
      </c>
    </row>
    <row r="3705" spans="2:9">
      <c r="B3705" s="593"/>
      <c r="C3705" s="611" t="s">
        <v>308</v>
      </c>
      <c r="I3705" s="595"/>
    </row>
    <row r="3706" spans="2:9">
      <c r="B3706" s="596" t="s">
        <v>295</v>
      </c>
      <c r="C3706" s="597" t="s">
        <v>296</v>
      </c>
      <c r="D3706" s="598" t="s">
        <v>309</v>
      </c>
      <c r="E3706" s="612" t="s">
        <v>310</v>
      </c>
      <c r="F3706" s="612"/>
      <c r="G3706" s="613" t="s">
        <v>311</v>
      </c>
      <c r="H3706" s="614" t="s">
        <v>301</v>
      </c>
      <c r="I3706" s="595"/>
    </row>
    <row r="3707" spans="2:9">
      <c r="B3707" s="599"/>
      <c r="C3707" s="606" t="s">
        <v>312</v>
      </c>
      <c r="D3707" s="601">
        <v>1</v>
      </c>
      <c r="E3707" s="615">
        <f>IFERROR(INDEX('MANO DE OBRA'!$F:$F,MATCH(C3707,'MANO DE OBRA'!$B:$B,0)),"")</f>
        <v>0.77116642793298318</v>
      </c>
      <c r="F3707" s="603">
        <f>IFERROR(INDEX('MANO DE OBRA'!$J:$J,MATCH(C3707,'MANO DE OBRA'!$B:$B,0)),"")</f>
        <v>103371.47181666666</v>
      </c>
      <c r="G3707" s="83">
        <v>12</v>
      </c>
      <c r="H3707" s="603">
        <f>IFERROR((F3707/G3707)*D3707,0)</f>
        <v>8614.2893180555548</v>
      </c>
      <c r="I3707" s="595"/>
    </row>
    <row r="3708" spans="2:9">
      <c r="B3708" s="599"/>
      <c r="C3708" s="606" t="s">
        <v>330</v>
      </c>
      <c r="D3708" s="601">
        <v>1</v>
      </c>
      <c r="E3708" s="615">
        <f>IFERROR(INDEX('MANO DE OBRA'!$F:$F,MATCH(C3708,'MANO DE OBRA'!$B:$B,0)),"")</f>
        <v>0.77116642793298318</v>
      </c>
      <c r="F3708" s="603">
        <f>IFERROR(INDEX('MANO DE OBRA'!$J:$J,MATCH(C3708,'MANO DE OBRA'!$B:$B,0)),"")</f>
        <v>169529.21377933328</v>
      </c>
      <c r="G3708" s="83">
        <f>+G3707</f>
        <v>12</v>
      </c>
      <c r="H3708" s="603">
        <f>IFERROR((F3708/G3708)*D3708,0)</f>
        <v>14127.434481611106</v>
      </c>
      <c r="I3708" s="595"/>
    </row>
    <row r="3709" spans="2:9" ht="15.75" thickBot="1">
      <c r="B3709" s="599"/>
      <c r="C3709" s="606"/>
      <c r="D3709" s="601"/>
      <c r="E3709" s="615" t="str">
        <f>IFERROR(INDEX('MANO DE OBRA'!$F:$F,MATCH(C3709,'MANO DE OBRA'!$B:$B,0)),"")</f>
        <v/>
      </c>
      <c r="F3709" s="603" t="str">
        <f>IFERROR(INDEX('MANO DE OBRA'!$J:$J,MATCH(C3709,'MANO DE OBRA'!$B:$B,0)),"")</f>
        <v/>
      </c>
      <c r="G3709" s="83"/>
      <c r="H3709" s="603">
        <f>IFERROR((F3709/G3709)*D3709,0)</f>
        <v>0</v>
      </c>
      <c r="I3709" s="595"/>
    </row>
    <row r="3710" spans="2:9" ht="15.75" thickBot="1">
      <c r="B3710" s="593"/>
      <c r="H3710" s="609" t="s">
        <v>307</v>
      </c>
      <c r="I3710" s="610">
        <f>SUM(H3707:H3709)</f>
        <v>22741.723799666659</v>
      </c>
    </row>
    <row r="3711" spans="2:9">
      <c r="B3711" s="593"/>
      <c r="C3711" s="611" t="s">
        <v>313</v>
      </c>
      <c r="I3711" s="595"/>
    </row>
    <row r="3712" spans="2:9" ht="30">
      <c r="B3712" s="596" t="s">
        <v>295</v>
      </c>
      <c r="C3712" s="597" t="s">
        <v>296</v>
      </c>
      <c r="D3712" s="613" t="s">
        <v>238</v>
      </c>
      <c r="E3712" s="613" t="s">
        <v>22</v>
      </c>
      <c r="F3712" s="613" t="s">
        <v>314</v>
      </c>
      <c r="G3712" s="613" t="s">
        <v>315</v>
      </c>
      <c r="H3712" s="613" t="s">
        <v>301</v>
      </c>
      <c r="I3712" s="595"/>
    </row>
    <row r="3713" spans="2:9">
      <c r="B3713" s="599"/>
      <c r="C3713" s="616" t="s">
        <v>316</v>
      </c>
      <c r="D3713" s="615">
        <v>0.05</v>
      </c>
      <c r="E3713" s="602"/>
      <c r="F3713" s="603">
        <f>+I3710</f>
        <v>22741.723799666659</v>
      </c>
      <c r="G3713" s="601">
        <v>1</v>
      </c>
      <c r="H3713" s="603">
        <f>IFERROR(G3713*F3713*D3713,0)</f>
        <v>1137.086189983333</v>
      </c>
      <c r="I3713" s="595"/>
    </row>
    <row r="3714" spans="2:9">
      <c r="B3714" s="599"/>
      <c r="C3714" s="616"/>
      <c r="D3714" s="601"/>
      <c r="E3714" s="601" t="str">
        <f>IFERROR(INDEX(INSUMOS!$C:$C,MATCH(C3714,INSUMOS!$B:$B,0)),"")</f>
        <v/>
      </c>
      <c r="F3714" s="607" t="str">
        <f>IFERROR(INDEX(INSUMOS!$D:$D,MATCH(C3714,INSUMOS!$B:$B,0)),"")</f>
        <v/>
      </c>
      <c r="G3714" s="637">
        <v>0.05</v>
      </c>
      <c r="H3714" s="603">
        <f>IFERROR(G3714*F3714,0)</f>
        <v>0</v>
      </c>
      <c r="I3714" s="595"/>
    </row>
    <row r="3715" spans="2:9">
      <c r="B3715" s="599"/>
      <c r="C3715" s="606"/>
      <c r="D3715" s="601"/>
      <c r="E3715" s="601" t="str">
        <f>IFERROR(INDEX(INSUMOS!$C:$C,MATCH(C3715,INSUMOS!$B:$B,0)),"")</f>
        <v/>
      </c>
      <c r="F3715" s="607" t="str">
        <f>IFERROR(INDEX(INSUMOS!$D:$D,MATCH(C3715,INSUMOS!$B:$B,0)),"")</f>
        <v/>
      </c>
      <c r="G3715" s="637"/>
      <c r="H3715" s="603">
        <f>IFERROR(G3715*F3715,0)</f>
        <v>0</v>
      </c>
      <c r="I3715" s="595"/>
    </row>
    <row r="3716" spans="2:9">
      <c r="B3716" s="599"/>
      <c r="C3716" s="636"/>
      <c r="D3716" s="601"/>
      <c r="E3716" s="601" t="str">
        <f>IFERROR(INDEX(INSUMOS!$C:$C,MATCH(C3716,INSUMOS!$B:$B,0)),"")</f>
        <v/>
      </c>
      <c r="F3716" s="607" t="str">
        <f>IFERROR(INDEX(INSUMOS!$D:$D,MATCH(C3716,INSUMOS!$B:$B,0)),"")</f>
        <v/>
      </c>
      <c r="G3716" s="637"/>
      <c r="H3716" s="603">
        <f>IFERROR(G3716*F3716,0)</f>
        <v>0</v>
      </c>
      <c r="I3716" s="595"/>
    </row>
    <row r="3717" spans="2:9">
      <c r="B3717" s="599"/>
      <c r="C3717" s="600"/>
      <c r="D3717" s="601"/>
      <c r="E3717" s="601" t="str">
        <f>IFERROR(INDEX(INSUMOS!$C:$C,MATCH(C3717,INSUMOS!$B:$B,0)),"")</f>
        <v/>
      </c>
      <c r="F3717" s="607" t="str">
        <f>IFERROR(INDEX(INSUMOS!$D:$D,MATCH(C3717,INSUMOS!$B:$B,0)),"")</f>
        <v/>
      </c>
      <c r="G3717" s="83"/>
      <c r="H3717" s="603">
        <f>IFERROR(G3717*F3717,0)</f>
        <v>0</v>
      </c>
      <c r="I3717" s="595"/>
    </row>
    <row r="3718" spans="2:9" ht="15.75" thickBot="1">
      <c r="B3718" s="599"/>
      <c r="C3718" s="600"/>
      <c r="D3718" s="601"/>
      <c r="E3718" s="601" t="str">
        <f>IFERROR(INDEX(INSUMOS!$C:$C,MATCH(C3718,INSUMOS!$B:$B,0)),"")</f>
        <v/>
      </c>
      <c r="F3718" s="607" t="str">
        <f>IFERROR(INDEX(INSUMOS!$D:$D,MATCH(C3718,INSUMOS!$B:$B,0)),"")</f>
        <v/>
      </c>
      <c r="G3718" s="83"/>
      <c r="H3718" s="608">
        <f>IFERROR(G3718*F3718,0)</f>
        <v>0</v>
      </c>
      <c r="I3718" s="595"/>
    </row>
    <row r="3719" spans="2:9" ht="15.75" thickBot="1">
      <c r="B3719" s="593"/>
      <c r="H3719" s="609" t="s">
        <v>307</v>
      </c>
      <c r="I3719" s="610">
        <f>SUM(H3713:H3718)</f>
        <v>1137.086189983333</v>
      </c>
    </row>
    <row r="3720" spans="2:9">
      <c r="B3720" s="593"/>
      <c r="C3720" s="611" t="s">
        <v>317</v>
      </c>
      <c r="I3720" s="595"/>
    </row>
    <row r="3721" spans="2:9" ht="30">
      <c r="B3721" s="596" t="s">
        <v>295</v>
      </c>
      <c r="C3721" s="597" t="s">
        <v>296</v>
      </c>
      <c r="D3721" s="613" t="s">
        <v>238</v>
      </c>
      <c r="E3721" s="613" t="s">
        <v>22</v>
      </c>
      <c r="F3721" s="613" t="s">
        <v>314</v>
      </c>
      <c r="G3721" s="613" t="s">
        <v>315</v>
      </c>
      <c r="H3721" s="598" t="s">
        <v>301</v>
      </c>
      <c r="I3721" s="595"/>
    </row>
    <row r="3722" spans="2:9">
      <c r="B3722" s="599"/>
      <c r="C3722" s="616" t="s">
        <v>461</v>
      </c>
      <c r="D3722" s="615">
        <v>0.01</v>
      </c>
      <c r="E3722" s="617">
        <v>1</v>
      </c>
      <c r="F3722" s="603">
        <f>+I3710</f>
        <v>22741.723799666659</v>
      </c>
      <c r="G3722" s="601">
        <v>0.01</v>
      </c>
      <c r="H3722" s="603">
        <f>IFERROR(G3722*F3722,0)</f>
        <v>227.41723799666659</v>
      </c>
      <c r="I3722" s="595"/>
    </row>
    <row r="3723" spans="2:9">
      <c r="B3723" s="599"/>
      <c r="C3723" s="600"/>
      <c r="E3723" s="601" t="str">
        <f>IFERROR(INDEX(INSUMOS!$C:$C,MATCH(C3723,INSUMOS!$B:$B,0)),"")</f>
        <v/>
      </c>
      <c r="F3723" s="603" t="str">
        <f>IFERROR(INDEX(INSUMOS!$D:$D,MATCH(C3723,INSUMOS!$B:$B,0)),"")</f>
        <v/>
      </c>
      <c r="G3723" s="601">
        <v>1</v>
      </c>
      <c r="H3723" s="603">
        <f>IFERROR(G3723*F3723,0)</f>
        <v>0</v>
      </c>
      <c r="I3723" s="595"/>
    </row>
    <row r="3724" spans="2:9" ht="15.75" thickBot="1">
      <c r="B3724" s="599"/>
      <c r="C3724" s="606"/>
      <c r="D3724" s="601" t="str">
        <f>IFERROR(INDEX(INSUMOS!$C:$C,MATCH(C3724,INSUMOS!$B:$B,0)),"")</f>
        <v/>
      </c>
      <c r="E3724" s="602"/>
      <c r="F3724" s="603" t="str">
        <f>IFERROR(INDEX(INSUMOS!$D:$D,MATCH(C3724,INSUMOS!$B:$B,0)),"")</f>
        <v/>
      </c>
      <c r="G3724" s="601"/>
      <c r="H3724" s="603">
        <f>IFERROR(G3724*F3724,0)</f>
        <v>0</v>
      </c>
      <c r="I3724" s="595"/>
    </row>
    <row r="3725" spans="2:9" ht="15.75" thickBot="1">
      <c r="B3725" s="618"/>
      <c r="C3725" s="619"/>
      <c r="D3725" s="620"/>
      <c r="E3725" s="621"/>
      <c r="F3725" s="621"/>
      <c r="G3725" s="620"/>
      <c r="H3725" s="609" t="s">
        <v>307</v>
      </c>
      <c r="I3725" s="610">
        <f>SUM(H3722:H3724)</f>
        <v>227.41723799666659</v>
      </c>
    </row>
    <row r="3726" spans="2:9" ht="15.75" thickBot="1">
      <c r="H3726" s="666"/>
      <c r="I3726" s="667"/>
    </row>
    <row r="3727" spans="2:9" ht="33" customHeight="1" thickBot="1">
      <c r="B3727" s="571"/>
      <c r="C3727" s="572" t="str">
        <f>+$C$2</f>
        <v>MANTENIMIENTO RESTAURANTES ESCOLARES</v>
      </c>
      <c r="D3727" s="573"/>
      <c r="E3727" s="573"/>
      <c r="F3727" s="573"/>
      <c r="G3727" s="574"/>
      <c r="H3727" s="575"/>
      <c r="I3727" s="576"/>
    </row>
    <row r="3728" spans="2:9" ht="33" customHeight="1" thickBot="1">
      <c r="B3728" s="577"/>
      <c r="C3728" s="578" t="str">
        <f>+$C$3</f>
        <v>GOBERNACION DE ANTIOQUIA</v>
      </c>
      <c r="D3728" s="579"/>
      <c r="E3728" s="579"/>
      <c r="F3728" s="579"/>
      <c r="G3728" s="580"/>
      <c r="H3728" s="581"/>
      <c r="I3728" s="582"/>
    </row>
    <row r="3729" spans="2:10" ht="15.75" thickBot="1">
      <c r="B3729" s="593"/>
      <c r="I3729" s="595"/>
    </row>
    <row r="3730" spans="2:10" ht="15.75" thickBot="1">
      <c r="B3730" s="589" t="s">
        <v>6</v>
      </c>
      <c r="C3730" s="773" t="str">
        <f>INDEX(ACTIVIDADES!$C:$C,MATCH(B3731,ACTIVIDADES!$B:$B,0))</f>
        <v>Suministro e instalación de TUBERÍA PVC - RDE 9, DIAMETRO 1/2". Incluye accesorios, tubería 1.5m, excavación, lleno y todo lo necesario para su buen funcionamiento.</v>
      </c>
      <c r="D3730" s="774"/>
      <c r="E3730" s="774"/>
      <c r="F3730" s="774"/>
      <c r="G3730" s="775"/>
      <c r="H3730" s="587" t="s">
        <v>289</v>
      </c>
      <c r="I3730" s="588" t="s">
        <v>290</v>
      </c>
    </row>
    <row r="3731" spans="2:10">
      <c r="B3731" s="784">
        <f>+ACTIVIDADES!B115</f>
        <v>12.059999999999999</v>
      </c>
      <c r="C3731" s="776"/>
      <c r="D3731" s="777"/>
      <c r="E3731" s="777"/>
      <c r="F3731" s="777"/>
      <c r="G3731" s="778"/>
      <c r="H3731" s="585">
        <f>IF(I3734=0,0,I3746/I3734)</f>
        <v>0.24243862901883545</v>
      </c>
      <c r="I3731" s="586">
        <f>IF(I3734=0,0,I3752/I3734)</f>
        <v>0.71468053866147596</v>
      </c>
    </row>
    <row r="3732" spans="2:10" ht="15.75" thickBot="1">
      <c r="B3732" s="785"/>
      <c r="C3732" s="776"/>
      <c r="D3732" s="777"/>
      <c r="E3732" s="777"/>
      <c r="F3732" s="777"/>
      <c r="G3732" s="778"/>
      <c r="H3732" s="587" t="s">
        <v>291</v>
      </c>
      <c r="I3732" s="588" t="s">
        <v>292</v>
      </c>
    </row>
    <row r="3733" spans="2:10" ht="15.75" thickBot="1">
      <c r="B3733" s="589" t="s">
        <v>22</v>
      </c>
      <c r="C3733" s="776"/>
      <c r="D3733" s="777"/>
      <c r="E3733" s="777"/>
      <c r="F3733" s="777"/>
      <c r="G3733" s="778"/>
      <c r="H3733" s="585">
        <f>IF(I3734=0,0,I3761/I3734)</f>
        <v>3.5734026933073801E-2</v>
      </c>
      <c r="I3733" s="586">
        <f>IF(I3734=0,0,I3767/I3734)</f>
        <v>7.1468053866147593E-3</v>
      </c>
    </row>
    <row r="3734" spans="2:10" ht="15.75" thickBot="1">
      <c r="B3734" s="590" t="str">
        <f>INDEX(ACTIVIDADES!$D:$D,MATCH(B3731,ACTIVIDADES!$B:$B,0))</f>
        <v>m</v>
      </c>
      <c r="C3734" s="781"/>
      <c r="D3734" s="782"/>
      <c r="E3734" s="782"/>
      <c r="F3734" s="782"/>
      <c r="G3734" s="783"/>
      <c r="H3734" s="591" t="s">
        <v>293</v>
      </c>
      <c r="I3734" s="592">
        <f>SUM(I3746:I3767)</f>
        <v>31820.824227646659</v>
      </c>
      <c r="J3734" s="570">
        <f>+B3731</f>
        <v>12.059999999999999</v>
      </c>
    </row>
    <row r="3735" spans="2:10">
      <c r="B3735" s="593"/>
      <c r="C3735" s="594" t="s">
        <v>294</v>
      </c>
      <c r="I3735" s="595"/>
    </row>
    <row r="3736" spans="2:10">
      <c r="B3736" s="596" t="s">
        <v>295</v>
      </c>
      <c r="C3736" s="597" t="s">
        <v>296</v>
      </c>
      <c r="D3736" s="598" t="s">
        <v>297</v>
      </c>
      <c r="E3736" s="598" t="s">
        <v>298</v>
      </c>
      <c r="F3736" s="598" t="s">
        <v>299</v>
      </c>
      <c r="G3736" s="598" t="s">
        <v>300</v>
      </c>
      <c r="H3736" s="598" t="s">
        <v>301</v>
      </c>
      <c r="I3736" s="595"/>
    </row>
    <row r="3737" spans="2:10">
      <c r="B3737" s="599"/>
      <c r="C3737" s="669" t="s">
        <v>462</v>
      </c>
      <c r="D3737" s="601" t="str">
        <f>IFERROR(INDEX(INSUMOS!$C:$C,MATCH(C3737,INSUMOS!$B:$B,0)),"")</f>
        <v>m</v>
      </c>
      <c r="E3737" s="672">
        <v>1.05</v>
      </c>
      <c r="F3737" s="603">
        <f>IFERROR(INDEX(INSUMOS!$D:$D,MATCH(C3737,INSUMOS!$B:$B,0)),"")</f>
        <v>4977.5119999999997</v>
      </c>
      <c r="G3737" s="615"/>
      <c r="H3737" s="603">
        <f>IFERROR(G3737*F3737*E3737+F3737*E3737,0)</f>
        <v>5226.3876</v>
      </c>
      <c r="I3737" s="595"/>
    </row>
    <row r="3738" spans="2:10">
      <c r="B3738" s="599"/>
      <c r="C3738" s="654" t="s">
        <v>473</v>
      </c>
      <c r="D3738" s="601" t="str">
        <f>IFERROR(INDEX(INSUMOS!$C:$C,MATCH(C3738,INSUMOS!$B:$B,0)),"")</f>
        <v xml:space="preserve"> un </v>
      </c>
      <c r="E3738" s="673">
        <v>0.35</v>
      </c>
      <c r="F3738" s="603">
        <f>IFERROR(INDEX(INSUMOS!$D:$D,MATCH(C3738,INSUMOS!$B:$B,0)),"")</f>
        <v>1087</v>
      </c>
      <c r="G3738" s="615"/>
      <c r="H3738" s="603">
        <f t="shared" ref="H3738:H3745" si="105">IFERROR(G3738*F3738*E3738+F3738*E3738,0)</f>
        <v>380.45</v>
      </c>
      <c r="I3738" s="595"/>
    </row>
    <row r="3739" spans="2:10">
      <c r="B3739" s="599"/>
      <c r="C3739" s="654" t="s">
        <v>464</v>
      </c>
      <c r="D3739" s="601" t="str">
        <f>IFERROR(INDEX(INSUMOS!$C:$C,MATCH(C3739,INSUMOS!$B:$B,0)),"")</f>
        <v>un</v>
      </c>
      <c r="E3739" s="673">
        <v>0.35</v>
      </c>
      <c r="F3739" s="603">
        <f>IFERROR(INDEX(INSUMOS!$D:$D,MATCH(C3739,INSUMOS!$B:$B,0)),"")</f>
        <v>824.76800000000003</v>
      </c>
      <c r="G3739" s="615"/>
      <c r="H3739" s="603">
        <f t="shared" si="105"/>
        <v>288.66879999999998</v>
      </c>
      <c r="I3739" s="595"/>
    </row>
    <row r="3740" spans="2:10">
      <c r="B3740" s="599"/>
      <c r="C3740" s="654" t="s">
        <v>463</v>
      </c>
      <c r="D3740" s="601" t="str">
        <f>IFERROR(INDEX(INSUMOS!$C:$C,MATCH(C3740,INSUMOS!$B:$B,0)),"")</f>
        <v>un</v>
      </c>
      <c r="E3740" s="673">
        <v>0.35</v>
      </c>
      <c r="F3740" s="603">
        <f>IFERROR(INDEX(INSUMOS!$D:$D,MATCH(C3740,INSUMOS!$B:$B,0)),"")</f>
        <v>1086.7159999999999</v>
      </c>
      <c r="G3740" s="615"/>
      <c r="H3740" s="603">
        <f t="shared" si="105"/>
        <v>380.35059999999993</v>
      </c>
      <c r="I3740" s="595"/>
    </row>
    <row r="3741" spans="2:10">
      <c r="B3741" s="599"/>
      <c r="C3741" s="600" t="s">
        <v>460</v>
      </c>
      <c r="D3741" s="601" t="str">
        <f>IFERROR(INDEX(INSUMOS!$C:$C,MATCH(C3741,INSUMOS!$B:$B,0)),"")</f>
        <v>un</v>
      </c>
      <c r="E3741" s="668">
        <v>0.01</v>
      </c>
      <c r="F3741" s="603">
        <f>IFERROR(INDEX(INSUMOS!$D:$D,MATCH(C3741,INSUMOS!$B:$B,0)),"")</f>
        <v>52000</v>
      </c>
      <c r="G3741" s="615"/>
      <c r="H3741" s="603">
        <f t="shared" si="105"/>
        <v>520</v>
      </c>
      <c r="I3741" s="595"/>
    </row>
    <row r="3742" spans="2:10">
      <c r="B3742" s="599"/>
      <c r="C3742" s="600" t="s">
        <v>459</v>
      </c>
      <c r="D3742" s="601" t="str">
        <f>IFERROR(INDEX(INSUMOS!$C:$C,MATCH(C3742,INSUMOS!$B:$B,0)),"")</f>
        <v>1/4 Gal</v>
      </c>
      <c r="E3742" s="671">
        <v>0.01</v>
      </c>
      <c r="F3742" s="603">
        <f>IFERROR(INDEX(INSUMOS!$D:$D,MATCH(C3742,INSUMOS!$B:$B,0)),"")</f>
        <v>71974</v>
      </c>
      <c r="G3742" s="615"/>
      <c r="H3742" s="603">
        <f t="shared" si="105"/>
        <v>719.74</v>
      </c>
      <c r="I3742" s="595"/>
    </row>
    <row r="3743" spans="2:10">
      <c r="B3743" s="599"/>
      <c r="C3743" s="616" t="s">
        <v>421</v>
      </c>
      <c r="D3743" s="601" t="str">
        <f>IFERROR(INDEX(INSUMOS!$C:$C,MATCH(C3743,INSUMOS!$B:$B,0)),"")</f>
        <v>kg</v>
      </c>
      <c r="E3743" s="671">
        <v>0.01</v>
      </c>
      <c r="F3743" s="603">
        <f>IFERROR(INDEX(INSUMOS!$D:$D,MATCH(C3743,INSUMOS!$B:$B,0)),"")</f>
        <v>19900</v>
      </c>
      <c r="G3743" s="615"/>
      <c r="H3743" s="603">
        <f t="shared" si="105"/>
        <v>199</v>
      </c>
      <c r="I3743" s="595"/>
    </row>
    <row r="3744" spans="2:10">
      <c r="B3744" s="599"/>
      <c r="C3744" s="616"/>
      <c r="D3744" s="601" t="str">
        <f>IFERROR(INDEX(INSUMOS!$C:$C,MATCH(C3744,INSUMOS!$B:$B,0)),"")</f>
        <v/>
      </c>
      <c r="E3744" s="671"/>
      <c r="F3744" s="603" t="str">
        <f>IFERROR(INDEX(INSUMOS!$D:$D,MATCH(C3744,INSUMOS!$B:$B,0)),"")</f>
        <v/>
      </c>
      <c r="G3744" s="615"/>
      <c r="H3744" s="603">
        <f t="shared" si="105"/>
        <v>0</v>
      </c>
      <c r="I3744" s="595"/>
    </row>
    <row r="3745" spans="2:9" ht="15.75" thickBot="1">
      <c r="B3745" s="599"/>
      <c r="C3745" s="606"/>
      <c r="D3745" s="601" t="str">
        <f>IFERROR(INDEX(INSUMOS!$C:$C,MATCH(C3745,INSUMOS!$B:$B,0)),"")</f>
        <v/>
      </c>
      <c r="E3745" s="602"/>
      <c r="F3745" s="603" t="str">
        <f>IFERROR(INDEX(INSUMOS!$D:$D,MATCH(C3745,INSUMOS!$B:$B,0)),"")</f>
        <v/>
      </c>
      <c r="G3745" s="615"/>
      <c r="H3745" s="603">
        <f t="shared" si="105"/>
        <v>0</v>
      </c>
      <c r="I3745" s="595"/>
    </row>
    <row r="3746" spans="2:9" ht="15.75" thickBot="1">
      <c r="B3746" s="593"/>
      <c r="H3746" s="609" t="s">
        <v>307</v>
      </c>
      <c r="I3746" s="610">
        <f>SUM(H3737:H3745)</f>
        <v>7714.5969999999998</v>
      </c>
    </row>
    <row r="3747" spans="2:9">
      <c r="B3747" s="593"/>
      <c r="C3747" s="611" t="s">
        <v>308</v>
      </c>
      <c r="I3747" s="595"/>
    </row>
    <row r="3748" spans="2:9">
      <c r="B3748" s="596" t="s">
        <v>295</v>
      </c>
      <c r="C3748" s="597" t="s">
        <v>296</v>
      </c>
      <c r="D3748" s="598" t="s">
        <v>309</v>
      </c>
      <c r="E3748" s="612" t="s">
        <v>310</v>
      </c>
      <c r="F3748" s="612"/>
      <c r="G3748" s="613" t="s">
        <v>311</v>
      </c>
      <c r="H3748" s="614" t="s">
        <v>301</v>
      </c>
      <c r="I3748" s="595"/>
    </row>
    <row r="3749" spans="2:9">
      <c r="B3749" s="599"/>
      <c r="C3749" s="606" t="s">
        <v>312</v>
      </c>
      <c r="D3749" s="601">
        <v>1</v>
      </c>
      <c r="E3749" s="615">
        <f>IFERROR(INDEX('MANO DE OBRA'!$F:$F,MATCH(C3749,'MANO DE OBRA'!$B:$B,0)),"")</f>
        <v>0.77116642793298318</v>
      </c>
      <c r="F3749" s="603">
        <f>IFERROR(INDEX('MANO DE OBRA'!$J:$J,MATCH(C3749,'MANO DE OBRA'!$B:$B,0)),"")</f>
        <v>103371.47181666666</v>
      </c>
      <c r="G3749" s="83">
        <v>12</v>
      </c>
      <c r="H3749" s="603">
        <f>IFERROR((F3749/G3749)*D3749,0)</f>
        <v>8614.2893180555548</v>
      </c>
      <c r="I3749" s="595"/>
    </row>
    <row r="3750" spans="2:9">
      <c r="B3750" s="599"/>
      <c r="C3750" s="606" t="s">
        <v>330</v>
      </c>
      <c r="D3750" s="601">
        <v>1</v>
      </c>
      <c r="E3750" s="615">
        <f>IFERROR(INDEX('MANO DE OBRA'!$F:$F,MATCH(C3750,'MANO DE OBRA'!$B:$B,0)),"")</f>
        <v>0.77116642793298318</v>
      </c>
      <c r="F3750" s="603">
        <f>IFERROR(INDEX('MANO DE OBRA'!$J:$J,MATCH(C3750,'MANO DE OBRA'!$B:$B,0)),"")</f>
        <v>169529.21377933328</v>
      </c>
      <c r="G3750" s="83">
        <f>+G3749</f>
        <v>12</v>
      </c>
      <c r="H3750" s="603">
        <f>IFERROR((F3750/G3750)*D3750,0)</f>
        <v>14127.434481611106</v>
      </c>
      <c r="I3750" s="595"/>
    </row>
    <row r="3751" spans="2:9" ht="15.75" thickBot="1">
      <c r="B3751" s="599"/>
      <c r="C3751" s="606"/>
      <c r="D3751" s="601"/>
      <c r="E3751" s="615" t="str">
        <f>IFERROR(INDEX('MANO DE OBRA'!$F:$F,MATCH(C3751,'MANO DE OBRA'!$B:$B,0)),"")</f>
        <v/>
      </c>
      <c r="F3751" s="603" t="str">
        <f>IFERROR(INDEX('MANO DE OBRA'!$J:$J,MATCH(C3751,'MANO DE OBRA'!$B:$B,0)),"")</f>
        <v/>
      </c>
      <c r="G3751" s="83"/>
      <c r="H3751" s="603">
        <f>IFERROR((F3751/G3751)*D3751,0)</f>
        <v>0</v>
      </c>
      <c r="I3751" s="595"/>
    </row>
    <row r="3752" spans="2:9" ht="15.75" thickBot="1">
      <c r="B3752" s="593"/>
      <c r="H3752" s="609" t="s">
        <v>307</v>
      </c>
      <c r="I3752" s="610">
        <f>SUM(H3749:H3751)</f>
        <v>22741.723799666659</v>
      </c>
    </row>
    <row r="3753" spans="2:9">
      <c r="B3753" s="593"/>
      <c r="C3753" s="611" t="s">
        <v>313</v>
      </c>
      <c r="I3753" s="595"/>
    </row>
    <row r="3754" spans="2:9" ht="30">
      <c r="B3754" s="596" t="s">
        <v>295</v>
      </c>
      <c r="C3754" s="597" t="s">
        <v>296</v>
      </c>
      <c r="D3754" s="613" t="s">
        <v>238</v>
      </c>
      <c r="E3754" s="613" t="s">
        <v>22</v>
      </c>
      <c r="F3754" s="613" t="s">
        <v>314</v>
      </c>
      <c r="G3754" s="613" t="s">
        <v>315</v>
      </c>
      <c r="H3754" s="613" t="s">
        <v>301</v>
      </c>
      <c r="I3754" s="595"/>
    </row>
    <row r="3755" spans="2:9">
      <c r="B3755" s="599"/>
      <c r="C3755" s="616" t="s">
        <v>316</v>
      </c>
      <c r="D3755" s="615">
        <v>0.05</v>
      </c>
      <c r="E3755" s="602"/>
      <c r="F3755" s="603">
        <f>+I3752</f>
        <v>22741.723799666659</v>
      </c>
      <c r="G3755" s="601">
        <v>1</v>
      </c>
      <c r="H3755" s="603">
        <f>IFERROR(G3755*F3755*D3755,0)</f>
        <v>1137.086189983333</v>
      </c>
      <c r="I3755" s="595"/>
    </row>
    <row r="3756" spans="2:9">
      <c r="B3756" s="599"/>
      <c r="C3756" s="616"/>
      <c r="D3756" s="601"/>
      <c r="E3756" s="601" t="str">
        <f>IFERROR(INDEX(INSUMOS!$C:$C,MATCH(C3756,INSUMOS!$B:$B,0)),"")</f>
        <v/>
      </c>
      <c r="F3756" s="607" t="str">
        <f>IFERROR(INDEX(INSUMOS!$D:$D,MATCH(C3756,INSUMOS!$B:$B,0)),"")</f>
        <v/>
      </c>
      <c r="G3756" s="637">
        <v>0.05</v>
      </c>
      <c r="H3756" s="603">
        <f>IFERROR(G3756*F3756,0)</f>
        <v>0</v>
      </c>
      <c r="I3756" s="595"/>
    </row>
    <row r="3757" spans="2:9">
      <c r="B3757" s="599"/>
      <c r="C3757" s="606"/>
      <c r="D3757" s="601"/>
      <c r="E3757" s="601" t="str">
        <f>IFERROR(INDEX(INSUMOS!$C:$C,MATCH(C3757,INSUMOS!$B:$B,0)),"")</f>
        <v/>
      </c>
      <c r="F3757" s="607" t="str">
        <f>IFERROR(INDEX(INSUMOS!$D:$D,MATCH(C3757,INSUMOS!$B:$B,0)),"")</f>
        <v/>
      </c>
      <c r="G3757" s="637"/>
      <c r="H3757" s="603">
        <f>IFERROR(G3757*F3757,0)</f>
        <v>0</v>
      </c>
      <c r="I3757" s="595"/>
    </row>
    <row r="3758" spans="2:9">
      <c r="B3758" s="599"/>
      <c r="C3758" s="636"/>
      <c r="D3758" s="601"/>
      <c r="E3758" s="601" t="str">
        <f>IFERROR(INDEX(INSUMOS!$C:$C,MATCH(C3758,INSUMOS!$B:$B,0)),"")</f>
        <v/>
      </c>
      <c r="F3758" s="607" t="str">
        <f>IFERROR(INDEX(INSUMOS!$D:$D,MATCH(C3758,INSUMOS!$B:$B,0)),"")</f>
        <v/>
      </c>
      <c r="G3758" s="637"/>
      <c r="H3758" s="603">
        <f>IFERROR(G3758*F3758,0)</f>
        <v>0</v>
      </c>
      <c r="I3758" s="595"/>
    </row>
    <row r="3759" spans="2:9">
      <c r="B3759" s="599"/>
      <c r="C3759" s="600"/>
      <c r="D3759" s="601"/>
      <c r="E3759" s="601" t="str">
        <f>IFERROR(INDEX(INSUMOS!$C:$C,MATCH(C3759,INSUMOS!$B:$B,0)),"")</f>
        <v/>
      </c>
      <c r="F3759" s="607" t="str">
        <f>IFERROR(INDEX(INSUMOS!$D:$D,MATCH(C3759,INSUMOS!$B:$B,0)),"")</f>
        <v/>
      </c>
      <c r="G3759" s="83"/>
      <c r="H3759" s="603">
        <f>IFERROR(G3759*F3759,0)</f>
        <v>0</v>
      </c>
      <c r="I3759" s="595"/>
    </row>
    <row r="3760" spans="2:9" ht="15.75" thickBot="1">
      <c r="B3760" s="599"/>
      <c r="C3760" s="600"/>
      <c r="D3760" s="601"/>
      <c r="E3760" s="601" t="str">
        <f>IFERROR(INDEX(INSUMOS!$C:$C,MATCH(C3760,INSUMOS!$B:$B,0)),"")</f>
        <v/>
      </c>
      <c r="F3760" s="607" t="str">
        <f>IFERROR(INDEX(INSUMOS!$D:$D,MATCH(C3760,INSUMOS!$B:$B,0)),"")</f>
        <v/>
      </c>
      <c r="G3760" s="83"/>
      <c r="H3760" s="608">
        <f>IFERROR(G3760*F3760,0)</f>
        <v>0</v>
      </c>
      <c r="I3760" s="595"/>
    </row>
    <row r="3761" spans="2:10" ht="15.75" thickBot="1">
      <c r="B3761" s="593"/>
      <c r="H3761" s="609" t="s">
        <v>307</v>
      </c>
      <c r="I3761" s="610">
        <f>SUM(H3755:H3760)</f>
        <v>1137.086189983333</v>
      </c>
    </row>
    <row r="3762" spans="2:10">
      <c r="B3762" s="593"/>
      <c r="C3762" s="611" t="s">
        <v>317</v>
      </c>
      <c r="I3762" s="595"/>
    </row>
    <row r="3763" spans="2:10" ht="30">
      <c r="B3763" s="596" t="s">
        <v>295</v>
      </c>
      <c r="C3763" s="597" t="s">
        <v>296</v>
      </c>
      <c r="D3763" s="613" t="s">
        <v>238</v>
      </c>
      <c r="E3763" s="613" t="s">
        <v>22</v>
      </c>
      <c r="F3763" s="613" t="s">
        <v>314</v>
      </c>
      <c r="G3763" s="613" t="s">
        <v>315</v>
      </c>
      <c r="H3763" s="598" t="s">
        <v>301</v>
      </c>
      <c r="I3763" s="595"/>
    </row>
    <row r="3764" spans="2:10">
      <c r="B3764" s="599"/>
      <c r="C3764" s="616" t="s">
        <v>461</v>
      </c>
      <c r="D3764" s="615">
        <v>0.01</v>
      </c>
      <c r="E3764" s="617">
        <v>1</v>
      </c>
      <c r="F3764" s="603">
        <f>+I3752</f>
        <v>22741.723799666659</v>
      </c>
      <c r="G3764" s="601">
        <v>0.01</v>
      </c>
      <c r="H3764" s="603">
        <f>IFERROR(G3764*F3764,0)</f>
        <v>227.41723799666659</v>
      </c>
      <c r="I3764" s="595"/>
    </row>
    <row r="3765" spans="2:10">
      <c r="B3765" s="599"/>
      <c r="C3765" s="600"/>
      <c r="E3765" s="601" t="str">
        <f>IFERROR(INDEX(INSUMOS!$C:$C,MATCH(C3765,INSUMOS!$B:$B,0)),"")</f>
        <v/>
      </c>
      <c r="F3765" s="603" t="str">
        <f>IFERROR(INDEX(INSUMOS!$D:$D,MATCH(C3765,INSUMOS!$B:$B,0)),"")</f>
        <v/>
      </c>
      <c r="G3765" s="601">
        <v>1</v>
      </c>
      <c r="H3765" s="603">
        <f>IFERROR(G3765*F3765,0)</f>
        <v>0</v>
      </c>
      <c r="I3765" s="595"/>
    </row>
    <row r="3766" spans="2:10" ht="15.75" thickBot="1">
      <c r="B3766" s="599"/>
      <c r="C3766" s="606"/>
      <c r="D3766" s="601" t="str">
        <f>IFERROR(INDEX(INSUMOS!$C:$C,MATCH(C3766,INSUMOS!$B:$B,0)),"")</f>
        <v/>
      </c>
      <c r="E3766" s="602"/>
      <c r="F3766" s="603" t="str">
        <f>IFERROR(INDEX(INSUMOS!$D:$D,MATCH(C3766,INSUMOS!$B:$B,0)),"")</f>
        <v/>
      </c>
      <c r="G3766" s="601"/>
      <c r="H3766" s="603">
        <f>IFERROR(G3766*F3766,0)</f>
        <v>0</v>
      </c>
      <c r="I3766" s="595"/>
    </row>
    <row r="3767" spans="2:10" ht="15.75" thickBot="1">
      <c r="B3767" s="618"/>
      <c r="C3767" s="619"/>
      <c r="D3767" s="620"/>
      <c r="E3767" s="621"/>
      <c r="F3767" s="621"/>
      <c r="G3767" s="620"/>
      <c r="H3767" s="609" t="s">
        <v>307</v>
      </c>
      <c r="I3767" s="610">
        <f>SUM(H3764:H3766)</f>
        <v>227.41723799666659</v>
      </c>
    </row>
    <row r="3768" spans="2:10" ht="15.75" thickBot="1">
      <c r="H3768" s="666"/>
      <c r="I3768" s="667"/>
    </row>
    <row r="3769" spans="2:10" ht="33" customHeight="1" thickBot="1">
      <c r="B3769" s="571"/>
      <c r="C3769" s="572" t="str">
        <f>+$C$2</f>
        <v>MANTENIMIENTO RESTAURANTES ESCOLARES</v>
      </c>
      <c r="D3769" s="573"/>
      <c r="E3769" s="573"/>
      <c r="F3769" s="573"/>
      <c r="G3769" s="574"/>
      <c r="H3769" s="575"/>
      <c r="I3769" s="576"/>
    </row>
    <row r="3770" spans="2:10" ht="33" customHeight="1" thickBot="1">
      <c r="B3770" s="577"/>
      <c r="C3770" s="578" t="str">
        <f>+$C$3</f>
        <v>GOBERNACION DE ANTIOQUIA</v>
      </c>
      <c r="D3770" s="579"/>
      <c r="E3770" s="579"/>
      <c r="F3770" s="579"/>
      <c r="G3770" s="580"/>
      <c r="H3770" s="581"/>
      <c r="I3770" s="582"/>
    </row>
    <row r="3771" spans="2:10" ht="15.75" thickBot="1">
      <c r="B3771" s="593"/>
      <c r="I3771" s="595"/>
    </row>
    <row r="3772" spans="2:10" ht="15.75" thickBot="1">
      <c r="B3772" s="589" t="s">
        <v>6</v>
      </c>
      <c r="C3772" s="773" t="str">
        <f>INDEX(ACTIVIDADES!$C:$C,MATCH(B3773,ACTIVIDADES!$B:$B,0))</f>
        <v>Suministro e instalación de TERMINAL CON CÁMARA DE AIRE, EN TUBERÍA DE COBRE TIPO "M",DIÁMETRO DE 1/2" y todo lo necesario para su buen funcionamiento.</v>
      </c>
      <c r="D3772" s="774"/>
      <c r="E3772" s="774"/>
      <c r="F3772" s="774"/>
      <c r="G3772" s="775"/>
      <c r="H3772" s="587" t="s">
        <v>289</v>
      </c>
      <c r="I3772" s="588" t="s">
        <v>290</v>
      </c>
    </row>
    <row r="3773" spans="2:10">
      <c r="B3773" s="784">
        <f>+ACTIVIDADES!B116</f>
        <v>12.069999999999999</v>
      </c>
      <c r="C3773" s="776"/>
      <c r="D3773" s="777"/>
      <c r="E3773" s="777"/>
      <c r="F3773" s="777"/>
      <c r="G3773" s="778"/>
      <c r="H3773" s="585">
        <f>IF(I3776=0,0,I3788/I3776)</f>
        <v>0.55858891608532446</v>
      </c>
      <c r="I3773" s="586">
        <f>IF(I3776=0,0,I3794/I3776)</f>
        <v>0.41642555086290151</v>
      </c>
    </row>
    <row r="3774" spans="2:10" ht="15.75" thickBot="1">
      <c r="B3774" s="785"/>
      <c r="C3774" s="776"/>
      <c r="D3774" s="777"/>
      <c r="E3774" s="777"/>
      <c r="F3774" s="777"/>
      <c r="G3774" s="778"/>
      <c r="H3774" s="587" t="s">
        <v>291</v>
      </c>
      <c r="I3774" s="588" t="s">
        <v>292</v>
      </c>
    </row>
    <row r="3775" spans="2:10" ht="15.75" thickBot="1">
      <c r="B3775" s="589" t="s">
        <v>22</v>
      </c>
      <c r="C3775" s="776"/>
      <c r="D3775" s="777"/>
      <c r="E3775" s="777"/>
      <c r="F3775" s="777"/>
      <c r="G3775" s="778"/>
      <c r="H3775" s="585">
        <f>IF(I3776=0,0,I3803/I3776)</f>
        <v>2.0821277543145077E-2</v>
      </c>
      <c r="I3775" s="586">
        <f>IF(I3776=0,0,I3809/I3776)</f>
        <v>4.1642555086290152E-3</v>
      </c>
    </row>
    <row r="3776" spans="2:10" ht="15.75" thickBot="1">
      <c r="B3776" s="590" t="str">
        <f>INDEX(ACTIVIDADES!$D:$D,MATCH(B3773,ACTIVIDADES!$B:$B,0))</f>
        <v>un</v>
      </c>
      <c r="C3776" s="781"/>
      <c r="D3776" s="782"/>
      <c r="E3776" s="782"/>
      <c r="F3776" s="782"/>
      <c r="G3776" s="783"/>
      <c r="H3776" s="591" t="s">
        <v>293</v>
      </c>
      <c r="I3776" s="592">
        <f>SUM(I3788:I3809)</f>
        <v>43689.391782117324</v>
      </c>
      <c r="J3776" s="570">
        <f>+B3773</f>
        <v>12.069999999999999</v>
      </c>
    </row>
    <row r="3777" spans="2:9">
      <c r="B3777" s="593"/>
      <c r="C3777" s="594" t="s">
        <v>294</v>
      </c>
      <c r="I3777" s="595"/>
    </row>
    <row r="3778" spans="2:9">
      <c r="B3778" s="596" t="s">
        <v>295</v>
      </c>
      <c r="C3778" s="597" t="s">
        <v>296</v>
      </c>
      <c r="D3778" s="598" t="s">
        <v>297</v>
      </c>
      <c r="E3778" s="598" t="s">
        <v>298</v>
      </c>
      <c r="F3778" s="598" t="s">
        <v>299</v>
      </c>
      <c r="G3778" s="598" t="s">
        <v>300</v>
      </c>
      <c r="H3778" s="598" t="s">
        <v>301</v>
      </c>
      <c r="I3778" s="595"/>
    </row>
    <row r="3779" spans="2:9">
      <c r="B3779" s="599"/>
      <c r="C3779" s="669" t="s">
        <v>474</v>
      </c>
      <c r="D3779" s="601" t="str">
        <f>IFERROR(INDEX(INSUMOS!$C:$C,MATCH(C3779,INSUMOS!$B:$B,0)),"")</f>
        <v>m</v>
      </c>
      <c r="E3779" s="672">
        <v>0.4</v>
      </c>
      <c r="F3779" s="603">
        <f>IFERROR(INDEX(INSUMOS!$D:$D,MATCH(C3779,INSUMOS!$B:$B,0)),"")</f>
        <v>16150</v>
      </c>
      <c r="G3779" s="615"/>
      <c r="H3779" s="603">
        <f>IFERROR(G3779*F3779*E3779+F3779*E3779,0)</f>
        <v>6460</v>
      </c>
      <c r="I3779" s="595"/>
    </row>
    <row r="3780" spans="2:9">
      <c r="B3780" s="599"/>
      <c r="C3780" s="654" t="s">
        <v>475</v>
      </c>
      <c r="D3780" s="601" t="str">
        <f>IFERROR(INDEX(INSUMOS!$C:$C,MATCH(C3780,INSUMOS!$B:$B,0)),"")</f>
        <v>un</v>
      </c>
      <c r="E3780" s="673">
        <v>1</v>
      </c>
      <c r="F3780" s="603">
        <f>IFERROR(INDEX(INSUMOS!$D:$D,MATCH(C3780,INSUMOS!$B:$B,0)),"")</f>
        <v>1100</v>
      </c>
      <c r="G3780" s="615"/>
      <c r="H3780" s="603">
        <f t="shared" ref="H3780:H3787" si="106">IFERROR(G3780*F3780*E3780+F3780*E3780,0)</f>
        <v>1100</v>
      </c>
      <c r="I3780" s="595"/>
    </row>
    <row r="3781" spans="2:9">
      <c r="B3781" s="599"/>
      <c r="C3781" s="654" t="s">
        <v>476</v>
      </c>
      <c r="D3781" s="601" t="str">
        <f>IFERROR(INDEX(INSUMOS!$C:$C,MATCH(C3781,INSUMOS!$B:$B,0)),"")</f>
        <v>un</v>
      </c>
      <c r="E3781" s="673">
        <v>1</v>
      </c>
      <c r="F3781" s="603">
        <f>IFERROR(INDEX(INSUMOS!$D:$D,MATCH(C3781,INSUMOS!$B:$B,0)),"")</f>
        <v>2850</v>
      </c>
      <c r="G3781" s="615"/>
      <c r="H3781" s="603">
        <f t="shared" si="106"/>
        <v>2850</v>
      </c>
      <c r="I3781" s="595"/>
    </row>
    <row r="3782" spans="2:9">
      <c r="B3782" s="599"/>
      <c r="C3782" s="654" t="s">
        <v>477</v>
      </c>
      <c r="D3782" s="601" t="str">
        <f>IFERROR(INDEX(INSUMOS!$C:$C,MATCH(C3782,INSUMOS!$B:$B,0)),"")</f>
        <v>un</v>
      </c>
      <c r="E3782" s="673">
        <v>0.5</v>
      </c>
      <c r="F3782" s="603">
        <f>IFERROR(INDEX(INSUMOS!$D:$D,MATCH(C3782,INSUMOS!$B:$B,0)),"")</f>
        <v>3900</v>
      </c>
      <c r="G3782" s="615"/>
      <c r="H3782" s="603">
        <f t="shared" si="106"/>
        <v>1950</v>
      </c>
      <c r="I3782" s="595"/>
    </row>
    <row r="3783" spans="2:9">
      <c r="B3783" s="599"/>
      <c r="C3783" s="654" t="s">
        <v>421</v>
      </c>
      <c r="D3783" s="601" t="str">
        <f>IFERROR(INDEX(INSUMOS!$C:$C,MATCH(C3783,INSUMOS!$B:$B,0)),"")</f>
        <v>kg</v>
      </c>
      <c r="E3783" s="673">
        <v>0.03</v>
      </c>
      <c r="F3783" s="603">
        <f>IFERROR(INDEX(INSUMOS!$D:$D,MATCH(C3783,INSUMOS!$B:$B,0)),"")</f>
        <v>19900</v>
      </c>
      <c r="G3783" s="615"/>
      <c r="H3783" s="603">
        <f t="shared" si="106"/>
        <v>597</v>
      </c>
      <c r="I3783" s="595"/>
    </row>
    <row r="3784" spans="2:9">
      <c r="B3784" s="599"/>
      <c r="C3784" s="654" t="s">
        <v>478</v>
      </c>
      <c r="D3784" s="601" t="str">
        <f>IFERROR(INDEX(INSUMOS!$C:$C,MATCH(C3784,INSUMOS!$B:$B,0)),"")</f>
        <v xml:space="preserve"> gr </v>
      </c>
      <c r="E3784" s="673">
        <v>2.1999999999999999E-2</v>
      </c>
      <c r="F3784" s="603">
        <f>IFERROR(INDEX(INSUMOS!$D:$D,MATCH(C3784,INSUMOS!$B:$B,0)),"")</f>
        <v>302155</v>
      </c>
      <c r="G3784" s="615"/>
      <c r="H3784" s="603">
        <f t="shared" si="106"/>
        <v>6647.41</v>
      </c>
      <c r="I3784" s="595"/>
    </row>
    <row r="3785" spans="2:9">
      <c r="B3785" s="599"/>
      <c r="C3785" s="654" t="s">
        <v>479</v>
      </c>
      <c r="D3785" s="601" t="str">
        <f>IFERROR(INDEX(INSUMOS!$C:$C,MATCH(C3785,INSUMOS!$B:$B,0)),"")</f>
        <v>un</v>
      </c>
      <c r="E3785" s="673">
        <v>1</v>
      </c>
      <c r="F3785" s="603">
        <f>IFERROR(INDEX(INSUMOS!$D:$D,MATCH(C3785,INSUMOS!$B:$B,0)),"")</f>
        <v>4800</v>
      </c>
      <c r="G3785" s="615"/>
      <c r="H3785" s="603">
        <f t="shared" si="106"/>
        <v>4800</v>
      </c>
      <c r="I3785" s="595"/>
    </row>
    <row r="3786" spans="2:9">
      <c r="B3786" s="599"/>
      <c r="C3786" s="616"/>
      <c r="D3786" s="601" t="str">
        <f>IFERROR(INDEX(INSUMOS!$C:$C,MATCH(C3786,INSUMOS!$B:$B,0)),"")</f>
        <v/>
      </c>
      <c r="E3786" s="671"/>
      <c r="F3786" s="603" t="str">
        <f>IFERROR(INDEX(INSUMOS!$D:$D,MATCH(C3786,INSUMOS!$B:$B,0)),"")</f>
        <v/>
      </c>
      <c r="G3786" s="615"/>
      <c r="H3786" s="603">
        <f t="shared" si="106"/>
        <v>0</v>
      </c>
      <c r="I3786" s="595"/>
    </row>
    <row r="3787" spans="2:9" ht="15.75" thickBot="1">
      <c r="B3787" s="599"/>
      <c r="C3787" s="606"/>
      <c r="D3787" s="601" t="str">
        <f>IFERROR(INDEX(INSUMOS!$C:$C,MATCH(C3787,INSUMOS!$B:$B,0)),"")</f>
        <v/>
      </c>
      <c r="E3787" s="602"/>
      <c r="F3787" s="603" t="str">
        <f>IFERROR(INDEX(INSUMOS!$D:$D,MATCH(C3787,INSUMOS!$B:$B,0)),"")</f>
        <v/>
      </c>
      <c r="G3787" s="615"/>
      <c r="H3787" s="603">
        <f t="shared" si="106"/>
        <v>0</v>
      </c>
      <c r="I3787" s="595"/>
    </row>
    <row r="3788" spans="2:9" ht="15.75" thickBot="1">
      <c r="B3788" s="593"/>
      <c r="H3788" s="609" t="s">
        <v>307</v>
      </c>
      <c r="I3788" s="610">
        <f>SUM(H3779:H3787)</f>
        <v>24404.41</v>
      </c>
    </row>
    <row r="3789" spans="2:9">
      <c r="B3789" s="593"/>
      <c r="C3789" s="611" t="s">
        <v>308</v>
      </c>
      <c r="I3789" s="595"/>
    </row>
    <row r="3790" spans="2:9">
      <c r="B3790" s="596" t="s">
        <v>295</v>
      </c>
      <c r="C3790" s="597" t="s">
        <v>296</v>
      </c>
      <c r="D3790" s="598" t="s">
        <v>309</v>
      </c>
      <c r="E3790" s="612" t="s">
        <v>310</v>
      </c>
      <c r="F3790" s="612"/>
      <c r="G3790" s="613" t="s">
        <v>311</v>
      </c>
      <c r="H3790" s="614" t="s">
        <v>301</v>
      </c>
      <c r="I3790" s="595"/>
    </row>
    <row r="3791" spans="2:9">
      <c r="B3791" s="599"/>
      <c r="C3791" s="606" t="s">
        <v>312</v>
      </c>
      <c r="D3791" s="601">
        <v>1</v>
      </c>
      <c r="E3791" s="615">
        <f>IFERROR(INDEX('MANO DE OBRA'!$F:$F,MATCH(C3791,'MANO DE OBRA'!$B:$B,0)),"")</f>
        <v>0.77116642793298318</v>
      </c>
      <c r="F3791" s="603">
        <f>IFERROR(INDEX('MANO DE OBRA'!$J:$J,MATCH(C3791,'MANO DE OBRA'!$B:$B,0)),"")</f>
        <v>103371.47181666666</v>
      </c>
      <c r="G3791" s="83">
        <v>15</v>
      </c>
      <c r="H3791" s="603">
        <f>IFERROR((F3791/G3791)*D3791,0)</f>
        <v>6891.4314544444442</v>
      </c>
      <c r="I3791" s="595"/>
    </row>
    <row r="3792" spans="2:9">
      <c r="B3792" s="599"/>
      <c r="C3792" s="606" t="s">
        <v>330</v>
      </c>
      <c r="D3792" s="601">
        <v>1</v>
      </c>
      <c r="E3792" s="615">
        <f>IFERROR(INDEX('MANO DE OBRA'!$F:$F,MATCH(C3792,'MANO DE OBRA'!$B:$B,0)),"")</f>
        <v>0.77116642793298318</v>
      </c>
      <c r="F3792" s="603">
        <f>IFERROR(INDEX('MANO DE OBRA'!$J:$J,MATCH(C3792,'MANO DE OBRA'!$B:$B,0)),"")</f>
        <v>169529.21377933328</v>
      </c>
      <c r="G3792" s="83">
        <f>+G3791</f>
        <v>15</v>
      </c>
      <c r="H3792" s="603">
        <f>IFERROR((F3792/G3792)*D3792,0)</f>
        <v>11301.947585288885</v>
      </c>
      <c r="I3792" s="595"/>
    </row>
    <row r="3793" spans="2:9" ht="15.75" thickBot="1">
      <c r="B3793" s="599"/>
      <c r="C3793" s="606"/>
      <c r="D3793" s="601"/>
      <c r="E3793" s="615" t="str">
        <f>IFERROR(INDEX('MANO DE OBRA'!$F:$F,MATCH(C3793,'MANO DE OBRA'!$B:$B,0)),"")</f>
        <v/>
      </c>
      <c r="F3793" s="603" t="str">
        <f>IFERROR(INDEX('MANO DE OBRA'!$J:$J,MATCH(C3793,'MANO DE OBRA'!$B:$B,0)),"")</f>
        <v/>
      </c>
      <c r="G3793" s="83"/>
      <c r="H3793" s="603">
        <f>IFERROR((F3793/G3793)*D3793,0)</f>
        <v>0</v>
      </c>
      <c r="I3793" s="595"/>
    </row>
    <row r="3794" spans="2:9" ht="15.75" thickBot="1">
      <c r="B3794" s="593"/>
      <c r="H3794" s="609" t="s">
        <v>307</v>
      </c>
      <c r="I3794" s="610">
        <f>SUM(H3791:H3793)</f>
        <v>18193.379039733329</v>
      </c>
    </row>
    <row r="3795" spans="2:9">
      <c r="B3795" s="593"/>
      <c r="C3795" s="611" t="s">
        <v>313</v>
      </c>
      <c r="I3795" s="595"/>
    </row>
    <row r="3796" spans="2:9" ht="30">
      <c r="B3796" s="596" t="s">
        <v>295</v>
      </c>
      <c r="C3796" s="597" t="s">
        <v>296</v>
      </c>
      <c r="D3796" s="613" t="s">
        <v>238</v>
      </c>
      <c r="E3796" s="613" t="s">
        <v>22</v>
      </c>
      <c r="F3796" s="613" t="s">
        <v>314</v>
      </c>
      <c r="G3796" s="613" t="s">
        <v>315</v>
      </c>
      <c r="H3796" s="613" t="s">
        <v>301</v>
      </c>
      <c r="I3796" s="595"/>
    </row>
    <row r="3797" spans="2:9">
      <c r="B3797" s="599"/>
      <c r="C3797" s="616" t="s">
        <v>316</v>
      </c>
      <c r="D3797" s="615">
        <v>0.05</v>
      </c>
      <c r="E3797" s="602"/>
      <c r="F3797" s="603">
        <f>+I3794</f>
        <v>18193.379039733329</v>
      </c>
      <c r="G3797" s="601">
        <v>1</v>
      </c>
      <c r="H3797" s="603">
        <f>IFERROR(G3797*F3797*D3797,0)</f>
        <v>909.66895198666646</v>
      </c>
      <c r="I3797" s="595"/>
    </row>
    <row r="3798" spans="2:9">
      <c r="B3798" s="599"/>
      <c r="C3798" s="616"/>
      <c r="D3798" s="601"/>
      <c r="E3798" s="601" t="str">
        <f>IFERROR(INDEX(INSUMOS!$C:$C,MATCH(C3798,INSUMOS!$B:$B,0)),"")</f>
        <v/>
      </c>
      <c r="F3798" s="607" t="str">
        <f>IFERROR(INDEX(INSUMOS!$D:$D,MATCH(C3798,INSUMOS!$B:$B,0)),"")</f>
        <v/>
      </c>
      <c r="G3798" s="637">
        <v>0.05</v>
      </c>
      <c r="H3798" s="603">
        <f>IFERROR(G3798*F3798,0)</f>
        <v>0</v>
      </c>
      <c r="I3798" s="595"/>
    </row>
    <row r="3799" spans="2:9">
      <c r="B3799" s="599"/>
      <c r="C3799" s="606"/>
      <c r="D3799" s="601"/>
      <c r="E3799" s="601" t="str">
        <f>IFERROR(INDEX(INSUMOS!$C:$C,MATCH(C3799,INSUMOS!$B:$B,0)),"")</f>
        <v/>
      </c>
      <c r="F3799" s="607" t="str">
        <f>IFERROR(INDEX(INSUMOS!$D:$D,MATCH(C3799,INSUMOS!$B:$B,0)),"")</f>
        <v/>
      </c>
      <c r="G3799" s="637"/>
      <c r="H3799" s="603">
        <f>IFERROR(G3799*F3799,0)</f>
        <v>0</v>
      </c>
      <c r="I3799" s="595"/>
    </row>
    <row r="3800" spans="2:9">
      <c r="B3800" s="599"/>
      <c r="C3800" s="636"/>
      <c r="D3800" s="601"/>
      <c r="E3800" s="601" t="str">
        <f>IFERROR(INDEX(INSUMOS!$C:$C,MATCH(C3800,INSUMOS!$B:$B,0)),"")</f>
        <v/>
      </c>
      <c r="F3800" s="607" t="str">
        <f>IFERROR(INDEX(INSUMOS!$D:$D,MATCH(C3800,INSUMOS!$B:$B,0)),"")</f>
        <v/>
      </c>
      <c r="G3800" s="637"/>
      <c r="H3800" s="603">
        <f>IFERROR(G3800*F3800,0)</f>
        <v>0</v>
      </c>
      <c r="I3800" s="595"/>
    </row>
    <row r="3801" spans="2:9">
      <c r="B3801" s="599"/>
      <c r="C3801" s="600"/>
      <c r="D3801" s="601"/>
      <c r="E3801" s="601" t="str">
        <f>IFERROR(INDEX(INSUMOS!$C:$C,MATCH(C3801,INSUMOS!$B:$B,0)),"")</f>
        <v/>
      </c>
      <c r="F3801" s="607" t="str">
        <f>IFERROR(INDEX(INSUMOS!$D:$D,MATCH(C3801,INSUMOS!$B:$B,0)),"")</f>
        <v/>
      </c>
      <c r="G3801" s="83"/>
      <c r="H3801" s="603">
        <f>IFERROR(G3801*F3801,0)</f>
        <v>0</v>
      </c>
      <c r="I3801" s="595"/>
    </row>
    <row r="3802" spans="2:9" ht="15.75" thickBot="1">
      <c r="B3802" s="599"/>
      <c r="C3802" s="600"/>
      <c r="D3802" s="601"/>
      <c r="E3802" s="601" t="str">
        <f>IFERROR(INDEX(INSUMOS!$C:$C,MATCH(C3802,INSUMOS!$B:$B,0)),"")</f>
        <v/>
      </c>
      <c r="F3802" s="607" t="str">
        <f>IFERROR(INDEX(INSUMOS!$D:$D,MATCH(C3802,INSUMOS!$B:$B,0)),"")</f>
        <v/>
      </c>
      <c r="G3802" s="83"/>
      <c r="H3802" s="608">
        <f>IFERROR(G3802*F3802,0)</f>
        <v>0</v>
      </c>
      <c r="I3802" s="595"/>
    </row>
    <row r="3803" spans="2:9" ht="15.75" thickBot="1">
      <c r="B3803" s="593"/>
      <c r="H3803" s="609" t="s">
        <v>307</v>
      </c>
      <c r="I3803" s="610">
        <f>SUM(H3797:H3802)</f>
        <v>909.66895198666646</v>
      </c>
    </row>
    <row r="3804" spans="2:9">
      <c r="B3804" s="593"/>
      <c r="C3804" s="611" t="s">
        <v>317</v>
      </c>
      <c r="I3804" s="595"/>
    </row>
    <row r="3805" spans="2:9" ht="30">
      <c r="B3805" s="596" t="s">
        <v>295</v>
      </c>
      <c r="C3805" s="597" t="s">
        <v>296</v>
      </c>
      <c r="D3805" s="613" t="s">
        <v>238</v>
      </c>
      <c r="E3805" s="613" t="s">
        <v>22</v>
      </c>
      <c r="F3805" s="613" t="s">
        <v>314</v>
      </c>
      <c r="G3805" s="613" t="s">
        <v>315</v>
      </c>
      <c r="H3805" s="598" t="s">
        <v>301</v>
      </c>
      <c r="I3805" s="595"/>
    </row>
    <row r="3806" spans="2:9">
      <c r="B3806" s="599"/>
      <c r="C3806" s="616" t="s">
        <v>461</v>
      </c>
      <c r="D3806" s="615">
        <v>0.01</v>
      </c>
      <c r="E3806" s="617">
        <v>1</v>
      </c>
      <c r="F3806" s="603">
        <f>+I3794</f>
        <v>18193.379039733329</v>
      </c>
      <c r="G3806" s="601">
        <v>0.01</v>
      </c>
      <c r="H3806" s="603">
        <f>IFERROR(G3806*F3806,0)</f>
        <v>181.9337903973333</v>
      </c>
      <c r="I3806" s="595"/>
    </row>
    <row r="3807" spans="2:9">
      <c r="B3807" s="599"/>
      <c r="C3807" s="600"/>
      <c r="E3807" s="601" t="str">
        <f>IFERROR(INDEX(INSUMOS!$C:$C,MATCH(C3807,INSUMOS!$B:$B,0)),"")</f>
        <v/>
      </c>
      <c r="F3807" s="603" t="str">
        <f>IFERROR(INDEX(INSUMOS!$D:$D,MATCH(C3807,INSUMOS!$B:$B,0)),"")</f>
        <v/>
      </c>
      <c r="G3807" s="601">
        <v>1</v>
      </c>
      <c r="H3807" s="603">
        <f>IFERROR(G3807*F3807,0)</f>
        <v>0</v>
      </c>
      <c r="I3807" s="595"/>
    </row>
    <row r="3808" spans="2:9" ht="15.75" thickBot="1">
      <c r="B3808" s="599"/>
      <c r="C3808" s="606"/>
      <c r="D3808" s="601" t="str">
        <f>IFERROR(INDEX(INSUMOS!$C:$C,MATCH(C3808,INSUMOS!$B:$B,0)),"")</f>
        <v/>
      </c>
      <c r="E3808" s="602"/>
      <c r="F3808" s="603" t="str">
        <f>IFERROR(INDEX(INSUMOS!$D:$D,MATCH(C3808,INSUMOS!$B:$B,0)),"")</f>
        <v/>
      </c>
      <c r="G3808" s="601"/>
      <c r="H3808" s="603">
        <f>IFERROR(G3808*F3808,0)</f>
        <v>0</v>
      </c>
      <c r="I3808" s="595"/>
    </row>
    <row r="3809" spans="2:10" ht="15.75" thickBot="1">
      <c r="B3809" s="618"/>
      <c r="C3809" s="619"/>
      <c r="D3809" s="620"/>
      <c r="E3809" s="621"/>
      <c r="F3809" s="621"/>
      <c r="G3809" s="620"/>
      <c r="H3809" s="609" t="s">
        <v>307</v>
      </c>
      <c r="I3809" s="610">
        <f>SUM(H3806:H3808)</f>
        <v>181.9337903973333</v>
      </c>
    </row>
    <row r="3810" spans="2:10" ht="15.75" thickBot="1">
      <c r="H3810" s="666"/>
      <c r="I3810" s="667"/>
    </row>
    <row r="3811" spans="2:10" ht="33" customHeight="1" thickBot="1">
      <c r="B3811" s="571"/>
      <c r="C3811" s="572" t="str">
        <f>+$C$2</f>
        <v>MANTENIMIENTO RESTAURANTES ESCOLARES</v>
      </c>
      <c r="D3811" s="573"/>
      <c r="E3811" s="573"/>
      <c r="F3811" s="573"/>
      <c r="G3811" s="574"/>
      <c r="H3811" s="575"/>
      <c r="I3811" s="576"/>
    </row>
    <row r="3812" spans="2:10" ht="33" customHeight="1" thickBot="1">
      <c r="B3812" s="577"/>
      <c r="C3812" s="578" t="str">
        <f>+$C$3</f>
        <v>GOBERNACION DE ANTIOQUIA</v>
      </c>
      <c r="D3812" s="579"/>
      <c r="E3812" s="579"/>
      <c r="F3812" s="579"/>
      <c r="G3812" s="580"/>
      <c r="H3812" s="581"/>
      <c r="I3812" s="582"/>
    </row>
    <row r="3813" spans="2:10" ht="15.75" thickBot="1">
      <c r="B3813" s="593"/>
      <c r="I3813" s="595"/>
    </row>
    <row r="3814" spans="2:10" ht="15.75" thickBot="1">
      <c r="B3814" s="589" t="s">
        <v>6</v>
      </c>
      <c r="C3814" s="773" t="str">
        <f>INDEX(ACTIVIDADES!$C:$C,MATCH(B3815,ACTIVIDADES!$B:$B,0))</f>
        <v>Suministro e instalación de tanque en fibra de vidrio con capacidad para 2m3. Incluye las perforaciones para succión, purga, rebose y llenado.</v>
      </c>
      <c r="D3814" s="774"/>
      <c r="E3814" s="774"/>
      <c r="F3814" s="774"/>
      <c r="G3814" s="775"/>
      <c r="H3814" s="587" t="s">
        <v>289</v>
      </c>
      <c r="I3814" s="588" t="s">
        <v>290</v>
      </c>
    </row>
    <row r="3815" spans="2:10">
      <c r="B3815" s="784">
        <f>+ACTIVIDADES!B117</f>
        <v>12.079999999999998</v>
      </c>
      <c r="C3815" s="776"/>
      <c r="D3815" s="777"/>
      <c r="E3815" s="777"/>
      <c r="F3815" s="777"/>
      <c r="G3815" s="778"/>
      <c r="H3815" s="585">
        <f>IF(I3818=0,0,I3830/I3818)</f>
        <v>0.77207651504638086</v>
      </c>
      <c r="I3815" s="586">
        <f>IF(I3818=0,0,I3836/I3818)</f>
        <v>0.2150221556166218</v>
      </c>
    </row>
    <row r="3816" spans="2:10" ht="15.75" thickBot="1">
      <c r="B3816" s="785"/>
      <c r="C3816" s="776"/>
      <c r="D3816" s="777"/>
      <c r="E3816" s="777"/>
      <c r="F3816" s="777"/>
      <c r="G3816" s="778"/>
      <c r="H3816" s="587" t="s">
        <v>291</v>
      </c>
      <c r="I3816" s="588" t="s">
        <v>292</v>
      </c>
    </row>
    <row r="3817" spans="2:10" ht="15.75" thickBot="1">
      <c r="B3817" s="589" t="s">
        <v>22</v>
      </c>
      <c r="C3817" s="776"/>
      <c r="D3817" s="777"/>
      <c r="E3817" s="777"/>
      <c r="F3817" s="777"/>
      <c r="G3817" s="778"/>
      <c r="H3817" s="585">
        <f>IF(I3818=0,0,I3845/I3818)</f>
        <v>1.0751107780831092E-2</v>
      </c>
      <c r="I3817" s="586">
        <f>IF(I3818=0,0,I3851/I3818)</f>
        <v>2.150221556166218E-3</v>
      </c>
    </row>
    <row r="3818" spans="2:10" ht="15.75" thickBot="1">
      <c r="B3818" s="590" t="str">
        <f>INDEX(ACTIVIDADES!$D:$D,MATCH(B3815,ACTIVIDADES!$B:$B,0))</f>
        <v>un</v>
      </c>
      <c r="C3818" s="781"/>
      <c r="D3818" s="782"/>
      <c r="E3818" s="782"/>
      <c r="F3818" s="782"/>
      <c r="G3818" s="783"/>
      <c r="H3818" s="591" t="s">
        <v>293</v>
      </c>
      <c r="I3818" s="592">
        <f>SUM(I3830:I3851)</f>
        <v>1269174.72673176</v>
      </c>
      <c r="J3818" s="570">
        <f>+B3815</f>
        <v>12.079999999999998</v>
      </c>
    </row>
    <row r="3819" spans="2:10">
      <c r="B3819" s="593"/>
      <c r="C3819" s="594" t="s">
        <v>294</v>
      </c>
      <c r="I3819" s="595"/>
    </row>
    <row r="3820" spans="2:10">
      <c r="B3820" s="596" t="s">
        <v>295</v>
      </c>
      <c r="C3820" s="597" t="s">
        <v>296</v>
      </c>
      <c r="D3820" s="598" t="s">
        <v>297</v>
      </c>
      <c r="E3820" s="598" t="s">
        <v>298</v>
      </c>
      <c r="F3820" s="598" t="s">
        <v>299</v>
      </c>
      <c r="G3820" s="598" t="s">
        <v>300</v>
      </c>
      <c r="H3820" s="598" t="s">
        <v>301</v>
      </c>
      <c r="I3820" s="595"/>
    </row>
    <row r="3821" spans="2:10">
      <c r="B3821" s="599"/>
      <c r="C3821" s="669" t="s">
        <v>480</v>
      </c>
      <c r="D3821" s="601" t="str">
        <f>IFERROR(INDEX(INSUMOS!$C:$C,MATCH(C3821,INSUMOS!$B:$B,0)),"")</f>
        <v>un</v>
      </c>
      <c r="E3821" s="672">
        <v>1</v>
      </c>
      <c r="F3821" s="603">
        <f>IFERROR(INDEX(INSUMOS!$D:$D,MATCH(C3821,INSUMOS!$B:$B,0)),"")</f>
        <v>979900</v>
      </c>
      <c r="G3821" s="615"/>
      <c r="H3821" s="603">
        <f>IFERROR(G3821*F3821*E3821+F3821*E3821,0)</f>
        <v>979900</v>
      </c>
      <c r="I3821" s="595"/>
    </row>
    <row r="3822" spans="2:10">
      <c r="B3822" s="599"/>
      <c r="C3822" s="654"/>
      <c r="D3822" s="601" t="str">
        <f>IFERROR(INDEX(INSUMOS!$C:$C,MATCH(C3822,INSUMOS!$B:$B,0)),"")</f>
        <v/>
      </c>
      <c r="E3822" s="673"/>
      <c r="F3822" s="603" t="str">
        <f>IFERROR(INDEX(INSUMOS!$D:$D,MATCH(C3822,INSUMOS!$B:$B,0)),"")</f>
        <v/>
      </c>
      <c r="G3822" s="615"/>
      <c r="H3822" s="603">
        <f t="shared" ref="H3822:H3829" si="107">IFERROR(G3822*F3822*E3822+F3822*E3822,0)</f>
        <v>0</v>
      </c>
      <c r="I3822" s="595"/>
    </row>
    <row r="3823" spans="2:10">
      <c r="B3823" s="599"/>
      <c r="C3823" s="654"/>
      <c r="D3823" s="601" t="str">
        <f>IFERROR(INDEX(INSUMOS!$C:$C,MATCH(C3823,INSUMOS!$B:$B,0)),"")</f>
        <v/>
      </c>
      <c r="E3823" s="673"/>
      <c r="F3823" s="603" t="str">
        <f>IFERROR(INDEX(INSUMOS!$D:$D,MATCH(C3823,INSUMOS!$B:$B,0)),"")</f>
        <v/>
      </c>
      <c r="G3823" s="615"/>
      <c r="H3823" s="603">
        <f t="shared" si="107"/>
        <v>0</v>
      </c>
      <c r="I3823" s="595"/>
    </row>
    <row r="3824" spans="2:10">
      <c r="B3824" s="599"/>
      <c r="C3824" s="654"/>
      <c r="D3824" s="601" t="str">
        <f>IFERROR(INDEX(INSUMOS!$C:$C,MATCH(C3824,INSUMOS!$B:$B,0)),"")</f>
        <v/>
      </c>
      <c r="E3824" s="673"/>
      <c r="F3824" s="603" t="str">
        <f>IFERROR(INDEX(INSUMOS!$D:$D,MATCH(C3824,INSUMOS!$B:$B,0)),"")</f>
        <v/>
      </c>
      <c r="G3824" s="615"/>
      <c r="H3824" s="603">
        <f t="shared" si="107"/>
        <v>0</v>
      </c>
      <c r="I3824" s="595"/>
    </row>
    <row r="3825" spans="2:9">
      <c r="B3825" s="599"/>
      <c r="C3825" s="654"/>
      <c r="D3825" s="601" t="str">
        <f>IFERROR(INDEX(INSUMOS!$C:$C,MATCH(C3825,INSUMOS!$B:$B,0)),"")</f>
        <v/>
      </c>
      <c r="E3825" s="673"/>
      <c r="F3825" s="603" t="str">
        <f>IFERROR(INDEX(INSUMOS!$D:$D,MATCH(C3825,INSUMOS!$B:$B,0)),"")</f>
        <v/>
      </c>
      <c r="G3825" s="615"/>
      <c r="H3825" s="603">
        <f t="shared" si="107"/>
        <v>0</v>
      </c>
      <c r="I3825" s="595"/>
    </row>
    <row r="3826" spans="2:9">
      <c r="B3826" s="599"/>
      <c r="C3826" s="654"/>
      <c r="D3826" s="601" t="str">
        <f>IFERROR(INDEX(INSUMOS!$C:$C,MATCH(C3826,INSUMOS!$B:$B,0)),"")</f>
        <v/>
      </c>
      <c r="E3826" s="673"/>
      <c r="F3826" s="603" t="str">
        <f>IFERROR(INDEX(INSUMOS!$D:$D,MATCH(C3826,INSUMOS!$B:$B,0)),"")</f>
        <v/>
      </c>
      <c r="G3826" s="615"/>
      <c r="H3826" s="603">
        <f t="shared" si="107"/>
        <v>0</v>
      </c>
      <c r="I3826" s="595"/>
    </row>
    <row r="3827" spans="2:9">
      <c r="B3827" s="599"/>
      <c r="C3827" s="654"/>
      <c r="D3827" s="601" t="str">
        <f>IFERROR(INDEX(INSUMOS!$C:$C,MATCH(C3827,INSUMOS!$B:$B,0)),"")</f>
        <v/>
      </c>
      <c r="E3827" s="673"/>
      <c r="F3827" s="603" t="str">
        <f>IFERROR(INDEX(INSUMOS!$D:$D,MATCH(C3827,INSUMOS!$B:$B,0)),"")</f>
        <v/>
      </c>
      <c r="G3827" s="615"/>
      <c r="H3827" s="603">
        <f t="shared" si="107"/>
        <v>0</v>
      </c>
      <c r="I3827" s="595"/>
    </row>
    <row r="3828" spans="2:9">
      <c r="B3828" s="599"/>
      <c r="C3828" s="616"/>
      <c r="D3828" s="601" t="str">
        <f>IFERROR(INDEX(INSUMOS!$C:$C,MATCH(C3828,INSUMOS!$B:$B,0)),"")</f>
        <v/>
      </c>
      <c r="E3828" s="671"/>
      <c r="F3828" s="603" t="str">
        <f>IFERROR(INDEX(INSUMOS!$D:$D,MATCH(C3828,INSUMOS!$B:$B,0)),"")</f>
        <v/>
      </c>
      <c r="G3828" s="615"/>
      <c r="H3828" s="603">
        <f t="shared" si="107"/>
        <v>0</v>
      </c>
      <c r="I3828" s="595"/>
    </row>
    <row r="3829" spans="2:9" ht="15.75" thickBot="1">
      <c r="B3829" s="599"/>
      <c r="C3829" s="606"/>
      <c r="D3829" s="601" t="str">
        <f>IFERROR(INDEX(INSUMOS!$C:$C,MATCH(C3829,INSUMOS!$B:$B,0)),"")</f>
        <v/>
      </c>
      <c r="E3829" s="602"/>
      <c r="F3829" s="603" t="str">
        <f>IFERROR(INDEX(INSUMOS!$D:$D,MATCH(C3829,INSUMOS!$B:$B,0)),"")</f>
        <v/>
      </c>
      <c r="G3829" s="615"/>
      <c r="H3829" s="603">
        <f t="shared" si="107"/>
        <v>0</v>
      </c>
      <c r="I3829" s="595"/>
    </row>
    <row r="3830" spans="2:9" ht="15.75" thickBot="1">
      <c r="B3830" s="593"/>
      <c r="H3830" s="609" t="s">
        <v>307</v>
      </c>
      <c r="I3830" s="610">
        <f>SUM(H3821:H3829)</f>
        <v>979900</v>
      </c>
    </row>
    <row r="3831" spans="2:9">
      <c r="B3831" s="593"/>
      <c r="C3831" s="611" t="s">
        <v>308</v>
      </c>
      <c r="I3831" s="595"/>
    </row>
    <row r="3832" spans="2:9">
      <c r="B3832" s="596" t="s">
        <v>295</v>
      </c>
      <c r="C3832" s="597" t="s">
        <v>296</v>
      </c>
      <c r="D3832" s="598" t="s">
        <v>309</v>
      </c>
      <c r="E3832" s="612" t="s">
        <v>310</v>
      </c>
      <c r="F3832" s="612"/>
      <c r="G3832" s="613" t="s">
        <v>311</v>
      </c>
      <c r="H3832" s="614" t="s">
        <v>301</v>
      </c>
      <c r="I3832" s="595"/>
    </row>
    <row r="3833" spans="2:9">
      <c r="B3833" s="599"/>
      <c r="C3833" s="606" t="s">
        <v>312</v>
      </c>
      <c r="D3833" s="601">
        <v>1</v>
      </c>
      <c r="E3833" s="615">
        <f>IFERROR(INDEX('MANO DE OBRA'!$F:$F,MATCH(C3833,'MANO DE OBRA'!$B:$B,0)),"")</f>
        <v>0.77116642793298318</v>
      </c>
      <c r="F3833" s="603">
        <f>IFERROR(INDEX('MANO DE OBRA'!$J:$J,MATCH(C3833,'MANO DE OBRA'!$B:$B,0)),"")</f>
        <v>103371.47181666666</v>
      </c>
      <c r="G3833" s="83">
        <v>1</v>
      </c>
      <c r="H3833" s="603">
        <f>IFERROR((F3833/G3833)*D3833,0)</f>
        <v>103371.47181666666</v>
      </c>
      <c r="I3833" s="595"/>
    </row>
    <row r="3834" spans="2:9">
      <c r="B3834" s="599"/>
      <c r="C3834" s="606" t="s">
        <v>330</v>
      </c>
      <c r="D3834" s="601">
        <v>1</v>
      </c>
      <c r="E3834" s="615">
        <f>IFERROR(INDEX('MANO DE OBRA'!$F:$F,MATCH(C3834,'MANO DE OBRA'!$B:$B,0)),"")</f>
        <v>0.77116642793298318</v>
      </c>
      <c r="F3834" s="603">
        <f>IFERROR(INDEX('MANO DE OBRA'!$J:$J,MATCH(C3834,'MANO DE OBRA'!$B:$B,0)),"")</f>
        <v>169529.21377933328</v>
      </c>
      <c r="G3834" s="83">
        <f>+G3833</f>
        <v>1</v>
      </c>
      <c r="H3834" s="603">
        <f>IFERROR((F3834/G3834)*D3834,0)</f>
        <v>169529.21377933328</v>
      </c>
      <c r="I3834" s="595"/>
    </row>
    <row r="3835" spans="2:9" ht="15.75" thickBot="1">
      <c r="B3835" s="599"/>
      <c r="C3835" s="606"/>
      <c r="D3835" s="601"/>
      <c r="E3835" s="615" t="str">
        <f>IFERROR(INDEX('MANO DE OBRA'!$F:$F,MATCH(C3835,'MANO DE OBRA'!$B:$B,0)),"")</f>
        <v/>
      </c>
      <c r="F3835" s="603" t="str">
        <f>IFERROR(INDEX('MANO DE OBRA'!$J:$J,MATCH(C3835,'MANO DE OBRA'!$B:$B,0)),"")</f>
        <v/>
      </c>
      <c r="G3835" s="83"/>
      <c r="H3835" s="603">
        <f>IFERROR((F3835/G3835)*D3835,0)</f>
        <v>0</v>
      </c>
      <c r="I3835" s="595"/>
    </row>
    <row r="3836" spans="2:9" ht="15.75" thickBot="1">
      <c r="B3836" s="593"/>
      <c r="H3836" s="609" t="s">
        <v>307</v>
      </c>
      <c r="I3836" s="610">
        <f>SUM(H3833:H3835)</f>
        <v>272900.68559599994</v>
      </c>
    </row>
    <row r="3837" spans="2:9">
      <c r="B3837" s="593"/>
      <c r="C3837" s="611" t="s">
        <v>313</v>
      </c>
      <c r="I3837" s="595"/>
    </row>
    <row r="3838" spans="2:9" ht="30">
      <c r="B3838" s="596" t="s">
        <v>295</v>
      </c>
      <c r="C3838" s="597" t="s">
        <v>296</v>
      </c>
      <c r="D3838" s="613" t="s">
        <v>238</v>
      </c>
      <c r="E3838" s="613" t="s">
        <v>22</v>
      </c>
      <c r="F3838" s="613" t="s">
        <v>314</v>
      </c>
      <c r="G3838" s="613" t="s">
        <v>315</v>
      </c>
      <c r="H3838" s="613" t="s">
        <v>301</v>
      </c>
      <c r="I3838" s="595"/>
    </row>
    <row r="3839" spans="2:9">
      <c r="B3839" s="599"/>
      <c r="C3839" s="616" t="s">
        <v>316</v>
      </c>
      <c r="D3839" s="615">
        <v>0.05</v>
      </c>
      <c r="E3839" s="602"/>
      <c r="F3839" s="603">
        <f>+I3836</f>
        <v>272900.68559599994</v>
      </c>
      <c r="G3839" s="601">
        <v>1</v>
      </c>
      <c r="H3839" s="603">
        <f>IFERROR(G3839*F3839*D3839,0)</f>
        <v>13645.034279799998</v>
      </c>
      <c r="I3839" s="595"/>
    </row>
    <row r="3840" spans="2:9">
      <c r="B3840" s="599"/>
      <c r="C3840" s="616"/>
      <c r="D3840" s="601"/>
      <c r="E3840" s="601" t="str">
        <f>IFERROR(INDEX(INSUMOS!$C:$C,MATCH(C3840,INSUMOS!$B:$B,0)),"")</f>
        <v/>
      </c>
      <c r="F3840" s="607" t="str">
        <f>IFERROR(INDEX(INSUMOS!$D:$D,MATCH(C3840,INSUMOS!$B:$B,0)),"")</f>
        <v/>
      </c>
      <c r="G3840" s="637">
        <v>0.05</v>
      </c>
      <c r="H3840" s="603">
        <f>IFERROR(G3840*F3840,0)</f>
        <v>0</v>
      </c>
      <c r="I3840" s="595"/>
    </row>
    <row r="3841" spans="2:9">
      <c r="B3841" s="599"/>
      <c r="C3841" s="606"/>
      <c r="D3841" s="601"/>
      <c r="E3841" s="601" t="str">
        <f>IFERROR(INDEX(INSUMOS!$C:$C,MATCH(C3841,INSUMOS!$B:$B,0)),"")</f>
        <v/>
      </c>
      <c r="F3841" s="607" t="str">
        <f>IFERROR(INDEX(INSUMOS!$D:$D,MATCH(C3841,INSUMOS!$B:$B,0)),"")</f>
        <v/>
      </c>
      <c r="G3841" s="637"/>
      <c r="H3841" s="603">
        <f>IFERROR(G3841*F3841,0)</f>
        <v>0</v>
      </c>
      <c r="I3841" s="595"/>
    </row>
    <row r="3842" spans="2:9">
      <c r="B3842" s="599"/>
      <c r="C3842" s="636"/>
      <c r="D3842" s="601"/>
      <c r="E3842" s="601" t="str">
        <f>IFERROR(INDEX(INSUMOS!$C:$C,MATCH(C3842,INSUMOS!$B:$B,0)),"")</f>
        <v/>
      </c>
      <c r="F3842" s="607" t="str">
        <f>IFERROR(INDEX(INSUMOS!$D:$D,MATCH(C3842,INSUMOS!$B:$B,0)),"")</f>
        <v/>
      </c>
      <c r="G3842" s="637"/>
      <c r="H3842" s="603">
        <f>IFERROR(G3842*F3842,0)</f>
        <v>0</v>
      </c>
      <c r="I3842" s="595"/>
    </row>
    <row r="3843" spans="2:9">
      <c r="B3843" s="599"/>
      <c r="C3843" s="600"/>
      <c r="D3843" s="601"/>
      <c r="E3843" s="601" t="str">
        <f>IFERROR(INDEX(INSUMOS!$C:$C,MATCH(C3843,INSUMOS!$B:$B,0)),"")</f>
        <v/>
      </c>
      <c r="F3843" s="607" t="str">
        <f>IFERROR(INDEX(INSUMOS!$D:$D,MATCH(C3843,INSUMOS!$B:$B,0)),"")</f>
        <v/>
      </c>
      <c r="G3843" s="83"/>
      <c r="H3843" s="603">
        <f>IFERROR(G3843*F3843,0)</f>
        <v>0</v>
      </c>
      <c r="I3843" s="595"/>
    </row>
    <row r="3844" spans="2:9" ht="15.75" thickBot="1">
      <c r="B3844" s="599"/>
      <c r="C3844" s="600"/>
      <c r="D3844" s="601"/>
      <c r="E3844" s="601" t="str">
        <f>IFERROR(INDEX(INSUMOS!$C:$C,MATCH(C3844,INSUMOS!$B:$B,0)),"")</f>
        <v/>
      </c>
      <c r="F3844" s="607" t="str">
        <f>IFERROR(INDEX(INSUMOS!$D:$D,MATCH(C3844,INSUMOS!$B:$B,0)),"")</f>
        <v/>
      </c>
      <c r="G3844" s="83"/>
      <c r="H3844" s="608">
        <f>IFERROR(G3844*F3844,0)</f>
        <v>0</v>
      </c>
      <c r="I3844" s="595"/>
    </row>
    <row r="3845" spans="2:9" ht="15.75" thickBot="1">
      <c r="B3845" s="593"/>
      <c r="H3845" s="609" t="s">
        <v>307</v>
      </c>
      <c r="I3845" s="610">
        <f>SUM(H3839:H3844)</f>
        <v>13645.034279799998</v>
      </c>
    </row>
    <row r="3846" spans="2:9">
      <c r="B3846" s="593"/>
      <c r="C3846" s="611" t="s">
        <v>317</v>
      </c>
      <c r="I3846" s="595"/>
    </row>
    <row r="3847" spans="2:9" ht="30">
      <c r="B3847" s="596" t="s">
        <v>295</v>
      </c>
      <c r="C3847" s="597" t="s">
        <v>296</v>
      </c>
      <c r="D3847" s="613" t="s">
        <v>238</v>
      </c>
      <c r="E3847" s="613" t="s">
        <v>22</v>
      </c>
      <c r="F3847" s="613" t="s">
        <v>314</v>
      </c>
      <c r="G3847" s="613" t="s">
        <v>315</v>
      </c>
      <c r="H3847" s="598" t="s">
        <v>301</v>
      </c>
      <c r="I3847" s="595"/>
    </row>
    <row r="3848" spans="2:9">
      <c r="B3848" s="599"/>
      <c r="C3848" s="616" t="s">
        <v>461</v>
      </c>
      <c r="D3848" s="615">
        <v>0.01</v>
      </c>
      <c r="E3848" s="617">
        <v>1</v>
      </c>
      <c r="F3848" s="603">
        <f>+I3836</f>
        <v>272900.68559599994</v>
      </c>
      <c r="G3848" s="601">
        <v>0.01</v>
      </c>
      <c r="H3848" s="603">
        <f>IFERROR(G3848*F3848,0)</f>
        <v>2729.0068559599995</v>
      </c>
      <c r="I3848" s="595"/>
    </row>
    <row r="3849" spans="2:9">
      <c r="B3849" s="599"/>
      <c r="C3849" s="600"/>
      <c r="E3849" s="601" t="str">
        <f>IFERROR(INDEX(INSUMOS!$C:$C,MATCH(C3849,INSUMOS!$B:$B,0)),"")</f>
        <v/>
      </c>
      <c r="F3849" s="603" t="str">
        <f>IFERROR(INDEX(INSUMOS!$D:$D,MATCH(C3849,INSUMOS!$B:$B,0)),"")</f>
        <v/>
      </c>
      <c r="G3849" s="601">
        <v>1</v>
      </c>
      <c r="H3849" s="603">
        <f>IFERROR(G3849*F3849,0)</f>
        <v>0</v>
      </c>
      <c r="I3849" s="595"/>
    </row>
    <row r="3850" spans="2:9" ht="15.75" thickBot="1">
      <c r="B3850" s="599"/>
      <c r="C3850" s="606"/>
      <c r="D3850" s="601" t="str">
        <f>IFERROR(INDEX(INSUMOS!$C:$C,MATCH(C3850,INSUMOS!$B:$B,0)),"")</f>
        <v/>
      </c>
      <c r="E3850" s="602"/>
      <c r="F3850" s="603" t="str">
        <f>IFERROR(INDEX(INSUMOS!$D:$D,MATCH(C3850,INSUMOS!$B:$B,0)),"")</f>
        <v/>
      </c>
      <c r="G3850" s="601"/>
      <c r="H3850" s="603">
        <f>IFERROR(G3850*F3850,0)</f>
        <v>0</v>
      </c>
      <c r="I3850" s="595"/>
    </row>
    <row r="3851" spans="2:9" ht="15.75" thickBot="1">
      <c r="B3851" s="618"/>
      <c r="C3851" s="619"/>
      <c r="D3851" s="620"/>
      <c r="E3851" s="621"/>
      <c r="F3851" s="621"/>
      <c r="G3851" s="620"/>
      <c r="H3851" s="609" t="s">
        <v>307</v>
      </c>
      <c r="I3851" s="610">
        <f>SUM(H3848:H3850)</f>
        <v>2729.0068559599995</v>
      </c>
    </row>
    <row r="3852" spans="2:9" ht="15.75" thickBot="1">
      <c r="H3852" s="666"/>
      <c r="I3852" s="667"/>
    </row>
    <row r="3853" spans="2:9" ht="33" customHeight="1" thickBot="1">
      <c r="B3853" s="571"/>
      <c r="C3853" s="572" t="str">
        <f>+$C$2</f>
        <v>MANTENIMIENTO RESTAURANTES ESCOLARES</v>
      </c>
      <c r="D3853" s="573"/>
      <c r="E3853" s="573"/>
      <c r="F3853" s="573"/>
      <c r="G3853" s="574"/>
      <c r="H3853" s="575"/>
      <c r="I3853" s="576"/>
    </row>
    <row r="3854" spans="2:9" ht="33" customHeight="1" thickBot="1">
      <c r="B3854" s="577"/>
      <c r="C3854" s="578" t="str">
        <f>+$C$3</f>
        <v>GOBERNACION DE ANTIOQUIA</v>
      </c>
      <c r="D3854" s="579"/>
      <c r="E3854" s="579"/>
      <c r="F3854" s="579"/>
      <c r="G3854" s="580"/>
      <c r="H3854" s="581"/>
      <c r="I3854" s="582"/>
    </row>
    <row r="3855" spans="2:9" ht="15.75" thickBot="1">
      <c r="B3855" s="593"/>
      <c r="I3855" s="595"/>
    </row>
    <row r="3856" spans="2:9" ht="15.75" thickBot="1">
      <c r="B3856" s="589" t="s">
        <v>6</v>
      </c>
      <c r="C3856" s="773" t="str">
        <f>INDEX(ACTIVIDADES!$C:$C,MATCH(B3857,ACTIVIDADES!$B:$B,0))</f>
        <v>Manguera 1Pulg Polietileno 100 M 150 Psi</v>
      </c>
      <c r="D3856" s="774"/>
      <c r="E3856" s="774"/>
      <c r="F3856" s="774"/>
      <c r="G3856" s="775"/>
      <c r="H3856" s="587" t="s">
        <v>289</v>
      </c>
      <c r="I3856" s="588" t="s">
        <v>290</v>
      </c>
    </row>
    <row r="3857" spans="2:10">
      <c r="B3857" s="784">
        <f>+ACTIVIDADES!B118</f>
        <v>12.089999999999998</v>
      </c>
      <c r="C3857" s="776"/>
      <c r="D3857" s="777"/>
      <c r="E3857" s="777"/>
      <c r="F3857" s="777"/>
      <c r="G3857" s="778"/>
      <c r="H3857" s="585">
        <f>IF(I3860=0,0,I3872/I3860)</f>
        <v>0.5980032704720033</v>
      </c>
      <c r="I3857" s="586">
        <f>IF(I3860=0,0,I3878/I3860)</f>
        <v>0.37924219766792133</v>
      </c>
    </row>
    <row r="3858" spans="2:10" ht="15.75" thickBot="1">
      <c r="B3858" s="785"/>
      <c r="C3858" s="776"/>
      <c r="D3858" s="777"/>
      <c r="E3858" s="777"/>
      <c r="F3858" s="777"/>
      <c r="G3858" s="778"/>
      <c r="H3858" s="587" t="s">
        <v>291</v>
      </c>
      <c r="I3858" s="588" t="s">
        <v>292</v>
      </c>
    </row>
    <row r="3859" spans="2:10" ht="15.75" thickBot="1">
      <c r="B3859" s="589" t="s">
        <v>22</v>
      </c>
      <c r="C3859" s="776"/>
      <c r="D3859" s="777"/>
      <c r="E3859" s="777"/>
      <c r="F3859" s="777"/>
      <c r="G3859" s="778"/>
      <c r="H3859" s="585">
        <f>IF(I3860=0,0,I3887/I3860)</f>
        <v>1.8962109883396069E-2</v>
      </c>
      <c r="I3859" s="586">
        <f>IF(I3860=0,0,I3893/I3860)</f>
        <v>3.7924219766792134E-3</v>
      </c>
    </row>
    <row r="3860" spans="2:10" ht="15.75" thickBot="1">
      <c r="B3860" s="590" t="str">
        <f>INDEX(ACTIVIDADES!$D:$D,MATCH(B3857,ACTIVIDADES!$B:$B,0))</f>
        <v>un</v>
      </c>
      <c r="C3860" s="781"/>
      <c r="D3860" s="782"/>
      <c r="E3860" s="782"/>
      <c r="F3860" s="782"/>
      <c r="G3860" s="783"/>
      <c r="H3860" s="591" t="s">
        <v>293</v>
      </c>
      <c r="I3860" s="592">
        <f>SUM(I3872:I3893)</f>
        <v>6814.3440031416667</v>
      </c>
      <c r="J3860" s="570">
        <f>+B3857</f>
        <v>12.089999999999998</v>
      </c>
    </row>
    <row r="3861" spans="2:10">
      <c r="B3861" s="593"/>
      <c r="C3861" s="594" t="s">
        <v>294</v>
      </c>
      <c r="I3861" s="595"/>
    </row>
    <row r="3862" spans="2:10">
      <c r="B3862" s="596" t="s">
        <v>295</v>
      </c>
      <c r="C3862" s="597" t="s">
        <v>296</v>
      </c>
      <c r="D3862" s="598" t="s">
        <v>297</v>
      </c>
      <c r="E3862" s="598" t="s">
        <v>298</v>
      </c>
      <c r="F3862" s="598" t="s">
        <v>299</v>
      </c>
      <c r="G3862" s="598" t="s">
        <v>300</v>
      </c>
      <c r="H3862" s="598" t="s">
        <v>301</v>
      </c>
      <c r="I3862" s="595"/>
    </row>
    <row r="3863" spans="2:10">
      <c r="B3863" s="599"/>
      <c r="C3863" s="606" t="s">
        <v>145</v>
      </c>
      <c r="D3863" s="601" t="str">
        <f>IFERROR(INDEX(INSUMOS!$C:$C,MATCH(C3863,INSUMOS!$B:$B,0)),"")</f>
        <v>ml</v>
      </c>
      <c r="E3863" s="676">
        <v>1</v>
      </c>
      <c r="F3863" s="603">
        <f>IFERROR(INDEX(INSUMOS!$D:$D,MATCH(C3863,INSUMOS!$B:$B,0)),"")</f>
        <v>2900</v>
      </c>
      <c r="G3863" s="615"/>
      <c r="H3863" s="603">
        <f>IFERROR(G3863*F3863*E3863+F3863*E3863,0)</f>
        <v>2900</v>
      </c>
      <c r="I3863" s="595"/>
    </row>
    <row r="3864" spans="2:10">
      <c r="B3864" s="599"/>
      <c r="C3864" s="606" t="s">
        <v>481</v>
      </c>
      <c r="D3864" s="601" t="str">
        <f>IFERROR(INDEX(INSUMOS!$C:$C,MATCH(C3864,INSUMOS!$B:$B,0)),"")</f>
        <v>un</v>
      </c>
      <c r="E3864" s="677">
        <v>0.1</v>
      </c>
      <c r="F3864" s="603">
        <f>IFERROR(INDEX(INSUMOS!$D:$D,MATCH(C3864,INSUMOS!$B:$B,0)),"")</f>
        <v>1500</v>
      </c>
      <c r="G3864" s="615"/>
      <c r="H3864" s="603">
        <f t="shared" ref="H3864:H3871" si="108">IFERROR(G3864*F3864*E3864+F3864*E3864,0)</f>
        <v>150</v>
      </c>
      <c r="I3864" s="595"/>
    </row>
    <row r="3865" spans="2:10">
      <c r="B3865" s="599"/>
      <c r="C3865" s="606" t="s">
        <v>482</v>
      </c>
      <c r="D3865" s="601" t="str">
        <f>IFERROR(INDEX(INSUMOS!$C:$C,MATCH(C3865,INSUMOS!$B:$B,0)),"")</f>
        <v>un</v>
      </c>
      <c r="E3865" s="677">
        <v>0.1</v>
      </c>
      <c r="F3865" s="603">
        <f>IFERROR(INDEX(INSUMOS!$D:$D,MATCH(C3865,INSUMOS!$B:$B,0)),"")</f>
        <v>7500</v>
      </c>
      <c r="G3865" s="615"/>
      <c r="H3865" s="603">
        <f t="shared" si="108"/>
        <v>750</v>
      </c>
      <c r="I3865" s="595"/>
    </row>
    <row r="3866" spans="2:10">
      <c r="B3866" s="599"/>
      <c r="C3866" s="606" t="s">
        <v>483</v>
      </c>
      <c r="D3866" s="601" t="str">
        <f>IFERROR(INDEX(INSUMOS!$C:$C,MATCH(C3866,INSUMOS!$B:$B,0)),"")</f>
        <v>un</v>
      </c>
      <c r="E3866" s="677">
        <v>0.1</v>
      </c>
      <c r="F3866" s="603">
        <f>IFERROR(INDEX(INSUMOS!$D:$D,MATCH(C3866,INSUMOS!$B:$B,0)),"")</f>
        <v>2750</v>
      </c>
      <c r="G3866" s="615"/>
      <c r="H3866" s="603">
        <f t="shared" si="108"/>
        <v>275</v>
      </c>
      <c r="I3866" s="595"/>
    </row>
    <row r="3867" spans="2:10">
      <c r="B3867" s="599"/>
      <c r="C3867" s="654"/>
      <c r="D3867" s="601" t="str">
        <f>IFERROR(INDEX(INSUMOS!$C:$C,MATCH(C3867,INSUMOS!$B:$B,0)),"")</f>
        <v/>
      </c>
      <c r="E3867" s="673"/>
      <c r="F3867" s="603" t="str">
        <f>IFERROR(INDEX(INSUMOS!$D:$D,MATCH(C3867,INSUMOS!$B:$B,0)),"")</f>
        <v/>
      </c>
      <c r="G3867" s="615"/>
      <c r="H3867" s="603">
        <f t="shared" si="108"/>
        <v>0</v>
      </c>
      <c r="I3867" s="595"/>
    </row>
    <row r="3868" spans="2:10">
      <c r="B3868" s="599"/>
      <c r="C3868" s="654"/>
      <c r="D3868" s="601" t="str">
        <f>IFERROR(INDEX(INSUMOS!$C:$C,MATCH(C3868,INSUMOS!$B:$B,0)),"")</f>
        <v/>
      </c>
      <c r="E3868" s="673"/>
      <c r="F3868" s="603" t="str">
        <f>IFERROR(INDEX(INSUMOS!$D:$D,MATCH(C3868,INSUMOS!$B:$B,0)),"")</f>
        <v/>
      </c>
      <c r="G3868" s="615"/>
      <c r="H3868" s="603">
        <f t="shared" si="108"/>
        <v>0</v>
      </c>
      <c r="I3868" s="595"/>
    </row>
    <row r="3869" spans="2:10">
      <c r="B3869" s="599"/>
      <c r="C3869" s="654"/>
      <c r="D3869" s="601" t="str">
        <f>IFERROR(INDEX(INSUMOS!$C:$C,MATCH(C3869,INSUMOS!$B:$B,0)),"")</f>
        <v/>
      </c>
      <c r="E3869" s="673"/>
      <c r="F3869" s="603" t="str">
        <f>IFERROR(INDEX(INSUMOS!$D:$D,MATCH(C3869,INSUMOS!$B:$B,0)),"")</f>
        <v/>
      </c>
      <c r="G3869" s="615"/>
      <c r="H3869" s="603">
        <f t="shared" si="108"/>
        <v>0</v>
      </c>
      <c r="I3869" s="595"/>
    </row>
    <row r="3870" spans="2:10">
      <c r="B3870" s="599"/>
      <c r="C3870" s="616"/>
      <c r="D3870" s="601" t="str">
        <f>IFERROR(INDEX(INSUMOS!$C:$C,MATCH(C3870,INSUMOS!$B:$B,0)),"")</f>
        <v/>
      </c>
      <c r="E3870" s="671"/>
      <c r="F3870" s="603" t="str">
        <f>IFERROR(INDEX(INSUMOS!$D:$D,MATCH(C3870,INSUMOS!$B:$B,0)),"")</f>
        <v/>
      </c>
      <c r="G3870" s="615"/>
      <c r="H3870" s="603">
        <f t="shared" si="108"/>
        <v>0</v>
      </c>
      <c r="I3870" s="595"/>
    </row>
    <row r="3871" spans="2:10" ht="15.75" thickBot="1">
      <c r="B3871" s="599"/>
      <c r="C3871" s="606"/>
      <c r="D3871" s="601" t="str">
        <f>IFERROR(INDEX(INSUMOS!$C:$C,MATCH(C3871,INSUMOS!$B:$B,0)),"")</f>
        <v/>
      </c>
      <c r="E3871" s="602"/>
      <c r="F3871" s="603" t="str">
        <f>IFERROR(INDEX(INSUMOS!$D:$D,MATCH(C3871,INSUMOS!$B:$B,0)),"")</f>
        <v/>
      </c>
      <c r="G3871" s="615"/>
      <c r="H3871" s="603">
        <f t="shared" si="108"/>
        <v>0</v>
      </c>
      <c r="I3871" s="595"/>
    </row>
    <row r="3872" spans="2:10" ht="15.75" thickBot="1">
      <c r="B3872" s="593"/>
      <c r="H3872" s="609" t="s">
        <v>307</v>
      </c>
      <c r="I3872" s="610">
        <f>SUM(H3863:H3871)</f>
        <v>4075</v>
      </c>
    </row>
    <row r="3873" spans="2:9">
      <c r="B3873" s="593"/>
      <c r="C3873" s="611" t="s">
        <v>308</v>
      </c>
      <c r="I3873" s="595"/>
    </row>
    <row r="3874" spans="2:9">
      <c r="B3874" s="596" t="s">
        <v>295</v>
      </c>
      <c r="C3874" s="597" t="s">
        <v>296</v>
      </c>
      <c r="D3874" s="598" t="s">
        <v>309</v>
      </c>
      <c r="E3874" s="612" t="s">
        <v>310</v>
      </c>
      <c r="F3874" s="612"/>
      <c r="G3874" s="613" t="s">
        <v>311</v>
      </c>
      <c r="H3874" s="614" t="s">
        <v>301</v>
      </c>
      <c r="I3874" s="595"/>
    </row>
    <row r="3875" spans="2:9">
      <c r="B3875" s="599"/>
      <c r="C3875" s="606" t="s">
        <v>484</v>
      </c>
      <c r="D3875" s="601">
        <v>1</v>
      </c>
      <c r="E3875" s="615">
        <f>IFERROR(INDEX('MANO DE OBRA'!$F:$F,MATCH(C3875,'MANO DE OBRA'!$B:$B,0)),"")</f>
        <v>0.77116642793298318</v>
      </c>
      <c r="F3875" s="603">
        <f>IFERROR(INDEX('MANO DE OBRA'!$J:$J,MATCH(C3875,'MANO DE OBRA'!$B:$B,0)),"")</f>
        <v>103371.47181666666</v>
      </c>
      <c r="G3875" s="83">
        <v>40</v>
      </c>
      <c r="H3875" s="603">
        <f>IFERROR((F3875/G3875)*D3875,0)</f>
        <v>2584.2867954166663</v>
      </c>
      <c r="I3875" s="595"/>
    </row>
    <row r="3876" spans="2:9">
      <c r="B3876" s="599"/>
      <c r="C3876" s="606"/>
      <c r="D3876" s="601"/>
      <c r="E3876" s="615" t="str">
        <f>IFERROR(INDEX('MANO DE OBRA'!$F:$F,MATCH(C3876,'MANO DE OBRA'!$B:$B,0)),"")</f>
        <v/>
      </c>
      <c r="F3876" s="603" t="str">
        <f>IFERROR(INDEX('MANO DE OBRA'!$J:$J,MATCH(C3876,'MANO DE OBRA'!$B:$B,0)),"")</f>
        <v/>
      </c>
      <c r="G3876" s="83"/>
      <c r="H3876" s="603">
        <f>IFERROR((F3876/G3876)*D3876,0)</f>
        <v>0</v>
      </c>
      <c r="I3876" s="595"/>
    </row>
    <row r="3877" spans="2:9" ht="15.75" thickBot="1">
      <c r="B3877" s="599"/>
      <c r="C3877" s="606"/>
      <c r="D3877" s="601"/>
      <c r="E3877" s="615" t="str">
        <f>IFERROR(INDEX('MANO DE OBRA'!$F:$F,MATCH(C3877,'MANO DE OBRA'!$B:$B,0)),"")</f>
        <v/>
      </c>
      <c r="F3877" s="603" t="str">
        <f>IFERROR(INDEX('MANO DE OBRA'!$J:$J,MATCH(C3877,'MANO DE OBRA'!$B:$B,0)),"")</f>
        <v/>
      </c>
      <c r="G3877" s="83"/>
      <c r="H3877" s="603">
        <f>IFERROR((F3877/G3877)*D3877,0)</f>
        <v>0</v>
      </c>
      <c r="I3877" s="595"/>
    </row>
    <row r="3878" spans="2:9" ht="15.75" thickBot="1">
      <c r="B3878" s="593"/>
      <c r="H3878" s="609" t="s">
        <v>307</v>
      </c>
      <c r="I3878" s="610">
        <f>SUM(H3875:H3877)</f>
        <v>2584.2867954166663</v>
      </c>
    </row>
    <row r="3879" spans="2:9">
      <c r="B3879" s="593"/>
      <c r="C3879" s="611" t="s">
        <v>313</v>
      </c>
      <c r="I3879" s="595"/>
    </row>
    <row r="3880" spans="2:9" ht="30">
      <c r="B3880" s="596" t="s">
        <v>295</v>
      </c>
      <c r="C3880" s="597" t="s">
        <v>296</v>
      </c>
      <c r="D3880" s="613" t="s">
        <v>238</v>
      </c>
      <c r="E3880" s="613" t="s">
        <v>22</v>
      </c>
      <c r="F3880" s="613" t="s">
        <v>314</v>
      </c>
      <c r="G3880" s="613" t="s">
        <v>315</v>
      </c>
      <c r="H3880" s="613" t="s">
        <v>301</v>
      </c>
      <c r="I3880" s="595"/>
    </row>
    <row r="3881" spans="2:9">
      <c r="B3881" s="599"/>
      <c r="C3881" s="616" t="s">
        <v>316</v>
      </c>
      <c r="D3881" s="615">
        <v>0.05</v>
      </c>
      <c r="E3881" s="602"/>
      <c r="F3881" s="603">
        <f>+I3878</f>
        <v>2584.2867954166663</v>
      </c>
      <c r="G3881" s="601">
        <v>1</v>
      </c>
      <c r="H3881" s="603">
        <f>IFERROR(G3881*F3881*D3881,0)</f>
        <v>129.21433977083333</v>
      </c>
      <c r="I3881" s="595"/>
    </row>
    <row r="3882" spans="2:9">
      <c r="B3882" s="599"/>
      <c r="C3882" s="616"/>
      <c r="D3882" s="601"/>
      <c r="E3882" s="601" t="str">
        <f>IFERROR(INDEX(INSUMOS!$C:$C,MATCH(C3882,INSUMOS!$B:$B,0)),"")</f>
        <v/>
      </c>
      <c r="F3882" s="607" t="str">
        <f>IFERROR(INDEX(INSUMOS!$D:$D,MATCH(C3882,INSUMOS!$B:$B,0)),"")</f>
        <v/>
      </c>
      <c r="G3882" s="637">
        <v>0.05</v>
      </c>
      <c r="H3882" s="603">
        <f>IFERROR(G3882*F3882,0)</f>
        <v>0</v>
      </c>
      <c r="I3882" s="595"/>
    </row>
    <row r="3883" spans="2:9">
      <c r="B3883" s="599"/>
      <c r="C3883" s="606"/>
      <c r="D3883" s="601"/>
      <c r="E3883" s="601" t="str">
        <f>IFERROR(INDEX(INSUMOS!$C:$C,MATCH(C3883,INSUMOS!$B:$B,0)),"")</f>
        <v/>
      </c>
      <c r="F3883" s="607" t="str">
        <f>IFERROR(INDEX(INSUMOS!$D:$D,MATCH(C3883,INSUMOS!$B:$B,0)),"")</f>
        <v/>
      </c>
      <c r="G3883" s="637"/>
      <c r="H3883" s="603">
        <f>IFERROR(G3883*F3883,0)</f>
        <v>0</v>
      </c>
      <c r="I3883" s="595"/>
    </row>
    <row r="3884" spans="2:9">
      <c r="B3884" s="599"/>
      <c r="C3884" s="636"/>
      <c r="D3884" s="601"/>
      <c r="E3884" s="601" t="str">
        <f>IFERROR(INDEX(INSUMOS!$C:$C,MATCH(C3884,INSUMOS!$B:$B,0)),"")</f>
        <v/>
      </c>
      <c r="F3884" s="607" t="str">
        <f>IFERROR(INDEX(INSUMOS!$D:$D,MATCH(C3884,INSUMOS!$B:$B,0)),"")</f>
        <v/>
      </c>
      <c r="G3884" s="637"/>
      <c r="H3884" s="603">
        <f>IFERROR(G3884*F3884,0)</f>
        <v>0</v>
      </c>
      <c r="I3884" s="595"/>
    </row>
    <row r="3885" spans="2:9">
      <c r="B3885" s="599"/>
      <c r="C3885" s="600"/>
      <c r="D3885" s="601"/>
      <c r="E3885" s="601" t="str">
        <f>IFERROR(INDEX(INSUMOS!$C:$C,MATCH(C3885,INSUMOS!$B:$B,0)),"")</f>
        <v/>
      </c>
      <c r="F3885" s="607" t="str">
        <f>IFERROR(INDEX(INSUMOS!$D:$D,MATCH(C3885,INSUMOS!$B:$B,0)),"")</f>
        <v/>
      </c>
      <c r="G3885" s="83"/>
      <c r="H3885" s="603">
        <f>IFERROR(G3885*F3885,0)</f>
        <v>0</v>
      </c>
      <c r="I3885" s="595"/>
    </row>
    <row r="3886" spans="2:9" ht="15.75" thickBot="1">
      <c r="B3886" s="599"/>
      <c r="C3886" s="600"/>
      <c r="D3886" s="601"/>
      <c r="E3886" s="601" t="str">
        <f>IFERROR(INDEX(INSUMOS!$C:$C,MATCH(C3886,INSUMOS!$B:$B,0)),"")</f>
        <v/>
      </c>
      <c r="F3886" s="607" t="str">
        <f>IFERROR(INDEX(INSUMOS!$D:$D,MATCH(C3886,INSUMOS!$B:$B,0)),"")</f>
        <v/>
      </c>
      <c r="G3886" s="83"/>
      <c r="H3886" s="608">
        <f>IFERROR(G3886*F3886,0)</f>
        <v>0</v>
      </c>
      <c r="I3886" s="595"/>
    </row>
    <row r="3887" spans="2:9" ht="15.75" thickBot="1">
      <c r="B3887" s="593"/>
      <c r="H3887" s="609" t="s">
        <v>307</v>
      </c>
      <c r="I3887" s="610">
        <f>SUM(H3881:H3886)</f>
        <v>129.21433977083333</v>
      </c>
    </row>
    <row r="3888" spans="2:9">
      <c r="B3888" s="593"/>
      <c r="C3888" s="611" t="s">
        <v>317</v>
      </c>
      <c r="I3888" s="595"/>
    </row>
    <row r="3889" spans="2:10" ht="30">
      <c r="B3889" s="596" t="s">
        <v>295</v>
      </c>
      <c r="C3889" s="597" t="s">
        <v>296</v>
      </c>
      <c r="D3889" s="613" t="s">
        <v>238</v>
      </c>
      <c r="E3889" s="613" t="s">
        <v>22</v>
      </c>
      <c r="F3889" s="613" t="s">
        <v>314</v>
      </c>
      <c r="G3889" s="613" t="s">
        <v>315</v>
      </c>
      <c r="H3889" s="598" t="s">
        <v>301</v>
      </c>
      <c r="I3889" s="595"/>
    </row>
    <row r="3890" spans="2:10">
      <c r="B3890" s="599"/>
      <c r="C3890" s="616" t="s">
        <v>461</v>
      </c>
      <c r="D3890" s="615">
        <v>0.01</v>
      </c>
      <c r="E3890" s="617">
        <v>1</v>
      </c>
      <c r="F3890" s="603">
        <f>+I3878</f>
        <v>2584.2867954166663</v>
      </c>
      <c r="G3890" s="601">
        <v>0.01</v>
      </c>
      <c r="H3890" s="603">
        <f>IFERROR(G3890*F3890,0)</f>
        <v>25.842867954166664</v>
      </c>
      <c r="I3890" s="595"/>
    </row>
    <row r="3891" spans="2:10">
      <c r="B3891" s="599"/>
      <c r="C3891" s="600"/>
      <c r="E3891" s="601" t="str">
        <f>IFERROR(INDEX(INSUMOS!$C:$C,MATCH(C3891,INSUMOS!$B:$B,0)),"")</f>
        <v/>
      </c>
      <c r="F3891" s="603" t="str">
        <f>IFERROR(INDEX(INSUMOS!$D:$D,MATCH(C3891,INSUMOS!$B:$B,0)),"")</f>
        <v/>
      </c>
      <c r="G3891" s="601"/>
      <c r="H3891" s="603">
        <f>IFERROR(G3891*F3891,0)</f>
        <v>0</v>
      </c>
      <c r="I3891" s="595"/>
    </row>
    <row r="3892" spans="2:10" ht="15.75" thickBot="1">
      <c r="B3892" s="599"/>
      <c r="C3892" s="606"/>
      <c r="D3892" s="601" t="str">
        <f>IFERROR(INDEX(INSUMOS!$C:$C,MATCH(C3892,INSUMOS!$B:$B,0)),"")</f>
        <v/>
      </c>
      <c r="E3892" s="602"/>
      <c r="F3892" s="603" t="str">
        <f>IFERROR(INDEX(INSUMOS!$D:$D,MATCH(C3892,INSUMOS!$B:$B,0)),"")</f>
        <v/>
      </c>
      <c r="G3892" s="601"/>
      <c r="H3892" s="603">
        <f>IFERROR(G3892*F3892,0)</f>
        <v>0</v>
      </c>
      <c r="I3892" s="595"/>
    </row>
    <row r="3893" spans="2:10" ht="15.75" thickBot="1">
      <c r="B3893" s="618"/>
      <c r="C3893" s="619"/>
      <c r="D3893" s="620"/>
      <c r="E3893" s="621"/>
      <c r="F3893" s="621"/>
      <c r="G3893" s="620"/>
      <c r="H3893" s="609" t="s">
        <v>307</v>
      </c>
      <c r="I3893" s="610">
        <f>SUM(H3890:H3892)</f>
        <v>25.842867954166664</v>
      </c>
    </row>
    <row r="3894" spans="2:10" ht="15.75" thickBot="1">
      <c r="H3894" s="666"/>
      <c r="I3894" s="667"/>
    </row>
    <row r="3895" spans="2:10" ht="33" customHeight="1" thickBot="1">
      <c r="B3895" s="571"/>
      <c r="C3895" s="572" t="str">
        <f>+$C$2</f>
        <v>MANTENIMIENTO RESTAURANTES ESCOLARES</v>
      </c>
      <c r="D3895" s="573"/>
      <c r="E3895" s="573"/>
      <c r="F3895" s="573"/>
      <c r="G3895" s="574"/>
      <c r="H3895" s="575"/>
      <c r="I3895" s="576"/>
    </row>
    <row r="3896" spans="2:10" ht="33" customHeight="1" thickBot="1">
      <c r="B3896" s="577"/>
      <c r="C3896" s="578" t="str">
        <f>+$C$3</f>
        <v>GOBERNACION DE ANTIOQUIA</v>
      </c>
      <c r="D3896" s="579"/>
      <c r="E3896" s="579"/>
      <c r="F3896" s="579"/>
      <c r="G3896" s="580"/>
      <c r="H3896" s="581"/>
      <c r="I3896" s="582"/>
    </row>
    <row r="3897" spans="2:10" ht="15.75" thickBot="1">
      <c r="B3897" s="593"/>
      <c r="I3897" s="595"/>
    </row>
    <row r="3898" spans="2:10" ht="15.75" thickBot="1">
      <c r="B3898" s="589" t="s">
        <v>6</v>
      </c>
      <c r="C3898" s="773" t="str">
        <f>INDEX(ACTIVIDADES!$C:$C,MATCH(B3899,ACTIVIDADES!$B:$B,0))</f>
        <v>Suministro e instalación de REJILLA DE PISO EN 2", Incluye sifón y todo lo necesario para su funcionamiento.</v>
      </c>
      <c r="D3898" s="774"/>
      <c r="E3898" s="774"/>
      <c r="F3898" s="774"/>
      <c r="G3898" s="775"/>
      <c r="H3898" s="587" t="s">
        <v>289</v>
      </c>
      <c r="I3898" s="588" t="s">
        <v>290</v>
      </c>
    </row>
    <row r="3899" spans="2:10">
      <c r="B3899" s="784">
        <f>+ACTIVIDADES!B120</f>
        <v>12.099999999999998</v>
      </c>
      <c r="C3899" s="776"/>
      <c r="D3899" s="777"/>
      <c r="E3899" s="777"/>
      <c r="F3899" s="777"/>
      <c r="G3899" s="778"/>
      <c r="H3899" s="585">
        <f>IF(I3902=0,0,I3914/I3902)</f>
        <v>0.50262063905926324</v>
      </c>
      <c r="I3899" s="586">
        <f>IF(I3902=0,0,I3920/I3902)</f>
        <v>0.46922581220824228</v>
      </c>
    </row>
    <row r="3900" spans="2:10" ht="15.75" thickBot="1">
      <c r="B3900" s="785"/>
      <c r="C3900" s="776"/>
      <c r="D3900" s="777"/>
      <c r="E3900" s="777"/>
      <c r="F3900" s="777"/>
      <c r="G3900" s="778"/>
      <c r="H3900" s="587" t="s">
        <v>291</v>
      </c>
      <c r="I3900" s="588" t="s">
        <v>292</v>
      </c>
    </row>
    <row r="3901" spans="2:10" ht="15.75" thickBot="1">
      <c r="B3901" s="589" t="s">
        <v>22</v>
      </c>
      <c r="C3901" s="776"/>
      <c r="D3901" s="777"/>
      <c r="E3901" s="777"/>
      <c r="F3901" s="777"/>
      <c r="G3901" s="778"/>
      <c r="H3901" s="585">
        <f>IF(I3902=0,0,I3929/I3902)</f>
        <v>2.3461290610412112E-2</v>
      </c>
      <c r="I3901" s="586">
        <f>IF(I3902=0,0,I3935/I3902)</f>
        <v>4.6922581220824227E-3</v>
      </c>
    </row>
    <row r="3902" spans="2:10" ht="15.75" thickBot="1">
      <c r="B3902" s="590" t="str">
        <f>INDEX(ACTIVIDADES!$D:$D,MATCH(B3899,ACTIVIDADES!$B:$B,0))</f>
        <v>un</v>
      </c>
      <c r="C3902" s="781"/>
      <c r="D3902" s="782"/>
      <c r="E3902" s="782"/>
      <c r="F3902" s="782"/>
      <c r="G3902" s="783"/>
      <c r="H3902" s="591" t="s">
        <v>293</v>
      </c>
      <c r="I3902" s="592">
        <f>SUM(I3914:I3935)</f>
        <v>43131.686833583997</v>
      </c>
      <c r="J3902" s="570">
        <f>+B3899</f>
        <v>12.099999999999998</v>
      </c>
    </row>
    <row r="3903" spans="2:10">
      <c r="B3903" s="593"/>
      <c r="C3903" s="594" t="s">
        <v>294</v>
      </c>
      <c r="I3903" s="595"/>
    </row>
    <row r="3904" spans="2:10">
      <c r="B3904" s="596" t="s">
        <v>295</v>
      </c>
      <c r="C3904" s="597" t="s">
        <v>296</v>
      </c>
      <c r="D3904" s="598" t="s">
        <v>297</v>
      </c>
      <c r="E3904" s="598" t="s">
        <v>298</v>
      </c>
      <c r="F3904" s="598" t="s">
        <v>299</v>
      </c>
      <c r="G3904" s="598" t="s">
        <v>300</v>
      </c>
      <c r="H3904" s="598" t="s">
        <v>301</v>
      </c>
      <c r="I3904" s="595"/>
    </row>
    <row r="3905" spans="2:9">
      <c r="B3905" s="599"/>
      <c r="C3905" s="645" t="s">
        <v>485</v>
      </c>
      <c r="D3905" s="601" t="str">
        <f>IFERROR(INDEX(INSUMOS!$C:$C,MATCH(C3905,INSUMOS!$B:$B,0)),"")</f>
        <v>un</v>
      </c>
      <c r="E3905" s="678">
        <v>1</v>
      </c>
      <c r="F3905" s="603">
        <f>IFERROR(INDEX(INSUMOS!$D:$D,MATCH(C3905,INSUMOS!$B:$B,0)),"")</f>
        <v>14585.98</v>
      </c>
      <c r="G3905" s="615"/>
      <c r="H3905" s="603">
        <f>IFERROR(G3905*F3905*E3905+F3905*E3905,0)</f>
        <v>14585.98</v>
      </c>
      <c r="I3905" s="595"/>
    </row>
    <row r="3906" spans="2:9">
      <c r="B3906" s="599"/>
      <c r="C3906" s="645" t="s">
        <v>486</v>
      </c>
      <c r="D3906" s="601" t="str">
        <f>IFERROR(INDEX(INSUMOS!$C:$C,MATCH(C3906,INSUMOS!$B:$B,0)),"")</f>
        <v>un</v>
      </c>
      <c r="E3906" s="678">
        <v>1</v>
      </c>
      <c r="F3906" s="603">
        <f>IFERROR(INDEX(INSUMOS!$D:$D,MATCH(C3906,INSUMOS!$B:$B,0)),"")</f>
        <v>6000</v>
      </c>
      <c r="G3906" s="615"/>
      <c r="H3906" s="603">
        <f t="shared" ref="H3906:H3913" si="109">IFERROR(G3906*F3906*E3906+F3906*E3906,0)</f>
        <v>6000</v>
      </c>
      <c r="I3906" s="595"/>
    </row>
    <row r="3907" spans="2:9">
      <c r="B3907" s="599"/>
      <c r="C3907" s="600" t="s">
        <v>459</v>
      </c>
      <c r="D3907" s="601" t="str">
        <f>IFERROR(INDEX(INSUMOS!$C:$C,MATCH(C3907,INSUMOS!$B:$B,0)),"")</f>
        <v>1/4 Gal</v>
      </c>
      <c r="E3907" s="678">
        <v>4.0000000000000001E-3</v>
      </c>
      <c r="F3907" s="603">
        <f>IFERROR(INDEX(INSUMOS!$D:$D,MATCH(C3907,INSUMOS!$B:$B,0)),"")</f>
        <v>71974</v>
      </c>
      <c r="G3907" s="615"/>
      <c r="H3907" s="603">
        <f t="shared" si="109"/>
        <v>287.89600000000002</v>
      </c>
      <c r="I3907" s="595"/>
    </row>
    <row r="3908" spans="2:9">
      <c r="B3908" s="599"/>
      <c r="C3908" s="645" t="s">
        <v>460</v>
      </c>
      <c r="D3908" s="601" t="str">
        <f>IFERROR(INDEX(INSUMOS!$C:$C,MATCH(C3908,INSUMOS!$B:$B,0)),"")</f>
        <v>un</v>
      </c>
      <c r="E3908" s="678">
        <v>4.0000000000000001E-3</v>
      </c>
      <c r="F3908" s="603">
        <f>IFERROR(INDEX(INSUMOS!$D:$D,MATCH(C3908,INSUMOS!$B:$B,0)),"")</f>
        <v>52000</v>
      </c>
      <c r="G3908" s="615"/>
      <c r="H3908" s="603">
        <f t="shared" si="109"/>
        <v>208</v>
      </c>
      <c r="I3908" s="595"/>
    </row>
    <row r="3909" spans="2:9">
      <c r="B3909" s="599"/>
      <c r="C3909" s="645" t="s">
        <v>421</v>
      </c>
      <c r="D3909" s="601" t="str">
        <f>IFERROR(INDEX(INSUMOS!$C:$C,MATCH(C3909,INSUMOS!$B:$B,0)),"")</f>
        <v>kg</v>
      </c>
      <c r="E3909" s="678">
        <v>0.03</v>
      </c>
      <c r="F3909" s="603">
        <f>IFERROR(INDEX(INSUMOS!$D:$D,MATCH(C3909,INSUMOS!$B:$B,0)),"")</f>
        <v>19900</v>
      </c>
      <c r="G3909" s="615"/>
      <c r="H3909" s="603">
        <f t="shared" si="109"/>
        <v>597</v>
      </c>
      <c r="I3909" s="595"/>
    </row>
    <row r="3910" spans="2:9">
      <c r="B3910" s="599"/>
      <c r="C3910" s="654"/>
      <c r="D3910" s="601" t="str">
        <f>IFERROR(INDEX(INSUMOS!$C:$C,MATCH(C3910,INSUMOS!$B:$B,0)),"")</f>
        <v/>
      </c>
      <c r="E3910" s="673"/>
      <c r="F3910" s="603" t="str">
        <f>IFERROR(INDEX(INSUMOS!$D:$D,MATCH(C3910,INSUMOS!$B:$B,0)),"")</f>
        <v/>
      </c>
      <c r="G3910" s="615"/>
      <c r="H3910" s="603">
        <f t="shared" si="109"/>
        <v>0</v>
      </c>
      <c r="I3910" s="595"/>
    </row>
    <row r="3911" spans="2:9">
      <c r="B3911" s="599"/>
      <c r="C3911" s="654"/>
      <c r="D3911" s="601" t="str">
        <f>IFERROR(INDEX(INSUMOS!$C:$C,MATCH(C3911,INSUMOS!$B:$B,0)),"")</f>
        <v/>
      </c>
      <c r="E3911" s="673"/>
      <c r="F3911" s="603" t="str">
        <f>IFERROR(INDEX(INSUMOS!$D:$D,MATCH(C3911,INSUMOS!$B:$B,0)),"")</f>
        <v/>
      </c>
      <c r="G3911" s="615"/>
      <c r="H3911" s="603">
        <f t="shared" si="109"/>
        <v>0</v>
      </c>
      <c r="I3911" s="595"/>
    </row>
    <row r="3912" spans="2:9">
      <c r="B3912" s="599"/>
      <c r="C3912" s="616"/>
      <c r="D3912" s="601" t="str">
        <f>IFERROR(INDEX(INSUMOS!$C:$C,MATCH(C3912,INSUMOS!$B:$B,0)),"")</f>
        <v/>
      </c>
      <c r="E3912" s="671"/>
      <c r="F3912" s="603" t="str">
        <f>IFERROR(INDEX(INSUMOS!$D:$D,MATCH(C3912,INSUMOS!$B:$B,0)),"")</f>
        <v/>
      </c>
      <c r="G3912" s="615"/>
      <c r="H3912" s="603">
        <f t="shared" si="109"/>
        <v>0</v>
      </c>
      <c r="I3912" s="595"/>
    </row>
    <row r="3913" spans="2:9" ht="15.75" thickBot="1">
      <c r="B3913" s="599"/>
      <c r="C3913" s="606"/>
      <c r="D3913" s="601" t="str">
        <f>IFERROR(INDEX(INSUMOS!$C:$C,MATCH(C3913,INSUMOS!$B:$B,0)),"")</f>
        <v/>
      </c>
      <c r="E3913" s="602"/>
      <c r="F3913" s="603" t="str">
        <f>IFERROR(INDEX(INSUMOS!$D:$D,MATCH(C3913,INSUMOS!$B:$B,0)),"")</f>
        <v/>
      </c>
      <c r="G3913" s="615"/>
      <c r="H3913" s="603">
        <f t="shared" si="109"/>
        <v>0</v>
      </c>
      <c r="I3913" s="595"/>
    </row>
    <row r="3914" spans="2:9" ht="15.75" thickBot="1">
      <c r="B3914" s="593"/>
      <c r="H3914" s="609" t="s">
        <v>307</v>
      </c>
      <c r="I3914" s="610">
        <f>SUM(H3905:H3913)</f>
        <v>21678.876</v>
      </c>
    </row>
    <row r="3915" spans="2:9">
      <c r="B3915" s="593"/>
      <c r="C3915" s="611" t="s">
        <v>308</v>
      </c>
      <c r="I3915" s="595"/>
    </row>
    <row r="3916" spans="2:9">
      <c r="B3916" s="596" t="s">
        <v>295</v>
      </c>
      <c r="C3916" s="597" t="s">
        <v>296</v>
      </c>
      <c r="D3916" s="598" t="s">
        <v>309</v>
      </c>
      <c r="E3916" s="612" t="s">
        <v>310</v>
      </c>
      <c r="F3916" s="612"/>
      <c r="G3916" s="613" t="s">
        <v>311</v>
      </c>
      <c r="H3916" s="614" t="s">
        <v>301</v>
      </c>
      <c r="I3916" s="595"/>
    </row>
    <row r="3917" spans="2:9">
      <c r="B3917" s="599"/>
      <c r="C3917" s="606" t="s">
        <v>312</v>
      </c>
      <c r="D3917" s="601"/>
      <c r="E3917" s="615">
        <f>IFERROR(INDEX('MANO DE OBRA'!$F:$F,MATCH(C3917,'MANO DE OBRA'!$B:$B,0)),"")</f>
        <v>0.77116642793298318</v>
      </c>
      <c r="F3917" s="603">
        <f>IFERROR(INDEX('MANO DE OBRA'!$J:$J,MATCH(C3917,'MANO DE OBRA'!$B:$B,0)),"")</f>
        <v>103371.47181666666</v>
      </c>
      <c r="G3917" s="83">
        <v>10</v>
      </c>
      <c r="H3917" s="603">
        <f>IFERROR((F3917/G3917)*D3917,0)</f>
        <v>0</v>
      </c>
      <c r="I3917" s="595"/>
    </row>
    <row r="3918" spans="2:9">
      <c r="B3918" s="599"/>
      <c r="C3918" s="606" t="s">
        <v>487</v>
      </c>
      <c r="D3918" s="601">
        <v>1</v>
      </c>
      <c r="E3918" s="615">
        <f>IFERROR(INDEX('MANO DE OBRA'!$F:$F,MATCH(C3918,'MANO DE OBRA'!$B:$B,0)),"")</f>
        <v>0.60540000000000005</v>
      </c>
      <c r="F3918" s="603">
        <f>IFERROR(INDEX('MANO DE OBRA'!$J:$J,MATCH(C3918,'MANO DE OBRA'!$B:$B,0)),"")</f>
        <v>202385.00786400001</v>
      </c>
      <c r="G3918" s="83">
        <f>+G3917</f>
        <v>10</v>
      </c>
      <c r="H3918" s="603">
        <f>IFERROR((F3918/G3918)*D3918,0)</f>
        <v>20238.5007864</v>
      </c>
      <c r="I3918" s="595"/>
    </row>
    <row r="3919" spans="2:9" ht="15.75" thickBot="1">
      <c r="B3919" s="599"/>
      <c r="C3919" s="606"/>
      <c r="D3919" s="601"/>
      <c r="E3919" s="615" t="str">
        <f>IFERROR(INDEX('MANO DE OBRA'!$F:$F,MATCH(C3919,'MANO DE OBRA'!$B:$B,0)),"")</f>
        <v/>
      </c>
      <c r="F3919" s="603" t="str">
        <f>IFERROR(INDEX('MANO DE OBRA'!$J:$J,MATCH(C3919,'MANO DE OBRA'!$B:$B,0)),"")</f>
        <v/>
      </c>
      <c r="G3919" s="83"/>
      <c r="H3919" s="603">
        <f>IFERROR((F3919/G3919)*D3919,0)</f>
        <v>0</v>
      </c>
      <c r="I3919" s="595"/>
    </row>
    <row r="3920" spans="2:9" ht="15.75" thickBot="1">
      <c r="B3920" s="593"/>
      <c r="H3920" s="609" t="s">
        <v>307</v>
      </c>
      <c r="I3920" s="610">
        <f>SUM(H3917:H3919)</f>
        <v>20238.5007864</v>
      </c>
    </row>
    <row r="3921" spans="2:9">
      <c r="B3921" s="593"/>
      <c r="C3921" s="611" t="s">
        <v>313</v>
      </c>
      <c r="I3921" s="595"/>
    </row>
    <row r="3922" spans="2:9" ht="30">
      <c r="B3922" s="596" t="s">
        <v>295</v>
      </c>
      <c r="C3922" s="597" t="s">
        <v>296</v>
      </c>
      <c r="D3922" s="613" t="s">
        <v>238</v>
      </c>
      <c r="E3922" s="613" t="s">
        <v>22</v>
      </c>
      <c r="F3922" s="613" t="s">
        <v>314</v>
      </c>
      <c r="G3922" s="613" t="s">
        <v>315</v>
      </c>
      <c r="H3922" s="613" t="s">
        <v>301</v>
      </c>
      <c r="I3922" s="595"/>
    </row>
    <row r="3923" spans="2:9">
      <c r="B3923" s="599"/>
      <c r="C3923" s="616" t="s">
        <v>316</v>
      </c>
      <c r="D3923" s="615">
        <v>0.05</v>
      </c>
      <c r="E3923" s="602"/>
      <c r="F3923" s="603">
        <f>+I3920</f>
        <v>20238.5007864</v>
      </c>
      <c r="G3923" s="601">
        <v>1</v>
      </c>
      <c r="H3923" s="603">
        <f>IFERROR(G3923*F3923*D3923,0)</f>
        <v>1011.92503932</v>
      </c>
      <c r="I3923" s="595"/>
    </row>
    <row r="3924" spans="2:9">
      <c r="B3924" s="599"/>
      <c r="C3924" s="616"/>
      <c r="D3924" s="601"/>
      <c r="E3924" s="601" t="str">
        <f>IFERROR(INDEX(INSUMOS!$C:$C,MATCH(C3924,INSUMOS!$B:$B,0)),"")</f>
        <v/>
      </c>
      <c r="F3924" s="607" t="str">
        <f>IFERROR(INDEX(INSUMOS!$D:$D,MATCH(C3924,INSUMOS!$B:$B,0)),"")</f>
        <v/>
      </c>
      <c r="G3924" s="637">
        <v>0.05</v>
      </c>
      <c r="H3924" s="603">
        <f>IFERROR(G3924*F3924,0)</f>
        <v>0</v>
      </c>
      <c r="I3924" s="595"/>
    </row>
    <row r="3925" spans="2:9">
      <c r="B3925" s="599"/>
      <c r="C3925" s="606"/>
      <c r="D3925" s="601"/>
      <c r="E3925" s="601" t="str">
        <f>IFERROR(INDEX(INSUMOS!$C:$C,MATCH(C3925,INSUMOS!$B:$B,0)),"")</f>
        <v/>
      </c>
      <c r="F3925" s="607" t="str">
        <f>IFERROR(INDEX(INSUMOS!$D:$D,MATCH(C3925,INSUMOS!$B:$B,0)),"")</f>
        <v/>
      </c>
      <c r="G3925" s="637"/>
      <c r="H3925" s="603">
        <f>IFERROR(G3925*F3925,0)</f>
        <v>0</v>
      </c>
      <c r="I3925" s="595"/>
    </row>
    <row r="3926" spans="2:9">
      <c r="B3926" s="599"/>
      <c r="C3926" s="636"/>
      <c r="D3926" s="601"/>
      <c r="E3926" s="601" t="str">
        <f>IFERROR(INDEX(INSUMOS!$C:$C,MATCH(C3926,INSUMOS!$B:$B,0)),"")</f>
        <v/>
      </c>
      <c r="F3926" s="607" t="str">
        <f>IFERROR(INDEX(INSUMOS!$D:$D,MATCH(C3926,INSUMOS!$B:$B,0)),"")</f>
        <v/>
      </c>
      <c r="G3926" s="637"/>
      <c r="H3926" s="603">
        <f>IFERROR(G3926*F3926,0)</f>
        <v>0</v>
      </c>
      <c r="I3926" s="595"/>
    </row>
    <row r="3927" spans="2:9">
      <c r="B3927" s="599"/>
      <c r="C3927" s="600"/>
      <c r="D3927" s="601"/>
      <c r="E3927" s="601" t="str">
        <f>IFERROR(INDEX(INSUMOS!$C:$C,MATCH(C3927,INSUMOS!$B:$B,0)),"")</f>
        <v/>
      </c>
      <c r="F3927" s="607" t="str">
        <f>IFERROR(INDEX(INSUMOS!$D:$D,MATCH(C3927,INSUMOS!$B:$B,0)),"")</f>
        <v/>
      </c>
      <c r="G3927" s="83"/>
      <c r="H3927" s="603">
        <f>IFERROR(G3927*F3927,0)</f>
        <v>0</v>
      </c>
      <c r="I3927" s="595"/>
    </row>
    <row r="3928" spans="2:9" ht="15.75" thickBot="1">
      <c r="B3928" s="599"/>
      <c r="C3928" s="600"/>
      <c r="D3928" s="601"/>
      <c r="E3928" s="601" t="str">
        <f>IFERROR(INDEX(INSUMOS!$C:$C,MATCH(C3928,INSUMOS!$B:$B,0)),"")</f>
        <v/>
      </c>
      <c r="F3928" s="607" t="str">
        <f>IFERROR(INDEX(INSUMOS!$D:$D,MATCH(C3928,INSUMOS!$B:$B,0)),"")</f>
        <v/>
      </c>
      <c r="G3928" s="83"/>
      <c r="H3928" s="608">
        <f>IFERROR(G3928*F3928,0)</f>
        <v>0</v>
      </c>
      <c r="I3928" s="595"/>
    </row>
    <row r="3929" spans="2:9" ht="15.75" thickBot="1">
      <c r="B3929" s="593"/>
      <c r="H3929" s="609" t="s">
        <v>307</v>
      </c>
      <c r="I3929" s="610">
        <f>SUM(H3923:H3928)</f>
        <v>1011.92503932</v>
      </c>
    </row>
    <row r="3930" spans="2:9">
      <c r="B3930" s="593"/>
      <c r="C3930" s="611" t="s">
        <v>317</v>
      </c>
      <c r="I3930" s="595"/>
    </row>
    <row r="3931" spans="2:9" ht="30">
      <c r="B3931" s="596" t="s">
        <v>295</v>
      </c>
      <c r="C3931" s="597" t="s">
        <v>296</v>
      </c>
      <c r="D3931" s="613" t="s">
        <v>238</v>
      </c>
      <c r="E3931" s="613" t="s">
        <v>22</v>
      </c>
      <c r="F3931" s="613" t="s">
        <v>314</v>
      </c>
      <c r="G3931" s="613" t="s">
        <v>315</v>
      </c>
      <c r="H3931" s="598" t="s">
        <v>301</v>
      </c>
      <c r="I3931" s="595"/>
    </row>
    <row r="3932" spans="2:9">
      <c r="B3932" s="599"/>
      <c r="C3932" s="616" t="s">
        <v>461</v>
      </c>
      <c r="D3932" s="615">
        <v>0.01</v>
      </c>
      <c r="E3932" s="617">
        <v>1</v>
      </c>
      <c r="F3932" s="603">
        <f>+I3920</f>
        <v>20238.5007864</v>
      </c>
      <c r="G3932" s="601">
        <v>0.01</v>
      </c>
      <c r="H3932" s="603">
        <f>IFERROR(G3932*F3932,0)</f>
        <v>202.38500786400002</v>
      </c>
      <c r="I3932" s="595"/>
    </row>
    <row r="3933" spans="2:9">
      <c r="B3933" s="599"/>
      <c r="C3933" s="600"/>
      <c r="E3933" s="601" t="str">
        <f>IFERROR(INDEX(INSUMOS!$C:$C,MATCH(C3933,INSUMOS!$B:$B,0)),"")</f>
        <v/>
      </c>
      <c r="F3933" s="603" t="str">
        <f>IFERROR(INDEX(INSUMOS!$D:$D,MATCH(C3933,INSUMOS!$B:$B,0)),"")</f>
        <v/>
      </c>
      <c r="G3933" s="601">
        <v>1</v>
      </c>
      <c r="H3933" s="603">
        <f>IFERROR(G3933*F3933,0)</f>
        <v>0</v>
      </c>
      <c r="I3933" s="595"/>
    </row>
    <row r="3934" spans="2:9" ht="15.75" thickBot="1">
      <c r="B3934" s="599"/>
      <c r="C3934" s="606"/>
      <c r="D3934" s="601" t="str">
        <f>IFERROR(INDEX(INSUMOS!$C:$C,MATCH(C3934,INSUMOS!$B:$B,0)),"")</f>
        <v/>
      </c>
      <c r="E3934" s="602"/>
      <c r="F3934" s="603" t="str">
        <f>IFERROR(INDEX(INSUMOS!$D:$D,MATCH(C3934,INSUMOS!$B:$B,0)),"")</f>
        <v/>
      </c>
      <c r="G3934" s="601"/>
      <c r="H3934" s="603">
        <f>IFERROR(G3934*F3934,0)</f>
        <v>0</v>
      </c>
      <c r="I3934" s="595"/>
    </row>
    <row r="3935" spans="2:9" ht="15.75" thickBot="1">
      <c r="B3935" s="618"/>
      <c r="C3935" s="619"/>
      <c r="D3935" s="620"/>
      <c r="E3935" s="621"/>
      <c r="F3935" s="621"/>
      <c r="G3935" s="620"/>
      <c r="H3935" s="609" t="s">
        <v>307</v>
      </c>
      <c r="I3935" s="610">
        <f>SUM(H3932:H3934)</f>
        <v>202.38500786400002</v>
      </c>
    </row>
    <row r="3936" spans="2:9" ht="15.75" thickBot="1">
      <c r="H3936" s="666"/>
      <c r="I3936" s="667"/>
    </row>
    <row r="3937" spans="2:10" ht="33" customHeight="1" thickBot="1">
      <c r="B3937" s="571"/>
      <c r="C3937" s="572" t="str">
        <f>+$C$2</f>
        <v>MANTENIMIENTO RESTAURANTES ESCOLARES</v>
      </c>
      <c r="D3937" s="573"/>
      <c r="E3937" s="573"/>
      <c r="F3937" s="573"/>
      <c r="G3937" s="574"/>
      <c r="H3937" s="575"/>
      <c r="I3937" s="576"/>
    </row>
    <row r="3938" spans="2:10" ht="33" customHeight="1" thickBot="1">
      <c r="B3938" s="577"/>
      <c r="C3938" s="578" t="str">
        <f>+$C$3</f>
        <v>GOBERNACION DE ANTIOQUIA</v>
      </c>
      <c r="D3938" s="579"/>
      <c r="E3938" s="579"/>
      <c r="F3938" s="579"/>
      <c r="G3938" s="580"/>
      <c r="H3938" s="581"/>
      <c r="I3938" s="582"/>
    </row>
    <row r="3939" spans="2:10" ht="15.75" thickBot="1">
      <c r="B3939" s="593"/>
      <c r="I3939" s="595"/>
    </row>
    <row r="3940" spans="2:10" ht="15.75" thickBot="1">
      <c r="B3940" s="589" t="s">
        <v>6</v>
      </c>
      <c r="C3940" s="773" t="str">
        <f>INDEX(ACTIVIDADES!$C:$C,MATCH(B3941,ACTIVIDADES!$B:$B,0))</f>
        <v>Suministro e instalación de SALIDA SANITARIA DE 2". Incluye accesorios, tubería 1.5m y todo lo necesario para su buen funcionamiento.</v>
      </c>
      <c r="D3940" s="774"/>
      <c r="E3940" s="774"/>
      <c r="F3940" s="774"/>
      <c r="G3940" s="775"/>
      <c r="H3940" s="587" t="s">
        <v>289</v>
      </c>
      <c r="I3940" s="588" t="s">
        <v>290</v>
      </c>
    </row>
    <row r="3941" spans="2:10">
      <c r="B3941" s="784">
        <f>+ACTIVIDADES!B121</f>
        <v>12.109999999999998</v>
      </c>
      <c r="C3941" s="776"/>
      <c r="D3941" s="777"/>
      <c r="E3941" s="777"/>
      <c r="F3941" s="777"/>
      <c r="G3941" s="778"/>
      <c r="H3941" s="585">
        <f>IF(I3944=0,0,I3956/I3944)</f>
        <v>0.45272382760773794</v>
      </c>
      <c r="I3941" s="586">
        <f>IF(I3944=0,0,I3962/I3944)</f>
        <v>0.51629827584175669</v>
      </c>
    </row>
    <row r="3942" spans="2:10" ht="15.75" thickBot="1">
      <c r="B3942" s="785"/>
      <c r="C3942" s="776"/>
      <c r="D3942" s="777"/>
      <c r="E3942" s="777"/>
      <c r="F3942" s="777"/>
      <c r="G3942" s="778"/>
      <c r="H3942" s="587" t="s">
        <v>291</v>
      </c>
      <c r="I3942" s="588" t="s">
        <v>292</v>
      </c>
    </row>
    <row r="3943" spans="2:10" ht="15.75" thickBot="1">
      <c r="B3943" s="589" t="s">
        <v>22</v>
      </c>
      <c r="C3943" s="776"/>
      <c r="D3943" s="777"/>
      <c r="E3943" s="777"/>
      <c r="F3943" s="777"/>
      <c r="G3943" s="778"/>
      <c r="H3943" s="585">
        <f>IF(I3944=0,0,I3971/I3944)</f>
        <v>2.5814913792087838E-2</v>
      </c>
      <c r="I3943" s="586">
        <f>IF(I3944=0,0,I3977/I3944)</f>
        <v>5.1629827584175675E-3</v>
      </c>
    </row>
    <row r="3944" spans="2:10" ht="15.75" thickBot="1">
      <c r="B3944" s="590" t="str">
        <f>INDEX(ACTIVIDADES!$D:$D,MATCH(B3941,ACTIVIDADES!$B:$B,0))</f>
        <v>un</v>
      </c>
      <c r="C3944" s="781"/>
      <c r="D3944" s="782"/>
      <c r="E3944" s="782"/>
      <c r="F3944" s="782"/>
      <c r="G3944" s="783"/>
      <c r="H3944" s="591" t="s">
        <v>293</v>
      </c>
      <c r="I3944" s="592">
        <f>SUM(I3956:I3977)</f>
        <v>65800.998717945185</v>
      </c>
      <c r="J3944" s="570">
        <f>+B3941</f>
        <v>12.109999999999998</v>
      </c>
    </row>
    <row r="3945" spans="2:10">
      <c r="B3945" s="593"/>
      <c r="C3945" s="594" t="s">
        <v>294</v>
      </c>
      <c r="I3945" s="595"/>
    </row>
    <row r="3946" spans="2:10">
      <c r="B3946" s="596" t="s">
        <v>295</v>
      </c>
      <c r="C3946" s="597" t="s">
        <v>296</v>
      </c>
      <c r="D3946" s="598" t="s">
        <v>297</v>
      </c>
      <c r="E3946" s="598" t="s">
        <v>298</v>
      </c>
      <c r="F3946" s="598" t="s">
        <v>299</v>
      </c>
      <c r="G3946" s="598" t="s">
        <v>300</v>
      </c>
      <c r="H3946" s="598" t="s">
        <v>301</v>
      </c>
      <c r="I3946" s="595"/>
    </row>
    <row r="3947" spans="2:10">
      <c r="B3947" s="599"/>
      <c r="C3947" s="669" t="s">
        <v>488</v>
      </c>
      <c r="D3947" s="601" t="str">
        <f>IFERROR(INDEX(INSUMOS!$C:$C,MATCH(C3947,INSUMOS!$B:$B,0)),"")</f>
        <v>m</v>
      </c>
      <c r="E3947" s="672">
        <v>1.5</v>
      </c>
      <c r="F3947" s="603">
        <f>IFERROR(INDEX(INSUMOS!$D:$D,MATCH(C3947,INSUMOS!$B:$B,0)),"")</f>
        <v>8333</v>
      </c>
      <c r="G3947" s="615"/>
      <c r="H3947" s="603">
        <f>IFERROR(G3947*F3947*E3947+F3947*E3947,0)</f>
        <v>12499.5</v>
      </c>
      <c r="I3947" s="595"/>
    </row>
    <row r="3948" spans="2:10">
      <c r="B3948" s="599"/>
      <c r="C3948" s="654" t="s">
        <v>489</v>
      </c>
      <c r="D3948" s="601" t="str">
        <f>IFERROR(INDEX(INSUMOS!$C:$C,MATCH(C3948,INSUMOS!$B:$B,0)),"")</f>
        <v>un</v>
      </c>
      <c r="E3948" s="673">
        <v>1</v>
      </c>
      <c r="F3948" s="603">
        <f>IFERROR(INDEX(INSUMOS!$D:$D,MATCH(C3948,INSUMOS!$B:$B,0)),"")</f>
        <v>2200</v>
      </c>
      <c r="G3948" s="615"/>
      <c r="H3948" s="603">
        <f t="shared" ref="H3948:H3955" si="110">IFERROR(G3948*F3948*E3948+F3948*E3948,0)</f>
        <v>2200</v>
      </c>
      <c r="I3948" s="595"/>
    </row>
    <row r="3949" spans="2:10">
      <c r="B3949" s="599"/>
      <c r="C3949" s="654" t="s">
        <v>490</v>
      </c>
      <c r="D3949" s="601" t="str">
        <f>IFERROR(INDEX(INSUMOS!$C:$C,MATCH(C3949,INSUMOS!$B:$B,0)),"")</f>
        <v>un</v>
      </c>
      <c r="E3949" s="673">
        <v>0.5</v>
      </c>
      <c r="F3949" s="603">
        <f>IFERROR(INDEX(INSUMOS!$D:$D,MATCH(C3949,INSUMOS!$B:$B,0)),"")</f>
        <v>2050</v>
      </c>
      <c r="G3949" s="615"/>
      <c r="H3949" s="603">
        <f t="shared" si="110"/>
        <v>1025</v>
      </c>
      <c r="I3949" s="595"/>
    </row>
    <row r="3950" spans="2:10">
      <c r="B3950" s="599"/>
      <c r="C3950" s="654" t="s">
        <v>491</v>
      </c>
      <c r="D3950" s="601" t="str">
        <f>IFERROR(INDEX(INSUMOS!$C:$C,MATCH(C3950,INSUMOS!$B:$B,0)),"")</f>
        <v>un</v>
      </c>
      <c r="E3950" s="673">
        <v>0.35</v>
      </c>
      <c r="F3950" s="603">
        <f>IFERROR(INDEX(INSUMOS!$D:$D,MATCH(C3950,INSUMOS!$B:$B,0)),"")</f>
        <v>10000</v>
      </c>
      <c r="G3950" s="615"/>
      <c r="H3950" s="603">
        <f t="shared" si="110"/>
        <v>3500</v>
      </c>
      <c r="I3950" s="595"/>
    </row>
    <row r="3951" spans="2:10">
      <c r="B3951" s="599"/>
      <c r="C3951" s="654" t="s">
        <v>492</v>
      </c>
      <c r="D3951" s="601" t="str">
        <f>IFERROR(INDEX(INSUMOS!$C:$C,MATCH(C3951,INSUMOS!$B:$B,0)),"")</f>
        <v>un</v>
      </c>
      <c r="E3951" s="673">
        <v>1</v>
      </c>
      <c r="F3951" s="603">
        <f>IFERROR(INDEX(INSUMOS!$D:$D,MATCH(C3951,INSUMOS!$B:$B,0)),"")</f>
        <v>1290</v>
      </c>
      <c r="G3951" s="615"/>
      <c r="H3951" s="603">
        <f t="shared" si="110"/>
        <v>1290</v>
      </c>
      <c r="I3951" s="595"/>
    </row>
    <row r="3952" spans="2:10">
      <c r="B3952" s="599"/>
      <c r="C3952" s="600" t="s">
        <v>459</v>
      </c>
      <c r="D3952" s="601" t="str">
        <f>IFERROR(INDEX(INSUMOS!$C:$C,MATCH(C3952,INSUMOS!$B:$B,0)),"")</f>
        <v>1/4 Gal</v>
      </c>
      <c r="E3952" s="673">
        <v>7.0000000000000007E-2</v>
      </c>
      <c r="F3952" s="603">
        <f>IFERROR(INDEX(INSUMOS!$D:$D,MATCH(C3952,INSUMOS!$B:$B,0)),"")</f>
        <v>71974</v>
      </c>
      <c r="G3952" s="615"/>
      <c r="H3952" s="603">
        <f t="shared" si="110"/>
        <v>5038.18</v>
      </c>
      <c r="I3952" s="595"/>
    </row>
    <row r="3953" spans="2:9">
      <c r="B3953" s="599"/>
      <c r="C3953" s="645" t="s">
        <v>460</v>
      </c>
      <c r="D3953" s="601" t="str">
        <f>IFERROR(INDEX(INSUMOS!$C:$C,MATCH(C3953,INSUMOS!$B:$B,0)),"")</f>
        <v>un</v>
      </c>
      <c r="E3953" s="673">
        <v>7.0000000000000007E-2</v>
      </c>
      <c r="F3953" s="603">
        <f>IFERROR(INDEX(INSUMOS!$D:$D,MATCH(C3953,INSUMOS!$B:$B,0)),"")</f>
        <v>52000</v>
      </c>
      <c r="G3953" s="615"/>
      <c r="H3953" s="603">
        <f t="shared" si="110"/>
        <v>3640.0000000000005</v>
      </c>
      <c r="I3953" s="595"/>
    </row>
    <row r="3954" spans="2:9">
      <c r="B3954" s="599"/>
      <c r="C3954" s="645" t="s">
        <v>421</v>
      </c>
      <c r="D3954" s="601" t="str">
        <f>IFERROR(INDEX(INSUMOS!$C:$C,MATCH(C3954,INSUMOS!$B:$B,0)),"")</f>
        <v>kg</v>
      </c>
      <c r="E3954" s="671">
        <v>0.03</v>
      </c>
      <c r="F3954" s="603">
        <f>IFERROR(INDEX(INSUMOS!$D:$D,MATCH(C3954,INSUMOS!$B:$B,0)),"")</f>
        <v>19900</v>
      </c>
      <c r="G3954" s="615"/>
      <c r="H3954" s="603">
        <f t="shared" si="110"/>
        <v>597</v>
      </c>
      <c r="I3954" s="595"/>
    </row>
    <row r="3955" spans="2:9" ht="15.75" thickBot="1">
      <c r="B3955" s="599"/>
      <c r="C3955" s="606"/>
      <c r="D3955" s="601" t="str">
        <f>IFERROR(INDEX(INSUMOS!$C:$C,MATCH(C3955,INSUMOS!$B:$B,0)),"")</f>
        <v/>
      </c>
      <c r="E3955" s="602"/>
      <c r="F3955" s="603" t="str">
        <f>IFERROR(INDEX(INSUMOS!$D:$D,MATCH(C3955,INSUMOS!$B:$B,0)),"")</f>
        <v/>
      </c>
      <c r="G3955" s="615"/>
      <c r="H3955" s="603">
        <f t="shared" si="110"/>
        <v>0</v>
      </c>
      <c r="I3955" s="595"/>
    </row>
    <row r="3956" spans="2:9" ht="15.75" thickBot="1">
      <c r="B3956" s="593"/>
      <c r="H3956" s="609" t="s">
        <v>307</v>
      </c>
      <c r="I3956" s="610">
        <f>SUM(H3947:H3955)</f>
        <v>29789.68</v>
      </c>
    </row>
    <row r="3957" spans="2:9">
      <c r="B3957" s="593"/>
      <c r="C3957" s="611" t="s">
        <v>308</v>
      </c>
      <c r="I3957" s="595"/>
    </row>
    <row r="3958" spans="2:9">
      <c r="B3958" s="596" t="s">
        <v>295</v>
      </c>
      <c r="C3958" s="597" t="s">
        <v>296</v>
      </c>
      <c r="D3958" s="598" t="s">
        <v>309</v>
      </c>
      <c r="E3958" s="612" t="s">
        <v>310</v>
      </c>
      <c r="F3958" s="612"/>
      <c r="G3958" s="613" t="s">
        <v>311</v>
      </c>
      <c r="H3958" s="614" t="s">
        <v>301</v>
      </c>
      <c r="I3958" s="595"/>
    </row>
    <row r="3959" spans="2:9">
      <c r="B3959" s="599"/>
      <c r="C3959" s="606" t="s">
        <v>312</v>
      </c>
      <c r="D3959" s="601">
        <v>1</v>
      </c>
      <c r="E3959" s="615">
        <f>IFERROR(INDEX('MANO DE OBRA'!$F:$F,MATCH(C3959,'MANO DE OBRA'!$B:$B,0)),"")</f>
        <v>0.77116642793298318</v>
      </c>
      <c r="F3959" s="603">
        <f>IFERROR(INDEX('MANO DE OBRA'!$J:$J,MATCH(C3959,'MANO DE OBRA'!$B:$B,0)),"")</f>
        <v>103371.47181666666</v>
      </c>
      <c r="G3959" s="83">
        <v>9</v>
      </c>
      <c r="H3959" s="603">
        <f>IFERROR((F3959/G3959)*D3959,0)</f>
        <v>11485.71909074074</v>
      </c>
      <c r="I3959" s="595"/>
    </row>
    <row r="3960" spans="2:9">
      <c r="B3960" s="599"/>
      <c r="C3960" s="606" t="s">
        <v>487</v>
      </c>
      <c r="D3960" s="601">
        <v>1</v>
      </c>
      <c r="E3960" s="615">
        <f>IFERROR(INDEX('MANO DE OBRA'!$F:$F,MATCH(C3960,'MANO DE OBRA'!$B:$B,0)),"")</f>
        <v>0.60540000000000005</v>
      </c>
      <c r="F3960" s="603">
        <f>IFERROR(INDEX('MANO DE OBRA'!$J:$J,MATCH(C3960,'MANO DE OBRA'!$B:$B,0)),"")</f>
        <v>202385.00786400001</v>
      </c>
      <c r="G3960" s="83">
        <f>+G3959</f>
        <v>9</v>
      </c>
      <c r="H3960" s="603">
        <f>IFERROR((F3960/G3960)*D3960,0)</f>
        <v>22487.223096000002</v>
      </c>
      <c r="I3960" s="595"/>
    </row>
    <row r="3961" spans="2:9" ht="15.75" thickBot="1">
      <c r="B3961" s="599"/>
      <c r="C3961" s="606"/>
      <c r="D3961" s="601"/>
      <c r="E3961" s="615" t="str">
        <f>IFERROR(INDEX('MANO DE OBRA'!$F:$F,MATCH(C3961,'MANO DE OBRA'!$B:$B,0)),"")</f>
        <v/>
      </c>
      <c r="F3961" s="603" t="str">
        <f>IFERROR(INDEX('MANO DE OBRA'!$J:$J,MATCH(C3961,'MANO DE OBRA'!$B:$B,0)),"")</f>
        <v/>
      </c>
      <c r="G3961" s="83"/>
      <c r="H3961" s="603">
        <f>IFERROR((F3961/G3961)*D3961,0)</f>
        <v>0</v>
      </c>
      <c r="I3961" s="595"/>
    </row>
    <row r="3962" spans="2:9" ht="15.75" thickBot="1">
      <c r="B3962" s="593"/>
      <c r="H3962" s="609" t="s">
        <v>307</v>
      </c>
      <c r="I3962" s="610">
        <f>SUM(H3959:H3961)</f>
        <v>33972.942186740744</v>
      </c>
    </row>
    <row r="3963" spans="2:9">
      <c r="B3963" s="593"/>
      <c r="C3963" s="611" t="s">
        <v>313</v>
      </c>
      <c r="I3963" s="595"/>
    </row>
    <row r="3964" spans="2:9" ht="30">
      <c r="B3964" s="596" t="s">
        <v>295</v>
      </c>
      <c r="C3964" s="597" t="s">
        <v>296</v>
      </c>
      <c r="D3964" s="613" t="s">
        <v>238</v>
      </c>
      <c r="E3964" s="613" t="s">
        <v>22</v>
      </c>
      <c r="F3964" s="613" t="s">
        <v>314</v>
      </c>
      <c r="G3964" s="613" t="s">
        <v>315</v>
      </c>
      <c r="H3964" s="613" t="s">
        <v>301</v>
      </c>
      <c r="I3964" s="595"/>
    </row>
    <row r="3965" spans="2:9">
      <c r="B3965" s="599"/>
      <c r="C3965" s="616" t="s">
        <v>316</v>
      </c>
      <c r="D3965" s="615">
        <v>0.05</v>
      </c>
      <c r="E3965" s="602"/>
      <c r="F3965" s="603">
        <f>+I3962</f>
        <v>33972.942186740744</v>
      </c>
      <c r="G3965" s="601">
        <v>1</v>
      </c>
      <c r="H3965" s="603">
        <f>IFERROR(G3965*F3965*D3965,0)</f>
        <v>1698.6471093370374</v>
      </c>
      <c r="I3965" s="595"/>
    </row>
    <row r="3966" spans="2:9">
      <c r="B3966" s="599"/>
      <c r="C3966" s="616"/>
      <c r="D3966" s="601"/>
      <c r="E3966" s="601" t="str">
        <f>IFERROR(INDEX(INSUMOS!$C:$C,MATCH(C3966,INSUMOS!$B:$B,0)),"")</f>
        <v/>
      </c>
      <c r="F3966" s="607" t="str">
        <f>IFERROR(INDEX(INSUMOS!$D:$D,MATCH(C3966,INSUMOS!$B:$B,0)),"")</f>
        <v/>
      </c>
      <c r="G3966" s="637">
        <v>0.05</v>
      </c>
      <c r="H3966" s="603">
        <f>IFERROR(G3966*F3966,0)</f>
        <v>0</v>
      </c>
      <c r="I3966" s="595"/>
    </row>
    <row r="3967" spans="2:9">
      <c r="B3967" s="599"/>
      <c r="C3967" s="606"/>
      <c r="D3967" s="601"/>
      <c r="E3967" s="601" t="str">
        <f>IFERROR(INDEX(INSUMOS!$C:$C,MATCH(C3967,INSUMOS!$B:$B,0)),"")</f>
        <v/>
      </c>
      <c r="F3967" s="607" t="str">
        <f>IFERROR(INDEX(INSUMOS!$D:$D,MATCH(C3967,INSUMOS!$B:$B,0)),"")</f>
        <v/>
      </c>
      <c r="G3967" s="637"/>
      <c r="H3967" s="603">
        <f>IFERROR(G3967*F3967,0)</f>
        <v>0</v>
      </c>
      <c r="I3967" s="595"/>
    </row>
    <row r="3968" spans="2:9">
      <c r="B3968" s="599"/>
      <c r="C3968" s="636"/>
      <c r="D3968" s="601"/>
      <c r="E3968" s="601" t="str">
        <f>IFERROR(INDEX(INSUMOS!$C:$C,MATCH(C3968,INSUMOS!$B:$B,0)),"")</f>
        <v/>
      </c>
      <c r="F3968" s="607" t="str">
        <f>IFERROR(INDEX(INSUMOS!$D:$D,MATCH(C3968,INSUMOS!$B:$B,0)),"")</f>
        <v/>
      </c>
      <c r="G3968" s="637"/>
      <c r="H3968" s="603">
        <f>IFERROR(G3968*F3968,0)</f>
        <v>0</v>
      </c>
      <c r="I3968" s="595"/>
    </row>
    <row r="3969" spans="2:9">
      <c r="B3969" s="599"/>
      <c r="C3969" s="600"/>
      <c r="D3969" s="601"/>
      <c r="E3969" s="601" t="str">
        <f>IFERROR(INDEX(INSUMOS!$C:$C,MATCH(C3969,INSUMOS!$B:$B,0)),"")</f>
        <v/>
      </c>
      <c r="F3969" s="607" t="str">
        <f>IFERROR(INDEX(INSUMOS!$D:$D,MATCH(C3969,INSUMOS!$B:$B,0)),"")</f>
        <v/>
      </c>
      <c r="G3969" s="83"/>
      <c r="H3969" s="603">
        <f>IFERROR(G3969*F3969,0)</f>
        <v>0</v>
      </c>
      <c r="I3969" s="595"/>
    </row>
    <row r="3970" spans="2:9" ht="15.75" thickBot="1">
      <c r="B3970" s="599"/>
      <c r="C3970" s="600"/>
      <c r="D3970" s="601"/>
      <c r="E3970" s="601" t="str">
        <f>IFERROR(INDEX(INSUMOS!$C:$C,MATCH(C3970,INSUMOS!$B:$B,0)),"")</f>
        <v/>
      </c>
      <c r="F3970" s="607" t="str">
        <f>IFERROR(INDEX(INSUMOS!$D:$D,MATCH(C3970,INSUMOS!$B:$B,0)),"")</f>
        <v/>
      </c>
      <c r="G3970" s="83"/>
      <c r="H3970" s="608">
        <f>IFERROR(G3970*F3970,0)</f>
        <v>0</v>
      </c>
      <c r="I3970" s="595"/>
    </row>
    <row r="3971" spans="2:9" ht="15.75" thickBot="1">
      <c r="B3971" s="593"/>
      <c r="H3971" s="609" t="s">
        <v>307</v>
      </c>
      <c r="I3971" s="610">
        <f>SUM(H3965:H3970)</f>
        <v>1698.6471093370374</v>
      </c>
    </row>
    <row r="3972" spans="2:9">
      <c r="B3972" s="593"/>
      <c r="C3972" s="611" t="s">
        <v>317</v>
      </c>
      <c r="I3972" s="595"/>
    </row>
    <row r="3973" spans="2:9" ht="30">
      <c r="B3973" s="596" t="s">
        <v>295</v>
      </c>
      <c r="C3973" s="597" t="s">
        <v>296</v>
      </c>
      <c r="D3973" s="613" t="s">
        <v>238</v>
      </c>
      <c r="E3973" s="613" t="s">
        <v>22</v>
      </c>
      <c r="F3973" s="613" t="s">
        <v>314</v>
      </c>
      <c r="G3973" s="613" t="s">
        <v>315</v>
      </c>
      <c r="H3973" s="598" t="s">
        <v>301</v>
      </c>
      <c r="I3973" s="595"/>
    </row>
    <row r="3974" spans="2:9">
      <c r="B3974" s="599"/>
      <c r="C3974" s="616" t="s">
        <v>461</v>
      </c>
      <c r="D3974" s="615">
        <v>0.01</v>
      </c>
      <c r="E3974" s="617">
        <v>1</v>
      </c>
      <c r="F3974" s="603">
        <f>+I3962</f>
        <v>33972.942186740744</v>
      </c>
      <c r="G3974" s="601">
        <v>0.01</v>
      </c>
      <c r="H3974" s="603">
        <f>IFERROR(G3974*F3974,0)</f>
        <v>339.72942186740744</v>
      </c>
      <c r="I3974" s="595"/>
    </row>
    <row r="3975" spans="2:9">
      <c r="B3975" s="599"/>
      <c r="C3975" s="600"/>
      <c r="E3975" s="601" t="str">
        <f>IFERROR(INDEX(INSUMOS!$C:$C,MATCH(C3975,INSUMOS!$B:$B,0)),"")</f>
        <v/>
      </c>
      <c r="F3975" s="603" t="str">
        <f>IFERROR(INDEX(INSUMOS!$D:$D,MATCH(C3975,INSUMOS!$B:$B,0)),"")</f>
        <v/>
      </c>
      <c r="G3975" s="601">
        <v>1</v>
      </c>
      <c r="H3975" s="603">
        <f>IFERROR(G3975*F3975,0)</f>
        <v>0</v>
      </c>
      <c r="I3975" s="595"/>
    </row>
    <row r="3976" spans="2:9" ht="15.75" thickBot="1">
      <c r="B3976" s="599"/>
      <c r="C3976" s="606"/>
      <c r="D3976" s="601" t="str">
        <f>IFERROR(INDEX(INSUMOS!$C:$C,MATCH(C3976,INSUMOS!$B:$B,0)),"")</f>
        <v/>
      </c>
      <c r="E3976" s="602"/>
      <c r="F3976" s="603" t="str">
        <f>IFERROR(INDEX(INSUMOS!$D:$D,MATCH(C3976,INSUMOS!$B:$B,0)),"")</f>
        <v/>
      </c>
      <c r="G3976" s="601"/>
      <c r="H3976" s="603">
        <f>IFERROR(G3976*F3976,0)</f>
        <v>0</v>
      </c>
      <c r="I3976" s="595"/>
    </row>
    <row r="3977" spans="2:9" ht="15.75" thickBot="1">
      <c r="B3977" s="618"/>
      <c r="C3977" s="619"/>
      <c r="D3977" s="620"/>
      <c r="E3977" s="621"/>
      <c r="F3977" s="621"/>
      <c r="G3977" s="620"/>
      <c r="H3977" s="609" t="s">
        <v>307</v>
      </c>
      <c r="I3977" s="610">
        <f>SUM(H3974:H3976)</f>
        <v>339.72942186740744</v>
      </c>
    </row>
    <row r="3978" spans="2:9" ht="15.75" thickBot="1">
      <c r="H3978" s="666"/>
      <c r="I3978" s="667"/>
    </row>
    <row r="3979" spans="2:9" ht="33" customHeight="1" thickBot="1">
      <c r="B3979" s="571"/>
      <c r="C3979" s="572" t="str">
        <f>+$C$2</f>
        <v>MANTENIMIENTO RESTAURANTES ESCOLARES</v>
      </c>
      <c r="D3979" s="573"/>
      <c r="E3979" s="573"/>
      <c r="F3979" s="573"/>
      <c r="G3979" s="574"/>
      <c r="H3979" s="575"/>
      <c r="I3979" s="576"/>
    </row>
    <row r="3980" spans="2:9" ht="33" customHeight="1" thickBot="1">
      <c r="B3980" s="577"/>
      <c r="C3980" s="578" t="str">
        <f>+$C$3</f>
        <v>GOBERNACION DE ANTIOQUIA</v>
      </c>
      <c r="D3980" s="579"/>
      <c r="E3980" s="579"/>
      <c r="F3980" s="579"/>
      <c r="G3980" s="580"/>
      <c r="H3980" s="581"/>
      <c r="I3980" s="582"/>
    </row>
    <row r="3981" spans="2:9" ht="15.75" thickBot="1">
      <c r="B3981" s="593"/>
      <c r="I3981" s="595"/>
    </row>
    <row r="3982" spans="2:9" ht="15.75" thickBot="1">
      <c r="B3982" s="589" t="s">
        <v>6</v>
      </c>
      <c r="C3982" s="773" t="str">
        <f>INDEX(ACTIVIDADES!$C:$C,MATCH(B3983,ACTIVIDADES!$B:$B,0))</f>
        <v>Suministro e instalación de TUBERÍA SANITARIA DE 4" para drenaje enterrada y/o empotrada. Incluye accesorios, excavación, lleno y todo lo necesario para su buen funcionamiento.</v>
      </c>
      <c r="D3982" s="774"/>
      <c r="E3982" s="774"/>
      <c r="F3982" s="774"/>
      <c r="G3982" s="775"/>
      <c r="H3982" s="587" t="s">
        <v>289</v>
      </c>
      <c r="I3982" s="588" t="s">
        <v>290</v>
      </c>
    </row>
    <row r="3983" spans="2:9">
      <c r="B3983" s="784">
        <f>+ACTIVIDADES!B122</f>
        <v>12.119999999999997</v>
      </c>
      <c r="C3983" s="776"/>
      <c r="D3983" s="777"/>
      <c r="E3983" s="777"/>
      <c r="F3983" s="777"/>
      <c r="G3983" s="778"/>
      <c r="H3983" s="585">
        <f>IF(I3986=0,0,I3998/I3986)</f>
        <v>0.58892577454459893</v>
      </c>
      <c r="I3983" s="586">
        <f>IF(I3986=0,0,I4004/I3986)</f>
        <v>0.38780587307113312</v>
      </c>
    </row>
    <row r="3984" spans="2:9" ht="15.75" thickBot="1">
      <c r="B3984" s="785"/>
      <c r="C3984" s="776"/>
      <c r="D3984" s="777"/>
      <c r="E3984" s="777"/>
      <c r="F3984" s="777"/>
      <c r="G3984" s="778"/>
      <c r="H3984" s="587" t="s">
        <v>291</v>
      </c>
      <c r="I3984" s="588" t="s">
        <v>292</v>
      </c>
    </row>
    <row r="3985" spans="2:10" ht="15.75" thickBot="1">
      <c r="B3985" s="589" t="s">
        <v>22</v>
      </c>
      <c r="C3985" s="776"/>
      <c r="D3985" s="777"/>
      <c r="E3985" s="777"/>
      <c r="F3985" s="777"/>
      <c r="G3985" s="778"/>
      <c r="H3985" s="585">
        <f>IF(I3986=0,0,I4013/I3986)</f>
        <v>1.939029365355666E-2</v>
      </c>
      <c r="I3985" s="586">
        <f>IF(I3986=0,0,I4019/I3986)</f>
        <v>3.8780587307113315E-3</v>
      </c>
    </row>
    <row r="3986" spans="2:10" ht="15.75" thickBot="1">
      <c r="B3986" s="590" t="str">
        <f>INDEX(ACTIVIDADES!$D:$D,MATCH(B3983,ACTIVIDADES!$B:$B,0))</f>
        <v>m</v>
      </c>
      <c r="C3986" s="781"/>
      <c r="D3986" s="782"/>
      <c r="E3986" s="782"/>
      <c r="F3986" s="782"/>
      <c r="G3986" s="783"/>
      <c r="H3986" s="591" t="s">
        <v>293</v>
      </c>
      <c r="I3986" s="592">
        <f>SUM(I3998:I4019)</f>
        <v>87602.959485116589</v>
      </c>
      <c r="J3986" s="570">
        <f>+B3983</f>
        <v>12.119999999999997</v>
      </c>
    </row>
    <row r="3987" spans="2:10">
      <c r="B3987" s="593"/>
      <c r="C3987" s="594" t="s">
        <v>294</v>
      </c>
      <c r="I3987" s="595"/>
    </row>
    <row r="3988" spans="2:10">
      <c r="B3988" s="596" t="s">
        <v>295</v>
      </c>
      <c r="C3988" s="597" t="s">
        <v>296</v>
      </c>
      <c r="D3988" s="598" t="s">
        <v>297</v>
      </c>
      <c r="E3988" s="598" t="s">
        <v>298</v>
      </c>
      <c r="F3988" s="598" t="s">
        <v>299</v>
      </c>
      <c r="G3988" s="598" t="s">
        <v>300</v>
      </c>
      <c r="H3988" s="598" t="s">
        <v>301</v>
      </c>
      <c r="I3988" s="595"/>
    </row>
    <row r="3989" spans="2:10">
      <c r="B3989" s="599"/>
      <c r="C3989" s="669" t="s">
        <v>455</v>
      </c>
      <c r="D3989" s="601" t="str">
        <f>IFERROR(INDEX(INSUMOS!$C:$C,MATCH(C3989,INSUMOS!$B:$B,0)),"")</f>
        <v>m</v>
      </c>
      <c r="E3989" s="672">
        <v>1.2</v>
      </c>
      <c r="F3989" s="603">
        <f>IFERROR(INDEX(INSUMOS!$D:$D,MATCH(C3989,INSUMOS!$B:$B,0)),"")</f>
        <v>24972.819552929588</v>
      </c>
      <c r="G3989" s="615"/>
      <c r="H3989" s="603">
        <f>IFERROR(G3989*F3989*E3989+F3989*E3989,0)</f>
        <v>29967.383463515504</v>
      </c>
      <c r="I3989" s="595"/>
    </row>
    <row r="3990" spans="2:10">
      <c r="B3990" s="599"/>
      <c r="C3990" s="654" t="s">
        <v>456</v>
      </c>
      <c r="D3990" s="601" t="str">
        <f>IFERROR(INDEX(INSUMOS!$C:$C,MATCH(C3990,INSUMOS!$B:$B,0)),"")</f>
        <v>un</v>
      </c>
      <c r="E3990" s="673">
        <v>0.35</v>
      </c>
      <c r="F3990" s="603">
        <f>IFERROR(INDEX(INSUMOS!$D:$D,MATCH(C3990,INSUMOS!$B:$B,0)),"")</f>
        <v>7402.0322961597249</v>
      </c>
      <c r="G3990" s="615"/>
      <c r="H3990" s="603">
        <f t="shared" ref="H3990:H3997" si="111">IFERROR(G3990*F3990*E3990+F3990*E3990,0)</f>
        <v>2590.7113036559035</v>
      </c>
      <c r="I3990" s="595"/>
    </row>
    <row r="3991" spans="2:10">
      <c r="B3991" s="599"/>
      <c r="C3991" s="654" t="s">
        <v>457</v>
      </c>
      <c r="D3991" s="601" t="str">
        <f>IFERROR(INDEX(INSUMOS!$C:$C,MATCH(C3991,INSUMOS!$B:$B,0)),"")</f>
        <v>un</v>
      </c>
      <c r="E3991" s="673">
        <v>0.35</v>
      </c>
      <c r="F3991" s="603">
        <f>IFERROR(INDEX(INSUMOS!$D:$D,MATCH(C3991,INSUMOS!$B:$B,0)),"")</f>
        <v>17859</v>
      </c>
      <c r="G3991" s="615"/>
      <c r="H3991" s="603">
        <f t="shared" si="111"/>
        <v>6250.65</v>
      </c>
      <c r="I3991" s="595"/>
    </row>
    <row r="3992" spans="2:10">
      <c r="B3992" s="599"/>
      <c r="C3992" s="654" t="s">
        <v>493</v>
      </c>
      <c r="D3992" s="601" t="str">
        <f>IFERROR(INDEX(INSUMOS!$C:$C,MATCH(C3992,INSUMOS!$B:$B,0)),"")</f>
        <v>un</v>
      </c>
      <c r="E3992" s="673">
        <v>0.25</v>
      </c>
      <c r="F3992" s="603">
        <f>IFERROR(INDEX(INSUMOS!$D:$D,MATCH(C3992,INSUMOS!$B:$B,0)),"")</f>
        <v>3500</v>
      </c>
      <c r="G3992" s="615"/>
      <c r="H3992" s="603">
        <f t="shared" si="111"/>
        <v>875</v>
      </c>
      <c r="I3992" s="595"/>
    </row>
    <row r="3993" spans="2:10">
      <c r="B3993" s="599"/>
      <c r="C3993" s="654" t="s">
        <v>494</v>
      </c>
      <c r="D3993" s="601" t="str">
        <f>IFERROR(INDEX(INSUMOS!$C:$C,MATCH(C3993,INSUMOS!$B:$B,0)),"")</f>
        <v>un</v>
      </c>
      <c r="E3993" s="673">
        <v>0.35</v>
      </c>
      <c r="F3993" s="603">
        <f>IFERROR(INDEX(INSUMOS!$D:$D,MATCH(C3993,INSUMOS!$B:$B,0)),"")</f>
        <v>30900</v>
      </c>
      <c r="G3993" s="615"/>
      <c r="H3993" s="603">
        <f t="shared" si="111"/>
        <v>10815</v>
      </c>
      <c r="I3993" s="595"/>
    </row>
    <row r="3994" spans="2:10">
      <c r="B3994" s="599"/>
      <c r="C3994" s="600" t="s">
        <v>459</v>
      </c>
      <c r="D3994" s="601" t="str">
        <f>IFERROR(INDEX(INSUMOS!$C:$C,MATCH(C3994,INSUMOS!$B:$B,0)),"")</f>
        <v>1/4 Gal</v>
      </c>
      <c r="E3994" s="673">
        <v>4.0000000000000001E-3</v>
      </c>
      <c r="F3994" s="603">
        <f>IFERROR(INDEX(INSUMOS!$D:$D,MATCH(C3994,INSUMOS!$B:$B,0)),"")</f>
        <v>71974</v>
      </c>
      <c r="G3994" s="615"/>
      <c r="H3994" s="603">
        <f t="shared" si="111"/>
        <v>287.89600000000002</v>
      </c>
      <c r="I3994" s="595"/>
    </row>
    <row r="3995" spans="2:10">
      <c r="B3995" s="599"/>
      <c r="C3995" s="645" t="s">
        <v>460</v>
      </c>
      <c r="D3995" s="601" t="str">
        <f>IFERROR(INDEX(INSUMOS!$C:$C,MATCH(C3995,INSUMOS!$B:$B,0)),"")</f>
        <v>un</v>
      </c>
      <c r="E3995" s="673">
        <v>4.0000000000000001E-3</v>
      </c>
      <c r="F3995" s="603">
        <f>IFERROR(INDEX(INSUMOS!$D:$D,MATCH(C3995,INSUMOS!$B:$B,0)),"")</f>
        <v>52000</v>
      </c>
      <c r="G3995" s="615"/>
      <c r="H3995" s="603">
        <f t="shared" si="111"/>
        <v>208</v>
      </c>
      <c r="I3995" s="595"/>
    </row>
    <row r="3996" spans="2:10">
      <c r="B3996" s="599"/>
      <c r="C3996" s="629" t="s">
        <v>421</v>
      </c>
      <c r="D3996" s="601" t="str">
        <f>IFERROR(INDEX(INSUMOS!$C:$C,MATCH(C3996,INSUMOS!$B:$B,0)),"")</f>
        <v>kg</v>
      </c>
      <c r="E3996" s="671">
        <v>0.03</v>
      </c>
      <c r="F3996" s="603">
        <f>IFERROR(INDEX(INSUMOS!$D:$D,MATCH(C3996,INSUMOS!$B:$B,0)),"")</f>
        <v>19900</v>
      </c>
      <c r="G3996" s="615"/>
      <c r="H3996" s="603">
        <f t="shared" si="111"/>
        <v>597</v>
      </c>
      <c r="I3996" s="595"/>
    </row>
    <row r="3997" spans="2:10" ht="15.75" thickBot="1">
      <c r="B3997" s="599"/>
      <c r="C3997" s="606"/>
      <c r="D3997" s="601" t="str">
        <f>IFERROR(INDEX(INSUMOS!$C:$C,MATCH(C3997,INSUMOS!$B:$B,0)),"")</f>
        <v/>
      </c>
      <c r="E3997" s="602"/>
      <c r="F3997" s="603" t="str">
        <f>IFERROR(INDEX(INSUMOS!$D:$D,MATCH(C3997,INSUMOS!$B:$B,0)),"")</f>
        <v/>
      </c>
      <c r="G3997" s="615"/>
      <c r="H3997" s="603">
        <f t="shared" si="111"/>
        <v>0</v>
      </c>
      <c r="I3997" s="595"/>
    </row>
    <row r="3998" spans="2:10" ht="15.75" thickBot="1">
      <c r="B3998" s="593"/>
      <c r="H3998" s="609" t="s">
        <v>307</v>
      </c>
      <c r="I3998" s="610">
        <f>SUM(H3989:H3997)</f>
        <v>51591.640767171404</v>
      </c>
    </row>
    <row r="3999" spans="2:10">
      <c r="B3999" s="593"/>
      <c r="C3999" s="611" t="s">
        <v>308</v>
      </c>
      <c r="I3999" s="595"/>
    </row>
    <row r="4000" spans="2:10">
      <c r="B4000" s="596" t="s">
        <v>295</v>
      </c>
      <c r="C4000" s="597" t="s">
        <v>296</v>
      </c>
      <c r="D4000" s="598" t="s">
        <v>309</v>
      </c>
      <c r="E4000" s="612" t="s">
        <v>310</v>
      </c>
      <c r="F4000" s="612"/>
      <c r="G4000" s="613" t="s">
        <v>311</v>
      </c>
      <c r="H4000" s="614" t="s">
        <v>301</v>
      </c>
      <c r="I4000" s="595"/>
    </row>
    <row r="4001" spans="2:9">
      <c r="B4001" s="599"/>
      <c r="C4001" s="606" t="s">
        <v>312</v>
      </c>
      <c r="D4001" s="601">
        <v>1</v>
      </c>
      <c r="E4001" s="615">
        <f>IFERROR(INDEX('MANO DE OBRA'!$F:$F,MATCH(C4001,'MANO DE OBRA'!$B:$B,0)),"")</f>
        <v>0.77116642793298318</v>
      </c>
      <c r="F4001" s="603">
        <f>IFERROR(INDEX('MANO DE OBRA'!$J:$J,MATCH(C4001,'MANO DE OBRA'!$B:$B,0)),"")</f>
        <v>103371.47181666666</v>
      </c>
      <c r="G4001" s="83">
        <v>9</v>
      </c>
      <c r="H4001" s="603">
        <f>IFERROR((F4001/G4001)*D4001,0)</f>
        <v>11485.71909074074</v>
      </c>
      <c r="I4001" s="595"/>
    </row>
    <row r="4002" spans="2:9">
      <c r="B4002" s="599"/>
      <c r="C4002" s="606" t="s">
        <v>487</v>
      </c>
      <c r="D4002" s="601">
        <v>1</v>
      </c>
      <c r="E4002" s="615">
        <f>IFERROR(INDEX('MANO DE OBRA'!$F:$F,MATCH(C4002,'MANO DE OBRA'!$B:$B,0)),"")</f>
        <v>0.60540000000000005</v>
      </c>
      <c r="F4002" s="603">
        <f>IFERROR(INDEX('MANO DE OBRA'!$J:$J,MATCH(C4002,'MANO DE OBRA'!$B:$B,0)),"")</f>
        <v>202385.00786400001</v>
      </c>
      <c r="G4002" s="83">
        <f>+G4001</f>
        <v>9</v>
      </c>
      <c r="H4002" s="603">
        <f>IFERROR((F4002/G4002)*D4002,0)</f>
        <v>22487.223096000002</v>
      </c>
      <c r="I4002" s="595"/>
    </row>
    <row r="4003" spans="2:9" ht="15.75" thickBot="1">
      <c r="B4003" s="599"/>
      <c r="C4003" s="606"/>
      <c r="D4003" s="601"/>
      <c r="E4003" s="615" t="str">
        <f>IFERROR(INDEX('MANO DE OBRA'!$F:$F,MATCH(C4003,'MANO DE OBRA'!$B:$B,0)),"")</f>
        <v/>
      </c>
      <c r="F4003" s="603" t="str">
        <f>IFERROR(INDEX('MANO DE OBRA'!$J:$J,MATCH(C4003,'MANO DE OBRA'!$B:$B,0)),"")</f>
        <v/>
      </c>
      <c r="G4003" s="83"/>
      <c r="H4003" s="603">
        <f>IFERROR((F4003/G4003)*D4003,0)</f>
        <v>0</v>
      </c>
      <c r="I4003" s="595"/>
    </row>
    <row r="4004" spans="2:9" ht="15.75" thickBot="1">
      <c r="B4004" s="593"/>
      <c r="H4004" s="609" t="s">
        <v>307</v>
      </c>
      <c r="I4004" s="610">
        <f>SUM(H4001:H4003)</f>
        <v>33972.942186740744</v>
      </c>
    </row>
    <row r="4005" spans="2:9">
      <c r="B4005" s="593"/>
      <c r="C4005" s="611" t="s">
        <v>313</v>
      </c>
      <c r="I4005" s="595"/>
    </row>
    <row r="4006" spans="2:9" ht="30">
      <c r="B4006" s="596" t="s">
        <v>295</v>
      </c>
      <c r="C4006" s="597" t="s">
        <v>296</v>
      </c>
      <c r="D4006" s="613" t="s">
        <v>238</v>
      </c>
      <c r="E4006" s="613" t="s">
        <v>22</v>
      </c>
      <c r="F4006" s="613" t="s">
        <v>314</v>
      </c>
      <c r="G4006" s="613" t="s">
        <v>315</v>
      </c>
      <c r="H4006" s="613" t="s">
        <v>301</v>
      </c>
      <c r="I4006" s="595"/>
    </row>
    <row r="4007" spans="2:9">
      <c r="B4007" s="599"/>
      <c r="C4007" s="616" t="s">
        <v>316</v>
      </c>
      <c r="D4007" s="615">
        <v>0.05</v>
      </c>
      <c r="E4007" s="602"/>
      <c r="F4007" s="603">
        <f>+I4004</f>
        <v>33972.942186740744</v>
      </c>
      <c r="G4007" s="601">
        <v>1</v>
      </c>
      <c r="H4007" s="603">
        <f>IFERROR(G4007*F4007*D4007,0)</f>
        <v>1698.6471093370374</v>
      </c>
      <c r="I4007" s="595"/>
    </row>
    <row r="4008" spans="2:9">
      <c r="B4008" s="599"/>
      <c r="C4008" s="616"/>
      <c r="D4008" s="601"/>
      <c r="E4008" s="601" t="str">
        <f>IFERROR(INDEX(INSUMOS!$C:$C,MATCH(C4008,INSUMOS!$B:$B,0)),"")</f>
        <v/>
      </c>
      <c r="F4008" s="607" t="str">
        <f>IFERROR(INDEX(INSUMOS!$D:$D,MATCH(C4008,INSUMOS!$B:$B,0)),"")</f>
        <v/>
      </c>
      <c r="G4008" s="637">
        <v>0.05</v>
      </c>
      <c r="H4008" s="603">
        <f>IFERROR(G4008*F4008,0)</f>
        <v>0</v>
      </c>
      <c r="I4008" s="595"/>
    </row>
    <row r="4009" spans="2:9">
      <c r="B4009" s="599"/>
      <c r="C4009" s="606"/>
      <c r="D4009" s="601"/>
      <c r="E4009" s="601" t="str">
        <f>IFERROR(INDEX(INSUMOS!$C:$C,MATCH(C4009,INSUMOS!$B:$B,0)),"")</f>
        <v/>
      </c>
      <c r="F4009" s="607" t="str">
        <f>IFERROR(INDEX(INSUMOS!$D:$D,MATCH(C4009,INSUMOS!$B:$B,0)),"")</f>
        <v/>
      </c>
      <c r="G4009" s="637"/>
      <c r="H4009" s="603">
        <f>IFERROR(G4009*F4009,0)</f>
        <v>0</v>
      </c>
      <c r="I4009" s="595"/>
    </row>
    <row r="4010" spans="2:9">
      <c r="B4010" s="599"/>
      <c r="C4010" s="636"/>
      <c r="D4010" s="601"/>
      <c r="E4010" s="601" t="str">
        <f>IFERROR(INDEX(INSUMOS!$C:$C,MATCH(C4010,INSUMOS!$B:$B,0)),"")</f>
        <v/>
      </c>
      <c r="F4010" s="607" t="str">
        <f>IFERROR(INDEX(INSUMOS!$D:$D,MATCH(C4010,INSUMOS!$B:$B,0)),"")</f>
        <v/>
      </c>
      <c r="G4010" s="637"/>
      <c r="H4010" s="603">
        <f>IFERROR(G4010*F4010,0)</f>
        <v>0</v>
      </c>
      <c r="I4010" s="595"/>
    </row>
    <row r="4011" spans="2:9">
      <c r="B4011" s="599"/>
      <c r="C4011" s="600"/>
      <c r="D4011" s="601"/>
      <c r="E4011" s="601" t="str">
        <f>IFERROR(INDEX(INSUMOS!$C:$C,MATCH(C4011,INSUMOS!$B:$B,0)),"")</f>
        <v/>
      </c>
      <c r="F4011" s="607" t="str">
        <f>IFERROR(INDEX(INSUMOS!$D:$D,MATCH(C4011,INSUMOS!$B:$B,0)),"")</f>
        <v/>
      </c>
      <c r="G4011" s="83"/>
      <c r="H4011" s="603">
        <f>IFERROR(G4011*F4011,0)</f>
        <v>0</v>
      </c>
      <c r="I4011" s="595"/>
    </row>
    <row r="4012" spans="2:9" ht="15.75" thickBot="1">
      <c r="B4012" s="599"/>
      <c r="C4012" s="600"/>
      <c r="D4012" s="601"/>
      <c r="E4012" s="601" t="str">
        <f>IFERROR(INDEX(INSUMOS!$C:$C,MATCH(C4012,INSUMOS!$B:$B,0)),"")</f>
        <v/>
      </c>
      <c r="F4012" s="607" t="str">
        <f>IFERROR(INDEX(INSUMOS!$D:$D,MATCH(C4012,INSUMOS!$B:$B,0)),"")</f>
        <v/>
      </c>
      <c r="G4012" s="83"/>
      <c r="H4012" s="608">
        <f>IFERROR(G4012*F4012,0)</f>
        <v>0</v>
      </c>
      <c r="I4012" s="595"/>
    </row>
    <row r="4013" spans="2:9" ht="15.75" thickBot="1">
      <c r="B4013" s="593"/>
      <c r="H4013" s="609" t="s">
        <v>307</v>
      </c>
      <c r="I4013" s="610">
        <f>SUM(H4007:H4012)</f>
        <v>1698.6471093370374</v>
      </c>
    </row>
    <row r="4014" spans="2:9">
      <c r="B4014" s="593"/>
      <c r="C4014" s="611" t="s">
        <v>317</v>
      </c>
      <c r="I4014" s="595"/>
    </row>
    <row r="4015" spans="2:9" ht="30">
      <c r="B4015" s="596" t="s">
        <v>295</v>
      </c>
      <c r="C4015" s="597" t="s">
        <v>296</v>
      </c>
      <c r="D4015" s="613" t="s">
        <v>238</v>
      </c>
      <c r="E4015" s="613" t="s">
        <v>22</v>
      </c>
      <c r="F4015" s="613" t="s">
        <v>314</v>
      </c>
      <c r="G4015" s="613" t="s">
        <v>315</v>
      </c>
      <c r="H4015" s="598" t="s">
        <v>301</v>
      </c>
      <c r="I4015" s="595"/>
    </row>
    <row r="4016" spans="2:9">
      <c r="B4016" s="599"/>
      <c r="C4016" s="616" t="s">
        <v>461</v>
      </c>
      <c r="D4016" s="615">
        <v>0.01</v>
      </c>
      <c r="E4016" s="617">
        <v>1</v>
      </c>
      <c r="F4016" s="603">
        <f>+I4004</f>
        <v>33972.942186740744</v>
      </c>
      <c r="G4016" s="601">
        <v>0.01</v>
      </c>
      <c r="H4016" s="603">
        <f>IFERROR(G4016*F4016,0)</f>
        <v>339.72942186740744</v>
      </c>
      <c r="I4016" s="595"/>
    </row>
    <row r="4017" spans="2:10">
      <c r="B4017" s="599"/>
      <c r="C4017" s="600"/>
      <c r="E4017" s="601" t="str">
        <f>IFERROR(INDEX(INSUMOS!$C:$C,MATCH(C4017,INSUMOS!$B:$B,0)),"")</f>
        <v/>
      </c>
      <c r="F4017" s="603" t="str">
        <f>IFERROR(INDEX(INSUMOS!$D:$D,MATCH(C4017,INSUMOS!$B:$B,0)),"")</f>
        <v/>
      </c>
      <c r="G4017" s="601">
        <v>1</v>
      </c>
      <c r="H4017" s="603">
        <f>IFERROR(G4017*F4017,0)</f>
        <v>0</v>
      </c>
      <c r="I4017" s="595"/>
    </row>
    <row r="4018" spans="2:10" ht="15.75" thickBot="1">
      <c r="B4018" s="599"/>
      <c r="C4018" s="606"/>
      <c r="D4018" s="601" t="str">
        <f>IFERROR(INDEX(INSUMOS!$C:$C,MATCH(C4018,INSUMOS!$B:$B,0)),"")</f>
        <v/>
      </c>
      <c r="E4018" s="602"/>
      <c r="F4018" s="603" t="str">
        <f>IFERROR(INDEX(INSUMOS!$D:$D,MATCH(C4018,INSUMOS!$B:$B,0)),"")</f>
        <v/>
      </c>
      <c r="G4018" s="601"/>
      <c r="H4018" s="603">
        <f>IFERROR(G4018*F4018,0)</f>
        <v>0</v>
      </c>
      <c r="I4018" s="595"/>
    </row>
    <row r="4019" spans="2:10" ht="15.75" thickBot="1">
      <c r="B4019" s="618"/>
      <c r="C4019" s="619"/>
      <c r="D4019" s="620"/>
      <c r="E4019" s="621"/>
      <c r="F4019" s="621"/>
      <c r="G4019" s="620"/>
      <c r="H4019" s="609" t="s">
        <v>307</v>
      </c>
      <c r="I4019" s="610">
        <f>SUM(H4016:H4018)</f>
        <v>339.72942186740744</v>
      </c>
    </row>
    <row r="4020" spans="2:10" ht="15.75" thickBot="1">
      <c r="H4020" s="666"/>
      <c r="I4020" s="667"/>
    </row>
    <row r="4021" spans="2:10" ht="33" customHeight="1" thickBot="1">
      <c r="B4021" s="571"/>
      <c r="C4021" s="572" t="str">
        <f>+$C$2</f>
        <v>MANTENIMIENTO RESTAURANTES ESCOLARES</v>
      </c>
      <c r="D4021" s="573"/>
      <c r="E4021" s="573"/>
      <c r="F4021" s="573"/>
      <c r="G4021" s="574"/>
      <c r="H4021" s="575"/>
      <c r="I4021" s="576"/>
    </row>
    <row r="4022" spans="2:10" ht="33" customHeight="1" thickBot="1">
      <c r="B4022" s="577"/>
      <c r="C4022" s="578" t="str">
        <f>+$C$3</f>
        <v>GOBERNACION DE ANTIOQUIA</v>
      </c>
      <c r="D4022" s="579"/>
      <c r="E4022" s="579"/>
      <c r="F4022" s="579"/>
      <c r="G4022" s="580"/>
      <c r="H4022" s="581"/>
      <c r="I4022" s="582"/>
    </row>
    <row r="4023" spans="2:10" ht="15.75" thickBot="1">
      <c r="B4023" s="593"/>
      <c r="I4023" s="595"/>
    </row>
    <row r="4024" spans="2:10" ht="15.75" thickBot="1">
      <c r="B4024" s="589" t="s">
        <v>6</v>
      </c>
      <c r="C4024" s="773" t="str">
        <f>INDEX(ACTIVIDADES!$C:$C,MATCH(B4025,ACTIVIDADES!$B:$B,0))</f>
        <v>Suministro e instalación de SALIDA SANITARIA DE 4". Incluye accesorios, tubería 1.5m y todo lo necesario para su buen funcionamiento.</v>
      </c>
      <c r="D4024" s="774"/>
      <c r="E4024" s="774"/>
      <c r="F4024" s="774"/>
      <c r="G4024" s="775"/>
      <c r="H4024" s="587" t="s">
        <v>289</v>
      </c>
      <c r="I4024" s="588" t="s">
        <v>290</v>
      </c>
    </row>
    <row r="4025" spans="2:10">
      <c r="B4025" s="784">
        <f>+ACTIVIDADES!B123</f>
        <v>12.129999999999997</v>
      </c>
      <c r="C4025" s="776"/>
      <c r="D4025" s="777"/>
      <c r="E4025" s="777"/>
      <c r="F4025" s="777"/>
      <c r="G4025" s="778"/>
      <c r="H4025" s="585">
        <f>IF(I4028=0,0,I4040/I4028)</f>
        <v>0.63147761278350945</v>
      </c>
      <c r="I4025" s="586">
        <f>IF(I4028=0,0,I4046/I4028)</f>
        <v>0.34766262944951953</v>
      </c>
    </row>
    <row r="4026" spans="2:10" ht="15.75" thickBot="1">
      <c r="B4026" s="785"/>
      <c r="C4026" s="776"/>
      <c r="D4026" s="777"/>
      <c r="E4026" s="777"/>
      <c r="F4026" s="777"/>
      <c r="G4026" s="778"/>
      <c r="H4026" s="587" t="s">
        <v>291</v>
      </c>
      <c r="I4026" s="588" t="s">
        <v>292</v>
      </c>
    </row>
    <row r="4027" spans="2:10" ht="15.75" thickBot="1">
      <c r="B4027" s="589" t="s">
        <v>22</v>
      </c>
      <c r="C4027" s="776"/>
      <c r="D4027" s="777"/>
      <c r="E4027" s="777"/>
      <c r="F4027" s="777"/>
      <c r="G4027" s="778"/>
      <c r="H4027" s="585">
        <f>IF(I4028=0,0,I4055/I4028)</f>
        <v>1.7383131472475978E-2</v>
      </c>
      <c r="I4027" s="586">
        <f>IF(I4028=0,0,I4061/I4028)</f>
        <v>3.4766262944951952E-3</v>
      </c>
    </row>
    <row r="4028" spans="2:10" ht="15.75" thickBot="1">
      <c r="B4028" s="590" t="str">
        <f>INDEX(ACTIVIDADES!$D:$D,MATCH(B4025,ACTIVIDADES!$B:$B,0))</f>
        <v>un</v>
      </c>
      <c r="C4028" s="781"/>
      <c r="D4028" s="782"/>
      <c r="E4028" s="782"/>
      <c r="F4028" s="782"/>
      <c r="G4028" s="783"/>
      <c r="H4028" s="591" t="s">
        <v>293</v>
      </c>
      <c r="I4028" s="592">
        <f>SUM(I4040:I4061)</f>
        <v>97718.130477620405</v>
      </c>
      <c r="J4028" s="570">
        <f>+B4025</f>
        <v>12.129999999999997</v>
      </c>
    </row>
    <row r="4029" spans="2:10">
      <c r="B4029" s="593"/>
      <c r="C4029" s="594" t="s">
        <v>294</v>
      </c>
      <c r="I4029" s="595"/>
    </row>
    <row r="4030" spans="2:10">
      <c r="B4030" s="596" t="s">
        <v>295</v>
      </c>
      <c r="C4030" s="597" t="s">
        <v>296</v>
      </c>
      <c r="D4030" s="598" t="s">
        <v>297</v>
      </c>
      <c r="E4030" s="598" t="s">
        <v>298</v>
      </c>
      <c r="F4030" s="598" t="s">
        <v>299</v>
      </c>
      <c r="G4030" s="598" t="s">
        <v>300</v>
      </c>
      <c r="H4030" s="598" t="s">
        <v>301</v>
      </c>
      <c r="I4030" s="595"/>
    </row>
    <row r="4031" spans="2:10">
      <c r="B4031" s="599"/>
      <c r="C4031" s="669" t="s">
        <v>455</v>
      </c>
      <c r="D4031" s="601" t="str">
        <f>IFERROR(INDEX(INSUMOS!$C:$C,MATCH(C4031,INSUMOS!$B:$B,0)),"")</f>
        <v>m</v>
      </c>
      <c r="E4031" s="672">
        <v>1.2</v>
      </c>
      <c r="F4031" s="603">
        <f>IFERROR(INDEX(INSUMOS!$D:$D,MATCH(C4031,INSUMOS!$B:$B,0)),"")</f>
        <v>24972.819552929588</v>
      </c>
      <c r="G4031" s="615"/>
      <c r="H4031" s="603">
        <f>IFERROR(G4031*F4031*E4031+F4031*E4031,0)</f>
        <v>29967.383463515504</v>
      </c>
      <c r="I4031" s="595"/>
    </row>
    <row r="4032" spans="2:10">
      <c r="B4032" s="599"/>
      <c r="C4032" s="654" t="s">
        <v>456</v>
      </c>
      <c r="D4032" s="601" t="str">
        <f>IFERROR(INDEX(INSUMOS!$C:$C,MATCH(C4032,INSUMOS!$B:$B,0)),"")</f>
        <v>un</v>
      </c>
      <c r="E4032" s="673">
        <v>1</v>
      </c>
      <c r="F4032" s="603">
        <f>IFERROR(INDEX(INSUMOS!$D:$D,MATCH(C4032,INSUMOS!$B:$B,0)),"")</f>
        <v>7402.0322961597249</v>
      </c>
      <c r="G4032" s="615"/>
      <c r="H4032" s="603">
        <f t="shared" ref="H4032:H4039" si="112">IFERROR(G4032*F4032*E4032+F4032*E4032,0)</f>
        <v>7402.0322961597249</v>
      </c>
      <c r="I4032" s="595"/>
    </row>
    <row r="4033" spans="2:9">
      <c r="B4033" s="599"/>
      <c r="C4033" s="654" t="s">
        <v>457</v>
      </c>
      <c r="D4033" s="601" t="str">
        <f>IFERROR(INDEX(INSUMOS!$C:$C,MATCH(C4033,INSUMOS!$B:$B,0)),"")</f>
        <v>un</v>
      </c>
      <c r="E4033" s="673">
        <v>0.5</v>
      </c>
      <c r="F4033" s="603">
        <f>IFERROR(INDEX(INSUMOS!$D:$D,MATCH(C4033,INSUMOS!$B:$B,0)),"")</f>
        <v>17859</v>
      </c>
      <c r="G4033" s="615"/>
      <c r="H4033" s="603">
        <f t="shared" si="112"/>
        <v>8929.5</v>
      </c>
      <c r="I4033" s="595"/>
    </row>
    <row r="4034" spans="2:9">
      <c r="B4034" s="599"/>
      <c r="C4034" s="654" t="s">
        <v>493</v>
      </c>
      <c r="D4034" s="601" t="str">
        <f>IFERROR(INDEX(INSUMOS!$C:$C,MATCH(C4034,INSUMOS!$B:$B,0)),"")</f>
        <v>un</v>
      </c>
      <c r="E4034" s="673">
        <v>1</v>
      </c>
      <c r="F4034" s="603">
        <f>IFERROR(INDEX(INSUMOS!$D:$D,MATCH(C4034,INSUMOS!$B:$B,0)),"")</f>
        <v>3500</v>
      </c>
      <c r="G4034" s="615"/>
      <c r="H4034" s="603">
        <f t="shared" si="112"/>
        <v>3500</v>
      </c>
      <c r="I4034" s="595"/>
    </row>
    <row r="4035" spans="2:9">
      <c r="B4035" s="599"/>
      <c r="C4035" s="654" t="s">
        <v>494</v>
      </c>
      <c r="D4035" s="601" t="str">
        <f>IFERROR(INDEX(INSUMOS!$C:$C,MATCH(C4035,INSUMOS!$B:$B,0)),"")</f>
        <v>un</v>
      </c>
      <c r="E4035" s="673">
        <v>0.35</v>
      </c>
      <c r="F4035" s="603">
        <f>IFERROR(INDEX(INSUMOS!$D:$D,MATCH(C4035,INSUMOS!$B:$B,0)),"")</f>
        <v>30900</v>
      </c>
      <c r="G4035" s="615"/>
      <c r="H4035" s="603">
        <f t="shared" si="112"/>
        <v>10815</v>
      </c>
      <c r="I4035" s="595"/>
    </row>
    <row r="4036" spans="2:9">
      <c r="B4036" s="599"/>
      <c r="C4036" s="600" t="s">
        <v>459</v>
      </c>
      <c r="D4036" s="601" t="str">
        <f>IFERROR(INDEX(INSUMOS!$C:$C,MATCH(C4036,INSUMOS!$B:$B,0)),"")</f>
        <v>1/4 Gal</v>
      </c>
      <c r="E4036" s="673">
        <v>4.0000000000000001E-3</v>
      </c>
      <c r="F4036" s="603">
        <f>IFERROR(INDEX(INSUMOS!$D:$D,MATCH(C4036,INSUMOS!$B:$B,0)),"")</f>
        <v>71974</v>
      </c>
      <c r="G4036" s="615"/>
      <c r="H4036" s="603">
        <f t="shared" si="112"/>
        <v>287.89600000000002</v>
      </c>
      <c r="I4036" s="595"/>
    </row>
    <row r="4037" spans="2:9">
      <c r="B4037" s="599"/>
      <c r="C4037" s="645" t="s">
        <v>460</v>
      </c>
      <c r="D4037" s="601" t="str">
        <f>IFERROR(INDEX(INSUMOS!$C:$C,MATCH(C4037,INSUMOS!$B:$B,0)),"")</f>
        <v>un</v>
      </c>
      <c r="E4037" s="673">
        <v>4.0000000000000001E-3</v>
      </c>
      <c r="F4037" s="603">
        <f>IFERROR(INDEX(INSUMOS!$D:$D,MATCH(C4037,INSUMOS!$B:$B,0)),"")</f>
        <v>52000</v>
      </c>
      <c r="G4037" s="615"/>
      <c r="H4037" s="603">
        <f t="shared" si="112"/>
        <v>208</v>
      </c>
      <c r="I4037" s="595"/>
    </row>
    <row r="4038" spans="2:9">
      <c r="B4038" s="599"/>
      <c r="C4038" s="645" t="s">
        <v>421</v>
      </c>
      <c r="D4038" s="601" t="str">
        <f>IFERROR(INDEX(INSUMOS!$C:$C,MATCH(C4038,INSUMOS!$B:$B,0)),"")</f>
        <v>kg</v>
      </c>
      <c r="E4038" s="671">
        <v>0.03</v>
      </c>
      <c r="F4038" s="603">
        <f>IFERROR(INDEX(INSUMOS!$D:$D,MATCH(C4038,INSUMOS!$B:$B,0)),"")</f>
        <v>19900</v>
      </c>
      <c r="G4038" s="615"/>
      <c r="H4038" s="603">
        <f t="shared" si="112"/>
        <v>597</v>
      </c>
      <c r="I4038" s="595"/>
    </row>
    <row r="4039" spans="2:9" ht="15.75" thickBot="1">
      <c r="B4039" s="599"/>
      <c r="C4039" s="606"/>
      <c r="D4039" s="601" t="str">
        <f>IFERROR(INDEX(INSUMOS!$C:$C,MATCH(C4039,INSUMOS!$B:$B,0)),"")</f>
        <v/>
      </c>
      <c r="E4039" s="602"/>
      <c r="F4039" s="603" t="str">
        <f>IFERROR(INDEX(INSUMOS!$D:$D,MATCH(C4039,INSUMOS!$B:$B,0)),"")</f>
        <v/>
      </c>
      <c r="G4039" s="615"/>
      <c r="H4039" s="603">
        <f t="shared" si="112"/>
        <v>0</v>
      </c>
      <c r="I4039" s="595"/>
    </row>
    <row r="4040" spans="2:9" ht="15.75" thickBot="1">
      <c r="B4040" s="593"/>
      <c r="H4040" s="609" t="s">
        <v>307</v>
      </c>
      <c r="I4040" s="610">
        <f>SUM(H4031:H4039)</f>
        <v>61706.811759675227</v>
      </c>
    </row>
    <row r="4041" spans="2:9">
      <c r="B4041" s="593"/>
      <c r="C4041" s="611" t="s">
        <v>308</v>
      </c>
      <c r="I4041" s="595"/>
    </row>
    <row r="4042" spans="2:9">
      <c r="B4042" s="596" t="s">
        <v>295</v>
      </c>
      <c r="C4042" s="597" t="s">
        <v>296</v>
      </c>
      <c r="D4042" s="598" t="s">
        <v>309</v>
      </c>
      <c r="E4042" s="612" t="s">
        <v>310</v>
      </c>
      <c r="F4042" s="612"/>
      <c r="G4042" s="613" t="s">
        <v>311</v>
      </c>
      <c r="H4042" s="614" t="s">
        <v>301</v>
      </c>
      <c r="I4042" s="595"/>
    </row>
    <row r="4043" spans="2:9">
      <c r="B4043" s="599"/>
      <c r="C4043" s="606" t="s">
        <v>312</v>
      </c>
      <c r="D4043" s="601">
        <v>1</v>
      </c>
      <c r="E4043" s="615">
        <f>IFERROR(INDEX('MANO DE OBRA'!$F:$F,MATCH(C4043,'MANO DE OBRA'!$B:$B,0)),"")</f>
        <v>0.77116642793298318</v>
      </c>
      <c r="F4043" s="603">
        <f>IFERROR(INDEX('MANO DE OBRA'!$J:$J,MATCH(C4043,'MANO DE OBRA'!$B:$B,0)),"")</f>
        <v>103371.47181666666</v>
      </c>
      <c r="G4043" s="83">
        <v>9</v>
      </c>
      <c r="H4043" s="603">
        <f>IFERROR((F4043/G4043)*D4043,0)</f>
        <v>11485.71909074074</v>
      </c>
      <c r="I4043" s="595"/>
    </row>
    <row r="4044" spans="2:9">
      <c r="B4044" s="599"/>
      <c r="C4044" s="606" t="s">
        <v>487</v>
      </c>
      <c r="D4044" s="601">
        <v>1</v>
      </c>
      <c r="E4044" s="615">
        <f>IFERROR(INDEX('MANO DE OBRA'!$F:$F,MATCH(C4044,'MANO DE OBRA'!$B:$B,0)),"")</f>
        <v>0.60540000000000005</v>
      </c>
      <c r="F4044" s="603">
        <f>IFERROR(INDEX('MANO DE OBRA'!$J:$J,MATCH(C4044,'MANO DE OBRA'!$B:$B,0)),"")</f>
        <v>202385.00786400001</v>
      </c>
      <c r="G4044" s="83">
        <f>+G4043</f>
        <v>9</v>
      </c>
      <c r="H4044" s="603">
        <f>IFERROR((F4044/G4044)*D4044,0)</f>
        <v>22487.223096000002</v>
      </c>
      <c r="I4044" s="595"/>
    </row>
    <row r="4045" spans="2:9" ht="15.75" thickBot="1">
      <c r="B4045" s="599"/>
      <c r="C4045" s="606"/>
      <c r="D4045" s="601"/>
      <c r="E4045" s="615" t="str">
        <f>IFERROR(INDEX('MANO DE OBRA'!$F:$F,MATCH(C4045,'MANO DE OBRA'!$B:$B,0)),"")</f>
        <v/>
      </c>
      <c r="F4045" s="603" t="str">
        <f>IFERROR(INDEX('MANO DE OBRA'!$J:$J,MATCH(C4045,'MANO DE OBRA'!$B:$B,0)),"")</f>
        <v/>
      </c>
      <c r="G4045" s="83"/>
      <c r="H4045" s="603">
        <f>IFERROR((F4045/G4045)*D4045,0)</f>
        <v>0</v>
      </c>
      <c r="I4045" s="595"/>
    </row>
    <row r="4046" spans="2:9" ht="15.75" thickBot="1">
      <c r="B4046" s="593"/>
      <c r="H4046" s="609" t="s">
        <v>307</v>
      </c>
      <c r="I4046" s="610">
        <f>SUM(H4043:H4045)</f>
        <v>33972.942186740744</v>
      </c>
    </row>
    <row r="4047" spans="2:9">
      <c r="B4047" s="593"/>
      <c r="C4047" s="611" t="s">
        <v>313</v>
      </c>
      <c r="I4047" s="595"/>
    </row>
    <row r="4048" spans="2:9" ht="30">
      <c r="B4048" s="596" t="s">
        <v>295</v>
      </c>
      <c r="C4048" s="597" t="s">
        <v>296</v>
      </c>
      <c r="D4048" s="613" t="s">
        <v>238</v>
      </c>
      <c r="E4048" s="613" t="s">
        <v>22</v>
      </c>
      <c r="F4048" s="613" t="s">
        <v>314</v>
      </c>
      <c r="G4048" s="613" t="s">
        <v>315</v>
      </c>
      <c r="H4048" s="613" t="s">
        <v>301</v>
      </c>
      <c r="I4048" s="595"/>
    </row>
    <row r="4049" spans="2:9">
      <c r="B4049" s="599"/>
      <c r="C4049" s="616" t="s">
        <v>316</v>
      </c>
      <c r="D4049" s="615">
        <v>0.05</v>
      </c>
      <c r="E4049" s="602"/>
      <c r="F4049" s="603">
        <f>+I4046</f>
        <v>33972.942186740744</v>
      </c>
      <c r="G4049" s="601">
        <v>1</v>
      </c>
      <c r="H4049" s="603">
        <f>IFERROR(G4049*F4049*D4049,0)</f>
        <v>1698.6471093370374</v>
      </c>
      <c r="I4049" s="595"/>
    </row>
    <row r="4050" spans="2:9">
      <c r="B4050" s="599"/>
      <c r="C4050" s="616"/>
      <c r="D4050" s="601"/>
      <c r="E4050" s="601" t="str">
        <f>IFERROR(INDEX(INSUMOS!$C:$C,MATCH(C4050,INSUMOS!$B:$B,0)),"")</f>
        <v/>
      </c>
      <c r="F4050" s="607" t="str">
        <f>IFERROR(INDEX(INSUMOS!$D:$D,MATCH(C4050,INSUMOS!$B:$B,0)),"")</f>
        <v/>
      </c>
      <c r="G4050" s="637">
        <v>0.05</v>
      </c>
      <c r="H4050" s="603">
        <f>IFERROR(G4050*F4050,0)</f>
        <v>0</v>
      </c>
      <c r="I4050" s="595"/>
    </row>
    <row r="4051" spans="2:9">
      <c r="B4051" s="599"/>
      <c r="C4051" s="606"/>
      <c r="D4051" s="601"/>
      <c r="E4051" s="601" t="str">
        <f>IFERROR(INDEX(INSUMOS!$C:$C,MATCH(C4051,INSUMOS!$B:$B,0)),"")</f>
        <v/>
      </c>
      <c r="F4051" s="607" t="str">
        <f>IFERROR(INDEX(INSUMOS!$D:$D,MATCH(C4051,INSUMOS!$B:$B,0)),"")</f>
        <v/>
      </c>
      <c r="G4051" s="637"/>
      <c r="H4051" s="603">
        <f>IFERROR(G4051*F4051,0)</f>
        <v>0</v>
      </c>
      <c r="I4051" s="595"/>
    </row>
    <row r="4052" spans="2:9">
      <c r="B4052" s="599"/>
      <c r="C4052" s="636"/>
      <c r="D4052" s="601"/>
      <c r="E4052" s="601" t="str">
        <f>IFERROR(INDEX(INSUMOS!$C:$C,MATCH(C4052,INSUMOS!$B:$B,0)),"")</f>
        <v/>
      </c>
      <c r="F4052" s="607" t="str">
        <f>IFERROR(INDEX(INSUMOS!$D:$D,MATCH(C4052,INSUMOS!$B:$B,0)),"")</f>
        <v/>
      </c>
      <c r="G4052" s="637"/>
      <c r="H4052" s="603">
        <f>IFERROR(G4052*F4052,0)</f>
        <v>0</v>
      </c>
      <c r="I4052" s="595"/>
    </row>
    <row r="4053" spans="2:9">
      <c r="B4053" s="599"/>
      <c r="C4053" s="600"/>
      <c r="D4053" s="601"/>
      <c r="E4053" s="601" t="str">
        <f>IFERROR(INDEX(INSUMOS!$C:$C,MATCH(C4053,INSUMOS!$B:$B,0)),"")</f>
        <v/>
      </c>
      <c r="F4053" s="607" t="str">
        <f>IFERROR(INDEX(INSUMOS!$D:$D,MATCH(C4053,INSUMOS!$B:$B,0)),"")</f>
        <v/>
      </c>
      <c r="G4053" s="83"/>
      <c r="H4053" s="603">
        <f>IFERROR(G4053*F4053,0)</f>
        <v>0</v>
      </c>
      <c r="I4053" s="595"/>
    </row>
    <row r="4054" spans="2:9" ht="15.75" thickBot="1">
      <c r="B4054" s="599"/>
      <c r="C4054" s="600"/>
      <c r="D4054" s="601"/>
      <c r="E4054" s="601" t="str">
        <f>IFERROR(INDEX(INSUMOS!$C:$C,MATCH(C4054,INSUMOS!$B:$B,0)),"")</f>
        <v/>
      </c>
      <c r="F4054" s="607" t="str">
        <f>IFERROR(INDEX(INSUMOS!$D:$D,MATCH(C4054,INSUMOS!$B:$B,0)),"")</f>
        <v/>
      </c>
      <c r="G4054" s="83"/>
      <c r="H4054" s="608">
        <f>IFERROR(G4054*F4054,0)</f>
        <v>0</v>
      </c>
      <c r="I4054" s="595"/>
    </row>
    <row r="4055" spans="2:9" ht="15.75" thickBot="1">
      <c r="B4055" s="593"/>
      <c r="H4055" s="609" t="s">
        <v>307</v>
      </c>
      <c r="I4055" s="610">
        <f>SUM(H4049:H4054)</f>
        <v>1698.6471093370374</v>
      </c>
    </row>
    <row r="4056" spans="2:9">
      <c r="B4056" s="593"/>
      <c r="C4056" s="611" t="s">
        <v>317</v>
      </c>
      <c r="I4056" s="595"/>
    </row>
    <row r="4057" spans="2:9" ht="30">
      <c r="B4057" s="596" t="s">
        <v>295</v>
      </c>
      <c r="C4057" s="597" t="s">
        <v>296</v>
      </c>
      <c r="D4057" s="613" t="s">
        <v>238</v>
      </c>
      <c r="E4057" s="613" t="s">
        <v>22</v>
      </c>
      <c r="F4057" s="613" t="s">
        <v>314</v>
      </c>
      <c r="G4057" s="613" t="s">
        <v>315</v>
      </c>
      <c r="H4057" s="598" t="s">
        <v>301</v>
      </c>
      <c r="I4057" s="595"/>
    </row>
    <row r="4058" spans="2:9">
      <c r="B4058" s="599"/>
      <c r="C4058" s="616" t="s">
        <v>461</v>
      </c>
      <c r="D4058" s="615">
        <v>0.01</v>
      </c>
      <c r="E4058" s="617">
        <v>1</v>
      </c>
      <c r="F4058" s="603">
        <f>+I4046</f>
        <v>33972.942186740744</v>
      </c>
      <c r="G4058" s="601">
        <v>0.01</v>
      </c>
      <c r="H4058" s="603">
        <f>IFERROR(G4058*F4058,0)</f>
        <v>339.72942186740744</v>
      </c>
      <c r="I4058" s="595"/>
    </row>
    <row r="4059" spans="2:9">
      <c r="B4059" s="599"/>
      <c r="C4059" s="600"/>
      <c r="E4059" s="601" t="str">
        <f>IFERROR(INDEX(INSUMOS!$C:$C,MATCH(C4059,INSUMOS!$B:$B,0)),"")</f>
        <v/>
      </c>
      <c r="F4059" s="603" t="str">
        <f>IFERROR(INDEX(INSUMOS!$D:$D,MATCH(C4059,INSUMOS!$B:$B,0)),"")</f>
        <v/>
      </c>
      <c r="G4059" s="601">
        <v>1</v>
      </c>
      <c r="H4059" s="603">
        <f>IFERROR(G4059*F4059,0)</f>
        <v>0</v>
      </c>
      <c r="I4059" s="595"/>
    </row>
    <row r="4060" spans="2:9" ht="15.75" thickBot="1">
      <c r="B4060" s="599"/>
      <c r="C4060" s="606"/>
      <c r="D4060" s="601" t="str">
        <f>IFERROR(INDEX(INSUMOS!$C:$C,MATCH(C4060,INSUMOS!$B:$B,0)),"")</f>
        <v/>
      </c>
      <c r="E4060" s="602"/>
      <c r="F4060" s="603" t="str">
        <f>IFERROR(INDEX(INSUMOS!$D:$D,MATCH(C4060,INSUMOS!$B:$B,0)),"")</f>
        <v/>
      </c>
      <c r="G4060" s="601"/>
      <c r="H4060" s="603">
        <f>IFERROR(G4060*F4060,0)</f>
        <v>0</v>
      </c>
      <c r="I4060" s="595"/>
    </row>
    <row r="4061" spans="2:9" ht="15.75" thickBot="1">
      <c r="B4061" s="618"/>
      <c r="C4061" s="619"/>
      <c r="D4061" s="620"/>
      <c r="E4061" s="621"/>
      <c r="F4061" s="621"/>
      <c r="G4061" s="620"/>
      <c r="H4061" s="609" t="s">
        <v>307</v>
      </c>
      <c r="I4061" s="610">
        <f>SUM(H4058:H4060)</f>
        <v>339.72942186740744</v>
      </c>
    </row>
    <row r="4062" spans="2:9" ht="15.75" thickBot="1">
      <c r="H4062" s="666"/>
      <c r="I4062" s="667"/>
    </row>
    <row r="4063" spans="2:9" ht="33" customHeight="1" thickBot="1">
      <c r="B4063" s="571"/>
      <c r="C4063" s="572" t="str">
        <f>+$C$2</f>
        <v>MANTENIMIENTO RESTAURANTES ESCOLARES</v>
      </c>
      <c r="D4063" s="573"/>
      <c r="E4063" s="573"/>
      <c r="F4063" s="573"/>
      <c r="G4063" s="574"/>
      <c r="H4063" s="575"/>
      <c r="I4063" s="576"/>
    </row>
    <row r="4064" spans="2:9" ht="33" customHeight="1" thickBot="1">
      <c r="B4064" s="577"/>
      <c r="C4064" s="578" t="str">
        <f>+$C$3</f>
        <v>GOBERNACION DE ANTIOQUIA</v>
      </c>
      <c r="D4064" s="579"/>
      <c r="E4064" s="579"/>
      <c r="F4064" s="579"/>
      <c r="G4064" s="580"/>
      <c r="H4064" s="581"/>
      <c r="I4064" s="582"/>
    </row>
    <row r="4065" spans="2:10" ht="15.75" thickBot="1">
      <c r="B4065" s="593"/>
      <c r="I4065" s="595"/>
    </row>
    <row r="4066" spans="2:10" ht="15.75" thickBot="1">
      <c r="B4066" s="589" t="s">
        <v>6</v>
      </c>
      <c r="C4066" s="773" t="str">
        <f>INDEX(ACTIVIDADES!$C:$C,MATCH(B4067,ACTIVIDADES!$B:$B,0))</f>
        <v>Suministro e instalación de TUBERÍA SANITARIA DE 2" para drenaje enterrada y/o empotrada. Incluye accesorios, excavación, lleno y todo lo necesario para su buen funcionamiento.</v>
      </c>
      <c r="D4066" s="774"/>
      <c r="E4066" s="774"/>
      <c r="F4066" s="774"/>
      <c r="G4066" s="775"/>
      <c r="H4066" s="587" t="s">
        <v>289</v>
      </c>
      <c r="I4066" s="588" t="s">
        <v>290</v>
      </c>
    </row>
    <row r="4067" spans="2:10">
      <c r="B4067" s="784">
        <f>+ACTIVIDADES!B124</f>
        <v>12.139999999999997</v>
      </c>
      <c r="C4067" s="776"/>
      <c r="D4067" s="777"/>
      <c r="E4067" s="777"/>
      <c r="F4067" s="777"/>
      <c r="G4067" s="778"/>
      <c r="H4067" s="585">
        <f>IF(I4070=0,0,I4082/I4070)</f>
        <v>0.52270795735759157</v>
      </c>
      <c r="I4067" s="586">
        <f>IF(I4070=0,0,I4088/I4070)</f>
        <v>0.45027551192680043</v>
      </c>
    </row>
    <row r="4068" spans="2:10" ht="15.75" thickBot="1">
      <c r="B4068" s="785"/>
      <c r="C4068" s="776"/>
      <c r="D4068" s="777"/>
      <c r="E4068" s="777"/>
      <c r="F4068" s="777"/>
      <c r="G4068" s="778"/>
      <c r="H4068" s="587" t="s">
        <v>291</v>
      </c>
      <c r="I4068" s="588" t="s">
        <v>292</v>
      </c>
    </row>
    <row r="4069" spans="2:10" ht="15.75" thickBot="1">
      <c r="B4069" s="589" t="s">
        <v>22</v>
      </c>
      <c r="C4069" s="776"/>
      <c r="D4069" s="777"/>
      <c r="E4069" s="777"/>
      <c r="F4069" s="777"/>
      <c r="G4069" s="778"/>
      <c r="H4069" s="585">
        <f>IF(I4070=0,0,I4097/I4070)</f>
        <v>2.2513775596340022E-2</v>
      </c>
      <c r="I4069" s="586">
        <f>IF(I4070=0,0,I4103/I4070)</f>
        <v>4.5027551192680041E-3</v>
      </c>
    </row>
    <row r="4070" spans="2:10" ht="15.75" thickBot="1">
      <c r="B4070" s="590" t="str">
        <f>INDEX(ACTIVIDADES!$D:$D,MATCH(B4067,ACTIVIDADES!$B:$B,0))</f>
        <v>m</v>
      </c>
      <c r="C4070" s="781"/>
      <c r="D4070" s="782"/>
      <c r="E4070" s="782"/>
      <c r="F4070" s="782"/>
      <c r="G4070" s="783"/>
      <c r="H4070" s="591" t="s">
        <v>293</v>
      </c>
      <c r="I4070" s="592">
        <f>SUM(I4082:I4103)</f>
        <v>39943.711791853333</v>
      </c>
      <c r="J4070" s="570">
        <f>+B4067</f>
        <v>12.139999999999997</v>
      </c>
    </row>
    <row r="4071" spans="2:10">
      <c r="B4071" s="593"/>
      <c r="C4071" s="594" t="s">
        <v>294</v>
      </c>
      <c r="I4071" s="595"/>
    </row>
    <row r="4072" spans="2:10">
      <c r="B4072" s="596" t="s">
        <v>295</v>
      </c>
      <c r="C4072" s="597" t="s">
        <v>296</v>
      </c>
      <c r="D4072" s="598" t="s">
        <v>297</v>
      </c>
      <c r="E4072" s="598" t="s">
        <v>298</v>
      </c>
      <c r="F4072" s="598" t="s">
        <v>299</v>
      </c>
      <c r="G4072" s="598" t="s">
        <v>300</v>
      </c>
      <c r="H4072" s="598" t="s">
        <v>301</v>
      </c>
      <c r="I4072" s="595"/>
    </row>
    <row r="4073" spans="2:10">
      <c r="B4073" s="599"/>
      <c r="C4073" s="669" t="s">
        <v>488</v>
      </c>
      <c r="D4073" s="601" t="str">
        <f>IFERROR(INDEX(INSUMOS!$C:$C,MATCH(C4073,INSUMOS!$B:$B,0)),"")</f>
        <v>m</v>
      </c>
      <c r="E4073" s="672">
        <v>1.2</v>
      </c>
      <c r="F4073" s="603">
        <f>IFERROR(INDEX(INSUMOS!$D:$D,MATCH(C4073,INSUMOS!$B:$B,0)),"")</f>
        <v>8333</v>
      </c>
      <c r="G4073" s="615"/>
      <c r="H4073" s="603">
        <f>IFERROR(G4073*F4073*E4073+F4073*E4073,0)</f>
        <v>9999.6</v>
      </c>
      <c r="I4073" s="595"/>
    </row>
    <row r="4074" spans="2:10">
      <c r="B4074" s="599"/>
      <c r="C4074" s="654" t="s">
        <v>495</v>
      </c>
      <c r="D4074" s="601" t="str">
        <f>IFERROR(INDEX(INSUMOS!$C:$C,MATCH(C4074,INSUMOS!$B:$B,0)),"")</f>
        <v>un</v>
      </c>
      <c r="E4074" s="673">
        <v>0.35</v>
      </c>
      <c r="F4074" s="603">
        <f>IFERROR(INDEX(INSUMOS!$D:$D,MATCH(C4074,INSUMOS!$B:$B,0)),"")</f>
        <v>3704</v>
      </c>
      <c r="G4074" s="615"/>
      <c r="H4074" s="603">
        <f t="shared" ref="H4074:H4081" si="113">IFERROR(G4074*F4074*E4074+F4074*E4074,0)</f>
        <v>1296.3999999999999</v>
      </c>
      <c r="I4074" s="595"/>
    </row>
    <row r="4075" spans="2:10">
      <c r="B4075" s="599"/>
      <c r="C4075" s="654" t="s">
        <v>489</v>
      </c>
      <c r="D4075" s="601" t="str">
        <f>IFERROR(INDEX(INSUMOS!$C:$C,MATCH(C4075,INSUMOS!$B:$B,0)),"")</f>
        <v>un</v>
      </c>
      <c r="E4075" s="673">
        <v>1</v>
      </c>
      <c r="F4075" s="603">
        <f>IFERROR(INDEX(INSUMOS!$D:$D,MATCH(C4075,INSUMOS!$B:$B,0)),"")</f>
        <v>2200</v>
      </c>
      <c r="G4075" s="615"/>
      <c r="H4075" s="603">
        <f t="shared" si="113"/>
        <v>2200</v>
      </c>
      <c r="I4075" s="595"/>
    </row>
    <row r="4076" spans="2:10">
      <c r="B4076" s="599"/>
      <c r="C4076" s="654" t="s">
        <v>491</v>
      </c>
      <c r="D4076" s="601" t="str">
        <f>IFERROR(INDEX(INSUMOS!$C:$C,MATCH(C4076,INSUMOS!$B:$B,0)),"")</f>
        <v>un</v>
      </c>
      <c r="E4076" s="673">
        <v>0.5</v>
      </c>
      <c r="F4076" s="603">
        <f>IFERROR(INDEX(INSUMOS!$D:$D,MATCH(C4076,INSUMOS!$B:$B,0)),"")</f>
        <v>10000</v>
      </c>
      <c r="G4076" s="615"/>
      <c r="H4076" s="603">
        <f t="shared" si="113"/>
        <v>5000</v>
      </c>
      <c r="I4076" s="595"/>
    </row>
    <row r="4077" spans="2:10">
      <c r="B4077" s="599"/>
      <c r="C4077" s="654" t="s">
        <v>492</v>
      </c>
      <c r="D4077" s="601" t="str">
        <f>IFERROR(INDEX(INSUMOS!$C:$C,MATCH(C4077,INSUMOS!$B:$B,0)),"")</f>
        <v>un</v>
      </c>
      <c r="E4077" s="673">
        <v>1</v>
      </c>
      <c r="F4077" s="603">
        <f>IFERROR(INDEX(INSUMOS!$D:$D,MATCH(C4077,INSUMOS!$B:$B,0)),"")</f>
        <v>1290</v>
      </c>
      <c r="G4077" s="615"/>
      <c r="H4077" s="603">
        <f t="shared" si="113"/>
        <v>1290</v>
      </c>
      <c r="I4077" s="595"/>
    </row>
    <row r="4078" spans="2:10">
      <c r="B4078" s="599"/>
      <c r="C4078" s="600" t="s">
        <v>459</v>
      </c>
      <c r="D4078" s="601" t="str">
        <f>IFERROR(INDEX(INSUMOS!$C:$C,MATCH(C4078,INSUMOS!$B:$B,0)),"")</f>
        <v>1/4 Gal</v>
      </c>
      <c r="E4078" s="673">
        <v>4.0000000000000001E-3</v>
      </c>
      <c r="F4078" s="603">
        <f>IFERROR(INDEX(INSUMOS!$D:$D,MATCH(C4078,INSUMOS!$B:$B,0)),"")</f>
        <v>71974</v>
      </c>
      <c r="G4078" s="615"/>
      <c r="H4078" s="603">
        <f t="shared" si="113"/>
        <v>287.89600000000002</v>
      </c>
      <c r="I4078" s="595"/>
    </row>
    <row r="4079" spans="2:10">
      <c r="B4079" s="599"/>
      <c r="C4079" s="645" t="s">
        <v>460</v>
      </c>
      <c r="D4079" s="601" t="str">
        <f>IFERROR(INDEX(INSUMOS!$C:$C,MATCH(C4079,INSUMOS!$B:$B,0)),"")</f>
        <v>un</v>
      </c>
      <c r="E4079" s="673">
        <v>4.0000000000000001E-3</v>
      </c>
      <c r="F4079" s="603">
        <f>IFERROR(INDEX(INSUMOS!$D:$D,MATCH(C4079,INSUMOS!$B:$B,0)),"")</f>
        <v>52000</v>
      </c>
      <c r="G4079" s="615"/>
      <c r="H4079" s="603">
        <f t="shared" si="113"/>
        <v>208</v>
      </c>
      <c r="I4079" s="595"/>
    </row>
    <row r="4080" spans="2:10">
      <c r="B4080" s="599"/>
      <c r="C4080" s="645" t="s">
        <v>421</v>
      </c>
      <c r="D4080" s="601" t="str">
        <f>IFERROR(INDEX(INSUMOS!$C:$C,MATCH(C4080,INSUMOS!$B:$B,0)),"")</f>
        <v>kg</v>
      </c>
      <c r="E4080" s="671">
        <v>0.03</v>
      </c>
      <c r="F4080" s="603">
        <f>IFERROR(INDEX(INSUMOS!$D:$D,MATCH(C4080,INSUMOS!$B:$B,0)),"")</f>
        <v>19900</v>
      </c>
      <c r="G4080" s="615"/>
      <c r="H4080" s="603">
        <f t="shared" si="113"/>
        <v>597</v>
      </c>
      <c r="I4080" s="595"/>
    </row>
    <row r="4081" spans="2:9" ht="15.75" thickBot="1">
      <c r="B4081" s="599"/>
      <c r="C4081" s="606"/>
      <c r="D4081" s="601" t="str">
        <f>IFERROR(INDEX(INSUMOS!$C:$C,MATCH(C4081,INSUMOS!$B:$B,0)),"")</f>
        <v/>
      </c>
      <c r="E4081" s="602"/>
      <c r="F4081" s="603" t="str">
        <f>IFERROR(INDEX(INSUMOS!$D:$D,MATCH(C4081,INSUMOS!$B:$B,0)),"")</f>
        <v/>
      </c>
      <c r="G4081" s="615"/>
      <c r="H4081" s="603">
        <f t="shared" si="113"/>
        <v>0</v>
      </c>
      <c r="I4081" s="595"/>
    </row>
    <row r="4082" spans="2:9" ht="15.75" thickBot="1">
      <c r="B4082" s="593"/>
      <c r="H4082" s="609" t="s">
        <v>307</v>
      </c>
      <c r="I4082" s="610">
        <f>SUM(H4073:H4081)</f>
        <v>20878.896000000001</v>
      </c>
    </row>
    <row r="4083" spans="2:9">
      <c r="B4083" s="593"/>
      <c r="C4083" s="611" t="s">
        <v>308</v>
      </c>
      <c r="I4083" s="595"/>
    </row>
    <row r="4084" spans="2:9">
      <c r="B4084" s="596" t="s">
        <v>295</v>
      </c>
      <c r="C4084" s="597" t="s">
        <v>296</v>
      </c>
      <c r="D4084" s="598" t="s">
        <v>309</v>
      </c>
      <c r="E4084" s="612" t="s">
        <v>310</v>
      </c>
      <c r="F4084" s="612"/>
      <c r="G4084" s="613" t="s">
        <v>311</v>
      </c>
      <c r="H4084" s="614" t="s">
        <v>301</v>
      </c>
      <c r="I4084" s="595"/>
    </row>
    <row r="4085" spans="2:9">
      <c r="B4085" s="599"/>
      <c r="C4085" s="606" t="s">
        <v>312</v>
      </c>
      <c r="D4085" s="601">
        <v>1</v>
      </c>
      <c r="E4085" s="615">
        <f>IFERROR(INDEX('MANO DE OBRA'!$F:$F,MATCH(C4085,'MANO DE OBRA'!$B:$B,0)),"")</f>
        <v>0.77116642793298318</v>
      </c>
      <c r="F4085" s="603">
        <f>IFERROR(INDEX('MANO DE OBRA'!$J:$J,MATCH(C4085,'MANO DE OBRA'!$B:$B,0)),"")</f>
        <v>103371.47181666666</v>
      </c>
      <c r="G4085" s="83">
        <v>17</v>
      </c>
      <c r="H4085" s="603">
        <f>IFERROR((F4085/G4085)*D4085,0)</f>
        <v>6080.6748127450974</v>
      </c>
      <c r="I4085" s="595"/>
    </row>
    <row r="4086" spans="2:9">
      <c r="B4086" s="599"/>
      <c r="C4086" s="606" t="s">
        <v>487</v>
      </c>
      <c r="D4086" s="601">
        <v>1</v>
      </c>
      <c r="E4086" s="615">
        <f>IFERROR(INDEX('MANO DE OBRA'!$F:$F,MATCH(C4086,'MANO DE OBRA'!$B:$B,0)),"")</f>
        <v>0.60540000000000005</v>
      </c>
      <c r="F4086" s="603">
        <f>IFERROR(INDEX('MANO DE OBRA'!$J:$J,MATCH(C4086,'MANO DE OBRA'!$B:$B,0)),"")</f>
        <v>202385.00786400001</v>
      </c>
      <c r="G4086" s="83">
        <f>+G4085</f>
        <v>17</v>
      </c>
      <c r="H4086" s="603">
        <f>IFERROR((F4086/G4086)*D4086,0)</f>
        <v>11905.000462588236</v>
      </c>
      <c r="I4086" s="595"/>
    </row>
    <row r="4087" spans="2:9" ht="15.75" thickBot="1">
      <c r="B4087" s="599"/>
      <c r="C4087" s="606"/>
      <c r="D4087" s="601"/>
      <c r="E4087" s="615" t="str">
        <f>IFERROR(INDEX('MANO DE OBRA'!$F:$F,MATCH(C4087,'MANO DE OBRA'!$B:$B,0)),"")</f>
        <v/>
      </c>
      <c r="F4087" s="603" t="str">
        <f>IFERROR(INDEX('MANO DE OBRA'!$J:$J,MATCH(C4087,'MANO DE OBRA'!$B:$B,0)),"")</f>
        <v/>
      </c>
      <c r="G4087" s="83"/>
      <c r="H4087" s="603">
        <f>IFERROR((F4087/G4087)*D4087,0)</f>
        <v>0</v>
      </c>
      <c r="I4087" s="595"/>
    </row>
    <row r="4088" spans="2:9" ht="15.75" thickBot="1">
      <c r="B4088" s="593"/>
      <c r="H4088" s="609" t="s">
        <v>307</v>
      </c>
      <c r="I4088" s="610">
        <f>SUM(H4085:H4087)</f>
        <v>17985.675275333335</v>
      </c>
    </row>
    <row r="4089" spans="2:9">
      <c r="B4089" s="593"/>
      <c r="C4089" s="611" t="s">
        <v>313</v>
      </c>
      <c r="I4089" s="595"/>
    </row>
    <row r="4090" spans="2:9" ht="30">
      <c r="B4090" s="596" t="s">
        <v>295</v>
      </c>
      <c r="C4090" s="597" t="s">
        <v>296</v>
      </c>
      <c r="D4090" s="613" t="s">
        <v>238</v>
      </c>
      <c r="E4090" s="613" t="s">
        <v>22</v>
      </c>
      <c r="F4090" s="613" t="s">
        <v>314</v>
      </c>
      <c r="G4090" s="613" t="s">
        <v>315</v>
      </c>
      <c r="H4090" s="613" t="s">
        <v>301</v>
      </c>
      <c r="I4090" s="595"/>
    </row>
    <row r="4091" spans="2:9">
      <c r="B4091" s="599"/>
      <c r="C4091" s="616" t="s">
        <v>316</v>
      </c>
      <c r="D4091" s="615">
        <v>0.05</v>
      </c>
      <c r="E4091" s="602"/>
      <c r="F4091" s="603">
        <f>+I4088</f>
        <v>17985.675275333335</v>
      </c>
      <c r="G4091" s="601">
        <v>1</v>
      </c>
      <c r="H4091" s="603">
        <f>IFERROR(G4091*F4091*D4091,0)</f>
        <v>899.28376376666677</v>
      </c>
      <c r="I4091" s="595"/>
    </row>
    <row r="4092" spans="2:9">
      <c r="B4092" s="599"/>
      <c r="C4092" s="616"/>
      <c r="D4092" s="601"/>
      <c r="E4092" s="601" t="str">
        <f>IFERROR(INDEX(INSUMOS!$C:$C,MATCH(C4092,INSUMOS!$B:$B,0)),"")</f>
        <v/>
      </c>
      <c r="F4092" s="607" t="str">
        <f>IFERROR(INDEX(INSUMOS!$D:$D,MATCH(C4092,INSUMOS!$B:$B,0)),"")</f>
        <v/>
      </c>
      <c r="G4092" s="637">
        <v>0.05</v>
      </c>
      <c r="H4092" s="603">
        <f>IFERROR(G4092*F4092,0)</f>
        <v>0</v>
      </c>
      <c r="I4092" s="595"/>
    </row>
    <row r="4093" spans="2:9">
      <c r="B4093" s="599"/>
      <c r="C4093" s="606"/>
      <c r="D4093" s="601"/>
      <c r="E4093" s="601" t="str">
        <f>IFERROR(INDEX(INSUMOS!$C:$C,MATCH(C4093,INSUMOS!$B:$B,0)),"")</f>
        <v/>
      </c>
      <c r="F4093" s="607" t="str">
        <f>IFERROR(INDEX(INSUMOS!$D:$D,MATCH(C4093,INSUMOS!$B:$B,0)),"")</f>
        <v/>
      </c>
      <c r="G4093" s="637"/>
      <c r="H4093" s="603">
        <f>IFERROR(G4093*F4093,0)</f>
        <v>0</v>
      </c>
      <c r="I4093" s="595"/>
    </row>
    <row r="4094" spans="2:9">
      <c r="B4094" s="599"/>
      <c r="C4094" s="636"/>
      <c r="D4094" s="601"/>
      <c r="E4094" s="601" t="str">
        <f>IFERROR(INDEX(INSUMOS!$C:$C,MATCH(C4094,INSUMOS!$B:$B,0)),"")</f>
        <v/>
      </c>
      <c r="F4094" s="607" t="str">
        <f>IFERROR(INDEX(INSUMOS!$D:$D,MATCH(C4094,INSUMOS!$B:$B,0)),"")</f>
        <v/>
      </c>
      <c r="G4094" s="637"/>
      <c r="H4094" s="603">
        <f>IFERROR(G4094*F4094,0)</f>
        <v>0</v>
      </c>
      <c r="I4094" s="595"/>
    </row>
    <row r="4095" spans="2:9">
      <c r="B4095" s="599"/>
      <c r="C4095" s="600"/>
      <c r="D4095" s="601"/>
      <c r="E4095" s="601" t="str">
        <f>IFERROR(INDEX(INSUMOS!$C:$C,MATCH(C4095,INSUMOS!$B:$B,0)),"")</f>
        <v/>
      </c>
      <c r="F4095" s="607" t="str">
        <f>IFERROR(INDEX(INSUMOS!$D:$D,MATCH(C4095,INSUMOS!$B:$B,0)),"")</f>
        <v/>
      </c>
      <c r="G4095" s="83"/>
      <c r="H4095" s="603">
        <f>IFERROR(G4095*F4095,0)</f>
        <v>0</v>
      </c>
      <c r="I4095" s="595"/>
    </row>
    <row r="4096" spans="2:9" ht="15.75" thickBot="1">
      <c r="B4096" s="599"/>
      <c r="C4096" s="600"/>
      <c r="D4096" s="601"/>
      <c r="E4096" s="601" t="str">
        <f>IFERROR(INDEX(INSUMOS!$C:$C,MATCH(C4096,INSUMOS!$B:$B,0)),"")</f>
        <v/>
      </c>
      <c r="F4096" s="607" t="str">
        <f>IFERROR(INDEX(INSUMOS!$D:$D,MATCH(C4096,INSUMOS!$B:$B,0)),"")</f>
        <v/>
      </c>
      <c r="G4096" s="83"/>
      <c r="H4096" s="608">
        <f>IFERROR(G4096*F4096,0)</f>
        <v>0</v>
      </c>
      <c r="I4096" s="595"/>
    </row>
    <row r="4097" spans="2:10" ht="15.75" thickBot="1">
      <c r="B4097" s="593"/>
      <c r="H4097" s="609" t="s">
        <v>307</v>
      </c>
      <c r="I4097" s="610">
        <f>SUM(H4091:H4096)</f>
        <v>899.28376376666677</v>
      </c>
    </row>
    <row r="4098" spans="2:10">
      <c r="B4098" s="593"/>
      <c r="C4098" s="611" t="s">
        <v>317</v>
      </c>
      <c r="I4098" s="595"/>
    </row>
    <row r="4099" spans="2:10" ht="30">
      <c r="B4099" s="596" t="s">
        <v>295</v>
      </c>
      <c r="C4099" s="597" t="s">
        <v>296</v>
      </c>
      <c r="D4099" s="613" t="s">
        <v>238</v>
      </c>
      <c r="E4099" s="613" t="s">
        <v>22</v>
      </c>
      <c r="F4099" s="613" t="s">
        <v>314</v>
      </c>
      <c r="G4099" s="613" t="s">
        <v>315</v>
      </c>
      <c r="H4099" s="598" t="s">
        <v>301</v>
      </c>
      <c r="I4099" s="595"/>
    </row>
    <row r="4100" spans="2:10">
      <c r="B4100" s="599"/>
      <c r="C4100" s="616" t="s">
        <v>461</v>
      </c>
      <c r="D4100" s="615">
        <v>0.01</v>
      </c>
      <c r="E4100" s="617">
        <v>1</v>
      </c>
      <c r="F4100" s="603">
        <f>+I4088</f>
        <v>17985.675275333335</v>
      </c>
      <c r="G4100" s="601">
        <v>0.01</v>
      </c>
      <c r="H4100" s="603">
        <f>IFERROR(G4100*F4100,0)</f>
        <v>179.85675275333335</v>
      </c>
      <c r="I4100" s="595"/>
    </row>
    <row r="4101" spans="2:10">
      <c r="B4101" s="599"/>
      <c r="C4101" s="600"/>
      <c r="E4101" s="601" t="str">
        <f>IFERROR(INDEX(INSUMOS!$C:$C,MATCH(C4101,INSUMOS!$B:$B,0)),"")</f>
        <v/>
      </c>
      <c r="F4101" s="603" t="str">
        <f>IFERROR(INDEX(INSUMOS!$D:$D,MATCH(C4101,INSUMOS!$B:$B,0)),"")</f>
        <v/>
      </c>
      <c r="G4101" s="601">
        <v>1</v>
      </c>
      <c r="H4101" s="603">
        <f>IFERROR(G4101*F4101,0)</f>
        <v>0</v>
      </c>
      <c r="I4101" s="595"/>
    </row>
    <row r="4102" spans="2:10" ht="15.75" thickBot="1">
      <c r="B4102" s="599"/>
      <c r="C4102" s="606"/>
      <c r="D4102" s="601" t="str">
        <f>IFERROR(INDEX(INSUMOS!$C:$C,MATCH(C4102,INSUMOS!$B:$B,0)),"")</f>
        <v/>
      </c>
      <c r="E4102" s="602"/>
      <c r="F4102" s="603" t="str">
        <f>IFERROR(INDEX(INSUMOS!$D:$D,MATCH(C4102,INSUMOS!$B:$B,0)),"")</f>
        <v/>
      </c>
      <c r="G4102" s="601"/>
      <c r="H4102" s="603">
        <f>IFERROR(G4102*F4102,0)</f>
        <v>0</v>
      </c>
      <c r="I4102" s="595"/>
    </row>
    <row r="4103" spans="2:10" ht="15.75" thickBot="1">
      <c r="B4103" s="618"/>
      <c r="C4103" s="619"/>
      <c r="D4103" s="620"/>
      <c r="E4103" s="621"/>
      <c r="F4103" s="621"/>
      <c r="G4103" s="620"/>
      <c r="H4103" s="609" t="s">
        <v>307</v>
      </c>
      <c r="I4103" s="610">
        <f>SUM(H4100:H4102)</f>
        <v>179.85675275333335</v>
      </c>
    </row>
    <row r="4104" spans="2:10" ht="15.75" thickBot="1">
      <c r="H4104" s="666"/>
      <c r="I4104" s="667"/>
    </row>
    <row r="4105" spans="2:10" ht="33" customHeight="1" thickBot="1">
      <c r="B4105" s="571"/>
      <c r="C4105" s="572" t="str">
        <f>+$C$2</f>
        <v>MANTENIMIENTO RESTAURANTES ESCOLARES</v>
      </c>
      <c r="D4105" s="573"/>
      <c r="E4105" s="573"/>
      <c r="F4105" s="573"/>
      <c r="G4105" s="574"/>
      <c r="H4105" s="575"/>
      <c r="I4105" s="576"/>
    </row>
    <row r="4106" spans="2:10" ht="33" customHeight="1" thickBot="1">
      <c r="B4106" s="577"/>
      <c r="C4106" s="578" t="str">
        <f>+$C$3</f>
        <v>GOBERNACION DE ANTIOQUIA</v>
      </c>
      <c r="D4106" s="579"/>
      <c r="E4106" s="579"/>
      <c r="F4106" s="579"/>
      <c r="G4106" s="580"/>
      <c r="H4106" s="581"/>
      <c r="I4106" s="582"/>
    </row>
    <row r="4107" spans="2:10" ht="15.75" thickBot="1">
      <c r="B4107" s="593"/>
      <c r="I4107" s="595"/>
    </row>
    <row r="4108" spans="2:10" ht="15.75" thickBot="1">
      <c r="B4108" s="589" t="s">
        <v>6</v>
      </c>
      <c r="C4108" s="773" t="str">
        <f>INDEX(ACTIVIDADES!$C:$C,MATCH(B4109,ACTIVIDADES!$B:$B,0))</f>
        <v xml:space="preserve">Suministro e instalacion de TRAMPA DE GRASAS portátil en acero inoxidable portátil, calibre 18 y acero tipo 304, medidas: 80x40x35. Incluye todos los elementos necesarios para su correcto funcionamiento. </v>
      </c>
      <c r="D4108" s="774"/>
      <c r="E4108" s="774"/>
      <c r="F4108" s="774"/>
      <c r="G4108" s="775"/>
      <c r="H4108" s="587" t="s">
        <v>289</v>
      </c>
      <c r="I4108" s="588" t="s">
        <v>290</v>
      </c>
    </row>
    <row r="4109" spans="2:10">
      <c r="B4109" s="784">
        <f>+ACTIVIDADES!B125</f>
        <v>12.149999999999997</v>
      </c>
      <c r="C4109" s="776"/>
      <c r="D4109" s="777"/>
      <c r="E4109" s="777"/>
      <c r="F4109" s="777"/>
      <c r="G4109" s="778"/>
      <c r="H4109" s="585">
        <f>IF(I4112=0,0,I4124/I4112)</f>
        <v>0.97044983057408407</v>
      </c>
      <c r="I4109" s="586">
        <f>IF(I4112=0,0,I4130/I4112)</f>
        <v>2.787751832633574E-2</v>
      </c>
    </row>
    <row r="4110" spans="2:10" ht="15.75" thickBot="1">
      <c r="B4110" s="785"/>
      <c r="C4110" s="776"/>
      <c r="D4110" s="777"/>
      <c r="E4110" s="777"/>
      <c r="F4110" s="777"/>
      <c r="G4110" s="778"/>
      <c r="H4110" s="587" t="s">
        <v>291</v>
      </c>
      <c r="I4110" s="588" t="s">
        <v>292</v>
      </c>
    </row>
    <row r="4111" spans="2:10" ht="15.75" thickBot="1">
      <c r="B4111" s="589" t="s">
        <v>22</v>
      </c>
      <c r="C4111" s="776"/>
      <c r="D4111" s="777"/>
      <c r="E4111" s="777"/>
      <c r="F4111" s="777"/>
      <c r="G4111" s="778"/>
      <c r="H4111" s="585">
        <f>IF(I4112=0,0,I4139/I4112)</f>
        <v>1.3938759163167871E-3</v>
      </c>
      <c r="I4111" s="586">
        <f>IF(I4112=0,0,I4145/I4112)</f>
        <v>2.7877518326335738E-4</v>
      </c>
    </row>
    <row r="4112" spans="2:10" ht="15.75" thickBot="1">
      <c r="B4112" s="590" t="str">
        <f>INDEX(ACTIVIDADES!$D:$D,MATCH(B4109,ACTIVIDADES!$B:$B,0))</f>
        <v>un</v>
      </c>
      <c r="C4112" s="781"/>
      <c r="D4112" s="782"/>
      <c r="E4112" s="782"/>
      <c r="F4112" s="782"/>
      <c r="G4112" s="783"/>
      <c r="H4112" s="591" t="s">
        <v>293</v>
      </c>
      <c r="I4112" s="592">
        <f>SUM(I4124:I4145)</f>
        <v>978927.47267317609</v>
      </c>
      <c r="J4112" s="570">
        <f>+B4109</f>
        <v>12.149999999999997</v>
      </c>
    </row>
    <row r="4113" spans="2:9">
      <c r="B4113" s="593"/>
      <c r="C4113" s="594" t="s">
        <v>294</v>
      </c>
      <c r="I4113" s="595"/>
    </row>
    <row r="4114" spans="2:9">
      <c r="B4114" s="596" t="s">
        <v>295</v>
      </c>
      <c r="C4114" s="597" t="s">
        <v>296</v>
      </c>
      <c r="D4114" s="598" t="s">
        <v>297</v>
      </c>
      <c r="E4114" s="598" t="s">
        <v>298</v>
      </c>
      <c r="F4114" s="598" t="s">
        <v>299</v>
      </c>
      <c r="G4114" s="598" t="s">
        <v>300</v>
      </c>
      <c r="H4114" s="598" t="s">
        <v>301</v>
      </c>
      <c r="I4114" s="595"/>
    </row>
    <row r="4115" spans="2:9" ht="30">
      <c r="B4115" s="599"/>
      <c r="C4115" s="606" t="s">
        <v>496</v>
      </c>
      <c r="D4115" s="601" t="str">
        <f>IFERROR(INDEX(INSUMOS!$C:$C,MATCH(C4115,INSUMOS!$B:$B,0)),"")</f>
        <v>un</v>
      </c>
      <c r="E4115" s="672">
        <v>1</v>
      </c>
      <c r="F4115" s="603">
        <f>IFERROR(INDEX(INSUMOS!$D:$D,MATCH(C4115,INSUMOS!$B:$B,0)),"")</f>
        <v>950000</v>
      </c>
      <c r="G4115" s="615"/>
      <c r="H4115" s="603">
        <f>IFERROR(G4115*F4115*E4115+F4115*E4115,0)</f>
        <v>950000</v>
      </c>
      <c r="I4115" s="595"/>
    </row>
    <row r="4116" spans="2:9">
      <c r="B4116" s="599"/>
      <c r="C4116" s="654"/>
      <c r="D4116" s="601" t="str">
        <f>IFERROR(INDEX(INSUMOS!$C:$C,MATCH(C4116,INSUMOS!$B:$B,0)),"")</f>
        <v/>
      </c>
      <c r="E4116" s="673"/>
      <c r="F4116" s="603" t="str">
        <f>IFERROR(INDEX(INSUMOS!$D:$D,MATCH(C4116,INSUMOS!$B:$B,0)),"")</f>
        <v/>
      </c>
      <c r="G4116" s="615"/>
      <c r="H4116" s="603">
        <f t="shared" ref="H4116:H4123" si="114">IFERROR(G4116*F4116*E4116+F4116*E4116,0)</f>
        <v>0</v>
      </c>
      <c r="I4116" s="595"/>
    </row>
    <row r="4117" spans="2:9">
      <c r="B4117" s="599"/>
      <c r="C4117" s="654"/>
      <c r="D4117" s="601" t="str">
        <f>IFERROR(INDEX(INSUMOS!$C:$C,MATCH(C4117,INSUMOS!$B:$B,0)),"")</f>
        <v/>
      </c>
      <c r="E4117" s="673"/>
      <c r="F4117" s="603" t="str">
        <f>IFERROR(INDEX(INSUMOS!$D:$D,MATCH(C4117,INSUMOS!$B:$B,0)),"")</f>
        <v/>
      </c>
      <c r="G4117" s="615"/>
      <c r="H4117" s="603">
        <f t="shared" si="114"/>
        <v>0</v>
      </c>
      <c r="I4117" s="595"/>
    </row>
    <row r="4118" spans="2:9">
      <c r="B4118" s="599"/>
      <c r="C4118" s="654"/>
      <c r="D4118" s="601" t="str">
        <f>IFERROR(INDEX(INSUMOS!$C:$C,MATCH(C4118,INSUMOS!$B:$B,0)),"")</f>
        <v/>
      </c>
      <c r="E4118" s="673"/>
      <c r="F4118" s="603" t="str">
        <f>IFERROR(INDEX(INSUMOS!$D:$D,MATCH(C4118,INSUMOS!$B:$B,0)),"")</f>
        <v/>
      </c>
      <c r="G4118" s="615"/>
      <c r="H4118" s="603">
        <f t="shared" si="114"/>
        <v>0</v>
      </c>
      <c r="I4118" s="595"/>
    </row>
    <row r="4119" spans="2:9">
      <c r="B4119" s="599"/>
      <c r="C4119" s="654"/>
      <c r="D4119" s="601" t="str">
        <f>IFERROR(INDEX(INSUMOS!$C:$C,MATCH(C4119,INSUMOS!$B:$B,0)),"")</f>
        <v/>
      </c>
      <c r="E4119" s="673"/>
      <c r="F4119" s="603" t="str">
        <f>IFERROR(INDEX(INSUMOS!$D:$D,MATCH(C4119,INSUMOS!$B:$B,0)),"")</f>
        <v/>
      </c>
      <c r="G4119" s="615"/>
      <c r="H4119" s="603">
        <f t="shared" si="114"/>
        <v>0</v>
      </c>
      <c r="I4119" s="595"/>
    </row>
    <row r="4120" spans="2:9">
      <c r="B4120" s="599"/>
      <c r="C4120" s="600"/>
      <c r="D4120" s="601" t="str">
        <f>IFERROR(INDEX(INSUMOS!$C:$C,MATCH(C4120,INSUMOS!$B:$B,0)),"")</f>
        <v/>
      </c>
      <c r="E4120" s="673"/>
      <c r="F4120" s="603" t="str">
        <f>IFERROR(INDEX(INSUMOS!$D:$D,MATCH(C4120,INSUMOS!$B:$B,0)),"")</f>
        <v/>
      </c>
      <c r="G4120" s="615"/>
      <c r="H4120" s="603">
        <f t="shared" si="114"/>
        <v>0</v>
      </c>
      <c r="I4120" s="595"/>
    </row>
    <row r="4121" spans="2:9">
      <c r="B4121" s="599"/>
      <c r="C4121" s="645"/>
      <c r="D4121" s="601" t="str">
        <f>IFERROR(INDEX(INSUMOS!$C:$C,MATCH(C4121,INSUMOS!$B:$B,0)),"")</f>
        <v/>
      </c>
      <c r="E4121" s="673"/>
      <c r="F4121" s="603" t="str">
        <f>IFERROR(INDEX(INSUMOS!$D:$D,MATCH(C4121,INSUMOS!$B:$B,0)),"")</f>
        <v/>
      </c>
      <c r="G4121" s="615"/>
      <c r="H4121" s="603">
        <f t="shared" si="114"/>
        <v>0</v>
      </c>
      <c r="I4121" s="595"/>
    </row>
    <row r="4122" spans="2:9">
      <c r="B4122" s="599"/>
      <c r="C4122" s="645"/>
      <c r="D4122" s="601" t="str">
        <f>IFERROR(INDEX(INSUMOS!$C:$C,MATCH(C4122,INSUMOS!$B:$B,0)),"")</f>
        <v/>
      </c>
      <c r="E4122" s="671"/>
      <c r="F4122" s="603" t="str">
        <f>IFERROR(INDEX(INSUMOS!$D:$D,MATCH(C4122,INSUMOS!$B:$B,0)),"")</f>
        <v/>
      </c>
      <c r="G4122" s="615"/>
      <c r="H4122" s="603">
        <f t="shared" si="114"/>
        <v>0</v>
      </c>
      <c r="I4122" s="595"/>
    </row>
    <row r="4123" spans="2:9" ht="15.75" thickBot="1">
      <c r="B4123" s="599"/>
      <c r="C4123" s="606"/>
      <c r="D4123" s="601" t="str">
        <f>IFERROR(INDEX(INSUMOS!$C:$C,MATCH(C4123,INSUMOS!$B:$B,0)),"")</f>
        <v/>
      </c>
      <c r="E4123" s="602"/>
      <c r="F4123" s="603" t="str">
        <f>IFERROR(INDEX(INSUMOS!$D:$D,MATCH(C4123,INSUMOS!$B:$B,0)),"")</f>
        <v/>
      </c>
      <c r="G4123" s="615"/>
      <c r="H4123" s="603">
        <f t="shared" si="114"/>
        <v>0</v>
      </c>
      <c r="I4123" s="595"/>
    </row>
    <row r="4124" spans="2:9" ht="15.75" thickBot="1">
      <c r="B4124" s="593"/>
      <c r="H4124" s="609" t="s">
        <v>307</v>
      </c>
      <c r="I4124" s="610">
        <f>SUM(H4115:H4123)</f>
        <v>950000</v>
      </c>
    </row>
    <row r="4125" spans="2:9">
      <c r="B4125" s="593"/>
      <c r="C4125" s="611" t="s">
        <v>308</v>
      </c>
      <c r="I4125" s="595"/>
    </row>
    <row r="4126" spans="2:9">
      <c r="B4126" s="596" t="s">
        <v>295</v>
      </c>
      <c r="C4126" s="597" t="s">
        <v>296</v>
      </c>
      <c r="D4126" s="598" t="s">
        <v>309</v>
      </c>
      <c r="E4126" s="612" t="s">
        <v>310</v>
      </c>
      <c r="F4126" s="612"/>
      <c r="G4126" s="613" t="s">
        <v>311</v>
      </c>
      <c r="H4126" s="614" t="s">
        <v>301</v>
      </c>
      <c r="I4126" s="595"/>
    </row>
    <row r="4127" spans="2:9">
      <c r="B4127" s="599"/>
      <c r="C4127" s="606" t="s">
        <v>312</v>
      </c>
      <c r="D4127" s="601">
        <v>1</v>
      </c>
      <c r="E4127" s="615">
        <f>IFERROR(INDEX('MANO DE OBRA'!$F:$F,MATCH(C4127,'MANO DE OBRA'!$B:$B,0)),"")</f>
        <v>0.77116642793298318</v>
      </c>
      <c r="F4127" s="603">
        <f>IFERROR(INDEX('MANO DE OBRA'!$J:$J,MATCH(C4127,'MANO DE OBRA'!$B:$B,0)),"")</f>
        <v>103371.47181666666</v>
      </c>
      <c r="G4127" s="83">
        <v>10</v>
      </c>
      <c r="H4127" s="603">
        <f>IFERROR((F4127/G4127)*D4127,0)</f>
        <v>10337.147181666665</v>
      </c>
      <c r="I4127" s="595"/>
    </row>
    <row r="4128" spans="2:9">
      <c r="B4128" s="599"/>
      <c r="C4128" s="606" t="s">
        <v>330</v>
      </c>
      <c r="D4128" s="601">
        <v>1</v>
      </c>
      <c r="E4128" s="615">
        <f>IFERROR(INDEX('MANO DE OBRA'!$F:$F,MATCH(C4128,'MANO DE OBRA'!$B:$B,0)),"")</f>
        <v>0.77116642793298318</v>
      </c>
      <c r="F4128" s="603">
        <f>IFERROR(INDEX('MANO DE OBRA'!$J:$J,MATCH(C4128,'MANO DE OBRA'!$B:$B,0)),"")</f>
        <v>169529.21377933328</v>
      </c>
      <c r="G4128" s="83">
        <f>+G4127</f>
        <v>10</v>
      </c>
      <c r="H4128" s="603">
        <f>IFERROR((F4128/G4128)*D4128,0)</f>
        <v>16952.921377933329</v>
      </c>
      <c r="I4128" s="595"/>
    </row>
    <row r="4129" spans="2:9" ht="15.75" thickBot="1">
      <c r="B4129" s="599"/>
      <c r="C4129" s="606"/>
      <c r="D4129" s="601"/>
      <c r="E4129" s="615" t="str">
        <f>IFERROR(INDEX('MANO DE OBRA'!$F:$F,MATCH(C4129,'MANO DE OBRA'!$B:$B,0)),"")</f>
        <v/>
      </c>
      <c r="F4129" s="603" t="str">
        <f>IFERROR(INDEX('MANO DE OBRA'!$J:$J,MATCH(C4129,'MANO DE OBRA'!$B:$B,0)),"")</f>
        <v/>
      </c>
      <c r="G4129" s="83"/>
      <c r="H4129" s="603">
        <f>IFERROR((F4129/G4129)*D4129,0)</f>
        <v>0</v>
      </c>
      <c r="I4129" s="595"/>
    </row>
    <row r="4130" spans="2:9" ht="15.75" thickBot="1">
      <c r="B4130" s="593"/>
      <c r="H4130" s="609" t="s">
        <v>307</v>
      </c>
      <c r="I4130" s="610">
        <f>SUM(H4127:H4129)</f>
        <v>27290.068559599997</v>
      </c>
    </row>
    <row r="4131" spans="2:9">
      <c r="B4131" s="593"/>
      <c r="C4131" s="611" t="s">
        <v>313</v>
      </c>
      <c r="I4131" s="595"/>
    </row>
    <row r="4132" spans="2:9" ht="30">
      <c r="B4132" s="596" t="s">
        <v>295</v>
      </c>
      <c r="C4132" s="597" t="s">
        <v>296</v>
      </c>
      <c r="D4132" s="613" t="s">
        <v>238</v>
      </c>
      <c r="E4132" s="613" t="s">
        <v>22</v>
      </c>
      <c r="F4132" s="613" t="s">
        <v>314</v>
      </c>
      <c r="G4132" s="613" t="s">
        <v>315</v>
      </c>
      <c r="H4132" s="613" t="s">
        <v>301</v>
      </c>
      <c r="I4132" s="595"/>
    </row>
    <row r="4133" spans="2:9">
      <c r="B4133" s="599"/>
      <c r="C4133" s="616" t="s">
        <v>316</v>
      </c>
      <c r="D4133" s="615">
        <v>0.05</v>
      </c>
      <c r="E4133" s="602"/>
      <c r="F4133" s="603">
        <f>+I4130</f>
        <v>27290.068559599997</v>
      </c>
      <c r="G4133" s="601">
        <v>1</v>
      </c>
      <c r="H4133" s="603">
        <f>IFERROR(G4133*F4133*D4133,0)</f>
        <v>1364.50342798</v>
      </c>
      <c r="I4133" s="595"/>
    </row>
    <row r="4134" spans="2:9">
      <c r="B4134" s="599"/>
      <c r="C4134" s="616"/>
      <c r="D4134" s="601"/>
      <c r="E4134" s="601" t="str">
        <f>IFERROR(INDEX(INSUMOS!$C:$C,MATCH(C4134,INSUMOS!$B:$B,0)),"")</f>
        <v/>
      </c>
      <c r="F4134" s="607" t="str">
        <f>IFERROR(INDEX(INSUMOS!$D:$D,MATCH(C4134,INSUMOS!$B:$B,0)),"")</f>
        <v/>
      </c>
      <c r="G4134" s="637">
        <v>0.05</v>
      </c>
      <c r="H4134" s="603">
        <f>IFERROR(G4134*F4134,0)</f>
        <v>0</v>
      </c>
      <c r="I4134" s="595"/>
    </row>
    <row r="4135" spans="2:9">
      <c r="B4135" s="599"/>
      <c r="C4135" s="606"/>
      <c r="D4135" s="601"/>
      <c r="E4135" s="601" t="str">
        <f>IFERROR(INDEX(INSUMOS!$C:$C,MATCH(C4135,INSUMOS!$B:$B,0)),"")</f>
        <v/>
      </c>
      <c r="F4135" s="607" t="str">
        <f>IFERROR(INDEX(INSUMOS!$D:$D,MATCH(C4135,INSUMOS!$B:$B,0)),"")</f>
        <v/>
      </c>
      <c r="G4135" s="637"/>
      <c r="H4135" s="603">
        <f>IFERROR(G4135*F4135,0)</f>
        <v>0</v>
      </c>
      <c r="I4135" s="595"/>
    </row>
    <row r="4136" spans="2:9">
      <c r="B4136" s="599"/>
      <c r="C4136" s="636"/>
      <c r="D4136" s="601"/>
      <c r="E4136" s="601" t="str">
        <f>IFERROR(INDEX(INSUMOS!$C:$C,MATCH(C4136,INSUMOS!$B:$B,0)),"")</f>
        <v/>
      </c>
      <c r="F4136" s="607" t="str">
        <f>IFERROR(INDEX(INSUMOS!$D:$D,MATCH(C4136,INSUMOS!$B:$B,0)),"")</f>
        <v/>
      </c>
      <c r="G4136" s="637"/>
      <c r="H4136" s="603">
        <f>IFERROR(G4136*F4136,0)</f>
        <v>0</v>
      </c>
      <c r="I4136" s="595"/>
    </row>
    <row r="4137" spans="2:9">
      <c r="B4137" s="599"/>
      <c r="C4137" s="600"/>
      <c r="D4137" s="601"/>
      <c r="E4137" s="601" t="str">
        <f>IFERROR(INDEX(INSUMOS!$C:$C,MATCH(C4137,INSUMOS!$B:$B,0)),"")</f>
        <v/>
      </c>
      <c r="F4137" s="607" t="str">
        <f>IFERROR(INDEX(INSUMOS!$D:$D,MATCH(C4137,INSUMOS!$B:$B,0)),"")</f>
        <v/>
      </c>
      <c r="G4137" s="83"/>
      <c r="H4137" s="603">
        <f>IFERROR(G4137*F4137,0)</f>
        <v>0</v>
      </c>
      <c r="I4137" s="595"/>
    </row>
    <row r="4138" spans="2:9" ht="15.75" thickBot="1">
      <c r="B4138" s="599"/>
      <c r="C4138" s="600"/>
      <c r="D4138" s="601"/>
      <c r="E4138" s="601" t="str">
        <f>IFERROR(INDEX(INSUMOS!$C:$C,MATCH(C4138,INSUMOS!$B:$B,0)),"")</f>
        <v/>
      </c>
      <c r="F4138" s="607" t="str">
        <f>IFERROR(INDEX(INSUMOS!$D:$D,MATCH(C4138,INSUMOS!$B:$B,0)),"")</f>
        <v/>
      </c>
      <c r="G4138" s="83"/>
      <c r="H4138" s="608">
        <f>IFERROR(G4138*F4138,0)</f>
        <v>0</v>
      </c>
      <c r="I4138" s="595"/>
    </row>
    <row r="4139" spans="2:9" ht="15.75" thickBot="1">
      <c r="B4139" s="593"/>
      <c r="H4139" s="609" t="s">
        <v>307</v>
      </c>
      <c r="I4139" s="610">
        <f>SUM(H4133:H4138)</f>
        <v>1364.50342798</v>
      </c>
    </row>
    <row r="4140" spans="2:9">
      <c r="B4140" s="593"/>
      <c r="C4140" s="611" t="s">
        <v>317</v>
      </c>
      <c r="I4140" s="595"/>
    </row>
    <row r="4141" spans="2:9" ht="30">
      <c r="B4141" s="596" t="s">
        <v>295</v>
      </c>
      <c r="C4141" s="597" t="s">
        <v>296</v>
      </c>
      <c r="D4141" s="613" t="s">
        <v>238</v>
      </c>
      <c r="E4141" s="613" t="s">
        <v>22</v>
      </c>
      <c r="F4141" s="613" t="s">
        <v>314</v>
      </c>
      <c r="G4141" s="613" t="s">
        <v>315</v>
      </c>
      <c r="H4141" s="598" t="s">
        <v>301</v>
      </c>
      <c r="I4141" s="595"/>
    </row>
    <row r="4142" spans="2:9">
      <c r="B4142" s="599"/>
      <c r="C4142" s="616" t="s">
        <v>461</v>
      </c>
      <c r="D4142" s="615">
        <v>0.01</v>
      </c>
      <c r="E4142" s="617">
        <v>1</v>
      </c>
      <c r="F4142" s="603">
        <f>+I4130</f>
        <v>27290.068559599997</v>
      </c>
      <c r="G4142" s="601">
        <v>0.01</v>
      </c>
      <c r="H4142" s="603">
        <f>IFERROR(G4142*F4142,0)</f>
        <v>272.90068559599996</v>
      </c>
      <c r="I4142" s="595"/>
    </row>
    <row r="4143" spans="2:9">
      <c r="B4143" s="599"/>
      <c r="C4143" s="600"/>
      <c r="E4143" s="601" t="str">
        <f>IFERROR(INDEX(INSUMOS!$C:$C,MATCH(C4143,INSUMOS!$B:$B,0)),"")</f>
        <v/>
      </c>
      <c r="F4143" s="603" t="str">
        <f>IFERROR(INDEX(INSUMOS!$D:$D,MATCH(C4143,INSUMOS!$B:$B,0)),"")</f>
        <v/>
      </c>
      <c r="G4143" s="601">
        <v>1</v>
      </c>
      <c r="H4143" s="603">
        <f>IFERROR(G4143*F4143,0)</f>
        <v>0</v>
      </c>
      <c r="I4143" s="595"/>
    </row>
    <row r="4144" spans="2:9" ht="15.75" thickBot="1">
      <c r="B4144" s="599"/>
      <c r="C4144" s="606"/>
      <c r="D4144" s="601" t="str">
        <f>IFERROR(INDEX(INSUMOS!$C:$C,MATCH(C4144,INSUMOS!$B:$B,0)),"")</f>
        <v/>
      </c>
      <c r="E4144" s="602"/>
      <c r="F4144" s="603" t="str">
        <f>IFERROR(INDEX(INSUMOS!$D:$D,MATCH(C4144,INSUMOS!$B:$B,0)),"")</f>
        <v/>
      </c>
      <c r="G4144" s="601"/>
      <c r="H4144" s="603">
        <f>IFERROR(G4144*F4144,0)</f>
        <v>0</v>
      </c>
      <c r="I4144" s="595"/>
    </row>
    <row r="4145" spans="2:10" ht="15.75" thickBot="1">
      <c r="B4145" s="618"/>
      <c r="C4145" s="619"/>
      <c r="D4145" s="620"/>
      <c r="E4145" s="621"/>
      <c r="F4145" s="621"/>
      <c r="G4145" s="620"/>
      <c r="H4145" s="609" t="s">
        <v>307</v>
      </c>
      <c r="I4145" s="610">
        <f>SUM(H4142:H4144)</f>
        <v>272.90068559599996</v>
      </c>
    </row>
    <row r="4146" spans="2:10" ht="15.75" thickBot="1">
      <c r="H4146" s="666"/>
      <c r="I4146" s="667"/>
    </row>
    <row r="4147" spans="2:10" ht="33" customHeight="1" thickBot="1">
      <c r="B4147" s="571"/>
      <c r="C4147" s="572" t="str">
        <f>+$C$2</f>
        <v>MANTENIMIENTO RESTAURANTES ESCOLARES</v>
      </c>
      <c r="D4147" s="573"/>
      <c r="E4147" s="573"/>
      <c r="F4147" s="573"/>
      <c r="G4147" s="574"/>
      <c r="H4147" s="575"/>
      <c r="I4147" s="576"/>
    </row>
    <row r="4148" spans="2:10" ht="33" customHeight="1" thickBot="1">
      <c r="B4148" s="577"/>
      <c r="C4148" s="578" t="str">
        <f>+$C$3</f>
        <v>GOBERNACION DE ANTIOQUIA</v>
      </c>
      <c r="D4148" s="579"/>
      <c r="E4148" s="579"/>
      <c r="F4148" s="579"/>
      <c r="G4148" s="580"/>
      <c r="H4148" s="581"/>
      <c r="I4148" s="582"/>
    </row>
    <row r="4149" spans="2:10" ht="15.75" thickBot="1">
      <c r="B4149" s="593"/>
      <c r="I4149" s="595"/>
    </row>
    <row r="4150" spans="2:10" ht="15.75" thickBot="1">
      <c r="B4150" s="589" t="s">
        <v>6</v>
      </c>
      <c r="C4150" s="773" t="str">
        <f>INDEX(ACTIVIDADES!$C:$C,MATCH(B4151,ACTIVIDADES!$B:$B,0))</f>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
      <c r="D4150" s="774"/>
      <c r="E4150" s="774"/>
      <c r="F4150" s="774"/>
      <c r="G4150" s="775"/>
      <c r="H4150" s="587" t="s">
        <v>289</v>
      </c>
      <c r="I4150" s="588" t="s">
        <v>290</v>
      </c>
    </row>
    <row r="4151" spans="2:10">
      <c r="B4151" s="784">
        <f>+ACTIVIDADES!B126</f>
        <v>12.159999999999997</v>
      </c>
      <c r="C4151" s="776"/>
      <c r="D4151" s="777"/>
      <c r="E4151" s="777"/>
      <c r="F4151" s="777"/>
      <c r="G4151" s="778"/>
      <c r="H4151" s="585">
        <f>IF(I4154=0,0,I4165/I4154)</f>
        <v>0.47599027104606567</v>
      </c>
      <c r="I4151" s="586">
        <f>IF(I4154=0,0,I4171/I4154)</f>
        <v>0.44993517431119451</v>
      </c>
    </row>
    <row r="4152" spans="2:10" ht="15.75" thickBot="1">
      <c r="B4152" s="785"/>
      <c r="C4152" s="776"/>
      <c r="D4152" s="777"/>
      <c r="E4152" s="777"/>
      <c r="F4152" s="777"/>
      <c r="G4152" s="778"/>
      <c r="H4152" s="587" t="s">
        <v>291</v>
      </c>
      <c r="I4152" s="588" t="s">
        <v>292</v>
      </c>
    </row>
    <row r="4153" spans="2:10" ht="15.75" thickBot="1">
      <c r="B4153" s="589" t="s">
        <v>22</v>
      </c>
      <c r="C4153" s="776"/>
      <c r="D4153" s="777"/>
      <c r="E4153" s="777"/>
      <c r="F4153" s="777"/>
      <c r="G4153" s="778"/>
      <c r="H4153" s="585">
        <f>IF(I4154=0,0,I4180/I4154)</f>
        <v>6.9575202899628E-2</v>
      </c>
      <c r="I4153" s="586">
        <f>IF(I4154=0,0,I4186/I4154)</f>
        <v>4.4993517431119448E-3</v>
      </c>
    </row>
    <row r="4154" spans="2:10" ht="15.75" thickBot="1">
      <c r="B4154" s="590" t="str">
        <f>INDEX(ACTIVIDADES!$D:$D,MATCH(B4151,ACTIVIDADES!$B:$B,0))</f>
        <v>un</v>
      </c>
      <c r="C4154" s="781"/>
      <c r="D4154" s="782"/>
      <c r="E4154" s="782"/>
      <c r="F4154" s="782"/>
      <c r="G4154" s="783"/>
      <c r="H4154" s="591" t="s">
        <v>293</v>
      </c>
      <c r="I4154" s="592">
        <f>SUM(I4165:I4186)</f>
        <v>418140.4109922073</v>
      </c>
      <c r="J4154" s="570">
        <f>+B4151</f>
        <v>12.159999999999997</v>
      </c>
    </row>
    <row r="4155" spans="2:10">
      <c r="B4155" s="593"/>
      <c r="C4155" s="594" t="s">
        <v>294</v>
      </c>
      <c r="I4155" s="595"/>
    </row>
    <row r="4156" spans="2:10">
      <c r="B4156" s="596" t="s">
        <v>295</v>
      </c>
      <c r="C4156" s="597" t="s">
        <v>296</v>
      </c>
      <c r="D4156" s="598" t="s">
        <v>297</v>
      </c>
      <c r="E4156" s="598" t="s">
        <v>298</v>
      </c>
      <c r="F4156" s="598" t="s">
        <v>299</v>
      </c>
      <c r="G4156" s="598" t="s">
        <v>300</v>
      </c>
      <c r="H4156" s="598" t="s">
        <v>301</v>
      </c>
      <c r="I4156" s="595"/>
    </row>
    <row r="4157" spans="2:10">
      <c r="B4157" s="599"/>
      <c r="C4157" s="606" t="s">
        <v>497</v>
      </c>
      <c r="D4157" s="601" t="str">
        <f>IFERROR(INDEX(INSUMOS!$C:$C,MATCH(C4157,INSUMOS!$B:$B,0)),"")</f>
        <v>m3</v>
      </c>
      <c r="E4157" s="679">
        <v>0.17849999999999999</v>
      </c>
      <c r="F4157" s="603">
        <f>IFERROR(INDEX(INSUMOS!$D:$D,MATCH(C4157,INSUMOS!$B:$B,0)),"")</f>
        <v>651719.93032769777</v>
      </c>
      <c r="G4157" s="615"/>
      <c r="H4157" s="603">
        <f>IFERROR(G4157*F4157*E4157+F4157*E4157,0)</f>
        <v>116332.00756349404</v>
      </c>
      <c r="I4157" s="595"/>
    </row>
    <row r="4158" spans="2:10">
      <c r="B4158" s="599"/>
      <c r="C4158" s="606" t="s">
        <v>304</v>
      </c>
      <c r="D4158" s="601" t="str">
        <f>IFERROR(INDEX(INSUMOS!$C:$C,MATCH(C4158,INSUMOS!$B:$B,0)),"")</f>
        <v>lb</v>
      </c>
      <c r="E4158" s="679">
        <v>0.105</v>
      </c>
      <c r="F4158" s="603">
        <f>IFERROR(INDEX(INSUMOS!$D:$D,MATCH(C4158,INSUMOS!$B:$B,0)),"")</f>
        <v>5512</v>
      </c>
      <c r="G4158" s="615"/>
      <c r="H4158" s="603">
        <f t="shared" ref="H4158:H4164" si="115">IFERROR(G4158*F4158*E4158+F4158*E4158,0)</f>
        <v>578.76</v>
      </c>
      <c r="I4158" s="595"/>
    </row>
    <row r="4159" spans="2:10">
      <c r="B4159" s="599"/>
      <c r="C4159" s="622" t="s">
        <v>334</v>
      </c>
      <c r="D4159" s="601" t="str">
        <f>IFERROR(INDEX(INSUMOS!$C:$C,MATCH(C4159,INSUMOS!$B:$B,0)),"")</f>
        <v>un</v>
      </c>
      <c r="E4159" s="679">
        <v>0.8</v>
      </c>
      <c r="F4159" s="603">
        <f>IFERROR(INDEX(INSUMOS!$D:$D,MATCH(C4159,INSUMOS!$B:$B,0)),"")</f>
        <v>8900</v>
      </c>
      <c r="G4159" s="615"/>
      <c r="H4159" s="603">
        <f t="shared" si="115"/>
        <v>7120</v>
      </c>
      <c r="I4159" s="595"/>
    </row>
    <row r="4160" spans="2:10">
      <c r="B4160" s="599"/>
      <c r="C4160" s="622" t="s">
        <v>498</v>
      </c>
      <c r="D4160" s="601" t="str">
        <f>IFERROR(INDEX(INSUMOS!$C:$C,MATCH(C4160,INSUMOS!$B:$B,0)),"")</f>
        <v>un</v>
      </c>
      <c r="E4160" s="679">
        <v>1</v>
      </c>
      <c r="F4160" s="603">
        <f>IFERROR(INDEX(INSUMOS!$D:$D,MATCH(C4160,INSUMOS!$B:$B,0)),"")</f>
        <v>75000</v>
      </c>
      <c r="G4160" s="615"/>
      <c r="H4160" s="603">
        <f t="shared" si="115"/>
        <v>75000</v>
      </c>
      <c r="I4160" s="595"/>
    </row>
    <row r="4161" spans="2:9">
      <c r="B4161" s="599"/>
      <c r="C4161" s="616"/>
      <c r="D4161" s="601" t="str">
        <f>IFERROR(INDEX(INSUMOS!$C:$C,MATCH(C4161,INSUMOS!$B:$B,0)),"")</f>
        <v/>
      </c>
      <c r="E4161" s="679"/>
      <c r="F4161" s="603" t="str">
        <f>IFERROR(INDEX(INSUMOS!$D:$D,MATCH(C4161,INSUMOS!$B:$B,0)),"")</f>
        <v/>
      </c>
      <c r="G4161" s="615"/>
      <c r="H4161" s="603">
        <f t="shared" si="115"/>
        <v>0</v>
      </c>
      <c r="I4161" s="595"/>
    </row>
    <row r="4162" spans="2:9">
      <c r="B4162" s="599"/>
      <c r="C4162" s="600"/>
      <c r="D4162" s="601" t="str">
        <f>IFERROR(INDEX(INSUMOS!$C:$C,MATCH(C4162,INSUMOS!$B:$B,0)),"")</f>
        <v/>
      </c>
      <c r="E4162" s="634"/>
      <c r="F4162" s="603" t="str">
        <f>IFERROR(INDEX(INSUMOS!$D:$D,MATCH(C4162,INSUMOS!$B:$B,0)),"")</f>
        <v/>
      </c>
      <c r="G4162" s="615"/>
      <c r="H4162" s="603">
        <f t="shared" si="115"/>
        <v>0</v>
      </c>
      <c r="I4162" s="595"/>
    </row>
    <row r="4163" spans="2:9">
      <c r="B4163" s="599"/>
      <c r="C4163" s="606"/>
      <c r="D4163" s="601" t="str">
        <f>IFERROR(INDEX(INSUMOS!$C:$C,MATCH(C4163,INSUMOS!$B:$B,0)),"")</f>
        <v/>
      </c>
      <c r="E4163" s="602"/>
      <c r="F4163" s="603" t="str">
        <f>IFERROR(INDEX(INSUMOS!$D:$D,MATCH(C4163,INSUMOS!$B:$B,0)),"")</f>
        <v/>
      </c>
      <c r="G4163" s="615"/>
      <c r="H4163" s="603">
        <f t="shared" si="115"/>
        <v>0</v>
      </c>
      <c r="I4163" s="595"/>
    </row>
    <row r="4164" spans="2:9" ht="15.75" thickBot="1">
      <c r="B4164" s="599"/>
      <c r="C4164" s="606"/>
      <c r="D4164" s="601" t="str">
        <f>IFERROR(INDEX(INSUMOS!$C:$C,MATCH(C4164,INSUMOS!$B:$B,0)),"")</f>
        <v/>
      </c>
      <c r="E4164" s="602"/>
      <c r="F4164" s="603" t="str">
        <f>IFERROR(INDEX(INSUMOS!$D:$D,MATCH(C4164,INSUMOS!$B:$B,0)),"")</f>
        <v/>
      </c>
      <c r="G4164" s="615"/>
      <c r="H4164" s="608">
        <f t="shared" si="115"/>
        <v>0</v>
      </c>
      <c r="I4164" s="595"/>
    </row>
    <row r="4165" spans="2:9" ht="15.75" thickBot="1">
      <c r="B4165" s="593"/>
      <c r="H4165" s="609" t="s">
        <v>307</v>
      </c>
      <c r="I4165" s="610">
        <f>SUM(H4157:H4164)</f>
        <v>199030.76756349404</v>
      </c>
    </row>
    <row r="4166" spans="2:9">
      <c r="B4166" s="593"/>
      <c r="C4166" s="611" t="s">
        <v>308</v>
      </c>
      <c r="I4166" s="595"/>
    </row>
    <row r="4167" spans="2:9">
      <c r="B4167" s="596" t="s">
        <v>295</v>
      </c>
      <c r="C4167" s="597" t="s">
        <v>296</v>
      </c>
      <c r="D4167" s="598" t="s">
        <v>309</v>
      </c>
      <c r="E4167" s="612" t="s">
        <v>310</v>
      </c>
      <c r="F4167" s="612"/>
      <c r="G4167" s="613" t="s">
        <v>311</v>
      </c>
      <c r="H4167" s="614" t="s">
        <v>301</v>
      </c>
      <c r="I4167" s="595"/>
    </row>
    <row r="4168" spans="2:9">
      <c r="B4168" s="599"/>
      <c r="C4168" s="606" t="s">
        <v>312</v>
      </c>
      <c r="D4168" s="601">
        <v>2</v>
      </c>
      <c r="E4168" s="615">
        <f>IFERROR(INDEX('MANO DE OBRA'!$F:$F,MATCH(C4168,'MANO DE OBRA'!$B:$B,0)),"")</f>
        <v>0.77116642793298318</v>
      </c>
      <c r="F4168" s="603">
        <f>IFERROR(INDEX('MANO DE OBRA'!$J:$J,MATCH(C4168,'MANO DE OBRA'!$B:$B,0)),"")</f>
        <v>103371.47181666666</v>
      </c>
      <c r="G4168" s="83">
        <v>2</v>
      </c>
      <c r="H4168" s="603">
        <f>IFERROR((F4168/G4168)*D4168,0)</f>
        <v>103371.47181666666</v>
      </c>
      <c r="I4168" s="595"/>
    </row>
    <row r="4169" spans="2:9">
      <c r="B4169" s="599"/>
      <c r="C4169" s="606" t="s">
        <v>330</v>
      </c>
      <c r="D4169" s="601">
        <v>1</v>
      </c>
      <c r="E4169" s="615">
        <f>IFERROR(INDEX('MANO DE OBRA'!$F:$F,MATCH(C4169,'MANO DE OBRA'!$B:$B,0)),"")</f>
        <v>0.77116642793298318</v>
      </c>
      <c r="F4169" s="603">
        <f>IFERROR(INDEX('MANO DE OBRA'!$J:$J,MATCH(C4169,'MANO DE OBRA'!$B:$B,0)),"")</f>
        <v>169529.21377933328</v>
      </c>
      <c r="G4169" s="83">
        <f>+G4168</f>
        <v>2</v>
      </c>
      <c r="H4169" s="603">
        <f>IFERROR((F4169/G4169)*D4169,0)</f>
        <v>84764.60688966664</v>
      </c>
      <c r="I4169" s="595"/>
    </row>
    <row r="4170" spans="2:9" ht="15.75" thickBot="1">
      <c r="B4170" s="599"/>
      <c r="C4170" s="606"/>
      <c r="D4170" s="601"/>
      <c r="E4170" s="615" t="str">
        <f>IFERROR(INDEX('MANO DE OBRA'!$F:$F,MATCH(C4170,'MANO DE OBRA'!$B:$B,0)),"")</f>
        <v/>
      </c>
      <c r="F4170" s="603" t="str">
        <f>IFERROR(INDEX('MANO DE OBRA'!$J:$J,MATCH(C4170,'MANO DE OBRA'!$B:$B,0)),"")</f>
        <v/>
      </c>
      <c r="G4170" s="83"/>
      <c r="H4170" s="603">
        <f>IFERROR((F4170/G4170)*D4170,0)</f>
        <v>0</v>
      </c>
      <c r="I4170" s="595"/>
    </row>
    <row r="4171" spans="2:9" ht="15.75" thickBot="1">
      <c r="B4171" s="593"/>
      <c r="H4171" s="609" t="s">
        <v>307</v>
      </c>
      <c r="I4171" s="610">
        <f>SUM(H4168:H4170)</f>
        <v>188136.0787063333</v>
      </c>
    </row>
    <row r="4172" spans="2:9">
      <c r="B4172" s="593"/>
      <c r="C4172" s="611" t="s">
        <v>313</v>
      </c>
      <c r="I4172" s="595"/>
    </row>
    <row r="4173" spans="2:9" ht="30">
      <c r="B4173" s="596" t="s">
        <v>295</v>
      </c>
      <c r="C4173" s="597" t="s">
        <v>296</v>
      </c>
      <c r="D4173" s="613" t="s">
        <v>238</v>
      </c>
      <c r="E4173" s="613" t="s">
        <v>22</v>
      </c>
      <c r="F4173" s="613" t="s">
        <v>314</v>
      </c>
      <c r="G4173" s="613" t="s">
        <v>315</v>
      </c>
      <c r="H4173" s="613" t="s">
        <v>301</v>
      </c>
      <c r="I4173" s="595"/>
    </row>
    <row r="4174" spans="2:9">
      <c r="B4174" s="599"/>
      <c r="C4174" s="616" t="s">
        <v>316</v>
      </c>
      <c r="D4174" s="615">
        <v>0.05</v>
      </c>
      <c r="E4174" s="602"/>
      <c r="F4174" s="603">
        <f>+I4171</f>
        <v>188136.0787063333</v>
      </c>
      <c r="G4174" s="601">
        <v>1</v>
      </c>
      <c r="H4174" s="603">
        <f>IFERROR(G4174*F4174*D4174,0)</f>
        <v>9406.803935316666</v>
      </c>
      <c r="I4174" s="595"/>
    </row>
    <row r="4175" spans="2:9" ht="30">
      <c r="B4175" s="599"/>
      <c r="C4175" s="606" t="s">
        <v>333</v>
      </c>
      <c r="D4175" s="601"/>
      <c r="E4175" s="601" t="str">
        <f>IFERROR(INDEX(INSUMOS!$C:$C,MATCH(C4175,INSUMOS!$B:$B,0)),"")</f>
        <v>día</v>
      </c>
      <c r="F4175" s="607">
        <f>IFERROR(INDEX(INSUMOS!$D:$D,MATCH(C4175,INSUMOS!$B:$B,0)),"")</f>
        <v>40610</v>
      </c>
      <c r="G4175" s="680">
        <v>0.14000000000000001</v>
      </c>
      <c r="H4175" s="603">
        <f>IFERROR(G4175*F4175,0)</f>
        <v>5685.4000000000005</v>
      </c>
      <c r="I4175" s="595"/>
    </row>
    <row r="4176" spans="2:9">
      <c r="B4176" s="599"/>
      <c r="C4176" s="622" t="s">
        <v>345</v>
      </c>
      <c r="D4176" s="601"/>
      <c r="E4176" s="601" t="str">
        <f>IFERROR(INDEX(INSUMOS!$C:$C,MATCH(C4176,INSUMOS!$B:$B,0)),"")</f>
        <v>pieza</v>
      </c>
      <c r="F4176" s="607">
        <f>IFERROR(INDEX(INSUMOS!$D:$D,MATCH(C4176,INSUMOS!$B:$B,0)),"")</f>
        <v>14000</v>
      </c>
      <c r="G4176" s="637">
        <v>1</v>
      </c>
      <c r="H4176" s="603">
        <f>IFERROR(G4176*F4176,0)</f>
        <v>14000</v>
      </c>
      <c r="I4176" s="595"/>
    </row>
    <row r="4177" spans="2:9">
      <c r="B4177" s="599"/>
      <c r="C4177" s="636"/>
      <c r="D4177" s="601"/>
      <c r="E4177" s="601" t="str">
        <f>IFERROR(INDEX(INSUMOS!$C:$C,MATCH(C4177,INSUMOS!$B:$B,0)),"")</f>
        <v/>
      </c>
      <c r="F4177" s="607" t="str">
        <f>IFERROR(INDEX(INSUMOS!$D:$D,MATCH(C4177,INSUMOS!$B:$B,0)),"")</f>
        <v/>
      </c>
      <c r="G4177" s="637"/>
      <c r="H4177" s="603">
        <f>IFERROR(G4177*F4177,0)</f>
        <v>0</v>
      </c>
      <c r="I4177" s="595"/>
    </row>
    <row r="4178" spans="2:9">
      <c r="B4178" s="599"/>
      <c r="C4178" s="600"/>
      <c r="D4178" s="601"/>
      <c r="E4178" s="601" t="str">
        <f>IFERROR(INDEX(INSUMOS!$C:$C,MATCH(C4178,INSUMOS!$B:$B,0)),"")</f>
        <v/>
      </c>
      <c r="F4178" s="607" t="str">
        <f>IFERROR(INDEX(INSUMOS!$D:$D,MATCH(C4178,INSUMOS!$B:$B,0)),"")</f>
        <v/>
      </c>
      <c r="G4178" s="83"/>
      <c r="H4178" s="603">
        <f>IFERROR(G4178*F4178,0)</f>
        <v>0</v>
      </c>
      <c r="I4178" s="595"/>
    </row>
    <row r="4179" spans="2:9" ht="15.75" thickBot="1">
      <c r="B4179" s="599"/>
      <c r="C4179" s="600"/>
      <c r="D4179" s="601"/>
      <c r="E4179" s="601" t="str">
        <f>IFERROR(INDEX(INSUMOS!$C:$C,MATCH(C4179,INSUMOS!$B:$B,0)),"")</f>
        <v/>
      </c>
      <c r="F4179" s="607" t="str">
        <f>IFERROR(INDEX(INSUMOS!$D:$D,MATCH(C4179,INSUMOS!$B:$B,0)),"")</f>
        <v/>
      </c>
      <c r="G4179" s="83"/>
      <c r="H4179" s="608">
        <f>IFERROR(G4179*F4179,0)</f>
        <v>0</v>
      </c>
      <c r="I4179" s="595"/>
    </row>
    <row r="4180" spans="2:9" ht="15.75" thickBot="1">
      <c r="B4180" s="593"/>
      <c r="H4180" s="609" t="s">
        <v>307</v>
      </c>
      <c r="I4180" s="610">
        <f>SUM(H4174:H4179)</f>
        <v>29092.203935316666</v>
      </c>
    </row>
    <row r="4181" spans="2:9">
      <c r="B4181" s="593"/>
      <c r="C4181" s="611" t="s">
        <v>317</v>
      </c>
      <c r="I4181" s="595"/>
    </row>
    <row r="4182" spans="2:9" ht="30">
      <c r="B4182" s="596" t="s">
        <v>295</v>
      </c>
      <c r="C4182" s="597" t="s">
        <v>296</v>
      </c>
      <c r="D4182" s="613" t="s">
        <v>238</v>
      </c>
      <c r="E4182" s="613" t="s">
        <v>22</v>
      </c>
      <c r="F4182" s="613" t="s">
        <v>314</v>
      </c>
      <c r="G4182" s="613" t="s">
        <v>315</v>
      </c>
      <c r="H4182" s="598" t="s">
        <v>301</v>
      </c>
      <c r="I4182" s="595"/>
    </row>
    <row r="4183" spans="2:9">
      <c r="B4183" s="599"/>
      <c r="C4183" s="616" t="s">
        <v>461</v>
      </c>
      <c r="D4183" s="615">
        <v>0.01</v>
      </c>
      <c r="E4183" s="617">
        <v>1</v>
      </c>
      <c r="F4183" s="603">
        <f>+I4171</f>
        <v>188136.0787063333</v>
      </c>
      <c r="G4183" s="601">
        <v>0.01</v>
      </c>
      <c r="H4183" s="603">
        <f>IFERROR(G4183*F4183,0)</f>
        <v>1881.360787063333</v>
      </c>
      <c r="I4183" s="595"/>
    </row>
    <row r="4184" spans="2:9">
      <c r="B4184" s="599"/>
      <c r="C4184" s="600"/>
      <c r="E4184" s="601" t="str">
        <f>IFERROR(INDEX(INSUMOS!$C:$C,MATCH(C4184,INSUMOS!$B:$B,0)),"")</f>
        <v/>
      </c>
      <c r="F4184" s="603" t="str">
        <f>IFERROR(INDEX(INSUMOS!$D:$D,MATCH(C4184,INSUMOS!$B:$B,0)),"")</f>
        <v/>
      </c>
      <c r="G4184" s="601">
        <v>1</v>
      </c>
      <c r="H4184" s="603">
        <f>IFERROR(G4184*F4184,0)</f>
        <v>0</v>
      </c>
      <c r="I4184" s="595"/>
    </row>
    <row r="4185" spans="2:9" ht="15.75" thickBot="1">
      <c r="B4185" s="599"/>
      <c r="C4185" s="606"/>
      <c r="D4185" s="601" t="str">
        <f>IFERROR(INDEX(INSUMOS!$C:$C,MATCH(C4185,INSUMOS!$B:$B,0)),"")</f>
        <v/>
      </c>
      <c r="E4185" s="602"/>
      <c r="F4185" s="603" t="str">
        <f>IFERROR(INDEX(INSUMOS!$D:$D,MATCH(C4185,INSUMOS!$B:$B,0)),"")</f>
        <v/>
      </c>
      <c r="G4185" s="601"/>
      <c r="H4185" s="603">
        <f>IFERROR(G4185*F4185,0)</f>
        <v>0</v>
      </c>
      <c r="I4185" s="595"/>
    </row>
    <row r="4186" spans="2:9" ht="15.75" thickBot="1">
      <c r="B4186" s="618"/>
      <c r="C4186" s="619"/>
      <c r="D4186" s="620"/>
      <c r="E4186" s="621"/>
      <c r="F4186" s="621"/>
      <c r="G4186" s="620"/>
      <c r="H4186" s="609" t="s">
        <v>307</v>
      </c>
      <c r="I4186" s="610">
        <f>SUM(H4183:H4185)</f>
        <v>1881.360787063333</v>
      </c>
    </row>
    <row r="4187" spans="2:9" ht="15.75" thickBot="1">
      <c r="H4187" s="666"/>
      <c r="I4187" s="667"/>
    </row>
    <row r="4188" spans="2:9" ht="33" customHeight="1" thickBot="1">
      <c r="B4188" s="571"/>
      <c r="C4188" s="572" t="str">
        <f>+$C$2</f>
        <v>MANTENIMIENTO RESTAURANTES ESCOLARES</v>
      </c>
      <c r="D4188" s="573"/>
      <c r="E4188" s="573"/>
      <c r="F4188" s="573"/>
      <c r="G4188" s="574"/>
      <c r="H4188" s="575"/>
      <c r="I4188" s="576"/>
    </row>
    <row r="4189" spans="2:9" ht="33" customHeight="1" thickBot="1">
      <c r="B4189" s="577"/>
      <c r="C4189" s="578" t="str">
        <f>+$C$3</f>
        <v>GOBERNACION DE ANTIOQUIA</v>
      </c>
      <c r="D4189" s="579"/>
      <c r="E4189" s="579"/>
      <c r="F4189" s="579"/>
      <c r="G4189" s="580"/>
      <c r="H4189" s="581"/>
      <c r="I4189" s="582"/>
    </row>
    <row r="4190" spans="2:9" ht="15.75" thickBot="1">
      <c r="B4190" s="593"/>
      <c r="I4190" s="595"/>
    </row>
    <row r="4191" spans="2:9" ht="15.75" thickBot="1">
      <c r="B4191" s="589" t="s">
        <v>6</v>
      </c>
      <c r="C4191" s="773" t="str">
        <f>INDEX(ACTIVIDADES!$C:$C,MATCH(B4192,ACTIVIDADES!$B:$B,0))</f>
        <v>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v>
      </c>
      <c r="D4191" s="774"/>
      <c r="E4191" s="774"/>
      <c r="F4191" s="774"/>
      <c r="G4191" s="775"/>
      <c r="H4191" s="587" t="s">
        <v>289</v>
      </c>
      <c r="I4191" s="588" t="s">
        <v>290</v>
      </c>
    </row>
    <row r="4192" spans="2:9">
      <c r="B4192" s="784">
        <f>+ACTIVIDADES!B127</f>
        <v>12.169999999999996</v>
      </c>
      <c r="C4192" s="776"/>
      <c r="D4192" s="777"/>
      <c r="E4192" s="777"/>
      <c r="F4192" s="777"/>
      <c r="G4192" s="778"/>
      <c r="H4192" s="585">
        <f>IF(I4195=0,0,I4206/I4195)</f>
        <v>0.59822844885109494</v>
      </c>
      <c r="I4192" s="586">
        <f>IF(I4195=0,0,I4212/I4195)</f>
        <v>0.34497671113918027</v>
      </c>
    </row>
    <row r="4193" spans="2:10" ht="15.75" thickBot="1">
      <c r="B4193" s="785"/>
      <c r="C4193" s="776"/>
      <c r="D4193" s="777"/>
      <c r="E4193" s="777"/>
      <c r="F4193" s="777"/>
      <c r="G4193" s="778"/>
      <c r="H4193" s="587" t="s">
        <v>291</v>
      </c>
      <c r="I4193" s="588" t="s">
        <v>292</v>
      </c>
    </row>
    <row r="4194" spans="2:10" ht="15.75" thickBot="1">
      <c r="B4194" s="589" t="s">
        <v>22</v>
      </c>
      <c r="C4194" s="776"/>
      <c r="D4194" s="777"/>
      <c r="E4194" s="777"/>
      <c r="F4194" s="777"/>
      <c r="G4194" s="778"/>
      <c r="H4194" s="585">
        <f>IF(I4195=0,0,I4221/I4195)</f>
        <v>5.3345072898332978E-2</v>
      </c>
      <c r="I4194" s="586">
        <f>IF(I4195=0,0,I4227/I4195)</f>
        <v>3.4497671113918028E-3</v>
      </c>
    </row>
    <row r="4195" spans="2:10" ht="15.75" thickBot="1">
      <c r="B4195" s="590" t="str">
        <f>INDEX(ACTIVIDADES!$D:$D,MATCH(B4192,ACTIVIDADES!$B:$B,0))</f>
        <v>un</v>
      </c>
      <c r="C4195" s="781"/>
      <c r="D4195" s="782"/>
      <c r="E4195" s="782"/>
      <c r="F4195" s="782"/>
      <c r="G4195" s="783"/>
      <c r="H4195" s="591" t="s">
        <v>293</v>
      </c>
      <c r="I4195" s="592">
        <f>SUM(I4206:I4227)</f>
        <v>545358.78113357665</v>
      </c>
      <c r="J4195" s="570">
        <f>+B4192</f>
        <v>12.169999999999996</v>
      </c>
    </row>
    <row r="4196" spans="2:10">
      <c r="B4196" s="593"/>
      <c r="C4196" s="594" t="s">
        <v>294</v>
      </c>
      <c r="I4196" s="595"/>
    </row>
    <row r="4197" spans="2:10">
      <c r="B4197" s="596" t="s">
        <v>295</v>
      </c>
      <c r="C4197" s="597" t="s">
        <v>296</v>
      </c>
      <c r="D4197" s="598" t="s">
        <v>297</v>
      </c>
      <c r="E4197" s="598" t="s">
        <v>298</v>
      </c>
      <c r="F4197" s="598" t="s">
        <v>299</v>
      </c>
      <c r="G4197" s="598" t="s">
        <v>300</v>
      </c>
      <c r="H4197" s="598" t="s">
        <v>301</v>
      </c>
      <c r="I4197" s="595"/>
    </row>
    <row r="4198" spans="2:10">
      <c r="B4198" s="599"/>
      <c r="C4198" s="606" t="s">
        <v>497</v>
      </c>
      <c r="D4198" s="601" t="str">
        <f>IFERROR(INDEX(INSUMOS!$C:$C,MATCH(C4198,INSUMOS!$B:$B,0)),"")</f>
        <v>m3</v>
      </c>
      <c r="E4198" s="679">
        <v>0.32</v>
      </c>
      <c r="F4198" s="603">
        <f>IFERROR(INDEX(INSUMOS!$D:$D,MATCH(C4198,INSUMOS!$B:$B,0)),"")</f>
        <v>651719.93032769777</v>
      </c>
      <c r="G4198" s="615"/>
      <c r="H4198" s="603">
        <f>IFERROR(G4198*F4198*E4198+F4198*E4198,0)</f>
        <v>208550.37770486329</v>
      </c>
      <c r="I4198" s="595"/>
    </row>
    <row r="4199" spans="2:10">
      <c r="B4199" s="599"/>
      <c r="C4199" s="606" t="s">
        <v>304</v>
      </c>
      <c r="D4199" s="601" t="str">
        <f>IFERROR(INDEX(INSUMOS!$C:$C,MATCH(C4199,INSUMOS!$B:$B,0)),"")</f>
        <v>lb</v>
      </c>
      <c r="E4199" s="679">
        <v>0.105</v>
      </c>
      <c r="F4199" s="603">
        <f>IFERROR(INDEX(INSUMOS!$D:$D,MATCH(C4199,INSUMOS!$B:$B,0)),"")</f>
        <v>5512</v>
      </c>
      <c r="G4199" s="615"/>
      <c r="H4199" s="603">
        <f t="shared" ref="H4199:H4205" si="116">IFERROR(G4199*F4199*E4199+F4199*E4199,0)</f>
        <v>578.76</v>
      </c>
      <c r="I4199" s="595"/>
    </row>
    <row r="4200" spans="2:10">
      <c r="B4200" s="599"/>
      <c r="C4200" s="622" t="s">
        <v>334</v>
      </c>
      <c r="D4200" s="601" t="str">
        <f>IFERROR(INDEX(INSUMOS!$C:$C,MATCH(C4200,INSUMOS!$B:$B,0)),"")</f>
        <v>un</v>
      </c>
      <c r="E4200" s="679">
        <v>0.8</v>
      </c>
      <c r="F4200" s="603">
        <f>IFERROR(INDEX(INSUMOS!$D:$D,MATCH(C4200,INSUMOS!$B:$B,0)),"")</f>
        <v>8900</v>
      </c>
      <c r="G4200" s="615"/>
      <c r="H4200" s="603">
        <f t="shared" si="116"/>
        <v>7120</v>
      </c>
      <c r="I4200" s="595"/>
    </row>
    <row r="4201" spans="2:10">
      <c r="B4201" s="599"/>
      <c r="C4201" s="606" t="s">
        <v>499</v>
      </c>
      <c r="D4201" s="601" t="str">
        <f>IFERROR(INDEX(INSUMOS!$C:$C,MATCH(C4201,INSUMOS!$B:$B,0)),"")</f>
        <v>un</v>
      </c>
      <c r="E4201" s="679">
        <v>1</v>
      </c>
      <c r="F4201" s="603">
        <f>IFERROR(INDEX(INSUMOS!$D:$D,MATCH(C4201,INSUMOS!$B:$B,0)),"")</f>
        <v>110000</v>
      </c>
      <c r="G4201" s="615"/>
      <c r="H4201" s="603">
        <f t="shared" si="116"/>
        <v>110000</v>
      </c>
      <c r="I4201" s="595"/>
    </row>
    <row r="4202" spans="2:10">
      <c r="B4202" s="599"/>
      <c r="C4202" s="616"/>
      <c r="D4202" s="601" t="str">
        <f>IFERROR(INDEX(INSUMOS!$C:$C,MATCH(C4202,INSUMOS!$B:$B,0)),"")</f>
        <v/>
      </c>
      <c r="E4202" s="679"/>
      <c r="F4202" s="603" t="str">
        <f>IFERROR(INDEX(INSUMOS!$D:$D,MATCH(C4202,INSUMOS!$B:$B,0)),"")</f>
        <v/>
      </c>
      <c r="G4202" s="615"/>
      <c r="H4202" s="603">
        <f t="shared" si="116"/>
        <v>0</v>
      </c>
      <c r="I4202" s="595"/>
    </row>
    <row r="4203" spans="2:10">
      <c r="B4203" s="599"/>
      <c r="C4203" s="600"/>
      <c r="D4203" s="601" t="str">
        <f>IFERROR(INDEX(INSUMOS!$C:$C,MATCH(C4203,INSUMOS!$B:$B,0)),"")</f>
        <v/>
      </c>
      <c r="E4203" s="634"/>
      <c r="F4203" s="603" t="str">
        <f>IFERROR(INDEX(INSUMOS!$D:$D,MATCH(C4203,INSUMOS!$B:$B,0)),"")</f>
        <v/>
      </c>
      <c r="G4203" s="615"/>
      <c r="H4203" s="603">
        <f t="shared" si="116"/>
        <v>0</v>
      </c>
      <c r="I4203" s="595"/>
    </row>
    <row r="4204" spans="2:10">
      <c r="B4204" s="599"/>
      <c r="C4204" s="606"/>
      <c r="D4204" s="601" t="str">
        <f>IFERROR(INDEX(INSUMOS!$C:$C,MATCH(C4204,INSUMOS!$B:$B,0)),"")</f>
        <v/>
      </c>
      <c r="E4204" s="602"/>
      <c r="F4204" s="603" t="str">
        <f>IFERROR(INDEX(INSUMOS!$D:$D,MATCH(C4204,INSUMOS!$B:$B,0)),"")</f>
        <v/>
      </c>
      <c r="G4204" s="615"/>
      <c r="H4204" s="603">
        <f t="shared" si="116"/>
        <v>0</v>
      </c>
      <c r="I4204" s="595"/>
    </row>
    <row r="4205" spans="2:10" ht="15.75" thickBot="1">
      <c r="B4205" s="599"/>
      <c r="C4205" s="606"/>
      <c r="D4205" s="601" t="str">
        <f>IFERROR(INDEX(INSUMOS!$C:$C,MATCH(C4205,INSUMOS!$B:$B,0)),"")</f>
        <v/>
      </c>
      <c r="E4205" s="602"/>
      <c r="F4205" s="603" t="str">
        <f>IFERROR(INDEX(INSUMOS!$D:$D,MATCH(C4205,INSUMOS!$B:$B,0)),"")</f>
        <v/>
      </c>
      <c r="G4205" s="615"/>
      <c r="H4205" s="608">
        <f t="shared" si="116"/>
        <v>0</v>
      </c>
      <c r="I4205" s="595"/>
    </row>
    <row r="4206" spans="2:10" ht="15.75" thickBot="1">
      <c r="B4206" s="593"/>
      <c r="H4206" s="609" t="s">
        <v>307</v>
      </c>
      <c r="I4206" s="610">
        <f>SUM(H4198:H4205)</f>
        <v>326249.13770486333</v>
      </c>
    </row>
    <row r="4207" spans="2:10">
      <c r="B4207" s="593"/>
      <c r="C4207" s="611" t="s">
        <v>308</v>
      </c>
      <c r="I4207" s="595"/>
    </row>
    <row r="4208" spans="2:10">
      <c r="B4208" s="596" t="s">
        <v>295</v>
      </c>
      <c r="C4208" s="597" t="s">
        <v>296</v>
      </c>
      <c r="D4208" s="598" t="s">
        <v>309</v>
      </c>
      <c r="E4208" s="612" t="s">
        <v>310</v>
      </c>
      <c r="F4208" s="612"/>
      <c r="G4208" s="613" t="s">
        <v>311</v>
      </c>
      <c r="H4208" s="614" t="s">
        <v>301</v>
      </c>
      <c r="I4208" s="595"/>
    </row>
    <row r="4209" spans="2:9">
      <c r="B4209" s="599"/>
      <c r="C4209" s="606" t="s">
        <v>312</v>
      </c>
      <c r="D4209" s="601">
        <v>2</v>
      </c>
      <c r="E4209" s="615">
        <f>IFERROR(INDEX('MANO DE OBRA'!$F:$F,MATCH(C4209,'MANO DE OBRA'!$B:$B,0)),"")</f>
        <v>0.77116642793298318</v>
      </c>
      <c r="F4209" s="603">
        <f>IFERROR(INDEX('MANO DE OBRA'!$J:$J,MATCH(C4209,'MANO DE OBRA'!$B:$B,0)),"")</f>
        <v>103371.47181666666</v>
      </c>
      <c r="G4209" s="83">
        <v>2</v>
      </c>
      <c r="H4209" s="603">
        <f>IFERROR((F4209/G4209)*D4209,0)</f>
        <v>103371.47181666666</v>
      </c>
      <c r="I4209" s="595"/>
    </row>
    <row r="4210" spans="2:9">
      <c r="B4210" s="599"/>
      <c r="C4210" s="606" t="s">
        <v>330</v>
      </c>
      <c r="D4210" s="601">
        <v>1</v>
      </c>
      <c r="E4210" s="615">
        <f>IFERROR(INDEX('MANO DE OBRA'!$F:$F,MATCH(C4210,'MANO DE OBRA'!$B:$B,0)),"")</f>
        <v>0.77116642793298318</v>
      </c>
      <c r="F4210" s="603">
        <f>IFERROR(INDEX('MANO DE OBRA'!$J:$J,MATCH(C4210,'MANO DE OBRA'!$B:$B,0)),"")</f>
        <v>169529.21377933328</v>
      </c>
      <c r="G4210" s="83">
        <f>+G4209</f>
        <v>2</v>
      </c>
      <c r="H4210" s="603">
        <f>IFERROR((F4210/G4210)*D4210,0)</f>
        <v>84764.60688966664</v>
      </c>
      <c r="I4210" s="595"/>
    </row>
    <row r="4211" spans="2:9" ht="15.75" thickBot="1">
      <c r="B4211" s="599"/>
      <c r="C4211" s="606"/>
      <c r="D4211" s="601"/>
      <c r="E4211" s="615" t="str">
        <f>IFERROR(INDEX('MANO DE OBRA'!$F:$F,MATCH(C4211,'MANO DE OBRA'!$B:$B,0)),"")</f>
        <v/>
      </c>
      <c r="F4211" s="603" t="str">
        <f>IFERROR(INDEX('MANO DE OBRA'!$J:$J,MATCH(C4211,'MANO DE OBRA'!$B:$B,0)),"")</f>
        <v/>
      </c>
      <c r="G4211" s="83"/>
      <c r="H4211" s="603">
        <f>IFERROR((F4211/G4211)*D4211,0)</f>
        <v>0</v>
      </c>
      <c r="I4211" s="595"/>
    </row>
    <row r="4212" spans="2:9" ht="15.75" thickBot="1">
      <c r="B4212" s="593"/>
      <c r="H4212" s="609" t="s">
        <v>307</v>
      </c>
      <c r="I4212" s="610">
        <f>SUM(H4209:H4211)</f>
        <v>188136.0787063333</v>
      </c>
    </row>
    <row r="4213" spans="2:9">
      <c r="B4213" s="593"/>
      <c r="C4213" s="611" t="s">
        <v>313</v>
      </c>
      <c r="I4213" s="595"/>
    </row>
    <row r="4214" spans="2:9" ht="30">
      <c r="B4214" s="596" t="s">
        <v>295</v>
      </c>
      <c r="C4214" s="597" t="s">
        <v>296</v>
      </c>
      <c r="D4214" s="613" t="s">
        <v>238</v>
      </c>
      <c r="E4214" s="613" t="s">
        <v>22</v>
      </c>
      <c r="F4214" s="613" t="s">
        <v>314</v>
      </c>
      <c r="G4214" s="613" t="s">
        <v>315</v>
      </c>
      <c r="H4214" s="613" t="s">
        <v>301</v>
      </c>
      <c r="I4214" s="595"/>
    </row>
    <row r="4215" spans="2:9">
      <c r="B4215" s="599"/>
      <c r="C4215" s="616" t="s">
        <v>316</v>
      </c>
      <c r="D4215" s="615">
        <v>0.05</v>
      </c>
      <c r="E4215" s="602"/>
      <c r="F4215" s="603">
        <f>+I4212</f>
        <v>188136.0787063333</v>
      </c>
      <c r="G4215" s="601">
        <v>1</v>
      </c>
      <c r="H4215" s="603">
        <f>IFERROR(G4215*F4215*D4215,0)</f>
        <v>9406.803935316666</v>
      </c>
      <c r="I4215" s="595"/>
    </row>
    <row r="4216" spans="2:9" ht="30">
      <c r="B4216" s="599"/>
      <c r="C4216" s="606" t="s">
        <v>333</v>
      </c>
      <c r="D4216" s="601"/>
      <c r="E4216" s="601" t="str">
        <f>IFERROR(INDEX(INSUMOS!$C:$C,MATCH(C4216,INSUMOS!$B:$B,0)),"")</f>
        <v>día</v>
      </c>
      <c r="F4216" s="607">
        <f>IFERROR(INDEX(INSUMOS!$D:$D,MATCH(C4216,INSUMOS!$B:$B,0)),"")</f>
        <v>40610</v>
      </c>
      <c r="G4216" s="680">
        <v>0.14000000000000001</v>
      </c>
      <c r="H4216" s="603">
        <f>IFERROR(G4216*F4216,0)</f>
        <v>5685.4000000000005</v>
      </c>
      <c r="I4216" s="595"/>
    </row>
    <row r="4217" spans="2:9">
      <c r="B4217" s="599"/>
      <c r="C4217" s="622" t="s">
        <v>345</v>
      </c>
      <c r="D4217" s="601"/>
      <c r="E4217" s="601" t="str">
        <f>IFERROR(INDEX(INSUMOS!$C:$C,MATCH(C4217,INSUMOS!$B:$B,0)),"")</f>
        <v>pieza</v>
      </c>
      <c r="F4217" s="607">
        <f>IFERROR(INDEX(INSUMOS!$D:$D,MATCH(C4217,INSUMOS!$B:$B,0)),"")</f>
        <v>14000</v>
      </c>
      <c r="G4217" s="637">
        <v>1</v>
      </c>
      <c r="H4217" s="603">
        <f>IFERROR(G4217*F4217,0)</f>
        <v>14000</v>
      </c>
      <c r="I4217" s="595"/>
    </row>
    <row r="4218" spans="2:9">
      <c r="B4218" s="599"/>
      <c r="C4218" s="636"/>
      <c r="D4218" s="601"/>
      <c r="E4218" s="601" t="str">
        <f>IFERROR(INDEX(INSUMOS!$C:$C,MATCH(C4218,INSUMOS!$B:$B,0)),"")</f>
        <v/>
      </c>
      <c r="F4218" s="607" t="str">
        <f>IFERROR(INDEX(INSUMOS!$D:$D,MATCH(C4218,INSUMOS!$B:$B,0)),"")</f>
        <v/>
      </c>
      <c r="G4218" s="637"/>
      <c r="H4218" s="603">
        <f>IFERROR(G4218*F4218,0)</f>
        <v>0</v>
      </c>
      <c r="I4218" s="595"/>
    </row>
    <row r="4219" spans="2:9">
      <c r="B4219" s="599"/>
      <c r="C4219" s="600"/>
      <c r="D4219" s="601"/>
      <c r="E4219" s="601" t="str">
        <f>IFERROR(INDEX(INSUMOS!$C:$C,MATCH(C4219,INSUMOS!$B:$B,0)),"")</f>
        <v/>
      </c>
      <c r="F4219" s="607" t="str">
        <f>IFERROR(INDEX(INSUMOS!$D:$D,MATCH(C4219,INSUMOS!$B:$B,0)),"")</f>
        <v/>
      </c>
      <c r="G4219" s="83"/>
      <c r="H4219" s="603">
        <f>IFERROR(G4219*F4219,0)</f>
        <v>0</v>
      </c>
      <c r="I4219" s="595"/>
    </row>
    <row r="4220" spans="2:9" ht="15.75" thickBot="1">
      <c r="B4220" s="599"/>
      <c r="C4220" s="600"/>
      <c r="D4220" s="601"/>
      <c r="E4220" s="601" t="str">
        <f>IFERROR(INDEX(INSUMOS!$C:$C,MATCH(C4220,INSUMOS!$B:$B,0)),"")</f>
        <v/>
      </c>
      <c r="F4220" s="607" t="str">
        <f>IFERROR(INDEX(INSUMOS!$D:$D,MATCH(C4220,INSUMOS!$B:$B,0)),"")</f>
        <v/>
      </c>
      <c r="G4220" s="83"/>
      <c r="H4220" s="608">
        <f>IFERROR(G4220*F4220,0)</f>
        <v>0</v>
      </c>
      <c r="I4220" s="595"/>
    </row>
    <row r="4221" spans="2:9" ht="15.75" thickBot="1">
      <c r="B4221" s="593"/>
      <c r="H4221" s="609" t="s">
        <v>307</v>
      </c>
      <c r="I4221" s="610">
        <f>SUM(H4215:H4220)</f>
        <v>29092.203935316666</v>
      </c>
    </row>
    <row r="4222" spans="2:9">
      <c r="B4222" s="593"/>
      <c r="C4222" s="611" t="s">
        <v>317</v>
      </c>
      <c r="I4222" s="595"/>
    </row>
    <row r="4223" spans="2:9" ht="30">
      <c r="B4223" s="596" t="s">
        <v>295</v>
      </c>
      <c r="C4223" s="597" t="s">
        <v>296</v>
      </c>
      <c r="D4223" s="613" t="s">
        <v>238</v>
      </c>
      <c r="E4223" s="613" t="s">
        <v>22</v>
      </c>
      <c r="F4223" s="613" t="s">
        <v>314</v>
      </c>
      <c r="G4223" s="613" t="s">
        <v>315</v>
      </c>
      <c r="H4223" s="598" t="s">
        <v>301</v>
      </c>
      <c r="I4223" s="595"/>
    </row>
    <row r="4224" spans="2:9">
      <c r="B4224" s="599"/>
      <c r="C4224" s="616" t="s">
        <v>461</v>
      </c>
      <c r="D4224" s="615">
        <v>0.01</v>
      </c>
      <c r="E4224" s="617">
        <v>1</v>
      </c>
      <c r="F4224" s="603">
        <f>+I4212</f>
        <v>188136.0787063333</v>
      </c>
      <c r="G4224" s="601">
        <v>0.01</v>
      </c>
      <c r="H4224" s="603">
        <f>IFERROR(G4224*F4224,0)</f>
        <v>1881.360787063333</v>
      </c>
      <c r="I4224" s="595"/>
    </row>
    <row r="4225" spans="2:10">
      <c r="B4225" s="599"/>
      <c r="C4225" s="600"/>
      <c r="E4225" s="601" t="str">
        <f>IFERROR(INDEX(INSUMOS!$C:$C,MATCH(C4225,INSUMOS!$B:$B,0)),"")</f>
        <v/>
      </c>
      <c r="F4225" s="603" t="str">
        <f>IFERROR(INDEX(INSUMOS!$D:$D,MATCH(C4225,INSUMOS!$B:$B,0)),"")</f>
        <v/>
      </c>
      <c r="G4225" s="601">
        <v>1</v>
      </c>
      <c r="H4225" s="603">
        <f>IFERROR(G4225*F4225,0)</f>
        <v>0</v>
      </c>
      <c r="I4225" s="595"/>
    </row>
    <row r="4226" spans="2:10" ht="15.75" thickBot="1">
      <c r="B4226" s="599"/>
      <c r="C4226" s="606"/>
      <c r="D4226" s="601" t="str">
        <f>IFERROR(INDEX(INSUMOS!$C:$C,MATCH(C4226,INSUMOS!$B:$B,0)),"")</f>
        <v/>
      </c>
      <c r="E4226" s="602"/>
      <c r="F4226" s="603" t="str">
        <f>IFERROR(INDEX(INSUMOS!$D:$D,MATCH(C4226,INSUMOS!$B:$B,0)),"")</f>
        <v/>
      </c>
      <c r="G4226" s="601"/>
      <c r="H4226" s="603">
        <f>IFERROR(G4226*F4226,0)</f>
        <v>0</v>
      </c>
      <c r="I4226" s="595"/>
    </row>
    <row r="4227" spans="2:10" ht="15.75" thickBot="1">
      <c r="B4227" s="618"/>
      <c r="C4227" s="619"/>
      <c r="D4227" s="620"/>
      <c r="E4227" s="621"/>
      <c r="F4227" s="621"/>
      <c r="G4227" s="620"/>
      <c r="H4227" s="609" t="s">
        <v>307</v>
      </c>
      <c r="I4227" s="610">
        <f>SUM(H4224:H4226)</f>
        <v>1881.360787063333</v>
      </c>
    </row>
    <row r="4228" spans="2:10" ht="15.75" thickBot="1">
      <c r="H4228" s="666"/>
      <c r="I4228" s="667"/>
    </row>
    <row r="4229" spans="2:10" ht="33" customHeight="1" thickBot="1">
      <c r="B4229" s="571"/>
      <c r="C4229" s="572" t="str">
        <f>+$C$2</f>
        <v>MANTENIMIENTO RESTAURANTES ESCOLARES</v>
      </c>
      <c r="D4229" s="573"/>
      <c r="E4229" s="573"/>
      <c r="F4229" s="573"/>
      <c r="G4229" s="574"/>
      <c r="H4229" s="575"/>
      <c r="I4229" s="576"/>
    </row>
    <row r="4230" spans="2:10" ht="33" customHeight="1" thickBot="1">
      <c r="B4230" s="577"/>
      <c r="C4230" s="578" t="str">
        <f>+$C$3</f>
        <v>GOBERNACION DE ANTIOQUIA</v>
      </c>
      <c r="D4230" s="579"/>
      <c r="E4230" s="579"/>
      <c r="F4230" s="579"/>
      <c r="G4230" s="580"/>
      <c r="H4230" s="581"/>
      <c r="I4230" s="582"/>
    </row>
    <row r="4231" spans="2:10" ht="15.75" thickBot="1">
      <c r="B4231" s="593"/>
      <c r="I4231" s="595"/>
    </row>
    <row r="4232" spans="2:10" ht="15.75" thickBot="1">
      <c r="B4232" s="589" t="s">
        <v>6</v>
      </c>
      <c r="C4232" s="773" t="str">
        <f>INDEX(ACTIVIDADES!$C:$C,MATCH(B4233,ACTIVIDADES!$B:$B,0))</f>
        <v>Suministro e instalación de TUBERÍA PVC-VENTILACIÓN DE 2". Incluye accesorios, tubería 1.5m, y todo lo necesario para su buen funcionamiento.</v>
      </c>
      <c r="D4232" s="774"/>
      <c r="E4232" s="774"/>
      <c r="F4232" s="774"/>
      <c r="G4232" s="775"/>
      <c r="H4232" s="587" t="s">
        <v>289</v>
      </c>
      <c r="I4232" s="588" t="s">
        <v>290</v>
      </c>
    </row>
    <row r="4233" spans="2:10">
      <c r="B4233" s="784">
        <f>+ACTIVIDADES!B129</f>
        <v>12.179999999999996</v>
      </c>
      <c r="C4233" s="776"/>
      <c r="D4233" s="777"/>
      <c r="E4233" s="777"/>
      <c r="F4233" s="777"/>
      <c r="G4233" s="778"/>
      <c r="H4233" s="585">
        <f>IF(I4236=0,0,I4247/I4236)</f>
        <v>0.39842550750225636</v>
      </c>
      <c r="I4233" s="586">
        <f>IF(I4236=0,0,I4253/I4236)</f>
        <v>0.56752310612994672</v>
      </c>
    </row>
    <row r="4234" spans="2:10" ht="15.75" thickBot="1">
      <c r="B4234" s="785"/>
      <c r="C4234" s="776"/>
      <c r="D4234" s="777"/>
      <c r="E4234" s="777"/>
      <c r="F4234" s="777"/>
      <c r="G4234" s="778"/>
      <c r="H4234" s="587" t="s">
        <v>291</v>
      </c>
      <c r="I4234" s="588" t="s">
        <v>292</v>
      </c>
    </row>
    <row r="4235" spans="2:10" ht="15.75" thickBot="1">
      <c r="B4235" s="589" t="s">
        <v>22</v>
      </c>
      <c r="C4235" s="776"/>
      <c r="D4235" s="777"/>
      <c r="E4235" s="777"/>
      <c r="F4235" s="777"/>
      <c r="G4235" s="778"/>
      <c r="H4235" s="585">
        <f>IF(I4236=0,0,I4262/I4236)</f>
        <v>2.8376155306497338E-2</v>
      </c>
      <c r="I4235" s="586">
        <f>IF(I4236=0,0,I4268/I4236)</f>
        <v>5.6752310612994666E-3</v>
      </c>
    </row>
    <row r="4236" spans="2:10" ht="15.75" thickBot="1">
      <c r="B4236" s="590" t="str">
        <f>INDEX(ACTIVIDADES!$D:$D,MATCH(B4233,ACTIVIDADES!$B:$B,0))</f>
        <v>m</v>
      </c>
      <c r="C4236" s="781"/>
      <c r="D4236" s="782"/>
      <c r="E4236" s="782"/>
      <c r="F4236" s="782"/>
      <c r="G4236" s="783"/>
      <c r="H4236" s="591" t="s">
        <v>293</v>
      </c>
      <c r="I4236" s="592">
        <f>SUM(I4247:I4268)</f>
        <v>48086.268673176004</v>
      </c>
      <c r="J4236" s="570">
        <f>+B4233</f>
        <v>12.179999999999996</v>
      </c>
    </row>
    <row r="4237" spans="2:10">
      <c r="B4237" s="593"/>
      <c r="C4237" s="594" t="s">
        <v>294</v>
      </c>
      <c r="I4237" s="595"/>
    </row>
    <row r="4238" spans="2:10">
      <c r="B4238" s="596" t="s">
        <v>295</v>
      </c>
      <c r="C4238" s="597" t="s">
        <v>296</v>
      </c>
      <c r="D4238" s="598" t="s">
        <v>297</v>
      </c>
      <c r="E4238" s="598" t="s">
        <v>298</v>
      </c>
      <c r="F4238" s="598" t="s">
        <v>299</v>
      </c>
      <c r="G4238" s="598" t="s">
        <v>300</v>
      </c>
      <c r="H4238" s="598" t="s">
        <v>301</v>
      </c>
      <c r="I4238" s="595"/>
    </row>
    <row r="4239" spans="2:10">
      <c r="B4239" s="599"/>
      <c r="C4239" s="681" t="s">
        <v>488</v>
      </c>
      <c r="D4239" s="601" t="str">
        <f>IFERROR(INDEX(INSUMOS!$C:$C,MATCH(C4239,INSUMOS!$B:$B,0)),"")</f>
        <v>m</v>
      </c>
      <c r="E4239" s="672">
        <v>1.5</v>
      </c>
      <c r="F4239" s="603">
        <f>IFERROR(INDEX(INSUMOS!$D:$D,MATCH(C4239,INSUMOS!$B:$B,0)),"")</f>
        <v>8333</v>
      </c>
      <c r="G4239" s="615"/>
      <c r="H4239" s="603">
        <f>IFERROR(G4239*F4239*E4239+F4239*E4239,0)</f>
        <v>12499.5</v>
      </c>
      <c r="I4239" s="595"/>
    </row>
    <row r="4240" spans="2:10">
      <c r="B4240" s="599"/>
      <c r="C4240" s="682" t="s">
        <v>495</v>
      </c>
      <c r="D4240" s="601" t="str">
        <f>IFERROR(INDEX(INSUMOS!$C:$C,MATCH(C4240,INSUMOS!$B:$B,0)),"")</f>
        <v>un</v>
      </c>
      <c r="E4240" s="673">
        <v>0.35</v>
      </c>
      <c r="F4240" s="603">
        <f>IFERROR(INDEX(INSUMOS!$D:$D,MATCH(C4240,INSUMOS!$B:$B,0)),"")</f>
        <v>3704</v>
      </c>
      <c r="G4240" s="615"/>
      <c r="H4240" s="603">
        <f t="shared" ref="H4240:H4246" si="117">IFERROR(G4240*F4240*E4240+F4240*E4240,0)</f>
        <v>1296.3999999999999</v>
      </c>
      <c r="I4240" s="595"/>
    </row>
    <row r="4241" spans="2:9">
      <c r="B4241" s="599"/>
      <c r="C4241" s="682" t="s">
        <v>489</v>
      </c>
      <c r="D4241" s="601" t="str">
        <f>IFERROR(INDEX(INSUMOS!$C:$C,MATCH(C4241,INSUMOS!$B:$B,0)),"")</f>
        <v>un</v>
      </c>
      <c r="E4241" s="673">
        <v>0.35</v>
      </c>
      <c r="F4241" s="603">
        <f>IFERROR(INDEX(INSUMOS!$D:$D,MATCH(C4241,INSUMOS!$B:$B,0)),"")</f>
        <v>2200</v>
      </c>
      <c r="G4241" s="615"/>
      <c r="H4241" s="603">
        <f t="shared" si="117"/>
        <v>770</v>
      </c>
      <c r="I4241" s="595"/>
    </row>
    <row r="4242" spans="2:9">
      <c r="B4242" s="599"/>
      <c r="C4242" s="682" t="s">
        <v>491</v>
      </c>
      <c r="D4242" s="601" t="str">
        <f>IFERROR(INDEX(INSUMOS!$C:$C,MATCH(C4242,INSUMOS!$B:$B,0)),"")</f>
        <v>un</v>
      </c>
      <c r="E4242" s="673">
        <v>0.35</v>
      </c>
      <c r="F4242" s="603">
        <f>IFERROR(INDEX(INSUMOS!$D:$D,MATCH(C4242,INSUMOS!$B:$B,0)),"")</f>
        <v>10000</v>
      </c>
      <c r="G4242" s="615"/>
      <c r="H4242" s="603">
        <f t="shared" si="117"/>
        <v>3500</v>
      </c>
      <c r="I4242" s="595"/>
    </row>
    <row r="4243" spans="2:9">
      <c r="B4243" s="599"/>
      <c r="C4243" s="682" t="s">
        <v>421</v>
      </c>
      <c r="D4243" s="601" t="str">
        <f>IFERROR(INDEX(INSUMOS!$C:$C,MATCH(C4243,INSUMOS!$B:$B,0)),"")</f>
        <v>kg</v>
      </c>
      <c r="E4243" s="673">
        <v>0.03</v>
      </c>
      <c r="F4243" s="603">
        <f>IFERROR(INDEX(INSUMOS!$D:$D,MATCH(C4243,INSUMOS!$B:$B,0)),"")</f>
        <v>19900</v>
      </c>
      <c r="G4243" s="615"/>
      <c r="H4243" s="603">
        <f t="shared" si="117"/>
        <v>597</v>
      </c>
      <c r="I4243" s="595"/>
    </row>
    <row r="4244" spans="2:9">
      <c r="B4244" s="599"/>
      <c r="C4244" s="682" t="s">
        <v>459</v>
      </c>
      <c r="D4244" s="601" t="str">
        <f>IFERROR(INDEX(INSUMOS!$C:$C,MATCH(C4244,INSUMOS!$B:$B,0)),"")</f>
        <v>1/4 Gal</v>
      </c>
      <c r="E4244" s="673">
        <v>4.0000000000000001E-3</v>
      </c>
      <c r="F4244" s="603">
        <f>IFERROR(INDEX(INSUMOS!$D:$D,MATCH(C4244,INSUMOS!$B:$B,0)),"")</f>
        <v>71974</v>
      </c>
      <c r="G4244" s="615"/>
      <c r="H4244" s="603">
        <f t="shared" si="117"/>
        <v>287.89600000000002</v>
      </c>
      <c r="I4244" s="595"/>
    </row>
    <row r="4245" spans="2:9">
      <c r="B4245" s="599"/>
      <c r="C4245" s="682" t="s">
        <v>460</v>
      </c>
      <c r="D4245" s="601" t="str">
        <f>IFERROR(INDEX(INSUMOS!$C:$C,MATCH(C4245,INSUMOS!$B:$B,0)),"")</f>
        <v>un</v>
      </c>
      <c r="E4245" s="673">
        <v>4.0000000000000001E-3</v>
      </c>
      <c r="F4245" s="603">
        <f>IFERROR(INDEX(INSUMOS!$D:$D,MATCH(C4245,INSUMOS!$B:$B,0)),"")</f>
        <v>52000</v>
      </c>
      <c r="G4245" s="615"/>
      <c r="H4245" s="603">
        <f t="shared" si="117"/>
        <v>208</v>
      </c>
      <c r="I4245" s="595"/>
    </row>
    <row r="4246" spans="2:9" ht="15.75" thickBot="1">
      <c r="B4246" s="599"/>
      <c r="C4246" s="606"/>
      <c r="D4246" s="601" t="str">
        <f>IFERROR(INDEX(INSUMOS!$C:$C,MATCH(C4246,INSUMOS!$B:$B,0)),"")</f>
        <v/>
      </c>
      <c r="E4246" s="602"/>
      <c r="F4246" s="603" t="str">
        <f>IFERROR(INDEX(INSUMOS!$D:$D,MATCH(C4246,INSUMOS!$B:$B,0)),"")</f>
        <v/>
      </c>
      <c r="G4246" s="615"/>
      <c r="H4246" s="608">
        <f t="shared" si="117"/>
        <v>0</v>
      </c>
      <c r="I4246" s="595"/>
    </row>
    <row r="4247" spans="2:9" ht="15.75" thickBot="1">
      <c r="B4247" s="593"/>
      <c r="H4247" s="609" t="s">
        <v>307</v>
      </c>
      <c r="I4247" s="610">
        <f>SUM(H4239:H4246)</f>
        <v>19158.796000000002</v>
      </c>
    </row>
    <row r="4248" spans="2:9">
      <c r="B4248" s="593"/>
      <c r="C4248" s="611" t="s">
        <v>308</v>
      </c>
      <c r="I4248" s="595"/>
    </row>
    <row r="4249" spans="2:9">
      <c r="B4249" s="596" t="s">
        <v>295</v>
      </c>
      <c r="C4249" s="597" t="s">
        <v>296</v>
      </c>
      <c r="D4249" s="598" t="s">
        <v>309</v>
      </c>
      <c r="E4249" s="612" t="s">
        <v>310</v>
      </c>
      <c r="F4249" s="612"/>
      <c r="G4249" s="613" t="s">
        <v>311</v>
      </c>
      <c r="H4249" s="614" t="s">
        <v>301</v>
      </c>
      <c r="I4249" s="595"/>
    </row>
    <row r="4250" spans="2:9">
      <c r="B4250" s="599"/>
      <c r="C4250" s="606" t="s">
        <v>312</v>
      </c>
      <c r="D4250" s="601">
        <v>1</v>
      </c>
      <c r="E4250" s="615">
        <f>IFERROR(INDEX('MANO DE OBRA'!$F:$F,MATCH(C4250,'MANO DE OBRA'!$B:$B,0)),"")</f>
        <v>0.77116642793298318</v>
      </c>
      <c r="F4250" s="603">
        <f>IFERROR(INDEX('MANO DE OBRA'!$J:$J,MATCH(C4250,'MANO DE OBRA'!$B:$B,0)),"")</f>
        <v>103371.47181666666</v>
      </c>
      <c r="G4250" s="83">
        <v>10</v>
      </c>
      <c r="H4250" s="603">
        <f>IFERROR((F4250/G4250)*D4250,0)</f>
        <v>10337.147181666665</v>
      </c>
      <c r="I4250" s="595"/>
    </row>
    <row r="4251" spans="2:9">
      <c r="B4251" s="599"/>
      <c r="C4251" s="606" t="s">
        <v>330</v>
      </c>
      <c r="D4251" s="601">
        <v>1</v>
      </c>
      <c r="E4251" s="615">
        <f>IFERROR(INDEX('MANO DE OBRA'!$F:$F,MATCH(C4251,'MANO DE OBRA'!$B:$B,0)),"")</f>
        <v>0.77116642793298318</v>
      </c>
      <c r="F4251" s="603">
        <f>IFERROR(INDEX('MANO DE OBRA'!$J:$J,MATCH(C4251,'MANO DE OBRA'!$B:$B,0)),"")</f>
        <v>169529.21377933328</v>
      </c>
      <c r="G4251" s="83">
        <f>+G4250</f>
        <v>10</v>
      </c>
      <c r="H4251" s="603">
        <f>IFERROR((F4251/G4251)*D4251,0)</f>
        <v>16952.921377933329</v>
      </c>
      <c r="I4251" s="595"/>
    </row>
    <row r="4252" spans="2:9" ht="15.75" thickBot="1">
      <c r="B4252" s="599"/>
      <c r="C4252" s="606"/>
      <c r="D4252" s="601"/>
      <c r="E4252" s="615" t="str">
        <f>IFERROR(INDEX('MANO DE OBRA'!$F:$F,MATCH(C4252,'MANO DE OBRA'!$B:$B,0)),"")</f>
        <v/>
      </c>
      <c r="F4252" s="603" t="str">
        <f>IFERROR(INDEX('MANO DE OBRA'!$J:$J,MATCH(C4252,'MANO DE OBRA'!$B:$B,0)),"")</f>
        <v/>
      </c>
      <c r="G4252" s="83"/>
      <c r="H4252" s="603">
        <f>IFERROR((F4252/G4252)*D4252,0)</f>
        <v>0</v>
      </c>
      <c r="I4252" s="595"/>
    </row>
    <row r="4253" spans="2:9" ht="15.75" thickBot="1">
      <c r="B4253" s="593"/>
      <c r="H4253" s="609" t="s">
        <v>307</v>
      </c>
      <c r="I4253" s="610">
        <f>SUM(H4250:H4252)</f>
        <v>27290.068559599997</v>
      </c>
    </row>
    <row r="4254" spans="2:9">
      <c r="B4254" s="593"/>
      <c r="C4254" s="611" t="s">
        <v>313</v>
      </c>
      <c r="I4254" s="595"/>
    </row>
    <row r="4255" spans="2:9" ht="30">
      <c r="B4255" s="596" t="s">
        <v>295</v>
      </c>
      <c r="C4255" s="597" t="s">
        <v>296</v>
      </c>
      <c r="D4255" s="613" t="s">
        <v>238</v>
      </c>
      <c r="E4255" s="613" t="s">
        <v>22</v>
      </c>
      <c r="F4255" s="613" t="s">
        <v>314</v>
      </c>
      <c r="G4255" s="613" t="s">
        <v>315</v>
      </c>
      <c r="H4255" s="613" t="s">
        <v>301</v>
      </c>
      <c r="I4255" s="595"/>
    </row>
    <row r="4256" spans="2:9">
      <c r="B4256" s="599"/>
      <c r="C4256" s="616" t="s">
        <v>316</v>
      </c>
      <c r="D4256" s="615">
        <v>0.05</v>
      </c>
      <c r="E4256" s="602"/>
      <c r="F4256" s="603">
        <f>+I4253</f>
        <v>27290.068559599997</v>
      </c>
      <c r="G4256" s="601">
        <v>1</v>
      </c>
      <c r="H4256" s="603">
        <f>IFERROR(G4256*F4256*D4256,0)</f>
        <v>1364.50342798</v>
      </c>
      <c r="I4256" s="595"/>
    </row>
    <row r="4257" spans="2:9">
      <c r="B4257" s="599"/>
      <c r="C4257" s="606"/>
      <c r="D4257" s="601"/>
      <c r="E4257" s="601" t="str">
        <f>IFERROR(INDEX(INSUMOS!$C:$C,MATCH(C4257,INSUMOS!$B:$B,0)),"")</f>
        <v/>
      </c>
      <c r="F4257" s="607" t="str">
        <f>IFERROR(INDEX(INSUMOS!$D:$D,MATCH(C4257,INSUMOS!$B:$B,0)),"")</f>
        <v/>
      </c>
      <c r="G4257" s="680"/>
      <c r="H4257" s="603">
        <f>IFERROR(G4257*F4257,0)</f>
        <v>0</v>
      </c>
      <c r="I4257" s="595"/>
    </row>
    <row r="4258" spans="2:9">
      <c r="B4258" s="599"/>
      <c r="C4258" s="622"/>
      <c r="D4258" s="601"/>
      <c r="E4258" s="601" t="str">
        <f>IFERROR(INDEX(INSUMOS!$C:$C,MATCH(C4258,INSUMOS!$B:$B,0)),"")</f>
        <v/>
      </c>
      <c r="F4258" s="607" t="str">
        <f>IFERROR(INDEX(INSUMOS!$D:$D,MATCH(C4258,INSUMOS!$B:$B,0)),"")</f>
        <v/>
      </c>
      <c r="G4258" s="637"/>
      <c r="H4258" s="603">
        <f>IFERROR(G4258*F4258,0)</f>
        <v>0</v>
      </c>
      <c r="I4258" s="595"/>
    </row>
    <row r="4259" spans="2:9">
      <c r="B4259" s="599"/>
      <c r="C4259" s="636"/>
      <c r="D4259" s="601"/>
      <c r="E4259" s="601" t="str">
        <f>IFERROR(INDEX(INSUMOS!$C:$C,MATCH(C4259,INSUMOS!$B:$B,0)),"")</f>
        <v/>
      </c>
      <c r="F4259" s="607" t="str">
        <f>IFERROR(INDEX(INSUMOS!$D:$D,MATCH(C4259,INSUMOS!$B:$B,0)),"")</f>
        <v/>
      </c>
      <c r="G4259" s="637"/>
      <c r="H4259" s="603">
        <f>IFERROR(G4259*F4259,0)</f>
        <v>0</v>
      </c>
      <c r="I4259" s="595"/>
    </row>
    <row r="4260" spans="2:9">
      <c r="B4260" s="599"/>
      <c r="C4260" s="600"/>
      <c r="D4260" s="601"/>
      <c r="E4260" s="601" t="str">
        <f>IFERROR(INDEX(INSUMOS!$C:$C,MATCH(C4260,INSUMOS!$B:$B,0)),"")</f>
        <v/>
      </c>
      <c r="F4260" s="607" t="str">
        <f>IFERROR(INDEX(INSUMOS!$D:$D,MATCH(C4260,INSUMOS!$B:$B,0)),"")</f>
        <v/>
      </c>
      <c r="G4260" s="83"/>
      <c r="H4260" s="603">
        <f>IFERROR(G4260*F4260,0)</f>
        <v>0</v>
      </c>
      <c r="I4260" s="595"/>
    </row>
    <row r="4261" spans="2:9" ht="15.75" thickBot="1">
      <c r="B4261" s="599"/>
      <c r="C4261" s="600"/>
      <c r="D4261" s="601"/>
      <c r="E4261" s="601" t="str">
        <f>IFERROR(INDEX(INSUMOS!$C:$C,MATCH(C4261,INSUMOS!$B:$B,0)),"")</f>
        <v/>
      </c>
      <c r="F4261" s="607" t="str">
        <f>IFERROR(INDEX(INSUMOS!$D:$D,MATCH(C4261,INSUMOS!$B:$B,0)),"")</f>
        <v/>
      </c>
      <c r="G4261" s="83"/>
      <c r="H4261" s="608">
        <f>IFERROR(G4261*F4261,0)</f>
        <v>0</v>
      </c>
      <c r="I4261" s="595"/>
    </row>
    <row r="4262" spans="2:9" ht="15.75" thickBot="1">
      <c r="B4262" s="593"/>
      <c r="H4262" s="609" t="s">
        <v>307</v>
      </c>
      <c r="I4262" s="610">
        <f>SUM(H4256:H4261)</f>
        <v>1364.50342798</v>
      </c>
    </row>
    <row r="4263" spans="2:9">
      <c r="B4263" s="593"/>
      <c r="C4263" s="611" t="s">
        <v>317</v>
      </c>
      <c r="I4263" s="595"/>
    </row>
    <row r="4264" spans="2:9" ht="30">
      <c r="B4264" s="596" t="s">
        <v>295</v>
      </c>
      <c r="C4264" s="597" t="s">
        <v>296</v>
      </c>
      <c r="D4264" s="613" t="s">
        <v>238</v>
      </c>
      <c r="E4264" s="613" t="s">
        <v>22</v>
      </c>
      <c r="F4264" s="613" t="s">
        <v>314</v>
      </c>
      <c r="G4264" s="613" t="s">
        <v>315</v>
      </c>
      <c r="H4264" s="598" t="s">
        <v>301</v>
      </c>
      <c r="I4264" s="595"/>
    </row>
    <row r="4265" spans="2:9">
      <c r="B4265" s="599"/>
      <c r="C4265" s="616" t="s">
        <v>461</v>
      </c>
      <c r="D4265" s="615">
        <v>0.01</v>
      </c>
      <c r="E4265" s="617">
        <v>1</v>
      </c>
      <c r="F4265" s="603">
        <f>+I4253</f>
        <v>27290.068559599997</v>
      </c>
      <c r="G4265" s="601">
        <v>0.01</v>
      </c>
      <c r="H4265" s="603">
        <f>IFERROR(G4265*F4265,0)</f>
        <v>272.90068559599996</v>
      </c>
      <c r="I4265" s="595"/>
    </row>
    <row r="4266" spans="2:9">
      <c r="B4266" s="599"/>
      <c r="C4266" s="600"/>
      <c r="E4266" s="601" t="str">
        <f>IFERROR(INDEX(INSUMOS!$C:$C,MATCH(C4266,INSUMOS!$B:$B,0)),"")</f>
        <v/>
      </c>
      <c r="F4266" s="603" t="str">
        <f>IFERROR(INDEX(INSUMOS!$D:$D,MATCH(C4266,INSUMOS!$B:$B,0)),"")</f>
        <v/>
      </c>
      <c r="G4266" s="601">
        <v>1</v>
      </c>
      <c r="H4266" s="603">
        <f>IFERROR(G4266*F4266,0)</f>
        <v>0</v>
      </c>
      <c r="I4266" s="595"/>
    </row>
    <row r="4267" spans="2:9" ht="15.75" thickBot="1">
      <c r="B4267" s="599"/>
      <c r="C4267" s="606"/>
      <c r="D4267" s="601" t="str">
        <f>IFERROR(INDEX(INSUMOS!$C:$C,MATCH(C4267,INSUMOS!$B:$B,0)),"")</f>
        <v/>
      </c>
      <c r="E4267" s="602"/>
      <c r="F4267" s="603" t="str">
        <f>IFERROR(INDEX(INSUMOS!$D:$D,MATCH(C4267,INSUMOS!$B:$B,0)),"")</f>
        <v/>
      </c>
      <c r="G4267" s="601"/>
      <c r="H4267" s="603">
        <f>IFERROR(G4267*F4267,0)</f>
        <v>0</v>
      </c>
      <c r="I4267" s="595"/>
    </row>
    <row r="4268" spans="2:9" ht="15.75" thickBot="1">
      <c r="B4268" s="618"/>
      <c r="C4268" s="619"/>
      <c r="D4268" s="620"/>
      <c r="E4268" s="621"/>
      <c r="F4268" s="621"/>
      <c r="G4268" s="620"/>
      <c r="H4268" s="609" t="s">
        <v>307</v>
      </c>
      <c r="I4268" s="610">
        <f>SUM(H4265:H4267)</f>
        <v>272.90068559599996</v>
      </c>
    </row>
    <row r="4269" spans="2:9" ht="15.75" thickBot="1">
      <c r="H4269" s="666"/>
      <c r="I4269" s="667"/>
    </row>
    <row r="4270" spans="2:9" ht="33" customHeight="1" thickBot="1">
      <c r="B4270" s="571"/>
      <c r="C4270" s="572" t="str">
        <f>+$C$2</f>
        <v>MANTENIMIENTO RESTAURANTES ESCOLARES</v>
      </c>
      <c r="D4270" s="573"/>
      <c r="E4270" s="573"/>
      <c r="F4270" s="573"/>
      <c r="G4270" s="574"/>
      <c r="H4270" s="575"/>
      <c r="I4270" s="576"/>
    </row>
    <row r="4271" spans="2:9" ht="33" customHeight="1" thickBot="1">
      <c r="B4271" s="577"/>
      <c r="C4271" s="578" t="str">
        <f>+$C$3</f>
        <v>GOBERNACION DE ANTIOQUIA</v>
      </c>
      <c r="D4271" s="579"/>
      <c r="E4271" s="579"/>
      <c r="F4271" s="579"/>
      <c r="G4271" s="580"/>
      <c r="H4271" s="581"/>
      <c r="I4271" s="582"/>
    </row>
    <row r="4272" spans="2:9" ht="15.75" thickBot="1">
      <c r="B4272" s="593"/>
      <c r="I4272" s="595"/>
    </row>
    <row r="4273" spans="2:10" ht="15.75" thickBot="1">
      <c r="B4273" s="589" t="s">
        <v>6</v>
      </c>
      <c r="C4273" s="773" t="str">
        <f>INDEX(ACTIVIDADES!$C:$C,MATCH(B4274,ACTIVIDADES!$B:$B,0))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4273" s="774"/>
      <c r="E4273" s="774"/>
      <c r="F4273" s="774"/>
      <c r="G4273" s="775"/>
      <c r="H4273" s="587" t="s">
        <v>289</v>
      </c>
      <c r="I4273" s="588" t="s">
        <v>290</v>
      </c>
    </row>
    <row r="4274" spans="2:10">
      <c r="B4274" s="784">
        <f>+ACTIVIDADES!B131</f>
        <v>12.189999999999996</v>
      </c>
      <c r="C4274" s="776"/>
      <c r="D4274" s="777"/>
      <c r="E4274" s="777"/>
      <c r="F4274" s="777"/>
      <c r="G4274" s="778"/>
      <c r="H4274" s="585">
        <f>IF(I4277=0,0,I4293/I4277)</f>
        <v>0.52500489439689546</v>
      </c>
      <c r="I4274" s="586">
        <f>IF(I4277=0,0,I4299/I4277)</f>
        <v>0.44810859019160804</v>
      </c>
    </row>
    <row r="4275" spans="2:10" ht="15.75" thickBot="1">
      <c r="B4275" s="785"/>
      <c r="C4275" s="776"/>
      <c r="D4275" s="777"/>
      <c r="E4275" s="777"/>
      <c r="F4275" s="777"/>
      <c r="G4275" s="778"/>
      <c r="H4275" s="587" t="s">
        <v>291</v>
      </c>
      <c r="I4275" s="588" t="s">
        <v>292</v>
      </c>
    </row>
    <row r="4276" spans="2:10" ht="15.75" thickBot="1">
      <c r="B4276" s="589" t="s">
        <v>22</v>
      </c>
      <c r="C4276" s="776"/>
      <c r="D4276" s="777"/>
      <c r="E4276" s="777"/>
      <c r="F4276" s="777"/>
      <c r="G4276" s="778"/>
      <c r="H4276" s="585">
        <f>IF(I4277=0,0,I4308/I4277)</f>
        <v>2.2405429509580403E-2</v>
      </c>
      <c r="I4276" s="586">
        <f>IF(I4277=0,0,I4314/I4277)</f>
        <v>4.481085901916081E-3</v>
      </c>
    </row>
    <row r="4277" spans="2:10" ht="15.75" thickBot="1">
      <c r="B4277" s="590" t="str">
        <f>INDEX(ACTIVIDADES!$D:$D,MATCH(B4274,ACTIVIDADES!$B:$B,0))</f>
        <v>m</v>
      </c>
      <c r="C4277" s="781"/>
      <c r="D4277" s="782"/>
      <c r="E4277" s="782"/>
      <c r="F4277" s="782"/>
      <c r="G4277" s="783"/>
      <c r="H4277" s="591" t="s">
        <v>293</v>
      </c>
      <c r="I4277" s="592">
        <f>SUM(I4293:I4314)</f>
        <v>68232.675376726736</v>
      </c>
      <c r="J4277" s="570">
        <f>+B4274</f>
        <v>12.189999999999996</v>
      </c>
    </row>
    <row r="4278" spans="2:10">
      <c r="B4278" s="593"/>
      <c r="C4278" s="594" t="s">
        <v>294</v>
      </c>
      <c r="I4278" s="595"/>
    </row>
    <row r="4279" spans="2:10">
      <c r="B4279" s="596" t="s">
        <v>295</v>
      </c>
      <c r="C4279" s="597" t="s">
        <v>296</v>
      </c>
      <c r="D4279" s="598" t="s">
        <v>297</v>
      </c>
      <c r="E4279" s="598" t="s">
        <v>298</v>
      </c>
      <c r="F4279" s="598" t="s">
        <v>299</v>
      </c>
      <c r="G4279" s="598" t="s">
        <v>300</v>
      </c>
      <c r="H4279" s="598" t="s">
        <v>301</v>
      </c>
      <c r="I4279" s="595"/>
    </row>
    <row r="4280" spans="2:10">
      <c r="B4280" s="599"/>
      <c r="C4280" s="629" t="s">
        <v>455</v>
      </c>
      <c r="D4280" s="601" t="str">
        <f>IFERROR(INDEX(INSUMOS!$C:$C,MATCH(C4280,INSUMOS!$B:$B,0)),"")</f>
        <v>m</v>
      </c>
      <c r="E4280" s="672">
        <v>1</v>
      </c>
      <c r="F4280" s="603">
        <f>IFERROR(INDEX(INSUMOS!$D:$D,MATCH(C4280,INSUMOS!$B:$B,0)),"")</f>
        <v>24972.819552929588</v>
      </c>
      <c r="G4280" s="615">
        <v>0.05</v>
      </c>
      <c r="H4280" s="603">
        <f>IFERROR(G4280*F4280*E4280+F4280*E4280,0)</f>
        <v>26221.460530576067</v>
      </c>
      <c r="I4280" s="595"/>
    </row>
    <row r="4281" spans="2:10">
      <c r="B4281" s="599"/>
      <c r="C4281" s="636" t="s">
        <v>410</v>
      </c>
      <c r="D4281" s="601" t="str">
        <f>IFERROR(INDEX(INSUMOS!$C:$C,MATCH(C4281,INSUMOS!$B:$B,0)),"")</f>
        <v>gal</v>
      </c>
      <c r="E4281" s="673">
        <v>2.5000000000000001E-2</v>
      </c>
      <c r="F4281" s="603">
        <f>IFERROR(INDEX(INSUMOS!$D:$D,MATCH(C4281,INSUMOS!$B:$B,0)),"")</f>
        <v>84900</v>
      </c>
      <c r="G4281" s="615"/>
      <c r="H4281" s="603">
        <f t="shared" ref="H4281:H4292" si="118">IFERROR(G4281*F4281*E4281+F4281*E4281,0)</f>
        <v>2122.5</v>
      </c>
      <c r="I4281" s="595"/>
    </row>
    <row r="4282" spans="2:10">
      <c r="B4282" s="599"/>
      <c r="C4282" s="682" t="s">
        <v>459</v>
      </c>
      <c r="D4282" s="601" t="str">
        <f>IFERROR(INDEX(INSUMOS!$C:$C,MATCH(C4282,INSUMOS!$B:$B,0)),"")</f>
        <v>1/4 Gal</v>
      </c>
      <c r="E4282" s="673">
        <v>2.1999999999999999E-2</v>
      </c>
      <c r="F4282" s="603">
        <f>IFERROR(INDEX(INSUMOS!$D:$D,MATCH(C4282,INSUMOS!$B:$B,0)),"")</f>
        <v>71974</v>
      </c>
      <c r="G4282" s="615"/>
      <c r="H4282" s="603">
        <f t="shared" si="118"/>
        <v>1583.4279999999999</v>
      </c>
      <c r="I4282" s="595"/>
    </row>
    <row r="4283" spans="2:10">
      <c r="B4283" s="599"/>
      <c r="C4283" s="682" t="s">
        <v>460</v>
      </c>
      <c r="D4283" s="601" t="str">
        <f>IFERROR(INDEX(INSUMOS!$C:$C,MATCH(C4283,INSUMOS!$B:$B,0)),"")</f>
        <v>un</v>
      </c>
      <c r="E4283" s="673">
        <v>2.1999999999999999E-2</v>
      </c>
      <c r="F4283" s="603">
        <f>IFERROR(INDEX(INSUMOS!$D:$D,MATCH(C4283,INSUMOS!$B:$B,0)),"")</f>
        <v>52000</v>
      </c>
      <c r="G4283" s="615"/>
      <c r="H4283" s="603">
        <f t="shared" si="118"/>
        <v>1144</v>
      </c>
      <c r="I4283" s="595"/>
    </row>
    <row r="4284" spans="2:10">
      <c r="B4284" s="599"/>
      <c r="C4284" s="682" t="s">
        <v>500</v>
      </c>
      <c r="D4284" s="601" t="str">
        <f>IFERROR(INDEX(INSUMOS!$C:$C,MATCH(C4284,INSUMOS!$B:$B,0)),"")</f>
        <v>un</v>
      </c>
      <c r="E4284" s="683">
        <v>0.16700000000000001</v>
      </c>
      <c r="F4284" s="603">
        <f>IFERROR(INDEX(INSUMOS!$D:$D,MATCH(C4284,INSUMOS!$B:$B,0)),"")</f>
        <v>4700</v>
      </c>
      <c r="G4284" s="615"/>
      <c r="H4284" s="603">
        <f t="shared" si="118"/>
        <v>784.90000000000009</v>
      </c>
      <c r="I4284" s="595"/>
    </row>
    <row r="4285" spans="2:10">
      <c r="B4285" s="599"/>
      <c r="C4285" s="682" t="s">
        <v>501</v>
      </c>
      <c r="D4285" s="601" t="str">
        <f>IFERROR(INDEX(INSUMOS!$C:$C,MATCH(C4285,INSUMOS!$B:$B,0)),"")</f>
        <v>un</v>
      </c>
      <c r="E4285" s="683">
        <v>0.1</v>
      </c>
      <c r="F4285" s="603">
        <f>IFERROR(INDEX(INSUMOS!$D:$D,MATCH(C4285,INSUMOS!$B:$B,0)),"")</f>
        <v>17967</v>
      </c>
      <c r="G4285" s="615"/>
      <c r="H4285" s="603">
        <f t="shared" si="118"/>
        <v>1796.7</v>
      </c>
      <c r="I4285" s="595"/>
    </row>
    <row r="4286" spans="2:10">
      <c r="B4286" s="599"/>
      <c r="C4286" s="682" t="s">
        <v>502</v>
      </c>
      <c r="D4286" s="601" t="str">
        <f>IFERROR(INDEX(INSUMOS!$C:$C,MATCH(C4286,INSUMOS!$B:$B,0)),"")</f>
        <v>un</v>
      </c>
      <c r="E4286" s="683">
        <v>0.1</v>
      </c>
      <c r="F4286" s="603">
        <f>IFERROR(INDEX(INSUMOS!$D:$D,MATCH(C4286,INSUMOS!$B:$B,0)),"")</f>
        <v>8000</v>
      </c>
      <c r="G4286" s="615"/>
      <c r="H4286" s="603">
        <f t="shared" si="118"/>
        <v>800</v>
      </c>
      <c r="I4286" s="595"/>
    </row>
    <row r="4287" spans="2:10" ht="30">
      <c r="B4287" s="599"/>
      <c r="C4287" s="629" t="s">
        <v>503</v>
      </c>
      <c r="D4287" s="601" t="str">
        <f>IFERROR(INDEX(INSUMOS!$C:$C,MATCH(C4287,INSUMOS!$B:$B,0)),"")</f>
        <v>un</v>
      </c>
      <c r="E4287" s="673">
        <v>0.33</v>
      </c>
      <c r="F4287" s="603">
        <f>IFERROR(INDEX(INSUMOS!$D:$D,MATCH(C4287,INSUMOS!$B:$B,0)),"")</f>
        <v>4150</v>
      </c>
      <c r="G4287" s="615"/>
      <c r="H4287" s="603">
        <f t="shared" si="118"/>
        <v>1369.5</v>
      </c>
      <c r="I4287" s="595"/>
    </row>
    <row r="4288" spans="2:10">
      <c r="B4288" s="599"/>
      <c r="C4288" s="682"/>
      <c r="D4288" s="601" t="str">
        <f>IFERROR(INDEX(INSUMOS!$C:$C,MATCH(C4288,INSUMOS!$B:$B,0)),"")</f>
        <v/>
      </c>
      <c r="E4288" s="673"/>
      <c r="F4288" s="603" t="str">
        <f>IFERROR(INDEX(INSUMOS!$D:$D,MATCH(C4288,INSUMOS!$B:$B,0)),"")</f>
        <v/>
      </c>
      <c r="G4288" s="615"/>
      <c r="H4288" s="603">
        <f t="shared" si="118"/>
        <v>0</v>
      </c>
      <c r="I4288" s="595"/>
    </row>
    <row r="4289" spans="2:9">
      <c r="B4289" s="599"/>
      <c r="C4289" s="636"/>
      <c r="D4289" s="601" t="str">
        <f>IFERROR(INDEX(INSUMOS!$C:$C,MATCH(C4289,INSUMOS!$B:$B,0)),"")</f>
        <v/>
      </c>
      <c r="E4289" s="673"/>
      <c r="F4289" s="603" t="str">
        <f>IFERROR(INDEX(INSUMOS!$D:$D,MATCH(C4289,INSUMOS!$B:$B,0)),"")</f>
        <v/>
      </c>
      <c r="G4289" s="615"/>
      <c r="H4289" s="603">
        <f t="shared" si="118"/>
        <v>0</v>
      </c>
      <c r="I4289" s="595"/>
    </row>
    <row r="4290" spans="2:9">
      <c r="B4290" s="599"/>
      <c r="C4290" s="682"/>
      <c r="D4290" s="601" t="str">
        <f>IFERROR(INDEX(INSUMOS!$C:$C,MATCH(C4290,INSUMOS!$B:$B,0)),"")</f>
        <v/>
      </c>
      <c r="E4290" s="673"/>
      <c r="F4290" s="603" t="str">
        <f>IFERROR(INDEX(INSUMOS!$D:$D,MATCH(C4290,INSUMOS!$B:$B,0)),"")</f>
        <v/>
      </c>
      <c r="G4290" s="615"/>
      <c r="H4290" s="603">
        <f t="shared" si="118"/>
        <v>0</v>
      </c>
      <c r="I4290" s="595"/>
    </row>
    <row r="4291" spans="2:9">
      <c r="B4291" s="599"/>
      <c r="C4291" s="682"/>
      <c r="D4291" s="601" t="str">
        <f>IFERROR(INDEX(INSUMOS!$C:$C,MATCH(C4291,INSUMOS!$B:$B,0)),"")</f>
        <v/>
      </c>
      <c r="E4291" s="673"/>
      <c r="F4291" s="603" t="str">
        <f>IFERROR(INDEX(INSUMOS!$D:$D,MATCH(C4291,INSUMOS!$B:$B,0)),"")</f>
        <v/>
      </c>
      <c r="G4291" s="615"/>
      <c r="H4291" s="603">
        <f t="shared" si="118"/>
        <v>0</v>
      </c>
      <c r="I4291" s="595"/>
    </row>
    <row r="4292" spans="2:9" ht="15.75" thickBot="1">
      <c r="B4292" s="599"/>
      <c r="C4292" s="606"/>
      <c r="D4292" s="601" t="str">
        <f>IFERROR(INDEX(INSUMOS!$C:$C,MATCH(C4292,INSUMOS!$B:$B,0)),"")</f>
        <v/>
      </c>
      <c r="E4292" s="602"/>
      <c r="F4292" s="603" t="str">
        <f>IFERROR(INDEX(INSUMOS!$D:$D,MATCH(C4292,INSUMOS!$B:$B,0)),"")</f>
        <v/>
      </c>
      <c r="G4292" s="615"/>
      <c r="H4292" s="608">
        <f t="shared" si="118"/>
        <v>0</v>
      </c>
      <c r="I4292" s="595"/>
    </row>
    <row r="4293" spans="2:9" ht="15.75" thickBot="1">
      <c r="B4293" s="593"/>
      <c r="H4293" s="609" t="s">
        <v>307</v>
      </c>
      <c r="I4293" s="610">
        <f>SUM(H4280:H4292)</f>
        <v>35822.488530576069</v>
      </c>
    </row>
    <row r="4294" spans="2:9">
      <c r="B4294" s="593"/>
      <c r="C4294" s="611" t="s">
        <v>308</v>
      </c>
      <c r="I4294" s="595"/>
    </row>
    <row r="4295" spans="2:9">
      <c r="B4295" s="596" t="s">
        <v>295</v>
      </c>
      <c r="C4295" s="597" t="s">
        <v>296</v>
      </c>
      <c r="D4295" s="598" t="s">
        <v>309</v>
      </c>
      <c r="E4295" s="612" t="s">
        <v>310</v>
      </c>
      <c r="F4295" s="612"/>
      <c r="G4295" s="613" t="s">
        <v>311</v>
      </c>
      <c r="H4295" s="614" t="s">
        <v>301</v>
      </c>
      <c r="I4295" s="595"/>
    </row>
    <row r="4296" spans="2:9">
      <c r="B4296" s="599"/>
      <c r="C4296" s="606" t="s">
        <v>312</v>
      </c>
      <c r="D4296" s="601">
        <v>1</v>
      </c>
      <c r="E4296" s="615">
        <f>IFERROR(INDEX('MANO DE OBRA'!$F:$F,MATCH(C4296,'MANO DE OBRA'!$B:$B,0)),"")</f>
        <v>0.77116642793298318</v>
      </c>
      <c r="F4296" s="603">
        <f>IFERROR(INDEX('MANO DE OBRA'!$J:$J,MATCH(C4296,'MANO DE OBRA'!$B:$B,0)),"")</f>
        <v>103371.47181666666</v>
      </c>
      <c r="G4296" s="83">
        <v>10</v>
      </c>
      <c r="H4296" s="603">
        <f>IFERROR((F4296/G4296)*D4296,0)</f>
        <v>10337.147181666665</v>
      </c>
      <c r="I4296" s="595"/>
    </row>
    <row r="4297" spans="2:9">
      <c r="B4297" s="599"/>
      <c r="C4297" s="606" t="s">
        <v>487</v>
      </c>
      <c r="D4297" s="601">
        <v>1</v>
      </c>
      <c r="E4297" s="615">
        <f>IFERROR(INDEX('MANO DE OBRA'!$F:$F,MATCH(C4297,'MANO DE OBRA'!$B:$B,0)),"")</f>
        <v>0.60540000000000005</v>
      </c>
      <c r="F4297" s="603">
        <f>IFERROR(INDEX('MANO DE OBRA'!$J:$J,MATCH(C4297,'MANO DE OBRA'!$B:$B,0)),"")</f>
        <v>202385.00786400001</v>
      </c>
      <c r="G4297" s="83">
        <f>+G4296</f>
        <v>10</v>
      </c>
      <c r="H4297" s="603">
        <f>IFERROR((F4297/G4297)*D4297,0)</f>
        <v>20238.5007864</v>
      </c>
      <c r="I4297" s="595"/>
    </row>
    <row r="4298" spans="2:9" ht="15.75" thickBot="1">
      <c r="B4298" s="599"/>
      <c r="C4298" s="606"/>
      <c r="D4298" s="601"/>
      <c r="E4298" s="615" t="str">
        <f>IFERROR(INDEX('MANO DE OBRA'!$F:$F,MATCH(C4298,'MANO DE OBRA'!$B:$B,0)),"")</f>
        <v/>
      </c>
      <c r="F4298" s="603" t="str">
        <f>IFERROR(INDEX('MANO DE OBRA'!$J:$J,MATCH(C4298,'MANO DE OBRA'!$B:$B,0)),"")</f>
        <v/>
      </c>
      <c r="G4298" s="83"/>
      <c r="H4298" s="603">
        <f>IFERROR((F4298/G4298)*D4298,0)</f>
        <v>0</v>
      </c>
      <c r="I4298" s="595"/>
    </row>
    <row r="4299" spans="2:9" ht="15.75" thickBot="1">
      <c r="B4299" s="593"/>
      <c r="H4299" s="609" t="s">
        <v>307</v>
      </c>
      <c r="I4299" s="610">
        <f>SUM(H4296:H4298)</f>
        <v>30575.647968066667</v>
      </c>
    </row>
    <row r="4300" spans="2:9">
      <c r="B4300" s="593"/>
      <c r="C4300" s="611" t="s">
        <v>313</v>
      </c>
      <c r="I4300" s="595"/>
    </row>
    <row r="4301" spans="2:9" ht="30">
      <c r="B4301" s="596" t="s">
        <v>295</v>
      </c>
      <c r="C4301" s="597" t="s">
        <v>296</v>
      </c>
      <c r="D4301" s="613" t="s">
        <v>238</v>
      </c>
      <c r="E4301" s="613" t="s">
        <v>22</v>
      </c>
      <c r="F4301" s="613" t="s">
        <v>314</v>
      </c>
      <c r="G4301" s="613" t="s">
        <v>315</v>
      </c>
      <c r="H4301" s="613" t="s">
        <v>301</v>
      </c>
      <c r="I4301" s="595"/>
    </row>
    <row r="4302" spans="2:9">
      <c r="B4302" s="599"/>
      <c r="C4302" s="616" t="s">
        <v>316</v>
      </c>
      <c r="D4302" s="615">
        <v>0.05</v>
      </c>
      <c r="E4302" s="602"/>
      <c r="F4302" s="603">
        <f>+I4299</f>
        <v>30575.647968066667</v>
      </c>
      <c r="G4302" s="601">
        <v>1</v>
      </c>
      <c r="H4302" s="603">
        <f>IFERROR(G4302*F4302*D4302,0)</f>
        <v>1528.7823984033334</v>
      </c>
      <c r="I4302" s="595"/>
    </row>
    <row r="4303" spans="2:9">
      <c r="B4303" s="599"/>
      <c r="C4303" s="606"/>
      <c r="D4303" s="601"/>
      <c r="E4303" s="601" t="str">
        <f>IFERROR(INDEX(INSUMOS!$C:$C,MATCH(C4303,INSUMOS!$B:$B,0)),"")</f>
        <v/>
      </c>
      <c r="F4303" s="607" t="str">
        <f>IFERROR(INDEX(INSUMOS!$D:$D,MATCH(C4303,INSUMOS!$B:$B,0)),"")</f>
        <v/>
      </c>
      <c r="G4303" s="680"/>
      <c r="H4303" s="603">
        <f>IFERROR(G4303*F4303,0)</f>
        <v>0</v>
      </c>
      <c r="I4303" s="595"/>
    </row>
    <row r="4304" spans="2:9">
      <c r="B4304" s="599"/>
      <c r="C4304" s="622"/>
      <c r="D4304" s="601"/>
      <c r="E4304" s="601" t="str">
        <f>IFERROR(INDEX(INSUMOS!$C:$C,MATCH(C4304,INSUMOS!$B:$B,0)),"")</f>
        <v/>
      </c>
      <c r="F4304" s="607" t="str">
        <f>IFERROR(INDEX(INSUMOS!$D:$D,MATCH(C4304,INSUMOS!$B:$B,0)),"")</f>
        <v/>
      </c>
      <c r="G4304" s="637"/>
      <c r="H4304" s="603">
        <f>IFERROR(G4304*F4304,0)</f>
        <v>0</v>
      </c>
      <c r="I4304" s="595"/>
    </row>
    <row r="4305" spans="2:9">
      <c r="B4305" s="599"/>
      <c r="C4305" s="636"/>
      <c r="D4305" s="601"/>
      <c r="E4305" s="601" t="str">
        <f>IFERROR(INDEX(INSUMOS!$C:$C,MATCH(C4305,INSUMOS!$B:$B,0)),"")</f>
        <v/>
      </c>
      <c r="F4305" s="607" t="str">
        <f>IFERROR(INDEX(INSUMOS!$D:$D,MATCH(C4305,INSUMOS!$B:$B,0)),"")</f>
        <v/>
      </c>
      <c r="G4305" s="637"/>
      <c r="H4305" s="603">
        <f>IFERROR(G4305*F4305,0)</f>
        <v>0</v>
      </c>
      <c r="I4305" s="595"/>
    </row>
    <row r="4306" spans="2:9">
      <c r="B4306" s="599"/>
      <c r="C4306" s="600"/>
      <c r="D4306" s="601"/>
      <c r="E4306" s="601" t="str">
        <f>IFERROR(INDEX(INSUMOS!$C:$C,MATCH(C4306,INSUMOS!$B:$B,0)),"")</f>
        <v/>
      </c>
      <c r="F4306" s="607" t="str">
        <f>IFERROR(INDEX(INSUMOS!$D:$D,MATCH(C4306,INSUMOS!$B:$B,0)),"")</f>
        <v/>
      </c>
      <c r="G4306" s="83"/>
      <c r="H4306" s="603">
        <f>IFERROR(G4306*F4306,0)</f>
        <v>0</v>
      </c>
      <c r="I4306" s="595"/>
    </row>
    <row r="4307" spans="2:9" ht="15.75" thickBot="1">
      <c r="B4307" s="599"/>
      <c r="C4307" s="600"/>
      <c r="D4307" s="601"/>
      <c r="E4307" s="601" t="str">
        <f>IFERROR(INDEX(INSUMOS!$C:$C,MATCH(C4307,INSUMOS!$B:$B,0)),"")</f>
        <v/>
      </c>
      <c r="F4307" s="607" t="str">
        <f>IFERROR(INDEX(INSUMOS!$D:$D,MATCH(C4307,INSUMOS!$B:$B,0)),"")</f>
        <v/>
      </c>
      <c r="G4307" s="83"/>
      <c r="H4307" s="608">
        <f>IFERROR(G4307*F4307,0)</f>
        <v>0</v>
      </c>
      <c r="I4307" s="595"/>
    </row>
    <row r="4308" spans="2:9" ht="15.75" thickBot="1">
      <c r="B4308" s="593"/>
      <c r="H4308" s="609" t="s">
        <v>307</v>
      </c>
      <c r="I4308" s="610">
        <f>SUM(H4302:H4307)</f>
        <v>1528.7823984033334</v>
      </c>
    </row>
    <row r="4309" spans="2:9">
      <c r="B4309" s="593"/>
      <c r="C4309" s="611" t="s">
        <v>317</v>
      </c>
      <c r="I4309" s="595"/>
    </row>
    <row r="4310" spans="2:9" ht="30">
      <c r="B4310" s="596" t="s">
        <v>295</v>
      </c>
      <c r="C4310" s="597" t="s">
        <v>296</v>
      </c>
      <c r="D4310" s="613" t="s">
        <v>238</v>
      </c>
      <c r="E4310" s="613" t="s">
        <v>22</v>
      </c>
      <c r="F4310" s="613" t="s">
        <v>314</v>
      </c>
      <c r="G4310" s="613" t="s">
        <v>315</v>
      </c>
      <c r="H4310" s="598" t="s">
        <v>301</v>
      </c>
      <c r="I4310" s="595"/>
    </row>
    <row r="4311" spans="2:9">
      <c r="B4311" s="599"/>
      <c r="C4311" s="616" t="s">
        <v>461</v>
      </c>
      <c r="D4311" s="615">
        <v>0.01</v>
      </c>
      <c r="E4311" s="617">
        <v>1</v>
      </c>
      <c r="F4311" s="603">
        <f>+I4299</f>
        <v>30575.647968066667</v>
      </c>
      <c r="G4311" s="601">
        <v>0.01</v>
      </c>
      <c r="H4311" s="603">
        <f>IFERROR(G4311*F4311,0)</f>
        <v>305.7564796806667</v>
      </c>
      <c r="I4311" s="595"/>
    </row>
    <row r="4312" spans="2:9">
      <c r="B4312" s="599"/>
      <c r="C4312" s="600"/>
      <c r="E4312" s="601" t="str">
        <f>IFERROR(INDEX(INSUMOS!$C:$C,MATCH(C4312,INSUMOS!$B:$B,0)),"")</f>
        <v/>
      </c>
      <c r="F4312" s="603" t="str">
        <f>IFERROR(INDEX(INSUMOS!$D:$D,MATCH(C4312,INSUMOS!$B:$B,0)),"")</f>
        <v/>
      </c>
      <c r="G4312" s="601">
        <v>1</v>
      </c>
      <c r="H4312" s="603">
        <f>IFERROR(G4312*F4312,0)</f>
        <v>0</v>
      </c>
      <c r="I4312" s="595"/>
    </row>
    <row r="4313" spans="2:9" ht="15.75" thickBot="1">
      <c r="B4313" s="599"/>
      <c r="C4313" s="606"/>
      <c r="D4313" s="601" t="str">
        <f>IFERROR(INDEX(INSUMOS!$C:$C,MATCH(C4313,INSUMOS!$B:$B,0)),"")</f>
        <v/>
      </c>
      <c r="E4313" s="602"/>
      <c r="F4313" s="603" t="str">
        <f>IFERROR(INDEX(INSUMOS!$D:$D,MATCH(C4313,INSUMOS!$B:$B,0)),"")</f>
        <v/>
      </c>
      <c r="G4313" s="601"/>
      <c r="H4313" s="603">
        <f>IFERROR(G4313*F4313,0)</f>
        <v>0</v>
      </c>
      <c r="I4313" s="595"/>
    </row>
    <row r="4314" spans="2:9" ht="15.75" thickBot="1">
      <c r="B4314" s="618"/>
      <c r="C4314" s="619"/>
      <c r="D4314" s="620"/>
      <c r="E4314" s="621"/>
      <c r="F4314" s="621"/>
      <c r="G4314" s="620"/>
      <c r="H4314" s="609" t="s">
        <v>307</v>
      </c>
      <c r="I4314" s="610">
        <f>SUM(H4311:H4313)</f>
        <v>305.7564796806667</v>
      </c>
    </row>
    <row r="4315" spans="2:9" ht="15.75" thickBot="1">
      <c r="H4315" s="666"/>
      <c r="I4315" s="667"/>
    </row>
    <row r="4316" spans="2:9" ht="33" customHeight="1" thickBot="1">
      <c r="B4316" s="571"/>
      <c r="C4316" s="572" t="str">
        <f>+$C$2</f>
        <v>MANTENIMIENTO RESTAURANTES ESCOLARES</v>
      </c>
      <c r="D4316" s="573"/>
      <c r="E4316" s="573"/>
      <c r="F4316" s="573"/>
      <c r="G4316" s="574"/>
      <c r="H4316" s="575"/>
      <c r="I4316" s="576"/>
    </row>
    <row r="4317" spans="2:9" ht="33" customHeight="1" thickBot="1">
      <c r="B4317" s="577"/>
      <c r="C4317" s="578" t="str">
        <f>+$C$3</f>
        <v>GOBERNACION DE ANTIOQUIA</v>
      </c>
      <c r="D4317" s="579"/>
      <c r="E4317" s="579"/>
      <c r="F4317" s="579"/>
      <c r="G4317" s="580"/>
      <c r="H4317" s="581"/>
      <c r="I4317" s="582"/>
    </row>
    <row r="4318" spans="2:9" ht="15.75" thickBot="1">
      <c r="B4318" s="593"/>
      <c r="I4318" s="595"/>
    </row>
    <row r="4319" spans="2:9" ht="15.75" thickBot="1">
      <c r="B4319" s="589" t="s">
        <v>6</v>
      </c>
      <c r="C4319" s="773" t="str">
        <f>INDEX(ACTIVIDADES!$C:$C,MATCH(B4320,ACTIVIDADES!$B:$B,0))</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D4319" s="774"/>
      <c r="E4319" s="774"/>
      <c r="F4319" s="774"/>
      <c r="G4319" s="775"/>
      <c r="H4319" s="587" t="s">
        <v>289</v>
      </c>
      <c r="I4319" s="588" t="s">
        <v>290</v>
      </c>
    </row>
    <row r="4320" spans="2:9">
      <c r="B4320" s="784">
        <f>+ACTIVIDADES!B132</f>
        <v>12.199999999999996</v>
      </c>
      <c r="C4320" s="776"/>
      <c r="D4320" s="777"/>
      <c r="E4320" s="777"/>
      <c r="F4320" s="777"/>
      <c r="G4320" s="778"/>
      <c r="H4320" s="585">
        <f>IF(I4323=0,0,I4339/I4323)</f>
        <v>0.65815359157319497</v>
      </c>
      <c r="I4320" s="586">
        <f>IF(I4323=0,0,I4345/I4323)</f>
        <v>0.32249661172340105</v>
      </c>
    </row>
    <row r="4321" spans="2:10" ht="15.75" thickBot="1">
      <c r="B4321" s="785"/>
      <c r="C4321" s="776"/>
      <c r="D4321" s="777"/>
      <c r="E4321" s="777"/>
      <c r="F4321" s="777"/>
      <c r="G4321" s="778"/>
      <c r="H4321" s="587" t="s">
        <v>291</v>
      </c>
      <c r="I4321" s="588" t="s">
        <v>292</v>
      </c>
    </row>
    <row r="4322" spans="2:10" ht="15.75" thickBot="1">
      <c r="B4322" s="589" t="s">
        <v>22</v>
      </c>
      <c r="C4322" s="776"/>
      <c r="D4322" s="777"/>
      <c r="E4322" s="777"/>
      <c r="F4322" s="777"/>
      <c r="G4322" s="778"/>
      <c r="H4322" s="585">
        <f>IF(I4323=0,0,I4354/I4323)</f>
        <v>1.6124830586170053E-2</v>
      </c>
      <c r="I4322" s="586">
        <f>IF(I4323=0,0,I4360/I4323)</f>
        <v>3.2249661172340104E-3</v>
      </c>
    </row>
    <row r="4323" spans="2:10" ht="31.5" customHeight="1" thickBot="1">
      <c r="B4323" s="590" t="str">
        <f>INDEX(ACTIVIDADES!$D:$D,MATCH(B4320,ACTIVIDADES!$B:$B,0))</f>
        <v>un</v>
      </c>
      <c r="C4323" s="781"/>
      <c r="D4323" s="782"/>
      <c r="E4323" s="782"/>
      <c r="F4323" s="782"/>
      <c r="G4323" s="783"/>
      <c r="H4323" s="591" t="s">
        <v>293</v>
      </c>
      <c r="I4323" s="592">
        <f>SUM(I4339:I4360)</f>
        <v>94809.206846150671</v>
      </c>
      <c r="J4323" s="570">
        <f>+B4320</f>
        <v>12.199999999999996</v>
      </c>
    </row>
    <row r="4324" spans="2:10">
      <c r="B4324" s="593"/>
      <c r="C4324" s="594" t="s">
        <v>294</v>
      </c>
      <c r="I4324" s="595"/>
    </row>
    <row r="4325" spans="2:10">
      <c r="B4325" s="596" t="s">
        <v>295</v>
      </c>
      <c r="C4325" s="597" t="s">
        <v>296</v>
      </c>
      <c r="D4325" s="598" t="s">
        <v>297</v>
      </c>
      <c r="E4325" s="598" t="s">
        <v>298</v>
      </c>
      <c r="F4325" s="598" t="s">
        <v>299</v>
      </c>
      <c r="G4325" s="598" t="s">
        <v>300</v>
      </c>
      <c r="H4325" s="598" t="s">
        <v>301</v>
      </c>
      <c r="I4325" s="595"/>
    </row>
    <row r="4326" spans="2:10">
      <c r="B4326" s="599"/>
      <c r="C4326" s="681" t="s">
        <v>493</v>
      </c>
      <c r="D4326" s="601" t="str">
        <f>IFERROR(INDEX(INSUMOS!$C:$C,MATCH(C4326,INSUMOS!$B:$B,0)),"")</f>
        <v>un</v>
      </c>
      <c r="E4326" s="672">
        <v>1</v>
      </c>
      <c r="F4326" s="603">
        <f>IFERROR(INDEX(INSUMOS!$D:$D,MATCH(C4326,INSUMOS!$B:$B,0)),"")</f>
        <v>3500</v>
      </c>
      <c r="G4326" s="615"/>
      <c r="H4326" s="603">
        <f>IFERROR(G4326*F4326*E4326+F4326*E4326,0)</f>
        <v>3500</v>
      </c>
      <c r="I4326" s="595"/>
    </row>
    <row r="4327" spans="2:10">
      <c r="B4327" s="599"/>
      <c r="C4327" s="682" t="s">
        <v>504</v>
      </c>
      <c r="D4327" s="601" t="str">
        <f>IFERROR(INDEX(INSUMOS!$C:$C,MATCH(C4327,INSUMOS!$B:$B,0)),"")</f>
        <v>m</v>
      </c>
      <c r="E4327" s="673">
        <v>0.4</v>
      </c>
      <c r="F4327" s="603">
        <f>IFERROR(INDEX(INSUMOS!$D:$D,MATCH(C4327,INSUMOS!$B:$B,0)),"")</f>
        <v>4700</v>
      </c>
      <c r="G4327" s="615"/>
      <c r="H4327" s="603">
        <f t="shared" ref="H4327:H4338" si="119">IFERROR(G4327*F4327*E4327+F4327*E4327,0)</f>
        <v>1880</v>
      </c>
      <c r="I4327" s="595"/>
    </row>
    <row r="4328" spans="2:10">
      <c r="B4328" s="599"/>
      <c r="C4328" s="682" t="s">
        <v>501</v>
      </c>
      <c r="D4328" s="601" t="str">
        <f>IFERROR(INDEX(INSUMOS!$C:$C,MATCH(C4328,INSUMOS!$B:$B,0)),"")</f>
        <v>un</v>
      </c>
      <c r="E4328" s="673">
        <v>2</v>
      </c>
      <c r="F4328" s="603">
        <f>IFERROR(INDEX(INSUMOS!$D:$D,MATCH(C4328,INSUMOS!$B:$B,0)),"")</f>
        <v>17967</v>
      </c>
      <c r="G4328" s="615"/>
      <c r="H4328" s="603">
        <f t="shared" si="119"/>
        <v>35934</v>
      </c>
      <c r="I4328" s="595"/>
    </row>
    <row r="4329" spans="2:10">
      <c r="B4329" s="599"/>
      <c r="C4329" s="682" t="s">
        <v>502</v>
      </c>
      <c r="D4329" s="601" t="str">
        <f>IFERROR(INDEX(INSUMOS!$C:$C,MATCH(C4329,INSUMOS!$B:$B,0)),"")</f>
        <v>un</v>
      </c>
      <c r="E4329" s="673">
        <v>0.5</v>
      </c>
      <c r="F4329" s="603">
        <f>IFERROR(INDEX(INSUMOS!$D:$D,MATCH(C4329,INSUMOS!$B:$B,0)),"")</f>
        <v>8000</v>
      </c>
      <c r="G4329" s="615"/>
      <c r="H4329" s="603">
        <f t="shared" si="119"/>
        <v>4000</v>
      </c>
      <c r="I4329" s="595"/>
    </row>
    <row r="4330" spans="2:10">
      <c r="B4330" s="599"/>
      <c r="C4330" s="682" t="s">
        <v>505</v>
      </c>
      <c r="D4330" s="601" t="str">
        <f>IFERROR(INDEX(INSUMOS!$C:$C,MATCH(C4330,INSUMOS!$B:$B,0)),"")</f>
        <v>un</v>
      </c>
      <c r="E4330" s="673">
        <v>1.2E-2</v>
      </c>
      <c r="F4330" s="603">
        <f>IFERROR(INDEX(INSUMOS!$D:$D,MATCH(C4330,INSUMOS!$B:$B,0)),"")</f>
        <v>30900</v>
      </c>
      <c r="G4330" s="615"/>
      <c r="H4330" s="603">
        <f t="shared" si="119"/>
        <v>370.8</v>
      </c>
      <c r="I4330" s="595"/>
    </row>
    <row r="4331" spans="2:10">
      <c r="B4331" s="599"/>
      <c r="C4331" s="682" t="s">
        <v>506</v>
      </c>
      <c r="D4331" s="601" t="str">
        <f>IFERROR(INDEX(INSUMOS!$C:$C,MATCH(C4331,INSUMOS!$B:$B,0)),"")</f>
        <v>un</v>
      </c>
      <c r="E4331" s="673">
        <v>1.2E-2</v>
      </c>
      <c r="F4331" s="603">
        <f>IFERROR(INDEX(INSUMOS!$D:$D,MATCH(C4331,INSUMOS!$B:$B,0)),"")</f>
        <v>23900</v>
      </c>
      <c r="G4331" s="615"/>
      <c r="H4331" s="603">
        <f t="shared" si="119"/>
        <v>286.8</v>
      </c>
      <c r="I4331" s="595"/>
    </row>
    <row r="4332" spans="2:10">
      <c r="B4332" s="599"/>
      <c r="C4332" s="682" t="s">
        <v>507</v>
      </c>
      <c r="D4332" s="601" t="str">
        <f>IFERROR(INDEX(INSUMOS!$C:$C,MATCH(C4332,INSUMOS!$B:$B,0)),"")</f>
        <v>un</v>
      </c>
      <c r="E4332" s="673">
        <v>1.2E-2</v>
      </c>
      <c r="F4332" s="603">
        <f>IFERROR(INDEX(INSUMOS!$D:$D,MATCH(C4332,INSUMOS!$B:$B,0)),"")</f>
        <v>25900</v>
      </c>
      <c r="G4332" s="615"/>
      <c r="H4332" s="603">
        <f t="shared" si="119"/>
        <v>310.8</v>
      </c>
      <c r="I4332" s="595"/>
    </row>
    <row r="4333" spans="2:10">
      <c r="B4333" s="599"/>
      <c r="C4333" s="682" t="s">
        <v>459</v>
      </c>
      <c r="D4333" s="601" t="str">
        <f>IFERROR(INDEX(INSUMOS!$C:$C,MATCH(C4333,INSUMOS!$B:$B,0)),"")</f>
        <v>1/4 Gal</v>
      </c>
      <c r="E4333" s="673">
        <v>0.13</v>
      </c>
      <c r="F4333" s="603">
        <f>IFERROR(INDEX(INSUMOS!$D:$D,MATCH(C4333,INSUMOS!$B:$B,0)),"")</f>
        <v>71974</v>
      </c>
      <c r="G4333" s="615"/>
      <c r="H4333" s="603">
        <f t="shared" si="119"/>
        <v>9356.6200000000008</v>
      </c>
      <c r="I4333" s="595"/>
    </row>
    <row r="4334" spans="2:10">
      <c r="B4334" s="599"/>
      <c r="C4334" s="682" t="s">
        <v>460</v>
      </c>
      <c r="D4334" s="601" t="str">
        <f>IFERROR(INDEX(INSUMOS!$C:$C,MATCH(C4334,INSUMOS!$B:$B,0)),"")</f>
        <v>un</v>
      </c>
      <c r="E4334" s="673">
        <v>0.13</v>
      </c>
      <c r="F4334" s="603">
        <f>IFERROR(INDEX(INSUMOS!$D:$D,MATCH(C4334,INSUMOS!$B:$B,0)),"")</f>
        <v>52000</v>
      </c>
      <c r="G4334" s="615"/>
      <c r="H4334" s="603">
        <f t="shared" si="119"/>
        <v>6760</v>
      </c>
      <c r="I4334" s="595"/>
    </row>
    <row r="4335" spans="2:10">
      <c r="B4335" s="599"/>
      <c r="C4335" s="682"/>
      <c r="D4335" s="601" t="str">
        <f>IFERROR(INDEX(INSUMOS!$C:$C,MATCH(C4335,INSUMOS!$B:$B,0)),"")</f>
        <v/>
      </c>
      <c r="E4335" s="673"/>
      <c r="F4335" s="603" t="str">
        <f>IFERROR(INDEX(INSUMOS!$D:$D,MATCH(C4335,INSUMOS!$B:$B,0)),"")</f>
        <v/>
      </c>
      <c r="G4335" s="615"/>
      <c r="H4335" s="603">
        <f t="shared" si="119"/>
        <v>0</v>
      </c>
      <c r="I4335" s="595"/>
    </row>
    <row r="4336" spans="2:10">
      <c r="B4336" s="599"/>
      <c r="C4336" s="682"/>
      <c r="D4336" s="601" t="str">
        <f>IFERROR(INDEX(INSUMOS!$C:$C,MATCH(C4336,INSUMOS!$B:$B,0)),"")</f>
        <v/>
      </c>
      <c r="E4336" s="673"/>
      <c r="F4336" s="603" t="str">
        <f>IFERROR(INDEX(INSUMOS!$D:$D,MATCH(C4336,INSUMOS!$B:$B,0)),"")</f>
        <v/>
      </c>
      <c r="G4336" s="615"/>
      <c r="H4336" s="603">
        <f t="shared" si="119"/>
        <v>0</v>
      </c>
      <c r="I4336" s="595"/>
    </row>
    <row r="4337" spans="2:9">
      <c r="B4337" s="599"/>
      <c r="C4337" s="682"/>
      <c r="D4337" s="601" t="str">
        <f>IFERROR(INDEX(INSUMOS!$C:$C,MATCH(C4337,INSUMOS!$B:$B,0)),"")</f>
        <v/>
      </c>
      <c r="E4337" s="673"/>
      <c r="F4337" s="603" t="str">
        <f>IFERROR(INDEX(INSUMOS!$D:$D,MATCH(C4337,INSUMOS!$B:$B,0)),"")</f>
        <v/>
      </c>
      <c r="G4337" s="615"/>
      <c r="H4337" s="603">
        <f t="shared" si="119"/>
        <v>0</v>
      </c>
      <c r="I4337" s="595"/>
    </row>
    <row r="4338" spans="2:9" ht="15.75" thickBot="1">
      <c r="B4338" s="599"/>
      <c r="C4338" s="606"/>
      <c r="D4338" s="601" t="str">
        <f>IFERROR(INDEX(INSUMOS!$C:$C,MATCH(C4338,INSUMOS!$B:$B,0)),"")</f>
        <v/>
      </c>
      <c r="E4338" s="602"/>
      <c r="F4338" s="603" t="str">
        <f>IFERROR(INDEX(INSUMOS!$D:$D,MATCH(C4338,INSUMOS!$B:$B,0)),"")</f>
        <v/>
      </c>
      <c r="G4338" s="615"/>
      <c r="H4338" s="608">
        <f t="shared" si="119"/>
        <v>0</v>
      </c>
      <c r="I4338" s="595"/>
    </row>
    <row r="4339" spans="2:9" ht="15.75" thickBot="1">
      <c r="B4339" s="593"/>
      <c r="H4339" s="609" t="s">
        <v>307</v>
      </c>
      <c r="I4339" s="610">
        <f>SUM(H4326:H4338)</f>
        <v>62399.020000000011</v>
      </c>
    </row>
    <row r="4340" spans="2:9">
      <c r="B4340" s="593"/>
      <c r="C4340" s="611" t="s">
        <v>308</v>
      </c>
      <c r="I4340" s="595"/>
    </row>
    <row r="4341" spans="2:9">
      <c r="B4341" s="596" t="s">
        <v>295</v>
      </c>
      <c r="C4341" s="597" t="s">
        <v>296</v>
      </c>
      <c r="D4341" s="598" t="s">
        <v>309</v>
      </c>
      <c r="E4341" s="612" t="s">
        <v>310</v>
      </c>
      <c r="F4341" s="612"/>
      <c r="G4341" s="613" t="s">
        <v>311</v>
      </c>
      <c r="H4341" s="614" t="s">
        <v>301</v>
      </c>
      <c r="I4341" s="595"/>
    </row>
    <row r="4342" spans="2:9">
      <c r="B4342" s="599"/>
      <c r="C4342" s="606" t="s">
        <v>312</v>
      </c>
      <c r="D4342" s="601">
        <v>1</v>
      </c>
      <c r="E4342" s="615">
        <f>IFERROR(INDEX('MANO DE OBRA'!$F:$F,MATCH(C4342,'MANO DE OBRA'!$B:$B,0)),"")</f>
        <v>0.77116642793298318</v>
      </c>
      <c r="F4342" s="603">
        <f>IFERROR(INDEX('MANO DE OBRA'!$J:$J,MATCH(C4342,'MANO DE OBRA'!$B:$B,0)),"")</f>
        <v>103371.47181666666</v>
      </c>
      <c r="G4342" s="83">
        <v>10</v>
      </c>
      <c r="H4342" s="603">
        <f>IFERROR((F4342/G4342)*D4342,0)</f>
        <v>10337.147181666665</v>
      </c>
      <c r="I4342" s="595"/>
    </row>
    <row r="4343" spans="2:9">
      <c r="B4343" s="599"/>
      <c r="C4343" s="606" t="s">
        <v>487</v>
      </c>
      <c r="D4343" s="601">
        <v>1</v>
      </c>
      <c r="E4343" s="615">
        <f>IFERROR(INDEX('MANO DE OBRA'!$F:$F,MATCH(C4343,'MANO DE OBRA'!$B:$B,0)),"")</f>
        <v>0.60540000000000005</v>
      </c>
      <c r="F4343" s="603">
        <f>IFERROR(INDEX('MANO DE OBRA'!$J:$J,MATCH(C4343,'MANO DE OBRA'!$B:$B,0)),"")</f>
        <v>202385.00786400001</v>
      </c>
      <c r="G4343" s="83">
        <f>+G4342</f>
        <v>10</v>
      </c>
      <c r="H4343" s="603">
        <f>IFERROR((F4343/G4343)*D4343,0)</f>
        <v>20238.5007864</v>
      </c>
      <c r="I4343" s="595"/>
    </row>
    <row r="4344" spans="2:9" ht="15.75" thickBot="1">
      <c r="B4344" s="599"/>
      <c r="C4344" s="606"/>
      <c r="D4344" s="601"/>
      <c r="E4344" s="615" t="str">
        <f>IFERROR(INDEX('MANO DE OBRA'!$F:$F,MATCH(C4344,'MANO DE OBRA'!$B:$B,0)),"")</f>
        <v/>
      </c>
      <c r="F4344" s="603" t="str">
        <f>IFERROR(INDEX('MANO DE OBRA'!$J:$J,MATCH(C4344,'MANO DE OBRA'!$B:$B,0)),"")</f>
        <v/>
      </c>
      <c r="G4344" s="83"/>
      <c r="H4344" s="603">
        <f>IFERROR((F4344/G4344)*D4344,0)</f>
        <v>0</v>
      </c>
      <c r="I4344" s="595"/>
    </row>
    <row r="4345" spans="2:9" ht="15.75" thickBot="1">
      <c r="B4345" s="593"/>
      <c r="H4345" s="609" t="s">
        <v>307</v>
      </c>
      <c r="I4345" s="610">
        <f>SUM(H4342:H4344)</f>
        <v>30575.647968066667</v>
      </c>
    </row>
    <row r="4346" spans="2:9">
      <c r="B4346" s="593"/>
      <c r="C4346" s="611" t="s">
        <v>313</v>
      </c>
      <c r="I4346" s="595"/>
    </row>
    <row r="4347" spans="2:9" ht="30">
      <c r="B4347" s="596" t="s">
        <v>295</v>
      </c>
      <c r="C4347" s="597" t="s">
        <v>296</v>
      </c>
      <c r="D4347" s="613" t="s">
        <v>238</v>
      </c>
      <c r="E4347" s="613" t="s">
        <v>22</v>
      </c>
      <c r="F4347" s="613" t="s">
        <v>314</v>
      </c>
      <c r="G4347" s="613" t="s">
        <v>315</v>
      </c>
      <c r="H4347" s="613" t="s">
        <v>301</v>
      </c>
      <c r="I4347" s="595"/>
    </row>
    <row r="4348" spans="2:9">
      <c r="B4348" s="599"/>
      <c r="C4348" s="616" t="s">
        <v>316</v>
      </c>
      <c r="D4348" s="615">
        <v>0.05</v>
      </c>
      <c r="E4348" s="602"/>
      <c r="F4348" s="603">
        <f>+I4345</f>
        <v>30575.647968066667</v>
      </c>
      <c r="G4348" s="601">
        <v>1</v>
      </c>
      <c r="H4348" s="603">
        <f>IFERROR(G4348*F4348*D4348,0)</f>
        <v>1528.7823984033334</v>
      </c>
      <c r="I4348" s="595"/>
    </row>
    <row r="4349" spans="2:9">
      <c r="B4349" s="599"/>
      <c r="C4349" s="606"/>
      <c r="D4349" s="601"/>
      <c r="E4349" s="601" t="str">
        <f>IFERROR(INDEX(INSUMOS!$C:$C,MATCH(C4349,INSUMOS!$B:$B,0)),"")</f>
        <v/>
      </c>
      <c r="F4349" s="607" t="str">
        <f>IFERROR(INDEX(INSUMOS!$D:$D,MATCH(C4349,INSUMOS!$B:$B,0)),"")</f>
        <v/>
      </c>
      <c r="G4349" s="680"/>
      <c r="H4349" s="603">
        <f>IFERROR(G4349*F4349,0)</f>
        <v>0</v>
      </c>
      <c r="I4349" s="595"/>
    </row>
    <row r="4350" spans="2:9">
      <c r="B4350" s="599"/>
      <c r="C4350" s="622"/>
      <c r="D4350" s="601"/>
      <c r="E4350" s="601" t="str">
        <f>IFERROR(INDEX(INSUMOS!$C:$C,MATCH(C4350,INSUMOS!$B:$B,0)),"")</f>
        <v/>
      </c>
      <c r="F4350" s="607" t="str">
        <f>IFERROR(INDEX(INSUMOS!$D:$D,MATCH(C4350,INSUMOS!$B:$B,0)),"")</f>
        <v/>
      </c>
      <c r="G4350" s="637"/>
      <c r="H4350" s="603">
        <f>IFERROR(G4350*F4350,0)</f>
        <v>0</v>
      </c>
      <c r="I4350" s="595"/>
    </row>
    <row r="4351" spans="2:9">
      <c r="B4351" s="599"/>
      <c r="C4351" s="636"/>
      <c r="D4351" s="601"/>
      <c r="E4351" s="601" t="str">
        <f>IFERROR(INDEX(INSUMOS!$C:$C,MATCH(C4351,INSUMOS!$B:$B,0)),"")</f>
        <v/>
      </c>
      <c r="F4351" s="607" t="str">
        <f>IFERROR(INDEX(INSUMOS!$D:$D,MATCH(C4351,INSUMOS!$B:$B,0)),"")</f>
        <v/>
      </c>
      <c r="G4351" s="637"/>
      <c r="H4351" s="603">
        <f>IFERROR(G4351*F4351,0)</f>
        <v>0</v>
      </c>
      <c r="I4351" s="595"/>
    </row>
    <row r="4352" spans="2:9">
      <c r="B4352" s="599"/>
      <c r="C4352" s="600"/>
      <c r="D4352" s="601"/>
      <c r="E4352" s="601" t="str">
        <f>IFERROR(INDEX(INSUMOS!$C:$C,MATCH(C4352,INSUMOS!$B:$B,0)),"")</f>
        <v/>
      </c>
      <c r="F4352" s="607" t="str">
        <f>IFERROR(INDEX(INSUMOS!$D:$D,MATCH(C4352,INSUMOS!$B:$B,0)),"")</f>
        <v/>
      </c>
      <c r="G4352" s="83"/>
      <c r="H4352" s="603">
        <f>IFERROR(G4352*F4352,0)</f>
        <v>0</v>
      </c>
      <c r="I4352" s="595"/>
    </row>
    <row r="4353" spans="2:9" ht="15.75" thickBot="1">
      <c r="B4353" s="599"/>
      <c r="C4353" s="600"/>
      <c r="D4353" s="601"/>
      <c r="E4353" s="601" t="str">
        <f>IFERROR(INDEX(INSUMOS!$C:$C,MATCH(C4353,INSUMOS!$B:$B,0)),"")</f>
        <v/>
      </c>
      <c r="F4353" s="607" t="str">
        <f>IFERROR(INDEX(INSUMOS!$D:$D,MATCH(C4353,INSUMOS!$B:$B,0)),"")</f>
        <v/>
      </c>
      <c r="G4353" s="83"/>
      <c r="H4353" s="608">
        <f>IFERROR(G4353*F4353,0)</f>
        <v>0</v>
      </c>
      <c r="I4353" s="595"/>
    </row>
    <row r="4354" spans="2:9" ht="15.75" thickBot="1">
      <c r="B4354" s="593"/>
      <c r="H4354" s="609" t="s">
        <v>307</v>
      </c>
      <c r="I4354" s="610">
        <f>SUM(H4348:H4353)</f>
        <v>1528.7823984033334</v>
      </c>
    </row>
    <row r="4355" spans="2:9">
      <c r="B4355" s="593"/>
      <c r="C4355" s="611" t="s">
        <v>317</v>
      </c>
      <c r="I4355" s="595"/>
    </row>
    <row r="4356" spans="2:9" ht="30">
      <c r="B4356" s="596" t="s">
        <v>295</v>
      </c>
      <c r="C4356" s="597" t="s">
        <v>296</v>
      </c>
      <c r="D4356" s="613" t="s">
        <v>238</v>
      </c>
      <c r="E4356" s="613" t="s">
        <v>22</v>
      </c>
      <c r="F4356" s="613" t="s">
        <v>314</v>
      </c>
      <c r="G4356" s="613" t="s">
        <v>315</v>
      </c>
      <c r="H4356" s="598" t="s">
        <v>301</v>
      </c>
      <c r="I4356" s="595"/>
    </row>
    <row r="4357" spans="2:9">
      <c r="B4357" s="599"/>
      <c r="C4357" s="616" t="s">
        <v>461</v>
      </c>
      <c r="D4357" s="615">
        <v>0.01</v>
      </c>
      <c r="E4357" s="617">
        <v>1</v>
      </c>
      <c r="F4357" s="603">
        <f>+I4345</f>
        <v>30575.647968066667</v>
      </c>
      <c r="G4357" s="601">
        <v>0.01</v>
      </c>
      <c r="H4357" s="603">
        <f>IFERROR(G4357*F4357,0)</f>
        <v>305.7564796806667</v>
      </c>
      <c r="I4357" s="595"/>
    </row>
    <row r="4358" spans="2:9">
      <c r="B4358" s="599"/>
      <c r="C4358" s="600"/>
      <c r="E4358" s="601" t="str">
        <f>IFERROR(INDEX(INSUMOS!$C:$C,MATCH(C4358,INSUMOS!$B:$B,0)),"")</f>
        <v/>
      </c>
      <c r="F4358" s="603" t="str">
        <f>IFERROR(INDEX(INSUMOS!$D:$D,MATCH(C4358,INSUMOS!$B:$B,0)),"")</f>
        <v/>
      </c>
      <c r="G4358" s="601">
        <v>1</v>
      </c>
      <c r="H4358" s="603">
        <f>IFERROR(G4358*F4358,0)</f>
        <v>0</v>
      </c>
      <c r="I4358" s="595"/>
    </row>
    <row r="4359" spans="2:9" ht="15.75" thickBot="1">
      <c r="B4359" s="599"/>
      <c r="C4359" s="606"/>
      <c r="D4359" s="601" t="str">
        <f>IFERROR(INDEX(INSUMOS!$C:$C,MATCH(C4359,INSUMOS!$B:$B,0)),"")</f>
        <v/>
      </c>
      <c r="E4359" s="602"/>
      <c r="F4359" s="603" t="str">
        <f>IFERROR(INDEX(INSUMOS!$D:$D,MATCH(C4359,INSUMOS!$B:$B,0)),"")</f>
        <v/>
      </c>
      <c r="G4359" s="601"/>
      <c r="H4359" s="603">
        <f>IFERROR(G4359*F4359,0)</f>
        <v>0</v>
      </c>
      <c r="I4359" s="595"/>
    </row>
    <row r="4360" spans="2:9" ht="15.75" thickBot="1">
      <c r="B4360" s="618"/>
      <c r="C4360" s="619"/>
      <c r="D4360" s="620"/>
      <c r="E4360" s="621"/>
      <c r="F4360" s="621"/>
      <c r="G4360" s="620"/>
      <c r="H4360" s="609" t="s">
        <v>307</v>
      </c>
      <c r="I4360" s="610">
        <f>SUM(H4357:H4359)</f>
        <v>305.7564796806667</v>
      </c>
    </row>
    <row r="4361" spans="2:9" ht="15.75" thickBot="1">
      <c r="H4361" s="666"/>
      <c r="I4361" s="667"/>
    </row>
    <row r="4362" spans="2:9" ht="33" customHeight="1" thickBot="1">
      <c r="B4362" s="571"/>
      <c r="C4362" s="572" t="str">
        <f>+$C$2</f>
        <v>MANTENIMIENTO RESTAURANTES ESCOLARES</v>
      </c>
      <c r="D4362" s="573"/>
      <c r="E4362" s="573"/>
      <c r="F4362" s="573"/>
      <c r="G4362" s="574"/>
      <c r="H4362" s="575"/>
      <c r="I4362" s="576"/>
    </row>
    <row r="4363" spans="2:9" ht="33" customHeight="1" thickBot="1">
      <c r="B4363" s="577"/>
      <c r="C4363" s="578" t="str">
        <f>+$C$3</f>
        <v>GOBERNACION DE ANTIOQUIA</v>
      </c>
      <c r="D4363" s="579"/>
      <c r="E4363" s="579"/>
      <c r="F4363" s="579"/>
      <c r="G4363" s="580"/>
      <c r="H4363" s="581"/>
      <c r="I4363" s="582"/>
    </row>
    <row r="4364" spans="2:9" ht="15.75" thickBot="1">
      <c r="B4364" s="593"/>
      <c r="I4364" s="595"/>
    </row>
    <row r="4365" spans="2:9" ht="15.75" thickBot="1">
      <c r="B4365" s="589" t="s">
        <v>6</v>
      </c>
      <c r="C4365" s="773" t="str">
        <f>INDEX(ACTIVIDADES!$C:$C,MATCH(B4366,ACTIVIDADES!$B:$B,0))</f>
        <v>Suministro e instalación de LAVAMANOS CON PEDESTAL COLOR BLANCO. Incluye grifería y todo lo necesario para su buen funcionamiento.</v>
      </c>
      <c r="D4365" s="774"/>
      <c r="E4365" s="774"/>
      <c r="F4365" s="774"/>
      <c r="G4365" s="775"/>
      <c r="H4365" s="587" t="s">
        <v>289</v>
      </c>
      <c r="I4365" s="588" t="s">
        <v>290</v>
      </c>
    </row>
    <row r="4366" spans="2:9">
      <c r="B4366" s="784">
        <f>+ACTIVIDADES!B134</f>
        <v>12.209999999999996</v>
      </c>
      <c r="C4366" s="776"/>
      <c r="D4366" s="777"/>
      <c r="E4366" s="777"/>
      <c r="F4366" s="777"/>
      <c r="G4366" s="778"/>
      <c r="H4366" s="585">
        <f>IF(I4369=0,0,I4385/I4369)</f>
        <v>0.79309065445450877</v>
      </c>
      <c r="I4366" s="586">
        <f>IF(I4369=0,0,I4391/I4369)</f>
        <v>0.19519749579763324</v>
      </c>
    </row>
    <row r="4367" spans="2:9" ht="15.75" thickBot="1">
      <c r="B4367" s="785"/>
      <c r="C4367" s="776"/>
      <c r="D4367" s="777"/>
      <c r="E4367" s="777"/>
      <c r="F4367" s="777"/>
      <c r="G4367" s="778"/>
      <c r="H4367" s="587" t="s">
        <v>291</v>
      </c>
      <c r="I4367" s="588" t="s">
        <v>292</v>
      </c>
    </row>
    <row r="4368" spans="2:9" ht="15.75" thickBot="1">
      <c r="B4368" s="589" t="s">
        <v>22</v>
      </c>
      <c r="C4368" s="776"/>
      <c r="D4368" s="777"/>
      <c r="E4368" s="777"/>
      <c r="F4368" s="777"/>
      <c r="G4368" s="778"/>
      <c r="H4368" s="585">
        <f>IF(I4369=0,0,I4400/I4369)</f>
        <v>9.7598747898816618E-3</v>
      </c>
      <c r="I4368" s="586">
        <f>IF(I4369=0,0,I4406/I4369)</f>
        <v>1.9519749579763321E-3</v>
      </c>
    </row>
    <row r="4369" spans="2:10" ht="31.5" customHeight="1" thickBot="1">
      <c r="B4369" s="590" t="str">
        <f>INDEX(ACTIVIDADES!$D:$D,MATCH(B4366,ACTIVIDADES!$B:$B,0))</f>
        <v>un</v>
      </c>
      <c r="C4369" s="781"/>
      <c r="D4369" s="782"/>
      <c r="E4369" s="782"/>
      <c r="F4369" s="782"/>
      <c r="G4369" s="783"/>
      <c r="H4369" s="591" t="s">
        <v>293</v>
      </c>
      <c r="I4369" s="592">
        <f>SUM(I4385:I4406)</f>
        <v>233012.45445529331</v>
      </c>
      <c r="J4369" s="570">
        <f>+B4366</f>
        <v>12.209999999999996</v>
      </c>
    </row>
    <row r="4370" spans="2:10">
      <c r="B4370" s="593"/>
      <c r="C4370" s="594" t="s">
        <v>294</v>
      </c>
      <c r="I4370" s="595"/>
    </row>
    <row r="4371" spans="2:10">
      <c r="B4371" s="596" t="s">
        <v>295</v>
      </c>
      <c r="C4371" s="597" t="s">
        <v>296</v>
      </c>
      <c r="D4371" s="598" t="s">
        <v>297</v>
      </c>
      <c r="E4371" s="598" t="s">
        <v>298</v>
      </c>
      <c r="F4371" s="598" t="s">
        <v>299</v>
      </c>
      <c r="G4371" s="598" t="s">
        <v>300</v>
      </c>
      <c r="H4371" s="598" t="s">
        <v>301</v>
      </c>
      <c r="I4371" s="595"/>
    </row>
    <row r="4372" spans="2:10">
      <c r="B4372" s="599"/>
      <c r="C4372" s="606" t="s">
        <v>508</v>
      </c>
      <c r="D4372" s="601" t="str">
        <f>IFERROR(INDEX(INSUMOS!$C:$C,MATCH(C4372,INSUMOS!$B:$B,0)),"")</f>
        <v>un</v>
      </c>
      <c r="E4372" s="672">
        <v>1</v>
      </c>
      <c r="F4372" s="603">
        <f>IFERROR(INDEX(INSUMOS!$D:$D,MATCH(C4372,INSUMOS!$B:$B,0)),"")</f>
        <v>173900</v>
      </c>
      <c r="G4372" s="615"/>
      <c r="H4372" s="603">
        <f>IFERROR(G4372*F4372*E4372+F4372*E4372,0)</f>
        <v>173900</v>
      </c>
      <c r="I4372" s="595"/>
    </row>
    <row r="4373" spans="2:10" ht="25.5">
      <c r="B4373" s="599"/>
      <c r="C4373" s="684" t="s">
        <v>509</v>
      </c>
      <c r="D4373" s="601" t="str">
        <f>IFERROR(INDEX(INSUMOS!$C:$C,MATCH(C4373,INSUMOS!$B:$B,0)),"")</f>
        <v>un</v>
      </c>
      <c r="E4373" s="673">
        <v>1</v>
      </c>
      <c r="F4373" s="603">
        <f>IFERROR(INDEX(INSUMOS!$D:$D,MATCH(C4373,INSUMOS!$B:$B,0)),"")</f>
        <v>10900</v>
      </c>
      <c r="G4373" s="615"/>
      <c r="H4373" s="603">
        <f t="shared" ref="H4373:H4384" si="120">IFERROR(G4373*F4373*E4373+F4373*E4373,0)</f>
        <v>10900</v>
      </c>
      <c r="I4373" s="595"/>
    </row>
    <row r="4374" spans="2:10">
      <c r="B4374" s="599"/>
      <c r="C4374" s="682"/>
      <c r="D4374" s="601" t="str">
        <f>IFERROR(INDEX(INSUMOS!$C:$C,MATCH(C4374,INSUMOS!$B:$B,0)),"")</f>
        <v/>
      </c>
      <c r="E4374" s="673"/>
      <c r="F4374" s="603" t="str">
        <f>IFERROR(INDEX(INSUMOS!$D:$D,MATCH(C4374,INSUMOS!$B:$B,0)),"")</f>
        <v/>
      </c>
      <c r="G4374" s="615"/>
      <c r="H4374" s="603">
        <f t="shared" si="120"/>
        <v>0</v>
      </c>
      <c r="I4374" s="595"/>
    </row>
    <row r="4375" spans="2:10">
      <c r="B4375" s="599"/>
      <c r="C4375" s="682"/>
      <c r="D4375" s="601" t="str">
        <f>IFERROR(INDEX(INSUMOS!$C:$C,MATCH(C4375,INSUMOS!$B:$B,0)),"")</f>
        <v/>
      </c>
      <c r="E4375" s="673"/>
      <c r="F4375" s="603" t="str">
        <f>IFERROR(INDEX(INSUMOS!$D:$D,MATCH(C4375,INSUMOS!$B:$B,0)),"")</f>
        <v/>
      </c>
      <c r="G4375" s="615"/>
      <c r="H4375" s="603">
        <f t="shared" si="120"/>
        <v>0</v>
      </c>
      <c r="I4375" s="595"/>
    </row>
    <row r="4376" spans="2:10">
      <c r="B4376" s="599"/>
      <c r="C4376" s="682"/>
      <c r="D4376" s="601" t="str">
        <f>IFERROR(INDEX(INSUMOS!$C:$C,MATCH(C4376,INSUMOS!$B:$B,0)),"")</f>
        <v/>
      </c>
      <c r="E4376" s="673"/>
      <c r="F4376" s="603" t="str">
        <f>IFERROR(INDEX(INSUMOS!$D:$D,MATCH(C4376,INSUMOS!$B:$B,0)),"")</f>
        <v/>
      </c>
      <c r="G4376" s="615"/>
      <c r="H4376" s="603">
        <f t="shared" si="120"/>
        <v>0</v>
      </c>
      <c r="I4376" s="595"/>
    </row>
    <row r="4377" spans="2:10">
      <c r="B4377" s="599"/>
      <c r="C4377" s="682"/>
      <c r="D4377" s="601" t="str">
        <f>IFERROR(INDEX(INSUMOS!$C:$C,MATCH(C4377,INSUMOS!$B:$B,0)),"")</f>
        <v/>
      </c>
      <c r="E4377" s="673"/>
      <c r="F4377" s="603" t="str">
        <f>IFERROR(INDEX(INSUMOS!$D:$D,MATCH(C4377,INSUMOS!$B:$B,0)),"")</f>
        <v/>
      </c>
      <c r="G4377" s="615"/>
      <c r="H4377" s="603">
        <f t="shared" si="120"/>
        <v>0</v>
      </c>
      <c r="I4377" s="595"/>
    </row>
    <row r="4378" spans="2:10">
      <c r="B4378" s="599"/>
      <c r="C4378" s="682"/>
      <c r="D4378" s="601" t="str">
        <f>IFERROR(INDEX(INSUMOS!$C:$C,MATCH(C4378,INSUMOS!$B:$B,0)),"")</f>
        <v/>
      </c>
      <c r="E4378" s="673"/>
      <c r="F4378" s="603" t="str">
        <f>IFERROR(INDEX(INSUMOS!$D:$D,MATCH(C4378,INSUMOS!$B:$B,0)),"")</f>
        <v/>
      </c>
      <c r="G4378" s="615"/>
      <c r="H4378" s="603">
        <f t="shared" si="120"/>
        <v>0</v>
      </c>
      <c r="I4378" s="595"/>
    </row>
    <row r="4379" spans="2:10">
      <c r="B4379" s="599"/>
      <c r="C4379" s="682"/>
      <c r="D4379" s="601" t="str">
        <f>IFERROR(INDEX(INSUMOS!$C:$C,MATCH(C4379,INSUMOS!$B:$B,0)),"")</f>
        <v/>
      </c>
      <c r="E4379" s="673"/>
      <c r="F4379" s="603" t="str">
        <f>IFERROR(INDEX(INSUMOS!$D:$D,MATCH(C4379,INSUMOS!$B:$B,0)),"")</f>
        <v/>
      </c>
      <c r="G4379" s="615"/>
      <c r="H4379" s="603">
        <f t="shared" si="120"/>
        <v>0</v>
      </c>
      <c r="I4379" s="595"/>
    </row>
    <row r="4380" spans="2:10">
      <c r="B4380" s="599"/>
      <c r="C4380" s="682"/>
      <c r="D4380" s="601" t="str">
        <f>IFERROR(INDEX(INSUMOS!$C:$C,MATCH(C4380,INSUMOS!$B:$B,0)),"")</f>
        <v/>
      </c>
      <c r="E4380" s="673"/>
      <c r="F4380" s="603" t="str">
        <f>IFERROR(INDEX(INSUMOS!$D:$D,MATCH(C4380,INSUMOS!$B:$B,0)),"")</f>
        <v/>
      </c>
      <c r="G4380" s="615"/>
      <c r="H4380" s="603">
        <f t="shared" si="120"/>
        <v>0</v>
      </c>
      <c r="I4380" s="595"/>
    </row>
    <row r="4381" spans="2:10">
      <c r="B4381" s="599"/>
      <c r="C4381" s="682"/>
      <c r="D4381" s="601" t="str">
        <f>IFERROR(INDEX(INSUMOS!$C:$C,MATCH(C4381,INSUMOS!$B:$B,0)),"")</f>
        <v/>
      </c>
      <c r="E4381" s="673"/>
      <c r="F4381" s="603" t="str">
        <f>IFERROR(INDEX(INSUMOS!$D:$D,MATCH(C4381,INSUMOS!$B:$B,0)),"")</f>
        <v/>
      </c>
      <c r="G4381" s="615"/>
      <c r="H4381" s="603">
        <f t="shared" si="120"/>
        <v>0</v>
      </c>
      <c r="I4381" s="595"/>
    </row>
    <row r="4382" spans="2:10">
      <c r="B4382" s="599"/>
      <c r="C4382" s="682"/>
      <c r="D4382" s="601" t="str">
        <f>IFERROR(INDEX(INSUMOS!$C:$C,MATCH(C4382,INSUMOS!$B:$B,0)),"")</f>
        <v/>
      </c>
      <c r="E4382" s="673"/>
      <c r="F4382" s="603" t="str">
        <f>IFERROR(INDEX(INSUMOS!$D:$D,MATCH(C4382,INSUMOS!$B:$B,0)),"")</f>
        <v/>
      </c>
      <c r="G4382" s="615"/>
      <c r="H4382" s="603">
        <f t="shared" si="120"/>
        <v>0</v>
      </c>
      <c r="I4382" s="595"/>
    </row>
    <row r="4383" spans="2:10">
      <c r="B4383" s="599"/>
      <c r="C4383" s="682"/>
      <c r="D4383" s="601" t="str">
        <f>IFERROR(INDEX(INSUMOS!$C:$C,MATCH(C4383,INSUMOS!$B:$B,0)),"")</f>
        <v/>
      </c>
      <c r="E4383" s="673"/>
      <c r="F4383" s="603" t="str">
        <f>IFERROR(INDEX(INSUMOS!$D:$D,MATCH(C4383,INSUMOS!$B:$B,0)),"")</f>
        <v/>
      </c>
      <c r="G4383" s="615"/>
      <c r="H4383" s="603">
        <f t="shared" si="120"/>
        <v>0</v>
      </c>
      <c r="I4383" s="595"/>
    </row>
    <row r="4384" spans="2:10" ht="15.75" thickBot="1">
      <c r="B4384" s="599"/>
      <c r="C4384" s="606"/>
      <c r="D4384" s="601" t="str">
        <f>IFERROR(INDEX(INSUMOS!$C:$C,MATCH(C4384,INSUMOS!$B:$B,0)),"")</f>
        <v/>
      </c>
      <c r="E4384" s="602"/>
      <c r="F4384" s="603" t="str">
        <f>IFERROR(INDEX(INSUMOS!$D:$D,MATCH(C4384,INSUMOS!$B:$B,0)),"")</f>
        <v/>
      </c>
      <c r="G4384" s="615"/>
      <c r="H4384" s="608">
        <f t="shared" si="120"/>
        <v>0</v>
      </c>
      <c r="I4384" s="595"/>
    </row>
    <row r="4385" spans="2:9" ht="15.75" thickBot="1">
      <c r="B4385" s="593"/>
      <c r="H4385" s="609" t="s">
        <v>307</v>
      </c>
      <c r="I4385" s="610">
        <f>SUM(H4372:H4384)</f>
        <v>184800</v>
      </c>
    </row>
    <row r="4386" spans="2:9">
      <c r="B4386" s="593"/>
      <c r="C4386" s="611" t="s">
        <v>308</v>
      </c>
      <c r="I4386" s="595"/>
    </row>
    <row r="4387" spans="2:9">
      <c r="B4387" s="596" t="s">
        <v>295</v>
      </c>
      <c r="C4387" s="597" t="s">
        <v>296</v>
      </c>
      <c r="D4387" s="598" t="s">
        <v>309</v>
      </c>
      <c r="E4387" s="612" t="s">
        <v>310</v>
      </c>
      <c r="F4387" s="612"/>
      <c r="G4387" s="613" t="s">
        <v>311</v>
      </c>
      <c r="H4387" s="614" t="s">
        <v>301</v>
      </c>
      <c r="I4387" s="595"/>
    </row>
    <row r="4388" spans="2:9">
      <c r="B4388" s="599"/>
      <c r="C4388" s="606" t="s">
        <v>312</v>
      </c>
      <c r="D4388" s="601">
        <v>1</v>
      </c>
      <c r="E4388" s="615">
        <f>IFERROR(INDEX('MANO DE OBRA'!$F:$F,MATCH(C4388,'MANO DE OBRA'!$B:$B,0)),"")</f>
        <v>0.77116642793298318</v>
      </c>
      <c r="F4388" s="603">
        <f>IFERROR(INDEX('MANO DE OBRA'!$J:$J,MATCH(C4388,'MANO DE OBRA'!$B:$B,0)),"")</f>
        <v>103371.47181666666</v>
      </c>
      <c r="G4388" s="83">
        <v>6</v>
      </c>
      <c r="H4388" s="603">
        <f>IFERROR((F4388/G4388)*D4388,0)</f>
        <v>17228.57863611111</v>
      </c>
      <c r="I4388" s="595"/>
    </row>
    <row r="4389" spans="2:9">
      <c r="B4389" s="599"/>
      <c r="C4389" s="606" t="s">
        <v>330</v>
      </c>
      <c r="D4389" s="601">
        <v>1</v>
      </c>
      <c r="E4389" s="615">
        <f>IFERROR(INDEX('MANO DE OBRA'!$F:$F,MATCH(C4389,'MANO DE OBRA'!$B:$B,0)),"")</f>
        <v>0.77116642793298318</v>
      </c>
      <c r="F4389" s="603">
        <f>IFERROR(INDEX('MANO DE OBRA'!$J:$J,MATCH(C4389,'MANO DE OBRA'!$B:$B,0)),"")</f>
        <v>169529.21377933328</v>
      </c>
      <c r="G4389" s="83">
        <f>+G4388</f>
        <v>6</v>
      </c>
      <c r="H4389" s="603">
        <f>IFERROR((F4389/G4389)*D4389,0)</f>
        <v>28254.868963222212</v>
      </c>
      <c r="I4389" s="595"/>
    </row>
    <row r="4390" spans="2:9" ht="15.75" thickBot="1">
      <c r="B4390" s="599"/>
      <c r="C4390" s="606"/>
      <c r="D4390" s="601"/>
      <c r="E4390" s="615" t="str">
        <f>IFERROR(INDEX('MANO DE OBRA'!$F:$F,MATCH(C4390,'MANO DE OBRA'!$B:$B,0)),"")</f>
        <v/>
      </c>
      <c r="F4390" s="603" t="str">
        <f>IFERROR(INDEX('MANO DE OBRA'!$J:$J,MATCH(C4390,'MANO DE OBRA'!$B:$B,0)),"")</f>
        <v/>
      </c>
      <c r="G4390" s="83"/>
      <c r="H4390" s="603">
        <f>IFERROR((F4390/G4390)*D4390,0)</f>
        <v>0</v>
      </c>
      <c r="I4390" s="595"/>
    </row>
    <row r="4391" spans="2:9" ht="15.75" thickBot="1">
      <c r="B4391" s="593"/>
      <c r="H4391" s="609" t="s">
        <v>307</v>
      </c>
      <c r="I4391" s="610">
        <f>SUM(H4388:H4390)</f>
        <v>45483.447599333318</v>
      </c>
    </row>
    <row r="4392" spans="2:9">
      <c r="B4392" s="593"/>
      <c r="C4392" s="611" t="s">
        <v>313</v>
      </c>
      <c r="I4392" s="595"/>
    </row>
    <row r="4393" spans="2:9" ht="30">
      <c r="B4393" s="596" t="s">
        <v>295</v>
      </c>
      <c r="C4393" s="597" t="s">
        <v>296</v>
      </c>
      <c r="D4393" s="613" t="s">
        <v>238</v>
      </c>
      <c r="E4393" s="613" t="s">
        <v>22</v>
      </c>
      <c r="F4393" s="613" t="s">
        <v>314</v>
      </c>
      <c r="G4393" s="613" t="s">
        <v>315</v>
      </c>
      <c r="H4393" s="613" t="s">
        <v>301</v>
      </c>
      <c r="I4393" s="595"/>
    </row>
    <row r="4394" spans="2:9">
      <c r="B4394" s="599"/>
      <c r="C4394" s="616" t="s">
        <v>316</v>
      </c>
      <c r="D4394" s="615">
        <v>0.05</v>
      </c>
      <c r="E4394" s="602"/>
      <c r="F4394" s="603">
        <f>+I4391</f>
        <v>45483.447599333318</v>
      </c>
      <c r="G4394" s="601">
        <v>1</v>
      </c>
      <c r="H4394" s="603">
        <f>IFERROR(G4394*F4394*D4394,0)</f>
        <v>2274.1723799666661</v>
      </c>
      <c r="I4394" s="595"/>
    </row>
    <row r="4395" spans="2:9">
      <c r="B4395" s="599"/>
      <c r="C4395" s="606"/>
      <c r="D4395" s="601"/>
      <c r="E4395" s="601" t="str">
        <f>IFERROR(INDEX(INSUMOS!$C:$C,MATCH(C4395,INSUMOS!$B:$B,0)),"")</f>
        <v/>
      </c>
      <c r="F4395" s="607" t="str">
        <f>IFERROR(INDEX(INSUMOS!$D:$D,MATCH(C4395,INSUMOS!$B:$B,0)),"")</f>
        <v/>
      </c>
      <c r="G4395" s="680"/>
      <c r="H4395" s="603">
        <f>IFERROR(G4395*F4395,0)</f>
        <v>0</v>
      </c>
      <c r="I4395" s="595"/>
    </row>
    <row r="4396" spans="2:9">
      <c r="B4396" s="599"/>
      <c r="C4396" s="622"/>
      <c r="D4396" s="601"/>
      <c r="E4396" s="601" t="str">
        <f>IFERROR(INDEX(INSUMOS!$C:$C,MATCH(C4396,INSUMOS!$B:$B,0)),"")</f>
        <v/>
      </c>
      <c r="F4396" s="607" t="str">
        <f>IFERROR(INDEX(INSUMOS!$D:$D,MATCH(C4396,INSUMOS!$B:$B,0)),"")</f>
        <v/>
      </c>
      <c r="G4396" s="637"/>
      <c r="H4396" s="603">
        <f>IFERROR(G4396*F4396,0)</f>
        <v>0</v>
      </c>
      <c r="I4396" s="595"/>
    </row>
    <row r="4397" spans="2:9">
      <c r="B4397" s="599"/>
      <c r="C4397" s="636"/>
      <c r="D4397" s="601"/>
      <c r="E4397" s="601" t="str">
        <f>IFERROR(INDEX(INSUMOS!$C:$C,MATCH(C4397,INSUMOS!$B:$B,0)),"")</f>
        <v/>
      </c>
      <c r="F4397" s="607" t="str">
        <f>IFERROR(INDEX(INSUMOS!$D:$D,MATCH(C4397,INSUMOS!$B:$B,0)),"")</f>
        <v/>
      </c>
      <c r="G4397" s="637"/>
      <c r="H4397" s="603">
        <f>IFERROR(G4397*F4397,0)</f>
        <v>0</v>
      </c>
      <c r="I4397" s="595"/>
    </row>
    <row r="4398" spans="2:9">
      <c r="B4398" s="599"/>
      <c r="C4398" s="600"/>
      <c r="D4398" s="601"/>
      <c r="E4398" s="601" t="str">
        <f>IFERROR(INDEX(INSUMOS!$C:$C,MATCH(C4398,INSUMOS!$B:$B,0)),"")</f>
        <v/>
      </c>
      <c r="F4398" s="607" t="str">
        <f>IFERROR(INDEX(INSUMOS!$D:$D,MATCH(C4398,INSUMOS!$B:$B,0)),"")</f>
        <v/>
      </c>
      <c r="G4398" s="83"/>
      <c r="H4398" s="603">
        <f>IFERROR(G4398*F4398,0)</f>
        <v>0</v>
      </c>
      <c r="I4398" s="595"/>
    </row>
    <row r="4399" spans="2:9" ht="15.75" thickBot="1">
      <c r="B4399" s="599"/>
      <c r="C4399" s="600"/>
      <c r="D4399" s="601"/>
      <c r="E4399" s="601" t="str">
        <f>IFERROR(INDEX(INSUMOS!$C:$C,MATCH(C4399,INSUMOS!$B:$B,0)),"")</f>
        <v/>
      </c>
      <c r="F4399" s="607" t="str">
        <f>IFERROR(INDEX(INSUMOS!$D:$D,MATCH(C4399,INSUMOS!$B:$B,0)),"")</f>
        <v/>
      </c>
      <c r="G4399" s="83"/>
      <c r="H4399" s="608">
        <f>IFERROR(G4399*F4399,0)</f>
        <v>0</v>
      </c>
      <c r="I4399" s="595"/>
    </row>
    <row r="4400" spans="2:9" ht="15.75" thickBot="1">
      <c r="B4400" s="593"/>
      <c r="H4400" s="609" t="s">
        <v>307</v>
      </c>
      <c r="I4400" s="610">
        <f>SUM(H4394:H4399)</f>
        <v>2274.1723799666661</v>
      </c>
    </row>
    <row r="4401" spans="2:10">
      <c r="B4401" s="593"/>
      <c r="C4401" s="611" t="s">
        <v>317</v>
      </c>
      <c r="I4401" s="595"/>
    </row>
    <row r="4402" spans="2:10" ht="30">
      <c r="B4402" s="596" t="s">
        <v>295</v>
      </c>
      <c r="C4402" s="597" t="s">
        <v>296</v>
      </c>
      <c r="D4402" s="613" t="s">
        <v>238</v>
      </c>
      <c r="E4402" s="613" t="s">
        <v>22</v>
      </c>
      <c r="F4402" s="613" t="s">
        <v>314</v>
      </c>
      <c r="G4402" s="613" t="s">
        <v>315</v>
      </c>
      <c r="H4402" s="598" t="s">
        <v>301</v>
      </c>
      <c r="I4402" s="595"/>
    </row>
    <row r="4403" spans="2:10">
      <c r="B4403" s="599"/>
      <c r="C4403" s="616" t="s">
        <v>461</v>
      </c>
      <c r="D4403" s="615">
        <v>0.01</v>
      </c>
      <c r="E4403" s="617">
        <v>1</v>
      </c>
      <c r="F4403" s="603">
        <f>+I4391</f>
        <v>45483.447599333318</v>
      </c>
      <c r="G4403" s="601">
        <v>0.01</v>
      </c>
      <c r="H4403" s="603">
        <f>IFERROR(G4403*F4403,0)</f>
        <v>454.83447599333317</v>
      </c>
      <c r="I4403" s="595"/>
    </row>
    <row r="4404" spans="2:10">
      <c r="B4404" s="599"/>
      <c r="C4404" s="600"/>
      <c r="E4404" s="601" t="str">
        <f>IFERROR(INDEX(INSUMOS!$C:$C,MATCH(C4404,INSUMOS!$B:$B,0)),"")</f>
        <v/>
      </c>
      <c r="F4404" s="603" t="str">
        <f>IFERROR(INDEX(INSUMOS!$D:$D,MATCH(C4404,INSUMOS!$B:$B,0)),"")</f>
        <v/>
      </c>
      <c r="G4404" s="601">
        <v>1</v>
      </c>
      <c r="H4404" s="603">
        <f>IFERROR(G4404*F4404,0)</f>
        <v>0</v>
      </c>
      <c r="I4404" s="595"/>
    </row>
    <row r="4405" spans="2:10" ht="15.75" thickBot="1">
      <c r="B4405" s="599"/>
      <c r="C4405" s="606"/>
      <c r="D4405" s="601" t="str">
        <f>IFERROR(INDEX(INSUMOS!$C:$C,MATCH(C4405,INSUMOS!$B:$B,0)),"")</f>
        <v/>
      </c>
      <c r="E4405" s="602"/>
      <c r="F4405" s="603" t="str">
        <f>IFERROR(INDEX(INSUMOS!$D:$D,MATCH(C4405,INSUMOS!$B:$B,0)),"")</f>
        <v/>
      </c>
      <c r="G4405" s="601"/>
      <c r="H4405" s="603">
        <f>IFERROR(G4405*F4405,0)</f>
        <v>0</v>
      </c>
      <c r="I4405" s="595"/>
    </row>
    <row r="4406" spans="2:10" ht="15.75" thickBot="1">
      <c r="B4406" s="618"/>
      <c r="C4406" s="619"/>
      <c r="D4406" s="620"/>
      <c r="E4406" s="621"/>
      <c r="F4406" s="621"/>
      <c r="G4406" s="620"/>
      <c r="H4406" s="609" t="s">
        <v>307</v>
      </c>
      <c r="I4406" s="610">
        <f>SUM(H4403:H4405)</f>
        <v>454.83447599333317</v>
      </c>
    </row>
    <row r="4407" spans="2:10" ht="15.75" thickBot="1">
      <c r="H4407" s="666"/>
      <c r="I4407" s="667"/>
    </row>
    <row r="4408" spans="2:10" ht="33" customHeight="1" thickBot="1">
      <c r="B4408" s="571"/>
      <c r="C4408" s="572" t="str">
        <f>+$C$2</f>
        <v>MANTENIMIENTO RESTAURANTES ESCOLARES</v>
      </c>
      <c r="D4408" s="573"/>
      <c r="E4408" s="573"/>
      <c r="F4408" s="573"/>
      <c r="G4408" s="574"/>
      <c r="H4408" s="575"/>
      <c r="I4408" s="576"/>
    </row>
    <row r="4409" spans="2:10" ht="33" customHeight="1" thickBot="1">
      <c r="B4409" s="577"/>
      <c r="C4409" s="578" t="str">
        <f>+$C$3</f>
        <v>GOBERNACION DE ANTIOQUIA</v>
      </c>
      <c r="D4409" s="579"/>
      <c r="E4409" s="579"/>
      <c r="F4409" s="579"/>
      <c r="G4409" s="580"/>
      <c r="H4409" s="581"/>
      <c r="I4409" s="582"/>
    </row>
    <row r="4410" spans="2:10" ht="15.75" thickBot="1">
      <c r="B4410" s="593"/>
      <c r="I4410" s="595"/>
    </row>
    <row r="4411" spans="2:10" ht="15.75" thickBot="1">
      <c r="B4411" s="589" t="s">
        <v>6</v>
      </c>
      <c r="C4411" s="773" t="str">
        <f>INDEX(ACTIVIDADES!$C:$C,MATCH(B4412,ACTIVIDADES!$B:$B,0))</f>
        <v>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v>
      </c>
      <c r="D4411" s="774"/>
      <c r="E4411" s="774"/>
      <c r="F4411" s="774"/>
      <c r="G4411" s="775"/>
      <c r="H4411" s="587" t="s">
        <v>289</v>
      </c>
      <c r="I4411" s="588" t="s">
        <v>290</v>
      </c>
    </row>
    <row r="4412" spans="2:10">
      <c r="B4412" s="784">
        <f>+ACTIVIDADES!B135</f>
        <v>12.219999999999995</v>
      </c>
      <c r="C4412" s="776"/>
      <c r="D4412" s="777"/>
      <c r="E4412" s="777"/>
      <c r="F4412" s="777"/>
      <c r="G4412" s="778"/>
      <c r="H4412" s="585">
        <f>IF(I4415=0,0,I4431/I4415)</f>
        <v>0.88883033220099494</v>
      </c>
      <c r="I4412" s="586">
        <f>IF(I4415=0,0,I4437/I4415)</f>
        <v>0.10487704509340098</v>
      </c>
    </row>
    <row r="4413" spans="2:10" ht="15.75" thickBot="1">
      <c r="B4413" s="785"/>
      <c r="C4413" s="776"/>
      <c r="D4413" s="777"/>
      <c r="E4413" s="777"/>
      <c r="F4413" s="777"/>
      <c r="G4413" s="778"/>
      <c r="H4413" s="587" t="s">
        <v>291</v>
      </c>
      <c r="I4413" s="588" t="s">
        <v>292</v>
      </c>
    </row>
    <row r="4414" spans="2:10" ht="15.75" thickBot="1">
      <c r="B4414" s="589" t="s">
        <v>22</v>
      </c>
      <c r="C4414" s="776"/>
      <c r="D4414" s="777"/>
      <c r="E4414" s="777"/>
      <c r="F4414" s="777"/>
      <c r="G4414" s="778"/>
      <c r="H4414" s="585">
        <f>IF(I4415=0,0,I4446/I4415)</f>
        <v>5.24385225467005E-3</v>
      </c>
      <c r="I4414" s="586">
        <f>IF(I4415=0,0,I4452/I4415)</f>
        <v>1.0487704509340098E-3</v>
      </c>
    </row>
    <row r="4415" spans="2:10" ht="31.5" customHeight="1" thickBot="1">
      <c r="B4415" s="590" t="str">
        <f>INDEX(ACTIVIDADES!$D:$D,MATCH(B4412,ACTIVIDADES!$B:$B,0))</f>
        <v>un</v>
      </c>
      <c r="C4415" s="781"/>
      <c r="D4415" s="782"/>
      <c r="E4415" s="782"/>
      <c r="F4415" s="782"/>
      <c r="G4415" s="783"/>
      <c r="H4415" s="591" t="s">
        <v>293</v>
      </c>
      <c r="I4415" s="592">
        <f>SUM(I4431:I4452)</f>
        <v>867367.06891058665</v>
      </c>
      <c r="J4415" s="570">
        <f>+B4412</f>
        <v>12.219999999999995</v>
      </c>
    </row>
    <row r="4416" spans="2:10">
      <c r="B4416" s="593"/>
      <c r="C4416" s="594" t="s">
        <v>294</v>
      </c>
      <c r="I4416" s="595"/>
    </row>
    <row r="4417" spans="2:9">
      <c r="B4417" s="596" t="s">
        <v>295</v>
      </c>
      <c r="C4417" s="597" t="s">
        <v>296</v>
      </c>
      <c r="D4417" s="598" t="s">
        <v>297</v>
      </c>
      <c r="E4417" s="598" t="s">
        <v>298</v>
      </c>
      <c r="F4417" s="598" t="s">
        <v>299</v>
      </c>
      <c r="G4417" s="598" t="s">
        <v>300</v>
      </c>
      <c r="H4417" s="598" t="s">
        <v>301</v>
      </c>
      <c r="I4417" s="595"/>
    </row>
    <row r="4418" spans="2:9">
      <c r="B4418" s="599"/>
      <c r="C4418" s="685" t="s">
        <v>510</v>
      </c>
      <c r="D4418" s="601" t="str">
        <f>IFERROR(INDEX(INSUMOS!$C:$C,MATCH(C4418,INSUMOS!$B:$B,0)),"")</f>
        <v>un</v>
      </c>
      <c r="E4418" s="676">
        <v>1</v>
      </c>
      <c r="F4418" s="603">
        <f>IFERROR(INDEX(INSUMOS!$D:$D,MATCH(C4418,INSUMOS!$B:$B,0)),"")</f>
        <v>640000</v>
      </c>
      <c r="G4418" s="615"/>
      <c r="H4418" s="603">
        <f>IFERROR(G4418*F4418*E4418+F4418*E4418,0)</f>
        <v>640000</v>
      </c>
      <c r="I4418" s="595"/>
    </row>
    <row r="4419" spans="2:9">
      <c r="B4419" s="599"/>
      <c r="C4419" s="686" t="s">
        <v>511</v>
      </c>
      <c r="D4419" s="601" t="str">
        <f>IFERROR(INDEX(INSUMOS!$C:$C,MATCH(C4419,INSUMOS!$B:$B,0)),"")</f>
        <v>un</v>
      </c>
      <c r="E4419" s="677">
        <v>1</v>
      </c>
      <c r="F4419" s="603">
        <f>IFERROR(INDEX(INSUMOS!$D:$D,MATCH(C4419,INSUMOS!$B:$B,0)),"")</f>
        <v>60900</v>
      </c>
      <c r="G4419" s="615"/>
      <c r="H4419" s="603">
        <f t="shared" ref="H4419:H4430" si="121">IFERROR(G4419*F4419*E4419+F4419*E4419,0)</f>
        <v>60900</v>
      </c>
      <c r="I4419" s="595"/>
    </row>
    <row r="4420" spans="2:9">
      <c r="B4420" s="599"/>
      <c r="C4420" s="686" t="s">
        <v>512</v>
      </c>
      <c r="D4420" s="601" t="str">
        <f>IFERROR(INDEX(INSUMOS!$C:$C,MATCH(C4420,INSUMOS!$B:$B,0)),"")</f>
        <v>un</v>
      </c>
      <c r="E4420" s="677">
        <v>1</v>
      </c>
      <c r="F4420" s="603">
        <f>IFERROR(INDEX(INSUMOS!$D:$D,MATCH(C4420,INSUMOS!$B:$B,0)),"")</f>
        <v>68380</v>
      </c>
      <c r="G4420" s="615"/>
      <c r="H4420" s="603">
        <f t="shared" si="121"/>
        <v>68380</v>
      </c>
      <c r="I4420" s="595"/>
    </row>
    <row r="4421" spans="2:9">
      <c r="B4421" s="599"/>
      <c r="C4421" s="686" t="s">
        <v>513</v>
      </c>
      <c r="D4421" s="601" t="str">
        <f>IFERROR(INDEX(INSUMOS!$C:$C,MATCH(C4421,INSUMOS!$B:$B,0)),"")</f>
        <v>sac</v>
      </c>
      <c r="E4421" s="677">
        <v>0.04</v>
      </c>
      <c r="F4421" s="603">
        <f>IFERROR(INDEX(INSUMOS!$D:$D,MATCH(C4421,INSUMOS!$B:$B,0)),"")</f>
        <v>41554</v>
      </c>
      <c r="G4421" s="615"/>
      <c r="H4421" s="603">
        <f t="shared" si="121"/>
        <v>1662.16</v>
      </c>
      <c r="I4421" s="595"/>
    </row>
    <row r="4422" spans="2:9">
      <c r="B4422" s="599"/>
      <c r="C4422" s="682"/>
      <c r="D4422" s="601" t="str">
        <f>IFERROR(INDEX(INSUMOS!$C:$C,MATCH(C4422,INSUMOS!$B:$B,0)),"")</f>
        <v/>
      </c>
      <c r="E4422" s="673"/>
      <c r="F4422" s="603" t="str">
        <f>IFERROR(INDEX(INSUMOS!$D:$D,MATCH(C4422,INSUMOS!$B:$B,0)),"")</f>
        <v/>
      </c>
      <c r="G4422" s="615"/>
      <c r="H4422" s="603">
        <f t="shared" si="121"/>
        <v>0</v>
      </c>
      <c r="I4422" s="595"/>
    </row>
    <row r="4423" spans="2:9">
      <c r="B4423" s="599"/>
      <c r="C4423" s="682"/>
      <c r="D4423" s="601" t="str">
        <f>IFERROR(INDEX(INSUMOS!$C:$C,MATCH(C4423,INSUMOS!$B:$B,0)),"")</f>
        <v/>
      </c>
      <c r="E4423" s="673"/>
      <c r="F4423" s="603" t="str">
        <f>IFERROR(INDEX(INSUMOS!$D:$D,MATCH(C4423,INSUMOS!$B:$B,0)),"")</f>
        <v/>
      </c>
      <c r="G4423" s="615"/>
      <c r="H4423" s="603">
        <f t="shared" si="121"/>
        <v>0</v>
      </c>
      <c r="I4423" s="595"/>
    </row>
    <row r="4424" spans="2:9">
      <c r="B4424" s="599"/>
      <c r="C4424" s="682"/>
      <c r="D4424" s="601" t="str">
        <f>IFERROR(INDEX(INSUMOS!$C:$C,MATCH(C4424,INSUMOS!$B:$B,0)),"")</f>
        <v/>
      </c>
      <c r="E4424" s="673"/>
      <c r="F4424" s="603" t="str">
        <f>IFERROR(INDEX(INSUMOS!$D:$D,MATCH(C4424,INSUMOS!$B:$B,0)),"")</f>
        <v/>
      </c>
      <c r="G4424" s="615"/>
      <c r="H4424" s="603">
        <f t="shared" si="121"/>
        <v>0</v>
      </c>
      <c r="I4424" s="595"/>
    </row>
    <row r="4425" spans="2:9">
      <c r="B4425" s="599"/>
      <c r="C4425" s="682"/>
      <c r="D4425" s="601" t="str">
        <f>IFERROR(INDEX(INSUMOS!$C:$C,MATCH(C4425,INSUMOS!$B:$B,0)),"")</f>
        <v/>
      </c>
      <c r="E4425" s="673"/>
      <c r="F4425" s="603" t="str">
        <f>IFERROR(INDEX(INSUMOS!$D:$D,MATCH(C4425,INSUMOS!$B:$B,0)),"")</f>
        <v/>
      </c>
      <c r="G4425" s="615"/>
      <c r="H4425" s="603">
        <f t="shared" si="121"/>
        <v>0</v>
      </c>
      <c r="I4425" s="595"/>
    </row>
    <row r="4426" spans="2:9">
      <c r="B4426" s="599"/>
      <c r="C4426" s="682"/>
      <c r="D4426" s="601" t="str">
        <f>IFERROR(INDEX(INSUMOS!$C:$C,MATCH(C4426,INSUMOS!$B:$B,0)),"")</f>
        <v/>
      </c>
      <c r="E4426" s="673"/>
      <c r="F4426" s="603" t="str">
        <f>IFERROR(INDEX(INSUMOS!$D:$D,MATCH(C4426,INSUMOS!$B:$B,0)),"")</f>
        <v/>
      </c>
      <c r="G4426" s="615"/>
      <c r="H4426" s="603">
        <f t="shared" si="121"/>
        <v>0</v>
      </c>
      <c r="I4426" s="595"/>
    </row>
    <row r="4427" spans="2:9">
      <c r="B4427" s="599"/>
      <c r="C4427" s="682"/>
      <c r="D4427" s="601" t="str">
        <f>IFERROR(INDEX(INSUMOS!$C:$C,MATCH(C4427,INSUMOS!$B:$B,0)),"")</f>
        <v/>
      </c>
      <c r="E4427" s="673"/>
      <c r="F4427" s="603" t="str">
        <f>IFERROR(INDEX(INSUMOS!$D:$D,MATCH(C4427,INSUMOS!$B:$B,0)),"")</f>
        <v/>
      </c>
      <c r="G4427" s="615"/>
      <c r="H4427" s="603">
        <f t="shared" si="121"/>
        <v>0</v>
      </c>
      <c r="I4427" s="595"/>
    </row>
    <row r="4428" spans="2:9">
      <c r="B4428" s="599"/>
      <c r="C4428" s="682"/>
      <c r="D4428" s="601" t="str">
        <f>IFERROR(INDEX(INSUMOS!$C:$C,MATCH(C4428,INSUMOS!$B:$B,0)),"")</f>
        <v/>
      </c>
      <c r="E4428" s="673"/>
      <c r="F4428" s="603" t="str">
        <f>IFERROR(INDEX(INSUMOS!$D:$D,MATCH(C4428,INSUMOS!$B:$B,0)),"")</f>
        <v/>
      </c>
      <c r="G4428" s="615"/>
      <c r="H4428" s="603">
        <f t="shared" si="121"/>
        <v>0</v>
      </c>
      <c r="I4428" s="595"/>
    </row>
    <row r="4429" spans="2:9">
      <c r="B4429" s="599"/>
      <c r="C4429" s="682"/>
      <c r="D4429" s="601" t="str">
        <f>IFERROR(INDEX(INSUMOS!$C:$C,MATCH(C4429,INSUMOS!$B:$B,0)),"")</f>
        <v/>
      </c>
      <c r="E4429" s="673"/>
      <c r="F4429" s="603" t="str">
        <f>IFERROR(INDEX(INSUMOS!$D:$D,MATCH(C4429,INSUMOS!$B:$B,0)),"")</f>
        <v/>
      </c>
      <c r="G4429" s="615"/>
      <c r="H4429" s="603">
        <f t="shared" si="121"/>
        <v>0</v>
      </c>
      <c r="I4429" s="595"/>
    </row>
    <row r="4430" spans="2:9" ht="15.75" thickBot="1">
      <c r="B4430" s="599"/>
      <c r="C4430" s="606"/>
      <c r="D4430" s="601" t="str">
        <f>IFERROR(INDEX(INSUMOS!$C:$C,MATCH(C4430,INSUMOS!$B:$B,0)),"")</f>
        <v/>
      </c>
      <c r="E4430" s="602"/>
      <c r="F4430" s="603" t="str">
        <f>IFERROR(INDEX(INSUMOS!$D:$D,MATCH(C4430,INSUMOS!$B:$B,0)),"")</f>
        <v/>
      </c>
      <c r="G4430" s="615"/>
      <c r="H4430" s="608">
        <f t="shared" si="121"/>
        <v>0</v>
      </c>
      <c r="I4430" s="595"/>
    </row>
    <row r="4431" spans="2:9" ht="15.75" thickBot="1">
      <c r="B4431" s="593"/>
      <c r="H4431" s="609" t="s">
        <v>307</v>
      </c>
      <c r="I4431" s="610">
        <f>SUM(H4418:H4430)</f>
        <v>770942.16</v>
      </c>
    </row>
    <row r="4432" spans="2:9">
      <c r="B4432" s="593"/>
      <c r="C4432" s="611" t="s">
        <v>308</v>
      </c>
      <c r="I4432" s="595"/>
    </row>
    <row r="4433" spans="2:9">
      <c r="B4433" s="596" t="s">
        <v>295</v>
      </c>
      <c r="C4433" s="597" t="s">
        <v>296</v>
      </c>
      <c r="D4433" s="598" t="s">
        <v>309</v>
      </c>
      <c r="E4433" s="612" t="s">
        <v>310</v>
      </c>
      <c r="F4433" s="612"/>
      <c r="G4433" s="613" t="s">
        <v>311</v>
      </c>
      <c r="H4433" s="614" t="s">
        <v>301</v>
      </c>
      <c r="I4433" s="595"/>
    </row>
    <row r="4434" spans="2:9">
      <c r="B4434" s="599"/>
      <c r="C4434" s="606" t="s">
        <v>312</v>
      </c>
      <c r="D4434" s="601">
        <v>1</v>
      </c>
      <c r="E4434" s="615">
        <f>IFERROR(INDEX('MANO DE OBRA'!$F:$F,MATCH(C4434,'MANO DE OBRA'!$B:$B,0)),"")</f>
        <v>0.77116642793298318</v>
      </c>
      <c r="F4434" s="603">
        <f>IFERROR(INDEX('MANO DE OBRA'!$J:$J,MATCH(C4434,'MANO DE OBRA'!$B:$B,0)),"")</f>
        <v>103371.47181666666</v>
      </c>
      <c r="G4434" s="83">
        <v>3</v>
      </c>
      <c r="H4434" s="603">
        <f>IFERROR((F4434/G4434)*D4434,0)</f>
        <v>34457.157272222219</v>
      </c>
      <c r="I4434" s="595"/>
    </row>
    <row r="4435" spans="2:9">
      <c r="B4435" s="599"/>
      <c r="C4435" s="606" t="s">
        <v>330</v>
      </c>
      <c r="D4435" s="601">
        <v>1</v>
      </c>
      <c r="E4435" s="615">
        <f>IFERROR(INDEX('MANO DE OBRA'!$F:$F,MATCH(C4435,'MANO DE OBRA'!$B:$B,0)),"")</f>
        <v>0.77116642793298318</v>
      </c>
      <c r="F4435" s="603">
        <f>IFERROR(INDEX('MANO DE OBRA'!$J:$J,MATCH(C4435,'MANO DE OBRA'!$B:$B,0)),"")</f>
        <v>169529.21377933328</v>
      </c>
      <c r="G4435" s="83">
        <f>+G4434</f>
        <v>3</v>
      </c>
      <c r="H4435" s="603">
        <f>IFERROR((F4435/G4435)*D4435,0)</f>
        <v>56509.737926444424</v>
      </c>
      <c r="I4435" s="595"/>
    </row>
    <row r="4436" spans="2:9" ht="15.75" thickBot="1">
      <c r="B4436" s="599"/>
      <c r="C4436" s="606"/>
      <c r="D4436" s="601"/>
      <c r="E4436" s="615" t="str">
        <f>IFERROR(INDEX('MANO DE OBRA'!$F:$F,MATCH(C4436,'MANO DE OBRA'!$B:$B,0)),"")</f>
        <v/>
      </c>
      <c r="F4436" s="603" t="str">
        <f>IFERROR(INDEX('MANO DE OBRA'!$J:$J,MATCH(C4436,'MANO DE OBRA'!$B:$B,0)),"")</f>
        <v/>
      </c>
      <c r="G4436" s="83"/>
      <c r="H4436" s="603">
        <f>IFERROR((F4436/G4436)*D4436,0)</f>
        <v>0</v>
      </c>
      <c r="I4436" s="595"/>
    </row>
    <row r="4437" spans="2:9" ht="15.75" thickBot="1">
      <c r="B4437" s="593"/>
      <c r="H4437" s="609" t="s">
        <v>307</v>
      </c>
      <c r="I4437" s="610">
        <f>SUM(H4434:H4436)</f>
        <v>90966.895198666636</v>
      </c>
    </row>
    <row r="4438" spans="2:9">
      <c r="B4438" s="593"/>
      <c r="C4438" s="611" t="s">
        <v>313</v>
      </c>
      <c r="I4438" s="595"/>
    </row>
    <row r="4439" spans="2:9" ht="30">
      <c r="B4439" s="596" t="s">
        <v>295</v>
      </c>
      <c r="C4439" s="597" t="s">
        <v>296</v>
      </c>
      <c r="D4439" s="613" t="s">
        <v>238</v>
      </c>
      <c r="E4439" s="613" t="s">
        <v>22</v>
      </c>
      <c r="F4439" s="613" t="s">
        <v>314</v>
      </c>
      <c r="G4439" s="613" t="s">
        <v>315</v>
      </c>
      <c r="H4439" s="613" t="s">
        <v>301</v>
      </c>
      <c r="I4439" s="595"/>
    </row>
    <row r="4440" spans="2:9">
      <c r="B4440" s="599"/>
      <c r="C4440" s="616" t="s">
        <v>316</v>
      </c>
      <c r="D4440" s="615">
        <v>0.05</v>
      </c>
      <c r="E4440" s="602"/>
      <c r="F4440" s="603">
        <f>+I4437</f>
        <v>90966.895198666636</v>
      </c>
      <c r="G4440" s="601">
        <v>1</v>
      </c>
      <c r="H4440" s="603">
        <f>IFERROR(G4440*F4440*D4440,0)</f>
        <v>4548.3447599333322</v>
      </c>
      <c r="I4440" s="595"/>
    </row>
    <row r="4441" spans="2:9">
      <c r="B4441" s="599"/>
      <c r="C4441" s="606"/>
      <c r="D4441" s="601"/>
      <c r="E4441" s="601" t="str">
        <f>IFERROR(INDEX(INSUMOS!$C:$C,MATCH(C4441,INSUMOS!$B:$B,0)),"")</f>
        <v/>
      </c>
      <c r="F4441" s="607" t="str">
        <f>IFERROR(INDEX(INSUMOS!$D:$D,MATCH(C4441,INSUMOS!$B:$B,0)),"")</f>
        <v/>
      </c>
      <c r="G4441" s="680"/>
      <c r="H4441" s="603">
        <f>IFERROR(G4441*F4441,0)</f>
        <v>0</v>
      </c>
      <c r="I4441" s="595"/>
    </row>
    <row r="4442" spans="2:9">
      <c r="B4442" s="599"/>
      <c r="C4442" s="622"/>
      <c r="D4442" s="601"/>
      <c r="E4442" s="601" t="str">
        <f>IFERROR(INDEX(INSUMOS!$C:$C,MATCH(C4442,INSUMOS!$B:$B,0)),"")</f>
        <v/>
      </c>
      <c r="F4442" s="607" t="str">
        <f>IFERROR(INDEX(INSUMOS!$D:$D,MATCH(C4442,INSUMOS!$B:$B,0)),"")</f>
        <v/>
      </c>
      <c r="G4442" s="637"/>
      <c r="H4442" s="603">
        <f>IFERROR(G4442*F4442,0)</f>
        <v>0</v>
      </c>
      <c r="I4442" s="595"/>
    </row>
    <row r="4443" spans="2:9">
      <c r="B4443" s="599"/>
      <c r="C4443" s="636"/>
      <c r="D4443" s="601"/>
      <c r="E4443" s="601" t="str">
        <f>IFERROR(INDEX(INSUMOS!$C:$C,MATCH(C4443,INSUMOS!$B:$B,0)),"")</f>
        <v/>
      </c>
      <c r="F4443" s="607" t="str">
        <f>IFERROR(INDEX(INSUMOS!$D:$D,MATCH(C4443,INSUMOS!$B:$B,0)),"")</f>
        <v/>
      </c>
      <c r="G4443" s="637"/>
      <c r="H4443" s="603">
        <f>IFERROR(G4443*F4443,0)</f>
        <v>0</v>
      </c>
      <c r="I4443" s="595"/>
    </row>
    <row r="4444" spans="2:9">
      <c r="B4444" s="599"/>
      <c r="C4444" s="600"/>
      <c r="D4444" s="601"/>
      <c r="E4444" s="601" t="str">
        <f>IFERROR(INDEX(INSUMOS!$C:$C,MATCH(C4444,INSUMOS!$B:$B,0)),"")</f>
        <v/>
      </c>
      <c r="F4444" s="607" t="str">
        <f>IFERROR(INDEX(INSUMOS!$D:$D,MATCH(C4444,INSUMOS!$B:$B,0)),"")</f>
        <v/>
      </c>
      <c r="G4444" s="83"/>
      <c r="H4444" s="603">
        <f>IFERROR(G4444*F4444,0)</f>
        <v>0</v>
      </c>
      <c r="I4444" s="595"/>
    </row>
    <row r="4445" spans="2:9" ht="15.75" thickBot="1">
      <c r="B4445" s="599"/>
      <c r="C4445" s="600"/>
      <c r="D4445" s="601"/>
      <c r="E4445" s="601" t="str">
        <f>IFERROR(INDEX(INSUMOS!$C:$C,MATCH(C4445,INSUMOS!$B:$B,0)),"")</f>
        <v/>
      </c>
      <c r="F4445" s="607" t="str">
        <f>IFERROR(INDEX(INSUMOS!$D:$D,MATCH(C4445,INSUMOS!$B:$B,0)),"")</f>
        <v/>
      </c>
      <c r="G4445" s="83"/>
      <c r="H4445" s="608">
        <f>IFERROR(G4445*F4445,0)</f>
        <v>0</v>
      </c>
      <c r="I4445" s="595"/>
    </row>
    <row r="4446" spans="2:9" ht="15.75" thickBot="1">
      <c r="B4446" s="593"/>
      <c r="H4446" s="609" t="s">
        <v>307</v>
      </c>
      <c r="I4446" s="610">
        <f>SUM(H4440:H4445)</f>
        <v>4548.3447599333322</v>
      </c>
    </row>
    <row r="4447" spans="2:9">
      <c r="B4447" s="593"/>
      <c r="C4447" s="611" t="s">
        <v>317</v>
      </c>
      <c r="I4447" s="595"/>
    </row>
    <row r="4448" spans="2:9" ht="30">
      <c r="B4448" s="596" t="s">
        <v>295</v>
      </c>
      <c r="C4448" s="597" t="s">
        <v>296</v>
      </c>
      <c r="D4448" s="613" t="s">
        <v>238</v>
      </c>
      <c r="E4448" s="613" t="s">
        <v>22</v>
      </c>
      <c r="F4448" s="613" t="s">
        <v>314</v>
      </c>
      <c r="G4448" s="613" t="s">
        <v>315</v>
      </c>
      <c r="H4448" s="598" t="s">
        <v>301</v>
      </c>
      <c r="I4448" s="595"/>
    </row>
    <row r="4449" spans="2:10">
      <c r="B4449" s="599"/>
      <c r="C4449" s="616" t="s">
        <v>461</v>
      </c>
      <c r="D4449" s="615">
        <v>0.01</v>
      </c>
      <c r="E4449" s="617">
        <v>1</v>
      </c>
      <c r="F4449" s="603">
        <f>+I4437</f>
        <v>90966.895198666636</v>
      </c>
      <c r="G4449" s="601">
        <v>0.01</v>
      </c>
      <c r="H4449" s="603">
        <f>IFERROR(G4449*F4449,0)</f>
        <v>909.66895198666634</v>
      </c>
      <c r="I4449" s="595"/>
    </row>
    <row r="4450" spans="2:10">
      <c r="B4450" s="599"/>
      <c r="C4450" s="600"/>
      <c r="E4450" s="601" t="str">
        <f>IFERROR(INDEX(INSUMOS!$C:$C,MATCH(C4450,INSUMOS!$B:$B,0)),"")</f>
        <v/>
      </c>
      <c r="F4450" s="603" t="str">
        <f>IFERROR(INDEX(INSUMOS!$D:$D,MATCH(C4450,INSUMOS!$B:$B,0)),"")</f>
        <v/>
      </c>
      <c r="G4450" s="601">
        <v>1</v>
      </c>
      <c r="H4450" s="603">
        <f>IFERROR(G4450*F4450,0)</f>
        <v>0</v>
      </c>
      <c r="I4450" s="595"/>
    </row>
    <row r="4451" spans="2:10" ht="15.75" thickBot="1">
      <c r="B4451" s="599"/>
      <c r="C4451" s="606"/>
      <c r="D4451" s="601" t="str">
        <f>IFERROR(INDEX(INSUMOS!$C:$C,MATCH(C4451,INSUMOS!$B:$B,0)),"")</f>
        <v/>
      </c>
      <c r="E4451" s="602"/>
      <c r="F4451" s="603" t="str">
        <f>IFERROR(INDEX(INSUMOS!$D:$D,MATCH(C4451,INSUMOS!$B:$B,0)),"")</f>
        <v/>
      </c>
      <c r="G4451" s="601"/>
      <c r="H4451" s="603">
        <f>IFERROR(G4451*F4451,0)</f>
        <v>0</v>
      </c>
      <c r="I4451" s="595"/>
    </row>
    <row r="4452" spans="2:10" ht="15.75" thickBot="1">
      <c r="B4452" s="618"/>
      <c r="C4452" s="619"/>
      <c r="D4452" s="620"/>
      <c r="E4452" s="621"/>
      <c r="F4452" s="621"/>
      <c r="G4452" s="620"/>
      <c r="H4452" s="609" t="s">
        <v>307</v>
      </c>
      <c r="I4452" s="610">
        <f>SUM(H4449:H4451)</f>
        <v>909.66895198666634</v>
      </c>
    </row>
    <row r="4453" spans="2:10" ht="15.75" thickBot="1">
      <c r="H4453" s="666"/>
      <c r="I4453" s="667"/>
    </row>
    <row r="4454" spans="2:10" ht="33" customHeight="1" thickBot="1">
      <c r="B4454" s="571"/>
      <c r="C4454" s="572" t="str">
        <f>+$C$2</f>
        <v>MANTENIMIENTO RESTAURANTES ESCOLARES</v>
      </c>
      <c r="D4454" s="573"/>
      <c r="E4454" s="573"/>
      <c r="F4454" s="573"/>
      <c r="G4454" s="574"/>
      <c r="H4454" s="575"/>
      <c r="I4454" s="576"/>
    </row>
    <row r="4455" spans="2:10" ht="33" customHeight="1" thickBot="1">
      <c r="B4455" s="577"/>
      <c r="C4455" s="578" t="str">
        <f>+$C$3</f>
        <v>GOBERNACION DE ANTIOQUIA</v>
      </c>
      <c r="D4455" s="579"/>
      <c r="E4455" s="579"/>
      <c r="F4455" s="579"/>
      <c r="G4455" s="580"/>
      <c r="H4455" s="581"/>
      <c r="I4455" s="582"/>
    </row>
    <row r="4456" spans="2:10" ht="15.75" thickBot="1">
      <c r="B4456" s="593"/>
      <c r="I4456" s="595"/>
    </row>
    <row r="4457" spans="2:10" ht="15.75" thickBot="1">
      <c r="B4457" s="589" t="s">
        <v>6</v>
      </c>
      <c r="C4457" s="773" t="str">
        <f>INDEX(ACTIVIDADES!$C:$C,MATCH(B4458,ACTIVIDADES!$B:$B,0))</f>
        <v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v>
      </c>
      <c r="D4457" s="774"/>
      <c r="E4457" s="774"/>
      <c r="F4457" s="774"/>
      <c r="G4457" s="775"/>
      <c r="H4457" s="587" t="s">
        <v>289</v>
      </c>
      <c r="I4457" s="588" t="s">
        <v>290</v>
      </c>
    </row>
    <row r="4458" spans="2:10">
      <c r="B4458" s="784">
        <f>+ACTIVIDADES!B136</f>
        <v>12.229999999999995</v>
      </c>
      <c r="C4458" s="776"/>
      <c r="D4458" s="777"/>
      <c r="E4458" s="777"/>
      <c r="F4458" s="777"/>
      <c r="G4458" s="778"/>
      <c r="H4458" s="585">
        <f>IF(I4461=0,0,I4477/I4461)</f>
        <v>0.7347848556508576</v>
      </c>
      <c r="I4458" s="586">
        <f>IF(I4461=0,0,I4483/I4461)</f>
        <v>0.25020296636711542</v>
      </c>
    </row>
    <row r="4459" spans="2:10" ht="15.75" thickBot="1">
      <c r="B4459" s="785"/>
      <c r="C4459" s="776"/>
      <c r="D4459" s="777"/>
      <c r="E4459" s="777"/>
      <c r="F4459" s="777"/>
      <c r="G4459" s="778"/>
      <c r="H4459" s="587" t="s">
        <v>291</v>
      </c>
      <c r="I4459" s="588" t="s">
        <v>292</v>
      </c>
    </row>
    <row r="4460" spans="2:10" ht="15.75" thickBot="1">
      <c r="B4460" s="589" t="s">
        <v>22</v>
      </c>
      <c r="C4460" s="776"/>
      <c r="D4460" s="777"/>
      <c r="E4460" s="777"/>
      <c r="F4460" s="777"/>
      <c r="G4460" s="778"/>
      <c r="H4460" s="585">
        <f>IF(I4461=0,0,I4492/I4461)</f>
        <v>1.2510148318355773E-2</v>
      </c>
      <c r="I4460" s="586">
        <f>IF(I4461=0,0,I4498/I4461)</f>
        <v>2.5020296636711543E-3</v>
      </c>
    </row>
    <row r="4461" spans="2:10" ht="31.5" customHeight="1" thickBot="1">
      <c r="B4461" s="590" t="str">
        <f>INDEX(ACTIVIDADES!$D:$D,MATCH(B4458,ACTIVIDADES!$B:$B,0))</f>
        <v>un</v>
      </c>
      <c r="C4461" s="781"/>
      <c r="D4461" s="782"/>
      <c r="E4461" s="782"/>
      <c r="F4461" s="782"/>
      <c r="G4461" s="783"/>
      <c r="H4461" s="591" t="s">
        <v>293</v>
      </c>
      <c r="I4461" s="592">
        <f>SUM(I4477:I4498)</f>
        <v>218143.445346352</v>
      </c>
      <c r="J4461" s="570">
        <f>+B4458</f>
        <v>12.229999999999995</v>
      </c>
    </row>
    <row r="4462" spans="2:10">
      <c r="B4462" s="593"/>
      <c r="C4462" s="594" t="s">
        <v>294</v>
      </c>
      <c r="I4462" s="595"/>
    </row>
    <row r="4463" spans="2:10">
      <c r="B4463" s="596" t="s">
        <v>295</v>
      </c>
      <c r="C4463" s="597" t="s">
        <v>296</v>
      </c>
      <c r="D4463" s="598" t="s">
        <v>297</v>
      </c>
      <c r="E4463" s="598" t="s">
        <v>298</v>
      </c>
      <c r="F4463" s="598" t="s">
        <v>299</v>
      </c>
      <c r="G4463" s="598" t="s">
        <v>300</v>
      </c>
      <c r="H4463" s="598" t="s">
        <v>301</v>
      </c>
      <c r="I4463" s="595"/>
    </row>
    <row r="4464" spans="2:10">
      <c r="B4464" s="599"/>
      <c r="C4464" s="687" t="s">
        <v>514</v>
      </c>
      <c r="D4464" s="601" t="str">
        <f>IFERROR(INDEX(INSUMOS!$C:$C,MATCH(C4464,INSUMOS!$B:$B,0)),"")</f>
        <v>un</v>
      </c>
      <c r="E4464" s="676">
        <v>1</v>
      </c>
      <c r="F4464" s="603">
        <f>IFERROR(INDEX(INSUMOS!$D:$D,MATCH(C4464,INSUMOS!$B:$B,0)),"")</f>
        <v>149900</v>
      </c>
      <c r="G4464" s="615"/>
      <c r="H4464" s="603">
        <f>IFERROR(G4464*F4464*E4464+F4464*E4464,0)</f>
        <v>149900</v>
      </c>
      <c r="I4464" s="595"/>
    </row>
    <row r="4465" spans="2:9">
      <c r="B4465" s="599"/>
      <c r="C4465" s="686" t="s">
        <v>513</v>
      </c>
      <c r="D4465" s="601" t="str">
        <f>IFERROR(INDEX(INSUMOS!$C:$C,MATCH(C4465,INSUMOS!$B:$B,0)),"")</f>
        <v>sac</v>
      </c>
      <c r="E4465" s="677">
        <v>0.25</v>
      </c>
      <c r="F4465" s="603">
        <f>IFERROR(INDEX(INSUMOS!$D:$D,MATCH(C4465,INSUMOS!$B:$B,0)),"")</f>
        <v>41554</v>
      </c>
      <c r="G4465" s="615"/>
      <c r="H4465" s="603">
        <f t="shared" ref="H4465:H4476" si="122">IFERROR(G4465*F4465*E4465+F4465*E4465,0)</f>
        <v>10388.5</v>
      </c>
      <c r="I4465" s="595"/>
    </row>
    <row r="4466" spans="2:9">
      <c r="B4466" s="599"/>
      <c r="C4466" s="682"/>
      <c r="D4466" s="601" t="str">
        <f>IFERROR(INDEX(INSUMOS!$C:$C,MATCH(C4466,INSUMOS!$B:$B,0)),"")</f>
        <v/>
      </c>
      <c r="E4466" s="673"/>
      <c r="F4466" s="603" t="str">
        <f>IFERROR(INDEX(INSUMOS!$D:$D,MATCH(C4466,INSUMOS!$B:$B,0)),"")</f>
        <v/>
      </c>
      <c r="G4466" s="615"/>
      <c r="H4466" s="603">
        <f t="shared" si="122"/>
        <v>0</v>
      </c>
      <c r="I4466" s="595"/>
    </row>
    <row r="4467" spans="2:9">
      <c r="B4467" s="599"/>
      <c r="C4467" s="682"/>
      <c r="D4467" s="601" t="str">
        <f>IFERROR(INDEX(INSUMOS!$C:$C,MATCH(C4467,INSUMOS!$B:$B,0)),"")</f>
        <v/>
      </c>
      <c r="E4467" s="673"/>
      <c r="F4467" s="603" t="str">
        <f>IFERROR(INDEX(INSUMOS!$D:$D,MATCH(C4467,INSUMOS!$B:$B,0)),"")</f>
        <v/>
      </c>
      <c r="G4467" s="615"/>
      <c r="H4467" s="603">
        <f t="shared" si="122"/>
        <v>0</v>
      </c>
      <c r="I4467" s="595"/>
    </row>
    <row r="4468" spans="2:9">
      <c r="B4468" s="599"/>
      <c r="C4468" s="682"/>
      <c r="D4468" s="601" t="str">
        <f>IFERROR(INDEX(INSUMOS!$C:$C,MATCH(C4468,INSUMOS!$B:$B,0)),"")</f>
        <v/>
      </c>
      <c r="E4468" s="673"/>
      <c r="F4468" s="603" t="str">
        <f>IFERROR(INDEX(INSUMOS!$D:$D,MATCH(C4468,INSUMOS!$B:$B,0)),"")</f>
        <v/>
      </c>
      <c r="G4468" s="615"/>
      <c r="H4468" s="603">
        <f t="shared" si="122"/>
        <v>0</v>
      </c>
      <c r="I4468" s="595"/>
    </row>
    <row r="4469" spans="2:9">
      <c r="B4469" s="599"/>
      <c r="C4469" s="682"/>
      <c r="D4469" s="601" t="str">
        <f>IFERROR(INDEX(INSUMOS!$C:$C,MATCH(C4469,INSUMOS!$B:$B,0)),"")</f>
        <v/>
      </c>
      <c r="E4469" s="673"/>
      <c r="F4469" s="603" t="str">
        <f>IFERROR(INDEX(INSUMOS!$D:$D,MATCH(C4469,INSUMOS!$B:$B,0)),"")</f>
        <v/>
      </c>
      <c r="G4469" s="615"/>
      <c r="H4469" s="603">
        <f t="shared" si="122"/>
        <v>0</v>
      </c>
      <c r="I4469" s="595"/>
    </row>
    <row r="4470" spans="2:9">
      <c r="B4470" s="599"/>
      <c r="C4470" s="682"/>
      <c r="D4470" s="601" t="str">
        <f>IFERROR(INDEX(INSUMOS!$C:$C,MATCH(C4470,INSUMOS!$B:$B,0)),"")</f>
        <v/>
      </c>
      <c r="E4470" s="673"/>
      <c r="F4470" s="603" t="str">
        <f>IFERROR(INDEX(INSUMOS!$D:$D,MATCH(C4470,INSUMOS!$B:$B,0)),"")</f>
        <v/>
      </c>
      <c r="G4470" s="615"/>
      <c r="H4470" s="603">
        <f t="shared" si="122"/>
        <v>0</v>
      </c>
      <c r="I4470" s="595"/>
    </row>
    <row r="4471" spans="2:9">
      <c r="B4471" s="599"/>
      <c r="C4471" s="682"/>
      <c r="D4471" s="601" t="str">
        <f>IFERROR(INDEX(INSUMOS!$C:$C,MATCH(C4471,INSUMOS!$B:$B,0)),"")</f>
        <v/>
      </c>
      <c r="E4471" s="673"/>
      <c r="F4471" s="603" t="str">
        <f>IFERROR(INDEX(INSUMOS!$D:$D,MATCH(C4471,INSUMOS!$B:$B,0)),"")</f>
        <v/>
      </c>
      <c r="G4471" s="615"/>
      <c r="H4471" s="603">
        <f t="shared" si="122"/>
        <v>0</v>
      </c>
      <c r="I4471" s="595"/>
    </row>
    <row r="4472" spans="2:9">
      <c r="B4472" s="599"/>
      <c r="C4472" s="682"/>
      <c r="D4472" s="601" t="str">
        <f>IFERROR(INDEX(INSUMOS!$C:$C,MATCH(C4472,INSUMOS!$B:$B,0)),"")</f>
        <v/>
      </c>
      <c r="E4472" s="673"/>
      <c r="F4472" s="603" t="str">
        <f>IFERROR(INDEX(INSUMOS!$D:$D,MATCH(C4472,INSUMOS!$B:$B,0)),"")</f>
        <v/>
      </c>
      <c r="G4472" s="615"/>
      <c r="H4472" s="603">
        <f t="shared" si="122"/>
        <v>0</v>
      </c>
      <c r="I4472" s="595"/>
    </row>
    <row r="4473" spans="2:9">
      <c r="B4473" s="599"/>
      <c r="C4473" s="682"/>
      <c r="D4473" s="601" t="str">
        <f>IFERROR(INDEX(INSUMOS!$C:$C,MATCH(C4473,INSUMOS!$B:$B,0)),"")</f>
        <v/>
      </c>
      <c r="E4473" s="673"/>
      <c r="F4473" s="603" t="str">
        <f>IFERROR(INDEX(INSUMOS!$D:$D,MATCH(C4473,INSUMOS!$B:$B,0)),"")</f>
        <v/>
      </c>
      <c r="G4473" s="615"/>
      <c r="H4473" s="603">
        <f t="shared" si="122"/>
        <v>0</v>
      </c>
      <c r="I4473" s="595"/>
    </row>
    <row r="4474" spans="2:9">
      <c r="B4474" s="599"/>
      <c r="C4474" s="682"/>
      <c r="D4474" s="601" t="str">
        <f>IFERROR(INDEX(INSUMOS!$C:$C,MATCH(C4474,INSUMOS!$B:$B,0)),"")</f>
        <v/>
      </c>
      <c r="E4474" s="673"/>
      <c r="F4474" s="603" t="str">
        <f>IFERROR(INDEX(INSUMOS!$D:$D,MATCH(C4474,INSUMOS!$B:$B,0)),"")</f>
        <v/>
      </c>
      <c r="G4474" s="615"/>
      <c r="H4474" s="603">
        <f t="shared" si="122"/>
        <v>0</v>
      </c>
      <c r="I4474" s="595"/>
    </row>
    <row r="4475" spans="2:9">
      <c r="B4475" s="599"/>
      <c r="C4475" s="682"/>
      <c r="D4475" s="601" t="str">
        <f>IFERROR(INDEX(INSUMOS!$C:$C,MATCH(C4475,INSUMOS!$B:$B,0)),"")</f>
        <v/>
      </c>
      <c r="E4475" s="673"/>
      <c r="F4475" s="603" t="str">
        <f>IFERROR(INDEX(INSUMOS!$D:$D,MATCH(C4475,INSUMOS!$B:$B,0)),"")</f>
        <v/>
      </c>
      <c r="G4475" s="615"/>
      <c r="H4475" s="603">
        <f t="shared" si="122"/>
        <v>0</v>
      </c>
      <c r="I4475" s="595"/>
    </row>
    <row r="4476" spans="2:9" ht="15.75" thickBot="1">
      <c r="B4476" s="599"/>
      <c r="C4476" s="606"/>
      <c r="D4476" s="601" t="str">
        <f>IFERROR(INDEX(INSUMOS!$C:$C,MATCH(C4476,INSUMOS!$B:$B,0)),"")</f>
        <v/>
      </c>
      <c r="E4476" s="602"/>
      <c r="F4476" s="603" t="str">
        <f>IFERROR(INDEX(INSUMOS!$D:$D,MATCH(C4476,INSUMOS!$B:$B,0)),"")</f>
        <v/>
      </c>
      <c r="G4476" s="615"/>
      <c r="H4476" s="608">
        <f t="shared" si="122"/>
        <v>0</v>
      </c>
      <c r="I4476" s="595"/>
    </row>
    <row r="4477" spans="2:9" ht="15.75" thickBot="1">
      <c r="B4477" s="593"/>
      <c r="H4477" s="609" t="s">
        <v>307</v>
      </c>
      <c r="I4477" s="610">
        <f>SUM(H4464:H4476)</f>
        <v>160288.5</v>
      </c>
    </row>
    <row r="4478" spans="2:9">
      <c r="B4478" s="593"/>
      <c r="C4478" s="611" t="s">
        <v>308</v>
      </c>
      <c r="I4478" s="595"/>
    </row>
    <row r="4479" spans="2:9">
      <c r="B4479" s="596" t="s">
        <v>295</v>
      </c>
      <c r="C4479" s="597" t="s">
        <v>296</v>
      </c>
      <c r="D4479" s="598" t="s">
        <v>309</v>
      </c>
      <c r="E4479" s="612" t="s">
        <v>310</v>
      </c>
      <c r="F4479" s="612"/>
      <c r="G4479" s="613" t="s">
        <v>311</v>
      </c>
      <c r="H4479" s="614" t="s">
        <v>301</v>
      </c>
      <c r="I4479" s="595"/>
    </row>
    <row r="4480" spans="2:9">
      <c r="B4480" s="599"/>
      <c r="C4480" s="606" t="s">
        <v>312</v>
      </c>
      <c r="D4480" s="601">
        <v>1</v>
      </c>
      <c r="E4480" s="615">
        <f>IFERROR(INDEX('MANO DE OBRA'!$F:$F,MATCH(C4480,'MANO DE OBRA'!$B:$B,0)),"")</f>
        <v>0.77116642793298318</v>
      </c>
      <c r="F4480" s="603">
        <f>IFERROR(INDEX('MANO DE OBRA'!$J:$J,MATCH(C4480,'MANO DE OBRA'!$B:$B,0)),"")</f>
        <v>103371.47181666666</v>
      </c>
      <c r="G4480" s="83">
        <v>5</v>
      </c>
      <c r="H4480" s="603">
        <f>IFERROR((F4480/G4480)*D4480,0)</f>
        <v>20674.294363333331</v>
      </c>
      <c r="I4480" s="595"/>
    </row>
    <row r="4481" spans="2:9">
      <c r="B4481" s="599"/>
      <c r="C4481" s="606" t="s">
        <v>330</v>
      </c>
      <c r="D4481" s="601">
        <v>1</v>
      </c>
      <c r="E4481" s="615">
        <f>IFERROR(INDEX('MANO DE OBRA'!$F:$F,MATCH(C4481,'MANO DE OBRA'!$B:$B,0)),"")</f>
        <v>0.77116642793298318</v>
      </c>
      <c r="F4481" s="603">
        <f>IFERROR(INDEX('MANO DE OBRA'!$J:$J,MATCH(C4481,'MANO DE OBRA'!$B:$B,0)),"")</f>
        <v>169529.21377933328</v>
      </c>
      <c r="G4481" s="83">
        <f>+G4480</f>
        <v>5</v>
      </c>
      <c r="H4481" s="603">
        <f>IFERROR((F4481/G4481)*D4481,0)</f>
        <v>33905.842755866659</v>
      </c>
      <c r="I4481" s="595"/>
    </row>
    <row r="4482" spans="2:9" ht="15.75" thickBot="1">
      <c r="B4482" s="599"/>
      <c r="C4482" s="606"/>
      <c r="D4482" s="601"/>
      <c r="E4482" s="615" t="str">
        <f>IFERROR(INDEX('MANO DE OBRA'!$F:$F,MATCH(C4482,'MANO DE OBRA'!$B:$B,0)),"")</f>
        <v/>
      </c>
      <c r="F4482" s="603" t="str">
        <f>IFERROR(INDEX('MANO DE OBRA'!$J:$J,MATCH(C4482,'MANO DE OBRA'!$B:$B,0)),"")</f>
        <v/>
      </c>
      <c r="G4482" s="83"/>
      <c r="H4482" s="603">
        <f>IFERROR((F4482/G4482)*D4482,0)</f>
        <v>0</v>
      </c>
      <c r="I4482" s="595"/>
    </row>
    <row r="4483" spans="2:9" ht="15.75" thickBot="1">
      <c r="B4483" s="593"/>
      <c r="H4483" s="609" t="s">
        <v>307</v>
      </c>
      <c r="I4483" s="610">
        <f>SUM(H4480:H4482)</f>
        <v>54580.137119199993</v>
      </c>
    </row>
    <row r="4484" spans="2:9">
      <c r="B4484" s="593"/>
      <c r="C4484" s="611" t="s">
        <v>313</v>
      </c>
      <c r="I4484" s="595"/>
    </row>
    <row r="4485" spans="2:9" ht="30">
      <c r="B4485" s="596" t="s">
        <v>295</v>
      </c>
      <c r="C4485" s="597" t="s">
        <v>296</v>
      </c>
      <c r="D4485" s="613" t="s">
        <v>238</v>
      </c>
      <c r="E4485" s="613" t="s">
        <v>22</v>
      </c>
      <c r="F4485" s="613" t="s">
        <v>314</v>
      </c>
      <c r="G4485" s="613" t="s">
        <v>315</v>
      </c>
      <c r="H4485" s="613" t="s">
        <v>301</v>
      </c>
      <c r="I4485" s="595"/>
    </row>
    <row r="4486" spans="2:9">
      <c r="B4486" s="599"/>
      <c r="C4486" s="616" t="s">
        <v>316</v>
      </c>
      <c r="D4486" s="615">
        <v>0.05</v>
      </c>
      <c r="E4486" s="602"/>
      <c r="F4486" s="603">
        <f>+I4483</f>
        <v>54580.137119199993</v>
      </c>
      <c r="G4486" s="601">
        <v>1</v>
      </c>
      <c r="H4486" s="603">
        <f>IFERROR(G4486*F4486*D4486,0)</f>
        <v>2729.0068559599999</v>
      </c>
      <c r="I4486" s="595"/>
    </row>
    <row r="4487" spans="2:9">
      <c r="B4487" s="599"/>
      <c r="C4487" s="606"/>
      <c r="D4487" s="601"/>
      <c r="E4487" s="601" t="str">
        <f>IFERROR(INDEX(INSUMOS!$C:$C,MATCH(C4487,INSUMOS!$B:$B,0)),"")</f>
        <v/>
      </c>
      <c r="F4487" s="607" t="str">
        <f>IFERROR(INDEX(INSUMOS!$D:$D,MATCH(C4487,INSUMOS!$B:$B,0)),"")</f>
        <v/>
      </c>
      <c r="G4487" s="680"/>
      <c r="H4487" s="603">
        <f>IFERROR(G4487*F4487,0)</f>
        <v>0</v>
      </c>
      <c r="I4487" s="595"/>
    </row>
    <row r="4488" spans="2:9">
      <c r="B4488" s="599"/>
      <c r="C4488" s="622"/>
      <c r="D4488" s="601"/>
      <c r="E4488" s="601" t="str">
        <f>IFERROR(INDEX(INSUMOS!$C:$C,MATCH(C4488,INSUMOS!$B:$B,0)),"")</f>
        <v/>
      </c>
      <c r="F4488" s="607" t="str">
        <f>IFERROR(INDEX(INSUMOS!$D:$D,MATCH(C4488,INSUMOS!$B:$B,0)),"")</f>
        <v/>
      </c>
      <c r="G4488" s="637"/>
      <c r="H4488" s="603">
        <f>IFERROR(G4488*F4488,0)</f>
        <v>0</v>
      </c>
      <c r="I4488" s="595"/>
    </row>
    <row r="4489" spans="2:9">
      <c r="B4489" s="599"/>
      <c r="C4489" s="636"/>
      <c r="D4489" s="601"/>
      <c r="E4489" s="601" t="str">
        <f>IFERROR(INDEX(INSUMOS!$C:$C,MATCH(C4489,INSUMOS!$B:$B,0)),"")</f>
        <v/>
      </c>
      <c r="F4489" s="607" t="str">
        <f>IFERROR(INDEX(INSUMOS!$D:$D,MATCH(C4489,INSUMOS!$B:$B,0)),"")</f>
        <v/>
      </c>
      <c r="G4489" s="637"/>
      <c r="H4489" s="603">
        <f>IFERROR(G4489*F4489,0)</f>
        <v>0</v>
      </c>
      <c r="I4489" s="595"/>
    </row>
    <row r="4490" spans="2:9">
      <c r="B4490" s="599"/>
      <c r="C4490" s="600"/>
      <c r="D4490" s="601"/>
      <c r="E4490" s="601" t="str">
        <f>IFERROR(INDEX(INSUMOS!$C:$C,MATCH(C4490,INSUMOS!$B:$B,0)),"")</f>
        <v/>
      </c>
      <c r="F4490" s="607" t="str">
        <f>IFERROR(INDEX(INSUMOS!$D:$D,MATCH(C4490,INSUMOS!$B:$B,0)),"")</f>
        <v/>
      </c>
      <c r="G4490" s="83"/>
      <c r="H4490" s="603">
        <f>IFERROR(G4490*F4490,0)</f>
        <v>0</v>
      </c>
      <c r="I4490" s="595"/>
    </row>
    <row r="4491" spans="2:9" ht="15.75" thickBot="1">
      <c r="B4491" s="599"/>
      <c r="C4491" s="600"/>
      <c r="D4491" s="601"/>
      <c r="E4491" s="601" t="str">
        <f>IFERROR(INDEX(INSUMOS!$C:$C,MATCH(C4491,INSUMOS!$B:$B,0)),"")</f>
        <v/>
      </c>
      <c r="F4491" s="607" t="str">
        <f>IFERROR(INDEX(INSUMOS!$D:$D,MATCH(C4491,INSUMOS!$B:$B,0)),"")</f>
        <v/>
      </c>
      <c r="G4491" s="83"/>
      <c r="H4491" s="608">
        <f>IFERROR(G4491*F4491,0)</f>
        <v>0</v>
      </c>
      <c r="I4491" s="595"/>
    </row>
    <row r="4492" spans="2:9" ht="15.75" thickBot="1">
      <c r="B4492" s="593"/>
      <c r="H4492" s="609" t="s">
        <v>307</v>
      </c>
      <c r="I4492" s="610">
        <f>SUM(H4486:H4491)</f>
        <v>2729.0068559599999</v>
      </c>
    </row>
    <row r="4493" spans="2:9">
      <c r="B4493" s="593"/>
      <c r="C4493" s="611" t="s">
        <v>317</v>
      </c>
      <c r="I4493" s="595"/>
    </row>
    <row r="4494" spans="2:9" ht="30">
      <c r="B4494" s="596" t="s">
        <v>295</v>
      </c>
      <c r="C4494" s="597" t="s">
        <v>296</v>
      </c>
      <c r="D4494" s="613" t="s">
        <v>238</v>
      </c>
      <c r="E4494" s="613" t="s">
        <v>22</v>
      </c>
      <c r="F4494" s="613" t="s">
        <v>314</v>
      </c>
      <c r="G4494" s="613" t="s">
        <v>315</v>
      </c>
      <c r="H4494" s="598" t="s">
        <v>301</v>
      </c>
      <c r="I4494" s="595"/>
    </row>
    <row r="4495" spans="2:9">
      <c r="B4495" s="599"/>
      <c r="C4495" s="616" t="s">
        <v>461</v>
      </c>
      <c r="D4495" s="615">
        <v>0.01</v>
      </c>
      <c r="E4495" s="617">
        <v>1</v>
      </c>
      <c r="F4495" s="603">
        <f>+I4483</f>
        <v>54580.137119199993</v>
      </c>
      <c r="G4495" s="601">
        <v>0.01</v>
      </c>
      <c r="H4495" s="603">
        <f>IFERROR(G4495*F4495,0)</f>
        <v>545.80137119199992</v>
      </c>
      <c r="I4495" s="595"/>
    </row>
    <row r="4496" spans="2:9">
      <c r="B4496" s="599"/>
      <c r="C4496" s="600"/>
      <c r="E4496" s="601" t="str">
        <f>IFERROR(INDEX(INSUMOS!$C:$C,MATCH(C4496,INSUMOS!$B:$B,0)),"")</f>
        <v/>
      </c>
      <c r="F4496" s="603" t="str">
        <f>IFERROR(INDEX(INSUMOS!$D:$D,MATCH(C4496,INSUMOS!$B:$B,0)),"")</f>
        <v/>
      </c>
      <c r="G4496" s="601">
        <v>1</v>
      </c>
      <c r="H4496" s="603">
        <f>IFERROR(G4496*F4496,0)</f>
        <v>0</v>
      </c>
      <c r="I4496" s="595"/>
    </row>
    <row r="4497" spans="2:10" ht="15.75" thickBot="1">
      <c r="B4497" s="599"/>
      <c r="C4497" s="606"/>
      <c r="D4497" s="601" t="str">
        <f>IFERROR(INDEX(INSUMOS!$C:$C,MATCH(C4497,INSUMOS!$B:$B,0)),"")</f>
        <v/>
      </c>
      <c r="E4497" s="602"/>
      <c r="F4497" s="603" t="str">
        <f>IFERROR(INDEX(INSUMOS!$D:$D,MATCH(C4497,INSUMOS!$B:$B,0)),"")</f>
        <v/>
      </c>
      <c r="G4497" s="601"/>
      <c r="H4497" s="603">
        <f>IFERROR(G4497*F4497,0)</f>
        <v>0</v>
      </c>
      <c r="I4497" s="595"/>
    </row>
    <row r="4498" spans="2:10" ht="15.75" thickBot="1">
      <c r="B4498" s="618"/>
      <c r="C4498" s="619"/>
      <c r="D4498" s="620"/>
      <c r="E4498" s="621"/>
      <c r="F4498" s="621"/>
      <c r="G4498" s="620"/>
      <c r="H4498" s="609" t="s">
        <v>307</v>
      </c>
      <c r="I4498" s="610">
        <f>SUM(H4495:H4497)</f>
        <v>545.80137119199992</v>
      </c>
    </row>
    <row r="4499" spans="2:10" ht="15.75" thickBot="1"/>
    <row r="4500" spans="2:10" ht="33" customHeight="1" thickBot="1">
      <c r="B4500" s="571"/>
      <c r="C4500" s="572" t="str">
        <f>+$C$2</f>
        <v>MANTENIMIENTO RESTAURANTES ESCOLARES</v>
      </c>
      <c r="D4500" s="573"/>
      <c r="E4500" s="573"/>
      <c r="F4500" s="573"/>
      <c r="G4500" s="574"/>
      <c r="H4500" s="575"/>
      <c r="I4500" s="576"/>
    </row>
    <row r="4501" spans="2:10" ht="33" customHeight="1" thickBot="1">
      <c r="B4501" s="577"/>
      <c r="C4501" s="578" t="str">
        <f>+$C$3</f>
        <v>GOBERNACION DE ANTIOQUIA</v>
      </c>
      <c r="D4501" s="579"/>
      <c r="E4501" s="579"/>
      <c r="F4501" s="579"/>
      <c r="G4501" s="580"/>
      <c r="H4501" s="581"/>
      <c r="I4501" s="582"/>
    </row>
    <row r="4502" spans="2:10" ht="15.75" thickBot="1">
      <c r="B4502" s="593"/>
      <c r="I4502" s="595"/>
    </row>
    <row r="4503" spans="2:10" ht="15.75" thickBot="1">
      <c r="B4503" s="523" t="s">
        <v>6</v>
      </c>
      <c r="C4503" s="773" t="str">
        <f>INDEX(ACTIVIDADES!$C:$C,MATCH(B4504,ACTIVIDADES!$B:$B,0))</f>
        <v>Suministro e instalación de TUBERÍA EMT 3/4" CIRCUITOS RAMALES. Incluye elementos de fijación y accesorios para su correcta instalación</v>
      </c>
      <c r="D4503" s="774"/>
      <c r="E4503" s="774"/>
      <c r="F4503" s="774"/>
      <c r="G4503" s="775"/>
      <c r="H4503" s="587" t="s">
        <v>289</v>
      </c>
      <c r="I4503" s="588" t="s">
        <v>290</v>
      </c>
    </row>
    <row r="4504" spans="2:10">
      <c r="B4504" s="779">
        <f>+ACTIVIDADES!B139</f>
        <v>13.01</v>
      </c>
      <c r="C4504" s="776"/>
      <c r="D4504" s="777"/>
      <c r="E4504" s="777"/>
      <c r="F4504" s="777"/>
      <c r="G4504" s="778"/>
      <c r="H4504" s="585">
        <f>IF(I4507=0,0,I4518/I4507)</f>
        <v>0.52696472457308741</v>
      </c>
      <c r="I4504" s="688">
        <f>IF(I4507=0,0,I4524/I4507)</f>
        <v>0.44625969379897423</v>
      </c>
    </row>
    <row r="4505" spans="2:10" ht="15.75" thickBot="1">
      <c r="B4505" s="780"/>
      <c r="C4505" s="776"/>
      <c r="D4505" s="777"/>
      <c r="E4505" s="777"/>
      <c r="F4505" s="777"/>
      <c r="G4505" s="778"/>
      <c r="H4505" s="587" t="s">
        <v>291</v>
      </c>
      <c r="I4505" s="588" t="s">
        <v>292</v>
      </c>
    </row>
    <row r="4506" spans="2:10" ht="15.75" thickBot="1">
      <c r="B4506" s="523" t="s">
        <v>22</v>
      </c>
      <c r="C4506" s="776"/>
      <c r="D4506" s="777"/>
      <c r="E4506" s="777"/>
      <c r="F4506" s="777"/>
      <c r="G4506" s="778"/>
      <c r="H4506" s="585">
        <f>IF(I4507=0,0,I4533/I4507)</f>
        <v>2.231298468994871E-2</v>
      </c>
      <c r="I4506" s="688">
        <f>IF(I4507=0,0,I4539/I4507)</f>
        <v>4.4625969379897424E-3</v>
      </c>
    </row>
    <row r="4507" spans="2:10">
      <c r="B4507" s="565" t="str">
        <f>INDEX(ACTIVIDADES!$D:$D,MATCH(B4504,ACTIVIDADES!$B:$B,0))</f>
        <v>m</v>
      </c>
      <c r="C4507" s="776"/>
      <c r="D4507" s="777"/>
      <c r="E4507" s="777"/>
      <c r="F4507" s="777"/>
      <c r="G4507" s="778"/>
      <c r="H4507" s="689" t="s">
        <v>293</v>
      </c>
      <c r="I4507" s="690">
        <f>SUM(I4518:I4539)</f>
        <v>45676.91323076711</v>
      </c>
      <c r="J4507" s="570">
        <f>+B4504</f>
        <v>13.01</v>
      </c>
    </row>
    <row r="4508" spans="2:10">
      <c r="B4508" s="599"/>
      <c r="C4508" s="691" t="s">
        <v>294</v>
      </c>
      <c r="D4508" s="601"/>
      <c r="E4508" s="602"/>
      <c r="F4508" s="602"/>
      <c r="G4508" s="601"/>
      <c r="H4508" s="602"/>
      <c r="I4508" s="692"/>
    </row>
    <row r="4509" spans="2:10">
      <c r="B4509" s="693" t="s">
        <v>295</v>
      </c>
      <c r="C4509" s="694" t="s">
        <v>296</v>
      </c>
      <c r="D4509" s="598" t="s">
        <v>297</v>
      </c>
      <c r="E4509" s="598" t="s">
        <v>298</v>
      </c>
      <c r="F4509" s="598" t="s">
        <v>299</v>
      </c>
      <c r="G4509" s="598" t="s">
        <v>300</v>
      </c>
      <c r="H4509" s="598" t="s">
        <v>301</v>
      </c>
      <c r="I4509" s="692"/>
    </row>
    <row r="4510" spans="2:10">
      <c r="B4510" s="599"/>
      <c r="C4510" s="695" t="s">
        <v>515</v>
      </c>
      <c r="D4510" s="601" t="str">
        <f>IFERROR(INDEX(INSUMOS!$C:$C,MATCH(C4510,INSUMOS!$B:$B,0)),"")</f>
        <v>m</v>
      </c>
      <c r="E4510" s="696">
        <v>1</v>
      </c>
      <c r="F4510" s="603">
        <f>IFERROR(INDEX(INSUMOS!$D:$D,MATCH(C4510,INSUMOS!$B:$B,0)),"")</f>
        <v>9352.2800000000007</v>
      </c>
      <c r="G4510" s="615"/>
      <c r="H4510" s="603">
        <f>IFERROR(G4510*F4510*E4510+F4510*E4510,0)</f>
        <v>9352.2800000000007</v>
      </c>
      <c r="I4510" s="692"/>
    </row>
    <row r="4511" spans="2:10">
      <c r="B4511" s="599"/>
      <c r="C4511" s="695" t="s">
        <v>516</v>
      </c>
      <c r="D4511" s="601" t="str">
        <f>IFERROR(INDEX(INSUMOS!$C:$C,MATCH(C4511,INSUMOS!$B:$B,0)),"")</f>
        <v>un</v>
      </c>
      <c r="E4511" s="696">
        <v>0.33</v>
      </c>
      <c r="F4511" s="603">
        <f>IFERROR(INDEX(INSUMOS!$D:$D,MATCH(C4511,INSUMOS!$B:$B,0)),"")</f>
        <v>1262.4000000000001</v>
      </c>
      <c r="G4511" s="615"/>
      <c r="H4511" s="603">
        <f t="shared" ref="H4511:H4517" si="123">IFERROR(G4511*F4511*E4511+F4511*E4511,0)</f>
        <v>416.59200000000004</v>
      </c>
      <c r="I4511" s="692"/>
    </row>
    <row r="4512" spans="2:10">
      <c r="B4512" s="599"/>
      <c r="C4512" s="695" t="s">
        <v>517</v>
      </c>
      <c r="D4512" s="601" t="str">
        <f>IFERROR(INDEX(INSUMOS!$C:$C,MATCH(C4512,INSUMOS!$B:$B,0)),"")</f>
        <v>un</v>
      </c>
      <c r="E4512" s="696">
        <v>0.1</v>
      </c>
      <c r="F4512" s="603">
        <f>IFERROR(INDEX(INSUMOS!$D:$D,MATCH(C4512,INSUMOS!$B:$B,0)),"")</f>
        <v>1104.5999999999999</v>
      </c>
      <c r="G4512" s="615"/>
      <c r="H4512" s="603">
        <f t="shared" si="123"/>
        <v>110.46</v>
      </c>
      <c r="I4512" s="692"/>
    </row>
    <row r="4513" spans="2:9">
      <c r="B4513" s="599"/>
      <c r="C4513" s="629" t="s">
        <v>518</v>
      </c>
      <c r="D4513" s="601" t="str">
        <f>IFERROR(INDEX(INSUMOS!$C:$C,MATCH(C4513,INSUMOS!$B:$B,0)),"")</f>
        <v>un</v>
      </c>
      <c r="E4513" s="696">
        <f>1/40</f>
        <v>2.5000000000000001E-2</v>
      </c>
      <c r="F4513" s="603">
        <f>IFERROR(INDEX(INSUMOS!$D:$D,MATCH(C4513,INSUMOS!$B:$B,0)),"")</f>
        <v>36900</v>
      </c>
      <c r="G4513" s="615"/>
      <c r="H4513" s="603">
        <f t="shared" si="123"/>
        <v>922.5</v>
      </c>
      <c r="I4513" s="692"/>
    </row>
    <row r="4514" spans="2:9">
      <c r="B4514" s="599"/>
      <c r="C4514" s="697" t="s">
        <v>519</v>
      </c>
      <c r="D4514" s="601" t="str">
        <f>IFERROR(INDEX(INSUMOS!$C:$C,MATCH(C4514,INSUMOS!$B:$B,0)),"")</f>
        <v>un</v>
      </c>
      <c r="E4514" s="696">
        <v>0.83</v>
      </c>
      <c r="F4514" s="603">
        <f>IFERROR(INDEX(INSUMOS!$D:$D,MATCH(C4514,INSUMOS!$B:$B,0)),"")</f>
        <v>263</v>
      </c>
      <c r="G4514" s="615"/>
      <c r="H4514" s="603">
        <f t="shared" si="123"/>
        <v>218.29</v>
      </c>
      <c r="I4514" s="692"/>
    </row>
    <row r="4515" spans="2:9">
      <c r="B4515" s="599"/>
      <c r="C4515" s="698" t="s">
        <v>520</v>
      </c>
      <c r="D4515" s="601" t="str">
        <f>IFERROR(INDEX(INSUMOS!$C:$C,MATCH(C4515,INSUMOS!$B:$B,0)),"")</f>
        <v>m</v>
      </c>
      <c r="E4515" s="696">
        <v>3</v>
      </c>
      <c r="F4515" s="603">
        <f>IFERROR(INDEX(INSUMOS!$D:$D,MATCH(C4515,INSUMOS!$B:$B,0)),"")</f>
        <v>4350</v>
      </c>
      <c r="G4515" s="615"/>
      <c r="H4515" s="603">
        <f t="shared" si="123"/>
        <v>13050</v>
      </c>
      <c r="I4515" s="692"/>
    </row>
    <row r="4516" spans="2:9">
      <c r="B4516" s="599"/>
      <c r="C4516" s="606"/>
      <c r="D4516" s="601" t="str">
        <f>IFERROR(INDEX(INSUMOS!$C:$C,MATCH(C4516,INSUMOS!$B:$B,0)),"")</f>
        <v/>
      </c>
      <c r="E4516" s="602"/>
      <c r="F4516" s="603" t="str">
        <f>IFERROR(INDEX(INSUMOS!$D:$D,MATCH(C4516,INSUMOS!$B:$B,0)),"")</f>
        <v/>
      </c>
      <c r="G4516" s="615"/>
      <c r="H4516" s="603">
        <f t="shared" si="123"/>
        <v>0</v>
      </c>
      <c r="I4516" s="692"/>
    </row>
    <row r="4517" spans="2:9">
      <c r="B4517" s="599"/>
      <c r="C4517" s="606"/>
      <c r="D4517" s="601" t="str">
        <f>IFERROR(INDEX(INSUMOS!$C:$C,MATCH(C4517,INSUMOS!$B:$B,0)),"")</f>
        <v/>
      </c>
      <c r="E4517" s="602"/>
      <c r="F4517" s="603" t="str">
        <f>IFERROR(INDEX(INSUMOS!$D:$D,MATCH(C4517,INSUMOS!$B:$B,0)),"")</f>
        <v/>
      </c>
      <c r="G4517" s="615"/>
      <c r="H4517" s="603">
        <f t="shared" si="123"/>
        <v>0</v>
      </c>
      <c r="I4517" s="692"/>
    </row>
    <row r="4518" spans="2:9">
      <c r="B4518" s="599"/>
      <c r="C4518" s="606"/>
      <c r="D4518" s="601"/>
      <c r="E4518" s="602"/>
      <c r="F4518" s="602"/>
      <c r="G4518" s="601"/>
      <c r="H4518" s="614" t="s">
        <v>307</v>
      </c>
      <c r="I4518" s="699">
        <f>SUM(H4510:H4517)</f>
        <v>24070.122000000003</v>
      </c>
    </row>
    <row r="4519" spans="2:9">
      <c r="B4519" s="599"/>
      <c r="C4519" s="691" t="s">
        <v>308</v>
      </c>
      <c r="D4519" s="601"/>
      <c r="E4519" s="602"/>
      <c r="F4519" s="602"/>
      <c r="G4519" s="601"/>
      <c r="H4519" s="602"/>
      <c r="I4519" s="692"/>
    </row>
    <row r="4520" spans="2:9">
      <c r="B4520" s="693" t="s">
        <v>295</v>
      </c>
      <c r="C4520" s="694" t="s">
        <v>296</v>
      </c>
      <c r="D4520" s="598" t="s">
        <v>309</v>
      </c>
      <c r="E4520" s="612" t="s">
        <v>310</v>
      </c>
      <c r="F4520" s="612"/>
      <c r="G4520" s="613" t="s">
        <v>311</v>
      </c>
      <c r="H4520" s="614" t="s">
        <v>301</v>
      </c>
      <c r="I4520" s="692"/>
    </row>
    <row r="4521" spans="2:9">
      <c r="B4521" s="599"/>
      <c r="C4521" s="606" t="s">
        <v>521</v>
      </c>
      <c r="D4521" s="601">
        <v>1</v>
      </c>
      <c r="E4521" s="615">
        <f>IFERROR(INDEX('MANO DE OBRA'!$F:$F,MATCH(C4521,'MANO DE OBRA'!$B:$B,0)),"")</f>
        <v>0.77116642793298318</v>
      </c>
      <c r="F4521" s="603">
        <f>IFERROR(INDEX('MANO DE OBRA'!$J:$J,MATCH(C4521,'MANO DE OBRA'!$B:$B,0)),"")</f>
        <v>103371.47181666666</v>
      </c>
      <c r="G4521" s="83">
        <v>15</v>
      </c>
      <c r="H4521" s="603">
        <f>IFERROR((F4521/G4521)*D4521,0)</f>
        <v>6891.4314544444442</v>
      </c>
      <c r="I4521" s="692"/>
    </row>
    <row r="4522" spans="2:9">
      <c r="B4522" s="599"/>
      <c r="C4522" s="606" t="s">
        <v>522</v>
      </c>
      <c r="D4522" s="601">
        <v>1</v>
      </c>
      <c r="E4522" s="615">
        <f>IFERROR(INDEX('MANO DE OBRA'!$F:$F,MATCH(C4522,'MANO DE OBRA'!$B:$B,0)),"")</f>
        <v>0.60540000000000005</v>
      </c>
      <c r="F4522" s="603">
        <f>IFERROR(INDEX('MANO DE OBRA'!$J:$J,MATCH(C4522,'MANO DE OBRA'!$B:$B,0)),"")</f>
        <v>202385.00786400001</v>
      </c>
      <c r="G4522" s="83">
        <f>+G4521</f>
        <v>15</v>
      </c>
      <c r="H4522" s="603">
        <f>IFERROR((F4522/G4522)*D4522,0)</f>
        <v>13492.333857600001</v>
      </c>
      <c r="I4522" s="692"/>
    </row>
    <row r="4523" spans="2:9">
      <c r="B4523" s="599"/>
      <c r="C4523" s="606"/>
      <c r="D4523" s="601"/>
      <c r="E4523" s="615" t="str">
        <f>IFERROR(INDEX('MANO DE OBRA'!$F:$F,MATCH(C4523,'MANO DE OBRA'!$B:$B,0)),"")</f>
        <v/>
      </c>
      <c r="F4523" s="603" t="str">
        <f>IFERROR(INDEX('MANO DE OBRA'!$J:$J,MATCH(C4523,'MANO DE OBRA'!$B:$B,0)),"")</f>
        <v/>
      </c>
      <c r="G4523" s="83"/>
      <c r="H4523" s="603">
        <f>IFERROR((F4523/G4523)*D4523,0)</f>
        <v>0</v>
      </c>
      <c r="I4523" s="692"/>
    </row>
    <row r="4524" spans="2:9">
      <c r="B4524" s="599"/>
      <c r="C4524" s="606"/>
      <c r="D4524" s="601"/>
      <c r="E4524" s="602"/>
      <c r="F4524" s="603" t="str">
        <f>IFERROR(INDEX('MANO DE OBRA'!$J:$J,MATCH(C4524,'MANO DE OBRA'!$B:$B,0)),"")</f>
        <v/>
      </c>
      <c r="G4524" s="601"/>
      <c r="H4524" s="614" t="s">
        <v>307</v>
      </c>
      <c r="I4524" s="699">
        <f>SUM(H4521:H4523)</f>
        <v>20383.765312044445</v>
      </c>
    </row>
    <row r="4525" spans="2:9">
      <c r="B4525" s="599"/>
      <c r="C4525" s="691" t="s">
        <v>313</v>
      </c>
      <c r="D4525" s="601"/>
      <c r="E4525" s="602"/>
      <c r="F4525" s="602"/>
      <c r="G4525" s="601"/>
      <c r="H4525" s="602"/>
      <c r="I4525" s="692"/>
    </row>
    <row r="4526" spans="2:9" ht="30">
      <c r="B4526" s="693" t="s">
        <v>295</v>
      </c>
      <c r="C4526" s="694" t="s">
        <v>296</v>
      </c>
      <c r="D4526" s="613" t="s">
        <v>238</v>
      </c>
      <c r="E4526" s="613" t="s">
        <v>22</v>
      </c>
      <c r="F4526" s="613" t="s">
        <v>314</v>
      </c>
      <c r="G4526" s="613" t="s">
        <v>315</v>
      </c>
      <c r="H4526" s="613" t="s">
        <v>301</v>
      </c>
      <c r="I4526" s="692"/>
    </row>
    <row r="4527" spans="2:9">
      <c r="B4527" s="599"/>
      <c r="C4527" s="616" t="s">
        <v>316</v>
      </c>
      <c r="D4527" s="615">
        <v>0.05</v>
      </c>
      <c r="E4527" s="602"/>
      <c r="F4527" s="603">
        <f>+I4524</f>
        <v>20383.765312044445</v>
      </c>
      <c r="G4527" s="601">
        <v>1</v>
      </c>
      <c r="H4527" s="603">
        <f>IFERROR(G4527*F4527*D4527,0)</f>
        <v>1019.1882656022223</v>
      </c>
      <c r="I4527" s="692"/>
    </row>
    <row r="4528" spans="2:9">
      <c r="B4528" s="599"/>
      <c r="C4528" s="606"/>
      <c r="D4528" s="601"/>
      <c r="E4528" s="601" t="str">
        <f>IFERROR(INDEX(INSUMOS!$C:$C,MATCH(C4528,INSUMOS!$B:$B,0)),"")</f>
        <v/>
      </c>
      <c r="F4528" s="700" t="str">
        <f>IFERROR(INDEX(INSUMOS!$D:$D,MATCH(C4528,INSUMOS!$B:$B,0)),"")</f>
        <v/>
      </c>
      <c r="G4528" s="701"/>
      <c r="H4528" s="603">
        <f>IFERROR(G4528*F4528,0)</f>
        <v>0</v>
      </c>
      <c r="I4528" s="692"/>
    </row>
    <row r="4529" spans="2:9">
      <c r="B4529" s="599"/>
      <c r="C4529" s="662"/>
      <c r="D4529" s="601"/>
      <c r="E4529" s="601" t="str">
        <f>IFERROR(INDEX(INSUMOS!$C:$C,MATCH(C4529,INSUMOS!$B:$B,0)),"")</f>
        <v/>
      </c>
      <c r="F4529" s="700" t="str">
        <f>IFERROR(INDEX(INSUMOS!$D:$D,MATCH(C4529,INSUMOS!$B:$B,0)),"")</f>
        <v/>
      </c>
      <c r="G4529" s="701"/>
      <c r="H4529" s="603">
        <f>IFERROR(G4529*F4529,0)</f>
        <v>0</v>
      </c>
      <c r="I4529" s="692"/>
    </row>
    <row r="4530" spans="2:9">
      <c r="B4530" s="599"/>
      <c r="C4530" s="662"/>
      <c r="D4530" s="601"/>
      <c r="E4530" s="601" t="str">
        <f>IFERROR(INDEX(INSUMOS!$C:$C,MATCH(C4530,INSUMOS!$B:$B,0)),"")</f>
        <v/>
      </c>
      <c r="F4530" s="700" t="str">
        <f>IFERROR(INDEX(INSUMOS!$D:$D,MATCH(C4530,INSUMOS!$B:$B,0)),"")</f>
        <v/>
      </c>
      <c r="G4530" s="701"/>
      <c r="H4530" s="603">
        <f>IFERROR(G4530*F4530,0)</f>
        <v>0</v>
      </c>
      <c r="I4530" s="692"/>
    </row>
    <row r="4531" spans="2:9">
      <c r="B4531" s="599"/>
      <c r="C4531" s="662"/>
      <c r="D4531" s="601"/>
      <c r="E4531" s="601" t="str">
        <f>IFERROR(INDEX(INSUMOS!$C:$C,MATCH(C4531,INSUMOS!$B:$B,0)),"")</f>
        <v/>
      </c>
      <c r="F4531" s="700" t="str">
        <f>IFERROR(INDEX(INSUMOS!$D:$D,MATCH(C4531,INSUMOS!$B:$B,0)),"")</f>
        <v/>
      </c>
      <c r="G4531" s="701"/>
      <c r="H4531" s="603">
        <f>IFERROR(G4531*F4531,0)</f>
        <v>0</v>
      </c>
      <c r="I4531" s="692"/>
    </row>
    <row r="4532" spans="2:9">
      <c r="B4532" s="599"/>
      <c r="C4532" s="662"/>
      <c r="D4532" s="601"/>
      <c r="E4532" s="601" t="str">
        <f>IFERROR(INDEX(INSUMOS!$C:$C,MATCH(C4532,INSUMOS!$B:$B,0)),"")</f>
        <v/>
      </c>
      <c r="F4532" s="700" t="str">
        <f>IFERROR(INDEX(INSUMOS!$D:$D,MATCH(C4532,INSUMOS!$B:$B,0)),"")</f>
        <v/>
      </c>
      <c r="G4532" s="701"/>
      <c r="H4532" s="603">
        <f>IFERROR(G4532*F4532,0)</f>
        <v>0</v>
      </c>
      <c r="I4532" s="692"/>
    </row>
    <row r="4533" spans="2:9">
      <c r="B4533" s="599"/>
      <c r="C4533" s="606"/>
      <c r="D4533" s="601"/>
      <c r="E4533" s="601" t="str">
        <f>IFERROR(INDEX(INSUMOS!$C:$C,MATCH(C4533,INSUMOS!$B:$B,0)),"")</f>
        <v/>
      </c>
      <c r="F4533" s="602"/>
      <c r="G4533" s="601"/>
      <c r="H4533" s="614" t="s">
        <v>307</v>
      </c>
      <c r="I4533" s="699">
        <f>SUM(H4527:H4532)</f>
        <v>1019.1882656022223</v>
      </c>
    </row>
    <row r="4534" spans="2:9">
      <c r="B4534" s="599"/>
      <c r="C4534" s="691" t="s">
        <v>317</v>
      </c>
      <c r="D4534" s="601"/>
      <c r="E4534" s="602"/>
      <c r="F4534" s="602"/>
      <c r="G4534" s="601"/>
      <c r="H4534" s="602"/>
      <c r="I4534" s="692"/>
    </row>
    <row r="4535" spans="2:9" ht="30">
      <c r="B4535" s="693" t="s">
        <v>295</v>
      </c>
      <c r="C4535" s="694" t="s">
        <v>296</v>
      </c>
      <c r="D4535" s="613" t="s">
        <v>238</v>
      </c>
      <c r="E4535" s="613" t="s">
        <v>22</v>
      </c>
      <c r="F4535" s="613" t="s">
        <v>314</v>
      </c>
      <c r="G4535" s="613" t="s">
        <v>315</v>
      </c>
      <c r="H4535" s="598" t="s">
        <v>301</v>
      </c>
      <c r="I4535" s="692"/>
    </row>
    <row r="4536" spans="2:9">
      <c r="B4536" s="599"/>
      <c r="C4536" s="616" t="s">
        <v>461</v>
      </c>
      <c r="D4536" s="615">
        <v>0.01</v>
      </c>
      <c r="E4536" s="617">
        <v>1</v>
      </c>
      <c r="F4536" s="603">
        <f>+I4524</f>
        <v>20383.765312044445</v>
      </c>
      <c r="G4536" s="601">
        <v>0.01</v>
      </c>
      <c r="H4536" s="603">
        <f>IFERROR(G4536*F4536,0)</f>
        <v>203.83765312044446</v>
      </c>
      <c r="I4536" s="692"/>
    </row>
    <row r="4537" spans="2:9">
      <c r="B4537" s="599"/>
      <c r="C4537" s="662"/>
      <c r="E4537" s="601" t="str">
        <f>IFERROR(INDEX(INSUMOS!$C:$C,MATCH(C4537,INSUMOS!$B:$B,0)),"")</f>
        <v/>
      </c>
      <c r="F4537" s="603" t="str">
        <f>IFERROR(INDEX(INSUMOS!$D:$D,MATCH(C4537,INSUMOS!$B:$B,0)),"")</f>
        <v/>
      </c>
      <c r="G4537" s="601">
        <v>1</v>
      </c>
      <c r="H4537" s="603">
        <f>IFERROR(G4537*F4537,0)</f>
        <v>0</v>
      </c>
      <c r="I4537" s="692"/>
    </row>
    <row r="4538" spans="2:9">
      <c r="B4538" s="599"/>
      <c r="C4538" s="606"/>
      <c r="D4538" s="601" t="str">
        <f>IFERROR(INDEX(INSUMOS!$C:$C,MATCH(C4538,INSUMOS!$B:$B,0)),"")</f>
        <v/>
      </c>
      <c r="E4538" s="602"/>
      <c r="F4538" s="603" t="str">
        <f>IFERROR(INDEX(INSUMOS!$D:$D,MATCH(C4538,INSUMOS!$B:$B,0)),"")</f>
        <v/>
      </c>
      <c r="G4538" s="601"/>
      <c r="H4538" s="603">
        <f>IFERROR(G4538*F4538,0)</f>
        <v>0</v>
      </c>
      <c r="I4538" s="692"/>
    </row>
    <row r="4539" spans="2:9" ht="15.75" thickBot="1">
      <c r="B4539" s="702"/>
      <c r="C4539" s="703"/>
      <c r="D4539" s="704"/>
      <c r="E4539" s="705"/>
      <c r="F4539" s="705"/>
      <c r="G4539" s="704"/>
      <c r="H4539" s="706" t="s">
        <v>307</v>
      </c>
      <c r="I4539" s="707">
        <f>SUM(H4536:H4538)</f>
        <v>203.83765312044446</v>
      </c>
    </row>
    <row r="4540" spans="2:9" ht="15.75" thickBot="1"/>
    <row r="4541" spans="2:9" ht="33" customHeight="1" thickBot="1">
      <c r="B4541" s="571"/>
      <c r="C4541" s="572" t="str">
        <f>+$C$2</f>
        <v>MANTENIMIENTO RESTAURANTES ESCOLARES</v>
      </c>
      <c r="D4541" s="573"/>
      <c r="E4541" s="573"/>
      <c r="F4541" s="573"/>
      <c r="G4541" s="574"/>
      <c r="H4541" s="575"/>
      <c r="I4541" s="576"/>
    </row>
    <row r="4542" spans="2:9" ht="33" customHeight="1" thickBot="1">
      <c r="B4542" s="577"/>
      <c r="C4542" s="578" t="str">
        <f>+$C$3</f>
        <v>GOBERNACION DE ANTIOQUIA</v>
      </c>
      <c r="D4542" s="579"/>
      <c r="E4542" s="579"/>
      <c r="F4542" s="579"/>
      <c r="G4542" s="580"/>
      <c r="H4542" s="581"/>
      <c r="I4542" s="582"/>
    </row>
    <row r="4543" spans="2:9" ht="15.75" thickBot="1">
      <c r="B4543" s="593"/>
      <c r="I4543" s="595"/>
    </row>
    <row r="4544" spans="2:9" ht="15.75" thickBot="1">
      <c r="B4544" s="523" t="s">
        <v>6</v>
      </c>
      <c r="C4544" s="773" t="str">
        <f>INDEX(ACTIVIDADES!$C:$C,MATCH(B4545,ACTIVIDADES!$B:$B,0))</f>
        <v>Suministro e instalación de cable 3 x N° 12 AWG libre de halógenos</v>
      </c>
      <c r="D4544" s="774"/>
      <c r="E4544" s="774"/>
      <c r="F4544" s="774"/>
      <c r="G4544" s="775"/>
      <c r="H4544" s="587" t="s">
        <v>289</v>
      </c>
      <c r="I4544" s="588" t="s">
        <v>290</v>
      </c>
    </row>
    <row r="4545" spans="2:10">
      <c r="B4545" s="779">
        <f>+ACTIVIDADES!B140</f>
        <v>13.02</v>
      </c>
      <c r="C4545" s="776"/>
      <c r="D4545" s="777"/>
      <c r="E4545" s="777"/>
      <c r="F4545" s="777"/>
      <c r="G4545" s="778"/>
      <c r="H4545" s="585">
        <f>IF(I4548=0,0,I4559/I4548)</f>
        <v>0.89640408816681472</v>
      </c>
      <c r="I4545" s="688">
        <f>IF(I4548=0,0,I4565/I4548)</f>
        <v>9.7731992295457815E-2</v>
      </c>
    </row>
    <row r="4546" spans="2:10" ht="15.75" thickBot="1">
      <c r="B4546" s="780"/>
      <c r="C4546" s="776"/>
      <c r="D4546" s="777"/>
      <c r="E4546" s="777"/>
      <c r="F4546" s="777"/>
      <c r="G4546" s="778"/>
      <c r="H4546" s="587" t="s">
        <v>291</v>
      </c>
      <c r="I4546" s="588" t="s">
        <v>292</v>
      </c>
    </row>
    <row r="4547" spans="2:10" ht="15.75" thickBot="1">
      <c r="B4547" s="523" t="s">
        <v>22</v>
      </c>
      <c r="C4547" s="776"/>
      <c r="D4547" s="777"/>
      <c r="E4547" s="777"/>
      <c r="F4547" s="777"/>
      <c r="G4547" s="778"/>
      <c r="H4547" s="585">
        <f>IF(I4548=0,0,I4574/I4548)</f>
        <v>4.8865996147728907E-3</v>
      </c>
      <c r="I4547" s="688">
        <f>IF(I4548=0,0,I4580/I4548)</f>
        <v>9.7731992295457815E-4</v>
      </c>
    </row>
    <row r="4548" spans="2:10">
      <c r="B4548" s="565" t="str">
        <f>INDEX(ACTIVIDADES!$D:$D,MATCH(B4545,ACTIVIDADES!$B:$B,0))</f>
        <v>m</v>
      </c>
      <c r="C4548" s="776"/>
      <c r="D4548" s="777"/>
      <c r="E4548" s="777"/>
      <c r="F4548" s="777"/>
      <c r="G4548" s="778"/>
      <c r="H4548" s="689" t="s">
        <v>293</v>
      </c>
      <c r="I4548" s="690">
        <f>SUM(I4559:I4580)</f>
        <v>31285.198684615068</v>
      </c>
      <c r="J4548" s="570">
        <f>+B4545</f>
        <v>13.02</v>
      </c>
    </row>
    <row r="4549" spans="2:10">
      <c r="B4549" s="599"/>
      <c r="C4549" s="691" t="s">
        <v>294</v>
      </c>
      <c r="D4549" s="601"/>
      <c r="E4549" s="602"/>
      <c r="F4549" s="602"/>
      <c r="G4549" s="601"/>
      <c r="H4549" s="602"/>
      <c r="I4549" s="692"/>
    </row>
    <row r="4550" spans="2:10">
      <c r="B4550" s="693" t="s">
        <v>295</v>
      </c>
      <c r="C4550" s="694" t="s">
        <v>296</v>
      </c>
      <c r="D4550" s="598" t="s">
        <v>297</v>
      </c>
      <c r="E4550" s="598" t="s">
        <v>298</v>
      </c>
      <c r="F4550" s="598" t="s">
        <v>299</v>
      </c>
      <c r="G4550" s="598" t="s">
        <v>300</v>
      </c>
      <c r="H4550" s="598" t="s">
        <v>301</v>
      </c>
      <c r="I4550" s="692"/>
    </row>
    <row r="4551" spans="2:10">
      <c r="B4551" s="599"/>
      <c r="C4551" s="708" t="s">
        <v>523</v>
      </c>
      <c r="D4551" s="601" t="str">
        <f>IFERROR(INDEX(INSUMOS!$C:$C,MATCH(C4551,INSUMOS!$B:$B,0)),"")</f>
        <v>m</v>
      </c>
      <c r="E4551" s="696">
        <v>9</v>
      </c>
      <c r="F4551" s="603">
        <f>IFERROR(INDEX(INSUMOS!$D:$D,MATCH(C4551,INSUMOS!$B:$B,0)),"")</f>
        <v>3116.02</v>
      </c>
      <c r="G4551" s="615"/>
      <c r="H4551" s="603">
        <f>IFERROR(G4551*F4551*E4551+F4551*E4551,0)</f>
        <v>28044.18</v>
      </c>
      <c r="I4551" s="692"/>
    </row>
    <row r="4552" spans="2:10">
      <c r="B4552" s="599"/>
      <c r="C4552" s="695"/>
      <c r="D4552" s="601" t="str">
        <f>IFERROR(INDEX(INSUMOS!$C:$C,MATCH(C4552,INSUMOS!$B:$B,0)),"")</f>
        <v/>
      </c>
      <c r="E4552" s="696"/>
      <c r="F4552" s="603" t="str">
        <f>IFERROR(INDEX(INSUMOS!$D:$D,MATCH(C4552,INSUMOS!$B:$B,0)),"")</f>
        <v/>
      </c>
      <c r="G4552" s="615"/>
      <c r="H4552" s="603">
        <f t="shared" ref="H4552:H4558" si="124">IFERROR(G4552*F4552*E4552+F4552*E4552,0)</f>
        <v>0</v>
      </c>
      <c r="I4552" s="692"/>
    </row>
    <row r="4553" spans="2:10">
      <c r="B4553" s="599"/>
      <c r="C4553" s="695"/>
      <c r="D4553" s="601" t="str">
        <f>IFERROR(INDEX(INSUMOS!$C:$C,MATCH(C4553,INSUMOS!$B:$B,0)),"")</f>
        <v/>
      </c>
      <c r="E4553" s="696"/>
      <c r="F4553" s="603" t="str">
        <f>IFERROR(INDEX(INSUMOS!$D:$D,MATCH(C4553,INSUMOS!$B:$B,0)),"")</f>
        <v/>
      </c>
      <c r="G4553" s="615"/>
      <c r="H4553" s="603">
        <f t="shared" si="124"/>
        <v>0</v>
      </c>
      <c r="I4553" s="692"/>
    </row>
    <row r="4554" spans="2:10">
      <c r="B4554" s="599"/>
      <c r="C4554" s="695"/>
      <c r="D4554" s="601" t="str">
        <f>IFERROR(INDEX(INSUMOS!$C:$C,MATCH(C4554,INSUMOS!$B:$B,0)),"")</f>
        <v/>
      </c>
      <c r="E4554" s="696"/>
      <c r="F4554" s="603" t="str">
        <f>IFERROR(INDEX(INSUMOS!$D:$D,MATCH(C4554,INSUMOS!$B:$B,0)),"")</f>
        <v/>
      </c>
      <c r="G4554" s="615"/>
      <c r="H4554" s="603">
        <f t="shared" si="124"/>
        <v>0</v>
      </c>
      <c r="I4554" s="692"/>
    </row>
    <row r="4555" spans="2:10">
      <c r="B4555" s="599"/>
      <c r="C4555" s="697"/>
      <c r="D4555" s="601" t="str">
        <f>IFERROR(INDEX(INSUMOS!$C:$C,MATCH(C4555,INSUMOS!$B:$B,0)),"")</f>
        <v/>
      </c>
      <c r="E4555" s="696"/>
      <c r="F4555" s="603" t="str">
        <f>IFERROR(INDEX(INSUMOS!$D:$D,MATCH(C4555,INSUMOS!$B:$B,0)),"")</f>
        <v/>
      </c>
      <c r="G4555" s="615"/>
      <c r="H4555" s="603">
        <f t="shared" si="124"/>
        <v>0</v>
      </c>
      <c r="I4555" s="692"/>
    </row>
    <row r="4556" spans="2:10">
      <c r="B4556" s="599"/>
      <c r="C4556" s="698"/>
      <c r="D4556" s="601" t="str">
        <f>IFERROR(INDEX(INSUMOS!$C:$C,MATCH(C4556,INSUMOS!$B:$B,0)),"")</f>
        <v/>
      </c>
      <c r="E4556" s="696"/>
      <c r="F4556" s="603" t="str">
        <f>IFERROR(INDEX(INSUMOS!$D:$D,MATCH(C4556,INSUMOS!$B:$B,0)),"")</f>
        <v/>
      </c>
      <c r="G4556" s="615"/>
      <c r="H4556" s="603">
        <f t="shared" si="124"/>
        <v>0</v>
      </c>
      <c r="I4556" s="692"/>
    </row>
    <row r="4557" spans="2:10">
      <c r="B4557" s="599"/>
      <c r="C4557" s="606"/>
      <c r="D4557" s="601" t="str">
        <f>IFERROR(INDEX(INSUMOS!$C:$C,MATCH(C4557,INSUMOS!$B:$B,0)),"")</f>
        <v/>
      </c>
      <c r="E4557" s="602"/>
      <c r="F4557" s="603" t="str">
        <f>IFERROR(INDEX(INSUMOS!$D:$D,MATCH(C4557,INSUMOS!$B:$B,0)),"")</f>
        <v/>
      </c>
      <c r="G4557" s="615"/>
      <c r="H4557" s="603">
        <f t="shared" si="124"/>
        <v>0</v>
      </c>
      <c r="I4557" s="692"/>
    </row>
    <row r="4558" spans="2:10">
      <c r="B4558" s="599"/>
      <c r="C4558" s="606"/>
      <c r="D4558" s="601" t="str">
        <f>IFERROR(INDEX(INSUMOS!$C:$C,MATCH(C4558,INSUMOS!$B:$B,0)),"")</f>
        <v/>
      </c>
      <c r="E4558" s="602"/>
      <c r="F4558" s="603" t="str">
        <f>IFERROR(INDEX(INSUMOS!$D:$D,MATCH(C4558,INSUMOS!$B:$B,0)),"")</f>
        <v/>
      </c>
      <c r="G4558" s="615"/>
      <c r="H4558" s="603">
        <f t="shared" si="124"/>
        <v>0</v>
      </c>
      <c r="I4558" s="692"/>
    </row>
    <row r="4559" spans="2:10">
      <c r="B4559" s="599"/>
      <c r="C4559" s="606"/>
      <c r="D4559" s="601"/>
      <c r="E4559" s="602"/>
      <c r="F4559" s="602"/>
      <c r="G4559" s="601"/>
      <c r="H4559" s="614" t="s">
        <v>307</v>
      </c>
      <c r="I4559" s="699">
        <f>SUM(H4551:H4558)</f>
        <v>28044.18</v>
      </c>
    </row>
    <row r="4560" spans="2:10">
      <c r="B4560" s="599"/>
      <c r="C4560" s="691" t="s">
        <v>308</v>
      </c>
      <c r="D4560" s="601"/>
      <c r="E4560" s="602"/>
      <c r="F4560" s="602"/>
      <c r="G4560" s="601"/>
      <c r="H4560" s="602"/>
      <c r="I4560" s="692"/>
    </row>
    <row r="4561" spans="2:9">
      <c r="B4561" s="693" t="s">
        <v>295</v>
      </c>
      <c r="C4561" s="694" t="s">
        <v>296</v>
      </c>
      <c r="D4561" s="598" t="s">
        <v>309</v>
      </c>
      <c r="E4561" s="612" t="s">
        <v>310</v>
      </c>
      <c r="F4561" s="612"/>
      <c r="G4561" s="613" t="s">
        <v>311</v>
      </c>
      <c r="H4561" s="614" t="s">
        <v>301</v>
      </c>
      <c r="I4561" s="692"/>
    </row>
    <row r="4562" spans="2:9">
      <c r="B4562" s="599"/>
      <c r="C4562" s="606" t="s">
        <v>521</v>
      </c>
      <c r="D4562" s="601">
        <v>1</v>
      </c>
      <c r="E4562" s="615">
        <f>IFERROR(INDEX('MANO DE OBRA'!$F:$F,MATCH(C4562,'MANO DE OBRA'!$B:$B,0)),"")</f>
        <v>0.77116642793298318</v>
      </c>
      <c r="F4562" s="603">
        <f>IFERROR(INDEX('MANO DE OBRA'!$J:$J,MATCH(C4562,'MANO DE OBRA'!$B:$B,0)),"")</f>
        <v>103371.47181666666</v>
      </c>
      <c r="G4562" s="83">
        <v>100</v>
      </c>
      <c r="H4562" s="603">
        <f>IFERROR((F4562/G4562)*D4562,0)</f>
        <v>1033.7147181666667</v>
      </c>
      <c r="I4562" s="692"/>
    </row>
    <row r="4563" spans="2:9">
      <c r="B4563" s="599"/>
      <c r="C4563" s="606" t="s">
        <v>522</v>
      </c>
      <c r="D4563" s="601">
        <v>1</v>
      </c>
      <c r="E4563" s="615">
        <f>IFERROR(INDEX('MANO DE OBRA'!$F:$F,MATCH(C4563,'MANO DE OBRA'!$B:$B,0)),"")</f>
        <v>0.60540000000000005</v>
      </c>
      <c r="F4563" s="603">
        <f>IFERROR(INDEX('MANO DE OBRA'!$J:$J,MATCH(C4563,'MANO DE OBRA'!$B:$B,0)),"")</f>
        <v>202385.00786400001</v>
      </c>
      <c r="G4563" s="83">
        <f>+G4562</f>
        <v>100</v>
      </c>
      <c r="H4563" s="603">
        <f>IFERROR((F4563/G4563)*D4563,0)</f>
        <v>2023.8500786400002</v>
      </c>
      <c r="I4563" s="692"/>
    </row>
    <row r="4564" spans="2:9">
      <c r="B4564" s="599"/>
      <c r="C4564" s="606"/>
      <c r="D4564" s="601"/>
      <c r="E4564" s="615" t="str">
        <f>IFERROR(INDEX('MANO DE OBRA'!$F:$F,MATCH(C4564,'MANO DE OBRA'!$B:$B,0)),"")</f>
        <v/>
      </c>
      <c r="F4564" s="603" t="str">
        <f>IFERROR(INDEX('MANO DE OBRA'!$J:$J,MATCH(C4564,'MANO DE OBRA'!$B:$B,0)),"")</f>
        <v/>
      </c>
      <c r="G4564" s="83"/>
      <c r="H4564" s="603">
        <f>IFERROR((F4564/G4564)*D4564,0)</f>
        <v>0</v>
      </c>
      <c r="I4564" s="692"/>
    </row>
    <row r="4565" spans="2:9">
      <c r="B4565" s="599"/>
      <c r="C4565" s="606"/>
      <c r="D4565" s="601"/>
      <c r="E4565" s="602"/>
      <c r="F4565" s="603" t="str">
        <f>IFERROR(INDEX('MANO DE OBRA'!$J:$J,MATCH(C4565,'MANO DE OBRA'!$B:$B,0)),"")</f>
        <v/>
      </c>
      <c r="G4565" s="601"/>
      <c r="H4565" s="614" t="s">
        <v>307</v>
      </c>
      <c r="I4565" s="699">
        <f>SUM(H4562:H4564)</f>
        <v>3057.5647968066669</v>
      </c>
    </row>
    <row r="4566" spans="2:9">
      <c r="B4566" s="599"/>
      <c r="C4566" s="691" t="s">
        <v>313</v>
      </c>
      <c r="D4566" s="601"/>
      <c r="E4566" s="602"/>
      <c r="F4566" s="602"/>
      <c r="G4566" s="601"/>
      <c r="H4566" s="602"/>
      <c r="I4566" s="692"/>
    </row>
    <row r="4567" spans="2:9" ht="30">
      <c r="B4567" s="693" t="s">
        <v>295</v>
      </c>
      <c r="C4567" s="694" t="s">
        <v>296</v>
      </c>
      <c r="D4567" s="613" t="s">
        <v>238</v>
      </c>
      <c r="E4567" s="613" t="s">
        <v>22</v>
      </c>
      <c r="F4567" s="613" t="s">
        <v>314</v>
      </c>
      <c r="G4567" s="613" t="s">
        <v>315</v>
      </c>
      <c r="H4567" s="613" t="s">
        <v>301</v>
      </c>
      <c r="I4567" s="692"/>
    </row>
    <row r="4568" spans="2:9">
      <c r="B4568" s="599"/>
      <c r="C4568" s="616" t="s">
        <v>316</v>
      </c>
      <c r="D4568" s="615">
        <v>0.05</v>
      </c>
      <c r="E4568" s="602"/>
      <c r="F4568" s="603">
        <f>+I4565</f>
        <v>3057.5647968066669</v>
      </c>
      <c r="G4568" s="601">
        <v>1</v>
      </c>
      <c r="H4568" s="603">
        <f>IFERROR(G4568*F4568*D4568,0)</f>
        <v>152.87823984033335</v>
      </c>
      <c r="I4568" s="692"/>
    </row>
    <row r="4569" spans="2:9">
      <c r="B4569" s="599"/>
      <c r="C4569" s="606"/>
      <c r="D4569" s="601"/>
      <c r="E4569" s="601" t="str">
        <f>IFERROR(INDEX(INSUMOS!$C:$C,MATCH(C4569,INSUMOS!$B:$B,0)),"")</f>
        <v/>
      </c>
      <c r="F4569" s="700" t="str">
        <f>IFERROR(INDEX(INSUMOS!$D:$D,MATCH(C4569,INSUMOS!$B:$B,0)),"")</f>
        <v/>
      </c>
      <c r="G4569" s="701"/>
      <c r="H4569" s="603">
        <f>IFERROR(G4569*F4569,0)</f>
        <v>0</v>
      </c>
      <c r="I4569" s="692"/>
    </row>
    <row r="4570" spans="2:9">
      <c r="B4570" s="599"/>
      <c r="C4570" s="662"/>
      <c r="D4570" s="601"/>
      <c r="E4570" s="601" t="str">
        <f>IFERROR(INDEX(INSUMOS!$C:$C,MATCH(C4570,INSUMOS!$B:$B,0)),"")</f>
        <v/>
      </c>
      <c r="F4570" s="700" t="str">
        <f>IFERROR(INDEX(INSUMOS!$D:$D,MATCH(C4570,INSUMOS!$B:$B,0)),"")</f>
        <v/>
      </c>
      <c r="G4570" s="701"/>
      <c r="H4570" s="603">
        <f>IFERROR(G4570*F4570,0)</f>
        <v>0</v>
      </c>
      <c r="I4570" s="692"/>
    </row>
    <row r="4571" spans="2:9">
      <c r="B4571" s="599"/>
      <c r="C4571" s="662"/>
      <c r="D4571" s="601"/>
      <c r="E4571" s="601" t="str">
        <f>IFERROR(INDEX(INSUMOS!$C:$C,MATCH(C4571,INSUMOS!$B:$B,0)),"")</f>
        <v/>
      </c>
      <c r="F4571" s="700" t="str">
        <f>IFERROR(INDEX(INSUMOS!$D:$D,MATCH(C4571,INSUMOS!$B:$B,0)),"")</f>
        <v/>
      </c>
      <c r="G4571" s="701"/>
      <c r="H4571" s="603">
        <f>IFERROR(G4571*F4571,0)</f>
        <v>0</v>
      </c>
      <c r="I4571" s="692"/>
    </row>
    <row r="4572" spans="2:9">
      <c r="B4572" s="599"/>
      <c r="C4572" s="662"/>
      <c r="D4572" s="601"/>
      <c r="E4572" s="601" t="str">
        <f>IFERROR(INDEX(INSUMOS!$C:$C,MATCH(C4572,INSUMOS!$B:$B,0)),"")</f>
        <v/>
      </c>
      <c r="F4572" s="700" t="str">
        <f>IFERROR(INDEX(INSUMOS!$D:$D,MATCH(C4572,INSUMOS!$B:$B,0)),"")</f>
        <v/>
      </c>
      <c r="G4572" s="701"/>
      <c r="H4572" s="603">
        <f>IFERROR(G4572*F4572,0)</f>
        <v>0</v>
      </c>
      <c r="I4572" s="692"/>
    </row>
    <row r="4573" spans="2:9">
      <c r="B4573" s="599"/>
      <c r="C4573" s="662"/>
      <c r="D4573" s="601"/>
      <c r="E4573" s="601" t="str">
        <f>IFERROR(INDEX(INSUMOS!$C:$C,MATCH(C4573,INSUMOS!$B:$B,0)),"")</f>
        <v/>
      </c>
      <c r="F4573" s="700" t="str">
        <f>IFERROR(INDEX(INSUMOS!$D:$D,MATCH(C4573,INSUMOS!$B:$B,0)),"")</f>
        <v/>
      </c>
      <c r="G4573" s="701"/>
      <c r="H4573" s="603">
        <f>IFERROR(G4573*F4573,0)</f>
        <v>0</v>
      </c>
      <c r="I4573" s="692"/>
    </row>
    <row r="4574" spans="2:9">
      <c r="B4574" s="599"/>
      <c r="C4574" s="606"/>
      <c r="D4574" s="601"/>
      <c r="E4574" s="601" t="str">
        <f>IFERROR(INDEX(INSUMOS!$C:$C,MATCH(C4574,INSUMOS!$B:$B,0)),"")</f>
        <v/>
      </c>
      <c r="F4574" s="602"/>
      <c r="G4574" s="601"/>
      <c r="H4574" s="614" t="s">
        <v>307</v>
      </c>
      <c r="I4574" s="699">
        <f>SUM(H4568:H4573)</f>
        <v>152.87823984033335</v>
      </c>
    </row>
    <row r="4575" spans="2:9">
      <c r="B4575" s="599"/>
      <c r="C4575" s="691" t="s">
        <v>317</v>
      </c>
      <c r="D4575" s="601"/>
      <c r="E4575" s="602"/>
      <c r="F4575" s="602"/>
      <c r="G4575" s="601"/>
      <c r="H4575" s="602"/>
      <c r="I4575" s="692"/>
    </row>
    <row r="4576" spans="2:9" ht="30">
      <c r="B4576" s="693" t="s">
        <v>295</v>
      </c>
      <c r="C4576" s="694" t="s">
        <v>296</v>
      </c>
      <c r="D4576" s="613" t="s">
        <v>238</v>
      </c>
      <c r="E4576" s="613" t="s">
        <v>22</v>
      </c>
      <c r="F4576" s="613" t="s">
        <v>314</v>
      </c>
      <c r="G4576" s="613" t="s">
        <v>315</v>
      </c>
      <c r="H4576" s="598" t="s">
        <v>301</v>
      </c>
      <c r="I4576" s="692"/>
    </row>
    <row r="4577" spans="2:10">
      <c r="B4577" s="599"/>
      <c r="C4577" s="616" t="s">
        <v>461</v>
      </c>
      <c r="D4577" s="615">
        <v>0.01</v>
      </c>
      <c r="E4577" s="617">
        <v>1</v>
      </c>
      <c r="F4577" s="603">
        <f>+I4565</f>
        <v>3057.5647968066669</v>
      </c>
      <c r="G4577" s="601">
        <v>0.01</v>
      </c>
      <c r="H4577" s="603">
        <f>IFERROR(G4577*F4577,0)</f>
        <v>30.575647968066669</v>
      </c>
      <c r="I4577" s="692"/>
    </row>
    <row r="4578" spans="2:10">
      <c r="B4578" s="599"/>
      <c r="C4578" s="662"/>
      <c r="E4578" s="601" t="str">
        <f>IFERROR(INDEX(INSUMOS!$C:$C,MATCH(C4578,INSUMOS!$B:$B,0)),"")</f>
        <v/>
      </c>
      <c r="F4578" s="603" t="str">
        <f>IFERROR(INDEX(INSUMOS!$D:$D,MATCH(C4578,INSUMOS!$B:$B,0)),"")</f>
        <v/>
      </c>
      <c r="G4578" s="601">
        <v>1</v>
      </c>
      <c r="H4578" s="603">
        <f>IFERROR(G4578*F4578,0)</f>
        <v>0</v>
      </c>
      <c r="I4578" s="692"/>
    </row>
    <row r="4579" spans="2:10">
      <c r="B4579" s="599"/>
      <c r="C4579" s="606"/>
      <c r="D4579" s="601" t="str">
        <f>IFERROR(INDEX(INSUMOS!$C:$C,MATCH(C4579,INSUMOS!$B:$B,0)),"")</f>
        <v/>
      </c>
      <c r="E4579" s="602"/>
      <c r="F4579" s="603" t="str">
        <f>IFERROR(INDEX(INSUMOS!$D:$D,MATCH(C4579,INSUMOS!$B:$B,0)),"")</f>
        <v/>
      </c>
      <c r="G4579" s="601"/>
      <c r="H4579" s="603">
        <f>IFERROR(G4579*F4579,0)</f>
        <v>0</v>
      </c>
      <c r="I4579" s="692"/>
    </row>
    <row r="4580" spans="2:10" ht="15.75" thickBot="1">
      <c r="B4580" s="702"/>
      <c r="C4580" s="703"/>
      <c r="D4580" s="704"/>
      <c r="E4580" s="705"/>
      <c r="F4580" s="705"/>
      <c r="G4580" s="704"/>
      <c r="H4580" s="706" t="s">
        <v>307</v>
      </c>
      <c r="I4580" s="707">
        <f>SUM(H4577:H4579)</f>
        <v>30.575647968066669</v>
      </c>
    </row>
    <row r="4581" spans="2:10" ht="15.75" thickBot="1"/>
    <row r="4582" spans="2:10" ht="33" customHeight="1" thickBot="1">
      <c r="B4582" s="571"/>
      <c r="C4582" s="572" t="str">
        <f>+$C$2</f>
        <v>MANTENIMIENTO RESTAURANTES ESCOLARES</v>
      </c>
      <c r="D4582" s="573"/>
      <c r="E4582" s="573"/>
      <c r="F4582" s="573"/>
      <c r="G4582" s="574"/>
      <c r="H4582" s="575"/>
      <c r="I4582" s="576"/>
    </row>
    <row r="4583" spans="2:10" ht="33" customHeight="1" thickBot="1">
      <c r="B4583" s="577"/>
      <c r="C4583" s="578" t="str">
        <f>+$C$3</f>
        <v>GOBERNACION DE ANTIOQUIA</v>
      </c>
      <c r="D4583" s="579"/>
      <c r="E4583" s="579"/>
      <c r="F4583" s="579"/>
      <c r="G4583" s="580"/>
      <c r="H4583" s="581"/>
      <c r="I4583" s="582"/>
    </row>
    <row r="4584" spans="2:10" ht="15.75" thickBot="1">
      <c r="B4584" s="593"/>
      <c r="I4584" s="595"/>
    </row>
    <row r="4585" spans="2:10" ht="15.75" thickBot="1">
      <c r="B4585" s="523" t="s">
        <v>6</v>
      </c>
      <c r="C4585" s="773" t="str">
        <f>INDEX(ACTIVIDADES!$C:$C,MATCH(B4586,ACTIVIDADES!$B:$B,0))</f>
        <v>Suministro e instalación de SALIDA ELECTRICA PARA TOMA CORRIENTE EXPUESTO TIPO GFCI 20A  en tubería EMT 1/2". Incluye: Aparato, 9m de cable N°12 AWG HF LS , conectores, tubería EMT 1/2", caja metálica 12x12x5cm, elementos de fijación y marcación</v>
      </c>
      <c r="D4585" s="774"/>
      <c r="E4585" s="774"/>
      <c r="F4585" s="774"/>
      <c r="G4585" s="775"/>
      <c r="H4585" s="587" t="s">
        <v>289</v>
      </c>
      <c r="I4585" s="588" t="s">
        <v>290</v>
      </c>
    </row>
    <row r="4586" spans="2:10">
      <c r="B4586" s="779">
        <f>+ACTIVIDADES!B142</f>
        <v>13.03</v>
      </c>
      <c r="C4586" s="776"/>
      <c r="D4586" s="777"/>
      <c r="E4586" s="777"/>
      <c r="F4586" s="777"/>
      <c r="G4586" s="778"/>
      <c r="H4586" s="585">
        <f>IF(I4589=0,0,I4601/I4589)</f>
        <v>0.72040240936018518</v>
      </c>
      <c r="I4586" s="688">
        <f>IF(I4589=0,0,I4607/I4589)</f>
        <v>0.2637713119243536</v>
      </c>
    </row>
    <row r="4587" spans="2:10" ht="15.75" thickBot="1">
      <c r="B4587" s="780"/>
      <c r="C4587" s="776"/>
      <c r="D4587" s="777"/>
      <c r="E4587" s="777"/>
      <c r="F4587" s="777"/>
      <c r="G4587" s="778"/>
      <c r="H4587" s="587" t="s">
        <v>291</v>
      </c>
      <c r="I4587" s="588" t="s">
        <v>292</v>
      </c>
    </row>
    <row r="4588" spans="2:10" ht="15.75" thickBot="1">
      <c r="B4588" s="523" t="s">
        <v>22</v>
      </c>
      <c r="C4588" s="776"/>
      <c r="D4588" s="777"/>
      <c r="E4588" s="777"/>
      <c r="F4588" s="777"/>
      <c r="G4588" s="778"/>
      <c r="H4588" s="585">
        <f>IF(I4589=0,0,I4616/I4589)</f>
        <v>1.318856559621768E-2</v>
      </c>
      <c r="I4588" s="688">
        <f>IF(I4589=0,0,I4622/I4589)</f>
        <v>2.6377131192435363E-3</v>
      </c>
    </row>
    <row r="4589" spans="2:10">
      <c r="B4589" s="565" t="str">
        <f>INDEX(ACTIVIDADES!$D:$D,MATCH(B4586,ACTIVIDADES!$B:$B,0))</f>
        <v>un</v>
      </c>
      <c r="C4589" s="776"/>
      <c r="D4589" s="777"/>
      <c r="E4589" s="777"/>
      <c r="F4589" s="777"/>
      <c r="G4589" s="778"/>
      <c r="H4589" s="689" t="s">
        <v>293</v>
      </c>
      <c r="I4589" s="690">
        <f>SUM(I4601:I4622)</f>
        <v>165596.08692307238</v>
      </c>
      <c r="J4589" s="570">
        <f>+B4586</f>
        <v>13.03</v>
      </c>
    </row>
    <row r="4590" spans="2:10">
      <c r="B4590" s="599"/>
      <c r="C4590" s="691" t="s">
        <v>294</v>
      </c>
      <c r="D4590" s="601"/>
      <c r="E4590" s="602"/>
      <c r="F4590" s="602"/>
      <c r="G4590" s="601"/>
      <c r="H4590" s="602"/>
      <c r="I4590" s="692"/>
    </row>
    <row r="4591" spans="2:10">
      <c r="B4591" s="693" t="s">
        <v>295</v>
      </c>
      <c r="C4591" s="694" t="s">
        <v>296</v>
      </c>
      <c r="D4591" s="598" t="s">
        <v>297</v>
      </c>
      <c r="E4591" s="598" t="s">
        <v>298</v>
      </c>
      <c r="F4591" s="598" t="s">
        <v>299</v>
      </c>
      <c r="G4591" s="598" t="s">
        <v>300</v>
      </c>
      <c r="H4591" s="598" t="s">
        <v>301</v>
      </c>
      <c r="I4591" s="692"/>
    </row>
    <row r="4592" spans="2:10">
      <c r="B4592" s="599"/>
      <c r="C4592" s="709" t="s">
        <v>524</v>
      </c>
      <c r="D4592" s="601" t="str">
        <f>IFERROR(INDEX(INSUMOS!$C:$C,MATCH(C4592,INSUMOS!$B:$B,0)),"")</f>
        <v>m</v>
      </c>
      <c r="E4592" s="710">
        <v>9</v>
      </c>
      <c r="F4592" s="603">
        <f>IFERROR(INDEX(INSUMOS!$D:$D,MATCH(C4592,INSUMOS!$B:$B,0)),"")</f>
        <v>4350</v>
      </c>
      <c r="G4592" s="615">
        <v>0.1</v>
      </c>
      <c r="H4592" s="603">
        <f>IFERROR(G4592*F4592*E4592+F4592*E4592,0)</f>
        <v>43065</v>
      </c>
      <c r="I4592" s="692"/>
    </row>
    <row r="4593" spans="2:9">
      <c r="B4593" s="599"/>
      <c r="C4593" s="708" t="s">
        <v>525</v>
      </c>
      <c r="D4593" s="601" t="str">
        <f>IFERROR(INDEX(INSUMOS!$C:$C,MATCH(C4593,INSUMOS!$B:$B,0)),"")</f>
        <v>un</v>
      </c>
      <c r="E4593" s="711">
        <v>1</v>
      </c>
      <c r="F4593" s="603">
        <f>IFERROR(INDEX(INSUMOS!$D:$D,MATCH(C4593,INSUMOS!$B:$B,0)),"")</f>
        <v>9573.2000000000007</v>
      </c>
      <c r="G4593" s="615"/>
      <c r="H4593" s="603">
        <f t="shared" ref="H4593:H4600" si="125">IFERROR(G4593*F4593*E4593+F4593*E4593,0)</f>
        <v>9573.2000000000007</v>
      </c>
      <c r="I4593" s="692"/>
    </row>
    <row r="4594" spans="2:9" ht="20.25" customHeight="1">
      <c r="B4594" s="599"/>
      <c r="C4594" s="708" t="s">
        <v>526</v>
      </c>
      <c r="D4594" s="601" t="str">
        <f>IFERROR(INDEX(INSUMOS!$C:$C,MATCH(C4594,INSUMOS!$B:$B,0)),"")</f>
        <v>m</v>
      </c>
      <c r="E4594" s="711">
        <v>3.1</v>
      </c>
      <c r="F4594" s="603">
        <f>IFERROR(INDEX(INSUMOS!$D:$D,MATCH(C4594,INSUMOS!$B:$B,0)),"")</f>
        <v>6943.2</v>
      </c>
      <c r="G4594" s="615"/>
      <c r="H4594" s="603">
        <f t="shared" si="125"/>
        <v>21523.919999999998</v>
      </c>
      <c r="I4594" s="692"/>
    </row>
    <row r="4595" spans="2:9">
      <c r="B4595" s="599"/>
      <c r="C4595" s="708" t="s">
        <v>527</v>
      </c>
      <c r="D4595" s="601" t="str">
        <f>IFERROR(INDEX(INSUMOS!$C:$C,MATCH(C4595,INSUMOS!$B:$B,0)),"")</f>
        <v>un</v>
      </c>
      <c r="E4595" s="711">
        <v>1</v>
      </c>
      <c r="F4595" s="603">
        <f>IFERROR(INDEX(INSUMOS!$D:$D,MATCH(C4595,INSUMOS!$B:$B,0)),"")</f>
        <v>841.6</v>
      </c>
      <c r="G4595" s="615"/>
      <c r="H4595" s="603">
        <f t="shared" si="125"/>
        <v>841.6</v>
      </c>
      <c r="I4595" s="692"/>
    </row>
    <row r="4596" spans="2:9">
      <c r="B4596" s="599"/>
      <c r="C4596" s="708" t="s">
        <v>528</v>
      </c>
      <c r="D4596" s="601" t="str">
        <f>IFERROR(INDEX(INSUMOS!$C:$C,MATCH(C4596,INSUMOS!$B:$B,0)),"")</f>
        <v>un</v>
      </c>
      <c r="E4596" s="711">
        <v>2</v>
      </c>
      <c r="F4596" s="603">
        <f>IFERROR(INDEX(INSUMOS!$D:$D,MATCH(C4596,INSUMOS!$B:$B,0)),"")</f>
        <v>894.2</v>
      </c>
      <c r="G4596" s="615"/>
      <c r="H4596" s="603">
        <f t="shared" si="125"/>
        <v>1788.4</v>
      </c>
      <c r="I4596" s="692"/>
    </row>
    <row r="4597" spans="2:9" ht="30">
      <c r="B4597" s="599"/>
      <c r="C4597" s="708" t="s">
        <v>529</v>
      </c>
      <c r="D4597" s="601" t="str">
        <f>IFERROR(INDEX(INSUMOS!$C:$C,MATCH(C4597,INSUMOS!$B:$B,0)),"")</f>
        <v>un</v>
      </c>
      <c r="E4597" s="711">
        <v>3</v>
      </c>
      <c r="F4597" s="603">
        <f>IFERROR(INDEX(INSUMOS!$D:$D,MATCH(C4597,INSUMOS!$B:$B,0)),"")</f>
        <v>473.4</v>
      </c>
      <c r="G4597" s="615"/>
      <c r="H4597" s="603">
        <f t="shared" si="125"/>
        <v>1420.1999999999998</v>
      </c>
      <c r="I4597" s="692"/>
    </row>
    <row r="4598" spans="2:9">
      <c r="B4598" s="599"/>
      <c r="C4598" s="682" t="s">
        <v>530</v>
      </c>
      <c r="D4598" s="601" t="str">
        <f>IFERROR(INDEX(INSUMOS!$C:$C,MATCH(C4598,INSUMOS!$B:$B,0)),"")</f>
        <v>un</v>
      </c>
      <c r="E4598" s="711">
        <v>0.5</v>
      </c>
      <c r="F4598" s="603">
        <f>IFERROR(INDEX(INSUMOS!$D:$D,MATCH(C4598,INSUMOS!$B:$B,0)),"")</f>
        <v>1315</v>
      </c>
      <c r="G4598" s="615"/>
      <c r="H4598" s="603">
        <f t="shared" si="125"/>
        <v>657.5</v>
      </c>
      <c r="I4598" s="692"/>
    </row>
    <row r="4599" spans="2:9">
      <c r="B4599" s="599"/>
      <c r="C4599" s="682" t="s">
        <v>531</v>
      </c>
      <c r="D4599" s="601" t="str">
        <f>IFERROR(INDEX(INSUMOS!$C:$C,MATCH(C4599,INSUMOS!$B:$B,0)),"")</f>
        <v>un</v>
      </c>
      <c r="E4599" s="711">
        <v>2</v>
      </c>
      <c r="F4599" s="603">
        <f>IFERROR(INDEX(INSUMOS!$D:$D,MATCH(C4599,INSUMOS!$B:$B,0)),"")</f>
        <v>263</v>
      </c>
      <c r="G4599" s="615"/>
      <c r="H4599" s="603">
        <f t="shared" si="125"/>
        <v>526</v>
      </c>
      <c r="I4599" s="692"/>
    </row>
    <row r="4600" spans="2:9">
      <c r="B4600" s="599"/>
      <c r="C4600" s="682" t="s">
        <v>532</v>
      </c>
      <c r="D4600" s="601" t="str">
        <f>IFERROR(INDEX(INSUMOS!$C:$C,MATCH(C4600,INSUMOS!$B:$B,0)),"")</f>
        <v>un</v>
      </c>
      <c r="E4600" s="712">
        <v>1</v>
      </c>
      <c r="F4600" s="603">
        <f>IFERROR(INDEX(INSUMOS!$D:$D,MATCH(C4600,INSUMOS!$B:$B,0)),"")</f>
        <v>39900</v>
      </c>
      <c r="G4600" s="615"/>
      <c r="H4600" s="603">
        <f t="shared" si="125"/>
        <v>39900</v>
      </c>
      <c r="I4600" s="692"/>
    </row>
    <row r="4601" spans="2:9">
      <c r="B4601" s="599"/>
      <c r="C4601" s="606"/>
      <c r="D4601" s="601"/>
      <c r="E4601" s="602"/>
      <c r="F4601" s="602"/>
      <c r="G4601" s="601"/>
      <c r="H4601" s="614" t="s">
        <v>307</v>
      </c>
      <c r="I4601" s="699">
        <f>SUM(H4592:H4600)</f>
        <v>119295.81999999999</v>
      </c>
    </row>
    <row r="4602" spans="2:9">
      <c r="B4602" s="599"/>
      <c r="C4602" s="691" t="s">
        <v>308</v>
      </c>
      <c r="D4602" s="601"/>
      <c r="E4602" s="602"/>
      <c r="F4602" s="602"/>
      <c r="G4602" s="601"/>
      <c r="H4602" s="602"/>
      <c r="I4602" s="692"/>
    </row>
    <row r="4603" spans="2:9">
      <c r="B4603" s="693" t="s">
        <v>295</v>
      </c>
      <c r="C4603" s="694" t="s">
        <v>296</v>
      </c>
      <c r="D4603" s="598" t="s">
        <v>309</v>
      </c>
      <c r="E4603" s="612" t="s">
        <v>310</v>
      </c>
      <c r="F4603" s="612"/>
      <c r="G4603" s="613" t="s">
        <v>311</v>
      </c>
      <c r="H4603" s="614" t="s">
        <v>301</v>
      </c>
      <c r="I4603" s="692"/>
    </row>
    <row r="4604" spans="2:9">
      <c r="B4604" s="599"/>
      <c r="C4604" s="606" t="s">
        <v>521</v>
      </c>
      <c r="D4604" s="601">
        <v>1</v>
      </c>
      <c r="E4604" s="615">
        <f>IFERROR(INDEX('MANO DE OBRA'!$F:$F,MATCH(C4604,'MANO DE OBRA'!$B:$B,0)),"")</f>
        <v>0.77116642793298318</v>
      </c>
      <c r="F4604" s="603">
        <f>IFERROR(INDEX('MANO DE OBRA'!$J:$J,MATCH(C4604,'MANO DE OBRA'!$B:$B,0)),"")</f>
        <v>103371.47181666666</v>
      </c>
      <c r="G4604" s="83">
        <v>7</v>
      </c>
      <c r="H4604" s="603">
        <f>IFERROR((F4604/G4604)*D4604,0)</f>
        <v>14767.353116666665</v>
      </c>
      <c r="I4604" s="692"/>
    </row>
    <row r="4605" spans="2:9">
      <c r="B4605" s="599"/>
      <c r="C4605" s="606" t="s">
        <v>522</v>
      </c>
      <c r="D4605" s="601">
        <v>1</v>
      </c>
      <c r="E4605" s="615">
        <f>IFERROR(INDEX('MANO DE OBRA'!$F:$F,MATCH(C4605,'MANO DE OBRA'!$B:$B,0)),"")</f>
        <v>0.60540000000000005</v>
      </c>
      <c r="F4605" s="603">
        <f>IFERROR(INDEX('MANO DE OBRA'!$J:$J,MATCH(C4605,'MANO DE OBRA'!$B:$B,0)),"")</f>
        <v>202385.00786400001</v>
      </c>
      <c r="G4605" s="83">
        <f>+G4604</f>
        <v>7</v>
      </c>
      <c r="H4605" s="603">
        <f>IFERROR((F4605/G4605)*D4605,0)</f>
        <v>28912.143980571429</v>
      </c>
      <c r="I4605" s="692"/>
    </row>
    <row r="4606" spans="2:9">
      <c r="B4606" s="599"/>
      <c r="C4606" s="606"/>
      <c r="D4606" s="601"/>
      <c r="E4606" s="615" t="str">
        <f>IFERROR(INDEX('MANO DE OBRA'!$F:$F,MATCH(C4606,'MANO DE OBRA'!$B:$B,0)),"")</f>
        <v/>
      </c>
      <c r="F4606" s="603" t="str">
        <f>IFERROR(INDEX('MANO DE OBRA'!$J:$J,MATCH(C4606,'MANO DE OBRA'!$B:$B,0)),"")</f>
        <v/>
      </c>
      <c r="G4606" s="83"/>
      <c r="H4606" s="603">
        <f>IFERROR((F4606/G4606)*D4606,0)</f>
        <v>0</v>
      </c>
      <c r="I4606" s="692"/>
    </row>
    <row r="4607" spans="2:9">
      <c r="B4607" s="599"/>
      <c r="C4607" s="606"/>
      <c r="D4607" s="601"/>
      <c r="E4607" s="602"/>
      <c r="F4607" s="603" t="str">
        <f>IFERROR(INDEX('MANO DE OBRA'!$J:$J,MATCH(C4607,'MANO DE OBRA'!$B:$B,0)),"")</f>
        <v/>
      </c>
      <c r="G4607" s="601"/>
      <c r="H4607" s="614" t="s">
        <v>307</v>
      </c>
      <c r="I4607" s="699">
        <f>SUM(H4604:H4606)</f>
        <v>43679.497097238098</v>
      </c>
    </row>
    <row r="4608" spans="2:9">
      <c r="B4608" s="599"/>
      <c r="C4608" s="691" t="s">
        <v>313</v>
      </c>
      <c r="D4608" s="601"/>
      <c r="E4608" s="602"/>
      <c r="F4608" s="602"/>
      <c r="G4608" s="601"/>
      <c r="H4608" s="602"/>
      <c r="I4608" s="692"/>
    </row>
    <row r="4609" spans="2:9" ht="30">
      <c r="B4609" s="693" t="s">
        <v>295</v>
      </c>
      <c r="C4609" s="694" t="s">
        <v>296</v>
      </c>
      <c r="D4609" s="613" t="s">
        <v>238</v>
      </c>
      <c r="E4609" s="613" t="s">
        <v>22</v>
      </c>
      <c r="F4609" s="613" t="s">
        <v>314</v>
      </c>
      <c r="G4609" s="613" t="s">
        <v>315</v>
      </c>
      <c r="H4609" s="613" t="s">
        <v>301</v>
      </c>
      <c r="I4609" s="692"/>
    </row>
    <row r="4610" spans="2:9">
      <c r="B4610" s="599"/>
      <c r="C4610" s="616" t="s">
        <v>316</v>
      </c>
      <c r="D4610" s="615">
        <v>0.05</v>
      </c>
      <c r="E4610" s="602"/>
      <c r="F4610" s="603">
        <f>+I4607</f>
        <v>43679.497097238098</v>
      </c>
      <c r="G4610" s="601">
        <v>1</v>
      </c>
      <c r="H4610" s="603">
        <f>IFERROR(G4610*F4610*D4610,0)</f>
        <v>2183.974854861905</v>
      </c>
      <c r="I4610" s="692"/>
    </row>
    <row r="4611" spans="2:9">
      <c r="B4611" s="599"/>
      <c r="C4611" s="606"/>
      <c r="D4611" s="601"/>
      <c r="E4611" s="601" t="str">
        <f>IFERROR(INDEX(INSUMOS!$C:$C,MATCH(C4611,INSUMOS!$B:$B,0)),"")</f>
        <v/>
      </c>
      <c r="F4611" s="700" t="str">
        <f>IFERROR(INDEX(INSUMOS!$D:$D,MATCH(C4611,INSUMOS!$B:$B,0)),"")</f>
        <v/>
      </c>
      <c r="G4611" s="701"/>
      <c r="H4611" s="603">
        <f>IFERROR(G4611*F4611,0)</f>
        <v>0</v>
      </c>
      <c r="I4611" s="692"/>
    </row>
    <row r="4612" spans="2:9">
      <c r="B4612" s="599"/>
      <c r="C4612" s="662"/>
      <c r="D4612" s="601"/>
      <c r="E4612" s="601" t="str">
        <f>IFERROR(INDEX(INSUMOS!$C:$C,MATCH(C4612,INSUMOS!$B:$B,0)),"")</f>
        <v/>
      </c>
      <c r="F4612" s="700" t="str">
        <f>IFERROR(INDEX(INSUMOS!$D:$D,MATCH(C4612,INSUMOS!$B:$B,0)),"")</f>
        <v/>
      </c>
      <c r="G4612" s="701"/>
      <c r="H4612" s="603">
        <f>IFERROR(G4612*F4612,0)</f>
        <v>0</v>
      </c>
      <c r="I4612" s="692"/>
    </row>
    <row r="4613" spans="2:9">
      <c r="B4613" s="599"/>
      <c r="C4613" s="662"/>
      <c r="D4613" s="601"/>
      <c r="E4613" s="601" t="str">
        <f>IFERROR(INDEX(INSUMOS!$C:$C,MATCH(C4613,INSUMOS!$B:$B,0)),"")</f>
        <v/>
      </c>
      <c r="F4613" s="700" t="str">
        <f>IFERROR(INDEX(INSUMOS!$D:$D,MATCH(C4613,INSUMOS!$B:$B,0)),"")</f>
        <v/>
      </c>
      <c r="G4613" s="701"/>
      <c r="H4613" s="603">
        <f>IFERROR(G4613*F4613,0)</f>
        <v>0</v>
      </c>
      <c r="I4613" s="692"/>
    </row>
    <row r="4614" spans="2:9">
      <c r="B4614" s="599"/>
      <c r="C4614" s="662"/>
      <c r="D4614" s="601"/>
      <c r="E4614" s="601" t="str">
        <f>IFERROR(INDEX(INSUMOS!$C:$C,MATCH(C4614,INSUMOS!$B:$B,0)),"")</f>
        <v/>
      </c>
      <c r="F4614" s="700" t="str">
        <f>IFERROR(INDEX(INSUMOS!$D:$D,MATCH(C4614,INSUMOS!$B:$B,0)),"")</f>
        <v/>
      </c>
      <c r="G4614" s="701"/>
      <c r="H4614" s="603">
        <f>IFERROR(G4614*F4614,0)</f>
        <v>0</v>
      </c>
      <c r="I4614" s="692"/>
    </row>
    <row r="4615" spans="2:9">
      <c r="B4615" s="599"/>
      <c r="C4615" s="662"/>
      <c r="D4615" s="601"/>
      <c r="E4615" s="601" t="str">
        <f>IFERROR(INDEX(INSUMOS!$C:$C,MATCH(C4615,INSUMOS!$B:$B,0)),"")</f>
        <v/>
      </c>
      <c r="F4615" s="700" t="str">
        <f>IFERROR(INDEX(INSUMOS!$D:$D,MATCH(C4615,INSUMOS!$B:$B,0)),"")</f>
        <v/>
      </c>
      <c r="G4615" s="701"/>
      <c r="H4615" s="603">
        <f>IFERROR(G4615*F4615,0)</f>
        <v>0</v>
      </c>
      <c r="I4615" s="692"/>
    </row>
    <row r="4616" spans="2:9">
      <c r="B4616" s="599"/>
      <c r="C4616" s="606"/>
      <c r="D4616" s="601"/>
      <c r="E4616" s="601" t="str">
        <f>IFERROR(INDEX(INSUMOS!$C:$C,MATCH(C4616,INSUMOS!$B:$B,0)),"")</f>
        <v/>
      </c>
      <c r="F4616" s="602"/>
      <c r="G4616" s="601"/>
      <c r="H4616" s="614" t="s">
        <v>307</v>
      </c>
      <c r="I4616" s="699">
        <f>SUM(H4610:H4615)</f>
        <v>2183.974854861905</v>
      </c>
    </row>
    <row r="4617" spans="2:9">
      <c r="B4617" s="599"/>
      <c r="C4617" s="691" t="s">
        <v>317</v>
      </c>
      <c r="D4617" s="601"/>
      <c r="E4617" s="602"/>
      <c r="F4617" s="602"/>
      <c r="G4617" s="601"/>
      <c r="H4617" s="602"/>
      <c r="I4617" s="692"/>
    </row>
    <row r="4618" spans="2:9" ht="30">
      <c r="B4618" s="693" t="s">
        <v>295</v>
      </c>
      <c r="C4618" s="694" t="s">
        <v>296</v>
      </c>
      <c r="D4618" s="613" t="s">
        <v>238</v>
      </c>
      <c r="E4618" s="613" t="s">
        <v>22</v>
      </c>
      <c r="F4618" s="613" t="s">
        <v>314</v>
      </c>
      <c r="G4618" s="613" t="s">
        <v>315</v>
      </c>
      <c r="H4618" s="598" t="s">
        <v>301</v>
      </c>
      <c r="I4618" s="692"/>
    </row>
    <row r="4619" spans="2:9">
      <c r="B4619" s="599"/>
      <c r="C4619" s="616" t="s">
        <v>461</v>
      </c>
      <c r="D4619" s="615">
        <v>0.01</v>
      </c>
      <c r="E4619" s="617">
        <v>1</v>
      </c>
      <c r="F4619" s="603">
        <f>+I4607</f>
        <v>43679.497097238098</v>
      </c>
      <c r="G4619" s="601">
        <v>0.01</v>
      </c>
      <c r="H4619" s="603">
        <f>IFERROR(G4619*F4619,0)</f>
        <v>436.79497097238101</v>
      </c>
      <c r="I4619" s="692"/>
    </row>
    <row r="4620" spans="2:9">
      <c r="B4620" s="599"/>
      <c r="C4620" s="662"/>
      <c r="E4620" s="601" t="str">
        <f>IFERROR(INDEX(INSUMOS!$C:$C,MATCH(C4620,INSUMOS!$B:$B,0)),"")</f>
        <v/>
      </c>
      <c r="F4620" s="603" t="str">
        <f>IFERROR(INDEX(INSUMOS!$D:$D,MATCH(C4620,INSUMOS!$B:$B,0)),"")</f>
        <v/>
      </c>
      <c r="G4620" s="601">
        <v>1</v>
      </c>
      <c r="H4620" s="603">
        <f>IFERROR(G4620*F4620,0)</f>
        <v>0</v>
      </c>
      <c r="I4620" s="692"/>
    </row>
    <row r="4621" spans="2:9">
      <c r="B4621" s="599"/>
      <c r="C4621" s="606"/>
      <c r="D4621" s="601" t="str">
        <f>IFERROR(INDEX(INSUMOS!$C:$C,MATCH(C4621,INSUMOS!$B:$B,0)),"")</f>
        <v/>
      </c>
      <c r="E4621" s="602"/>
      <c r="F4621" s="603" t="str">
        <f>IFERROR(INDEX(INSUMOS!$D:$D,MATCH(C4621,INSUMOS!$B:$B,0)),"")</f>
        <v/>
      </c>
      <c r="G4621" s="601"/>
      <c r="H4621" s="603">
        <f>IFERROR(G4621*F4621,0)</f>
        <v>0</v>
      </c>
      <c r="I4621" s="692"/>
    </row>
    <row r="4622" spans="2:9" ht="15.75" thickBot="1">
      <c r="B4622" s="702"/>
      <c r="C4622" s="703"/>
      <c r="D4622" s="704"/>
      <c r="E4622" s="705"/>
      <c r="F4622" s="705"/>
      <c r="G4622" s="704"/>
      <c r="H4622" s="706" t="s">
        <v>307</v>
      </c>
      <c r="I4622" s="707">
        <f>SUM(H4619:H4621)</f>
        <v>436.79497097238101</v>
      </c>
    </row>
    <row r="4623" spans="2:9" ht="15.75" thickBot="1"/>
    <row r="4624" spans="2:9" ht="33" customHeight="1" thickBot="1">
      <c r="B4624" s="571"/>
      <c r="C4624" s="572" t="str">
        <f>+$C$2</f>
        <v>MANTENIMIENTO RESTAURANTES ESCOLARES</v>
      </c>
      <c r="D4624" s="573"/>
      <c r="E4624" s="573"/>
      <c r="F4624" s="573"/>
      <c r="G4624" s="574"/>
      <c r="H4624" s="575"/>
      <c r="I4624" s="576"/>
    </row>
    <row r="4625" spans="2:10" ht="33" customHeight="1" thickBot="1">
      <c r="B4625" s="577"/>
      <c r="C4625" s="578" t="str">
        <f>+$C$3</f>
        <v>GOBERNACION DE ANTIOQUIA</v>
      </c>
      <c r="D4625" s="579"/>
      <c r="E4625" s="579"/>
      <c r="F4625" s="579"/>
      <c r="G4625" s="580"/>
      <c r="H4625" s="581"/>
      <c r="I4625" s="582"/>
    </row>
    <row r="4626" spans="2:10" ht="15.75" thickBot="1">
      <c r="B4626" s="593"/>
      <c r="I4626" s="595"/>
    </row>
    <row r="4627" spans="2:10" ht="15.75" thickBot="1">
      <c r="B4627" s="523" t="s">
        <v>6</v>
      </c>
      <c r="C4627" s="773" t="str">
        <f>INDEX(ACTIVIDADES!$C:$C,MATCH(B4628,ACTIVIDADES!$B:$B,0))</f>
        <v>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v>
      </c>
      <c r="D4627" s="774"/>
      <c r="E4627" s="774"/>
      <c r="F4627" s="774"/>
      <c r="G4627" s="775"/>
      <c r="H4627" s="587" t="s">
        <v>289</v>
      </c>
      <c r="I4627" s="588" t="s">
        <v>290</v>
      </c>
    </row>
    <row r="4628" spans="2:10">
      <c r="B4628" s="779">
        <f>+ACTIVIDADES!B143</f>
        <v>13.04</v>
      </c>
      <c r="C4628" s="776"/>
      <c r="D4628" s="777"/>
      <c r="E4628" s="777"/>
      <c r="F4628" s="777"/>
      <c r="G4628" s="778"/>
      <c r="H4628" s="585">
        <f>IF(I4631=0,0,I4647/I4631)</f>
        <v>0.67897773296472153</v>
      </c>
      <c r="I4628" s="688">
        <f>IF(I4631=0,0,I4653/I4631)</f>
        <v>0.3028511953163005</v>
      </c>
    </row>
    <row r="4629" spans="2:10" ht="15.75" thickBot="1">
      <c r="B4629" s="780"/>
      <c r="C4629" s="776"/>
      <c r="D4629" s="777"/>
      <c r="E4629" s="777"/>
      <c r="F4629" s="777"/>
      <c r="G4629" s="778"/>
      <c r="H4629" s="587" t="s">
        <v>291</v>
      </c>
      <c r="I4629" s="588" t="s">
        <v>292</v>
      </c>
    </row>
    <row r="4630" spans="2:10" ht="15.75" thickBot="1">
      <c r="B4630" s="523" t="s">
        <v>22</v>
      </c>
      <c r="C4630" s="776"/>
      <c r="D4630" s="777"/>
      <c r="E4630" s="777"/>
      <c r="F4630" s="777"/>
      <c r="G4630" s="778"/>
      <c r="H4630" s="585">
        <f>IF(I4631=0,0,I4662/I4631)</f>
        <v>1.5142559765815024E-2</v>
      </c>
      <c r="I4630" s="688">
        <f>IF(I4631=0,0,I4668/I4631)</f>
        <v>3.0285119531630049E-3</v>
      </c>
    </row>
    <row r="4631" spans="2:10">
      <c r="B4631" s="565" t="str">
        <f>INDEX(ACTIVIDADES!$D:$D,MATCH(B4628,ACTIVIDADES!$B:$B,0))</f>
        <v>un</v>
      </c>
      <c r="C4631" s="776"/>
      <c r="D4631" s="777"/>
      <c r="E4631" s="777"/>
      <c r="F4631" s="777"/>
      <c r="G4631" s="778"/>
      <c r="H4631" s="689" t="s">
        <v>293</v>
      </c>
      <c r="I4631" s="690">
        <f>SUM(I4647:I4668)</f>
        <v>144227.58692307238</v>
      </c>
      <c r="J4631" s="570">
        <f>+B4628</f>
        <v>13.04</v>
      </c>
    </row>
    <row r="4632" spans="2:10">
      <c r="B4632" s="599"/>
      <c r="C4632" s="691" t="s">
        <v>294</v>
      </c>
      <c r="D4632" s="601"/>
      <c r="E4632" s="602"/>
      <c r="F4632" s="602"/>
      <c r="G4632" s="601"/>
      <c r="H4632" s="602"/>
      <c r="I4632" s="692"/>
    </row>
    <row r="4633" spans="2:10">
      <c r="B4633" s="693" t="s">
        <v>295</v>
      </c>
      <c r="C4633" s="694" t="s">
        <v>296</v>
      </c>
      <c r="D4633" s="598" t="s">
        <v>297</v>
      </c>
      <c r="E4633" s="598" t="s">
        <v>298</v>
      </c>
      <c r="F4633" s="598" t="s">
        <v>299</v>
      </c>
      <c r="G4633" s="598" t="s">
        <v>300</v>
      </c>
      <c r="H4633" s="598" t="s">
        <v>301</v>
      </c>
      <c r="I4633" s="692"/>
    </row>
    <row r="4634" spans="2:10">
      <c r="B4634" s="599"/>
      <c r="C4634" s="709" t="s">
        <v>524</v>
      </c>
      <c r="D4634" s="601" t="str">
        <f>IFERROR(INDEX(INSUMOS!$C:$C,MATCH(C4634,INSUMOS!$B:$B,0)),"")</f>
        <v>m</v>
      </c>
      <c r="E4634" s="100">
        <v>9.1</v>
      </c>
      <c r="F4634" s="603">
        <f>IFERROR(INDEX(INSUMOS!$D:$D,MATCH(C4634,INSUMOS!$B:$B,0)),"")</f>
        <v>4350</v>
      </c>
      <c r="G4634" s="615">
        <v>0.1</v>
      </c>
      <c r="H4634" s="603">
        <f>IFERROR(G4634*F4634*E4634+F4634*E4634,0)</f>
        <v>43543.5</v>
      </c>
      <c r="I4634" s="692"/>
    </row>
    <row r="4635" spans="2:10">
      <c r="B4635" s="599"/>
      <c r="C4635" s="708" t="s">
        <v>525</v>
      </c>
      <c r="D4635" s="601" t="str">
        <f>IFERROR(INDEX(INSUMOS!$C:$C,MATCH(C4635,INSUMOS!$B:$B,0)),"")</f>
        <v>un</v>
      </c>
      <c r="E4635" s="478">
        <v>1</v>
      </c>
      <c r="F4635" s="603">
        <f>IFERROR(INDEX(INSUMOS!$D:$D,MATCH(C4635,INSUMOS!$B:$B,0)),"")</f>
        <v>9573.2000000000007</v>
      </c>
      <c r="G4635" s="615"/>
      <c r="H4635" s="603">
        <f t="shared" ref="H4635:H4646" si="126">IFERROR(G4635*F4635*E4635+F4635*E4635,0)</f>
        <v>9573.2000000000007</v>
      </c>
      <c r="I4635" s="692"/>
    </row>
    <row r="4636" spans="2:10" ht="18.75" customHeight="1">
      <c r="B4636" s="599"/>
      <c r="C4636" s="708" t="s">
        <v>526</v>
      </c>
      <c r="D4636" s="601" t="str">
        <f>IFERROR(INDEX(INSUMOS!$C:$C,MATCH(C4636,INSUMOS!$B:$B,0)),"")</f>
        <v>m</v>
      </c>
      <c r="E4636" s="478">
        <v>3.1</v>
      </c>
      <c r="F4636" s="603">
        <f>IFERROR(INDEX(INSUMOS!$D:$D,MATCH(C4636,INSUMOS!$B:$B,0)),"")</f>
        <v>6943.2</v>
      </c>
      <c r="G4636" s="615"/>
      <c r="H4636" s="603">
        <f t="shared" si="126"/>
        <v>21523.919999999998</v>
      </c>
      <c r="I4636" s="692"/>
    </row>
    <row r="4637" spans="2:10">
      <c r="B4637" s="599"/>
      <c r="C4637" s="708" t="s">
        <v>527</v>
      </c>
      <c r="D4637" s="601" t="str">
        <f>IFERROR(INDEX(INSUMOS!$C:$C,MATCH(C4637,INSUMOS!$B:$B,0)),"")</f>
        <v>un</v>
      </c>
      <c r="E4637" s="478">
        <v>1</v>
      </c>
      <c r="F4637" s="603">
        <f>IFERROR(INDEX(INSUMOS!$D:$D,MATCH(C4637,INSUMOS!$B:$B,0)),"")</f>
        <v>841.6</v>
      </c>
      <c r="G4637" s="615"/>
      <c r="H4637" s="603">
        <f>IFERROR(G4637*F4637*E4637+F4637*E4637,0)</f>
        <v>841.6</v>
      </c>
      <c r="I4637" s="692"/>
    </row>
    <row r="4638" spans="2:10">
      <c r="B4638" s="599"/>
      <c r="C4638" s="708" t="s">
        <v>528</v>
      </c>
      <c r="D4638" s="601" t="str">
        <f>IFERROR(INDEX(INSUMOS!$C:$C,MATCH(C4638,INSUMOS!$B:$B,0)),"")</f>
        <v>un</v>
      </c>
      <c r="E4638" s="478">
        <v>2</v>
      </c>
      <c r="F4638" s="603">
        <f>IFERROR(INDEX(INSUMOS!$D:$D,MATCH(C4638,INSUMOS!$B:$B,0)),"")</f>
        <v>894.2</v>
      </c>
      <c r="G4638" s="615"/>
      <c r="H4638" s="603">
        <f>IFERROR(G4638*F4638*E4638+F4638*E4638,0)</f>
        <v>1788.4</v>
      </c>
      <c r="I4638" s="692"/>
    </row>
    <row r="4639" spans="2:10" ht="30">
      <c r="B4639" s="599"/>
      <c r="C4639" s="708" t="s">
        <v>529</v>
      </c>
      <c r="D4639" s="601" t="str">
        <f>IFERROR(INDEX(INSUMOS!$C:$C,MATCH(C4639,INSUMOS!$B:$B,0)),"")</f>
        <v>un</v>
      </c>
      <c r="E4639" s="478">
        <v>3</v>
      </c>
      <c r="F4639" s="603">
        <f>IFERROR(INDEX(INSUMOS!$D:$D,MATCH(C4639,INSUMOS!$B:$B,0)),"")</f>
        <v>473.4</v>
      </c>
      <c r="G4639" s="615"/>
      <c r="H4639" s="603">
        <f>IFERROR(G4639*F4639*E4639+F4639*E4639,0)</f>
        <v>1420.1999999999998</v>
      </c>
      <c r="I4639" s="692"/>
    </row>
    <row r="4640" spans="2:10">
      <c r="B4640" s="599"/>
      <c r="C4640" s="708" t="s">
        <v>533</v>
      </c>
      <c r="D4640" s="601" t="str">
        <f>IFERROR(INDEX(INSUMOS!$C:$C,MATCH(C4640,INSUMOS!$B:$B,0)),"")</f>
        <v>un</v>
      </c>
      <c r="E4640" s="478">
        <v>3</v>
      </c>
      <c r="F4640" s="603">
        <f>IFERROR(INDEX(INSUMOS!$D:$D,MATCH(C4640,INSUMOS!$B:$B,0)),"")</f>
        <v>473</v>
      </c>
      <c r="G4640" s="615"/>
      <c r="H4640" s="603">
        <f>IFERROR(G4640*F4640*E4640+F4640*E4640,0)</f>
        <v>1419</v>
      </c>
      <c r="I4640" s="692"/>
    </row>
    <row r="4641" spans="2:9">
      <c r="B4641" s="599"/>
      <c r="C4641" s="682" t="s">
        <v>534</v>
      </c>
      <c r="D4641" s="601" t="str">
        <f>IFERROR(INDEX(INSUMOS!$C:$C,MATCH(C4641,INSUMOS!$B:$B,0)),"")</f>
        <v>un</v>
      </c>
      <c r="E4641" s="478">
        <v>2</v>
      </c>
      <c r="F4641" s="603">
        <f>IFERROR(INDEX(INSUMOS!$D:$D,MATCH(C4641,INSUMOS!$B:$B,0)),"")</f>
        <v>322</v>
      </c>
      <c r="G4641" s="615"/>
      <c r="H4641" s="603">
        <f t="shared" si="126"/>
        <v>644</v>
      </c>
      <c r="I4641" s="692"/>
    </row>
    <row r="4642" spans="2:9">
      <c r="B4642" s="599"/>
      <c r="C4642" s="682" t="s">
        <v>530</v>
      </c>
      <c r="D4642" s="601" t="str">
        <f>IFERROR(INDEX(INSUMOS!$C:$C,MATCH(C4642,INSUMOS!$B:$B,0)),"")</f>
        <v>un</v>
      </c>
      <c r="E4642" s="478">
        <v>0.5</v>
      </c>
      <c r="F4642" s="603">
        <f>IFERROR(INDEX(INSUMOS!$D:$D,MATCH(C4642,INSUMOS!$B:$B,0)),"")</f>
        <v>1315</v>
      </c>
      <c r="G4642" s="615"/>
      <c r="H4642" s="603">
        <f t="shared" si="126"/>
        <v>657.5</v>
      </c>
      <c r="I4642" s="692"/>
    </row>
    <row r="4643" spans="2:9">
      <c r="B4643" s="599"/>
      <c r="C4643" s="682" t="s">
        <v>531</v>
      </c>
      <c r="D4643" s="601" t="str">
        <f>IFERROR(INDEX(INSUMOS!$C:$C,MATCH(C4643,INSUMOS!$B:$B,0)),"")</f>
        <v>un</v>
      </c>
      <c r="E4643" s="478">
        <v>2</v>
      </c>
      <c r="F4643" s="603">
        <f>IFERROR(INDEX(INSUMOS!$D:$D,MATCH(C4643,INSUMOS!$B:$B,0)),"")</f>
        <v>263</v>
      </c>
      <c r="G4643" s="615"/>
      <c r="H4643" s="603">
        <f t="shared" si="126"/>
        <v>526</v>
      </c>
      <c r="I4643" s="692"/>
    </row>
    <row r="4644" spans="2:9">
      <c r="B4644" s="599"/>
      <c r="C4644" s="682" t="s">
        <v>535</v>
      </c>
      <c r="D4644" s="601" t="str">
        <f>IFERROR(INDEX(INSUMOS!$C:$C,MATCH(C4644,INSUMOS!$B:$B,0)),"")</f>
        <v>un</v>
      </c>
      <c r="E4644" s="478">
        <v>1</v>
      </c>
      <c r="F4644" s="603">
        <f>IFERROR(INDEX(INSUMOS!$D:$D,MATCH(C4644,INSUMOS!$B:$B,0)),"")</f>
        <v>15990</v>
      </c>
      <c r="G4644" s="615"/>
      <c r="H4644" s="603">
        <f t="shared" si="126"/>
        <v>15990</v>
      </c>
      <c r="I4644" s="692"/>
    </row>
    <row r="4645" spans="2:9">
      <c r="B4645" s="599"/>
      <c r="C4645" s="682"/>
      <c r="D4645" s="601" t="str">
        <f>IFERROR(INDEX(INSUMOS!$C:$C,MATCH(C4645,INSUMOS!$B:$B,0)),"")</f>
        <v/>
      </c>
      <c r="E4645" s="711"/>
      <c r="F4645" s="603" t="str">
        <f>IFERROR(INDEX(INSUMOS!$D:$D,MATCH(C4645,INSUMOS!$B:$B,0)),"")</f>
        <v/>
      </c>
      <c r="G4645" s="615"/>
      <c r="H4645" s="603">
        <f t="shared" si="126"/>
        <v>0</v>
      </c>
      <c r="I4645" s="692"/>
    </row>
    <row r="4646" spans="2:9">
      <c r="B4646" s="599"/>
      <c r="C4646" s="682"/>
      <c r="D4646" s="601" t="str">
        <f>IFERROR(INDEX(INSUMOS!$C:$C,MATCH(C4646,INSUMOS!$B:$B,0)),"")</f>
        <v/>
      </c>
      <c r="E4646" s="712"/>
      <c r="F4646" s="603" t="str">
        <f>IFERROR(INDEX(INSUMOS!$D:$D,MATCH(C4646,INSUMOS!$B:$B,0)),"")</f>
        <v/>
      </c>
      <c r="G4646" s="615"/>
      <c r="H4646" s="603">
        <f t="shared" si="126"/>
        <v>0</v>
      </c>
      <c r="I4646" s="692"/>
    </row>
    <row r="4647" spans="2:9">
      <c r="B4647" s="599"/>
      <c r="C4647" s="606"/>
      <c r="D4647" s="601"/>
      <c r="E4647" s="602"/>
      <c r="F4647" s="602"/>
      <c r="G4647" s="601"/>
      <c r="H4647" s="614" t="s">
        <v>307</v>
      </c>
      <c r="I4647" s="699">
        <f>SUM(H4634:H4646)</f>
        <v>97927.319999999992</v>
      </c>
    </row>
    <row r="4648" spans="2:9">
      <c r="B4648" s="599"/>
      <c r="C4648" s="691" t="s">
        <v>308</v>
      </c>
      <c r="D4648" s="601"/>
      <c r="E4648" s="602"/>
      <c r="F4648" s="602"/>
      <c r="G4648" s="601"/>
      <c r="H4648" s="602"/>
      <c r="I4648" s="692"/>
    </row>
    <row r="4649" spans="2:9">
      <c r="B4649" s="693" t="s">
        <v>295</v>
      </c>
      <c r="C4649" s="694" t="s">
        <v>296</v>
      </c>
      <c r="D4649" s="598" t="s">
        <v>309</v>
      </c>
      <c r="E4649" s="612" t="s">
        <v>310</v>
      </c>
      <c r="F4649" s="612"/>
      <c r="G4649" s="613" t="s">
        <v>311</v>
      </c>
      <c r="H4649" s="614" t="s">
        <v>301</v>
      </c>
      <c r="I4649" s="692"/>
    </row>
    <row r="4650" spans="2:9">
      <c r="B4650" s="599"/>
      <c r="C4650" s="606" t="s">
        <v>521</v>
      </c>
      <c r="D4650" s="601">
        <v>1</v>
      </c>
      <c r="E4650" s="615">
        <f>IFERROR(INDEX('MANO DE OBRA'!$F:$F,MATCH(C4650,'MANO DE OBRA'!$B:$B,0)),"")</f>
        <v>0.77116642793298318</v>
      </c>
      <c r="F4650" s="603">
        <f>IFERROR(INDEX('MANO DE OBRA'!$J:$J,MATCH(C4650,'MANO DE OBRA'!$B:$B,0)),"")</f>
        <v>103371.47181666666</v>
      </c>
      <c r="G4650" s="83">
        <v>7</v>
      </c>
      <c r="H4650" s="603">
        <f>IFERROR((F4650/G4650)*D4650,0)</f>
        <v>14767.353116666665</v>
      </c>
      <c r="I4650" s="692"/>
    </row>
    <row r="4651" spans="2:9">
      <c r="B4651" s="599"/>
      <c r="C4651" s="606" t="s">
        <v>522</v>
      </c>
      <c r="D4651" s="601">
        <v>1</v>
      </c>
      <c r="E4651" s="615">
        <f>IFERROR(INDEX('MANO DE OBRA'!$F:$F,MATCH(C4651,'MANO DE OBRA'!$B:$B,0)),"")</f>
        <v>0.60540000000000005</v>
      </c>
      <c r="F4651" s="603">
        <f>IFERROR(INDEX('MANO DE OBRA'!$J:$J,MATCH(C4651,'MANO DE OBRA'!$B:$B,0)),"")</f>
        <v>202385.00786400001</v>
      </c>
      <c r="G4651" s="83">
        <f>+G4650</f>
        <v>7</v>
      </c>
      <c r="H4651" s="603">
        <f>IFERROR((F4651/G4651)*D4651,0)</f>
        <v>28912.143980571429</v>
      </c>
      <c r="I4651" s="692"/>
    </row>
    <row r="4652" spans="2:9">
      <c r="B4652" s="599"/>
      <c r="C4652" s="606"/>
      <c r="D4652" s="601"/>
      <c r="E4652" s="615" t="str">
        <f>IFERROR(INDEX('MANO DE OBRA'!$F:$F,MATCH(C4652,'MANO DE OBRA'!$B:$B,0)),"")</f>
        <v/>
      </c>
      <c r="F4652" s="603" t="str">
        <f>IFERROR(INDEX('MANO DE OBRA'!$J:$J,MATCH(C4652,'MANO DE OBRA'!$B:$B,0)),"")</f>
        <v/>
      </c>
      <c r="G4652" s="83"/>
      <c r="H4652" s="603">
        <f>IFERROR((F4652/G4652)*D4652,0)</f>
        <v>0</v>
      </c>
      <c r="I4652" s="692"/>
    </row>
    <row r="4653" spans="2:9">
      <c r="B4653" s="599"/>
      <c r="C4653" s="606"/>
      <c r="D4653" s="601"/>
      <c r="E4653" s="602"/>
      <c r="F4653" s="603" t="str">
        <f>IFERROR(INDEX('MANO DE OBRA'!$J:$J,MATCH(C4653,'MANO DE OBRA'!$B:$B,0)),"")</f>
        <v/>
      </c>
      <c r="G4653" s="601"/>
      <c r="H4653" s="614" t="s">
        <v>307</v>
      </c>
      <c r="I4653" s="699">
        <f>SUM(H4650:H4652)</f>
        <v>43679.497097238098</v>
      </c>
    </row>
    <row r="4654" spans="2:9">
      <c r="B4654" s="599"/>
      <c r="C4654" s="691" t="s">
        <v>313</v>
      </c>
      <c r="D4654" s="601"/>
      <c r="E4654" s="602"/>
      <c r="F4654" s="602"/>
      <c r="G4654" s="601"/>
      <c r="H4654" s="602"/>
      <c r="I4654" s="692"/>
    </row>
    <row r="4655" spans="2:9" ht="30">
      <c r="B4655" s="693" t="s">
        <v>295</v>
      </c>
      <c r="C4655" s="694" t="s">
        <v>296</v>
      </c>
      <c r="D4655" s="613" t="s">
        <v>238</v>
      </c>
      <c r="E4655" s="613" t="s">
        <v>22</v>
      </c>
      <c r="F4655" s="613" t="s">
        <v>314</v>
      </c>
      <c r="G4655" s="613" t="s">
        <v>315</v>
      </c>
      <c r="H4655" s="613" t="s">
        <v>301</v>
      </c>
      <c r="I4655" s="692"/>
    </row>
    <row r="4656" spans="2:9">
      <c r="B4656" s="599"/>
      <c r="C4656" s="616" t="s">
        <v>316</v>
      </c>
      <c r="D4656" s="615">
        <v>0.05</v>
      </c>
      <c r="E4656" s="602"/>
      <c r="F4656" s="603">
        <f>+I4653</f>
        <v>43679.497097238098</v>
      </c>
      <c r="G4656" s="601">
        <v>1</v>
      </c>
      <c r="H4656" s="603">
        <f>IFERROR(G4656*F4656*D4656,0)</f>
        <v>2183.974854861905</v>
      </c>
      <c r="I4656" s="692"/>
    </row>
    <row r="4657" spans="2:9">
      <c r="B4657" s="599"/>
      <c r="C4657" s="606"/>
      <c r="D4657" s="601"/>
      <c r="E4657" s="601" t="str">
        <f>IFERROR(INDEX(INSUMOS!$C:$C,MATCH(C4657,INSUMOS!$B:$B,0)),"")</f>
        <v/>
      </c>
      <c r="F4657" s="700" t="str">
        <f>IFERROR(INDEX(INSUMOS!$D:$D,MATCH(C4657,INSUMOS!$B:$B,0)),"")</f>
        <v/>
      </c>
      <c r="G4657" s="701"/>
      <c r="H4657" s="603">
        <f>IFERROR(G4657*F4657,0)</f>
        <v>0</v>
      </c>
      <c r="I4657" s="692"/>
    </row>
    <row r="4658" spans="2:9">
      <c r="B4658" s="599"/>
      <c r="C4658" s="662"/>
      <c r="D4658" s="601"/>
      <c r="E4658" s="601" t="str">
        <f>IFERROR(INDEX(INSUMOS!$C:$C,MATCH(C4658,INSUMOS!$B:$B,0)),"")</f>
        <v/>
      </c>
      <c r="F4658" s="700" t="str">
        <f>IFERROR(INDEX(INSUMOS!$D:$D,MATCH(C4658,INSUMOS!$B:$B,0)),"")</f>
        <v/>
      </c>
      <c r="G4658" s="701"/>
      <c r="H4658" s="603">
        <f>IFERROR(G4658*F4658,0)</f>
        <v>0</v>
      </c>
      <c r="I4658" s="692"/>
    </row>
    <row r="4659" spans="2:9">
      <c r="B4659" s="599"/>
      <c r="C4659" s="662"/>
      <c r="D4659" s="601"/>
      <c r="E4659" s="601" t="str">
        <f>IFERROR(INDEX(INSUMOS!$C:$C,MATCH(C4659,INSUMOS!$B:$B,0)),"")</f>
        <v/>
      </c>
      <c r="F4659" s="700" t="str">
        <f>IFERROR(INDEX(INSUMOS!$D:$D,MATCH(C4659,INSUMOS!$B:$B,0)),"")</f>
        <v/>
      </c>
      <c r="G4659" s="701"/>
      <c r="H4659" s="603">
        <f>IFERROR(G4659*F4659,0)</f>
        <v>0</v>
      </c>
      <c r="I4659" s="692"/>
    </row>
    <row r="4660" spans="2:9">
      <c r="B4660" s="599"/>
      <c r="C4660" s="662"/>
      <c r="D4660" s="601"/>
      <c r="E4660" s="601" t="str">
        <f>IFERROR(INDEX(INSUMOS!$C:$C,MATCH(C4660,INSUMOS!$B:$B,0)),"")</f>
        <v/>
      </c>
      <c r="F4660" s="700" t="str">
        <f>IFERROR(INDEX(INSUMOS!$D:$D,MATCH(C4660,INSUMOS!$B:$B,0)),"")</f>
        <v/>
      </c>
      <c r="G4660" s="701"/>
      <c r="H4660" s="603">
        <f>IFERROR(G4660*F4660,0)</f>
        <v>0</v>
      </c>
      <c r="I4660" s="692"/>
    </row>
    <row r="4661" spans="2:9">
      <c r="B4661" s="599"/>
      <c r="C4661" s="662"/>
      <c r="D4661" s="601"/>
      <c r="E4661" s="601" t="str">
        <f>IFERROR(INDEX(INSUMOS!$C:$C,MATCH(C4661,INSUMOS!$B:$B,0)),"")</f>
        <v/>
      </c>
      <c r="F4661" s="700" t="str">
        <f>IFERROR(INDEX(INSUMOS!$D:$D,MATCH(C4661,INSUMOS!$B:$B,0)),"")</f>
        <v/>
      </c>
      <c r="G4661" s="701"/>
      <c r="H4661" s="603">
        <f>IFERROR(G4661*F4661,0)</f>
        <v>0</v>
      </c>
      <c r="I4661" s="692"/>
    </row>
    <row r="4662" spans="2:9">
      <c r="B4662" s="599"/>
      <c r="C4662" s="606"/>
      <c r="D4662" s="601"/>
      <c r="E4662" s="601" t="str">
        <f>IFERROR(INDEX(INSUMOS!$C:$C,MATCH(C4662,INSUMOS!$B:$B,0)),"")</f>
        <v/>
      </c>
      <c r="F4662" s="602"/>
      <c r="G4662" s="601"/>
      <c r="H4662" s="614" t="s">
        <v>307</v>
      </c>
      <c r="I4662" s="699">
        <f>SUM(H4656:H4661)</f>
        <v>2183.974854861905</v>
      </c>
    </row>
    <row r="4663" spans="2:9">
      <c r="B4663" s="599"/>
      <c r="C4663" s="691" t="s">
        <v>317</v>
      </c>
      <c r="D4663" s="601"/>
      <c r="E4663" s="602"/>
      <c r="F4663" s="602"/>
      <c r="G4663" s="601"/>
      <c r="H4663" s="602"/>
      <c r="I4663" s="692"/>
    </row>
    <row r="4664" spans="2:9" ht="30">
      <c r="B4664" s="693" t="s">
        <v>295</v>
      </c>
      <c r="C4664" s="694" t="s">
        <v>296</v>
      </c>
      <c r="D4664" s="613" t="s">
        <v>238</v>
      </c>
      <c r="E4664" s="613" t="s">
        <v>22</v>
      </c>
      <c r="F4664" s="613" t="s">
        <v>314</v>
      </c>
      <c r="G4664" s="613" t="s">
        <v>315</v>
      </c>
      <c r="H4664" s="598" t="s">
        <v>301</v>
      </c>
      <c r="I4664" s="692"/>
    </row>
    <row r="4665" spans="2:9">
      <c r="B4665" s="599"/>
      <c r="C4665" s="616" t="s">
        <v>461</v>
      </c>
      <c r="D4665" s="615">
        <v>0.01</v>
      </c>
      <c r="E4665" s="617">
        <v>1</v>
      </c>
      <c r="F4665" s="603">
        <f>+I4653</f>
        <v>43679.497097238098</v>
      </c>
      <c r="G4665" s="601">
        <v>0.01</v>
      </c>
      <c r="H4665" s="603">
        <f>IFERROR(G4665*F4665,0)</f>
        <v>436.79497097238101</v>
      </c>
      <c r="I4665" s="692"/>
    </row>
    <row r="4666" spans="2:9">
      <c r="B4666" s="599"/>
      <c r="C4666" s="662"/>
      <c r="E4666" s="601" t="str">
        <f>IFERROR(INDEX(INSUMOS!$C:$C,MATCH(C4666,INSUMOS!$B:$B,0)),"")</f>
        <v/>
      </c>
      <c r="F4666" s="603" t="str">
        <f>IFERROR(INDEX(INSUMOS!$D:$D,MATCH(C4666,INSUMOS!$B:$B,0)),"")</f>
        <v/>
      </c>
      <c r="G4666" s="601">
        <v>1</v>
      </c>
      <c r="H4666" s="603">
        <f>IFERROR(G4666*F4666,0)</f>
        <v>0</v>
      </c>
      <c r="I4666" s="692"/>
    </row>
    <row r="4667" spans="2:9">
      <c r="B4667" s="599"/>
      <c r="C4667" s="606"/>
      <c r="D4667" s="601" t="str">
        <f>IFERROR(INDEX(INSUMOS!$C:$C,MATCH(C4667,INSUMOS!$B:$B,0)),"")</f>
        <v/>
      </c>
      <c r="E4667" s="602"/>
      <c r="F4667" s="603" t="str">
        <f>IFERROR(INDEX(INSUMOS!$D:$D,MATCH(C4667,INSUMOS!$B:$B,0)),"")</f>
        <v/>
      </c>
      <c r="G4667" s="601"/>
      <c r="H4667" s="603">
        <f>IFERROR(G4667*F4667,0)</f>
        <v>0</v>
      </c>
      <c r="I4667" s="692"/>
    </row>
    <row r="4668" spans="2:9" ht="15.75" thickBot="1">
      <c r="B4668" s="702"/>
      <c r="C4668" s="703"/>
      <c r="D4668" s="704"/>
      <c r="E4668" s="705"/>
      <c r="F4668" s="705"/>
      <c r="G4668" s="704"/>
      <c r="H4668" s="706" t="s">
        <v>307</v>
      </c>
      <c r="I4668" s="707">
        <f>SUM(H4665:H4667)</f>
        <v>436.79497097238101</v>
      </c>
    </row>
    <row r="4669" spans="2:9" ht="15.75" thickBot="1"/>
    <row r="4670" spans="2:9" ht="33" customHeight="1" thickBot="1">
      <c r="B4670" s="571"/>
      <c r="C4670" s="572" t="str">
        <f>+$C$2</f>
        <v>MANTENIMIENTO RESTAURANTES ESCOLARES</v>
      </c>
      <c r="D4670" s="573"/>
      <c r="E4670" s="573"/>
      <c r="F4670" s="573"/>
      <c r="G4670" s="574"/>
      <c r="H4670" s="575"/>
      <c r="I4670" s="576"/>
    </row>
    <row r="4671" spans="2:9" ht="33" customHeight="1" thickBot="1">
      <c r="B4671" s="577"/>
      <c r="C4671" s="578" t="str">
        <f>+$C$3</f>
        <v>GOBERNACION DE ANTIOQUIA</v>
      </c>
      <c r="D4671" s="579"/>
      <c r="E4671" s="579"/>
      <c r="F4671" s="579"/>
      <c r="G4671" s="580"/>
      <c r="H4671" s="581"/>
      <c r="I4671" s="582"/>
    </row>
    <row r="4672" spans="2:9" ht="15.75" thickBot="1">
      <c r="B4672" s="593"/>
      <c r="I4672" s="595"/>
    </row>
    <row r="4673" spans="2:10" ht="15.75" thickBot="1">
      <c r="B4673" s="523" t="s">
        <v>6</v>
      </c>
      <c r="C4673" s="773" t="str">
        <f>INDEX(ACTIVIDADES!$C:$C,MATCH(B4674,ACTIVIDADES!$B:$B,0))</f>
        <v>Suministro e instalación de SALIDA ELÉCTRICA PARA INTERRUPTOR  sencillo o doble, 120V  15 A  en tubería EMT 1/2". Incluye: Aparato, 9m de cable N°12 AWG HF LS , conectores, tubería EMT 1/2", caja metálica 12x12x5cm, elementos de fijación y marcación</v>
      </c>
      <c r="D4673" s="774"/>
      <c r="E4673" s="774"/>
      <c r="F4673" s="774"/>
      <c r="G4673" s="775"/>
      <c r="H4673" s="587" t="s">
        <v>289</v>
      </c>
      <c r="I4673" s="588" t="s">
        <v>290</v>
      </c>
    </row>
    <row r="4674" spans="2:10">
      <c r="B4674" s="779">
        <f>+ACTIVIDADES!B144</f>
        <v>13.049999999999999</v>
      </c>
      <c r="C4674" s="776"/>
      <c r="D4674" s="777"/>
      <c r="E4674" s="777"/>
      <c r="F4674" s="777"/>
      <c r="G4674" s="778"/>
      <c r="H4674" s="585">
        <f>IF(I4677=0,0,I4693/I4677)</f>
        <v>0.63784170835250897</v>
      </c>
      <c r="I4674" s="688">
        <f>IF(I4677=0,0,I4699/I4677)</f>
        <v>0.34165876570518022</v>
      </c>
    </row>
    <row r="4675" spans="2:10" ht="15.75" thickBot="1">
      <c r="B4675" s="780"/>
      <c r="C4675" s="776"/>
      <c r="D4675" s="777"/>
      <c r="E4675" s="777"/>
      <c r="F4675" s="777"/>
      <c r="G4675" s="778"/>
      <c r="H4675" s="587" t="s">
        <v>291</v>
      </c>
      <c r="I4675" s="588" t="s">
        <v>292</v>
      </c>
    </row>
    <row r="4676" spans="2:10" ht="15.75" thickBot="1">
      <c r="B4676" s="523" t="s">
        <v>22</v>
      </c>
      <c r="C4676" s="776"/>
      <c r="D4676" s="777"/>
      <c r="E4676" s="777"/>
      <c r="F4676" s="777"/>
      <c r="G4676" s="778"/>
      <c r="H4676" s="585">
        <f>IF(I4677=0,0,I4708/I4677)</f>
        <v>1.7082938285259013E-2</v>
      </c>
      <c r="I4676" s="688">
        <f>IF(I4677=0,0,I4714/I4677)</f>
        <v>3.4165876570518023E-3</v>
      </c>
    </row>
    <row r="4677" spans="2:10">
      <c r="B4677" s="565" t="str">
        <f>INDEX(ACTIVIDADES!$D:$D,MATCH(B4674,ACTIVIDADES!$B:$B,0))</f>
        <v>un</v>
      </c>
      <c r="C4677" s="776"/>
      <c r="D4677" s="777"/>
      <c r="E4677" s="777"/>
      <c r="F4677" s="777"/>
      <c r="G4677" s="778"/>
      <c r="H4677" s="689" t="s">
        <v>293</v>
      </c>
      <c r="I4677" s="690">
        <f>SUM(I4693:I4714)</f>
        <v>127845.38692307238</v>
      </c>
      <c r="J4677" s="570">
        <f>+B4674</f>
        <v>13.049999999999999</v>
      </c>
    </row>
    <row r="4678" spans="2:10">
      <c r="B4678" s="599"/>
      <c r="C4678" s="691" t="s">
        <v>294</v>
      </c>
      <c r="D4678" s="601"/>
      <c r="E4678" s="602"/>
      <c r="F4678" s="602"/>
      <c r="G4678" s="601"/>
      <c r="H4678" s="602"/>
      <c r="I4678" s="692"/>
    </row>
    <row r="4679" spans="2:10">
      <c r="B4679" s="693" t="s">
        <v>295</v>
      </c>
      <c r="C4679" s="694" t="s">
        <v>296</v>
      </c>
      <c r="D4679" s="598" t="s">
        <v>297</v>
      </c>
      <c r="E4679" s="598" t="s">
        <v>298</v>
      </c>
      <c r="F4679" s="598" t="s">
        <v>299</v>
      </c>
      <c r="G4679" s="598" t="s">
        <v>300</v>
      </c>
      <c r="H4679" s="598" t="s">
        <v>301</v>
      </c>
      <c r="I4679" s="692"/>
    </row>
    <row r="4680" spans="2:10">
      <c r="B4680" s="599"/>
      <c r="C4680" s="709" t="s">
        <v>536</v>
      </c>
      <c r="D4680" s="601" t="str">
        <f>IFERROR(INDEX(INSUMOS!$C:$C,MATCH(C4680,INSUMOS!$B:$B,0)),"")</f>
        <v>m</v>
      </c>
      <c r="E4680" s="100">
        <v>9.1</v>
      </c>
      <c r="F4680" s="603">
        <f>IFERROR(INDEX(INSUMOS!$D:$D,MATCH(C4680,INSUMOS!$B:$B,0)),"")</f>
        <v>2850</v>
      </c>
      <c r="G4680" s="615">
        <v>0.1</v>
      </c>
      <c r="H4680" s="603">
        <f>IFERROR(G4680*F4680*E4680+F4680*E4680,0)</f>
        <v>28528.5</v>
      </c>
      <c r="I4680" s="692"/>
    </row>
    <row r="4681" spans="2:10">
      <c r="B4681" s="599"/>
      <c r="C4681" s="708" t="s">
        <v>525</v>
      </c>
      <c r="D4681" s="601" t="str">
        <f>IFERROR(INDEX(INSUMOS!$C:$C,MATCH(C4681,INSUMOS!$B:$B,0)),"")</f>
        <v>un</v>
      </c>
      <c r="E4681" s="478">
        <v>1</v>
      </c>
      <c r="F4681" s="603">
        <f>IFERROR(INDEX(INSUMOS!$D:$D,MATCH(C4681,INSUMOS!$B:$B,0)),"")</f>
        <v>9573.2000000000007</v>
      </c>
      <c r="G4681" s="615"/>
      <c r="H4681" s="603">
        <f t="shared" ref="H4681:H4692" si="127">IFERROR(G4681*F4681*E4681+F4681*E4681,0)</f>
        <v>9573.2000000000007</v>
      </c>
      <c r="I4681" s="692"/>
    </row>
    <row r="4682" spans="2:10" ht="20.25" customHeight="1">
      <c r="B4682" s="599"/>
      <c r="C4682" s="708" t="s">
        <v>526</v>
      </c>
      <c r="D4682" s="601" t="str">
        <f>IFERROR(INDEX(INSUMOS!$C:$C,MATCH(C4682,INSUMOS!$B:$B,0)),"")</f>
        <v>m</v>
      </c>
      <c r="E4682" s="478">
        <v>3.1</v>
      </c>
      <c r="F4682" s="603">
        <f>IFERROR(INDEX(INSUMOS!$D:$D,MATCH(C4682,INSUMOS!$B:$B,0)),"")</f>
        <v>6943.2</v>
      </c>
      <c r="G4682" s="615"/>
      <c r="H4682" s="603">
        <f t="shared" si="127"/>
        <v>21523.919999999998</v>
      </c>
      <c r="I4682" s="692"/>
    </row>
    <row r="4683" spans="2:10">
      <c r="B4683" s="599"/>
      <c r="C4683" s="708" t="s">
        <v>527</v>
      </c>
      <c r="D4683" s="601" t="str">
        <f>IFERROR(INDEX(INSUMOS!$C:$C,MATCH(C4683,INSUMOS!$B:$B,0)),"")</f>
        <v>un</v>
      </c>
      <c r="E4683" s="478">
        <v>1</v>
      </c>
      <c r="F4683" s="603">
        <f>IFERROR(INDEX(INSUMOS!$D:$D,MATCH(C4683,INSUMOS!$B:$B,0)),"")</f>
        <v>841.6</v>
      </c>
      <c r="G4683" s="615"/>
      <c r="H4683" s="603">
        <f t="shared" si="127"/>
        <v>841.6</v>
      </c>
      <c r="I4683" s="692"/>
    </row>
    <row r="4684" spans="2:10">
      <c r="B4684" s="599"/>
      <c r="C4684" s="708" t="s">
        <v>528</v>
      </c>
      <c r="D4684" s="601" t="str">
        <f>IFERROR(INDEX(INSUMOS!$C:$C,MATCH(C4684,INSUMOS!$B:$B,0)),"")</f>
        <v>un</v>
      </c>
      <c r="E4684" s="478">
        <v>2</v>
      </c>
      <c r="F4684" s="603">
        <f>IFERROR(INDEX(INSUMOS!$D:$D,MATCH(C4684,INSUMOS!$B:$B,0)),"")</f>
        <v>894.2</v>
      </c>
      <c r="G4684" s="615"/>
      <c r="H4684" s="603">
        <f t="shared" si="127"/>
        <v>1788.4</v>
      </c>
      <c r="I4684" s="692"/>
    </row>
    <row r="4685" spans="2:10" ht="30">
      <c r="B4685" s="599"/>
      <c r="C4685" s="708" t="s">
        <v>529</v>
      </c>
      <c r="D4685" s="601" t="str">
        <f>IFERROR(INDEX(INSUMOS!$C:$C,MATCH(C4685,INSUMOS!$B:$B,0)),"")</f>
        <v>un</v>
      </c>
      <c r="E4685" s="478">
        <v>3</v>
      </c>
      <c r="F4685" s="603">
        <f>IFERROR(INDEX(INSUMOS!$D:$D,MATCH(C4685,INSUMOS!$B:$B,0)),"")</f>
        <v>473.4</v>
      </c>
      <c r="G4685" s="615"/>
      <c r="H4685" s="603">
        <f t="shared" si="127"/>
        <v>1420.1999999999998</v>
      </c>
      <c r="I4685" s="692"/>
    </row>
    <row r="4686" spans="2:10">
      <c r="B4686" s="599"/>
      <c r="C4686" s="682" t="s">
        <v>534</v>
      </c>
      <c r="D4686" s="601" t="str">
        <f>IFERROR(INDEX(INSUMOS!$C:$C,MATCH(C4686,INSUMOS!$B:$B,0)),"")</f>
        <v>un</v>
      </c>
      <c r="E4686" s="478">
        <v>2</v>
      </c>
      <c r="F4686" s="603">
        <f>IFERROR(INDEX(INSUMOS!$D:$D,MATCH(C4686,INSUMOS!$B:$B,0)),"")</f>
        <v>322</v>
      </c>
      <c r="G4686" s="615"/>
      <c r="H4686" s="603">
        <f t="shared" si="127"/>
        <v>644</v>
      </c>
      <c r="I4686" s="692"/>
    </row>
    <row r="4687" spans="2:10">
      <c r="B4687" s="599"/>
      <c r="C4687" s="682" t="s">
        <v>530</v>
      </c>
      <c r="D4687" s="601" t="str">
        <f>IFERROR(INDEX(INSUMOS!$C:$C,MATCH(C4687,INSUMOS!$B:$B,0)),"")</f>
        <v>un</v>
      </c>
      <c r="E4687" s="478">
        <v>0.5</v>
      </c>
      <c r="F4687" s="603">
        <f>IFERROR(INDEX(INSUMOS!$D:$D,MATCH(C4687,INSUMOS!$B:$B,0)),"")</f>
        <v>1315</v>
      </c>
      <c r="G4687" s="615"/>
      <c r="H4687" s="603">
        <f t="shared" si="127"/>
        <v>657.5</v>
      </c>
      <c r="I4687" s="692"/>
    </row>
    <row r="4688" spans="2:10">
      <c r="B4688" s="599"/>
      <c r="C4688" s="682" t="s">
        <v>531</v>
      </c>
      <c r="D4688" s="601" t="str">
        <f>IFERROR(INDEX(INSUMOS!$C:$C,MATCH(C4688,INSUMOS!$B:$B,0)),"")</f>
        <v>un</v>
      </c>
      <c r="E4688" s="478">
        <v>2</v>
      </c>
      <c r="F4688" s="603">
        <f>IFERROR(INDEX(INSUMOS!$D:$D,MATCH(C4688,INSUMOS!$B:$B,0)),"")</f>
        <v>263</v>
      </c>
      <c r="G4688" s="615"/>
      <c r="H4688" s="603">
        <f t="shared" si="127"/>
        <v>526</v>
      </c>
      <c r="I4688" s="692"/>
    </row>
    <row r="4689" spans="2:9">
      <c r="B4689" s="599"/>
      <c r="C4689" s="708" t="s">
        <v>537</v>
      </c>
      <c r="D4689" s="601" t="str">
        <f>IFERROR(INDEX(INSUMOS!$C:$C,MATCH(C4689,INSUMOS!$B:$B,0)),"")</f>
        <v>un</v>
      </c>
      <c r="E4689" s="478">
        <v>1</v>
      </c>
      <c r="F4689" s="603">
        <f>IFERROR(INDEX(INSUMOS!$D:$D,MATCH(C4689,INSUMOS!$B:$B,0)),"")</f>
        <v>14622.8</v>
      </c>
      <c r="G4689" s="615"/>
      <c r="H4689" s="603">
        <f t="shared" si="127"/>
        <v>14622.8</v>
      </c>
      <c r="I4689" s="692"/>
    </row>
    <row r="4690" spans="2:9">
      <c r="B4690" s="599"/>
      <c r="C4690" s="708" t="s">
        <v>533</v>
      </c>
      <c r="D4690" s="601" t="str">
        <f>IFERROR(INDEX(INSUMOS!$C:$C,MATCH(C4690,INSUMOS!$B:$B,0)),"")</f>
        <v>un</v>
      </c>
      <c r="E4690" s="478">
        <v>3</v>
      </c>
      <c r="F4690" s="603">
        <f>IFERROR(INDEX(INSUMOS!$D:$D,MATCH(C4690,INSUMOS!$B:$B,0)),"")</f>
        <v>473</v>
      </c>
      <c r="G4690" s="615"/>
      <c r="H4690" s="603">
        <f t="shared" si="127"/>
        <v>1419</v>
      </c>
      <c r="I4690" s="692"/>
    </row>
    <row r="4691" spans="2:9">
      <c r="B4691" s="599"/>
      <c r="C4691" s="682"/>
      <c r="D4691" s="601" t="str">
        <f>IFERROR(INDEX(INSUMOS!$C:$C,MATCH(C4691,INSUMOS!$B:$B,0)),"")</f>
        <v/>
      </c>
      <c r="E4691" s="711"/>
      <c r="F4691" s="603" t="str">
        <f>IFERROR(INDEX(INSUMOS!$D:$D,MATCH(C4691,INSUMOS!$B:$B,0)),"")</f>
        <v/>
      </c>
      <c r="G4691" s="615"/>
      <c r="H4691" s="603">
        <f t="shared" si="127"/>
        <v>0</v>
      </c>
      <c r="I4691" s="692"/>
    </row>
    <row r="4692" spans="2:9">
      <c r="B4692" s="599"/>
      <c r="C4692" s="682"/>
      <c r="D4692" s="601" t="str">
        <f>IFERROR(INDEX(INSUMOS!$C:$C,MATCH(C4692,INSUMOS!$B:$B,0)),"")</f>
        <v/>
      </c>
      <c r="E4692" s="712"/>
      <c r="F4692" s="603" t="str">
        <f>IFERROR(INDEX(INSUMOS!$D:$D,MATCH(C4692,INSUMOS!$B:$B,0)),"")</f>
        <v/>
      </c>
      <c r="G4692" s="615"/>
      <c r="H4692" s="603">
        <f t="shared" si="127"/>
        <v>0</v>
      </c>
      <c r="I4692" s="692"/>
    </row>
    <row r="4693" spans="2:9">
      <c r="B4693" s="599"/>
      <c r="C4693" s="606"/>
      <c r="D4693" s="601"/>
      <c r="E4693" s="602"/>
      <c r="F4693" s="602"/>
      <c r="G4693" s="601"/>
      <c r="H4693" s="614" t="s">
        <v>307</v>
      </c>
      <c r="I4693" s="699">
        <f>SUM(H4680:H4692)</f>
        <v>81545.119999999995</v>
      </c>
    </row>
    <row r="4694" spans="2:9">
      <c r="B4694" s="599"/>
      <c r="C4694" s="691" t="s">
        <v>308</v>
      </c>
      <c r="D4694" s="601"/>
      <c r="E4694" s="602"/>
      <c r="F4694" s="602"/>
      <c r="G4694" s="601"/>
      <c r="H4694" s="602"/>
      <c r="I4694" s="692"/>
    </row>
    <row r="4695" spans="2:9">
      <c r="B4695" s="693" t="s">
        <v>295</v>
      </c>
      <c r="C4695" s="694" t="s">
        <v>296</v>
      </c>
      <c r="D4695" s="598" t="s">
        <v>309</v>
      </c>
      <c r="E4695" s="612" t="s">
        <v>310</v>
      </c>
      <c r="F4695" s="612"/>
      <c r="G4695" s="613" t="s">
        <v>311</v>
      </c>
      <c r="H4695" s="614" t="s">
        <v>301</v>
      </c>
      <c r="I4695" s="692"/>
    </row>
    <row r="4696" spans="2:9">
      <c r="B4696" s="599"/>
      <c r="C4696" s="606" t="s">
        <v>521</v>
      </c>
      <c r="D4696" s="601">
        <v>1</v>
      </c>
      <c r="E4696" s="615">
        <f>IFERROR(INDEX('MANO DE OBRA'!$F:$F,MATCH(C4696,'MANO DE OBRA'!$B:$B,0)),"")</f>
        <v>0.77116642793298318</v>
      </c>
      <c r="F4696" s="603">
        <f>IFERROR(INDEX('MANO DE OBRA'!$J:$J,MATCH(C4696,'MANO DE OBRA'!$B:$B,0)),"")</f>
        <v>103371.47181666666</v>
      </c>
      <c r="G4696" s="83">
        <v>7</v>
      </c>
      <c r="H4696" s="603">
        <f>IFERROR((F4696/G4696)*D4696,0)</f>
        <v>14767.353116666665</v>
      </c>
      <c r="I4696" s="692"/>
    </row>
    <row r="4697" spans="2:9">
      <c r="B4697" s="599"/>
      <c r="C4697" s="606" t="s">
        <v>522</v>
      </c>
      <c r="D4697" s="601">
        <v>1</v>
      </c>
      <c r="E4697" s="615">
        <f>IFERROR(INDEX('MANO DE OBRA'!$F:$F,MATCH(C4697,'MANO DE OBRA'!$B:$B,0)),"")</f>
        <v>0.60540000000000005</v>
      </c>
      <c r="F4697" s="603">
        <f>IFERROR(INDEX('MANO DE OBRA'!$J:$J,MATCH(C4697,'MANO DE OBRA'!$B:$B,0)),"")</f>
        <v>202385.00786400001</v>
      </c>
      <c r="G4697" s="83">
        <f>+G4696</f>
        <v>7</v>
      </c>
      <c r="H4697" s="603">
        <f>IFERROR((F4697/G4697)*D4697,0)</f>
        <v>28912.143980571429</v>
      </c>
      <c r="I4697" s="692"/>
    </row>
    <row r="4698" spans="2:9">
      <c r="B4698" s="599"/>
      <c r="C4698" s="606"/>
      <c r="D4698" s="601"/>
      <c r="E4698" s="615" t="str">
        <f>IFERROR(INDEX('MANO DE OBRA'!$F:$F,MATCH(C4698,'MANO DE OBRA'!$B:$B,0)),"")</f>
        <v/>
      </c>
      <c r="F4698" s="603" t="str">
        <f>IFERROR(INDEX('MANO DE OBRA'!$J:$J,MATCH(C4698,'MANO DE OBRA'!$B:$B,0)),"")</f>
        <v/>
      </c>
      <c r="G4698" s="83"/>
      <c r="H4698" s="603">
        <f>IFERROR((F4698/G4698)*D4698,0)</f>
        <v>0</v>
      </c>
      <c r="I4698" s="692"/>
    </row>
    <row r="4699" spans="2:9">
      <c r="B4699" s="599"/>
      <c r="C4699" s="606"/>
      <c r="D4699" s="601"/>
      <c r="E4699" s="602"/>
      <c r="F4699" s="603" t="str">
        <f>IFERROR(INDEX('MANO DE OBRA'!$J:$J,MATCH(C4699,'MANO DE OBRA'!$B:$B,0)),"")</f>
        <v/>
      </c>
      <c r="G4699" s="601"/>
      <c r="H4699" s="614" t="s">
        <v>307</v>
      </c>
      <c r="I4699" s="699">
        <f>SUM(H4696:H4698)</f>
        <v>43679.497097238098</v>
      </c>
    </row>
    <row r="4700" spans="2:9">
      <c r="B4700" s="599"/>
      <c r="C4700" s="691" t="s">
        <v>313</v>
      </c>
      <c r="D4700" s="601"/>
      <c r="E4700" s="602"/>
      <c r="F4700" s="602"/>
      <c r="G4700" s="601"/>
      <c r="H4700" s="602"/>
      <c r="I4700" s="692"/>
    </row>
    <row r="4701" spans="2:9" ht="30">
      <c r="B4701" s="693" t="s">
        <v>295</v>
      </c>
      <c r="C4701" s="694" t="s">
        <v>296</v>
      </c>
      <c r="D4701" s="613" t="s">
        <v>238</v>
      </c>
      <c r="E4701" s="613" t="s">
        <v>22</v>
      </c>
      <c r="F4701" s="613" t="s">
        <v>314</v>
      </c>
      <c r="G4701" s="613" t="s">
        <v>315</v>
      </c>
      <c r="H4701" s="613" t="s">
        <v>301</v>
      </c>
      <c r="I4701" s="692"/>
    </row>
    <row r="4702" spans="2:9">
      <c r="B4702" s="599"/>
      <c r="C4702" s="616" t="s">
        <v>316</v>
      </c>
      <c r="D4702" s="615">
        <v>0.05</v>
      </c>
      <c r="E4702" s="602"/>
      <c r="F4702" s="603">
        <f>+I4699</f>
        <v>43679.497097238098</v>
      </c>
      <c r="G4702" s="601">
        <v>1</v>
      </c>
      <c r="H4702" s="603">
        <f>IFERROR(G4702*F4702*D4702,0)</f>
        <v>2183.974854861905</v>
      </c>
      <c r="I4702" s="692"/>
    </row>
    <row r="4703" spans="2:9">
      <c r="B4703" s="599"/>
      <c r="C4703" s="606"/>
      <c r="D4703" s="601"/>
      <c r="E4703" s="601" t="str">
        <f>IFERROR(INDEX(INSUMOS!$C:$C,MATCH(C4703,INSUMOS!$B:$B,0)),"")</f>
        <v/>
      </c>
      <c r="F4703" s="700" t="str">
        <f>IFERROR(INDEX(INSUMOS!$D:$D,MATCH(C4703,INSUMOS!$B:$B,0)),"")</f>
        <v/>
      </c>
      <c r="G4703" s="701"/>
      <c r="H4703" s="603">
        <f>IFERROR(G4703*F4703,0)</f>
        <v>0</v>
      </c>
      <c r="I4703" s="692"/>
    </row>
    <row r="4704" spans="2:9">
      <c r="B4704" s="599"/>
      <c r="C4704" s="662"/>
      <c r="D4704" s="601"/>
      <c r="E4704" s="601" t="str">
        <f>IFERROR(INDEX(INSUMOS!$C:$C,MATCH(C4704,INSUMOS!$B:$B,0)),"")</f>
        <v/>
      </c>
      <c r="F4704" s="700" t="str">
        <f>IFERROR(INDEX(INSUMOS!$D:$D,MATCH(C4704,INSUMOS!$B:$B,0)),"")</f>
        <v/>
      </c>
      <c r="G4704" s="701"/>
      <c r="H4704" s="603">
        <f>IFERROR(G4704*F4704,0)</f>
        <v>0</v>
      </c>
      <c r="I4704" s="692"/>
    </row>
    <row r="4705" spans="2:9">
      <c r="B4705" s="599"/>
      <c r="C4705" s="662"/>
      <c r="D4705" s="601"/>
      <c r="E4705" s="601" t="str">
        <f>IFERROR(INDEX(INSUMOS!$C:$C,MATCH(C4705,INSUMOS!$B:$B,0)),"")</f>
        <v/>
      </c>
      <c r="F4705" s="700" t="str">
        <f>IFERROR(INDEX(INSUMOS!$D:$D,MATCH(C4705,INSUMOS!$B:$B,0)),"")</f>
        <v/>
      </c>
      <c r="G4705" s="701"/>
      <c r="H4705" s="603">
        <f>IFERROR(G4705*F4705,0)</f>
        <v>0</v>
      </c>
      <c r="I4705" s="692"/>
    </row>
    <row r="4706" spans="2:9">
      <c r="B4706" s="599"/>
      <c r="C4706" s="662"/>
      <c r="D4706" s="601"/>
      <c r="E4706" s="601" t="str">
        <f>IFERROR(INDEX(INSUMOS!$C:$C,MATCH(C4706,INSUMOS!$B:$B,0)),"")</f>
        <v/>
      </c>
      <c r="F4706" s="700" t="str">
        <f>IFERROR(INDEX(INSUMOS!$D:$D,MATCH(C4706,INSUMOS!$B:$B,0)),"")</f>
        <v/>
      </c>
      <c r="G4706" s="701"/>
      <c r="H4706" s="603">
        <f>IFERROR(G4706*F4706,0)</f>
        <v>0</v>
      </c>
      <c r="I4706" s="692"/>
    </row>
    <row r="4707" spans="2:9">
      <c r="B4707" s="599"/>
      <c r="C4707" s="662"/>
      <c r="D4707" s="601"/>
      <c r="E4707" s="601" t="str">
        <f>IFERROR(INDEX(INSUMOS!$C:$C,MATCH(C4707,INSUMOS!$B:$B,0)),"")</f>
        <v/>
      </c>
      <c r="F4707" s="700" t="str">
        <f>IFERROR(INDEX(INSUMOS!$D:$D,MATCH(C4707,INSUMOS!$B:$B,0)),"")</f>
        <v/>
      </c>
      <c r="G4707" s="701"/>
      <c r="H4707" s="603">
        <f>IFERROR(G4707*F4707,0)</f>
        <v>0</v>
      </c>
      <c r="I4707" s="692"/>
    </row>
    <row r="4708" spans="2:9">
      <c r="B4708" s="599"/>
      <c r="C4708" s="606"/>
      <c r="D4708" s="601"/>
      <c r="E4708" s="601" t="str">
        <f>IFERROR(INDEX(INSUMOS!$C:$C,MATCH(C4708,INSUMOS!$B:$B,0)),"")</f>
        <v/>
      </c>
      <c r="F4708" s="602"/>
      <c r="G4708" s="601"/>
      <c r="H4708" s="614" t="s">
        <v>307</v>
      </c>
      <c r="I4708" s="699">
        <f>SUM(H4702:H4707)</f>
        <v>2183.974854861905</v>
      </c>
    </row>
    <row r="4709" spans="2:9">
      <c r="B4709" s="599"/>
      <c r="C4709" s="691" t="s">
        <v>317</v>
      </c>
      <c r="D4709" s="601"/>
      <c r="E4709" s="602"/>
      <c r="F4709" s="602"/>
      <c r="G4709" s="601"/>
      <c r="H4709" s="602"/>
      <c r="I4709" s="692"/>
    </row>
    <row r="4710" spans="2:9" ht="30">
      <c r="B4710" s="693" t="s">
        <v>295</v>
      </c>
      <c r="C4710" s="694" t="s">
        <v>296</v>
      </c>
      <c r="D4710" s="613" t="s">
        <v>238</v>
      </c>
      <c r="E4710" s="613" t="s">
        <v>22</v>
      </c>
      <c r="F4710" s="613" t="s">
        <v>314</v>
      </c>
      <c r="G4710" s="613" t="s">
        <v>315</v>
      </c>
      <c r="H4710" s="598" t="s">
        <v>301</v>
      </c>
      <c r="I4710" s="692"/>
    </row>
    <row r="4711" spans="2:9">
      <c r="B4711" s="599"/>
      <c r="C4711" s="616" t="s">
        <v>461</v>
      </c>
      <c r="D4711" s="615">
        <v>0.01</v>
      </c>
      <c r="E4711" s="617">
        <v>1</v>
      </c>
      <c r="F4711" s="603">
        <f>+I4699</f>
        <v>43679.497097238098</v>
      </c>
      <c r="G4711" s="601">
        <v>0.01</v>
      </c>
      <c r="H4711" s="603">
        <f>IFERROR(G4711*F4711,0)</f>
        <v>436.79497097238101</v>
      </c>
      <c r="I4711" s="692"/>
    </row>
    <row r="4712" spans="2:9">
      <c r="B4712" s="599"/>
      <c r="C4712" s="662"/>
      <c r="E4712" s="601" t="str">
        <f>IFERROR(INDEX(INSUMOS!$C:$C,MATCH(C4712,INSUMOS!$B:$B,0)),"")</f>
        <v/>
      </c>
      <c r="F4712" s="603" t="str">
        <f>IFERROR(INDEX(INSUMOS!$D:$D,MATCH(C4712,INSUMOS!$B:$B,0)),"")</f>
        <v/>
      </c>
      <c r="G4712" s="601">
        <v>1</v>
      </c>
      <c r="H4712" s="603">
        <f>IFERROR(G4712*F4712,0)</f>
        <v>0</v>
      </c>
      <c r="I4712" s="692"/>
    </row>
    <row r="4713" spans="2:9">
      <c r="B4713" s="599"/>
      <c r="C4713" s="606"/>
      <c r="D4713" s="601" t="str">
        <f>IFERROR(INDEX(INSUMOS!$C:$C,MATCH(C4713,INSUMOS!$B:$B,0)),"")</f>
        <v/>
      </c>
      <c r="E4713" s="602"/>
      <c r="F4713" s="603" t="str">
        <f>IFERROR(INDEX(INSUMOS!$D:$D,MATCH(C4713,INSUMOS!$B:$B,0)),"")</f>
        <v/>
      </c>
      <c r="G4713" s="601"/>
      <c r="H4713" s="603">
        <f>IFERROR(G4713*F4713,0)</f>
        <v>0</v>
      </c>
      <c r="I4713" s="692"/>
    </row>
    <row r="4714" spans="2:9" ht="15.75" thickBot="1">
      <c r="B4714" s="702"/>
      <c r="C4714" s="703"/>
      <c r="D4714" s="704"/>
      <c r="E4714" s="705"/>
      <c r="F4714" s="705"/>
      <c r="G4714" s="704"/>
      <c r="H4714" s="706" t="s">
        <v>307</v>
      </c>
      <c r="I4714" s="707">
        <f>SUM(H4711:H4713)</f>
        <v>436.79497097238101</v>
      </c>
    </row>
    <row r="4715" spans="2:9" ht="15.75" thickBot="1"/>
    <row r="4716" spans="2:9" ht="33" customHeight="1" thickBot="1">
      <c r="B4716" s="571"/>
      <c r="C4716" s="572" t="str">
        <f>+$C$2</f>
        <v>MANTENIMIENTO RESTAURANTES ESCOLARES</v>
      </c>
      <c r="D4716" s="573"/>
      <c r="E4716" s="573"/>
      <c r="F4716" s="573"/>
      <c r="G4716" s="574"/>
      <c r="H4716" s="575"/>
      <c r="I4716" s="576"/>
    </row>
    <row r="4717" spans="2:9" ht="33" customHeight="1" thickBot="1">
      <c r="B4717" s="577"/>
      <c r="C4717" s="578" t="str">
        <f>+$C$3</f>
        <v>GOBERNACION DE ANTIOQUIA</v>
      </c>
      <c r="D4717" s="579"/>
      <c r="E4717" s="579"/>
      <c r="F4717" s="579"/>
      <c r="G4717" s="580"/>
      <c r="H4717" s="581"/>
      <c r="I4717" s="582"/>
    </row>
    <row r="4718" spans="2:9" ht="15.75" thickBot="1">
      <c r="B4718" s="593"/>
      <c r="I4718" s="595"/>
    </row>
    <row r="4719" spans="2:9" ht="15.75" thickBot="1">
      <c r="B4719" s="523" t="s">
        <v>6</v>
      </c>
      <c r="C4719" s="773" t="str">
        <f>INDEX(ACTIVIDADES!$C:$C,MATCH(B4720,ACTIVIDADES!$B:$B,0))</f>
        <v>Suministro e intalación de SALIDA ELECTRICA PARA SENSOR DE PRESENCIA, 120V  en tubería EMT 1/2". Incluye: Aparato, 9m de cable N°12 AWG HF LS , conectores, tubería EMT 1/2", caja metálica 12x12x5cm, andamios certificados,  elementos de fijación y marcación</v>
      </c>
      <c r="D4719" s="774"/>
      <c r="E4719" s="774"/>
      <c r="F4719" s="774"/>
      <c r="G4719" s="775"/>
      <c r="H4719" s="587" t="s">
        <v>289</v>
      </c>
      <c r="I4719" s="588" t="s">
        <v>290</v>
      </c>
    </row>
    <row r="4720" spans="2:9">
      <c r="B4720" s="779">
        <f>+ACTIVIDADES!B145</f>
        <v>13.059999999999999</v>
      </c>
      <c r="C4720" s="776"/>
      <c r="D4720" s="777"/>
      <c r="E4720" s="777"/>
      <c r="F4720" s="777"/>
      <c r="G4720" s="778"/>
      <c r="H4720" s="585">
        <f>IF(I4723=0,0,I4739/I4723)</f>
        <v>0.61882741209504788</v>
      </c>
      <c r="I4720" s="688">
        <f>IF(I4723=0,0,I4745/I4723)</f>
        <v>0.35959678104240772</v>
      </c>
    </row>
    <row r="4721" spans="2:10" ht="15.75" thickBot="1">
      <c r="B4721" s="780"/>
      <c r="C4721" s="776"/>
      <c r="D4721" s="777"/>
      <c r="E4721" s="777"/>
      <c r="F4721" s="777"/>
      <c r="G4721" s="778"/>
      <c r="H4721" s="587" t="s">
        <v>291</v>
      </c>
      <c r="I4721" s="588" t="s">
        <v>292</v>
      </c>
    </row>
    <row r="4722" spans="2:10" ht="15.75" thickBot="1">
      <c r="B4722" s="523" t="s">
        <v>22</v>
      </c>
      <c r="C4722" s="776"/>
      <c r="D4722" s="777"/>
      <c r="E4722" s="777"/>
      <c r="F4722" s="777"/>
      <c r="G4722" s="778"/>
      <c r="H4722" s="585">
        <f>IF(I4723=0,0,I4754/I4723)</f>
        <v>1.7979839052120385E-2</v>
      </c>
      <c r="I4722" s="688">
        <f>IF(I4723=0,0,I4760/I4723)</f>
        <v>3.5959678104240775E-3</v>
      </c>
    </row>
    <row r="4723" spans="2:10">
      <c r="B4723" s="565" t="str">
        <f>INDEX(ACTIVIDADES!$D:$D,MATCH(B4720,ACTIVIDADES!$B:$B,0))</f>
        <v>un</v>
      </c>
      <c r="C4723" s="776"/>
      <c r="D4723" s="777"/>
      <c r="E4723" s="777"/>
      <c r="F4723" s="777"/>
      <c r="G4723" s="778"/>
      <c r="H4723" s="689" t="s">
        <v>293</v>
      </c>
      <c r="I4723" s="690">
        <f>SUM(I4739:I4760)</f>
        <v>121467.98692307237</v>
      </c>
      <c r="J4723" s="570">
        <f>+B4720</f>
        <v>13.059999999999999</v>
      </c>
    </row>
    <row r="4724" spans="2:10">
      <c r="B4724" s="599"/>
      <c r="C4724" s="691" t="s">
        <v>294</v>
      </c>
      <c r="D4724" s="601"/>
      <c r="E4724" s="602"/>
      <c r="F4724" s="602"/>
      <c r="G4724" s="601"/>
      <c r="H4724" s="602"/>
      <c r="I4724" s="692"/>
    </row>
    <row r="4725" spans="2:10">
      <c r="B4725" s="693" t="s">
        <v>295</v>
      </c>
      <c r="C4725" s="694" t="s">
        <v>296</v>
      </c>
      <c r="D4725" s="598" t="s">
        <v>297</v>
      </c>
      <c r="E4725" s="598" t="s">
        <v>298</v>
      </c>
      <c r="F4725" s="598" t="s">
        <v>299</v>
      </c>
      <c r="G4725" s="598" t="s">
        <v>300</v>
      </c>
      <c r="H4725" s="598" t="s">
        <v>301</v>
      </c>
      <c r="I4725" s="692"/>
    </row>
    <row r="4726" spans="2:10">
      <c r="B4726" s="599"/>
      <c r="C4726" s="709" t="s">
        <v>536</v>
      </c>
      <c r="D4726" s="601" t="str">
        <f>IFERROR(INDEX(INSUMOS!$C:$C,MATCH(C4726,INSUMOS!$B:$B,0)),"")</f>
        <v>m</v>
      </c>
      <c r="E4726" s="100">
        <v>9.1</v>
      </c>
      <c r="F4726" s="603">
        <f>IFERROR(INDEX(INSUMOS!$D:$D,MATCH(C4726,INSUMOS!$B:$B,0)),"")</f>
        <v>2850</v>
      </c>
      <c r="G4726" s="615">
        <v>0.1</v>
      </c>
      <c r="H4726" s="603">
        <f>IFERROR(G4726*F4726*E4726+F4726*E4726,0)</f>
        <v>28528.5</v>
      </c>
      <c r="I4726" s="692"/>
    </row>
    <row r="4727" spans="2:10">
      <c r="B4727" s="599"/>
      <c r="C4727" s="708" t="s">
        <v>525</v>
      </c>
      <c r="D4727" s="601" t="str">
        <f>IFERROR(INDEX(INSUMOS!$C:$C,MATCH(C4727,INSUMOS!$B:$B,0)),"")</f>
        <v>un</v>
      </c>
      <c r="E4727" s="478">
        <v>1</v>
      </c>
      <c r="F4727" s="603">
        <f>IFERROR(INDEX(INSUMOS!$D:$D,MATCH(C4727,INSUMOS!$B:$B,0)),"")</f>
        <v>9573.2000000000007</v>
      </c>
      <c r="G4727" s="615"/>
      <c r="H4727" s="603">
        <f t="shared" ref="H4727:H4738" si="128">IFERROR(G4727*F4727*E4727+F4727*E4727,0)</f>
        <v>9573.2000000000007</v>
      </c>
      <c r="I4727" s="692"/>
    </row>
    <row r="4728" spans="2:10" ht="15.75" customHeight="1">
      <c r="B4728" s="599"/>
      <c r="C4728" s="708" t="s">
        <v>526</v>
      </c>
      <c r="D4728" s="601" t="str">
        <f>IFERROR(INDEX(INSUMOS!$C:$C,MATCH(C4728,INSUMOS!$B:$B,0)),"")</f>
        <v>m</v>
      </c>
      <c r="E4728" s="478">
        <v>3.1</v>
      </c>
      <c r="F4728" s="603">
        <f>IFERROR(INDEX(INSUMOS!$D:$D,MATCH(C4728,INSUMOS!$B:$B,0)),"")</f>
        <v>6943.2</v>
      </c>
      <c r="G4728" s="615"/>
      <c r="H4728" s="603">
        <f t="shared" si="128"/>
        <v>21523.919999999998</v>
      </c>
      <c r="I4728" s="692"/>
    </row>
    <row r="4729" spans="2:10">
      <c r="B4729" s="599"/>
      <c r="C4729" s="708" t="s">
        <v>527</v>
      </c>
      <c r="D4729" s="601" t="str">
        <f>IFERROR(INDEX(INSUMOS!$C:$C,MATCH(C4729,INSUMOS!$B:$B,0)),"")</f>
        <v>un</v>
      </c>
      <c r="E4729" s="478">
        <v>1</v>
      </c>
      <c r="F4729" s="603">
        <f>IFERROR(INDEX(INSUMOS!$D:$D,MATCH(C4729,INSUMOS!$B:$B,0)),"")</f>
        <v>841.6</v>
      </c>
      <c r="G4729" s="615"/>
      <c r="H4729" s="603">
        <f t="shared" si="128"/>
        <v>841.6</v>
      </c>
      <c r="I4729" s="692"/>
    </row>
    <row r="4730" spans="2:10">
      <c r="B4730" s="599"/>
      <c r="C4730" s="708" t="s">
        <v>528</v>
      </c>
      <c r="D4730" s="601" t="str">
        <f>IFERROR(INDEX(INSUMOS!$C:$C,MATCH(C4730,INSUMOS!$B:$B,0)),"")</f>
        <v>un</v>
      </c>
      <c r="E4730" s="478">
        <v>2</v>
      </c>
      <c r="F4730" s="603">
        <f>IFERROR(INDEX(INSUMOS!$D:$D,MATCH(C4730,INSUMOS!$B:$B,0)),"")</f>
        <v>894.2</v>
      </c>
      <c r="G4730" s="615"/>
      <c r="H4730" s="603">
        <f t="shared" si="128"/>
        <v>1788.4</v>
      </c>
      <c r="I4730" s="692"/>
    </row>
    <row r="4731" spans="2:10" ht="30">
      <c r="B4731" s="599"/>
      <c r="C4731" s="708" t="s">
        <v>529</v>
      </c>
      <c r="D4731" s="601" t="str">
        <f>IFERROR(INDEX(INSUMOS!$C:$C,MATCH(C4731,INSUMOS!$B:$B,0)),"")</f>
        <v>un</v>
      </c>
      <c r="E4731" s="478">
        <v>3</v>
      </c>
      <c r="F4731" s="603">
        <f>IFERROR(INDEX(INSUMOS!$D:$D,MATCH(C4731,INSUMOS!$B:$B,0)),"")</f>
        <v>473.4</v>
      </c>
      <c r="G4731" s="615"/>
      <c r="H4731" s="603">
        <f t="shared" si="128"/>
        <v>1420.1999999999998</v>
      </c>
      <c r="I4731" s="692"/>
    </row>
    <row r="4732" spans="2:10">
      <c r="B4732" s="599"/>
      <c r="C4732" s="682" t="s">
        <v>530</v>
      </c>
      <c r="D4732" s="601" t="str">
        <f>IFERROR(INDEX(INSUMOS!$C:$C,MATCH(C4732,INSUMOS!$B:$B,0)),"")</f>
        <v>un</v>
      </c>
      <c r="E4732" s="478">
        <v>0.5</v>
      </c>
      <c r="F4732" s="603">
        <f>IFERROR(INDEX(INSUMOS!$D:$D,MATCH(C4732,INSUMOS!$B:$B,0)),"")</f>
        <v>1315</v>
      </c>
      <c r="G4732" s="615"/>
      <c r="H4732" s="603">
        <f t="shared" si="128"/>
        <v>657.5</v>
      </c>
      <c r="I4732" s="692"/>
    </row>
    <row r="4733" spans="2:10">
      <c r="B4733" s="599"/>
      <c r="C4733" s="682" t="s">
        <v>538</v>
      </c>
      <c r="D4733" s="601" t="str">
        <f>IFERROR(INDEX(INSUMOS!$C:$C,MATCH(C4733,INSUMOS!$B:$B,0)),"")</f>
        <v/>
      </c>
      <c r="E4733" s="478">
        <v>1</v>
      </c>
      <c r="F4733" s="603" t="str">
        <f>IFERROR(INDEX(INSUMOS!$D:$D,MATCH(C4733,INSUMOS!$B:$B,0)),"")</f>
        <v/>
      </c>
      <c r="G4733" s="615"/>
      <c r="H4733" s="603">
        <f t="shared" si="128"/>
        <v>0</v>
      </c>
      <c r="I4733" s="692"/>
    </row>
    <row r="4734" spans="2:10">
      <c r="B4734" s="599"/>
      <c r="C4734" s="708" t="s">
        <v>531</v>
      </c>
      <c r="D4734" s="601" t="str">
        <f>IFERROR(INDEX(INSUMOS!$C:$C,MATCH(C4734,INSUMOS!$B:$B,0)),"")</f>
        <v>un</v>
      </c>
      <c r="E4734" s="478">
        <v>2</v>
      </c>
      <c r="F4734" s="603">
        <f>IFERROR(INDEX(INSUMOS!$D:$D,MATCH(C4734,INSUMOS!$B:$B,0)),"")</f>
        <v>263</v>
      </c>
      <c r="G4734" s="615"/>
      <c r="H4734" s="603">
        <f t="shared" si="128"/>
        <v>526</v>
      </c>
      <c r="I4734" s="692"/>
    </row>
    <row r="4735" spans="2:10">
      <c r="B4735" s="599"/>
      <c r="C4735" s="682" t="s">
        <v>539</v>
      </c>
      <c r="D4735" s="601" t="str">
        <f>IFERROR(INDEX(INSUMOS!$C:$C,MATCH(C4735,INSUMOS!$B:$B,0)),"")</f>
        <v/>
      </c>
      <c r="E4735" s="478">
        <v>1</v>
      </c>
      <c r="F4735" s="603" t="str">
        <f>IFERROR(INDEX(INSUMOS!$D:$D,MATCH(C4735,INSUMOS!$B:$B,0)),"")</f>
        <v/>
      </c>
      <c r="G4735" s="615"/>
      <c r="H4735" s="603">
        <f t="shared" si="128"/>
        <v>0</v>
      </c>
      <c r="I4735" s="692"/>
    </row>
    <row r="4736" spans="2:10">
      <c r="B4736" s="599"/>
      <c r="C4736" s="682" t="s">
        <v>540</v>
      </c>
      <c r="D4736" s="601" t="str">
        <f>IFERROR(INDEX(INSUMOS!$C:$C,MATCH(C4736,INSUMOS!$B:$B,0)),"")</f>
        <v>m</v>
      </c>
      <c r="E4736" s="711">
        <v>1</v>
      </c>
      <c r="F4736" s="603">
        <f>IFERROR(INDEX(INSUMOS!$D:$D,MATCH(C4736,INSUMOS!$B:$B,0)),"")</f>
        <v>8889.4</v>
      </c>
      <c r="G4736" s="615"/>
      <c r="H4736" s="603">
        <f t="shared" si="128"/>
        <v>8889.4</v>
      </c>
      <c r="I4736" s="692"/>
    </row>
    <row r="4737" spans="2:9">
      <c r="B4737" s="599"/>
      <c r="C4737" s="708" t="s">
        <v>533</v>
      </c>
      <c r="D4737" s="601" t="str">
        <f>IFERROR(INDEX(INSUMOS!$C:$C,MATCH(C4737,INSUMOS!$B:$B,0)),"")</f>
        <v>un</v>
      </c>
      <c r="E4737" s="712">
        <v>3</v>
      </c>
      <c r="F4737" s="603">
        <f>IFERROR(INDEX(INSUMOS!$D:$D,MATCH(C4737,INSUMOS!$B:$B,0)),"")</f>
        <v>473</v>
      </c>
      <c r="G4737" s="615"/>
      <c r="H4737" s="603">
        <f t="shared" si="128"/>
        <v>1419</v>
      </c>
      <c r="I4737" s="692"/>
    </row>
    <row r="4738" spans="2:9">
      <c r="B4738" s="599"/>
      <c r="C4738" s="708"/>
      <c r="D4738" s="601" t="str">
        <f>IFERROR(INDEX(INSUMOS!$C:$C,MATCH(C4738,INSUMOS!$B:$B,0)),"")</f>
        <v/>
      </c>
      <c r="E4738" s="712"/>
      <c r="F4738" s="603" t="str">
        <f>IFERROR(INDEX(INSUMOS!$D:$D,MATCH(C4738,INSUMOS!$B:$B,0)),"")</f>
        <v/>
      </c>
      <c r="G4738" s="615"/>
      <c r="H4738" s="603">
        <f t="shared" si="128"/>
        <v>0</v>
      </c>
      <c r="I4738" s="692"/>
    </row>
    <row r="4739" spans="2:9">
      <c r="B4739" s="599"/>
      <c r="C4739" s="606"/>
      <c r="D4739" s="601"/>
      <c r="E4739" s="602"/>
      <c r="F4739" s="602"/>
      <c r="G4739" s="601"/>
      <c r="H4739" s="614" t="s">
        <v>307</v>
      </c>
      <c r="I4739" s="699">
        <f>SUM(H4726:H4738)</f>
        <v>75167.719999999987</v>
      </c>
    </row>
    <row r="4740" spans="2:9">
      <c r="B4740" s="599"/>
      <c r="C4740" s="691" t="s">
        <v>308</v>
      </c>
      <c r="D4740" s="601"/>
      <c r="E4740" s="602"/>
      <c r="F4740" s="602"/>
      <c r="G4740" s="601"/>
      <c r="H4740" s="602"/>
      <c r="I4740" s="692"/>
    </row>
    <row r="4741" spans="2:9">
      <c r="B4741" s="693" t="s">
        <v>295</v>
      </c>
      <c r="C4741" s="694" t="s">
        <v>296</v>
      </c>
      <c r="D4741" s="598" t="s">
        <v>309</v>
      </c>
      <c r="E4741" s="612" t="s">
        <v>310</v>
      </c>
      <c r="F4741" s="612"/>
      <c r="G4741" s="613" t="s">
        <v>311</v>
      </c>
      <c r="H4741" s="614" t="s">
        <v>301</v>
      </c>
      <c r="I4741" s="692"/>
    </row>
    <row r="4742" spans="2:9">
      <c r="B4742" s="599"/>
      <c r="C4742" s="606" t="s">
        <v>521</v>
      </c>
      <c r="D4742" s="601">
        <v>1</v>
      </c>
      <c r="E4742" s="615">
        <f>IFERROR(INDEX('MANO DE OBRA'!$F:$F,MATCH(C4742,'MANO DE OBRA'!$B:$B,0)),"")</f>
        <v>0.77116642793298318</v>
      </c>
      <c r="F4742" s="603">
        <f>IFERROR(INDEX('MANO DE OBRA'!$J:$J,MATCH(C4742,'MANO DE OBRA'!$B:$B,0)),"")</f>
        <v>103371.47181666666</v>
      </c>
      <c r="G4742" s="83">
        <v>7</v>
      </c>
      <c r="H4742" s="603">
        <f>IFERROR((F4742/G4742)*D4742,0)</f>
        <v>14767.353116666665</v>
      </c>
      <c r="I4742" s="692"/>
    </row>
    <row r="4743" spans="2:9">
      <c r="B4743" s="599"/>
      <c r="C4743" s="606" t="s">
        <v>522</v>
      </c>
      <c r="D4743" s="601">
        <v>1</v>
      </c>
      <c r="E4743" s="615">
        <f>IFERROR(INDEX('MANO DE OBRA'!$F:$F,MATCH(C4743,'MANO DE OBRA'!$B:$B,0)),"")</f>
        <v>0.60540000000000005</v>
      </c>
      <c r="F4743" s="603">
        <f>IFERROR(INDEX('MANO DE OBRA'!$J:$J,MATCH(C4743,'MANO DE OBRA'!$B:$B,0)),"")</f>
        <v>202385.00786400001</v>
      </c>
      <c r="G4743" s="83">
        <f>+G4742</f>
        <v>7</v>
      </c>
      <c r="H4743" s="603">
        <f>IFERROR((F4743/G4743)*D4743,0)</f>
        <v>28912.143980571429</v>
      </c>
      <c r="I4743" s="692"/>
    </row>
    <row r="4744" spans="2:9">
      <c r="B4744" s="599"/>
      <c r="C4744" s="606"/>
      <c r="D4744" s="601"/>
      <c r="E4744" s="615" t="str">
        <f>IFERROR(INDEX('MANO DE OBRA'!$F:$F,MATCH(C4744,'MANO DE OBRA'!$B:$B,0)),"")</f>
        <v/>
      </c>
      <c r="F4744" s="603" t="str">
        <f>IFERROR(INDEX('MANO DE OBRA'!$J:$J,MATCH(C4744,'MANO DE OBRA'!$B:$B,0)),"")</f>
        <v/>
      </c>
      <c r="G4744" s="83"/>
      <c r="H4744" s="603">
        <f>IFERROR((F4744/G4744)*D4744,0)</f>
        <v>0</v>
      </c>
      <c r="I4744" s="692"/>
    </row>
    <row r="4745" spans="2:9">
      <c r="B4745" s="599"/>
      <c r="C4745" s="606"/>
      <c r="D4745" s="601"/>
      <c r="E4745" s="602"/>
      <c r="F4745" s="603" t="str">
        <f>IFERROR(INDEX('MANO DE OBRA'!$J:$J,MATCH(C4745,'MANO DE OBRA'!$B:$B,0)),"")</f>
        <v/>
      </c>
      <c r="G4745" s="601"/>
      <c r="H4745" s="614" t="s">
        <v>307</v>
      </c>
      <c r="I4745" s="699">
        <f>SUM(H4742:H4744)</f>
        <v>43679.497097238098</v>
      </c>
    </row>
    <row r="4746" spans="2:9">
      <c r="B4746" s="599"/>
      <c r="C4746" s="691" t="s">
        <v>313</v>
      </c>
      <c r="D4746" s="601"/>
      <c r="E4746" s="602"/>
      <c r="F4746" s="602"/>
      <c r="G4746" s="601"/>
      <c r="H4746" s="602"/>
      <c r="I4746" s="692"/>
    </row>
    <row r="4747" spans="2:9" ht="30">
      <c r="B4747" s="693" t="s">
        <v>295</v>
      </c>
      <c r="C4747" s="694" t="s">
        <v>296</v>
      </c>
      <c r="D4747" s="613" t="s">
        <v>238</v>
      </c>
      <c r="E4747" s="613" t="s">
        <v>22</v>
      </c>
      <c r="F4747" s="613" t="s">
        <v>314</v>
      </c>
      <c r="G4747" s="613" t="s">
        <v>315</v>
      </c>
      <c r="H4747" s="613" t="s">
        <v>301</v>
      </c>
      <c r="I4747" s="692"/>
    </row>
    <row r="4748" spans="2:9">
      <c r="B4748" s="599"/>
      <c r="C4748" s="616" t="s">
        <v>316</v>
      </c>
      <c r="D4748" s="615">
        <v>0.05</v>
      </c>
      <c r="E4748" s="602"/>
      <c r="F4748" s="603">
        <f>+I4745</f>
        <v>43679.497097238098</v>
      </c>
      <c r="G4748" s="601">
        <v>1</v>
      </c>
      <c r="H4748" s="603">
        <f>IFERROR(G4748*F4748*D4748,0)</f>
        <v>2183.974854861905</v>
      </c>
      <c r="I4748" s="692"/>
    </row>
    <row r="4749" spans="2:9">
      <c r="B4749" s="599"/>
      <c r="C4749" s="606"/>
      <c r="D4749" s="601"/>
      <c r="E4749" s="601" t="str">
        <f>IFERROR(INDEX(INSUMOS!$C:$C,MATCH(C4749,INSUMOS!$B:$B,0)),"")</f>
        <v/>
      </c>
      <c r="F4749" s="700" t="str">
        <f>IFERROR(INDEX(INSUMOS!$D:$D,MATCH(C4749,INSUMOS!$B:$B,0)),"")</f>
        <v/>
      </c>
      <c r="G4749" s="701"/>
      <c r="H4749" s="603">
        <f>IFERROR(G4749*F4749,0)</f>
        <v>0</v>
      </c>
      <c r="I4749" s="692"/>
    </row>
    <row r="4750" spans="2:9">
      <c r="B4750" s="599"/>
      <c r="C4750" s="662"/>
      <c r="D4750" s="601"/>
      <c r="E4750" s="601" t="str">
        <f>IFERROR(INDEX(INSUMOS!$C:$C,MATCH(C4750,INSUMOS!$B:$B,0)),"")</f>
        <v/>
      </c>
      <c r="F4750" s="700" t="str">
        <f>IFERROR(INDEX(INSUMOS!$D:$D,MATCH(C4750,INSUMOS!$B:$B,0)),"")</f>
        <v/>
      </c>
      <c r="G4750" s="701"/>
      <c r="H4750" s="603">
        <f>IFERROR(G4750*F4750,0)</f>
        <v>0</v>
      </c>
      <c r="I4750" s="692"/>
    </row>
    <row r="4751" spans="2:9">
      <c r="B4751" s="599"/>
      <c r="C4751" s="662"/>
      <c r="D4751" s="601"/>
      <c r="E4751" s="601" t="str">
        <f>IFERROR(INDEX(INSUMOS!$C:$C,MATCH(C4751,INSUMOS!$B:$B,0)),"")</f>
        <v/>
      </c>
      <c r="F4751" s="700" t="str">
        <f>IFERROR(INDEX(INSUMOS!$D:$D,MATCH(C4751,INSUMOS!$B:$B,0)),"")</f>
        <v/>
      </c>
      <c r="G4751" s="701"/>
      <c r="H4751" s="603">
        <f>IFERROR(G4751*F4751,0)</f>
        <v>0</v>
      </c>
      <c r="I4751" s="692"/>
    </row>
    <row r="4752" spans="2:9">
      <c r="B4752" s="599"/>
      <c r="C4752" s="662"/>
      <c r="D4752" s="601"/>
      <c r="E4752" s="601" t="str">
        <f>IFERROR(INDEX(INSUMOS!$C:$C,MATCH(C4752,INSUMOS!$B:$B,0)),"")</f>
        <v/>
      </c>
      <c r="F4752" s="700" t="str">
        <f>IFERROR(INDEX(INSUMOS!$D:$D,MATCH(C4752,INSUMOS!$B:$B,0)),"")</f>
        <v/>
      </c>
      <c r="G4752" s="701"/>
      <c r="H4752" s="603">
        <f>IFERROR(G4752*F4752,0)</f>
        <v>0</v>
      </c>
      <c r="I4752" s="692"/>
    </row>
    <row r="4753" spans="2:9">
      <c r="B4753" s="599"/>
      <c r="C4753" s="662"/>
      <c r="D4753" s="601"/>
      <c r="E4753" s="601" t="str">
        <f>IFERROR(INDEX(INSUMOS!$C:$C,MATCH(C4753,INSUMOS!$B:$B,0)),"")</f>
        <v/>
      </c>
      <c r="F4753" s="700" t="str">
        <f>IFERROR(INDEX(INSUMOS!$D:$D,MATCH(C4753,INSUMOS!$B:$B,0)),"")</f>
        <v/>
      </c>
      <c r="G4753" s="701"/>
      <c r="H4753" s="603">
        <f>IFERROR(G4753*F4753,0)</f>
        <v>0</v>
      </c>
      <c r="I4753" s="692"/>
    </row>
    <row r="4754" spans="2:9">
      <c r="B4754" s="599"/>
      <c r="C4754" s="606"/>
      <c r="D4754" s="601"/>
      <c r="E4754" s="601" t="str">
        <f>IFERROR(INDEX(INSUMOS!$C:$C,MATCH(C4754,INSUMOS!$B:$B,0)),"")</f>
        <v/>
      </c>
      <c r="F4754" s="602"/>
      <c r="G4754" s="601"/>
      <c r="H4754" s="614" t="s">
        <v>307</v>
      </c>
      <c r="I4754" s="699">
        <f>SUM(H4748:H4753)</f>
        <v>2183.974854861905</v>
      </c>
    </row>
    <row r="4755" spans="2:9">
      <c r="B4755" s="599"/>
      <c r="C4755" s="691" t="s">
        <v>317</v>
      </c>
      <c r="D4755" s="601"/>
      <c r="E4755" s="602"/>
      <c r="F4755" s="602"/>
      <c r="G4755" s="601"/>
      <c r="H4755" s="602"/>
      <c r="I4755" s="692"/>
    </row>
    <row r="4756" spans="2:9" ht="30">
      <c r="B4756" s="693" t="s">
        <v>295</v>
      </c>
      <c r="C4756" s="694" t="s">
        <v>296</v>
      </c>
      <c r="D4756" s="613" t="s">
        <v>238</v>
      </c>
      <c r="E4756" s="613" t="s">
        <v>22</v>
      </c>
      <c r="F4756" s="613" t="s">
        <v>314</v>
      </c>
      <c r="G4756" s="613" t="s">
        <v>315</v>
      </c>
      <c r="H4756" s="598" t="s">
        <v>301</v>
      </c>
      <c r="I4756" s="692"/>
    </row>
    <row r="4757" spans="2:9">
      <c r="B4757" s="599"/>
      <c r="C4757" s="616" t="s">
        <v>461</v>
      </c>
      <c r="D4757" s="615">
        <v>0.01</v>
      </c>
      <c r="E4757" s="617">
        <v>1</v>
      </c>
      <c r="F4757" s="603">
        <f>+I4745</f>
        <v>43679.497097238098</v>
      </c>
      <c r="G4757" s="601">
        <v>0.01</v>
      </c>
      <c r="H4757" s="603">
        <f>IFERROR(G4757*F4757,0)</f>
        <v>436.79497097238101</v>
      </c>
      <c r="I4757" s="692"/>
    </row>
    <row r="4758" spans="2:9">
      <c r="B4758" s="599"/>
      <c r="C4758" s="662"/>
      <c r="E4758" s="601" t="str">
        <f>IFERROR(INDEX(INSUMOS!$C:$C,MATCH(C4758,INSUMOS!$B:$B,0)),"")</f>
        <v/>
      </c>
      <c r="F4758" s="603" t="str">
        <f>IFERROR(INDEX(INSUMOS!$D:$D,MATCH(C4758,INSUMOS!$B:$B,0)),"")</f>
        <v/>
      </c>
      <c r="G4758" s="601">
        <v>1</v>
      </c>
      <c r="H4758" s="603">
        <f>IFERROR(G4758*F4758,0)</f>
        <v>0</v>
      </c>
      <c r="I4758" s="692"/>
    </row>
    <row r="4759" spans="2:9">
      <c r="B4759" s="599"/>
      <c r="C4759" s="606"/>
      <c r="D4759" s="601" t="str">
        <f>IFERROR(INDEX(INSUMOS!$C:$C,MATCH(C4759,INSUMOS!$B:$B,0)),"")</f>
        <v/>
      </c>
      <c r="E4759" s="602"/>
      <c r="F4759" s="603" t="str">
        <f>IFERROR(INDEX(INSUMOS!$D:$D,MATCH(C4759,INSUMOS!$B:$B,0)),"")</f>
        <v/>
      </c>
      <c r="G4759" s="601"/>
      <c r="H4759" s="603">
        <f>IFERROR(G4759*F4759,0)</f>
        <v>0</v>
      </c>
      <c r="I4759" s="692"/>
    </row>
    <row r="4760" spans="2:9" ht="15.75" thickBot="1">
      <c r="B4760" s="702"/>
      <c r="C4760" s="703"/>
      <c r="D4760" s="704"/>
      <c r="E4760" s="705"/>
      <c r="F4760" s="705"/>
      <c r="G4760" s="704"/>
      <c r="H4760" s="706" t="s">
        <v>307</v>
      </c>
      <c r="I4760" s="707">
        <f>SUM(H4757:H4759)</f>
        <v>436.79497097238101</v>
      </c>
    </row>
    <row r="4761" spans="2:9" ht="15.75" thickBot="1"/>
    <row r="4762" spans="2:9" ht="33" customHeight="1" thickBot="1">
      <c r="B4762" s="571"/>
      <c r="C4762" s="572" t="str">
        <f>+$C$2</f>
        <v>MANTENIMIENTO RESTAURANTES ESCOLARES</v>
      </c>
      <c r="D4762" s="573"/>
      <c r="E4762" s="573"/>
      <c r="F4762" s="573"/>
      <c r="G4762" s="574"/>
      <c r="H4762" s="575"/>
      <c r="I4762" s="576"/>
    </row>
    <row r="4763" spans="2:9" ht="33" customHeight="1" thickBot="1">
      <c r="B4763" s="577"/>
      <c r="C4763" s="578" t="str">
        <f>+$C$3</f>
        <v>GOBERNACION DE ANTIOQUIA</v>
      </c>
      <c r="D4763" s="579"/>
      <c r="E4763" s="579"/>
      <c r="F4763" s="579"/>
      <c r="G4763" s="580"/>
      <c r="H4763" s="581"/>
      <c r="I4763" s="582"/>
    </row>
    <row r="4764" spans="2:9" ht="15.75" thickBot="1">
      <c r="B4764" s="593"/>
      <c r="I4764" s="595"/>
    </row>
    <row r="4765" spans="2:9" ht="15.75" thickBot="1">
      <c r="B4765" s="523" t="s">
        <v>6</v>
      </c>
      <c r="C4765" s="773" t="str">
        <f>INDEX(ACTIVIDADES!$C:$C,MATCH(B4766,ACTIVIDADES!$B:$B,0))</f>
        <v xml:space="preserve">Suministro e instalación de TOMA 20 A 250 V TRIFILAR. Incluye caja, elementos para su correcta instalación y funcionamiento. </v>
      </c>
      <c r="D4765" s="774"/>
      <c r="E4765" s="774"/>
      <c r="F4765" s="774"/>
      <c r="G4765" s="775"/>
      <c r="H4765" s="587" t="s">
        <v>289</v>
      </c>
      <c r="I4765" s="588" t="s">
        <v>290</v>
      </c>
    </row>
    <row r="4766" spans="2:9">
      <c r="B4766" s="779">
        <f>+ACTIVIDADES!B146</f>
        <v>13.069999999999999</v>
      </c>
      <c r="C4766" s="776"/>
      <c r="D4766" s="777"/>
      <c r="E4766" s="777"/>
      <c r="F4766" s="777"/>
      <c r="G4766" s="778"/>
      <c r="H4766" s="585">
        <f>IF(I4769=0,0,I4785/I4769)</f>
        <v>0.43791355873833965</v>
      </c>
      <c r="I4766" s="688">
        <f>IF(I4769=0,0,I4791/I4769)</f>
        <v>0.53027022760534004</v>
      </c>
    </row>
    <row r="4767" spans="2:9" ht="15.75" thickBot="1">
      <c r="B4767" s="780"/>
      <c r="C4767" s="776"/>
      <c r="D4767" s="777"/>
      <c r="E4767" s="777"/>
      <c r="F4767" s="777"/>
      <c r="G4767" s="778"/>
      <c r="H4767" s="587" t="s">
        <v>291</v>
      </c>
      <c r="I4767" s="588" t="s">
        <v>292</v>
      </c>
    </row>
    <row r="4768" spans="2:9" ht="15.75" thickBot="1">
      <c r="B4768" s="523" t="s">
        <v>22</v>
      </c>
      <c r="C4768" s="776"/>
      <c r="D4768" s="777"/>
      <c r="E4768" s="777"/>
      <c r="F4768" s="777"/>
      <c r="G4768" s="778"/>
      <c r="H4768" s="585">
        <f>IF(I4769=0,0,I4800/I4769)</f>
        <v>2.6513511380267002E-2</v>
      </c>
      <c r="I4768" s="688">
        <f>IF(I4769=0,0,I4806/I4769)</f>
        <v>5.3027022760534009E-3</v>
      </c>
    </row>
    <row r="4769" spans="2:10">
      <c r="B4769" s="565" t="str">
        <f>INDEX(ACTIVIDADES!$D:$D,MATCH(B4766,ACTIVIDADES!$B:$B,0))</f>
        <v>un</v>
      </c>
      <c r="C4769" s="776"/>
      <c r="D4769" s="777"/>
      <c r="E4769" s="777"/>
      <c r="F4769" s="777"/>
      <c r="G4769" s="778"/>
      <c r="H4769" s="689" t="s">
        <v>293</v>
      </c>
      <c r="I4769" s="690">
        <f>SUM(I4785:I4806)</f>
        <v>82372.146923072374</v>
      </c>
      <c r="J4769" s="570">
        <f>+B4766</f>
        <v>13.069999999999999</v>
      </c>
    </row>
    <row r="4770" spans="2:10">
      <c r="B4770" s="599"/>
      <c r="C4770" s="691" t="s">
        <v>294</v>
      </c>
      <c r="D4770" s="601"/>
      <c r="E4770" s="602"/>
      <c r="F4770" s="602"/>
      <c r="G4770" s="601"/>
      <c r="H4770" s="602"/>
      <c r="I4770" s="692"/>
    </row>
    <row r="4771" spans="2:10">
      <c r="B4771" s="693" t="s">
        <v>295</v>
      </c>
      <c r="C4771" s="694" t="s">
        <v>296</v>
      </c>
      <c r="D4771" s="598" t="s">
        <v>297</v>
      </c>
      <c r="E4771" s="598" t="s">
        <v>298</v>
      </c>
      <c r="F4771" s="598" t="s">
        <v>299</v>
      </c>
      <c r="G4771" s="598" t="s">
        <v>300</v>
      </c>
      <c r="H4771" s="598" t="s">
        <v>301</v>
      </c>
      <c r="I4771" s="692"/>
    </row>
    <row r="4772" spans="2:10">
      <c r="B4772" s="599"/>
      <c r="C4772" s="713" t="s">
        <v>541</v>
      </c>
      <c r="D4772" s="601" t="str">
        <f>IFERROR(INDEX(INSUMOS!$C:$C,MATCH(C4772,INSUMOS!$B:$B,0)),"")</f>
        <v>un</v>
      </c>
      <c r="E4772" s="100">
        <v>1</v>
      </c>
      <c r="F4772" s="603">
        <f>IFERROR(INDEX(INSUMOS!$D:$D,MATCH(C4772,INSUMOS!$B:$B,0)),"")</f>
        <v>19882.8</v>
      </c>
      <c r="G4772" s="615">
        <v>0.1</v>
      </c>
      <c r="H4772" s="603">
        <f>IFERROR(G4772*F4772*E4772+F4772*E4772,0)</f>
        <v>21871.079999999998</v>
      </c>
      <c r="I4772" s="692"/>
    </row>
    <row r="4773" spans="2:10">
      <c r="B4773" s="599"/>
      <c r="C4773" s="708" t="s">
        <v>525</v>
      </c>
      <c r="D4773" s="601" t="str">
        <f>IFERROR(INDEX(INSUMOS!$C:$C,MATCH(C4773,INSUMOS!$B:$B,0)),"")</f>
        <v>un</v>
      </c>
      <c r="E4773" s="478">
        <v>1</v>
      </c>
      <c r="F4773" s="603">
        <f>IFERROR(INDEX(INSUMOS!$D:$D,MATCH(C4773,INSUMOS!$B:$B,0)),"")</f>
        <v>9573.2000000000007</v>
      </c>
      <c r="G4773" s="615"/>
      <c r="H4773" s="603">
        <f t="shared" ref="H4773:H4784" si="129">IFERROR(G4773*F4773*E4773+F4773*E4773,0)</f>
        <v>9573.2000000000007</v>
      </c>
      <c r="I4773" s="692"/>
    </row>
    <row r="4774" spans="2:10">
      <c r="B4774" s="599"/>
      <c r="C4774" s="708" t="s">
        <v>528</v>
      </c>
      <c r="D4774" s="601" t="str">
        <f>IFERROR(INDEX(INSUMOS!$C:$C,MATCH(C4774,INSUMOS!$B:$B,0)),"")</f>
        <v>un</v>
      </c>
      <c r="E4774" s="478">
        <v>2</v>
      </c>
      <c r="F4774" s="603">
        <f>IFERROR(INDEX(INSUMOS!$D:$D,MATCH(C4774,INSUMOS!$B:$B,0)),"")</f>
        <v>894.2</v>
      </c>
      <c r="G4774" s="615"/>
      <c r="H4774" s="603">
        <f t="shared" si="129"/>
        <v>1788.4</v>
      </c>
      <c r="I4774" s="692"/>
    </row>
    <row r="4775" spans="2:10" ht="30">
      <c r="B4775" s="599"/>
      <c r="C4775" s="708" t="s">
        <v>529</v>
      </c>
      <c r="D4775" s="601" t="str">
        <f>IFERROR(INDEX(INSUMOS!$C:$C,MATCH(C4775,INSUMOS!$B:$B,0)),"")</f>
        <v>un</v>
      </c>
      <c r="E4775" s="478">
        <v>3</v>
      </c>
      <c r="F4775" s="603">
        <f>IFERROR(INDEX(INSUMOS!$D:$D,MATCH(C4775,INSUMOS!$B:$B,0)),"")</f>
        <v>473.4</v>
      </c>
      <c r="G4775" s="615"/>
      <c r="H4775" s="603">
        <f t="shared" si="129"/>
        <v>1420.1999999999998</v>
      </c>
      <c r="I4775" s="692"/>
    </row>
    <row r="4776" spans="2:10">
      <c r="B4776" s="599"/>
      <c r="C4776" s="708" t="s">
        <v>533</v>
      </c>
      <c r="D4776" s="601" t="str">
        <f>IFERROR(INDEX(INSUMOS!$C:$C,MATCH(C4776,INSUMOS!$B:$B,0)),"")</f>
        <v>un</v>
      </c>
      <c r="E4776" s="478">
        <v>3</v>
      </c>
      <c r="F4776" s="603">
        <f>IFERROR(INDEX(INSUMOS!$D:$D,MATCH(C4776,INSUMOS!$B:$B,0)),"")</f>
        <v>473</v>
      </c>
      <c r="G4776" s="615"/>
      <c r="H4776" s="603">
        <f t="shared" si="129"/>
        <v>1419</v>
      </c>
      <c r="I4776" s="692"/>
    </row>
    <row r="4777" spans="2:10">
      <c r="B4777" s="599"/>
      <c r="C4777" s="708"/>
      <c r="D4777" s="601" t="str">
        <f>IFERROR(INDEX(INSUMOS!$C:$C,MATCH(C4777,INSUMOS!$B:$B,0)),"")</f>
        <v/>
      </c>
      <c r="E4777" s="478"/>
      <c r="F4777" s="603" t="str">
        <f>IFERROR(INDEX(INSUMOS!$D:$D,MATCH(C4777,INSUMOS!$B:$B,0)),"")</f>
        <v/>
      </c>
      <c r="G4777" s="615"/>
      <c r="H4777" s="603">
        <f t="shared" si="129"/>
        <v>0</v>
      </c>
      <c r="I4777" s="692"/>
    </row>
    <row r="4778" spans="2:10">
      <c r="B4778" s="599"/>
      <c r="C4778" s="682"/>
      <c r="D4778" s="601" t="str">
        <f>IFERROR(INDEX(INSUMOS!$C:$C,MATCH(C4778,INSUMOS!$B:$B,0)),"")</f>
        <v/>
      </c>
      <c r="E4778" s="478"/>
      <c r="F4778" s="603" t="str">
        <f>IFERROR(INDEX(INSUMOS!$D:$D,MATCH(C4778,INSUMOS!$B:$B,0)),"")</f>
        <v/>
      </c>
      <c r="G4778" s="615"/>
      <c r="H4778" s="603">
        <f t="shared" si="129"/>
        <v>0</v>
      </c>
      <c r="I4778" s="692"/>
    </row>
    <row r="4779" spans="2:10">
      <c r="B4779" s="599"/>
      <c r="C4779" s="682"/>
      <c r="D4779" s="601" t="str">
        <f>IFERROR(INDEX(INSUMOS!$C:$C,MATCH(C4779,INSUMOS!$B:$B,0)),"")</f>
        <v/>
      </c>
      <c r="E4779" s="478"/>
      <c r="F4779" s="603" t="str">
        <f>IFERROR(INDEX(INSUMOS!$D:$D,MATCH(C4779,INSUMOS!$B:$B,0)),"")</f>
        <v/>
      </c>
      <c r="G4779" s="615"/>
      <c r="H4779" s="603">
        <f t="shared" si="129"/>
        <v>0</v>
      </c>
      <c r="I4779" s="692"/>
    </row>
    <row r="4780" spans="2:10">
      <c r="B4780" s="599"/>
      <c r="C4780" s="708"/>
      <c r="D4780" s="601" t="str">
        <f>IFERROR(INDEX(INSUMOS!$C:$C,MATCH(C4780,INSUMOS!$B:$B,0)),"")</f>
        <v/>
      </c>
      <c r="E4780" s="478"/>
      <c r="F4780" s="603" t="str">
        <f>IFERROR(INDEX(INSUMOS!$D:$D,MATCH(C4780,INSUMOS!$B:$B,0)),"")</f>
        <v/>
      </c>
      <c r="G4780" s="615"/>
      <c r="H4780" s="603">
        <f t="shared" si="129"/>
        <v>0</v>
      </c>
      <c r="I4780" s="692"/>
    </row>
    <row r="4781" spans="2:10">
      <c r="B4781" s="599"/>
      <c r="C4781" s="682"/>
      <c r="D4781" s="601" t="str">
        <f>IFERROR(INDEX(INSUMOS!$C:$C,MATCH(C4781,INSUMOS!$B:$B,0)),"")</f>
        <v/>
      </c>
      <c r="E4781" s="478"/>
      <c r="F4781" s="603" t="str">
        <f>IFERROR(INDEX(INSUMOS!$D:$D,MATCH(C4781,INSUMOS!$B:$B,0)),"")</f>
        <v/>
      </c>
      <c r="G4781" s="615"/>
      <c r="H4781" s="603">
        <f t="shared" si="129"/>
        <v>0</v>
      </c>
      <c r="I4781" s="692"/>
    </row>
    <row r="4782" spans="2:10">
      <c r="B4782" s="599"/>
      <c r="C4782" s="682"/>
      <c r="D4782" s="601" t="str">
        <f>IFERROR(INDEX(INSUMOS!$C:$C,MATCH(C4782,INSUMOS!$B:$B,0)),"")</f>
        <v/>
      </c>
      <c r="E4782" s="711"/>
      <c r="F4782" s="603" t="str">
        <f>IFERROR(INDEX(INSUMOS!$D:$D,MATCH(C4782,INSUMOS!$B:$B,0)),"")</f>
        <v/>
      </c>
      <c r="G4782" s="615"/>
      <c r="H4782" s="603">
        <f t="shared" si="129"/>
        <v>0</v>
      </c>
      <c r="I4782" s="692"/>
    </row>
    <row r="4783" spans="2:10">
      <c r="B4783" s="599"/>
      <c r="C4783" s="708"/>
      <c r="D4783" s="601" t="str">
        <f>IFERROR(INDEX(INSUMOS!$C:$C,MATCH(C4783,INSUMOS!$B:$B,0)),"")</f>
        <v/>
      </c>
      <c r="E4783" s="712"/>
      <c r="F4783" s="603" t="str">
        <f>IFERROR(INDEX(INSUMOS!$D:$D,MATCH(C4783,INSUMOS!$B:$B,0)),"")</f>
        <v/>
      </c>
      <c r="G4783" s="615"/>
      <c r="H4783" s="603">
        <f t="shared" si="129"/>
        <v>0</v>
      </c>
      <c r="I4783" s="692"/>
    </row>
    <row r="4784" spans="2:10">
      <c r="B4784" s="599"/>
      <c r="C4784" s="708"/>
      <c r="D4784" s="601" t="str">
        <f>IFERROR(INDEX(INSUMOS!$C:$C,MATCH(C4784,INSUMOS!$B:$B,0)),"")</f>
        <v/>
      </c>
      <c r="E4784" s="712"/>
      <c r="F4784" s="603" t="str">
        <f>IFERROR(INDEX(INSUMOS!$D:$D,MATCH(C4784,INSUMOS!$B:$B,0)),"")</f>
        <v/>
      </c>
      <c r="G4784" s="615"/>
      <c r="H4784" s="603">
        <f t="shared" si="129"/>
        <v>0</v>
      </c>
      <c r="I4784" s="692"/>
    </row>
    <row r="4785" spans="2:9">
      <c r="B4785" s="599"/>
      <c r="C4785" s="606"/>
      <c r="D4785" s="601"/>
      <c r="E4785" s="602"/>
      <c r="F4785" s="602"/>
      <c r="G4785" s="601"/>
      <c r="H4785" s="614" t="s">
        <v>307</v>
      </c>
      <c r="I4785" s="699">
        <f>SUM(H4772:H4784)</f>
        <v>36071.879999999997</v>
      </c>
    </row>
    <row r="4786" spans="2:9">
      <c r="B4786" s="599"/>
      <c r="C4786" s="691" t="s">
        <v>308</v>
      </c>
      <c r="D4786" s="601"/>
      <c r="E4786" s="602"/>
      <c r="F4786" s="602"/>
      <c r="G4786" s="601"/>
      <c r="H4786" s="602"/>
      <c r="I4786" s="692"/>
    </row>
    <row r="4787" spans="2:9">
      <c r="B4787" s="693" t="s">
        <v>295</v>
      </c>
      <c r="C4787" s="694" t="s">
        <v>296</v>
      </c>
      <c r="D4787" s="598" t="s">
        <v>309</v>
      </c>
      <c r="E4787" s="612" t="s">
        <v>310</v>
      </c>
      <c r="F4787" s="612"/>
      <c r="G4787" s="613" t="s">
        <v>311</v>
      </c>
      <c r="H4787" s="614" t="s">
        <v>301</v>
      </c>
      <c r="I4787" s="692"/>
    </row>
    <row r="4788" spans="2:9">
      <c r="B4788" s="599"/>
      <c r="C4788" s="606" t="s">
        <v>521</v>
      </c>
      <c r="D4788" s="601">
        <v>1</v>
      </c>
      <c r="E4788" s="615">
        <f>IFERROR(INDEX('MANO DE OBRA'!$F:$F,MATCH(C4788,'MANO DE OBRA'!$B:$B,0)),"")</f>
        <v>0.77116642793298318</v>
      </c>
      <c r="F4788" s="603">
        <f>IFERROR(INDEX('MANO DE OBRA'!$J:$J,MATCH(C4788,'MANO DE OBRA'!$B:$B,0)),"")</f>
        <v>103371.47181666666</v>
      </c>
      <c r="G4788" s="83">
        <v>7</v>
      </c>
      <c r="H4788" s="603">
        <f>IFERROR((F4788/G4788)*D4788,0)</f>
        <v>14767.353116666665</v>
      </c>
      <c r="I4788" s="692"/>
    </row>
    <row r="4789" spans="2:9">
      <c r="B4789" s="599"/>
      <c r="C4789" s="606" t="s">
        <v>522</v>
      </c>
      <c r="D4789" s="601">
        <v>1</v>
      </c>
      <c r="E4789" s="615">
        <f>IFERROR(INDEX('MANO DE OBRA'!$F:$F,MATCH(C4789,'MANO DE OBRA'!$B:$B,0)),"")</f>
        <v>0.60540000000000005</v>
      </c>
      <c r="F4789" s="603">
        <f>IFERROR(INDEX('MANO DE OBRA'!$J:$J,MATCH(C4789,'MANO DE OBRA'!$B:$B,0)),"")</f>
        <v>202385.00786400001</v>
      </c>
      <c r="G4789" s="83">
        <f>+G4788</f>
        <v>7</v>
      </c>
      <c r="H4789" s="603">
        <f>IFERROR((F4789/G4789)*D4789,0)</f>
        <v>28912.143980571429</v>
      </c>
      <c r="I4789" s="692"/>
    </row>
    <row r="4790" spans="2:9">
      <c r="B4790" s="599"/>
      <c r="C4790" s="606"/>
      <c r="D4790" s="601"/>
      <c r="E4790" s="615" t="str">
        <f>IFERROR(INDEX('MANO DE OBRA'!$F:$F,MATCH(C4790,'MANO DE OBRA'!$B:$B,0)),"")</f>
        <v/>
      </c>
      <c r="F4790" s="603" t="str">
        <f>IFERROR(INDEX('MANO DE OBRA'!$J:$J,MATCH(C4790,'MANO DE OBRA'!$B:$B,0)),"")</f>
        <v/>
      </c>
      <c r="G4790" s="83"/>
      <c r="H4790" s="603">
        <f>IFERROR((F4790/G4790)*D4790,0)</f>
        <v>0</v>
      </c>
      <c r="I4790" s="692"/>
    </row>
    <row r="4791" spans="2:9">
      <c r="B4791" s="599"/>
      <c r="C4791" s="606"/>
      <c r="D4791" s="601"/>
      <c r="E4791" s="602"/>
      <c r="F4791" s="603" t="str">
        <f>IFERROR(INDEX('MANO DE OBRA'!$J:$J,MATCH(C4791,'MANO DE OBRA'!$B:$B,0)),"")</f>
        <v/>
      </c>
      <c r="G4791" s="601"/>
      <c r="H4791" s="614" t="s">
        <v>307</v>
      </c>
      <c r="I4791" s="699">
        <f>SUM(H4788:H4790)</f>
        <v>43679.497097238098</v>
      </c>
    </row>
    <row r="4792" spans="2:9">
      <c r="B4792" s="599"/>
      <c r="C4792" s="691" t="s">
        <v>313</v>
      </c>
      <c r="D4792" s="601"/>
      <c r="E4792" s="602"/>
      <c r="F4792" s="602"/>
      <c r="G4792" s="601"/>
      <c r="H4792" s="602"/>
      <c r="I4792" s="692"/>
    </row>
    <row r="4793" spans="2:9" ht="30">
      <c r="B4793" s="693" t="s">
        <v>295</v>
      </c>
      <c r="C4793" s="694" t="s">
        <v>296</v>
      </c>
      <c r="D4793" s="613" t="s">
        <v>238</v>
      </c>
      <c r="E4793" s="613" t="s">
        <v>22</v>
      </c>
      <c r="F4793" s="613" t="s">
        <v>314</v>
      </c>
      <c r="G4793" s="613" t="s">
        <v>315</v>
      </c>
      <c r="H4793" s="613" t="s">
        <v>301</v>
      </c>
      <c r="I4793" s="692"/>
    </row>
    <row r="4794" spans="2:9">
      <c r="B4794" s="599"/>
      <c r="C4794" s="616" t="s">
        <v>316</v>
      </c>
      <c r="D4794" s="615">
        <v>0.05</v>
      </c>
      <c r="E4794" s="602"/>
      <c r="F4794" s="603">
        <f>+I4791</f>
        <v>43679.497097238098</v>
      </c>
      <c r="G4794" s="601">
        <v>1</v>
      </c>
      <c r="H4794" s="603">
        <f>IFERROR(G4794*F4794*D4794,0)</f>
        <v>2183.974854861905</v>
      </c>
      <c r="I4794" s="692"/>
    </row>
    <row r="4795" spans="2:9">
      <c r="B4795" s="599"/>
      <c r="C4795" s="606"/>
      <c r="D4795" s="601"/>
      <c r="E4795" s="601" t="str">
        <f>IFERROR(INDEX(INSUMOS!$C:$C,MATCH(C4795,INSUMOS!$B:$B,0)),"")</f>
        <v/>
      </c>
      <c r="F4795" s="700" t="str">
        <f>IFERROR(INDEX(INSUMOS!$D:$D,MATCH(C4795,INSUMOS!$B:$B,0)),"")</f>
        <v/>
      </c>
      <c r="G4795" s="701"/>
      <c r="H4795" s="603">
        <f>IFERROR(G4795*F4795,0)</f>
        <v>0</v>
      </c>
      <c r="I4795" s="692"/>
    </row>
    <row r="4796" spans="2:9">
      <c r="B4796" s="599"/>
      <c r="C4796" s="662"/>
      <c r="D4796" s="601"/>
      <c r="E4796" s="601" t="str">
        <f>IFERROR(INDEX(INSUMOS!$C:$C,MATCH(C4796,INSUMOS!$B:$B,0)),"")</f>
        <v/>
      </c>
      <c r="F4796" s="700" t="str">
        <f>IFERROR(INDEX(INSUMOS!$D:$D,MATCH(C4796,INSUMOS!$B:$B,0)),"")</f>
        <v/>
      </c>
      <c r="G4796" s="701"/>
      <c r="H4796" s="603">
        <f>IFERROR(G4796*F4796,0)</f>
        <v>0</v>
      </c>
      <c r="I4796" s="692"/>
    </row>
    <row r="4797" spans="2:9">
      <c r="B4797" s="599"/>
      <c r="C4797" s="662"/>
      <c r="D4797" s="601"/>
      <c r="E4797" s="601" t="str">
        <f>IFERROR(INDEX(INSUMOS!$C:$C,MATCH(C4797,INSUMOS!$B:$B,0)),"")</f>
        <v/>
      </c>
      <c r="F4797" s="700" t="str">
        <f>IFERROR(INDEX(INSUMOS!$D:$D,MATCH(C4797,INSUMOS!$B:$B,0)),"")</f>
        <v/>
      </c>
      <c r="G4797" s="701"/>
      <c r="H4797" s="603">
        <f>IFERROR(G4797*F4797,0)</f>
        <v>0</v>
      </c>
      <c r="I4797" s="692"/>
    </row>
    <row r="4798" spans="2:9">
      <c r="B4798" s="599"/>
      <c r="C4798" s="662"/>
      <c r="D4798" s="601"/>
      <c r="E4798" s="601" t="str">
        <f>IFERROR(INDEX(INSUMOS!$C:$C,MATCH(C4798,INSUMOS!$B:$B,0)),"")</f>
        <v/>
      </c>
      <c r="F4798" s="700" t="str">
        <f>IFERROR(INDEX(INSUMOS!$D:$D,MATCH(C4798,INSUMOS!$B:$B,0)),"")</f>
        <v/>
      </c>
      <c r="G4798" s="701"/>
      <c r="H4798" s="603">
        <f>IFERROR(G4798*F4798,0)</f>
        <v>0</v>
      </c>
      <c r="I4798" s="692"/>
    </row>
    <row r="4799" spans="2:9">
      <c r="B4799" s="599"/>
      <c r="C4799" s="662"/>
      <c r="D4799" s="601"/>
      <c r="E4799" s="601" t="str">
        <f>IFERROR(INDEX(INSUMOS!$C:$C,MATCH(C4799,INSUMOS!$B:$B,0)),"")</f>
        <v/>
      </c>
      <c r="F4799" s="700" t="str">
        <f>IFERROR(INDEX(INSUMOS!$D:$D,MATCH(C4799,INSUMOS!$B:$B,0)),"")</f>
        <v/>
      </c>
      <c r="G4799" s="701"/>
      <c r="H4799" s="603">
        <f>IFERROR(G4799*F4799,0)</f>
        <v>0</v>
      </c>
      <c r="I4799" s="692"/>
    </row>
    <row r="4800" spans="2:9">
      <c r="B4800" s="599"/>
      <c r="C4800" s="606"/>
      <c r="D4800" s="601"/>
      <c r="E4800" s="601" t="str">
        <f>IFERROR(INDEX(INSUMOS!$C:$C,MATCH(C4800,INSUMOS!$B:$B,0)),"")</f>
        <v/>
      </c>
      <c r="F4800" s="602"/>
      <c r="G4800" s="601"/>
      <c r="H4800" s="614" t="s">
        <v>307</v>
      </c>
      <c r="I4800" s="699">
        <f>SUM(H4794:H4799)</f>
        <v>2183.974854861905</v>
      </c>
    </row>
    <row r="4801" spans="2:10">
      <c r="B4801" s="599"/>
      <c r="C4801" s="691" t="s">
        <v>317</v>
      </c>
      <c r="D4801" s="601"/>
      <c r="E4801" s="602"/>
      <c r="F4801" s="602"/>
      <c r="G4801" s="601"/>
      <c r="H4801" s="602"/>
      <c r="I4801" s="692"/>
    </row>
    <row r="4802" spans="2:10" ht="30">
      <c r="B4802" s="693" t="s">
        <v>295</v>
      </c>
      <c r="C4802" s="694" t="s">
        <v>296</v>
      </c>
      <c r="D4802" s="613" t="s">
        <v>238</v>
      </c>
      <c r="E4802" s="613" t="s">
        <v>22</v>
      </c>
      <c r="F4802" s="613" t="s">
        <v>314</v>
      </c>
      <c r="G4802" s="613" t="s">
        <v>315</v>
      </c>
      <c r="H4802" s="598" t="s">
        <v>301</v>
      </c>
      <c r="I4802" s="692"/>
    </row>
    <row r="4803" spans="2:10">
      <c r="B4803" s="599"/>
      <c r="C4803" s="616" t="s">
        <v>461</v>
      </c>
      <c r="D4803" s="615">
        <v>0.01</v>
      </c>
      <c r="E4803" s="617">
        <v>1</v>
      </c>
      <c r="F4803" s="603">
        <f>+I4791</f>
        <v>43679.497097238098</v>
      </c>
      <c r="G4803" s="601">
        <v>0.01</v>
      </c>
      <c r="H4803" s="603">
        <f>IFERROR(G4803*F4803,0)</f>
        <v>436.79497097238101</v>
      </c>
      <c r="I4803" s="692"/>
    </row>
    <row r="4804" spans="2:10">
      <c r="B4804" s="599"/>
      <c r="C4804" s="662"/>
      <c r="E4804" s="601" t="str">
        <f>IFERROR(INDEX(INSUMOS!$C:$C,MATCH(C4804,INSUMOS!$B:$B,0)),"")</f>
        <v/>
      </c>
      <c r="F4804" s="603" t="str">
        <f>IFERROR(INDEX(INSUMOS!$D:$D,MATCH(C4804,INSUMOS!$B:$B,0)),"")</f>
        <v/>
      </c>
      <c r="G4804" s="601">
        <v>1</v>
      </c>
      <c r="H4804" s="603">
        <f>IFERROR(G4804*F4804,0)</f>
        <v>0</v>
      </c>
      <c r="I4804" s="692"/>
    </row>
    <row r="4805" spans="2:10">
      <c r="B4805" s="599"/>
      <c r="C4805" s="606"/>
      <c r="D4805" s="601" t="str">
        <f>IFERROR(INDEX(INSUMOS!$C:$C,MATCH(C4805,INSUMOS!$B:$B,0)),"")</f>
        <v/>
      </c>
      <c r="E4805" s="602"/>
      <c r="F4805" s="603" t="str">
        <f>IFERROR(INDEX(INSUMOS!$D:$D,MATCH(C4805,INSUMOS!$B:$B,0)),"")</f>
        <v/>
      </c>
      <c r="G4805" s="601"/>
      <c r="H4805" s="603">
        <f>IFERROR(G4805*F4805,0)</f>
        <v>0</v>
      </c>
      <c r="I4805" s="692"/>
    </row>
    <row r="4806" spans="2:10" ht="15.75" thickBot="1">
      <c r="B4806" s="702"/>
      <c r="C4806" s="703"/>
      <c r="D4806" s="704"/>
      <c r="E4806" s="705"/>
      <c r="F4806" s="705"/>
      <c r="G4806" s="704"/>
      <c r="H4806" s="706" t="s">
        <v>307</v>
      </c>
      <c r="I4806" s="707">
        <f>SUM(H4803:H4805)</f>
        <v>436.79497097238101</v>
      </c>
    </row>
    <row r="4807" spans="2:10" ht="15.75" thickBot="1"/>
    <row r="4808" spans="2:10" ht="33" customHeight="1" thickBot="1">
      <c r="B4808" s="571"/>
      <c r="C4808" s="572" t="str">
        <f>+$C$2</f>
        <v>MANTENIMIENTO RESTAURANTES ESCOLARES</v>
      </c>
      <c r="D4808" s="573"/>
      <c r="E4808" s="573"/>
      <c r="F4808" s="573"/>
      <c r="G4808" s="574"/>
      <c r="H4808" s="575"/>
      <c r="I4808" s="576"/>
    </row>
    <row r="4809" spans="2:10" ht="33" customHeight="1" thickBot="1">
      <c r="B4809" s="577"/>
      <c r="C4809" s="578" t="str">
        <f>+$C$3</f>
        <v>GOBERNACION DE ANTIOQUIA</v>
      </c>
      <c r="D4809" s="579"/>
      <c r="E4809" s="579"/>
      <c r="F4809" s="579"/>
      <c r="G4809" s="580"/>
      <c r="H4809" s="581"/>
      <c r="I4809" s="582"/>
    </row>
    <row r="4810" spans="2:10" ht="15.75" thickBot="1">
      <c r="B4810" s="593"/>
      <c r="I4810" s="595"/>
    </row>
    <row r="4811" spans="2:10" ht="15.75" thickBot="1">
      <c r="B4811" s="523" t="s">
        <v>6</v>
      </c>
      <c r="C4811" s="773" t="str">
        <f>INDEX(ACTIVIDADES!$C:$C,MATCH(B4812,ACTIVIDADES!$B:$B,0))</f>
        <v>Suministro e instalación de SALIDA ELECTRICA PARA TOMACORRIENTE EXPUESTO TIPO COMERCIAL, 120V  en tubería EMT 1/2". Incluye: Aparato, 9m de cable N°12 AWG HF LS , conectores, tubería EMT 1/2", caja metálica 12x12x5cm, elementos de fijación y marcación</v>
      </c>
      <c r="D4811" s="774"/>
      <c r="E4811" s="774"/>
      <c r="F4811" s="774"/>
      <c r="G4811" s="775"/>
      <c r="H4811" s="587" t="s">
        <v>289</v>
      </c>
      <c r="I4811" s="588" t="s">
        <v>290</v>
      </c>
    </row>
    <row r="4812" spans="2:10">
      <c r="B4812" s="779">
        <f>+ACTIVIDADES!B147</f>
        <v>13.079999999999998</v>
      </c>
      <c r="C4812" s="776"/>
      <c r="D4812" s="777"/>
      <c r="E4812" s="777"/>
      <c r="F4812" s="777"/>
      <c r="G4812" s="778"/>
      <c r="H4812" s="585">
        <f>IF(I4815=0,0,I4831/I4815)</f>
        <v>0.66238091276139621</v>
      </c>
      <c r="I4812" s="688">
        <f>IF(I4815=0,0,I4837/I4815)</f>
        <v>0.31850857286660733</v>
      </c>
    </row>
    <row r="4813" spans="2:10" ht="15.75" thickBot="1">
      <c r="B4813" s="780"/>
      <c r="C4813" s="776"/>
      <c r="D4813" s="777"/>
      <c r="E4813" s="777"/>
      <c r="F4813" s="777"/>
      <c r="G4813" s="778"/>
      <c r="H4813" s="587" t="s">
        <v>291</v>
      </c>
      <c r="I4813" s="588" t="s">
        <v>292</v>
      </c>
    </row>
    <row r="4814" spans="2:10" ht="15.75" thickBot="1">
      <c r="B4814" s="523" t="s">
        <v>22</v>
      </c>
      <c r="C4814" s="776"/>
      <c r="D4814" s="777"/>
      <c r="E4814" s="777"/>
      <c r="F4814" s="777"/>
      <c r="G4814" s="778"/>
      <c r="H4814" s="585">
        <f>IF(I4815=0,0,I4846/I4815)</f>
        <v>1.592542864333037E-2</v>
      </c>
      <c r="I4814" s="688">
        <f>IF(I4815=0,0,I4852/I4815)</f>
        <v>3.1850857286660739E-3</v>
      </c>
    </row>
    <row r="4815" spans="2:10">
      <c r="B4815" s="565" t="str">
        <f>INDEX(ACTIVIDADES!$D:$D,MATCH(B4812,ACTIVIDADES!$B:$B,0))</f>
        <v>un</v>
      </c>
      <c r="C4815" s="776"/>
      <c r="D4815" s="777"/>
      <c r="E4815" s="777"/>
      <c r="F4815" s="777"/>
      <c r="G4815" s="778"/>
      <c r="H4815" s="689" t="s">
        <v>293</v>
      </c>
      <c r="I4815" s="690">
        <f>SUM(I4831:I4852)</f>
        <v>137137.58692307238</v>
      </c>
      <c r="J4815" s="570">
        <f>+B4812</f>
        <v>13.079999999999998</v>
      </c>
    </row>
    <row r="4816" spans="2:10">
      <c r="B4816" s="599"/>
      <c r="C4816" s="691" t="s">
        <v>294</v>
      </c>
      <c r="D4816" s="601"/>
      <c r="E4816" s="602"/>
      <c r="F4816" s="602"/>
      <c r="G4816" s="601"/>
      <c r="H4816" s="602"/>
      <c r="I4816" s="692"/>
    </row>
    <row r="4817" spans="2:9">
      <c r="B4817" s="693" t="s">
        <v>295</v>
      </c>
      <c r="C4817" s="694" t="s">
        <v>296</v>
      </c>
      <c r="D4817" s="598" t="s">
        <v>297</v>
      </c>
      <c r="E4817" s="598" t="s">
        <v>298</v>
      </c>
      <c r="F4817" s="598" t="s">
        <v>299</v>
      </c>
      <c r="G4817" s="598" t="s">
        <v>300</v>
      </c>
      <c r="H4817" s="598" t="s">
        <v>301</v>
      </c>
      <c r="I4817" s="692"/>
    </row>
    <row r="4818" spans="2:9">
      <c r="B4818" s="599"/>
      <c r="C4818" s="709" t="s">
        <v>524</v>
      </c>
      <c r="D4818" s="601" t="str">
        <f>IFERROR(INDEX(INSUMOS!$C:$C,MATCH(C4818,INSUMOS!$B:$B,0)),"")</f>
        <v>m</v>
      </c>
      <c r="E4818" s="100">
        <v>9.1</v>
      </c>
      <c r="F4818" s="603">
        <f>IFERROR(INDEX(INSUMOS!$D:$D,MATCH(C4818,INSUMOS!$B:$B,0)),"")</f>
        <v>4350</v>
      </c>
      <c r="G4818" s="615">
        <v>0.1</v>
      </c>
      <c r="H4818" s="603">
        <f>IFERROR(G4818*F4818*E4818+F4818*E4818,0)</f>
        <v>43543.5</v>
      </c>
      <c r="I4818" s="692"/>
    </row>
    <row r="4819" spans="2:9">
      <c r="B4819" s="599"/>
      <c r="C4819" s="708" t="s">
        <v>525</v>
      </c>
      <c r="D4819" s="601" t="str">
        <f>IFERROR(INDEX(INSUMOS!$C:$C,MATCH(C4819,INSUMOS!$B:$B,0)),"")</f>
        <v>un</v>
      </c>
      <c r="E4819" s="478">
        <v>1</v>
      </c>
      <c r="F4819" s="603">
        <f>IFERROR(INDEX(INSUMOS!$D:$D,MATCH(C4819,INSUMOS!$B:$B,0)),"")</f>
        <v>9573.2000000000007</v>
      </c>
      <c r="G4819" s="615"/>
      <c r="H4819" s="603">
        <f t="shared" ref="H4819:H4830" si="130">IFERROR(G4819*F4819*E4819+F4819*E4819,0)</f>
        <v>9573.2000000000007</v>
      </c>
      <c r="I4819" s="692"/>
    </row>
    <row r="4820" spans="2:9" ht="30">
      <c r="B4820" s="599"/>
      <c r="C4820" s="708" t="s">
        <v>526</v>
      </c>
      <c r="D4820" s="601" t="str">
        <f>IFERROR(INDEX(INSUMOS!$C:$C,MATCH(C4820,INSUMOS!$B:$B,0)),"")</f>
        <v>m</v>
      </c>
      <c r="E4820" s="478">
        <v>3.1</v>
      </c>
      <c r="F4820" s="603">
        <f>IFERROR(INDEX(INSUMOS!$D:$D,MATCH(C4820,INSUMOS!$B:$B,0)),"")</f>
        <v>6943.2</v>
      </c>
      <c r="G4820" s="615"/>
      <c r="H4820" s="603">
        <f t="shared" si="130"/>
        <v>21523.919999999998</v>
      </c>
      <c r="I4820" s="692"/>
    </row>
    <row r="4821" spans="2:9">
      <c r="B4821" s="599"/>
      <c r="C4821" s="708" t="s">
        <v>527</v>
      </c>
      <c r="D4821" s="601" t="str">
        <f>IFERROR(INDEX(INSUMOS!$C:$C,MATCH(C4821,INSUMOS!$B:$B,0)),"")</f>
        <v>un</v>
      </c>
      <c r="E4821" s="478">
        <v>1</v>
      </c>
      <c r="F4821" s="603">
        <f>IFERROR(INDEX(INSUMOS!$D:$D,MATCH(C4821,INSUMOS!$B:$B,0)),"")</f>
        <v>841.6</v>
      </c>
      <c r="G4821" s="615"/>
      <c r="H4821" s="603">
        <f t="shared" si="130"/>
        <v>841.6</v>
      </c>
      <c r="I4821" s="692"/>
    </row>
    <row r="4822" spans="2:9">
      <c r="B4822" s="599"/>
      <c r="C4822" s="708" t="s">
        <v>528</v>
      </c>
      <c r="D4822" s="601" t="str">
        <f>IFERROR(INDEX(INSUMOS!$C:$C,MATCH(C4822,INSUMOS!$B:$B,0)),"")</f>
        <v>un</v>
      </c>
      <c r="E4822" s="478">
        <v>2</v>
      </c>
      <c r="F4822" s="603">
        <f>IFERROR(INDEX(INSUMOS!$D:$D,MATCH(C4822,INSUMOS!$B:$B,0)),"")</f>
        <v>894.2</v>
      </c>
      <c r="G4822" s="615"/>
      <c r="H4822" s="603">
        <f t="shared" si="130"/>
        <v>1788.4</v>
      </c>
      <c r="I4822" s="692"/>
    </row>
    <row r="4823" spans="2:9" ht="30">
      <c r="B4823" s="599"/>
      <c r="C4823" s="708" t="s">
        <v>529</v>
      </c>
      <c r="D4823" s="601" t="str">
        <f>IFERROR(INDEX(INSUMOS!$C:$C,MATCH(C4823,INSUMOS!$B:$B,0)),"")</f>
        <v>un</v>
      </c>
      <c r="E4823" s="478">
        <v>3</v>
      </c>
      <c r="F4823" s="603">
        <f>IFERROR(INDEX(INSUMOS!$D:$D,MATCH(C4823,INSUMOS!$B:$B,0)),"")</f>
        <v>473.4</v>
      </c>
      <c r="G4823" s="615"/>
      <c r="H4823" s="603">
        <f t="shared" si="130"/>
        <v>1420.1999999999998</v>
      </c>
      <c r="I4823" s="692"/>
    </row>
    <row r="4824" spans="2:9">
      <c r="B4824" s="599"/>
      <c r="C4824" s="708" t="s">
        <v>533</v>
      </c>
      <c r="D4824" s="601" t="str">
        <f>IFERROR(INDEX(INSUMOS!$C:$C,MATCH(C4824,INSUMOS!$B:$B,0)),"")</f>
        <v>un</v>
      </c>
      <c r="E4824" s="478">
        <v>3</v>
      </c>
      <c r="F4824" s="603">
        <f>IFERROR(INDEX(INSUMOS!$D:$D,MATCH(C4824,INSUMOS!$B:$B,0)),"")</f>
        <v>473</v>
      </c>
      <c r="G4824" s="615"/>
      <c r="H4824" s="603">
        <f t="shared" si="130"/>
        <v>1419</v>
      </c>
      <c r="I4824" s="692"/>
    </row>
    <row r="4825" spans="2:9">
      <c r="B4825" s="599"/>
      <c r="C4825" s="682" t="s">
        <v>534</v>
      </c>
      <c r="D4825" s="601" t="str">
        <f>IFERROR(INDEX(INSUMOS!$C:$C,MATCH(C4825,INSUMOS!$B:$B,0)),"")</f>
        <v>un</v>
      </c>
      <c r="E4825" s="478">
        <v>2</v>
      </c>
      <c r="F4825" s="603">
        <f>IFERROR(INDEX(INSUMOS!$D:$D,MATCH(C4825,INSUMOS!$B:$B,0)),"")</f>
        <v>322</v>
      </c>
      <c r="G4825" s="615"/>
      <c r="H4825" s="603">
        <f t="shared" si="130"/>
        <v>644</v>
      </c>
      <c r="I4825" s="692"/>
    </row>
    <row r="4826" spans="2:9">
      <c r="B4826" s="599"/>
      <c r="C4826" s="682" t="s">
        <v>530</v>
      </c>
      <c r="D4826" s="601" t="str">
        <f>IFERROR(INDEX(INSUMOS!$C:$C,MATCH(C4826,INSUMOS!$B:$B,0)),"")</f>
        <v>un</v>
      </c>
      <c r="E4826" s="478">
        <v>0.5</v>
      </c>
      <c r="F4826" s="603">
        <f>IFERROR(INDEX(INSUMOS!$D:$D,MATCH(C4826,INSUMOS!$B:$B,0)),"")</f>
        <v>1315</v>
      </c>
      <c r="G4826" s="615"/>
      <c r="H4826" s="603">
        <f t="shared" si="130"/>
        <v>657.5</v>
      </c>
      <c r="I4826" s="692"/>
    </row>
    <row r="4827" spans="2:9">
      <c r="B4827" s="599"/>
      <c r="C4827" s="682" t="s">
        <v>531</v>
      </c>
      <c r="D4827" s="601" t="str">
        <f>IFERROR(INDEX(INSUMOS!$C:$C,MATCH(C4827,INSUMOS!$B:$B,0)),"")</f>
        <v>un</v>
      </c>
      <c r="E4827" s="478">
        <v>2</v>
      </c>
      <c r="F4827" s="603">
        <f>IFERROR(INDEX(INSUMOS!$D:$D,MATCH(C4827,INSUMOS!$B:$B,0)),"")</f>
        <v>263</v>
      </c>
      <c r="G4827" s="615"/>
      <c r="H4827" s="603">
        <f t="shared" si="130"/>
        <v>526</v>
      </c>
      <c r="I4827" s="692"/>
    </row>
    <row r="4828" spans="2:9">
      <c r="B4828" s="599"/>
      <c r="C4828" s="682" t="s">
        <v>542</v>
      </c>
      <c r="D4828" s="601" t="str">
        <f>IFERROR(INDEX(INSUMOS!$C:$C,MATCH(C4828,INSUMOS!$B:$B,0)),"")</f>
        <v>un</v>
      </c>
      <c r="E4828" s="478">
        <v>1</v>
      </c>
      <c r="F4828" s="603">
        <f>IFERROR(INDEX(INSUMOS!$D:$D,MATCH(C4828,INSUMOS!$B:$B,0)),"")</f>
        <v>8900</v>
      </c>
      <c r="G4828" s="615"/>
      <c r="H4828" s="603">
        <f t="shared" si="130"/>
        <v>8900</v>
      </c>
      <c r="I4828" s="692"/>
    </row>
    <row r="4829" spans="2:9">
      <c r="B4829" s="599"/>
      <c r="C4829" s="708"/>
      <c r="D4829" s="601" t="str">
        <f>IFERROR(INDEX(INSUMOS!$C:$C,MATCH(C4829,INSUMOS!$B:$B,0)),"")</f>
        <v/>
      </c>
      <c r="E4829" s="712"/>
      <c r="F4829" s="603" t="str">
        <f>IFERROR(INDEX(INSUMOS!$D:$D,MATCH(C4829,INSUMOS!$B:$B,0)),"")</f>
        <v/>
      </c>
      <c r="G4829" s="615"/>
      <c r="H4829" s="603">
        <f t="shared" si="130"/>
        <v>0</v>
      </c>
      <c r="I4829" s="692"/>
    </row>
    <row r="4830" spans="2:9">
      <c r="B4830" s="599"/>
      <c r="C4830" s="708"/>
      <c r="D4830" s="601" t="str">
        <f>IFERROR(INDEX(INSUMOS!$C:$C,MATCH(C4830,INSUMOS!$B:$B,0)),"")</f>
        <v/>
      </c>
      <c r="E4830" s="712"/>
      <c r="F4830" s="603" t="str">
        <f>IFERROR(INDEX(INSUMOS!$D:$D,MATCH(C4830,INSUMOS!$B:$B,0)),"")</f>
        <v/>
      </c>
      <c r="G4830" s="615"/>
      <c r="H4830" s="603">
        <f t="shared" si="130"/>
        <v>0</v>
      </c>
      <c r="I4830" s="692"/>
    </row>
    <row r="4831" spans="2:9">
      <c r="B4831" s="599"/>
      <c r="C4831" s="606"/>
      <c r="D4831" s="601"/>
      <c r="E4831" s="602"/>
      <c r="F4831" s="602"/>
      <c r="G4831" s="601"/>
      <c r="H4831" s="614" t="s">
        <v>307</v>
      </c>
      <c r="I4831" s="699">
        <f>SUM(H4818:H4830)</f>
        <v>90837.319999999992</v>
      </c>
    </row>
    <row r="4832" spans="2:9">
      <c r="B4832" s="599"/>
      <c r="C4832" s="691" t="s">
        <v>308</v>
      </c>
      <c r="D4832" s="601"/>
      <c r="E4832" s="602"/>
      <c r="F4832" s="602"/>
      <c r="G4832" s="601"/>
      <c r="H4832" s="602"/>
      <c r="I4832" s="692"/>
    </row>
    <row r="4833" spans="2:9">
      <c r="B4833" s="693" t="s">
        <v>295</v>
      </c>
      <c r="C4833" s="694" t="s">
        <v>296</v>
      </c>
      <c r="D4833" s="598" t="s">
        <v>309</v>
      </c>
      <c r="E4833" s="612" t="s">
        <v>310</v>
      </c>
      <c r="F4833" s="612"/>
      <c r="G4833" s="613" t="s">
        <v>311</v>
      </c>
      <c r="H4833" s="614" t="s">
        <v>301</v>
      </c>
      <c r="I4833" s="692"/>
    </row>
    <row r="4834" spans="2:9">
      <c r="B4834" s="599"/>
      <c r="C4834" s="606" t="s">
        <v>521</v>
      </c>
      <c r="D4834" s="601">
        <v>1</v>
      </c>
      <c r="E4834" s="615">
        <f>IFERROR(INDEX('MANO DE OBRA'!$F:$F,MATCH(C4834,'MANO DE OBRA'!$B:$B,0)),"")</f>
        <v>0.77116642793298318</v>
      </c>
      <c r="F4834" s="603">
        <f>IFERROR(INDEX('MANO DE OBRA'!$J:$J,MATCH(C4834,'MANO DE OBRA'!$B:$B,0)),"")</f>
        <v>103371.47181666666</v>
      </c>
      <c r="G4834" s="83">
        <v>7</v>
      </c>
      <c r="H4834" s="603">
        <f>IFERROR((F4834/G4834)*D4834,0)</f>
        <v>14767.353116666665</v>
      </c>
      <c r="I4834" s="692"/>
    </row>
    <row r="4835" spans="2:9">
      <c r="B4835" s="599"/>
      <c r="C4835" s="606" t="s">
        <v>522</v>
      </c>
      <c r="D4835" s="601">
        <v>1</v>
      </c>
      <c r="E4835" s="615">
        <f>IFERROR(INDEX('MANO DE OBRA'!$F:$F,MATCH(C4835,'MANO DE OBRA'!$B:$B,0)),"")</f>
        <v>0.60540000000000005</v>
      </c>
      <c r="F4835" s="603">
        <f>IFERROR(INDEX('MANO DE OBRA'!$J:$J,MATCH(C4835,'MANO DE OBRA'!$B:$B,0)),"")</f>
        <v>202385.00786400001</v>
      </c>
      <c r="G4835" s="83">
        <f>+G4834</f>
        <v>7</v>
      </c>
      <c r="H4835" s="603">
        <f>IFERROR((F4835/G4835)*D4835,0)</f>
        <v>28912.143980571429</v>
      </c>
      <c r="I4835" s="692"/>
    </row>
    <row r="4836" spans="2:9">
      <c r="B4836" s="599"/>
      <c r="C4836" s="606"/>
      <c r="D4836" s="601"/>
      <c r="E4836" s="615" t="str">
        <f>IFERROR(INDEX('MANO DE OBRA'!$F:$F,MATCH(C4836,'MANO DE OBRA'!$B:$B,0)),"")</f>
        <v/>
      </c>
      <c r="F4836" s="603" t="str">
        <f>IFERROR(INDEX('MANO DE OBRA'!$J:$J,MATCH(C4836,'MANO DE OBRA'!$B:$B,0)),"")</f>
        <v/>
      </c>
      <c r="G4836" s="83"/>
      <c r="H4836" s="603">
        <f>IFERROR((F4836/G4836)*D4836,0)</f>
        <v>0</v>
      </c>
      <c r="I4836" s="692"/>
    </row>
    <row r="4837" spans="2:9">
      <c r="B4837" s="599"/>
      <c r="C4837" s="606"/>
      <c r="D4837" s="601"/>
      <c r="E4837" s="602"/>
      <c r="F4837" s="603" t="str">
        <f>IFERROR(INDEX('MANO DE OBRA'!$J:$J,MATCH(C4837,'MANO DE OBRA'!$B:$B,0)),"")</f>
        <v/>
      </c>
      <c r="G4837" s="601"/>
      <c r="H4837" s="614" t="s">
        <v>307</v>
      </c>
      <c r="I4837" s="699">
        <f>SUM(H4834:H4836)</f>
        <v>43679.497097238098</v>
      </c>
    </row>
    <row r="4838" spans="2:9">
      <c r="B4838" s="599"/>
      <c r="C4838" s="691" t="s">
        <v>313</v>
      </c>
      <c r="D4838" s="601"/>
      <c r="E4838" s="602"/>
      <c r="F4838" s="602"/>
      <c r="G4838" s="601"/>
      <c r="H4838" s="602"/>
      <c r="I4838" s="692"/>
    </row>
    <row r="4839" spans="2:9" ht="30">
      <c r="B4839" s="693" t="s">
        <v>295</v>
      </c>
      <c r="C4839" s="694" t="s">
        <v>296</v>
      </c>
      <c r="D4839" s="613" t="s">
        <v>238</v>
      </c>
      <c r="E4839" s="613" t="s">
        <v>22</v>
      </c>
      <c r="F4839" s="613" t="s">
        <v>314</v>
      </c>
      <c r="G4839" s="613" t="s">
        <v>315</v>
      </c>
      <c r="H4839" s="613" t="s">
        <v>301</v>
      </c>
      <c r="I4839" s="692"/>
    </row>
    <row r="4840" spans="2:9">
      <c r="B4840" s="599"/>
      <c r="C4840" s="616" t="s">
        <v>316</v>
      </c>
      <c r="D4840" s="615">
        <v>0.05</v>
      </c>
      <c r="E4840" s="602"/>
      <c r="F4840" s="603">
        <f>+I4837</f>
        <v>43679.497097238098</v>
      </c>
      <c r="G4840" s="601">
        <v>1</v>
      </c>
      <c r="H4840" s="603">
        <f>IFERROR(G4840*F4840*D4840,0)</f>
        <v>2183.974854861905</v>
      </c>
      <c r="I4840" s="692"/>
    </row>
    <row r="4841" spans="2:9">
      <c r="B4841" s="599"/>
      <c r="C4841" s="606"/>
      <c r="D4841" s="601"/>
      <c r="E4841" s="601" t="str">
        <f>IFERROR(INDEX(INSUMOS!$C:$C,MATCH(C4841,INSUMOS!$B:$B,0)),"")</f>
        <v/>
      </c>
      <c r="F4841" s="700" t="str">
        <f>IFERROR(INDEX(INSUMOS!$D:$D,MATCH(C4841,INSUMOS!$B:$B,0)),"")</f>
        <v/>
      </c>
      <c r="G4841" s="701"/>
      <c r="H4841" s="603">
        <f>IFERROR(G4841*F4841,0)</f>
        <v>0</v>
      </c>
      <c r="I4841" s="692"/>
    </row>
    <row r="4842" spans="2:9">
      <c r="B4842" s="599"/>
      <c r="C4842" s="662"/>
      <c r="D4842" s="601"/>
      <c r="E4842" s="601" t="str">
        <f>IFERROR(INDEX(INSUMOS!$C:$C,MATCH(C4842,INSUMOS!$B:$B,0)),"")</f>
        <v/>
      </c>
      <c r="F4842" s="700" t="str">
        <f>IFERROR(INDEX(INSUMOS!$D:$D,MATCH(C4842,INSUMOS!$B:$B,0)),"")</f>
        <v/>
      </c>
      <c r="G4842" s="701"/>
      <c r="H4842" s="603">
        <f>IFERROR(G4842*F4842,0)</f>
        <v>0</v>
      </c>
      <c r="I4842" s="692"/>
    </row>
    <row r="4843" spans="2:9">
      <c r="B4843" s="599"/>
      <c r="C4843" s="662"/>
      <c r="D4843" s="601"/>
      <c r="E4843" s="601" t="str">
        <f>IFERROR(INDEX(INSUMOS!$C:$C,MATCH(C4843,INSUMOS!$B:$B,0)),"")</f>
        <v/>
      </c>
      <c r="F4843" s="700" t="str">
        <f>IFERROR(INDEX(INSUMOS!$D:$D,MATCH(C4843,INSUMOS!$B:$B,0)),"")</f>
        <v/>
      </c>
      <c r="G4843" s="701"/>
      <c r="H4843" s="603">
        <f>IFERROR(G4843*F4843,0)</f>
        <v>0</v>
      </c>
      <c r="I4843" s="692"/>
    </row>
    <row r="4844" spans="2:9">
      <c r="B4844" s="599"/>
      <c r="C4844" s="662"/>
      <c r="D4844" s="601"/>
      <c r="E4844" s="601" t="str">
        <f>IFERROR(INDEX(INSUMOS!$C:$C,MATCH(C4844,INSUMOS!$B:$B,0)),"")</f>
        <v/>
      </c>
      <c r="F4844" s="700" t="str">
        <f>IFERROR(INDEX(INSUMOS!$D:$D,MATCH(C4844,INSUMOS!$B:$B,0)),"")</f>
        <v/>
      </c>
      <c r="G4844" s="701"/>
      <c r="H4844" s="603">
        <f>IFERROR(G4844*F4844,0)</f>
        <v>0</v>
      </c>
      <c r="I4844" s="692"/>
    </row>
    <row r="4845" spans="2:9">
      <c r="B4845" s="599"/>
      <c r="C4845" s="662"/>
      <c r="D4845" s="601"/>
      <c r="E4845" s="601" t="str">
        <f>IFERROR(INDEX(INSUMOS!$C:$C,MATCH(C4845,INSUMOS!$B:$B,0)),"")</f>
        <v/>
      </c>
      <c r="F4845" s="700" t="str">
        <f>IFERROR(INDEX(INSUMOS!$D:$D,MATCH(C4845,INSUMOS!$B:$B,0)),"")</f>
        <v/>
      </c>
      <c r="G4845" s="701"/>
      <c r="H4845" s="603">
        <f>IFERROR(G4845*F4845,0)</f>
        <v>0</v>
      </c>
      <c r="I4845" s="692"/>
    </row>
    <row r="4846" spans="2:9">
      <c r="B4846" s="599"/>
      <c r="C4846" s="606"/>
      <c r="D4846" s="601"/>
      <c r="E4846" s="601" t="str">
        <f>IFERROR(INDEX(INSUMOS!$C:$C,MATCH(C4846,INSUMOS!$B:$B,0)),"")</f>
        <v/>
      </c>
      <c r="F4846" s="602"/>
      <c r="G4846" s="601"/>
      <c r="H4846" s="614" t="s">
        <v>307</v>
      </c>
      <c r="I4846" s="699">
        <f>SUM(H4840:H4845)</f>
        <v>2183.974854861905</v>
      </c>
    </row>
    <row r="4847" spans="2:9">
      <c r="B4847" s="599"/>
      <c r="C4847" s="691" t="s">
        <v>317</v>
      </c>
      <c r="D4847" s="601"/>
      <c r="E4847" s="602"/>
      <c r="F4847" s="602"/>
      <c r="G4847" s="601"/>
      <c r="H4847" s="602"/>
      <c r="I4847" s="692"/>
    </row>
    <row r="4848" spans="2:9" ht="30">
      <c r="B4848" s="693" t="s">
        <v>295</v>
      </c>
      <c r="C4848" s="694" t="s">
        <v>296</v>
      </c>
      <c r="D4848" s="613" t="s">
        <v>238</v>
      </c>
      <c r="E4848" s="613" t="s">
        <v>22</v>
      </c>
      <c r="F4848" s="613" t="s">
        <v>314</v>
      </c>
      <c r="G4848" s="613" t="s">
        <v>315</v>
      </c>
      <c r="H4848" s="598" t="s">
        <v>301</v>
      </c>
      <c r="I4848" s="692"/>
    </row>
    <row r="4849" spans="2:10">
      <c r="B4849" s="599"/>
      <c r="C4849" s="616" t="s">
        <v>461</v>
      </c>
      <c r="D4849" s="615">
        <v>0.01</v>
      </c>
      <c r="E4849" s="617">
        <v>1</v>
      </c>
      <c r="F4849" s="603">
        <f>+I4837</f>
        <v>43679.497097238098</v>
      </c>
      <c r="G4849" s="601">
        <v>0.01</v>
      </c>
      <c r="H4849" s="603">
        <f>IFERROR(G4849*F4849,0)</f>
        <v>436.79497097238101</v>
      </c>
      <c r="I4849" s="692"/>
    </row>
    <row r="4850" spans="2:10">
      <c r="B4850" s="599"/>
      <c r="C4850" s="662"/>
      <c r="E4850" s="601" t="str">
        <f>IFERROR(INDEX(INSUMOS!$C:$C,MATCH(C4850,INSUMOS!$B:$B,0)),"")</f>
        <v/>
      </c>
      <c r="F4850" s="603" t="str">
        <f>IFERROR(INDEX(INSUMOS!$D:$D,MATCH(C4850,INSUMOS!$B:$B,0)),"")</f>
        <v/>
      </c>
      <c r="G4850" s="601">
        <v>1</v>
      </c>
      <c r="H4850" s="603">
        <f>IFERROR(G4850*F4850,0)</f>
        <v>0</v>
      </c>
      <c r="I4850" s="692"/>
    </row>
    <row r="4851" spans="2:10">
      <c r="B4851" s="599"/>
      <c r="C4851" s="606"/>
      <c r="D4851" s="601" t="str">
        <f>IFERROR(INDEX(INSUMOS!$C:$C,MATCH(C4851,INSUMOS!$B:$B,0)),"")</f>
        <v/>
      </c>
      <c r="E4851" s="602"/>
      <c r="F4851" s="603" t="str">
        <f>IFERROR(INDEX(INSUMOS!$D:$D,MATCH(C4851,INSUMOS!$B:$B,0)),"")</f>
        <v/>
      </c>
      <c r="G4851" s="601"/>
      <c r="H4851" s="603">
        <f>IFERROR(G4851*F4851,0)</f>
        <v>0</v>
      </c>
      <c r="I4851" s="692"/>
    </row>
    <row r="4852" spans="2:10" ht="15.75" thickBot="1">
      <c r="B4852" s="702"/>
      <c r="C4852" s="703"/>
      <c r="D4852" s="704"/>
      <c r="E4852" s="705"/>
      <c r="F4852" s="705"/>
      <c r="G4852" s="704"/>
      <c r="H4852" s="706" t="s">
        <v>307</v>
      </c>
      <c r="I4852" s="707">
        <f>SUM(H4849:H4851)</f>
        <v>436.79497097238101</v>
      </c>
    </row>
    <row r="4853" spans="2:10" ht="15.75" thickBot="1"/>
    <row r="4854" spans="2:10" ht="33" customHeight="1" thickBot="1">
      <c r="B4854" s="571"/>
      <c r="C4854" s="572" t="str">
        <f>+$C$2</f>
        <v>MANTENIMIENTO RESTAURANTES ESCOLARES</v>
      </c>
      <c r="D4854" s="573"/>
      <c r="E4854" s="573"/>
      <c r="F4854" s="573"/>
      <c r="G4854" s="574"/>
      <c r="H4854" s="575"/>
      <c r="I4854" s="576"/>
    </row>
    <row r="4855" spans="2:10" ht="33" customHeight="1" thickBot="1">
      <c r="B4855" s="577"/>
      <c r="C4855" s="578" t="str">
        <f>+$C$3</f>
        <v>GOBERNACION DE ANTIOQUIA</v>
      </c>
      <c r="D4855" s="579"/>
      <c r="E4855" s="579"/>
      <c r="F4855" s="579"/>
      <c r="G4855" s="580"/>
      <c r="H4855" s="581"/>
      <c r="I4855" s="582"/>
    </row>
    <row r="4856" spans="2:10" ht="15.75" thickBot="1">
      <c r="B4856" s="593"/>
      <c r="I4856" s="595"/>
    </row>
    <row r="4857" spans="2:10" ht="15.75" thickBot="1">
      <c r="B4857" s="523" t="s">
        <v>6</v>
      </c>
      <c r="C4857" s="773" t="str">
        <f>INDEX(ACTIVIDADES!$C:$C,MATCH(B4858,ACTIVIDADES!$B:$B,0))</f>
        <v xml:space="preserve">Red de SUMINISTRO ELÉCTRICO TRENZADA 2x1/0 XLPE+1/0 AL. Incluye todo lo necesarios para su correcta instalacion </v>
      </c>
      <c r="D4857" s="774"/>
      <c r="E4857" s="774"/>
      <c r="F4857" s="774"/>
      <c r="G4857" s="775"/>
      <c r="H4857" s="587" t="s">
        <v>289</v>
      </c>
      <c r="I4857" s="588" t="s">
        <v>290</v>
      </c>
    </row>
    <row r="4858" spans="2:10">
      <c r="B4858" s="779">
        <f>+ACTIVIDADES!B149</f>
        <v>13.089999999999998</v>
      </c>
      <c r="C4858" s="776"/>
      <c r="D4858" s="777"/>
      <c r="E4858" s="777"/>
      <c r="F4858" s="777"/>
      <c r="G4858" s="778"/>
      <c r="H4858" s="585">
        <f>IF(I4861=0,0,I4877/I4861)</f>
        <v>0.80249679253205752</v>
      </c>
      <c r="I4858" s="688">
        <f>IF(I4861=0,0,I4883/I4861)</f>
        <v>0.18632378063013458</v>
      </c>
    </row>
    <row r="4859" spans="2:10" ht="15.75" thickBot="1">
      <c r="B4859" s="780"/>
      <c r="C4859" s="776"/>
      <c r="D4859" s="777"/>
      <c r="E4859" s="777"/>
      <c r="F4859" s="777"/>
      <c r="G4859" s="778"/>
      <c r="H4859" s="587" t="s">
        <v>291</v>
      </c>
      <c r="I4859" s="588" t="s">
        <v>292</v>
      </c>
    </row>
    <row r="4860" spans="2:10" ht="15.75" thickBot="1">
      <c r="B4860" s="523" t="s">
        <v>22</v>
      </c>
      <c r="C4860" s="776"/>
      <c r="D4860" s="777"/>
      <c r="E4860" s="777"/>
      <c r="F4860" s="777"/>
      <c r="G4860" s="778"/>
      <c r="H4860" s="585">
        <f>IF(I4861=0,0,I4892/I4861)</f>
        <v>9.3161890315067303E-3</v>
      </c>
      <c r="I4860" s="688">
        <f>IF(I4861=0,0,I4898/I4861)</f>
        <v>1.863237806301346E-3</v>
      </c>
    </row>
    <row r="4861" spans="2:10">
      <c r="B4861" s="565" t="str">
        <f>INDEX(ACTIVIDADES!$D:$D,MATCH(B4858,ACTIVIDADES!$B:$B,0))</f>
        <v>m</v>
      </c>
      <c r="C4861" s="776"/>
      <c r="D4861" s="777"/>
      <c r="E4861" s="777"/>
      <c r="F4861" s="777"/>
      <c r="G4861" s="778"/>
      <c r="H4861" s="689" t="s">
        <v>293</v>
      </c>
      <c r="I4861" s="690">
        <f>SUM(I4877:I4898)</f>
        <v>41024.886711537663</v>
      </c>
      <c r="J4861" s="570">
        <f>+B4858</f>
        <v>13.089999999999998</v>
      </c>
    </row>
    <row r="4862" spans="2:10">
      <c r="B4862" s="599"/>
      <c r="C4862" s="691" t="s">
        <v>294</v>
      </c>
      <c r="D4862" s="601"/>
      <c r="E4862" s="602"/>
      <c r="F4862" s="602"/>
      <c r="G4862" s="601"/>
      <c r="H4862" s="602"/>
      <c r="I4862" s="692"/>
    </row>
    <row r="4863" spans="2:10">
      <c r="B4863" s="693" t="s">
        <v>295</v>
      </c>
      <c r="C4863" s="694" t="s">
        <v>296</v>
      </c>
      <c r="D4863" s="598" t="s">
        <v>297</v>
      </c>
      <c r="E4863" s="598" t="s">
        <v>298</v>
      </c>
      <c r="F4863" s="598" t="s">
        <v>299</v>
      </c>
      <c r="G4863" s="598" t="s">
        <v>300</v>
      </c>
      <c r="H4863" s="598" t="s">
        <v>301</v>
      </c>
      <c r="I4863" s="692"/>
    </row>
    <row r="4864" spans="2:10">
      <c r="B4864" s="599"/>
      <c r="C4864" s="714" t="s">
        <v>543</v>
      </c>
      <c r="D4864" s="601" t="str">
        <f>IFERROR(INDEX(INSUMOS!$C:$C,MATCH(C4864,INSUMOS!$B:$B,0)),"")</f>
        <v>un</v>
      </c>
      <c r="E4864" s="100">
        <v>1</v>
      </c>
      <c r="F4864" s="603">
        <f>IFERROR(INDEX(INSUMOS!$D:$D,MATCH(C4864,INSUMOS!$B:$B,0)),"")</f>
        <v>29929.4</v>
      </c>
      <c r="G4864" s="615">
        <v>0.1</v>
      </c>
      <c r="H4864" s="603">
        <f>IFERROR(G4864*F4864*E4864+F4864*E4864,0)</f>
        <v>32922.340000000004</v>
      </c>
      <c r="I4864" s="692"/>
    </row>
    <row r="4865" spans="2:9">
      <c r="B4865" s="599"/>
      <c r="C4865" s="708"/>
      <c r="D4865" s="601" t="str">
        <f>IFERROR(INDEX(INSUMOS!$C:$C,MATCH(C4865,INSUMOS!$B:$B,0)),"")</f>
        <v/>
      </c>
      <c r="E4865" s="478"/>
      <c r="F4865" s="603" t="str">
        <f>IFERROR(INDEX(INSUMOS!$D:$D,MATCH(C4865,INSUMOS!$B:$B,0)),"")</f>
        <v/>
      </c>
      <c r="G4865" s="615"/>
      <c r="H4865" s="603">
        <f t="shared" ref="H4865:H4876" si="131">IFERROR(G4865*F4865*E4865+F4865*E4865,0)</f>
        <v>0</v>
      </c>
      <c r="I4865" s="692"/>
    </row>
    <row r="4866" spans="2:9">
      <c r="B4866" s="599"/>
      <c r="C4866" s="708"/>
      <c r="D4866" s="601" t="str">
        <f>IFERROR(INDEX(INSUMOS!$C:$C,MATCH(C4866,INSUMOS!$B:$B,0)),"")</f>
        <v/>
      </c>
      <c r="E4866" s="478"/>
      <c r="F4866" s="603" t="str">
        <f>IFERROR(INDEX(INSUMOS!$D:$D,MATCH(C4866,INSUMOS!$B:$B,0)),"")</f>
        <v/>
      </c>
      <c r="G4866" s="615"/>
      <c r="H4866" s="603">
        <f t="shared" si="131"/>
        <v>0</v>
      </c>
      <c r="I4866" s="692"/>
    </row>
    <row r="4867" spans="2:9">
      <c r="B4867" s="599"/>
      <c r="C4867" s="708"/>
      <c r="D4867" s="601" t="str">
        <f>IFERROR(INDEX(INSUMOS!$C:$C,MATCH(C4867,INSUMOS!$B:$B,0)),"")</f>
        <v/>
      </c>
      <c r="E4867" s="478"/>
      <c r="F4867" s="603" t="str">
        <f>IFERROR(INDEX(INSUMOS!$D:$D,MATCH(C4867,INSUMOS!$B:$B,0)),"")</f>
        <v/>
      </c>
      <c r="G4867" s="615"/>
      <c r="H4867" s="603">
        <f t="shared" si="131"/>
        <v>0</v>
      </c>
      <c r="I4867" s="692"/>
    </row>
    <row r="4868" spans="2:9">
      <c r="B4868" s="599"/>
      <c r="C4868" s="708"/>
      <c r="D4868" s="601" t="str">
        <f>IFERROR(INDEX(INSUMOS!$C:$C,MATCH(C4868,INSUMOS!$B:$B,0)),"")</f>
        <v/>
      </c>
      <c r="E4868" s="478"/>
      <c r="F4868" s="603" t="str">
        <f>IFERROR(INDEX(INSUMOS!$D:$D,MATCH(C4868,INSUMOS!$B:$B,0)),"")</f>
        <v/>
      </c>
      <c r="G4868" s="615"/>
      <c r="H4868" s="603">
        <f t="shared" si="131"/>
        <v>0</v>
      </c>
      <c r="I4868" s="692"/>
    </row>
    <row r="4869" spans="2:9">
      <c r="B4869" s="599"/>
      <c r="C4869" s="708"/>
      <c r="D4869" s="601" t="str">
        <f>IFERROR(INDEX(INSUMOS!$C:$C,MATCH(C4869,INSUMOS!$B:$B,0)),"")</f>
        <v/>
      </c>
      <c r="E4869" s="478"/>
      <c r="F4869" s="603" t="str">
        <f>IFERROR(INDEX(INSUMOS!$D:$D,MATCH(C4869,INSUMOS!$B:$B,0)),"")</f>
        <v/>
      </c>
      <c r="G4869" s="615"/>
      <c r="H4869" s="603">
        <f t="shared" si="131"/>
        <v>0</v>
      </c>
      <c r="I4869" s="692"/>
    </row>
    <row r="4870" spans="2:9">
      <c r="B4870" s="599"/>
      <c r="C4870" s="682"/>
      <c r="D4870" s="601" t="str">
        <f>IFERROR(INDEX(INSUMOS!$C:$C,MATCH(C4870,INSUMOS!$B:$B,0)),"")</f>
        <v/>
      </c>
      <c r="E4870" s="478"/>
      <c r="F4870" s="603" t="str">
        <f>IFERROR(INDEX(INSUMOS!$D:$D,MATCH(C4870,INSUMOS!$B:$B,0)),"")</f>
        <v/>
      </c>
      <c r="G4870" s="615"/>
      <c r="H4870" s="603">
        <f t="shared" si="131"/>
        <v>0</v>
      </c>
      <c r="I4870" s="692"/>
    </row>
    <row r="4871" spans="2:9">
      <c r="B4871" s="599"/>
      <c r="C4871" s="682"/>
      <c r="D4871" s="601" t="str">
        <f>IFERROR(INDEX(INSUMOS!$C:$C,MATCH(C4871,INSUMOS!$B:$B,0)),"")</f>
        <v/>
      </c>
      <c r="E4871" s="478"/>
      <c r="F4871" s="603" t="str">
        <f>IFERROR(INDEX(INSUMOS!$D:$D,MATCH(C4871,INSUMOS!$B:$B,0)),"")</f>
        <v/>
      </c>
      <c r="G4871" s="615"/>
      <c r="H4871" s="603">
        <f t="shared" si="131"/>
        <v>0</v>
      </c>
      <c r="I4871" s="692"/>
    </row>
    <row r="4872" spans="2:9">
      <c r="B4872" s="599"/>
      <c r="C4872" s="708"/>
      <c r="D4872" s="601" t="str">
        <f>IFERROR(INDEX(INSUMOS!$C:$C,MATCH(C4872,INSUMOS!$B:$B,0)),"")</f>
        <v/>
      </c>
      <c r="E4872" s="478"/>
      <c r="F4872" s="603" t="str">
        <f>IFERROR(INDEX(INSUMOS!$D:$D,MATCH(C4872,INSUMOS!$B:$B,0)),"")</f>
        <v/>
      </c>
      <c r="G4872" s="615"/>
      <c r="H4872" s="603">
        <f t="shared" si="131"/>
        <v>0</v>
      </c>
      <c r="I4872" s="692"/>
    </row>
    <row r="4873" spans="2:9">
      <c r="B4873" s="599"/>
      <c r="C4873" s="682"/>
      <c r="D4873" s="601" t="str">
        <f>IFERROR(INDEX(INSUMOS!$C:$C,MATCH(C4873,INSUMOS!$B:$B,0)),"")</f>
        <v/>
      </c>
      <c r="E4873" s="478"/>
      <c r="F4873" s="603" t="str">
        <f>IFERROR(INDEX(INSUMOS!$D:$D,MATCH(C4873,INSUMOS!$B:$B,0)),"")</f>
        <v/>
      </c>
      <c r="G4873" s="615"/>
      <c r="H4873" s="603">
        <f t="shared" si="131"/>
        <v>0</v>
      </c>
      <c r="I4873" s="692"/>
    </row>
    <row r="4874" spans="2:9">
      <c r="B4874" s="599"/>
      <c r="C4874" s="682"/>
      <c r="D4874" s="601" t="str">
        <f>IFERROR(INDEX(INSUMOS!$C:$C,MATCH(C4874,INSUMOS!$B:$B,0)),"")</f>
        <v/>
      </c>
      <c r="E4874" s="711"/>
      <c r="F4874" s="603" t="str">
        <f>IFERROR(INDEX(INSUMOS!$D:$D,MATCH(C4874,INSUMOS!$B:$B,0)),"")</f>
        <v/>
      </c>
      <c r="G4874" s="615"/>
      <c r="H4874" s="603">
        <f t="shared" si="131"/>
        <v>0</v>
      </c>
      <c r="I4874" s="692"/>
    </row>
    <row r="4875" spans="2:9">
      <c r="B4875" s="599"/>
      <c r="C4875" s="708"/>
      <c r="D4875" s="601" t="str">
        <f>IFERROR(INDEX(INSUMOS!$C:$C,MATCH(C4875,INSUMOS!$B:$B,0)),"")</f>
        <v/>
      </c>
      <c r="E4875" s="712"/>
      <c r="F4875" s="603" t="str">
        <f>IFERROR(INDEX(INSUMOS!$D:$D,MATCH(C4875,INSUMOS!$B:$B,0)),"")</f>
        <v/>
      </c>
      <c r="G4875" s="615"/>
      <c r="H4875" s="603">
        <f t="shared" si="131"/>
        <v>0</v>
      </c>
      <c r="I4875" s="692"/>
    </row>
    <row r="4876" spans="2:9">
      <c r="B4876" s="599"/>
      <c r="C4876" s="708"/>
      <c r="D4876" s="601" t="str">
        <f>IFERROR(INDEX(INSUMOS!$C:$C,MATCH(C4876,INSUMOS!$B:$B,0)),"")</f>
        <v/>
      </c>
      <c r="E4876" s="712"/>
      <c r="F4876" s="603" t="str">
        <f>IFERROR(INDEX(INSUMOS!$D:$D,MATCH(C4876,INSUMOS!$B:$B,0)),"")</f>
        <v/>
      </c>
      <c r="G4876" s="615"/>
      <c r="H4876" s="603">
        <f t="shared" si="131"/>
        <v>0</v>
      </c>
      <c r="I4876" s="692"/>
    </row>
    <row r="4877" spans="2:9">
      <c r="B4877" s="599"/>
      <c r="C4877" s="606"/>
      <c r="D4877" s="601"/>
      <c r="E4877" s="602"/>
      <c r="F4877" s="602"/>
      <c r="G4877" s="601"/>
      <c r="H4877" s="614" t="s">
        <v>307</v>
      </c>
      <c r="I4877" s="699">
        <f>SUM(H4864:H4876)</f>
        <v>32922.340000000004</v>
      </c>
    </row>
    <row r="4878" spans="2:9">
      <c r="B4878" s="599"/>
      <c r="C4878" s="691" t="s">
        <v>308</v>
      </c>
      <c r="D4878" s="601"/>
      <c r="E4878" s="602"/>
      <c r="F4878" s="602"/>
      <c r="G4878" s="601"/>
      <c r="H4878" s="602"/>
      <c r="I4878" s="692"/>
    </row>
    <row r="4879" spans="2:9">
      <c r="B4879" s="693" t="s">
        <v>295</v>
      </c>
      <c r="C4879" s="694" t="s">
        <v>296</v>
      </c>
      <c r="D4879" s="598" t="s">
        <v>309</v>
      </c>
      <c r="E4879" s="612" t="s">
        <v>310</v>
      </c>
      <c r="F4879" s="612"/>
      <c r="G4879" s="613" t="s">
        <v>311</v>
      </c>
      <c r="H4879" s="614" t="s">
        <v>301</v>
      </c>
      <c r="I4879" s="692"/>
    </row>
    <row r="4880" spans="2:9">
      <c r="B4880" s="599"/>
      <c r="C4880" s="606" t="s">
        <v>521</v>
      </c>
      <c r="D4880" s="601">
        <v>1</v>
      </c>
      <c r="E4880" s="615">
        <f>IFERROR(INDEX('MANO DE OBRA'!$F:$F,MATCH(C4880,'MANO DE OBRA'!$B:$B,0)),"")</f>
        <v>0.77116642793298318</v>
      </c>
      <c r="F4880" s="603">
        <f>IFERROR(INDEX('MANO DE OBRA'!$J:$J,MATCH(C4880,'MANO DE OBRA'!$B:$B,0)),"")</f>
        <v>103371.47181666666</v>
      </c>
      <c r="G4880" s="83">
        <v>40</v>
      </c>
      <c r="H4880" s="603">
        <f>IFERROR((F4880/G4880)*D4880,0)</f>
        <v>2584.2867954166663</v>
      </c>
      <c r="I4880" s="692"/>
    </row>
    <row r="4881" spans="2:9">
      <c r="B4881" s="599"/>
      <c r="C4881" s="606" t="s">
        <v>522</v>
      </c>
      <c r="D4881" s="601">
        <v>1</v>
      </c>
      <c r="E4881" s="615">
        <f>IFERROR(INDEX('MANO DE OBRA'!$F:$F,MATCH(C4881,'MANO DE OBRA'!$B:$B,0)),"")</f>
        <v>0.60540000000000005</v>
      </c>
      <c r="F4881" s="603">
        <f>IFERROR(INDEX('MANO DE OBRA'!$J:$J,MATCH(C4881,'MANO DE OBRA'!$B:$B,0)),"")</f>
        <v>202385.00786400001</v>
      </c>
      <c r="G4881" s="83">
        <f>+G4880</f>
        <v>40</v>
      </c>
      <c r="H4881" s="603">
        <f>IFERROR((F4881/G4881)*D4881,0)</f>
        <v>5059.6251966</v>
      </c>
      <c r="I4881" s="692"/>
    </row>
    <row r="4882" spans="2:9">
      <c r="B4882" s="599"/>
      <c r="C4882" s="606"/>
      <c r="D4882" s="601"/>
      <c r="E4882" s="615" t="str">
        <f>IFERROR(INDEX('MANO DE OBRA'!$F:$F,MATCH(C4882,'MANO DE OBRA'!$B:$B,0)),"")</f>
        <v/>
      </c>
      <c r="F4882" s="603" t="str">
        <f>IFERROR(INDEX('MANO DE OBRA'!$J:$J,MATCH(C4882,'MANO DE OBRA'!$B:$B,0)),"")</f>
        <v/>
      </c>
      <c r="G4882" s="83"/>
      <c r="H4882" s="603">
        <f>IFERROR((F4882/G4882)*D4882,0)</f>
        <v>0</v>
      </c>
      <c r="I4882" s="692"/>
    </row>
    <row r="4883" spans="2:9">
      <c r="B4883" s="599"/>
      <c r="C4883" s="606"/>
      <c r="D4883" s="601"/>
      <c r="E4883" s="602"/>
      <c r="F4883" s="603" t="str">
        <f>IFERROR(INDEX('MANO DE OBRA'!$J:$J,MATCH(C4883,'MANO DE OBRA'!$B:$B,0)),"")</f>
        <v/>
      </c>
      <c r="G4883" s="601"/>
      <c r="H4883" s="614" t="s">
        <v>307</v>
      </c>
      <c r="I4883" s="699">
        <f>SUM(H4880:H4882)</f>
        <v>7643.9119920166668</v>
      </c>
    </row>
    <row r="4884" spans="2:9">
      <c r="B4884" s="599"/>
      <c r="C4884" s="691" t="s">
        <v>313</v>
      </c>
      <c r="D4884" s="601"/>
      <c r="E4884" s="602"/>
      <c r="F4884" s="602"/>
      <c r="G4884" s="601"/>
      <c r="H4884" s="602"/>
      <c r="I4884" s="692"/>
    </row>
    <row r="4885" spans="2:9" ht="30">
      <c r="B4885" s="693" t="s">
        <v>295</v>
      </c>
      <c r="C4885" s="694" t="s">
        <v>296</v>
      </c>
      <c r="D4885" s="613" t="s">
        <v>238</v>
      </c>
      <c r="E4885" s="613" t="s">
        <v>22</v>
      </c>
      <c r="F4885" s="613" t="s">
        <v>314</v>
      </c>
      <c r="G4885" s="613" t="s">
        <v>315</v>
      </c>
      <c r="H4885" s="613" t="s">
        <v>301</v>
      </c>
      <c r="I4885" s="692"/>
    </row>
    <row r="4886" spans="2:9">
      <c r="B4886" s="599"/>
      <c r="C4886" s="616" t="s">
        <v>316</v>
      </c>
      <c r="D4886" s="615">
        <v>0.05</v>
      </c>
      <c r="E4886" s="602"/>
      <c r="F4886" s="603">
        <f>+I4883</f>
        <v>7643.9119920166668</v>
      </c>
      <c r="G4886" s="601">
        <v>1</v>
      </c>
      <c r="H4886" s="603">
        <f>IFERROR(G4886*F4886*D4886,0)</f>
        <v>382.19559960083336</v>
      </c>
      <c r="I4886" s="692"/>
    </row>
    <row r="4887" spans="2:9">
      <c r="B4887" s="599"/>
      <c r="C4887" s="606"/>
      <c r="D4887" s="601"/>
      <c r="E4887" s="601" t="str">
        <f>IFERROR(INDEX(INSUMOS!$C:$C,MATCH(C4887,INSUMOS!$B:$B,0)),"")</f>
        <v/>
      </c>
      <c r="F4887" s="700" t="str">
        <f>IFERROR(INDEX(INSUMOS!$D:$D,MATCH(C4887,INSUMOS!$B:$B,0)),"")</f>
        <v/>
      </c>
      <c r="G4887" s="701"/>
      <c r="H4887" s="603">
        <f>IFERROR(G4887*F4887,0)</f>
        <v>0</v>
      </c>
      <c r="I4887" s="692"/>
    </row>
    <row r="4888" spans="2:9">
      <c r="B4888" s="599"/>
      <c r="C4888" s="662"/>
      <c r="D4888" s="601"/>
      <c r="E4888" s="601" t="str">
        <f>IFERROR(INDEX(INSUMOS!$C:$C,MATCH(C4888,INSUMOS!$B:$B,0)),"")</f>
        <v/>
      </c>
      <c r="F4888" s="700" t="str">
        <f>IFERROR(INDEX(INSUMOS!$D:$D,MATCH(C4888,INSUMOS!$B:$B,0)),"")</f>
        <v/>
      </c>
      <c r="G4888" s="701"/>
      <c r="H4888" s="603">
        <f>IFERROR(G4888*F4888,0)</f>
        <v>0</v>
      </c>
      <c r="I4888" s="692"/>
    </row>
    <row r="4889" spans="2:9">
      <c r="B4889" s="599"/>
      <c r="C4889" s="662"/>
      <c r="D4889" s="601"/>
      <c r="E4889" s="601" t="str">
        <f>IFERROR(INDEX(INSUMOS!$C:$C,MATCH(C4889,INSUMOS!$B:$B,0)),"")</f>
        <v/>
      </c>
      <c r="F4889" s="700" t="str">
        <f>IFERROR(INDEX(INSUMOS!$D:$D,MATCH(C4889,INSUMOS!$B:$B,0)),"")</f>
        <v/>
      </c>
      <c r="G4889" s="701"/>
      <c r="H4889" s="603">
        <f>IFERROR(G4889*F4889,0)</f>
        <v>0</v>
      </c>
      <c r="I4889" s="692"/>
    </row>
    <row r="4890" spans="2:9">
      <c r="B4890" s="599"/>
      <c r="C4890" s="662"/>
      <c r="D4890" s="601"/>
      <c r="E4890" s="601" t="str">
        <f>IFERROR(INDEX(INSUMOS!$C:$C,MATCH(C4890,INSUMOS!$B:$B,0)),"")</f>
        <v/>
      </c>
      <c r="F4890" s="700" t="str">
        <f>IFERROR(INDEX(INSUMOS!$D:$D,MATCH(C4890,INSUMOS!$B:$B,0)),"")</f>
        <v/>
      </c>
      <c r="G4890" s="701"/>
      <c r="H4890" s="603">
        <f>IFERROR(G4890*F4890,0)</f>
        <v>0</v>
      </c>
      <c r="I4890" s="692"/>
    </row>
    <row r="4891" spans="2:9">
      <c r="B4891" s="599"/>
      <c r="C4891" s="662"/>
      <c r="D4891" s="601"/>
      <c r="E4891" s="601" t="str">
        <f>IFERROR(INDEX(INSUMOS!$C:$C,MATCH(C4891,INSUMOS!$B:$B,0)),"")</f>
        <v/>
      </c>
      <c r="F4891" s="700" t="str">
        <f>IFERROR(INDEX(INSUMOS!$D:$D,MATCH(C4891,INSUMOS!$B:$B,0)),"")</f>
        <v/>
      </c>
      <c r="G4891" s="701"/>
      <c r="H4891" s="603">
        <f>IFERROR(G4891*F4891,0)</f>
        <v>0</v>
      </c>
      <c r="I4891" s="692"/>
    </row>
    <row r="4892" spans="2:9">
      <c r="B4892" s="599"/>
      <c r="C4892" s="606"/>
      <c r="D4892" s="601"/>
      <c r="E4892" s="601" t="str">
        <f>IFERROR(INDEX(INSUMOS!$C:$C,MATCH(C4892,INSUMOS!$B:$B,0)),"")</f>
        <v/>
      </c>
      <c r="F4892" s="602"/>
      <c r="G4892" s="601"/>
      <c r="H4892" s="614" t="s">
        <v>307</v>
      </c>
      <c r="I4892" s="699">
        <f>SUM(H4886:H4891)</f>
        <v>382.19559960083336</v>
      </c>
    </row>
    <row r="4893" spans="2:9">
      <c r="B4893" s="599"/>
      <c r="C4893" s="691" t="s">
        <v>317</v>
      </c>
      <c r="D4893" s="601"/>
      <c r="E4893" s="602"/>
      <c r="F4893" s="602"/>
      <c r="G4893" s="601"/>
      <c r="H4893" s="602"/>
      <c r="I4893" s="692"/>
    </row>
    <row r="4894" spans="2:9" ht="30">
      <c r="B4894" s="693" t="s">
        <v>295</v>
      </c>
      <c r="C4894" s="694" t="s">
        <v>296</v>
      </c>
      <c r="D4894" s="613" t="s">
        <v>238</v>
      </c>
      <c r="E4894" s="613" t="s">
        <v>22</v>
      </c>
      <c r="F4894" s="613" t="s">
        <v>314</v>
      </c>
      <c r="G4894" s="613" t="s">
        <v>315</v>
      </c>
      <c r="H4894" s="598" t="s">
        <v>301</v>
      </c>
      <c r="I4894" s="692"/>
    </row>
    <row r="4895" spans="2:9">
      <c r="B4895" s="599"/>
      <c r="C4895" s="616" t="s">
        <v>461</v>
      </c>
      <c r="D4895" s="615">
        <v>0.01</v>
      </c>
      <c r="E4895" s="617">
        <v>1</v>
      </c>
      <c r="F4895" s="603">
        <f>+I4883</f>
        <v>7643.9119920166668</v>
      </c>
      <c r="G4895" s="601">
        <v>0.01</v>
      </c>
      <c r="H4895" s="603">
        <f>IFERROR(G4895*F4895,0)</f>
        <v>76.439119920166675</v>
      </c>
      <c r="I4895" s="692"/>
    </row>
    <row r="4896" spans="2:9">
      <c r="B4896" s="599"/>
      <c r="C4896" s="662"/>
      <c r="E4896" s="601" t="str">
        <f>IFERROR(INDEX(INSUMOS!$C:$C,MATCH(C4896,INSUMOS!$B:$B,0)),"")</f>
        <v/>
      </c>
      <c r="F4896" s="603" t="str">
        <f>IFERROR(INDEX(INSUMOS!$D:$D,MATCH(C4896,INSUMOS!$B:$B,0)),"")</f>
        <v/>
      </c>
      <c r="G4896" s="601">
        <v>1</v>
      </c>
      <c r="H4896" s="603">
        <f>IFERROR(G4896*F4896,0)</f>
        <v>0</v>
      </c>
      <c r="I4896" s="692"/>
    </row>
    <row r="4897" spans="2:10">
      <c r="B4897" s="599"/>
      <c r="C4897" s="606"/>
      <c r="D4897" s="601" t="str">
        <f>IFERROR(INDEX(INSUMOS!$C:$C,MATCH(C4897,INSUMOS!$B:$B,0)),"")</f>
        <v/>
      </c>
      <c r="E4897" s="602"/>
      <c r="F4897" s="603" t="str">
        <f>IFERROR(INDEX(INSUMOS!$D:$D,MATCH(C4897,INSUMOS!$B:$B,0)),"")</f>
        <v/>
      </c>
      <c r="G4897" s="601"/>
      <c r="H4897" s="603">
        <f>IFERROR(G4897*F4897,0)</f>
        <v>0</v>
      </c>
      <c r="I4897" s="692"/>
    </row>
    <row r="4898" spans="2:10" ht="15.75" thickBot="1">
      <c r="B4898" s="702"/>
      <c r="C4898" s="703"/>
      <c r="D4898" s="704"/>
      <c r="E4898" s="705"/>
      <c r="F4898" s="705"/>
      <c r="G4898" s="704"/>
      <c r="H4898" s="706" t="s">
        <v>307</v>
      </c>
      <c r="I4898" s="707">
        <f>SUM(H4895:H4897)</f>
        <v>76.439119920166675</v>
      </c>
    </row>
    <row r="4899" spans="2:10" ht="15.75" thickBot="1"/>
    <row r="4900" spans="2:10" ht="33" customHeight="1" thickBot="1">
      <c r="B4900" s="571"/>
      <c r="C4900" s="572" t="str">
        <f>+$C$2</f>
        <v>MANTENIMIENTO RESTAURANTES ESCOLARES</v>
      </c>
      <c r="D4900" s="573"/>
      <c r="E4900" s="573"/>
      <c r="F4900" s="573"/>
      <c r="G4900" s="574"/>
      <c r="H4900" s="575"/>
      <c r="I4900" s="576"/>
    </row>
    <row r="4901" spans="2:10" ht="33" customHeight="1" thickBot="1">
      <c r="B4901" s="577"/>
      <c r="C4901" s="578" t="str">
        <f>+$C$3</f>
        <v>GOBERNACION DE ANTIOQUIA</v>
      </c>
      <c r="D4901" s="579"/>
      <c r="E4901" s="579"/>
      <c r="F4901" s="579"/>
      <c r="G4901" s="580"/>
      <c r="H4901" s="581"/>
      <c r="I4901" s="582"/>
    </row>
    <row r="4902" spans="2:10" ht="15.75" thickBot="1">
      <c r="B4902" s="593"/>
      <c r="I4902" s="595"/>
    </row>
    <row r="4903" spans="2:10" ht="15.75" thickBot="1">
      <c r="B4903" s="523" t="s">
        <v>6</v>
      </c>
      <c r="C4903" s="773" t="str">
        <f>INDEX(ACTIVIDADES!$C:$C,MATCH(B4904,ACTIVIDADES!$B:$B,0))</f>
        <v xml:space="preserve">Suministro e  Instalación de MEDIDOR ELÉCTRICO TRIFILAR 240V 5 100A calibrado. Incluye gabinete para alojar medidor, Breaker 2x40A, tuberia, accesorios de conexión y puesta a tierra </v>
      </c>
      <c r="D4903" s="774"/>
      <c r="E4903" s="774"/>
      <c r="F4903" s="774"/>
      <c r="G4903" s="775"/>
      <c r="H4903" s="587" t="s">
        <v>289</v>
      </c>
      <c r="I4903" s="588" t="s">
        <v>290</v>
      </c>
    </row>
    <row r="4904" spans="2:10">
      <c r="B4904" s="779">
        <f>+ACTIVIDADES!B150</f>
        <v>13.099999999999998</v>
      </c>
      <c r="C4904" s="776"/>
      <c r="D4904" s="777"/>
      <c r="E4904" s="777"/>
      <c r="F4904" s="777"/>
      <c r="G4904" s="778"/>
      <c r="H4904" s="585">
        <f>IF(I4907=0,0,I4923/I4907)</f>
        <v>0.6585561536704041</v>
      </c>
      <c r="I4904" s="688">
        <f>IF(I4907=0,0,I4929/I4907)</f>
        <v>0.3221168361599962</v>
      </c>
    </row>
    <row r="4905" spans="2:10" ht="15.75" thickBot="1">
      <c r="B4905" s="780"/>
      <c r="C4905" s="776"/>
      <c r="D4905" s="777"/>
      <c r="E4905" s="777"/>
      <c r="F4905" s="777"/>
      <c r="G4905" s="778"/>
      <c r="H4905" s="587" t="s">
        <v>291</v>
      </c>
      <c r="I4905" s="588" t="s">
        <v>292</v>
      </c>
    </row>
    <row r="4906" spans="2:10" ht="15.75" thickBot="1">
      <c r="B4906" s="523" t="s">
        <v>22</v>
      </c>
      <c r="C4906" s="776"/>
      <c r="D4906" s="777"/>
      <c r="E4906" s="777"/>
      <c r="F4906" s="777"/>
      <c r="G4906" s="778"/>
      <c r="H4906" s="585">
        <f>IF(I4907=0,0,I4938/I4907)</f>
        <v>1.6105841807999812E-2</v>
      </c>
      <c r="I4906" s="688">
        <f>IF(I4907=0,0,I4944/I4907)</f>
        <v>3.2211683615999622E-3</v>
      </c>
    </row>
    <row r="4907" spans="2:10">
      <c r="B4907" s="565" t="str">
        <f>INDEX(ACTIVIDADES!$D:$D,MATCH(B4904,ACTIVIDADES!$B:$B,0))</f>
        <v>un</v>
      </c>
      <c r="C4907" s="776"/>
      <c r="D4907" s="777"/>
      <c r="E4907" s="777"/>
      <c r="F4907" s="777"/>
      <c r="G4907" s="778"/>
      <c r="H4907" s="689" t="s">
        <v>293</v>
      </c>
      <c r="I4907" s="690">
        <f>SUM(I4923:I4944)</f>
        <v>949209.86846150667</v>
      </c>
      <c r="J4907" s="570">
        <f>+B4904</f>
        <v>13.099999999999998</v>
      </c>
    </row>
    <row r="4908" spans="2:10">
      <c r="B4908" s="599"/>
      <c r="C4908" s="691" t="s">
        <v>294</v>
      </c>
      <c r="D4908" s="601"/>
      <c r="E4908" s="602"/>
      <c r="F4908" s="602"/>
      <c r="G4908" s="601"/>
      <c r="H4908" s="602"/>
      <c r="I4908" s="692"/>
    </row>
    <row r="4909" spans="2:10">
      <c r="B4909" s="693" t="s">
        <v>295</v>
      </c>
      <c r="C4909" s="694" t="s">
        <v>296</v>
      </c>
      <c r="D4909" s="598" t="s">
        <v>297</v>
      </c>
      <c r="E4909" s="598" t="s">
        <v>298</v>
      </c>
      <c r="F4909" s="598" t="s">
        <v>299</v>
      </c>
      <c r="G4909" s="598" t="s">
        <v>300</v>
      </c>
      <c r="H4909" s="598" t="s">
        <v>301</v>
      </c>
      <c r="I4909" s="692"/>
    </row>
    <row r="4910" spans="2:10">
      <c r="B4910" s="599"/>
      <c r="C4910" s="713" t="s">
        <v>544</v>
      </c>
      <c r="D4910" s="601" t="str">
        <f>IFERROR(INDEX(INSUMOS!$C:$C,MATCH(C4910,INSUMOS!$B:$B,0)),"")</f>
        <v>un</v>
      </c>
      <c r="E4910" s="100">
        <v>0.1</v>
      </c>
      <c r="F4910" s="603">
        <f>IFERROR(INDEX(INSUMOS!$D:$D,MATCH(C4910,INSUMOS!$B:$B,0)),"")</f>
        <v>62910</v>
      </c>
      <c r="G4910" s="615"/>
      <c r="H4910" s="603">
        <f>IFERROR(G4910*F4910*E4910+F4910*E4910,0)</f>
        <v>6291</v>
      </c>
      <c r="I4910" s="692"/>
    </row>
    <row r="4911" spans="2:10">
      <c r="B4911" s="599"/>
      <c r="C4911" s="713" t="s">
        <v>545</v>
      </c>
      <c r="D4911" s="601" t="str">
        <f>IFERROR(INDEX(INSUMOS!$C:$C,MATCH(C4911,INSUMOS!$B:$B,0)),"")</f>
        <v>un</v>
      </c>
      <c r="E4911" s="478">
        <v>0.1</v>
      </c>
      <c r="F4911" s="603">
        <f>IFERROR(INDEX(INSUMOS!$D:$D,MATCH(C4911,INSUMOS!$B:$B,0)),"")</f>
        <v>28720</v>
      </c>
      <c r="G4911" s="615"/>
      <c r="H4911" s="603">
        <f t="shared" ref="H4911:H4922" si="132">IFERROR(G4911*F4911*E4911+F4911*E4911,0)</f>
        <v>2872</v>
      </c>
      <c r="I4911" s="692"/>
    </row>
    <row r="4912" spans="2:10">
      <c r="B4912" s="599"/>
      <c r="C4912" s="713" t="s">
        <v>546</v>
      </c>
      <c r="D4912" s="601" t="str">
        <f>IFERROR(INDEX(INSUMOS!$C:$C,MATCH(C4912,INSUMOS!$B:$B,0)),"")</f>
        <v>un</v>
      </c>
      <c r="E4912" s="478">
        <v>1</v>
      </c>
      <c r="F4912" s="603">
        <f>IFERROR(INDEX(INSUMOS!$D:$D,MATCH(C4912,INSUMOS!$B:$B,0)),"")</f>
        <v>158</v>
      </c>
      <c r="G4912" s="615"/>
      <c r="H4912" s="603">
        <f t="shared" si="132"/>
        <v>158</v>
      </c>
      <c r="I4912" s="692"/>
    </row>
    <row r="4913" spans="2:9">
      <c r="B4913" s="599"/>
      <c r="C4913" s="713" t="s">
        <v>547</v>
      </c>
      <c r="D4913" s="601" t="str">
        <f>IFERROR(INDEX(INSUMOS!$C:$C,MATCH(C4913,INSUMOS!$B:$B,0)),"")</f>
        <v>un</v>
      </c>
      <c r="E4913" s="478">
        <v>1</v>
      </c>
      <c r="F4913" s="603">
        <f>IFERROR(INDEX(INSUMOS!$D:$D,MATCH(C4913,INSUMOS!$B:$B,0)),"")</f>
        <v>100000</v>
      </c>
      <c r="G4913" s="615"/>
      <c r="H4913" s="603">
        <f t="shared" si="132"/>
        <v>100000</v>
      </c>
      <c r="I4913" s="692"/>
    </row>
    <row r="4914" spans="2:9">
      <c r="B4914" s="599"/>
      <c r="C4914" s="713" t="s">
        <v>548</v>
      </c>
      <c r="D4914" s="601" t="str">
        <f>IFERROR(INDEX(INSUMOS!$C:$C,MATCH(C4914,INSUMOS!$B:$B,0)),"")</f>
        <v>un</v>
      </c>
      <c r="E4914" s="478">
        <v>1</v>
      </c>
      <c r="F4914" s="603">
        <f>IFERROR(INDEX(INSUMOS!$D:$D,MATCH(C4914,INSUMOS!$B:$B,0)),"")</f>
        <v>132394</v>
      </c>
      <c r="G4914" s="615"/>
      <c r="H4914" s="603">
        <f t="shared" si="132"/>
        <v>132394</v>
      </c>
      <c r="I4914" s="692"/>
    </row>
    <row r="4915" spans="2:9">
      <c r="B4915" s="599"/>
      <c r="C4915" s="713" t="s">
        <v>549</v>
      </c>
      <c r="D4915" s="601" t="str">
        <f>IFERROR(INDEX(INSUMOS!$C:$C,MATCH(C4915,INSUMOS!$B:$B,0)),"")</f>
        <v>m</v>
      </c>
      <c r="E4915" s="478">
        <v>2</v>
      </c>
      <c r="F4915" s="603">
        <f>IFERROR(INDEX(INSUMOS!$D:$D,MATCH(C4915,INSUMOS!$B:$B,0)),"")</f>
        <v>16727</v>
      </c>
      <c r="G4915" s="615"/>
      <c r="H4915" s="603">
        <f t="shared" si="132"/>
        <v>33454</v>
      </c>
      <c r="I4915" s="692"/>
    </row>
    <row r="4916" spans="2:9">
      <c r="B4916" s="599"/>
      <c r="C4916" s="713" t="s">
        <v>550</v>
      </c>
      <c r="D4916" s="601" t="str">
        <f>IFERROR(INDEX(INSUMOS!$C:$C,MATCH(C4916,INSUMOS!$B:$B,0)),"")</f>
        <v>un</v>
      </c>
      <c r="E4916" s="478">
        <v>1</v>
      </c>
      <c r="F4916" s="603">
        <f>IFERROR(INDEX(INSUMOS!$D:$D,MATCH(C4916,INSUMOS!$B:$B,0)),"")</f>
        <v>2346</v>
      </c>
      <c r="G4916" s="615"/>
      <c r="H4916" s="603">
        <f t="shared" si="132"/>
        <v>2346</v>
      </c>
      <c r="I4916" s="692"/>
    </row>
    <row r="4917" spans="2:9">
      <c r="B4917" s="599"/>
      <c r="C4917" s="713" t="s">
        <v>551</v>
      </c>
      <c r="D4917" s="601" t="str">
        <f>IFERROR(INDEX(INSUMOS!$C:$C,MATCH(C4917,INSUMOS!$B:$B,0)),"")</f>
        <v>m</v>
      </c>
      <c r="E4917" s="478">
        <v>3</v>
      </c>
      <c r="F4917" s="603">
        <f>IFERROR(INDEX(INSUMOS!$D:$D,MATCH(C4917,INSUMOS!$B:$B,0)),"")</f>
        <v>5786</v>
      </c>
      <c r="G4917" s="615"/>
      <c r="H4917" s="603">
        <f t="shared" si="132"/>
        <v>17358</v>
      </c>
      <c r="I4917" s="692"/>
    </row>
    <row r="4918" spans="2:9">
      <c r="B4918" s="599"/>
      <c r="C4918" s="715" t="s">
        <v>552</v>
      </c>
      <c r="D4918" s="601" t="str">
        <f>IFERROR(INDEX(INSUMOS!$C:$C,MATCH(C4918,INSUMOS!$B:$B,0)),"")</f>
        <v>un</v>
      </c>
      <c r="E4918" s="478">
        <v>7</v>
      </c>
      <c r="F4918" s="603">
        <f>IFERROR(INDEX(INSUMOS!$D:$D,MATCH(C4918,INSUMOS!$B:$B,0)),"")</f>
        <v>9004</v>
      </c>
      <c r="G4918" s="615"/>
      <c r="H4918" s="603">
        <f t="shared" si="132"/>
        <v>63028</v>
      </c>
      <c r="I4918" s="692"/>
    </row>
    <row r="4919" spans="2:9" ht="30">
      <c r="B4919" s="599"/>
      <c r="C4919" s="715" t="s">
        <v>553</v>
      </c>
      <c r="D4919" s="601" t="str">
        <f>IFERROR(INDEX(INSUMOS!$C:$C,MATCH(C4919,INSUMOS!$B:$B,0)),"")</f>
        <v>un</v>
      </c>
      <c r="E4919" s="478">
        <v>1</v>
      </c>
      <c r="F4919" s="603">
        <f>IFERROR(INDEX(INSUMOS!$D:$D,MATCH(C4919,INSUMOS!$B:$B,0)),"")</f>
        <v>228600</v>
      </c>
      <c r="G4919" s="615"/>
      <c r="H4919" s="603">
        <f t="shared" si="132"/>
        <v>228600</v>
      </c>
      <c r="I4919" s="692"/>
    </row>
    <row r="4920" spans="2:9">
      <c r="B4920" s="599"/>
      <c r="C4920" s="715" t="s">
        <v>554</v>
      </c>
      <c r="D4920" s="601" t="str">
        <f>IFERROR(INDEX(INSUMOS!$C:$C,MATCH(C4920,INSUMOS!$B:$B,0)),"")</f>
        <v>un</v>
      </c>
      <c r="E4920" s="711">
        <v>1</v>
      </c>
      <c r="F4920" s="603">
        <f>IFERROR(INDEX(INSUMOS!$D:$D,MATCH(C4920,INSUMOS!$B:$B,0)),"")</f>
        <v>27141</v>
      </c>
      <c r="G4920" s="615"/>
      <c r="H4920" s="603">
        <f t="shared" si="132"/>
        <v>27141</v>
      </c>
      <c r="I4920" s="692"/>
    </row>
    <row r="4921" spans="2:9">
      <c r="B4921" s="599"/>
      <c r="C4921" s="715" t="s">
        <v>555</v>
      </c>
      <c r="D4921" s="601" t="str">
        <f>IFERROR(INDEX(INSUMOS!$C:$C,MATCH(C4921,INSUMOS!$B:$B,0)),"")</f>
        <v>un</v>
      </c>
      <c r="E4921" s="712">
        <v>1</v>
      </c>
      <c r="F4921" s="603">
        <f>IFERROR(INDEX(INSUMOS!$D:$D,MATCH(C4921,INSUMOS!$B:$B,0)),"")</f>
        <v>10047</v>
      </c>
      <c r="G4921" s="615"/>
      <c r="H4921" s="603">
        <f t="shared" si="132"/>
        <v>10047</v>
      </c>
      <c r="I4921" s="692"/>
    </row>
    <row r="4922" spans="2:9">
      <c r="B4922" s="599"/>
      <c r="C4922" s="708" t="s">
        <v>533</v>
      </c>
      <c r="D4922" s="601" t="str">
        <f>IFERROR(INDEX(INSUMOS!$C:$C,MATCH(C4922,INSUMOS!$B:$B,0)),"")</f>
        <v>un</v>
      </c>
      <c r="E4922" s="712">
        <v>3</v>
      </c>
      <c r="F4922" s="603">
        <f>IFERROR(INDEX(INSUMOS!$D:$D,MATCH(C4922,INSUMOS!$B:$B,0)),"")</f>
        <v>473</v>
      </c>
      <c r="G4922" s="615"/>
      <c r="H4922" s="603">
        <f t="shared" si="132"/>
        <v>1419</v>
      </c>
      <c r="I4922" s="692"/>
    </row>
    <row r="4923" spans="2:9">
      <c r="B4923" s="599"/>
      <c r="C4923" s="606"/>
      <c r="D4923" s="601"/>
      <c r="E4923" s="602"/>
      <c r="F4923" s="602"/>
      <c r="G4923" s="601"/>
      <c r="H4923" s="614" t="s">
        <v>307</v>
      </c>
      <c r="I4923" s="699">
        <f>SUM(H4910:H4922)</f>
        <v>625108</v>
      </c>
    </row>
    <row r="4924" spans="2:9">
      <c r="B4924" s="599"/>
      <c r="C4924" s="691" t="s">
        <v>308</v>
      </c>
      <c r="D4924" s="601"/>
      <c r="E4924" s="602"/>
      <c r="F4924" s="602"/>
      <c r="G4924" s="601"/>
      <c r="H4924" s="602"/>
      <c r="I4924" s="692"/>
    </row>
    <row r="4925" spans="2:9">
      <c r="B4925" s="693" t="s">
        <v>295</v>
      </c>
      <c r="C4925" s="694" t="s">
        <v>296</v>
      </c>
      <c r="D4925" s="598" t="s">
        <v>309</v>
      </c>
      <c r="E4925" s="612" t="s">
        <v>310</v>
      </c>
      <c r="F4925" s="612"/>
      <c r="G4925" s="613" t="s">
        <v>311</v>
      </c>
      <c r="H4925" s="614" t="s">
        <v>301</v>
      </c>
      <c r="I4925" s="692"/>
    </row>
    <row r="4926" spans="2:9">
      <c r="B4926" s="599"/>
      <c r="C4926" s="606" t="s">
        <v>521</v>
      </c>
      <c r="D4926" s="601">
        <v>1</v>
      </c>
      <c r="E4926" s="615">
        <f>IFERROR(INDEX('MANO DE OBRA'!$F:$F,MATCH(C4926,'MANO DE OBRA'!$B:$B,0)),"")</f>
        <v>0.77116642793298318</v>
      </c>
      <c r="F4926" s="603">
        <f>IFERROR(INDEX('MANO DE OBRA'!$J:$J,MATCH(C4926,'MANO DE OBRA'!$B:$B,0)),"")</f>
        <v>103371.47181666666</v>
      </c>
      <c r="G4926" s="83">
        <v>1</v>
      </c>
      <c r="H4926" s="603">
        <f>IFERROR((F4926/G4926)*D4926,0)</f>
        <v>103371.47181666666</v>
      </c>
      <c r="I4926" s="692"/>
    </row>
    <row r="4927" spans="2:9">
      <c r="B4927" s="599"/>
      <c r="C4927" s="606" t="s">
        <v>522</v>
      </c>
      <c r="D4927" s="601">
        <v>1</v>
      </c>
      <c r="E4927" s="615">
        <f>IFERROR(INDEX('MANO DE OBRA'!$F:$F,MATCH(C4927,'MANO DE OBRA'!$B:$B,0)),"")</f>
        <v>0.60540000000000005</v>
      </c>
      <c r="F4927" s="603">
        <f>IFERROR(INDEX('MANO DE OBRA'!$J:$J,MATCH(C4927,'MANO DE OBRA'!$B:$B,0)),"")</f>
        <v>202385.00786400001</v>
      </c>
      <c r="G4927" s="83">
        <f>+G4926</f>
        <v>1</v>
      </c>
      <c r="H4927" s="603">
        <f>IFERROR((F4927/G4927)*D4927,0)</f>
        <v>202385.00786400001</v>
      </c>
      <c r="I4927" s="692"/>
    </row>
    <row r="4928" spans="2:9">
      <c r="B4928" s="599"/>
      <c r="C4928" s="606"/>
      <c r="D4928" s="601"/>
      <c r="E4928" s="615" t="str">
        <f>IFERROR(INDEX('MANO DE OBRA'!$F:$F,MATCH(C4928,'MANO DE OBRA'!$B:$B,0)),"")</f>
        <v/>
      </c>
      <c r="F4928" s="603" t="str">
        <f>IFERROR(INDEX('MANO DE OBRA'!$J:$J,MATCH(C4928,'MANO DE OBRA'!$B:$B,0)),"")</f>
        <v/>
      </c>
      <c r="G4928" s="83"/>
      <c r="H4928" s="603">
        <f>IFERROR((F4928/G4928)*D4928,0)</f>
        <v>0</v>
      </c>
      <c r="I4928" s="692"/>
    </row>
    <row r="4929" spans="2:9">
      <c r="B4929" s="599"/>
      <c r="C4929" s="606"/>
      <c r="D4929" s="601"/>
      <c r="E4929" s="602"/>
      <c r="F4929" s="603" t="str">
        <f>IFERROR(INDEX('MANO DE OBRA'!$J:$J,MATCH(C4929,'MANO DE OBRA'!$B:$B,0)),"")</f>
        <v/>
      </c>
      <c r="G4929" s="601"/>
      <c r="H4929" s="614" t="s">
        <v>307</v>
      </c>
      <c r="I4929" s="699">
        <f>SUM(H4926:H4928)</f>
        <v>305756.4796806667</v>
      </c>
    </row>
    <row r="4930" spans="2:9">
      <c r="B4930" s="599"/>
      <c r="C4930" s="691" t="s">
        <v>313</v>
      </c>
      <c r="D4930" s="601"/>
      <c r="E4930" s="602"/>
      <c r="F4930" s="602"/>
      <c r="G4930" s="601"/>
      <c r="H4930" s="602"/>
      <c r="I4930" s="692"/>
    </row>
    <row r="4931" spans="2:9" ht="30">
      <c r="B4931" s="693" t="s">
        <v>295</v>
      </c>
      <c r="C4931" s="694" t="s">
        <v>296</v>
      </c>
      <c r="D4931" s="613" t="s">
        <v>238</v>
      </c>
      <c r="E4931" s="613" t="s">
        <v>22</v>
      </c>
      <c r="F4931" s="613" t="s">
        <v>314</v>
      </c>
      <c r="G4931" s="613" t="s">
        <v>315</v>
      </c>
      <c r="H4931" s="613" t="s">
        <v>301</v>
      </c>
      <c r="I4931" s="692"/>
    </row>
    <row r="4932" spans="2:9">
      <c r="B4932" s="599"/>
      <c r="C4932" s="616" t="s">
        <v>316</v>
      </c>
      <c r="D4932" s="615">
        <v>0.05</v>
      </c>
      <c r="E4932" s="602"/>
      <c r="F4932" s="603">
        <f>+I4929</f>
        <v>305756.4796806667</v>
      </c>
      <c r="G4932" s="601">
        <v>1</v>
      </c>
      <c r="H4932" s="603">
        <f>IFERROR(G4932*F4932*D4932,0)</f>
        <v>15287.823984033335</v>
      </c>
      <c r="I4932" s="692"/>
    </row>
    <row r="4933" spans="2:9">
      <c r="B4933" s="599"/>
      <c r="C4933" s="606"/>
      <c r="D4933" s="601"/>
      <c r="E4933" s="601" t="str">
        <f>IFERROR(INDEX(INSUMOS!$C:$C,MATCH(C4933,INSUMOS!$B:$B,0)),"")</f>
        <v/>
      </c>
      <c r="F4933" s="700" t="str">
        <f>IFERROR(INDEX(INSUMOS!$D:$D,MATCH(C4933,INSUMOS!$B:$B,0)),"")</f>
        <v/>
      </c>
      <c r="G4933" s="701"/>
      <c r="H4933" s="603">
        <f>IFERROR(G4933*F4933,0)</f>
        <v>0</v>
      </c>
      <c r="I4933" s="692"/>
    </row>
    <row r="4934" spans="2:9">
      <c r="B4934" s="599"/>
      <c r="C4934" s="662"/>
      <c r="D4934" s="601"/>
      <c r="E4934" s="601" t="str">
        <f>IFERROR(INDEX(INSUMOS!$C:$C,MATCH(C4934,INSUMOS!$B:$B,0)),"")</f>
        <v/>
      </c>
      <c r="F4934" s="700" t="str">
        <f>IFERROR(INDEX(INSUMOS!$D:$D,MATCH(C4934,INSUMOS!$B:$B,0)),"")</f>
        <v/>
      </c>
      <c r="G4934" s="701"/>
      <c r="H4934" s="603">
        <f>IFERROR(G4934*F4934,0)</f>
        <v>0</v>
      </c>
      <c r="I4934" s="692"/>
    </row>
    <row r="4935" spans="2:9">
      <c r="B4935" s="599"/>
      <c r="C4935" s="662"/>
      <c r="D4935" s="601"/>
      <c r="E4935" s="601" t="str">
        <f>IFERROR(INDEX(INSUMOS!$C:$C,MATCH(C4935,INSUMOS!$B:$B,0)),"")</f>
        <v/>
      </c>
      <c r="F4935" s="700" t="str">
        <f>IFERROR(INDEX(INSUMOS!$D:$D,MATCH(C4935,INSUMOS!$B:$B,0)),"")</f>
        <v/>
      </c>
      <c r="G4935" s="701"/>
      <c r="H4935" s="603">
        <f>IFERROR(G4935*F4935,0)</f>
        <v>0</v>
      </c>
      <c r="I4935" s="692"/>
    </row>
    <row r="4936" spans="2:9">
      <c r="B4936" s="599"/>
      <c r="C4936" s="662"/>
      <c r="D4936" s="601"/>
      <c r="E4936" s="601" t="str">
        <f>IFERROR(INDEX(INSUMOS!$C:$C,MATCH(C4936,INSUMOS!$B:$B,0)),"")</f>
        <v/>
      </c>
      <c r="F4936" s="700" t="str">
        <f>IFERROR(INDEX(INSUMOS!$D:$D,MATCH(C4936,INSUMOS!$B:$B,0)),"")</f>
        <v/>
      </c>
      <c r="G4936" s="701"/>
      <c r="H4936" s="603">
        <f>IFERROR(G4936*F4936,0)</f>
        <v>0</v>
      </c>
      <c r="I4936" s="692"/>
    </row>
    <row r="4937" spans="2:9">
      <c r="B4937" s="599"/>
      <c r="C4937" s="662"/>
      <c r="D4937" s="601"/>
      <c r="E4937" s="601" t="str">
        <f>IFERROR(INDEX(INSUMOS!$C:$C,MATCH(C4937,INSUMOS!$B:$B,0)),"")</f>
        <v/>
      </c>
      <c r="F4937" s="700" t="str">
        <f>IFERROR(INDEX(INSUMOS!$D:$D,MATCH(C4937,INSUMOS!$B:$B,0)),"")</f>
        <v/>
      </c>
      <c r="G4937" s="701"/>
      <c r="H4937" s="603">
        <f>IFERROR(G4937*F4937,0)</f>
        <v>0</v>
      </c>
      <c r="I4937" s="692"/>
    </row>
    <row r="4938" spans="2:9">
      <c r="B4938" s="599"/>
      <c r="C4938" s="606"/>
      <c r="D4938" s="601"/>
      <c r="E4938" s="601" t="str">
        <f>IFERROR(INDEX(INSUMOS!$C:$C,MATCH(C4938,INSUMOS!$B:$B,0)),"")</f>
        <v/>
      </c>
      <c r="F4938" s="602"/>
      <c r="G4938" s="601"/>
      <c r="H4938" s="614" t="s">
        <v>307</v>
      </c>
      <c r="I4938" s="699">
        <f>SUM(H4932:H4937)</f>
        <v>15287.823984033335</v>
      </c>
    </row>
    <row r="4939" spans="2:9">
      <c r="B4939" s="599"/>
      <c r="C4939" s="691" t="s">
        <v>317</v>
      </c>
      <c r="D4939" s="601"/>
      <c r="E4939" s="602"/>
      <c r="F4939" s="602"/>
      <c r="G4939" s="601"/>
      <c r="H4939" s="602"/>
      <c r="I4939" s="692"/>
    </row>
    <row r="4940" spans="2:9" ht="30">
      <c r="B4940" s="693" t="s">
        <v>295</v>
      </c>
      <c r="C4940" s="694" t="s">
        <v>296</v>
      </c>
      <c r="D4940" s="613" t="s">
        <v>238</v>
      </c>
      <c r="E4940" s="613" t="s">
        <v>22</v>
      </c>
      <c r="F4940" s="613" t="s">
        <v>314</v>
      </c>
      <c r="G4940" s="613" t="s">
        <v>315</v>
      </c>
      <c r="H4940" s="598" t="s">
        <v>301</v>
      </c>
      <c r="I4940" s="692"/>
    </row>
    <row r="4941" spans="2:9">
      <c r="B4941" s="599"/>
      <c r="C4941" s="616" t="s">
        <v>461</v>
      </c>
      <c r="D4941" s="615">
        <v>0.01</v>
      </c>
      <c r="E4941" s="617">
        <v>1</v>
      </c>
      <c r="F4941" s="603">
        <f>+I4929</f>
        <v>305756.4796806667</v>
      </c>
      <c r="G4941" s="601">
        <v>0.01</v>
      </c>
      <c r="H4941" s="603">
        <f>IFERROR(G4941*F4941,0)</f>
        <v>3057.5647968066669</v>
      </c>
      <c r="I4941" s="692"/>
    </row>
    <row r="4942" spans="2:9">
      <c r="B4942" s="599"/>
      <c r="C4942" s="662"/>
      <c r="E4942" s="601" t="str">
        <f>IFERROR(INDEX(INSUMOS!$C:$C,MATCH(C4942,INSUMOS!$B:$B,0)),"")</f>
        <v/>
      </c>
      <c r="F4942" s="603" t="str">
        <f>IFERROR(INDEX(INSUMOS!$D:$D,MATCH(C4942,INSUMOS!$B:$B,0)),"")</f>
        <v/>
      </c>
      <c r="G4942" s="601">
        <v>1</v>
      </c>
      <c r="H4942" s="603">
        <f>IFERROR(G4942*F4942,0)</f>
        <v>0</v>
      </c>
      <c r="I4942" s="692"/>
    </row>
    <row r="4943" spans="2:9">
      <c r="B4943" s="599"/>
      <c r="C4943" s="606"/>
      <c r="D4943" s="601" t="str">
        <f>IFERROR(INDEX(INSUMOS!$C:$C,MATCH(C4943,INSUMOS!$B:$B,0)),"")</f>
        <v/>
      </c>
      <c r="E4943" s="602"/>
      <c r="F4943" s="603" t="str">
        <f>IFERROR(INDEX(INSUMOS!$D:$D,MATCH(C4943,INSUMOS!$B:$B,0)),"")</f>
        <v/>
      </c>
      <c r="G4943" s="601"/>
      <c r="H4943" s="603">
        <f>IFERROR(G4943*F4943,0)</f>
        <v>0</v>
      </c>
      <c r="I4943" s="692"/>
    </row>
    <row r="4944" spans="2:9" ht="15.75" thickBot="1">
      <c r="B4944" s="702"/>
      <c r="C4944" s="703"/>
      <c r="D4944" s="704"/>
      <c r="E4944" s="705"/>
      <c r="F4944" s="705"/>
      <c r="G4944" s="704"/>
      <c r="H4944" s="706" t="s">
        <v>307</v>
      </c>
      <c r="I4944" s="707">
        <f>SUM(H4941:H4943)</f>
        <v>3057.5647968066669</v>
      </c>
    </row>
    <row r="4945" spans="2:10" ht="15.75" thickBot="1"/>
    <row r="4946" spans="2:10" ht="33" customHeight="1" thickBot="1">
      <c r="B4946" s="571"/>
      <c r="C4946" s="572" t="str">
        <f>+$C$2</f>
        <v>MANTENIMIENTO RESTAURANTES ESCOLARES</v>
      </c>
      <c r="D4946" s="573"/>
      <c r="E4946" s="573"/>
      <c r="F4946" s="573"/>
      <c r="G4946" s="574"/>
      <c r="H4946" s="575"/>
      <c r="I4946" s="576"/>
    </row>
    <row r="4947" spans="2:10" ht="33" customHeight="1" thickBot="1">
      <c r="B4947" s="577"/>
      <c r="C4947" s="578" t="str">
        <f>+$C$3</f>
        <v>GOBERNACION DE ANTIOQUIA</v>
      </c>
      <c r="D4947" s="579"/>
      <c r="E4947" s="579"/>
      <c r="F4947" s="579"/>
      <c r="G4947" s="580"/>
      <c r="H4947" s="581"/>
      <c r="I4947" s="582"/>
    </row>
    <row r="4948" spans="2:10" ht="15.75" thickBot="1">
      <c r="B4948" s="593"/>
      <c r="I4948" s="595"/>
    </row>
    <row r="4949" spans="2:10" ht="15.75" thickBot="1">
      <c r="B4949" s="523" t="s">
        <v>6</v>
      </c>
      <c r="C4949" s="773" t="str">
        <f>INDEX(ACTIVIDADES!$C:$C,MATCH(B4950,ACTIVIDADES!$B:$B,0))</f>
        <v xml:space="preserve">Suministro e instalación CABLE ANTIFRAUDE 2 x N° 8 + 1 N° 8 AWG XLPE cobre 3 hilos   </v>
      </c>
      <c r="D4949" s="774"/>
      <c r="E4949" s="774"/>
      <c r="F4949" s="774"/>
      <c r="G4949" s="775"/>
      <c r="H4949" s="587" t="s">
        <v>289</v>
      </c>
      <c r="I4949" s="588" t="s">
        <v>290</v>
      </c>
    </row>
    <row r="4950" spans="2:10">
      <c r="B4950" s="779">
        <f>+ACTIVIDADES!B151</f>
        <v>13.109999999999998</v>
      </c>
      <c r="C4950" s="776"/>
      <c r="D4950" s="777"/>
      <c r="E4950" s="777"/>
      <c r="F4950" s="777"/>
      <c r="G4950" s="778"/>
      <c r="H4950" s="585">
        <f>IF(I4953=0,0,I4969/I4953)</f>
        <v>0.65657347585081094</v>
      </c>
      <c r="I4950" s="688">
        <f>IF(I4953=0,0,I4975/I4953)</f>
        <v>0.32398728693319723</v>
      </c>
    </row>
    <row r="4951" spans="2:10" ht="15.75" thickBot="1">
      <c r="B4951" s="780"/>
      <c r="C4951" s="776"/>
      <c r="D4951" s="777"/>
      <c r="E4951" s="777"/>
      <c r="F4951" s="777"/>
      <c r="G4951" s="778"/>
      <c r="H4951" s="587" t="s">
        <v>291</v>
      </c>
      <c r="I4951" s="588" t="s">
        <v>292</v>
      </c>
    </row>
    <row r="4952" spans="2:10" ht="15.75" thickBot="1">
      <c r="B4952" s="523" t="s">
        <v>22</v>
      </c>
      <c r="C4952" s="776"/>
      <c r="D4952" s="777"/>
      <c r="E4952" s="777"/>
      <c r="F4952" s="777"/>
      <c r="G4952" s="778"/>
      <c r="H4952" s="585">
        <f>IF(I4953=0,0,I4984/I4953)</f>
        <v>1.6199364346659865E-2</v>
      </c>
      <c r="I4952" s="688">
        <f>IF(I4953=0,0,I4990/I4953)</f>
        <v>3.2398728693319727E-3</v>
      </c>
    </row>
    <row r="4953" spans="2:10">
      <c r="B4953" s="565" t="str">
        <f>INDEX(ACTIVIDADES!$D:$D,MATCH(B4950,ACTIVIDADES!$B:$B,0))</f>
        <v>m</v>
      </c>
      <c r="C4953" s="776"/>
      <c r="D4953" s="777"/>
      <c r="E4953" s="777"/>
      <c r="F4953" s="777"/>
      <c r="G4953" s="778"/>
      <c r="H4953" s="689" t="s">
        <v>293</v>
      </c>
      <c r="I4953" s="690">
        <f>SUM(I4969:I4990)</f>
        <v>47186.493423075335</v>
      </c>
      <c r="J4953" s="570">
        <f>+B4950</f>
        <v>13.109999999999998</v>
      </c>
    </row>
    <row r="4954" spans="2:10">
      <c r="B4954" s="599"/>
      <c r="C4954" s="691" t="s">
        <v>294</v>
      </c>
      <c r="D4954" s="601"/>
      <c r="E4954" s="602"/>
      <c r="F4954" s="602"/>
      <c r="G4954" s="601"/>
      <c r="H4954" s="602"/>
      <c r="I4954" s="692"/>
    </row>
    <row r="4955" spans="2:10">
      <c r="B4955" s="693" t="s">
        <v>295</v>
      </c>
      <c r="C4955" s="694" t="s">
        <v>296</v>
      </c>
      <c r="D4955" s="598" t="s">
        <v>297</v>
      </c>
      <c r="E4955" s="598" t="s">
        <v>298</v>
      </c>
      <c r="F4955" s="598" t="s">
        <v>299</v>
      </c>
      <c r="G4955" s="598" t="s">
        <v>300</v>
      </c>
      <c r="H4955" s="598" t="s">
        <v>301</v>
      </c>
      <c r="I4955" s="692"/>
    </row>
    <row r="4956" spans="2:10" ht="30">
      <c r="B4956" s="599"/>
      <c r="C4956" s="716" t="s">
        <v>556</v>
      </c>
      <c r="D4956" s="601" t="str">
        <f>IFERROR(INDEX(INSUMOS!$C:$C,MATCH(C4956,INSUMOS!$B:$B,0)),"")</f>
        <v>m</v>
      </c>
      <c r="E4956" s="100">
        <v>1</v>
      </c>
      <c r="F4956" s="603">
        <f>IFERROR(INDEX(INSUMOS!$D:$D,MATCH(C4956,INSUMOS!$B:$B,0)),"")</f>
        <v>30981.4</v>
      </c>
      <c r="G4956" s="615"/>
      <c r="H4956" s="603">
        <f>IFERROR(G4956*F4956*E4956+F4956*E4956,0)</f>
        <v>30981.4</v>
      </c>
      <c r="I4956" s="692"/>
    </row>
    <row r="4957" spans="2:10">
      <c r="B4957" s="599"/>
      <c r="C4957" s="713"/>
      <c r="D4957" s="601" t="str">
        <f>IFERROR(INDEX(INSUMOS!$C:$C,MATCH(C4957,INSUMOS!$B:$B,0)),"")</f>
        <v/>
      </c>
      <c r="E4957" s="478"/>
      <c r="F4957" s="603" t="str">
        <f>IFERROR(INDEX(INSUMOS!$D:$D,MATCH(C4957,INSUMOS!$B:$B,0)),"")</f>
        <v/>
      </c>
      <c r="G4957" s="615"/>
      <c r="H4957" s="603">
        <f t="shared" ref="H4957:H4968" si="133">IFERROR(G4957*F4957*E4957+F4957*E4957,0)</f>
        <v>0</v>
      </c>
      <c r="I4957" s="692"/>
    </row>
    <row r="4958" spans="2:10">
      <c r="B4958" s="599"/>
      <c r="C4958" s="713"/>
      <c r="D4958" s="601" t="str">
        <f>IFERROR(INDEX(INSUMOS!$C:$C,MATCH(C4958,INSUMOS!$B:$B,0)),"")</f>
        <v/>
      </c>
      <c r="E4958" s="478"/>
      <c r="F4958" s="603" t="str">
        <f>IFERROR(INDEX(INSUMOS!$D:$D,MATCH(C4958,INSUMOS!$B:$B,0)),"")</f>
        <v/>
      </c>
      <c r="G4958" s="615"/>
      <c r="H4958" s="603">
        <f t="shared" si="133"/>
        <v>0</v>
      </c>
      <c r="I4958" s="692"/>
    </row>
    <row r="4959" spans="2:10">
      <c r="B4959" s="599"/>
      <c r="C4959" s="713"/>
      <c r="D4959" s="601" t="str">
        <f>IFERROR(INDEX(INSUMOS!$C:$C,MATCH(C4959,INSUMOS!$B:$B,0)),"")</f>
        <v/>
      </c>
      <c r="E4959" s="478"/>
      <c r="F4959" s="603" t="str">
        <f>IFERROR(INDEX(INSUMOS!$D:$D,MATCH(C4959,INSUMOS!$B:$B,0)),"")</f>
        <v/>
      </c>
      <c r="G4959" s="615"/>
      <c r="H4959" s="603">
        <f t="shared" si="133"/>
        <v>0</v>
      </c>
      <c r="I4959" s="692"/>
    </row>
    <row r="4960" spans="2:10">
      <c r="B4960" s="599"/>
      <c r="C4960" s="713"/>
      <c r="D4960" s="601" t="str">
        <f>IFERROR(INDEX(INSUMOS!$C:$C,MATCH(C4960,INSUMOS!$B:$B,0)),"")</f>
        <v/>
      </c>
      <c r="E4960" s="478"/>
      <c r="F4960" s="603" t="str">
        <f>IFERROR(INDEX(INSUMOS!$D:$D,MATCH(C4960,INSUMOS!$B:$B,0)),"")</f>
        <v/>
      </c>
      <c r="G4960" s="615"/>
      <c r="H4960" s="603">
        <f t="shared" si="133"/>
        <v>0</v>
      </c>
      <c r="I4960" s="692"/>
    </row>
    <row r="4961" spans="2:9">
      <c r="B4961" s="599"/>
      <c r="C4961" s="713"/>
      <c r="D4961" s="601" t="str">
        <f>IFERROR(INDEX(INSUMOS!$C:$C,MATCH(C4961,INSUMOS!$B:$B,0)),"")</f>
        <v/>
      </c>
      <c r="E4961" s="478"/>
      <c r="F4961" s="603" t="str">
        <f>IFERROR(INDEX(INSUMOS!$D:$D,MATCH(C4961,INSUMOS!$B:$B,0)),"")</f>
        <v/>
      </c>
      <c r="G4961" s="615"/>
      <c r="H4961" s="603">
        <f t="shared" si="133"/>
        <v>0</v>
      </c>
      <c r="I4961" s="692"/>
    </row>
    <row r="4962" spans="2:9">
      <c r="B4962" s="599"/>
      <c r="C4962" s="713"/>
      <c r="D4962" s="601" t="str">
        <f>IFERROR(INDEX(INSUMOS!$C:$C,MATCH(C4962,INSUMOS!$B:$B,0)),"")</f>
        <v/>
      </c>
      <c r="E4962" s="478"/>
      <c r="F4962" s="603" t="str">
        <f>IFERROR(INDEX(INSUMOS!$D:$D,MATCH(C4962,INSUMOS!$B:$B,0)),"")</f>
        <v/>
      </c>
      <c r="G4962" s="615"/>
      <c r="H4962" s="603">
        <f t="shared" si="133"/>
        <v>0</v>
      </c>
      <c r="I4962" s="692"/>
    </row>
    <row r="4963" spans="2:9">
      <c r="B4963" s="599"/>
      <c r="C4963" s="713"/>
      <c r="D4963" s="601" t="str">
        <f>IFERROR(INDEX(INSUMOS!$C:$C,MATCH(C4963,INSUMOS!$B:$B,0)),"")</f>
        <v/>
      </c>
      <c r="E4963" s="478"/>
      <c r="F4963" s="603" t="str">
        <f>IFERROR(INDEX(INSUMOS!$D:$D,MATCH(C4963,INSUMOS!$B:$B,0)),"")</f>
        <v/>
      </c>
      <c r="G4963" s="615"/>
      <c r="H4963" s="603">
        <f t="shared" si="133"/>
        <v>0</v>
      </c>
      <c r="I4963" s="692"/>
    </row>
    <row r="4964" spans="2:9">
      <c r="B4964" s="599"/>
      <c r="C4964" s="715"/>
      <c r="D4964" s="601" t="str">
        <f>IFERROR(INDEX(INSUMOS!$C:$C,MATCH(C4964,INSUMOS!$B:$B,0)),"")</f>
        <v/>
      </c>
      <c r="E4964" s="478"/>
      <c r="F4964" s="603" t="str">
        <f>IFERROR(INDEX(INSUMOS!$D:$D,MATCH(C4964,INSUMOS!$B:$B,0)),"")</f>
        <v/>
      </c>
      <c r="G4964" s="615"/>
      <c r="H4964" s="603">
        <f t="shared" si="133"/>
        <v>0</v>
      </c>
      <c r="I4964" s="692"/>
    </row>
    <row r="4965" spans="2:9">
      <c r="B4965" s="599"/>
      <c r="C4965" s="715"/>
      <c r="D4965" s="601" t="str">
        <f>IFERROR(INDEX(INSUMOS!$C:$C,MATCH(C4965,INSUMOS!$B:$B,0)),"")</f>
        <v/>
      </c>
      <c r="E4965" s="478"/>
      <c r="F4965" s="603" t="str">
        <f>IFERROR(INDEX(INSUMOS!$D:$D,MATCH(C4965,INSUMOS!$B:$B,0)),"")</f>
        <v/>
      </c>
      <c r="G4965" s="615"/>
      <c r="H4965" s="603">
        <f t="shared" si="133"/>
        <v>0</v>
      </c>
      <c r="I4965" s="692"/>
    </row>
    <row r="4966" spans="2:9">
      <c r="B4966" s="599"/>
      <c r="C4966" s="715"/>
      <c r="D4966" s="601" t="str">
        <f>IFERROR(INDEX(INSUMOS!$C:$C,MATCH(C4966,INSUMOS!$B:$B,0)),"")</f>
        <v/>
      </c>
      <c r="E4966" s="711"/>
      <c r="F4966" s="603" t="str">
        <f>IFERROR(INDEX(INSUMOS!$D:$D,MATCH(C4966,INSUMOS!$B:$B,0)),"")</f>
        <v/>
      </c>
      <c r="G4966" s="615"/>
      <c r="H4966" s="603">
        <f t="shared" si="133"/>
        <v>0</v>
      </c>
      <c r="I4966" s="692"/>
    </row>
    <row r="4967" spans="2:9">
      <c r="B4967" s="599"/>
      <c r="C4967" s="715"/>
      <c r="D4967" s="601" t="str">
        <f>IFERROR(INDEX(INSUMOS!$C:$C,MATCH(C4967,INSUMOS!$B:$B,0)),"")</f>
        <v/>
      </c>
      <c r="E4967" s="712"/>
      <c r="F4967" s="603" t="str">
        <f>IFERROR(INDEX(INSUMOS!$D:$D,MATCH(C4967,INSUMOS!$B:$B,0)),"")</f>
        <v/>
      </c>
      <c r="G4967" s="615"/>
      <c r="H4967" s="603">
        <f t="shared" si="133"/>
        <v>0</v>
      </c>
      <c r="I4967" s="692"/>
    </row>
    <row r="4968" spans="2:9">
      <c r="B4968" s="599"/>
      <c r="C4968" s="708"/>
      <c r="D4968" s="601" t="str">
        <f>IFERROR(INDEX(INSUMOS!$C:$C,MATCH(C4968,INSUMOS!$B:$B,0)),"")</f>
        <v/>
      </c>
      <c r="E4968" s="712"/>
      <c r="F4968" s="603" t="str">
        <f>IFERROR(INDEX(INSUMOS!$D:$D,MATCH(C4968,INSUMOS!$B:$B,0)),"")</f>
        <v/>
      </c>
      <c r="G4968" s="615"/>
      <c r="H4968" s="603">
        <f t="shared" si="133"/>
        <v>0</v>
      </c>
      <c r="I4968" s="692"/>
    </row>
    <row r="4969" spans="2:9">
      <c r="B4969" s="599"/>
      <c r="C4969" s="606"/>
      <c r="D4969" s="601"/>
      <c r="E4969" s="602"/>
      <c r="F4969" s="602"/>
      <c r="G4969" s="601"/>
      <c r="H4969" s="614" t="s">
        <v>307</v>
      </c>
      <c r="I4969" s="699">
        <f>SUM(H4956:H4968)</f>
        <v>30981.4</v>
      </c>
    </row>
    <row r="4970" spans="2:9">
      <c r="B4970" s="599"/>
      <c r="C4970" s="691" t="s">
        <v>308</v>
      </c>
      <c r="D4970" s="601"/>
      <c r="E4970" s="602"/>
      <c r="F4970" s="602"/>
      <c r="G4970" s="601"/>
      <c r="H4970" s="602"/>
      <c r="I4970" s="692"/>
    </row>
    <row r="4971" spans="2:9">
      <c r="B4971" s="693" t="s">
        <v>295</v>
      </c>
      <c r="C4971" s="694" t="s">
        <v>296</v>
      </c>
      <c r="D4971" s="598" t="s">
        <v>309</v>
      </c>
      <c r="E4971" s="612" t="s">
        <v>310</v>
      </c>
      <c r="F4971" s="612"/>
      <c r="G4971" s="613" t="s">
        <v>311</v>
      </c>
      <c r="H4971" s="614" t="s">
        <v>301</v>
      </c>
      <c r="I4971" s="692"/>
    </row>
    <row r="4972" spans="2:9">
      <c r="B4972" s="599"/>
      <c r="C4972" s="606" t="s">
        <v>521</v>
      </c>
      <c r="D4972" s="601">
        <v>1</v>
      </c>
      <c r="E4972" s="615">
        <f>IFERROR(INDEX('MANO DE OBRA'!$F:$F,MATCH(C4972,'MANO DE OBRA'!$B:$B,0)),"")</f>
        <v>0.77116642793298318</v>
      </c>
      <c r="F4972" s="603">
        <f>IFERROR(INDEX('MANO DE OBRA'!$J:$J,MATCH(C4972,'MANO DE OBRA'!$B:$B,0)),"")</f>
        <v>103371.47181666666</v>
      </c>
      <c r="G4972" s="83">
        <v>20</v>
      </c>
      <c r="H4972" s="603">
        <f>IFERROR((F4972/G4972)*D4972,0)</f>
        <v>5168.5735908333327</v>
      </c>
      <c r="I4972" s="692"/>
    </row>
    <row r="4973" spans="2:9">
      <c r="B4973" s="599"/>
      <c r="C4973" s="606" t="s">
        <v>522</v>
      </c>
      <c r="D4973" s="601">
        <v>1</v>
      </c>
      <c r="E4973" s="615">
        <f>IFERROR(INDEX('MANO DE OBRA'!$F:$F,MATCH(C4973,'MANO DE OBRA'!$B:$B,0)),"")</f>
        <v>0.60540000000000005</v>
      </c>
      <c r="F4973" s="603">
        <f>IFERROR(INDEX('MANO DE OBRA'!$J:$J,MATCH(C4973,'MANO DE OBRA'!$B:$B,0)),"")</f>
        <v>202385.00786400001</v>
      </c>
      <c r="G4973" s="83">
        <f>+G4972</f>
        <v>20</v>
      </c>
      <c r="H4973" s="603">
        <f>IFERROR((F4973/G4973)*D4973,0)</f>
        <v>10119.2503932</v>
      </c>
      <c r="I4973" s="692"/>
    </row>
    <row r="4974" spans="2:9">
      <c r="B4974" s="599"/>
      <c r="C4974" s="606"/>
      <c r="D4974" s="601"/>
      <c r="E4974" s="615" t="str">
        <f>IFERROR(INDEX('MANO DE OBRA'!$F:$F,MATCH(C4974,'MANO DE OBRA'!$B:$B,0)),"")</f>
        <v/>
      </c>
      <c r="F4974" s="603" t="str">
        <f>IFERROR(INDEX('MANO DE OBRA'!$J:$J,MATCH(C4974,'MANO DE OBRA'!$B:$B,0)),"")</f>
        <v/>
      </c>
      <c r="G4974" s="83"/>
      <c r="H4974" s="603">
        <f>IFERROR((F4974/G4974)*D4974,0)</f>
        <v>0</v>
      </c>
      <c r="I4974" s="692"/>
    </row>
    <row r="4975" spans="2:9">
      <c r="B4975" s="599"/>
      <c r="C4975" s="606"/>
      <c r="D4975" s="601"/>
      <c r="E4975" s="602"/>
      <c r="F4975" s="603" t="str">
        <f>IFERROR(INDEX('MANO DE OBRA'!$J:$J,MATCH(C4975,'MANO DE OBRA'!$B:$B,0)),"")</f>
        <v/>
      </c>
      <c r="G4975" s="601"/>
      <c r="H4975" s="614" t="s">
        <v>307</v>
      </c>
      <c r="I4975" s="699">
        <f>SUM(H4972:H4974)</f>
        <v>15287.823984033334</v>
      </c>
    </row>
    <row r="4976" spans="2:9">
      <c r="B4976" s="599"/>
      <c r="C4976" s="691" t="s">
        <v>313</v>
      </c>
      <c r="D4976" s="601"/>
      <c r="E4976" s="602"/>
      <c r="F4976" s="602"/>
      <c r="G4976" s="601"/>
      <c r="H4976" s="602"/>
      <c r="I4976" s="692"/>
    </row>
    <row r="4977" spans="2:9" ht="30">
      <c r="B4977" s="693" t="s">
        <v>295</v>
      </c>
      <c r="C4977" s="694" t="s">
        <v>296</v>
      </c>
      <c r="D4977" s="613" t="s">
        <v>238</v>
      </c>
      <c r="E4977" s="613" t="s">
        <v>22</v>
      </c>
      <c r="F4977" s="613" t="s">
        <v>314</v>
      </c>
      <c r="G4977" s="613" t="s">
        <v>315</v>
      </c>
      <c r="H4977" s="613" t="s">
        <v>301</v>
      </c>
      <c r="I4977" s="692"/>
    </row>
    <row r="4978" spans="2:9">
      <c r="B4978" s="599"/>
      <c r="C4978" s="616" t="s">
        <v>316</v>
      </c>
      <c r="D4978" s="615">
        <v>0.05</v>
      </c>
      <c r="E4978" s="602"/>
      <c r="F4978" s="603">
        <f>+I4975</f>
        <v>15287.823984033334</v>
      </c>
      <c r="G4978" s="601">
        <v>1</v>
      </c>
      <c r="H4978" s="603">
        <f>IFERROR(G4978*F4978*D4978,0)</f>
        <v>764.39119920166672</v>
      </c>
      <c r="I4978" s="692"/>
    </row>
    <row r="4979" spans="2:9">
      <c r="B4979" s="599"/>
      <c r="C4979" s="606"/>
      <c r="D4979" s="601"/>
      <c r="E4979" s="601" t="str">
        <f>IFERROR(INDEX(INSUMOS!$C:$C,MATCH(C4979,INSUMOS!$B:$B,0)),"")</f>
        <v/>
      </c>
      <c r="F4979" s="700" t="str">
        <f>IFERROR(INDEX(INSUMOS!$D:$D,MATCH(C4979,INSUMOS!$B:$B,0)),"")</f>
        <v/>
      </c>
      <c r="G4979" s="701"/>
      <c r="H4979" s="603">
        <f>IFERROR(G4979*F4979,0)</f>
        <v>0</v>
      </c>
      <c r="I4979" s="692"/>
    </row>
    <row r="4980" spans="2:9">
      <c r="B4980" s="599"/>
      <c r="C4980" s="662"/>
      <c r="D4980" s="601"/>
      <c r="E4980" s="601" t="str">
        <f>IFERROR(INDEX(INSUMOS!$C:$C,MATCH(C4980,INSUMOS!$B:$B,0)),"")</f>
        <v/>
      </c>
      <c r="F4980" s="700" t="str">
        <f>IFERROR(INDEX(INSUMOS!$D:$D,MATCH(C4980,INSUMOS!$B:$B,0)),"")</f>
        <v/>
      </c>
      <c r="G4980" s="701"/>
      <c r="H4980" s="603">
        <f>IFERROR(G4980*F4980,0)</f>
        <v>0</v>
      </c>
      <c r="I4980" s="692"/>
    </row>
    <row r="4981" spans="2:9">
      <c r="B4981" s="599"/>
      <c r="C4981" s="662"/>
      <c r="D4981" s="601"/>
      <c r="E4981" s="601" t="str">
        <f>IFERROR(INDEX(INSUMOS!$C:$C,MATCH(C4981,INSUMOS!$B:$B,0)),"")</f>
        <v/>
      </c>
      <c r="F4981" s="700" t="str">
        <f>IFERROR(INDEX(INSUMOS!$D:$D,MATCH(C4981,INSUMOS!$B:$B,0)),"")</f>
        <v/>
      </c>
      <c r="G4981" s="701"/>
      <c r="H4981" s="603">
        <f>IFERROR(G4981*F4981,0)</f>
        <v>0</v>
      </c>
      <c r="I4981" s="692"/>
    </row>
    <row r="4982" spans="2:9">
      <c r="B4982" s="599"/>
      <c r="C4982" s="662"/>
      <c r="D4982" s="601"/>
      <c r="E4982" s="601" t="str">
        <f>IFERROR(INDEX(INSUMOS!$C:$C,MATCH(C4982,INSUMOS!$B:$B,0)),"")</f>
        <v/>
      </c>
      <c r="F4982" s="700" t="str">
        <f>IFERROR(INDEX(INSUMOS!$D:$D,MATCH(C4982,INSUMOS!$B:$B,0)),"")</f>
        <v/>
      </c>
      <c r="G4982" s="701"/>
      <c r="H4982" s="603">
        <f>IFERROR(G4982*F4982,0)</f>
        <v>0</v>
      </c>
      <c r="I4982" s="692"/>
    </row>
    <row r="4983" spans="2:9">
      <c r="B4983" s="599"/>
      <c r="C4983" s="662"/>
      <c r="D4983" s="601"/>
      <c r="E4983" s="601" t="str">
        <f>IFERROR(INDEX(INSUMOS!$C:$C,MATCH(C4983,INSUMOS!$B:$B,0)),"")</f>
        <v/>
      </c>
      <c r="F4983" s="700" t="str">
        <f>IFERROR(INDEX(INSUMOS!$D:$D,MATCH(C4983,INSUMOS!$B:$B,0)),"")</f>
        <v/>
      </c>
      <c r="G4983" s="701"/>
      <c r="H4983" s="603">
        <f>IFERROR(G4983*F4983,0)</f>
        <v>0</v>
      </c>
      <c r="I4983" s="692"/>
    </row>
    <row r="4984" spans="2:9">
      <c r="B4984" s="599"/>
      <c r="C4984" s="606"/>
      <c r="D4984" s="601"/>
      <c r="E4984" s="601" t="str">
        <f>IFERROR(INDEX(INSUMOS!$C:$C,MATCH(C4984,INSUMOS!$B:$B,0)),"")</f>
        <v/>
      </c>
      <c r="F4984" s="602"/>
      <c r="G4984" s="601"/>
      <c r="H4984" s="614" t="s">
        <v>307</v>
      </c>
      <c r="I4984" s="699">
        <f>SUM(H4978:H4983)</f>
        <v>764.39119920166672</v>
      </c>
    </row>
    <row r="4985" spans="2:9">
      <c r="B4985" s="599"/>
      <c r="C4985" s="691" t="s">
        <v>317</v>
      </c>
      <c r="D4985" s="601"/>
      <c r="E4985" s="602"/>
      <c r="F4985" s="602"/>
      <c r="G4985" s="601"/>
      <c r="H4985" s="602"/>
      <c r="I4985" s="692"/>
    </row>
    <row r="4986" spans="2:9" ht="30">
      <c r="B4986" s="693" t="s">
        <v>295</v>
      </c>
      <c r="C4986" s="694" t="s">
        <v>296</v>
      </c>
      <c r="D4986" s="613" t="s">
        <v>238</v>
      </c>
      <c r="E4986" s="613" t="s">
        <v>22</v>
      </c>
      <c r="F4986" s="613" t="s">
        <v>314</v>
      </c>
      <c r="G4986" s="613" t="s">
        <v>315</v>
      </c>
      <c r="H4986" s="598" t="s">
        <v>301</v>
      </c>
      <c r="I4986" s="692"/>
    </row>
    <row r="4987" spans="2:9">
      <c r="B4987" s="599"/>
      <c r="C4987" s="616" t="s">
        <v>461</v>
      </c>
      <c r="D4987" s="615">
        <v>0.01</v>
      </c>
      <c r="E4987" s="617">
        <v>1</v>
      </c>
      <c r="F4987" s="603">
        <f>+I4975</f>
        <v>15287.823984033334</v>
      </c>
      <c r="G4987" s="601">
        <v>0.01</v>
      </c>
      <c r="H4987" s="603">
        <f>IFERROR(G4987*F4987,0)</f>
        <v>152.87823984033335</v>
      </c>
      <c r="I4987" s="692"/>
    </row>
    <row r="4988" spans="2:9">
      <c r="B4988" s="599"/>
      <c r="C4988" s="662"/>
      <c r="E4988" s="601" t="str">
        <f>IFERROR(INDEX(INSUMOS!$C:$C,MATCH(C4988,INSUMOS!$B:$B,0)),"")</f>
        <v/>
      </c>
      <c r="F4988" s="603" t="str">
        <f>IFERROR(INDEX(INSUMOS!$D:$D,MATCH(C4988,INSUMOS!$B:$B,0)),"")</f>
        <v/>
      </c>
      <c r="G4988" s="601">
        <v>1</v>
      </c>
      <c r="H4988" s="603">
        <f>IFERROR(G4988*F4988,0)</f>
        <v>0</v>
      </c>
      <c r="I4988" s="692"/>
    </row>
    <row r="4989" spans="2:9">
      <c r="B4989" s="599"/>
      <c r="C4989" s="606"/>
      <c r="D4989" s="601" t="str">
        <f>IFERROR(INDEX(INSUMOS!$C:$C,MATCH(C4989,INSUMOS!$B:$B,0)),"")</f>
        <v/>
      </c>
      <c r="E4989" s="602"/>
      <c r="F4989" s="603" t="str">
        <f>IFERROR(INDEX(INSUMOS!$D:$D,MATCH(C4989,INSUMOS!$B:$B,0)),"")</f>
        <v/>
      </c>
      <c r="G4989" s="601"/>
      <c r="H4989" s="603">
        <f>IFERROR(G4989*F4989,0)</f>
        <v>0</v>
      </c>
      <c r="I4989" s="692"/>
    </row>
    <row r="4990" spans="2:9" ht="15.75" thickBot="1">
      <c r="B4990" s="702"/>
      <c r="C4990" s="703"/>
      <c r="D4990" s="704"/>
      <c r="E4990" s="705"/>
      <c r="F4990" s="705"/>
      <c r="G4990" s="704"/>
      <c r="H4990" s="706" t="s">
        <v>307</v>
      </c>
      <c r="I4990" s="707">
        <f>SUM(H4987:H4989)</f>
        <v>152.87823984033335</v>
      </c>
    </row>
    <row r="4991" spans="2:9" ht="15.75" thickBot="1"/>
    <row r="4992" spans="2:9" ht="33" customHeight="1" thickBot="1">
      <c r="B4992" s="571"/>
      <c r="C4992" s="572" t="str">
        <f>+$C$2</f>
        <v>MANTENIMIENTO RESTAURANTES ESCOLARES</v>
      </c>
      <c r="D4992" s="573"/>
      <c r="E4992" s="573"/>
      <c r="F4992" s="573"/>
      <c r="G4992" s="574"/>
      <c r="H4992" s="575"/>
      <c r="I4992" s="576"/>
    </row>
    <row r="4993" spans="2:10" ht="33" customHeight="1" thickBot="1">
      <c r="B4993" s="577"/>
      <c r="C4993" s="578" t="str">
        <f>+$C$3</f>
        <v>GOBERNACION DE ANTIOQUIA</v>
      </c>
      <c r="D4993" s="579"/>
      <c r="E4993" s="579"/>
      <c r="F4993" s="579"/>
      <c r="G4993" s="580"/>
      <c r="H4993" s="581"/>
      <c r="I4993" s="582"/>
    </row>
    <row r="4994" spans="2:10" ht="15.75" thickBot="1">
      <c r="B4994" s="593"/>
      <c r="I4994" s="595"/>
    </row>
    <row r="4995" spans="2:10" ht="15.75" thickBot="1">
      <c r="B4995" s="523" t="s">
        <v>6</v>
      </c>
      <c r="C4995" s="773" t="str">
        <f>INDEX(ACTIVIDADES!$C:$C,MATCH(B4996,ACTIVIDADES!$B:$B,0))</f>
        <v>Suministro e instalación de LUMINARIA DE EMERGENCIA LED R1 2x1.6w Sylvania o su equivalente Incluye todos los elementos necesarios para su adecuada instalación y puesta en servicio.</v>
      </c>
      <c r="D4995" s="774"/>
      <c r="E4995" s="774"/>
      <c r="F4995" s="774"/>
      <c r="G4995" s="775"/>
      <c r="H4995" s="587" t="s">
        <v>289</v>
      </c>
      <c r="I4995" s="588" t="s">
        <v>290</v>
      </c>
    </row>
    <row r="4996" spans="2:10">
      <c r="B4996" s="779">
        <f>+ACTIVIDADES!B153</f>
        <v>13.119999999999997</v>
      </c>
      <c r="C4996" s="776"/>
      <c r="D4996" s="777"/>
      <c r="E4996" s="777"/>
      <c r="F4996" s="777"/>
      <c r="G4996" s="778"/>
      <c r="H4996" s="585">
        <f>IF(I4999=0,0,I5015/I4999)</f>
        <v>0.74489095779735193</v>
      </c>
      <c r="I4996" s="688">
        <f>IF(I4999=0,0,I5021/I4999)</f>
        <v>0.23721283690122225</v>
      </c>
    </row>
    <row r="4997" spans="2:10" ht="15.75" thickBot="1">
      <c r="B4997" s="780"/>
      <c r="C4997" s="776"/>
      <c r="D4997" s="777"/>
      <c r="E4997" s="777"/>
      <c r="F4997" s="777"/>
      <c r="G4997" s="778"/>
      <c r="H4997" s="587" t="s">
        <v>291</v>
      </c>
      <c r="I4997" s="588" t="s">
        <v>292</v>
      </c>
    </row>
    <row r="4998" spans="2:10" ht="15.75" thickBot="1">
      <c r="B4998" s="523" t="s">
        <v>22</v>
      </c>
      <c r="C4998" s="776"/>
      <c r="D4998" s="777"/>
      <c r="E4998" s="777"/>
      <c r="F4998" s="777"/>
      <c r="G4998" s="778"/>
      <c r="H4998" s="585">
        <f>IF(I4999=0,0,I5030/I4999)</f>
        <v>1.5524076932413727E-2</v>
      </c>
      <c r="I4998" s="688">
        <f>IF(I4999=0,0,I5036/I4999)</f>
        <v>2.3721283690122225E-3</v>
      </c>
    </row>
    <row r="4999" spans="2:10">
      <c r="B4999" s="565" t="str">
        <f>INDEX(ACTIVIDADES!$D:$D,MATCH(B4996,ACTIVIDADES!$B:$B,0))</f>
        <v>un</v>
      </c>
      <c r="C4999" s="776"/>
      <c r="D4999" s="777"/>
      <c r="E4999" s="777"/>
      <c r="F4999" s="777"/>
      <c r="G4999" s="778"/>
      <c r="H4999" s="689" t="s">
        <v>293</v>
      </c>
      <c r="I4999" s="690">
        <f>SUM(I5015:I5036)</f>
        <v>214825.69807691779</v>
      </c>
      <c r="J4999" s="570">
        <f>+B4996</f>
        <v>13.119999999999997</v>
      </c>
    </row>
    <row r="5000" spans="2:10">
      <c r="B5000" s="599"/>
      <c r="C5000" s="691" t="s">
        <v>294</v>
      </c>
      <c r="D5000" s="601"/>
      <c r="E5000" s="602"/>
      <c r="F5000" s="602"/>
      <c r="G5000" s="601"/>
      <c r="H5000" s="602"/>
      <c r="I5000" s="692"/>
    </row>
    <row r="5001" spans="2:10">
      <c r="B5001" s="693" t="s">
        <v>295</v>
      </c>
      <c r="C5001" s="694" t="s">
        <v>296</v>
      </c>
      <c r="D5001" s="598" t="s">
        <v>297</v>
      </c>
      <c r="E5001" s="598" t="s">
        <v>298</v>
      </c>
      <c r="F5001" s="598" t="s">
        <v>299</v>
      </c>
      <c r="G5001" s="598" t="s">
        <v>300</v>
      </c>
      <c r="H5001" s="598" t="s">
        <v>301</v>
      </c>
      <c r="I5001" s="692"/>
    </row>
    <row r="5002" spans="2:10" ht="30">
      <c r="B5002" s="599"/>
      <c r="C5002" s="715" t="s">
        <v>557</v>
      </c>
      <c r="D5002" s="601" t="str">
        <f>IFERROR(INDEX(INSUMOS!$C:$C,MATCH(C5002,INSUMOS!$B:$B,0)),"")</f>
        <v>un</v>
      </c>
      <c r="E5002" s="100">
        <v>1</v>
      </c>
      <c r="F5002" s="603">
        <f>IFERROR(INDEX(INSUMOS!$D:$D,MATCH(C5002,INSUMOS!$B:$B,0)),"")</f>
        <v>83002.8</v>
      </c>
      <c r="G5002" s="615"/>
      <c r="H5002" s="603">
        <f>IFERROR(G5002*F5002*E5002+F5002*E5002,0)</f>
        <v>83002.8</v>
      </c>
      <c r="I5002" s="692"/>
    </row>
    <row r="5003" spans="2:10">
      <c r="B5003" s="599"/>
      <c r="C5003" s="715" t="s">
        <v>558</v>
      </c>
      <c r="D5003" s="601" t="str">
        <f>IFERROR(INDEX(INSUMOS!$C:$C,MATCH(C5003,INSUMOS!$B:$B,0)),"")</f>
        <v xml:space="preserve"> un</v>
      </c>
      <c r="E5003" s="478">
        <v>1.5</v>
      </c>
      <c r="F5003" s="603">
        <f>IFERROR(INDEX(INSUMOS!$D:$D,MATCH(C5003,INSUMOS!$B:$B,0)),"")</f>
        <v>8889.4</v>
      </c>
      <c r="G5003" s="615"/>
      <c r="H5003" s="603">
        <f t="shared" ref="H5003:H5014" si="134">IFERROR(G5003*F5003*E5003+F5003*E5003,0)</f>
        <v>13334.099999999999</v>
      </c>
      <c r="I5003" s="692"/>
    </row>
    <row r="5004" spans="2:10">
      <c r="B5004" s="599"/>
      <c r="C5004" s="708" t="s">
        <v>536</v>
      </c>
      <c r="D5004" s="601" t="str">
        <f>IFERROR(INDEX(INSUMOS!$C:$C,MATCH(C5004,INSUMOS!$B:$B,0)),"")</f>
        <v>m</v>
      </c>
      <c r="E5004" s="478">
        <v>9.1</v>
      </c>
      <c r="F5004" s="603">
        <f>IFERROR(INDEX(INSUMOS!$D:$D,MATCH(C5004,INSUMOS!$B:$B,0)),"")</f>
        <v>2850</v>
      </c>
      <c r="G5004" s="615"/>
      <c r="H5004" s="603">
        <f t="shared" si="134"/>
        <v>25935</v>
      </c>
      <c r="I5004" s="692"/>
    </row>
    <row r="5005" spans="2:10">
      <c r="B5005" s="599"/>
      <c r="C5005" s="708" t="s">
        <v>525</v>
      </c>
      <c r="D5005" s="601" t="str">
        <f>IFERROR(INDEX(INSUMOS!$C:$C,MATCH(C5005,INSUMOS!$B:$B,0)),"")</f>
        <v>un</v>
      </c>
      <c r="E5005" s="478">
        <v>1</v>
      </c>
      <c r="F5005" s="603">
        <f>IFERROR(INDEX(INSUMOS!$D:$D,MATCH(C5005,INSUMOS!$B:$B,0)),"")</f>
        <v>9573.2000000000007</v>
      </c>
      <c r="G5005" s="615"/>
      <c r="H5005" s="603">
        <f t="shared" si="134"/>
        <v>9573.2000000000007</v>
      </c>
      <c r="I5005" s="692"/>
    </row>
    <row r="5006" spans="2:10" ht="30">
      <c r="B5006" s="599"/>
      <c r="C5006" s="708" t="s">
        <v>526</v>
      </c>
      <c r="D5006" s="601" t="str">
        <f>IFERROR(INDEX(INSUMOS!$C:$C,MATCH(C5006,INSUMOS!$B:$B,0)),"")</f>
        <v>m</v>
      </c>
      <c r="E5006" s="478">
        <v>3.1</v>
      </c>
      <c r="F5006" s="603">
        <f>IFERROR(INDEX(INSUMOS!$D:$D,MATCH(C5006,INSUMOS!$B:$B,0)),"")</f>
        <v>6943.2</v>
      </c>
      <c r="G5006" s="615"/>
      <c r="H5006" s="603">
        <f t="shared" si="134"/>
        <v>21523.919999999998</v>
      </c>
      <c r="I5006" s="692"/>
    </row>
    <row r="5007" spans="2:10">
      <c r="B5007" s="599"/>
      <c r="C5007" s="708" t="s">
        <v>527</v>
      </c>
      <c r="D5007" s="601" t="str">
        <f>IFERROR(INDEX(INSUMOS!$C:$C,MATCH(C5007,INSUMOS!$B:$B,0)),"")</f>
        <v>un</v>
      </c>
      <c r="E5007" s="478">
        <v>1</v>
      </c>
      <c r="F5007" s="603">
        <f>IFERROR(INDEX(INSUMOS!$D:$D,MATCH(C5007,INSUMOS!$B:$B,0)),"")</f>
        <v>841.6</v>
      </c>
      <c r="G5007" s="615"/>
      <c r="H5007" s="603">
        <f t="shared" si="134"/>
        <v>841.6</v>
      </c>
      <c r="I5007" s="692"/>
    </row>
    <row r="5008" spans="2:10">
      <c r="B5008" s="599"/>
      <c r="C5008" s="682" t="s">
        <v>528</v>
      </c>
      <c r="D5008" s="601" t="str">
        <f>IFERROR(INDEX(INSUMOS!$C:$C,MATCH(C5008,INSUMOS!$B:$B,0)),"")</f>
        <v>un</v>
      </c>
      <c r="E5008" s="478">
        <v>2</v>
      </c>
      <c r="F5008" s="603">
        <f>IFERROR(INDEX(INSUMOS!$D:$D,MATCH(C5008,INSUMOS!$B:$B,0)),"")</f>
        <v>894.2</v>
      </c>
      <c r="G5008" s="615"/>
      <c r="H5008" s="603">
        <f t="shared" si="134"/>
        <v>1788.4</v>
      </c>
      <c r="I5008" s="692"/>
    </row>
    <row r="5009" spans="2:9" ht="30">
      <c r="B5009" s="599"/>
      <c r="C5009" s="682" t="s">
        <v>529</v>
      </c>
      <c r="D5009" s="601" t="str">
        <f>IFERROR(INDEX(INSUMOS!$C:$C,MATCH(C5009,INSUMOS!$B:$B,0)),"")</f>
        <v>un</v>
      </c>
      <c r="E5009" s="478">
        <v>3</v>
      </c>
      <c r="F5009" s="603">
        <f>IFERROR(INDEX(INSUMOS!$D:$D,MATCH(C5009,INSUMOS!$B:$B,0)),"")</f>
        <v>473.4</v>
      </c>
      <c r="G5009" s="615"/>
      <c r="H5009" s="603">
        <f t="shared" si="134"/>
        <v>1420.1999999999998</v>
      </c>
      <c r="I5009" s="692"/>
    </row>
    <row r="5010" spans="2:9">
      <c r="B5010" s="599"/>
      <c r="C5010" s="682" t="s">
        <v>533</v>
      </c>
      <c r="D5010" s="601" t="str">
        <f>IFERROR(INDEX(INSUMOS!$C:$C,MATCH(C5010,INSUMOS!$B:$B,0)),"")</f>
        <v>un</v>
      </c>
      <c r="E5010" s="478">
        <v>3</v>
      </c>
      <c r="F5010" s="603">
        <f>IFERROR(INDEX(INSUMOS!$D:$D,MATCH(C5010,INSUMOS!$B:$B,0)),"")</f>
        <v>473</v>
      </c>
      <c r="G5010" s="615"/>
      <c r="H5010" s="603">
        <f t="shared" si="134"/>
        <v>1419</v>
      </c>
      <c r="I5010" s="692"/>
    </row>
    <row r="5011" spans="2:9">
      <c r="B5011" s="599"/>
      <c r="C5011" s="682" t="s">
        <v>530</v>
      </c>
      <c r="D5011" s="601" t="str">
        <f>IFERROR(INDEX(INSUMOS!$C:$C,MATCH(C5011,INSUMOS!$B:$B,0)),"")</f>
        <v>un</v>
      </c>
      <c r="E5011" s="478">
        <v>0.5</v>
      </c>
      <c r="F5011" s="603">
        <f>IFERROR(INDEX(INSUMOS!$D:$D,MATCH(C5011,INSUMOS!$B:$B,0)),"")</f>
        <v>1315</v>
      </c>
      <c r="G5011" s="615"/>
      <c r="H5011" s="603">
        <f t="shared" si="134"/>
        <v>657.5</v>
      </c>
      <c r="I5011" s="692"/>
    </row>
    <row r="5012" spans="2:9">
      <c r="B5012" s="599"/>
      <c r="C5012" s="682" t="s">
        <v>559</v>
      </c>
      <c r="D5012" s="601" t="str">
        <f>IFERROR(INDEX(INSUMOS!$C:$C,MATCH(C5012,INSUMOS!$B:$B,0)),"")</f>
        <v>un</v>
      </c>
      <c r="E5012" s="711">
        <v>2</v>
      </c>
      <c r="F5012" s="603">
        <f>IFERROR(INDEX(INSUMOS!$D:$D,MATCH(C5012,INSUMOS!$B:$B,0)),"")</f>
        <v>263</v>
      </c>
      <c r="G5012" s="615"/>
      <c r="H5012" s="603">
        <f t="shared" si="134"/>
        <v>526</v>
      </c>
      <c r="I5012" s="692"/>
    </row>
    <row r="5013" spans="2:9">
      <c r="B5013" s="599"/>
      <c r="C5013" s="715"/>
      <c r="D5013" s="601" t="str">
        <f>IFERROR(INDEX(INSUMOS!$C:$C,MATCH(C5013,INSUMOS!$B:$B,0)),"")</f>
        <v/>
      </c>
      <c r="E5013" s="712"/>
      <c r="F5013" s="603" t="str">
        <f>IFERROR(INDEX(INSUMOS!$D:$D,MATCH(C5013,INSUMOS!$B:$B,0)),"")</f>
        <v/>
      </c>
      <c r="G5013" s="615"/>
      <c r="H5013" s="603">
        <f t="shared" si="134"/>
        <v>0</v>
      </c>
      <c r="I5013" s="692"/>
    </row>
    <row r="5014" spans="2:9">
      <c r="B5014" s="599"/>
      <c r="C5014" s="708"/>
      <c r="D5014" s="601" t="str">
        <f>IFERROR(INDEX(INSUMOS!$C:$C,MATCH(C5014,INSUMOS!$B:$B,0)),"")</f>
        <v/>
      </c>
      <c r="E5014" s="712"/>
      <c r="F5014" s="603" t="str">
        <f>IFERROR(INDEX(INSUMOS!$D:$D,MATCH(C5014,INSUMOS!$B:$B,0)),"")</f>
        <v/>
      </c>
      <c r="G5014" s="615"/>
      <c r="H5014" s="603">
        <f t="shared" si="134"/>
        <v>0</v>
      </c>
      <c r="I5014" s="692"/>
    </row>
    <row r="5015" spans="2:9">
      <c r="B5015" s="599"/>
      <c r="C5015" s="606"/>
      <c r="D5015" s="601"/>
      <c r="E5015" s="602"/>
      <c r="F5015" s="602"/>
      <c r="G5015" s="601"/>
      <c r="H5015" s="614" t="s">
        <v>307</v>
      </c>
      <c r="I5015" s="699">
        <f>SUM(H5002:H5014)</f>
        <v>160021.72000000003</v>
      </c>
    </row>
    <row r="5016" spans="2:9">
      <c r="B5016" s="599"/>
      <c r="C5016" s="691" t="s">
        <v>308</v>
      </c>
      <c r="D5016" s="601"/>
      <c r="E5016" s="602"/>
      <c r="F5016" s="602"/>
      <c r="G5016" s="601"/>
      <c r="H5016" s="602"/>
      <c r="I5016" s="692"/>
    </row>
    <row r="5017" spans="2:9">
      <c r="B5017" s="693" t="s">
        <v>295</v>
      </c>
      <c r="C5017" s="694" t="s">
        <v>296</v>
      </c>
      <c r="D5017" s="598" t="s">
        <v>309</v>
      </c>
      <c r="E5017" s="612" t="s">
        <v>310</v>
      </c>
      <c r="F5017" s="612"/>
      <c r="G5017" s="613" t="s">
        <v>311</v>
      </c>
      <c r="H5017" s="614" t="s">
        <v>301</v>
      </c>
      <c r="I5017" s="692"/>
    </row>
    <row r="5018" spans="2:9">
      <c r="B5018" s="599"/>
      <c r="C5018" s="606" t="s">
        <v>521</v>
      </c>
      <c r="D5018" s="601">
        <v>1</v>
      </c>
      <c r="E5018" s="615">
        <f>IFERROR(INDEX('MANO DE OBRA'!$F:$F,MATCH(C5018,'MANO DE OBRA'!$B:$B,0)),"")</f>
        <v>0.77116642793298318</v>
      </c>
      <c r="F5018" s="603">
        <f>IFERROR(INDEX('MANO DE OBRA'!$J:$J,MATCH(C5018,'MANO DE OBRA'!$B:$B,0)),"")</f>
        <v>103371.47181666666</v>
      </c>
      <c r="G5018" s="83">
        <v>6</v>
      </c>
      <c r="H5018" s="603">
        <f>IFERROR((F5018/G5018)*D5018,0)</f>
        <v>17228.57863611111</v>
      </c>
      <c r="I5018" s="692"/>
    </row>
    <row r="5019" spans="2:9">
      <c r="B5019" s="599"/>
      <c r="C5019" s="606" t="s">
        <v>522</v>
      </c>
      <c r="D5019" s="601">
        <v>1</v>
      </c>
      <c r="E5019" s="615">
        <f>IFERROR(INDEX('MANO DE OBRA'!$F:$F,MATCH(C5019,'MANO DE OBRA'!$B:$B,0)),"")</f>
        <v>0.60540000000000005</v>
      </c>
      <c r="F5019" s="603">
        <f>IFERROR(INDEX('MANO DE OBRA'!$J:$J,MATCH(C5019,'MANO DE OBRA'!$B:$B,0)),"")</f>
        <v>202385.00786400001</v>
      </c>
      <c r="G5019" s="83">
        <f>+G5018</f>
        <v>6</v>
      </c>
      <c r="H5019" s="603">
        <f>IFERROR((F5019/G5019)*D5019,0)</f>
        <v>33730.834644000002</v>
      </c>
      <c r="I5019" s="692"/>
    </row>
    <row r="5020" spans="2:9">
      <c r="B5020" s="599"/>
      <c r="C5020" s="606"/>
      <c r="D5020" s="601"/>
      <c r="E5020" s="615" t="str">
        <f>IFERROR(INDEX('MANO DE OBRA'!$F:$F,MATCH(C5020,'MANO DE OBRA'!$B:$B,0)),"")</f>
        <v/>
      </c>
      <c r="F5020" s="603" t="str">
        <f>IFERROR(INDEX('MANO DE OBRA'!$J:$J,MATCH(C5020,'MANO DE OBRA'!$B:$B,0)),"")</f>
        <v/>
      </c>
      <c r="G5020" s="83"/>
      <c r="H5020" s="603">
        <f>IFERROR((F5020/G5020)*D5020,0)</f>
        <v>0</v>
      </c>
      <c r="I5020" s="692"/>
    </row>
    <row r="5021" spans="2:9">
      <c r="B5021" s="599"/>
      <c r="C5021" s="606"/>
      <c r="D5021" s="601"/>
      <c r="E5021" s="602"/>
      <c r="F5021" s="603" t="str">
        <f>IFERROR(INDEX('MANO DE OBRA'!$J:$J,MATCH(C5021,'MANO DE OBRA'!$B:$B,0)),"")</f>
        <v/>
      </c>
      <c r="G5021" s="601"/>
      <c r="H5021" s="614" t="s">
        <v>307</v>
      </c>
      <c r="I5021" s="699">
        <f>SUM(H5018:H5020)</f>
        <v>50959.413280111112</v>
      </c>
    </row>
    <row r="5022" spans="2:9">
      <c r="B5022" s="599"/>
      <c r="C5022" s="691" t="s">
        <v>313</v>
      </c>
      <c r="D5022" s="601"/>
      <c r="E5022" s="602"/>
      <c r="F5022" s="602"/>
      <c r="G5022" s="601"/>
      <c r="H5022" s="602"/>
      <c r="I5022" s="692"/>
    </row>
    <row r="5023" spans="2:9" ht="30">
      <c r="B5023" s="693" t="s">
        <v>295</v>
      </c>
      <c r="C5023" s="694" t="s">
        <v>296</v>
      </c>
      <c r="D5023" s="613" t="s">
        <v>238</v>
      </c>
      <c r="E5023" s="613" t="s">
        <v>22</v>
      </c>
      <c r="F5023" s="613" t="s">
        <v>314</v>
      </c>
      <c r="G5023" s="613" t="s">
        <v>315</v>
      </c>
      <c r="H5023" s="613" t="s">
        <v>301</v>
      </c>
      <c r="I5023" s="692"/>
    </row>
    <row r="5024" spans="2:9">
      <c r="B5024" s="599"/>
      <c r="C5024" s="616" t="s">
        <v>316</v>
      </c>
      <c r="D5024" s="615">
        <v>0.05</v>
      </c>
      <c r="E5024" s="602"/>
      <c r="F5024" s="603">
        <f>+I5021</f>
        <v>50959.413280111112</v>
      </c>
      <c r="G5024" s="601">
        <v>1</v>
      </c>
      <c r="H5024" s="603">
        <f>IFERROR(G5024*F5024*D5024,0)</f>
        <v>2547.9706640055556</v>
      </c>
      <c r="I5024" s="692"/>
    </row>
    <row r="5025" spans="2:9">
      <c r="B5025" s="599"/>
      <c r="C5025" s="606" t="s">
        <v>325</v>
      </c>
      <c r="D5025" s="601"/>
      <c r="E5025" s="601" t="str">
        <f>IFERROR(INDEX(INSUMOS!$C:$C,MATCH(C5025,INSUMOS!$B:$B,0)),"")</f>
        <v>día</v>
      </c>
      <c r="F5025" s="700">
        <f>IFERROR(INDEX(INSUMOS!$D:$D,MATCH(C5025,INSUMOS!$B:$B,0)),"")</f>
        <v>2900</v>
      </c>
      <c r="G5025" s="701">
        <v>0.25</v>
      </c>
      <c r="H5025" s="603">
        <f>IFERROR(G5025*F5025,0)</f>
        <v>725</v>
      </c>
      <c r="I5025" s="692"/>
    </row>
    <row r="5026" spans="2:9" ht="30">
      <c r="B5026" s="599"/>
      <c r="C5026" s="606" t="s">
        <v>322</v>
      </c>
      <c r="D5026" s="601"/>
      <c r="E5026" s="601" t="str">
        <f>IFERROR(INDEX(INSUMOS!$C:$C,MATCH(C5026,INSUMOS!$B:$B,0)),"")</f>
        <v>día</v>
      </c>
      <c r="F5026" s="700">
        <f>IFERROR(INDEX(INSUMOS!$D:$D,MATCH(C5026,INSUMOS!$B:$B,0)),"")</f>
        <v>248</v>
      </c>
      <c r="G5026" s="701">
        <v>0.25</v>
      </c>
      <c r="H5026" s="603">
        <f>IFERROR(G5026*F5026,0)</f>
        <v>62</v>
      </c>
      <c r="I5026" s="692"/>
    </row>
    <row r="5027" spans="2:9">
      <c r="B5027" s="599"/>
      <c r="C5027" s="662"/>
      <c r="D5027" s="601"/>
      <c r="E5027" s="601" t="str">
        <f>IFERROR(INDEX(INSUMOS!$C:$C,MATCH(C5027,INSUMOS!$B:$B,0)),"")</f>
        <v/>
      </c>
      <c r="F5027" s="700" t="str">
        <f>IFERROR(INDEX(INSUMOS!$D:$D,MATCH(C5027,INSUMOS!$B:$B,0)),"")</f>
        <v/>
      </c>
      <c r="G5027" s="701"/>
      <c r="H5027" s="603">
        <f>IFERROR(G5027*F5027,0)</f>
        <v>0</v>
      </c>
      <c r="I5027" s="692"/>
    </row>
    <row r="5028" spans="2:9">
      <c r="B5028" s="599"/>
      <c r="C5028" s="662"/>
      <c r="D5028" s="601"/>
      <c r="E5028" s="601" t="str">
        <f>IFERROR(INDEX(INSUMOS!$C:$C,MATCH(C5028,INSUMOS!$B:$B,0)),"")</f>
        <v/>
      </c>
      <c r="F5028" s="700" t="str">
        <f>IFERROR(INDEX(INSUMOS!$D:$D,MATCH(C5028,INSUMOS!$B:$B,0)),"")</f>
        <v/>
      </c>
      <c r="G5028" s="701"/>
      <c r="H5028" s="603">
        <f>IFERROR(G5028*F5028,0)</f>
        <v>0</v>
      </c>
      <c r="I5028" s="692"/>
    </row>
    <row r="5029" spans="2:9">
      <c r="B5029" s="599"/>
      <c r="C5029" s="662"/>
      <c r="D5029" s="601"/>
      <c r="E5029" s="601" t="str">
        <f>IFERROR(INDEX(INSUMOS!$C:$C,MATCH(C5029,INSUMOS!$B:$B,0)),"")</f>
        <v/>
      </c>
      <c r="F5029" s="700" t="str">
        <f>IFERROR(INDEX(INSUMOS!$D:$D,MATCH(C5029,INSUMOS!$B:$B,0)),"")</f>
        <v/>
      </c>
      <c r="G5029" s="701"/>
      <c r="H5029" s="603">
        <f>IFERROR(G5029*F5029,0)</f>
        <v>0</v>
      </c>
      <c r="I5029" s="692"/>
    </row>
    <row r="5030" spans="2:9">
      <c r="B5030" s="599"/>
      <c r="C5030" s="606"/>
      <c r="D5030" s="601"/>
      <c r="E5030" s="601" t="str">
        <f>IFERROR(INDEX(INSUMOS!$C:$C,MATCH(C5030,INSUMOS!$B:$B,0)),"")</f>
        <v/>
      </c>
      <c r="F5030" s="602"/>
      <c r="G5030" s="601"/>
      <c r="H5030" s="614" t="s">
        <v>307</v>
      </c>
      <c r="I5030" s="699">
        <f>SUM(H5024:H5029)</f>
        <v>3334.9706640055556</v>
      </c>
    </row>
    <row r="5031" spans="2:9">
      <c r="B5031" s="599"/>
      <c r="C5031" s="691" t="s">
        <v>317</v>
      </c>
      <c r="D5031" s="601"/>
      <c r="E5031" s="602"/>
      <c r="F5031" s="602"/>
      <c r="G5031" s="601"/>
      <c r="H5031" s="602"/>
      <c r="I5031" s="692"/>
    </row>
    <row r="5032" spans="2:9" ht="30">
      <c r="B5032" s="693" t="s">
        <v>295</v>
      </c>
      <c r="C5032" s="694" t="s">
        <v>296</v>
      </c>
      <c r="D5032" s="613" t="s">
        <v>238</v>
      </c>
      <c r="E5032" s="613" t="s">
        <v>22</v>
      </c>
      <c r="F5032" s="613" t="s">
        <v>314</v>
      </c>
      <c r="G5032" s="613" t="s">
        <v>315</v>
      </c>
      <c r="H5032" s="598" t="s">
        <v>301</v>
      </c>
      <c r="I5032" s="692"/>
    </row>
    <row r="5033" spans="2:9">
      <c r="B5033" s="599"/>
      <c r="C5033" s="616" t="s">
        <v>461</v>
      </c>
      <c r="D5033" s="615">
        <v>0.01</v>
      </c>
      <c r="E5033" s="617">
        <v>1</v>
      </c>
      <c r="F5033" s="603">
        <f>+I5021</f>
        <v>50959.413280111112</v>
      </c>
      <c r="G5033" s="601">
        <v>0.01</v>
      </c>
      <c r="H5033" s="603">
        <f>IFERROR(G5033*F5033,0)</f>
        <v>509.59413280111113</v>
      </c>
      <c r="I5033" s="692"/>
    </row>
    <row r="5034" spans="2:9">
      <c r="B5034" s="599"/>
      <c r="C5034" s="662"/>
      <c r="E5034" s="601" t="str">
        <f>IFERROR(INDEX(INSUMOS!$C:$C,MATCH(C5034,INSUMOS!$B:$B,0)),"")</f>
        <v/>
      </c>
      <c r="F5034" s="603" t="str">
        <f>IFERROR(INDEX(INSUMOS!$D:$D,MATCH(C5034,INSUMOS!$B:$B,0)),"")</f>
        <v/>
      </c>
      <c r="G5034" s="601">
        <v>1</v>
      </c>
      <c r="H5034" s="603">
        <f>IFERROR(G5034*F5034,0)</f>
        <v>0</v>
      </c>
      <c r="I5034" s="692"/>
    </row>
    <row r="5035" spans="2:9">
      <c r="B5035" s="599"/>
      <c r="C5035" s="606"/>
      <c r="D5035" s="601" t="str">
        <f>IFERROR(INDEX(INSUMOS!$C:$C,MATCH(C5035,INSUMOS!$B:$B,0)),"")</f>
        <v/>
      </c>
      <c r="E5035" s="602"/>
      <c r="F5035" s="603" t="str">
        <f>IFERROR(INDEX(INSUMOS!$D:$D,MATCH(C5035,INSUMOS!$B:$B,0)),"")</f>
        <v/>
      </c>
      <c r="G5035" s="601"/>
      <c r="H5035" s="603">
        <f>IFERROR(G5035*F5035,0)</f>
        <v>0</v>
      </c>
      <c r="I5035" s="692"/>
    </row>
    <row r="5036" spans="2:9" ht="15.75" thickBot="1">
      <c r="B5036" s="702"/>
      <c r="C5036" s="703"/>
      <c r="D5036" s="704"/>
      <c r="E5036" s="705"/>
      <c r="F5036" s="705"/>
      <c r="G5036" s="704"/>
      <c r="H5036" s="706" t="s">
        <v>307</v>
      </c>
      <c r="I5036" s="707">
        <f>SUM(H5033:H5035)</f>
        <v>509.59413280111113</v>
      </c>
    </row>
    <row r="5037" spans="2:9" ht="15.75" thickBot="1"/>
    <row r="5038" spans="2:9" ht="33" customHeight="1" thickBot="1">
      <c r="B5038" s="571"/>
      <c r="C5038" s="572" t="str">
        <f>+$C$2</f>
        <v>MANTENIMIENTO RESTAURANTES ESCOLARES</v>
      </c>
      <c r="D5038" s="573"/>
      <c r="E5038" s="573"/>
      <c r="F5038" s="573"/>
      <c r="G5038" s="574"/>
      <c r="H5038" s="575"/>
      <c r="I5038" s="576"/>
    </row>
    <row r="5039" spans="2:9" ht="33" customHeight="1" thickBot="1">
      <c r="B5039" s="577"/>
      <c r="C5039" s="578" t="str">
        <f>+$C$3</f>
        <v>GOBERNACION DE ANTIOQUIA</v>
      </c>
      <c r="D5039" s="579"/>
      <c r="E5039" s="579"/>
      <c r="F5039" s="579"/>
      <c r="G5039" s="580"/>
      <c r="H5039" s="581"/>
      <c r="I5039" s="582"/>
    </row>
    <row r="5040" spans="2:9" ht="15.75" thickBot="1">
      <c r="B5040" s="593"/>
      <c r="I5040" s="595"/>
    </row>
    <row r="5041" spans="2:10" ht="15.75" thickBot="1">
      <c r="B5041" s="523" t="s">
        <v>6</v>
      </c>
      <c r="C5041" s="773" t="str">
        <f>INDEX(ACTIVIDADES!$C:$C,MATCH(B5042,ACTIVIDADES!$B:$B,0))</f>
        <v>Suministro e instalación de LUMINARIA TIPO TORTUGA. Incluye todos los elementos necesarios para su adecuada instalación y puesta en servicio.</v>
      </c>
      <c r="D5041" s="774"/>
      <c r="E5041" s="774"/>
      <c r="F5041" s="774"/>
      <c r="G5041" s="775"/>
      <c r="H5041" s="587" t="s">
        <v>289</v>
      </c>
      <c r="I5041" s="588" t="s">
        <v>290</v>
      </c>
    </row>
    <row r="5042" spans="2:10">
      <c r="B5042" s="779">
        <f>+ACTIVIDADES!B154</f>
        <v>13.129999999999997</v>
      </c>
      <c r="C5042" s="776"/>
      <c r="D5042" s="777"/>
      <c r="E5042" s="777"/>
      <c r="F5042" s="777"/>
      <c r="G5042" s="778"/>
      <c r="H5042" s="585">
        <f>IF(I5045=0,0,I5061/I5045)</f>
        <v>0.59617494278327443</v>
      </c>
      <c r="I5042" s="688">
        <f>IF(I5045=0,0,I5067/I5045)</f>
        <v>0.37549624508442253</v>
      </c>
    </row>
    <row r="5043" spans="2:10" ht="15.75" thickBot="1">
      <c r="B5043" s="780"/>
      <c r="C5043" s="776"/>
      <c r="D5043" s="777"/>
      <c r="E5043" s="777"/>
      <c r="F5043" s="777"/>
      <c r="G5043" s="778"/>
      <c r="H5043" s="587" t="s">
        <v>291</v>
      </c>
      <c r="I5043" s="588" t="s">
        <v>292</v>
      </c>
    </row>
    <row r="5044" spans="2:10" ht="15.75" thickBot="1">
      <c r="B5044" s="523" t="s">
        <v>22</v>
      </c>
      <c r="C5044" s="776"/>
      <c r="D5044" s="777"/>
      <c r="E5044" s="777"/>
      <c r="F5044" s="777"/>
      <c r="G5044" s="778"/>
      <c r="H5044" s="585">
        <f>IF(I5045=0,0,I5076/I5045)</f>
        <v>2.4573849681458874E-2</v>
      </c>
      <c r="I5044" s="688">
        <f>IF(I5045=0,0,I5082/I5045)</f>
        <v>3.7549624508442254E-3</v>
      </c>
    </row>
    <row r="5045" spans="2:10">
      <c r="B5045" s="565" t="str">
        <f>INDEX(ACTIVIDADES!$D:$D,MATCH(B5042,ACTIVIDADES!$B:$B,0))</f>
        <v>un</v>
      </c>
      <c r="C5045" s="776"/>
      <c r="D5045" s="777"/>
      <c r="E5045" s="777"/>
      <c r="F5045" s="777"/>
      <c r="G5045" s="778"/>
      <c r="H5045" s="689" t="s">
        <v>293</v>
      </c>
      <c r="I5045" s="690">
        <f>SUM(I5061:I5082)</f>
        <v>135712.17807691777</v>
      </c>
      <c r="J5045" s="570">
        <f>+B5042</f>
        <v>13.129999999999997</v>
      </c>
    </row>
    <row r="5046" spans="2:10">
      <c r="B5046" s="599"/>
      <c r="C5046" s="691" t="s">
        <v>294</v>
      </c>
      <c r="D5046" s="601"/>
      <c r="E5046" s="602"/>
      <c r="F5046" s="602"/>
      <c r="G5046" s="601"/>
      <c r="H5046" s="602"/>
      <c r="I5046" s="692"/>
    </row>
    <row r="5047" spans="2:10">
      <c r="B5047" s="693" t="s">
        <v>295</v>
      </c>
      <c r="C5047" s="694" t="s">
        <v>296</v>
      </c>
      <c r="D5047" s="598" t="s">
        <v>297</v>
      </c>
      <c r="E5047" s="598" t="s">
        <v>298</v>
      </c>
      <c r="F5047" s="598" t="s">
        <v>299</v>
      </c>
      <c r="G5047" s="598" t="s">
        <v>300</v>
      </c>
      <c r="H5047" s="598" t="s">
        <v>301</v>
      </c>
      <c r="I5047" s="692"/>
    </row>
    <row r="5048" spans="2:10">
      <c r="B5048" s="599"/>
      <c r="C5048" s="715" t="s">
        <v>560</v>
      </c>
      <c r="D5048" s="601" t="str">
        <f>IFERROR(INDEX(INSUMOS!$C:$C,MATCH(C5048,INSUMOS!$B:$B,0)),"")</f>
        <v>un</v>
      </c>
      <c r="E5048" s="100">
        <v>1</v>
      </c>
      <c r="F5048" s="603">
        <f>IFERROR(INDEX(INSUMOS!$D:$D,MATCH(C5048,INSUMOS!$B:$B,0)),"")</f>
        <v>35000</v>
      </c>
      <c r="G5048" s="615"/>
      <c r="H5048" s="603">
        <f>IFERROR(G5048*F5048*E5048+F5048*E5048,0)</f>
        <v>35000</v>
      </c>
      <c r="I5048" s="692"/>
    </row>
    <row r="5049" spans="2:10">
      <c r="B5049" s="599"/>
      <c r="C5049" s="715" t="s">
        <v>558</v>
      </c>
      <c r="D5049" s="601" t="str">
        <f>IFERROR(INDEX(INSUMOS!$C:$C,MATCH(C5049,INSUMOS!$B:$B,0)),"")</f>
        <v xml:space="preserve"> un</v>
      </c>
      <c r="E5049" s="478">
        <v>1.5</v>
      </c>
      <c r="F5049" s="603">
        <f>IFERROR(INDEX(INSUMOS!$D:$D,MATCH(C5049,INSUMOS!$B:$B,0)),"")</f>
        <v>8889.4</v>
      </c>
      <c r="G5049" s="615"/>
      <c r="H5049" s="603">
        <f t="shared" ref="H5049:H5060" si="135">IFERROR(G5049*F5049*E5049+F5049*E5049,0)</f>
        <v>13334.099999999999</v>
      </c>
      <c r="I5049" s="692"/>
    </row>
    <row r="5050" spans="2:10">
      <c r="B5050" s="599"/>
      <c r="C5050" s="708" t="s">
        <v>536</v>
      </c>
      <c r="D5050" s="601" t="str">
        <f>IFERROR(INDEX(INSUMOS!$C:$C,MATCH(C5050,INSUMOS!$B:$B,0)),"")</f>
        <v>m</v>
      </c>
      <c r="E5050" s="478">
        <v>3.3</v>
      </c>
      <c r="F5050" s="603">
        <f>IFERROR(INDEX(INSUMOS!$D:$D,MATCH(C5050,INSUMOS!$B:$B,0)),"")</f>
        <v>2850</v>
      </c>
      <c r="G5050" s="615"/>
      <c r="H5050" s="603">
        <f t="shared" si="135"/>
        <v>9405</v>
      </c>
      <c r="I5050" s="692"/>
    </row>
    <row r="5051" spans="2:10">
      <c r="B5051" s="599"/>
      <c r="C5051" s="708" t="s">
        <v>525</v>
      </c>
      <c r="D5051" s="601" t="str">
        <f>IFERROR(INDEX(INSUMOS!$C:$C,MATCH(C5051,INSUMOS!$B:$B,0)),"")</f>
        <v>un</v>
      </c>
      <c r="E5051" s="478">
        <v>1</v>
      </c>
      <c r="F5051" s="603">
        <f>IFERROR(INDEX(INSUMOS!$D:$D,MATCH(C5051,INSUMOS!$B:$B,0)),"")</f>
        <v>9573.2000000000007</v>
      </c>
      <c r="G5051" s="615"/>
      <c r="H5051" s="603">
        <f t="shared" si="135"/>
        <v>9573.2000000000007</v>
      </c>
      <c r="I5051" s="692"/>
    </row>
    <row r="5052" spans="2:10" ht="21.75" customHeight="1">
      <c r="B5052" s="599"/>
      <c r="C5052" s="708" t="s">
        <v>526</v>
      </c>
      <c r="D5052" s="601" t="str">
        <f>IFERROR(INDEX(INSUMOS!$C:$C,MATCH(C5052,INSUMOS!$B:$B,0)),"")</f>
        <v>m</v>
      </c>
      <c r="E5052" s="478">
        <v>1</v>
      </c>
      <c r="F5052" s="603">
        <f>IFERROR(INDEX(INSUMOS!$D:$D,MATCH(C5052,INSUMOS!$B:$B,0)),"")</f>
        <v>6943.2</v>
      </c>
      <c r="G5052" s="615"/>
      <c r="H5052" s="603">
        <f t="shared" si="135"/>
        <v>6943.2</v>
      </c>
      <c r="I5052" s="692"/>
    </row>
    <row r="5053" spans="2:10">
      <c r="B5053" s="599"/>
      <c r="C5053" s="708" t="s">
        <v>527</v>
      </c>
      <c r="D5053" s="601" t="str">
        <f>IFERROR(INDEX(INSUMOS!$C:$C,MATCH(C5053,INSUMOS!$B:$B,0)),"")</f>
        <v>un</v>
      </c>
      <c r="E5053" s="478">
        <v>1</v>
      </c>
      <c r="F5053" s="603">
        <f>IFERROR(INDEX(INSUMOS!$D:$D,MATCH(C5053,INSUMOS!$B:$B,0)),"")</f>
        <v>841.6</v>
      </c>
      <c r="G5053" s="615"/>
      <c r="H5053" s="603">
        <f t="shared" si="135"/>
        <v>841.6</v>
      </c>
      <c r="I5053" s="692"/>
    </row>
    <row r="5054" spans="2:10">
      <c r="B5054" s="599"/>
      <c r="C5054" s="682" t="s">
        <v>528</v>
      </c>
      <c r="D5054" s="601" t="str">
        <f>IFERROR(INDEX(INSUMOS!$C:$C,MATCH(C5054,INSUMOS!$B:$B,0)),"")</f>
        <v>un</v>
      </c>
      <c r="E5054" s="478">
        <v>2</v>
      </c>
      <c r="F5054" s="603">
        <f>IFERROR(INDEX(INSUMOS!$D:$D,MATCH(C5054,INSUMOS!$B:$B,0)),"")</f>
        <v>894.2</v>
      </c>
      <c r="G5054" s="615"/>
      <c r="H5054" s="603">
        <f t="shared" si="135"/>
        <v>1788.4</v>
      </c>
      <c r="I5054" s="692"/>
    </row>
    <row r="5055" spans="2:10" ht="30">
      <c r="B5055" s="599"/>
      <c r="C5055" s="682" t="s">
        <v>529</v>
      </c>
      <c r="D5055" s="601" t="str">
        <f>IFERROR(INDEX(INSUMOS!$C:$C,MATCH(C5055,INSUMOS!$B:$B,0)),"")</f>
        <v>un</v>
      </c>
      <c r="E5055" s="478">
        <v>3</v>
      </c>
      <c r="F5055" s="603">
        <f>IFERROR(INDEX(INSUMOS!$D:$D,MATCH(C5055,INSUMOS!$B:$B,0)),"")</f>
        <v>473.4</v>
      </c>
      <c r="G5055" s="615"/>
      <c r="H5055" s="603">
        <f t="shared" si="135"/>
        <v>1420.1999999999998</v>
      </c>
      <c r="I5055" s="692"/>
    </row>
    <row r="5056" spans="2:10">
      <c r="B5056" s="599"/>
      <c r="C5056" s="682" t="s">
        <v>533</v>
      </c>
      <c r="D5056" s="601" t="str">
        <f>IFERROR(INDEX(INSUMOS!$C:$C,MATCH(C5056,INSUMOS!$B:$B,0)),"")</f>
        <v>un</v>
      </c>
      <c r="E5056" s="478">
        <v>3</v>
      </c>
      <c r="F5056" s="603">
        <f>IFERROR(INDEX(INSUMOS!$D:$D,MATCH(C5056,INSUMOS!$B:$B,0)),"")</f>
        <v>473</v>
      </c>
      <c r="G5056" s="615"/>
      <c r="H5056" s="603">
        <f t="shared" si="135"/>
        <v>1419</v>
      </c>
      <c r="I5056" s="692"/>
    </row>
    <row r="5057" spans="2:9">
      <c r="B5057" s="599"/>
      <c r="C5057" s="682" t="s">
        <v>530</v>
      </c>
      <c r="D5057" s="601" t="str">
        <f>IFERROR(INDEX(INSUMOS!$C:$C,MATCH(C5057,INSUMOS!$B:$B,0)),"")</f>
        <v>un</v>
      </c>
      <c r="E5057" s="478">
        <v>0.5</v>
      </c>
      <c r="F5057" s="603">
        <f>IFERROR(INDEX(INSUMOS!$D:$D,MATCH(C5057,INSUMOS!$B:$B,0)),"")</f>
        <v>1315</v>
      </c>
      <c r="G5057" s="615"/>
      <c r="H5057" s="603">
        <f t="shared" si="135"/>
        <v>657.5</v>
      </c>
      <c r="I5057" s="692"/>
    </row>
    <row r="5058" spans="2:9">
      <c r="B5058" s="599"/>
      <c r="C5058" s="682" t="s">
        <v>559</v>
      </c>
      <c r="D5058" s="601" t="str">
        <f>IFERROR(INDEX(INSUMOS!$C:$C,MATCH(C5058,INSUMOS!$B:$B,0)),"")</f>
        <v>un</v>
      </c>
      <c r="E5058" s="478">
        <v>2</v>
      </c>
      <c r="F5058" s="603">
        <f>IFERROR(INDEX(INSUMOS!$D:$D,MATCH(C5058,INSUMOS!$B:$B,0)),"")</f>
        <v>263</v>
      </c>
      <c r="G5058" s="615"/>
      <c r="H5058" s="603">
        <f t="shared" si="135"/>
        <v>526</v>
      </c>
      <c r="I5058" s="692"/>
    </row>
    <row r="5059" spans="2:9">
      <c r="B5059" s="599"/>
      <c r="C5059" s="715"/>
      <c r="D5059" s="601" t="str">
        <f>IFERROR(INDEX(INSUMOS!$C:$C,MATCH(C5059,INSUMOS!$B:$B,0)),"")</f>
        <v/>
      </c>
      <c r="E5059" s="712"/>
      <c r="F5059" s="603" t="str">
        <f>IFERROR(INDEX(INSUMOS!$D:$D,MATCH(C5059,INSUMOS!$B:$B,0)),"")</f>
        <v/>
      </c>
      <c r="G5059" s="615"/>
      <c r="H5059" s="603">
        <f t="shared" si="135"/>
        <v>0</v>
      </c>
      <c r="I5059" s="692"/>
    </row>
    <row r="5060" spans="2:9">
      <c r="B5060" s="599"/>
      <c r="C5060" s="708"/>
      <c r="D5060" s="601" t="str">
        <f>IFERROR(INDEX(INSUMOS!$C:$C,MATCH(C5060,INSUMOS!$B:$B,0)),"")</f>
        <v/>
      </c>
      <c r="E5060" s="712"/>
      <c r="F5060" s="603" t="str">
        <f>IFERROR(INDEX(INSUMOS!$D:$D,MATCH(C5060,INSUMOS!$B:$B,0)),"")</f>
        <v/>
      </c>
      <c r="G5060" s="615"/>
      <c r="H5060" s="603">
        <f t="shared" si="135"/>
        <v>0</v>
      </c>
      <c r="I5060" s="692"/>
    </row>
    <row r="5061" spans="2:9">
      <c r="B5061" s="599"/>
      <c r="C5061" s="606"/>
      <c r="D5061" s="601"/>
      <c r="E5061" s="602"/>
      <c r="F5061" s="602"/>
      <c r="G5061" s="601"/>
      <c r="H5061" s="614" t="s">
        <v>307</v>
      </c>
      <c r="I5061" s="699">
        <f>SUM(H5048:H5060)</f>
        <v>80908.2</v>
      </c>
    </row>
    <row r="5062" spans="2:9">
      <c r="B5062" s="599"/>
      <c r="C5062" s="691" t="s">
        <v>308</v>
      </c>
      <c r="D5062" s="601"/>
      <c r="E5062" s="602"/>
      <c r="F5062" s="602"/>
      <c r="G5062" s="601"/>
      <c r="H5062" s="602"/>
      <c r="I5062" s="692"/>
    </row>
    <row r="5063" spans="2:9">
      <c r="B5063" s="693" t="s">
        <v>295</v>
      </c>
      <c r="C5063" s="694" t="s">
        <v>296</v>
      </c>
      <c r="D5063" s="598" t="s">
        <v>309</v>
      </c>
      <c r="E5063" s="612" t="s">
        <v>310</v>
      </c>
      <c r="F5063" s="612"/>
      <c r="G5063" s="613" t="s">
        <v>311</v>
      </c>
      <c r="H5063" s="614" t="s">
        <v>301</v>
      </c>
      <c r="I5063" s="692"/>
    </row>
    <row r="5064" spans="2:9">
      <c r="B5064" s="599"/>
      <c r="C5064" s="606" t="s">
        <v>521</v>
      </c>
      <c r="D5064" s="601">
        <v>1</v>
      </c>
      <c r="E5064" s="615">
        <f>IFERROR(INDEX('MANO DE OBRA'!$F:$F,MATCH(C5064,'MANO DE OBRA'!$B:$B,0)),"")</f>
        <v>0.77116642793298318</v>
      </c>
      <c r="F5064" s="603">
        <f>IFERROR(INDEX('MANO DE OBRA'!$J:$J,MATCH(C5064,'MANO DE OBRA'!$B:$B,0)),"")</f>
        <v>103371.47181666666</v>
      </c>
      <c r="G5064" s="83">
        <v>6</v>
      </c>
      <c r="H5064" s="603">
        <f>IFERROR((F5064/G5064)*D5064,0)</f>
        <v>17228.57863611111</v>
      </c>
      <c r="I5064" s="692"/>
    </row>
    <row r="5065" spans="2:9">
      <c r="B5065" s="599"/>
      <c r="C5065" s="606" t="s">
        <v>522</v>
      </c>
      <c r="D5065" s="601">
        <v>1</v>
      </c>
      <c r="E5065" s="615">
        <f>IFERROR(INDEX('MANO DE OBRA'!$F:$F,MATCH(C5065,'MANO DE OBRA'!$B:$B,0)),"")</f>
        <v>0.60540000000000005</v>
      </c>
      <c r="F5065" s="603">
        <f>IFERROR(INDEX('MANO DE OBRA'!$J:$J,MATCH(C5065,'MANO DE OBRA'!$B:$B,0)),"")</f>
        <v>202385.00786400001</v>
      </c>
      <c r="G5065" s="83">
        <f>+G5064</f>
        <v>6</v>
      </c>
      <c r="H5065" s="603">
        <f>IFERROR((F5065/G5065)*D5065,0)</f>
        <v>33730.834644000002</v>
      </c>
      <c r="I5065" s="692"/>
    </row>
    <row r="5066" spans="2:9">
      <c r="B5066" s="599"/>
      <c r="C5066" s="606"/>
      <c r="D5066" s="601"/>
      <c r="E5066" s="615" t="str">
        <f>IFERROR(INDEX('MANO DE OBRA'!$F:$F,MATCH(C5066,'MANO DE OBRA'!$B:$B,0)),"")</f>
        <v/>
      </c>
      <c r="F5066" s="603" t="str">
        <f>IFERROR(INDEX('MANO DE OBRA'!$J:$J,MATCH(C5066,'MANO DE OBRA'!$B:$B,0)),"")</f>
        <v/>
      </c>
      <c r="G5066" s="83"/>
      <c r="H5066" s="603">
        <f>IFERROR((F5066/G5066)*D5066,0)</f>
        <v>0</v>
      </c>
      <c r="I5066" s="692"/>
    </row>
    <row r="5067" spans="2:9">
      <c r="B5067" s="599"/>
      <c r="C5067" s="606"/>
      <c r="D5067" s="601"/>
      <c r="E5067" s="602"/>
      <c r="F5067" s="603" t="str">
        <f>IFERROR(INDEX('MANO DE OBRA'!$J:$J,MATCH(C5067,'MANO DE OBRA'!$B:$B,0)),"")</f>
        <v/>
      </c>
      <c r="G5067" s="601"/>
      <c r="H5067" s="614" t="s">
        <v>307</v>
      </c>
      <c r="I5067" s="699">
        <f>SUM(H5064:H5066)</f>
        <v>50959.413280111112</v>
      </c>
    </row>
    <row r="5068" spans="2:9">
      <c r="B5068" s="599"/>
      <c r="C5068" s="691" t="s">
        <v>313</v>
      </c>
      <c r="D5068" s="601"/>
      <c r="E5068" s="602"/>
      <c r="F5068" s="602"/>
      <c r="G5068" s="601"/>
      <c r="H5068" s="602"/>
      <c r="I5068" s="692"/>
    </row>
    <row r="5069" spans="2:9" ht="30">
      <c r="B5069" s="693" t="s">
        <v>295</v>
      </c>
      <c r="C5069" s="694" t="s">
        <v>296</v>
      </c>
      <c r="D5069" s="613" t="s">
        <v>238</v>
      </c>
      <c r="E5069" s="613" t="s">
        <v>22</v>
      </c>
      <c r="F5069" s="613" t="s">
        <v>314</v>
      </c>
      <c r="G5069" s="613" t="s">
        <v>315</v>
      </c>
      <c r="H5069" s="613" t="s">
        <v>301</v>
      </c>
      <c r="I5069" s="692"/>
    </row>
    <row r="5070" spans="2:9">
      <c r="B5070" s="599"/>
      <c r="C5070" s="616" t="s">
        <v>316</v>
      </c>
      <c r="D5070" s="615">
        <v>0.05</v>
      </c>
      <c r="E5070" s="602"/>
      <c r="F5070" s="603">
        <f>+I5067</f>
        <v>50959.413280111112</v>
      </c>
      <c r="G5070" s="601">
        <v>1</v>
      </c>
      <c r="H5070" s="603">
        <f>IFERROR(G5070*F5070*D5070,0)</f>
        <v>2547.9706640055556</v>
      </c>
      <c r="I5070" s="692"/>
    </row>
    <row r="5071" spans="2:9">
      <c r="B5071" s="599"/>
      <c r="C5071" s="606" t="s">
        <v>325</v>
      </c>
      <c r="D5071" s="601"/>
      <c r="E5071" s="601" t="str">
        <f>IFERROR(INDEX(INSUMOS!$C:$C,MATCH(C5071,INSUMOS!$B:$B,0)),"")</f>
        <v>día</v>
      </c>
      <c r="F5071" s="700">
        <f>IFERROR(INDEX(INSUMOS!$D:$D,MATCH(C5071,INSUMOS!$B:$B,0)),"")</f>
        <v>2900</v>
      </c>
      <c r="G5071" s="701">
        <v>0.25</v>
      </c>
      <c r="H5071" s="603">
        <f>IFERROR(G5071*F5071,0)</f>
        <v>725</v>
      </c>
      <c r="I5071" s="692"/>
    </row>
    <row r="5072" spans="2:9" ht="30">
      <c r="B5072" s="599"/>
      <c r="C5072" s="606" t="s">
        <v>322</v>
      </c>
      <c r="D5072" s="601"/>
      <c r="E5072" s="601" t="str">
        <f>IFERROR(INDEX(INSUMOS!$C:$C,MATCH(C5072,INSUMOS!$B:$B,0)),"")</f>
        <v>día</v>
      </c>
      <c r="F5072" s="700">
        <f>IFERROR(INDEX(INSUMOS!$D:$D,MATCH(C5072,INSUMOS!$B:$B,0)),"")</f>
        <v>248</v>
      </c>
      <c r="G5072" s="701">
        <v>0.25</v>
      </c>
      <c r="H5072" s="603">
        <f>IFERROR(G5072*F5072,0)</f>
        <v>62</v>
      </c>
      <c r="I5072" s="692"/>
    </row>
    <row r="5073" spans="2:9">
      <c r="B5073" s="599"/>
      <c r="C5073" s="662"/>
      <c r="D5073" s="601"/>
      <c r="E5073" s="601" t="str">
        <f>IFERROR(INDEX(INSUMOS!$C:$C,MATCH(C5073,INSUMOS!$B:$B,0)),"")</f>
        <v/>
      </c>
      <c r="F5073" s="700" t="str">
        <f>IFERROR(INDEX(INSUMOS!$D:$D,MATCH(C5073,INSUMOS!$B:$B,0)),"")</f>
        <v/>
      </c>
      <c r="G5073" s="701"/>
      <c r="H5073" s="603">
        <f>IFERROR(G5073*F5073,0)</f>
        <v>0</v>
      </c>
      <c r="I5073" s="692"/>
    </row>
    <row r="5074" spans="2:9">
      <c r="B5074" s="599"/>
      <c r="C5074" s="662"/>
      <c r="D5074" s="601"/>
      <c r="E5074" s="601" t="str">
        <f>IFERROR(INDEX(INSUMOS!$C:$C,MATCH(C5074,INSUMOS!$B:$B,0)),"")</f>
        <v/>
      </c>
      <c r="F5074" s="700" t="str">
        <f>IFERROR(INDEX(INSUMOS!$D:$D,MATCH(C5074,INSUMOS!$B:$B,0)),"")</f>
        <v/>
      </c>
      <c r="G5074" s="701"/>
      <c r="H5074" s="603">
        <f>IFERROR(G5074*F5074,0)</f>
        <v>0</v>
      </c>
      <c r="I5074" s="692"/>
    </row>
    <row r="5075" spans="2:9">
      <c r="B5075" s="599"/>
      <c r="C5075" s="662"/>
      <c r="D5075" s="601"/>
      <c r="E5075" s="601" t="str">
        <f>IFERROR(INDEX(INSUMOS!$C:$C,MATCH(C5075,INSUMOS!$B:$B,0)),"")</f>
        <v/>
      </c>
      <c r="F5075" s="700" t="str">
        <f>IFERROR(INDEX(INSUMOS!$D:$D,MATCH(C5075,INSUMOS!$B:$B,0)),"")</f>
        <v/>
      </c>
      <c r="G5075" s="701"/>
      <c r="H5075" s="603">
        <f>IFERROR(G5075*F5075,0)</f>
        <v>0</v>
      </c>
      <c r="I5075" s="692"/>
    </row>
    <row r="5076" spans="2:9">
      <c r="B5076" s="599"/>
      <c r="C5076" s="606"/>
      <c r="D5076" s="601"/>
      <c r="E5076" s="601" t="str">
        <f>IFERROR(INDEX(INSUMOS!$C:$C,MATCH(C5076,INSUMOS!$B:$B,0)),"")</f>
        <v/>
      </c>
      <c r="F5076" s="602"/>
      <c r="G5076" s="601"/>
      <c r="H5076" s="614" t="s">
        <v>307</v>
      </c>
      <c r="I5076" s="699">
        <f>SUM(H5070:H5075)</f>
        <v>3334.9706640055556</v>
      </c>
    </row>
    <row r="5077" spans="2:9">
      <c r="B5077" s="599"/>
      <c r="C5077" s="691" t="s">
        <v>317</v>
      </c>
      <c r="D5077" s="601"/>
      <c r="E5077" s="602"/>
      <c r="F5077" s="602"/>
      <c r="G5077" s="601"/>
      <c r="H5077" s="602"/>
      <c r="I5077" s="692"/>
    </row>
    <row r="5078" spans="2:9" ht="30">
      <c r="B5078" s="693" t="s">
        <v>295</v>
      </c>
      <c r="C5078" s="694" t="s">
        <v>296</v>
      </c>
      <c r="D5078" s="613" t="s">
        <v>238</v>
      </c>
      <c r="E5078" s="613" t="s">
        <v>22</v>
      </c>
      <c r="F5078" s="613" t="s">
        <v>314</v>
      </c>
      <c r="G5078" s="613" t="s">
        <v>315</v>
      </c>
      <c r="H5078" s="598" t="s">
        <v>301</v>
      </c>
      <c r="I5078" s="692"/>
    </row>
    <row r="5079" spans="2:9">
      <c r="B5079" s="599"/>
      <c r="C5079" s="616" t="s">
        <v>461</v>
      </c>
      <c r="D5079" s="615">
        <v>0.01</v>
      </c>
      <c r="E5079" s="617">
        <v>1</v>
      </c>
      <c r="F5079" s="603">
        <f>+I5067</f>
        <v>50959.413280111112</v>
      </c>
      <c r="G5079" s="601">
        <v>0.01</v>
      </c>
      <c r="H5079" s="603">
        <f>IFERROR(G5079*F5079,0)</f>
        <v>509.59413280111113</v>
      </c>
      <c r="I5079" s="692"/>
    </row>
    <row r="5080" spans="2:9">
      <c r="B5080" s="599"/>
      <c r="C5080" s="662"/>
      <c r="E5080" s="601" t="str">
        <f>IFERROR(INDEX(INSUMOS!$C:$C,MATCH(C5080,INSUMOS!$B:$B,0)),"")</f>
        <v/>
      </c>
      <c r="F5080" s="603" t="str">
        <f>IFERROR(INDEX(INSUMOS!$D:$D,MATCH(C5080,INSUMOS!$B:$B,0)),"")</f>
        <v/>
      </c>
      <c r="G5080" s="601">
        <v>1</v>
      </c>
      <c r="H5080" s="603">
        <f>IFERROR(G5080*F5080,0)</f>
        <v>0</v>
      </c>
      <c r="I5080" s="692"/>
    </row>
    <row r="5081" spans="2:9">
      <c r="B5081" s="599"/>
      <c r="C5081" s="606"/>
      <c r="D5081" s="601" t="str">
        <f>IFERROR(INDEX(INSUMOS!$C:$C,MATCH(C5081,INSUMOS!$B:$B,0)),"")</f>
        <v/>
      </c>
      <c r="E5081" s="602"/>
      <c r="F5081" s="603" t="str">
        <f>IFERROR(INDEX(INSUMOS!$D:$D,MATCH(C5081,INSUMOS!$B:$B,0)),"")</f>
        <v/>
      </c>
      <c r="G5081" s="601"/>
      <c r="H5081" s="603">
        <f>IFERROR(G5081*F5081,0)</f>
        <v>0</v>
      </c>
      <c r="I5081" s="692"/>
    </row>
    <row r="5082" spans="2:9" ht="15.75" thickBot="1">
      <c r="B5082" s="702"/>
      <c r="C5082" s="703"/>
      <c r="D5082" s="704"/>
      <c r="E5082" s="705"/>
      <c r="F5082" s="705"/>
      <c r="G5082" s="704"/>
      <c r="H5082" s="706" t="s">
        <v>307</v>
      </c>
      <c r="I5082" s="707">
        <f>SUM(H5079:H5081)</f>
        <v>509.59413280111113</v>
      </c>
    </row>
    <row r="5083" spans="2:9" ht="15.75" thickBot="1"/>
    <row r="5084" spans="2:9" ht="33" customHeight="1" thickBot="1">
      <c r="B5084" s="571"/>
      <c r="C5084" s="572" t="str">
        <f>+$C$2</f>
        <v>MANTENIMIENTO RESTAURANTES ESCOLARES</v>
      </c>
      <c r="D5084" s="573"/>
      <c r="E5084" s="573"/>
      <c r="F5084" s="573"/>
      <c r="G5084" s="574"/>
      <c r="H5084" s="575"/>
      <c r="I5084" s="576"/>
    </row>
    <row r="5085" spans="2:9" ht="33" customHeight="1" thickBot="1">
      <c r="B5085" s="577"/>
      <c r="C5085" s="578" t="str">
        <f>+$C$3</f>
        <v>GOBERNACION DE ANTIOQUIA</v>
      </c>
      <c r="D5085" s="579"/>
      <c r="E5085" s="579"/>
      <c r="F5085" s="579"/>
      <c r="G5085" s="580"/>
      <c r="H5085" s="581"/>
      <c r="I5085" s="582"/>
    </row>
    <row r="5086" spans="2:9" ht="15.75" thickBot="1">
      <c r="B5086" s="593"/>
      <c r="I5086" s="595"/>
    </row>
    <row r="5087" spans="2:9" ht="15.75" thickBot="1">
      <c r="B5087" s="523" t="s">
        <v>6</v>
      </c>
      <c r="C5087" s="773" t="str">
        <f>INDEX(ACTIVIDADES!$C:$C,MATCH(B5088,ACTIVIDADES!$B:$B,0))</f>
        <v>Suministro e instalación de PLAFÓN. Incluye todos los elementos necesarios para su adecuada instalación y puesta en servicio.</v>
      </c>
      <c r="D5087" s="774"/>
      <c r="E5087" s="774"/>
      <c r="F5087" s="774"/>
      <c r="G5087" s="775"/>
      <c r="H5087" s="587" t="s">
        <v>289</v>
      </c>
      <c r="I5087" s="588" t="s">
        <v>290</v>
      </c>
    </row>
    <row r="5088" spans="2:9">
      <c r="B5088" s="779">
        <f>+ACTIVIDADES!B155</f>
        <v>13.139999999999997</v>
      </c>
      <c r="C5088" s="776"/>
      <c r="D5088" s="777"/>
      <c r="E5088" s="777"/>
      <c r="F5088" s="777"/>
      <c r="G5088" s="778"/>
      <c r="H5088" s="585">
        <f>IF(I5091=0,0,I5107/I5091)</f>
        <v>0.58885690277373037</v>
      </c>
      <c r="I5088" s="688">
        <f>IF(I5091=0,0,I5113/I5091)</f>
        <v>0.3768886918994111</v>
      </c>
    </row>
    <row r="5089" spans="2:10" ht="15.75" thickBot="1">
      <c r="B5089" s="780"/>
      <c r="C5089" s="776"/>
      <c r="D5089" s="777"/>
      <c r="E5089" s="777"/>
      <c r="F5089" s="777"/>
      <c r="G5089" s="778"/>
      <c r="H5089" s="587" t="s">
        <v>291</v>
      </c>
      <c r="I5089" s="588" t="s">
        <v>292</v>
      </c>
    </row>
    <row r="5090" spans="2:10" ht="15.75" thickBot="1">
      <c r="B5090" s="523" t="s">
        <v>22</v>
      </c>
      <c r="C5090" s="776"/>
      <c r="D5090" s="777"/>
      <c r="E5090" s="777"/>
      <c r="F5090" s="777"/>
      <c r="G5090" s="778"/>
      <c r="H5090" s="585">
        <f>IF(I5091=0,0,I5122/I5091)</f>
        <v>3.0485518407864478E-2</v>
      </c>
      <c r="I5090" s="688">
        <f>IF(I5091=0,0,I5128/I5091)</f>
        <v>3.7688869189941112E-3</v>
      </c>
    </row>
    <row r="5091" spans="2:10">
      <c r="B5091" s="565" t="str">
        <f>INDEX(ACTIVIDADES!$D:$D,MATCH(B5088,ACTIVIDADES!$B:$B,0))</f>
        <v>un</v>
      </c>
      <c r="C5091" s="776"/>
      <c r="D5091" s="777"/>
      <c r="E5091" s="777"/>
      <c r="F5091" s="777"/>
      <c r="G5091" s="778"/>
      <c r="H5091" s="689" t="s">
        <v>293</v>
      </c>
      <c r="I5091" s="690">
        <f>SUM(I5107:I5128)</f>
        <v>67605.389038458889</v>
      </c>
      <c r="J5091" s="570">
        <f>+B5088</f>
        <v>13.139999999999997</v>
      </c>
    </row>
    <row r="5092" spans="2:10">
      <c r="B5092" s="599"/>
      <c r="C5092" s="691" t="s">
        <v>294</v>
      </c>
      <c r="D5092" s="601"/>
      <c r="E5092" s="602"/>
      <c r="F5092" s="602"/>
      <c r="G5092" s="601"/>
      <c r="H5092" s="602"/>
      <c r="I5092" s="692"/>
    </row>
    <row r="5093" spans="2:10">
      <c r="B5093" s="693" t="s">
        <v>295</v>
      </c>
      <c r="C5093" s="694" t="s">
        <v>296</v>
      </c>
      <c r="D5093" s="598" t="s">
        <v>297</v>
      </c>
      <c r="E5093" s="598" t="s">
        <v>298</v>
      </c>
      <c r="F5093" s="598" t="s">
        <v>299</v>
      </c>
      <c r="G5093" s="598" t="s">
        <v>300</v>
      </c>
      <c r="H5093" s="598" t="s">
        <v>301</v>
      </c>
      <c r="I5093" s="692"/>
    </row>
    <row r="5094" spans="2:10">
      <c r="B5094" s="599"/>
      <c r="C5094" s="715" t="s">
        <v>561</v>
      </c>
      <c r="D5094" s="601" t="str">
        <f>IFERROR(INDEX(INSUMOS!$C:$C,MATCH(C5094,INSUMOS!$B:$B,0)),"")</f>
        <v>un</v>
      </c>
      <c r="E5094" s="100">
        <v>1</v>
      </c>
      <c r="F5094" s="603">
        <f>IFERROR(INDEX(INSUMOS!$D:$D,MATCH(C5094,INSUMOS!$B:$B,0)),"")</f>
        <v>8000</v>
      </c>
      <c r="G5094" s="615"/>
      <c r="H5094" s="603">
        <f>IFERROR(G5094*F5094*E5094+F5094*E5094,0)</f>
        <v>8000</v>
      </c>
      <c r="I5094" s="692"/>
    </row>
    <row r="5095" spans="2:10">
      <c r="B5095" s="599"/>
      <c r="C5095" s="715" t="s">
        <v>558</v>
      </c>
      <c r="D5095" s="601" t="str">
        <f>IFERROR(INDEX(INSUMOS!$C:$C,MATCH(C5095,INSUMOS!$B:$B,0)),"")</f>
        <v xml:space="preserve"> un</v>
      </c>
      <c r="E5095" s="478">
        <v>1.5</v>
      </c>
      <c r="F5095" s="603">
        <f>IFERROR(INDEX(INSUMOS!$D:$D,MATCH(C5095,INSUMOS!$B:$B,0)),"")</f>
        <v>8889.4</v>
      </c>
      <c r="G5095" s="615"/>
      <c r="H5095" s="603">
        <f t="shared" ref="H5095:H5106" si="136">IFERROR(G5095*F5095*E5095+F5095*E5095,0)</f>
        <v>13334.099999999999</v>
      </c>
      <c r="I5095" s="692"/>
    </row>
    <row r="5096" spans="2:10">
      <c r="B5096" s="599"/>
      <c r="C5096" s="708" t="s">
        <v>536</v>
      </c>
      <c r="D5096" s="601" t="str">
        <f>IFERROR(INDEX(INSUMOS!$C:$C,MATCH(C5096,INSUMOS!$B:$B,0)),"")</f>
        <v>m</v>
      </c>
      <c r="E5096" s="478">
        <v>1.5</v>
      </c>
      <c r="F5096" s="603">
        <f>IFERROR(INDEX(INSUMOS!$D:$D,MATCH(C5096,INSUMOS!$B:$B,0)),"")</f>
        <v>2850</v>
      </c>
      <c r="G5096" s="615"/>
      <c r="H5096" s="603">
        <f t="shared" si="136"/>
        <v>4275</v>
      </c>
      <c r="I5096" s="692"/>
    </row>
    <row r="5097" spans="2:10">
      <c r="B5097" s="599"/>
      <c r="C5097" s="708" t="s">
        <v>525</v>
      </c>
      <c r="D5097" s="601" t="str">
        <f>IFERROR(INDEX(INSUMOS!$C:$C,MATCH(C5097,INSUMOS!$B:$B,0)),"")</f>
        <v>un</v>
      </c>
      <c r="E5097" s="478">
        <v>1</v>
      </c>
      <c r="F5097" s="603">
        <f>IFERROR(INDEX(INSUMOS!$D:$D,MATCH(C5097,INSUMOS!$B:$B,0)),"")</f>
        <v>9573.2000000000007</v>
      </c>
      <c r="G5097" s="615"/>
      <c r="H5097" s="603">
        <f t="shared" si="136"/>
        <v>9573.2000000000007</v>
      </c>
      <c r="I5097" s="692"/>
    </row>
    <row r="5098" spans="2:10">
      <c r="B5098" s="599"/>
      <c r="C5098" s="682" t="s">
        <v>528</v>
      </c>
      <c r="D5098" s="601" t="str">
        <f>IFERROR(INDEX(INSUMOS!$C:$C,MATCH(C5098,INSUMOS!$B:$B,0)),"")</f>
        <v>un</v>
      </c>
      <c r="E5098" s="478">
        <v>2</v>
      </c>
      <c r="F5098" s="603">
        <f>IFERROR(INDEX(INSUMOS!$D:$D,MATCH(C5098,INSUMOS!$B:$B,0)),"")</f>
        <v>894.2</v>
      </c>
      <c r="G5098" s="615"/>
      <c r="H5098" s="603">
        <f t="shared" si="136"/>
        <v>1788.4</v>
      </c>
      <c r="I5098" s="692"/>
    </row>
    <row r="5099" spans="2:10" ht="30">
      <c r="B5099" s="599"/>
      <c r="C5099" s="682" t="s">
        <v>529</v>
      </c>
      <c r="D5099" s="601" t="str">
        <f>IFERROR(INDEX(INSUMOS!$C:$C,MATCH(C5099,INSUMOS!$B:$B,0)),"")</f>
        <v>un</v>
      </c>
      <c r="E5099" s="478">
        <v>3</v>
      </c>
      <c r="F5099" s="603">
        <f>IFERROR(INDEX(INSUMOS!$D:$D,MATCH(C5099,INSUMOS!$B:$B,0)),"")</f>
        <v>473.4</v>
      </c>
      <c r="G5099" s="615"/>
      <c r="H5099" s="603">
        <f t="shared" si="136"/>
        <v>1420.1999999999998</v>
      </c>
      <c r="I5099" s="692"/>
    </row>
    <row r="5100" spans="2:10">
      <c r="B5100" s="599"/>
      <c r="C5100" s="682" t="s">
        <v>533</v>
      </c>
      <c r="D5100" s="601" t="str">
        <f>IFERROR(INDEX(INSUMOS!$C:$C,MATCH(C5100,INSUMOS!$B:$B,0)),"")</f>
        <v>un</v>
      </c>
      <c r="E5100" s="478">
        <v>3</v>
      </c>
      <c r="F5100" s="603">
        <f>IFERROR(INDEX(INSUMOS!$D:$D,MATCH(C5100,INSUMOS!$B:$B,0)),"")</f>
        <v>473</v>
      </c>
      <c r="G5100" s="615"/>
      <c r="H5100" s="603">
        <f t="shared" si="136"/>
        <v>1419</v>
      </c>
      <c r="I5100" s="692"/>
    </row>
    <row r="5101" spans="2:10">
      <c r="B5101" s="599"/>
      <c r="C5101" s="682"/>
      <c r="D5101" s="601" t="str">
        <f>IFERROR(INDEX(INSUMOS!$C:$C,MATCH(C5101,INSUMOS!$B:$B,0)),"")</f>
        <v/>
      </c>
      <c r="E5101" s="478"/>
      <c r="F5101" s="603" t="str">
        <f>IFERROR(INDEX(INSUMOS!$D:$D,MATCH(C5101,INSUMOS!$B:$B,0)),"")</f>
        <v/>
      </c>
      <c r="G5101" s="615"/>
      <c r="H5101" s="603">
        <f t="shared" si="136"/>
        <v>0</v>
      </c>
      <c r="I5101" s="692"/>
    </row>
    <row r="5102" spans="2:10">
      <c r="B5102" s="599"/>
      <c r="C5102" s="682"/>
      <c r="D5102" s="601" t="str">
        <f>IFERROR(INDEX(INSUMOS!$C:$C,MATCH(C5102,INSUMOS!$B:$B,0)),"")</f>
        <v/>
      </c>
      <c r="E5102" s="478"/>
      <c r="F5102" s="603" t="str">
        <f>IFERROR(INDEX(INSUMOS!$D:$D,MATCH(C5102,INSUMOS!$B:$B,0)),"")</f>
        <v/>
      </c>
      <c r="G5102" s="615"/>
      <c r="H5102" s="603">
        <f t="shared" si="136"/>
        <v>0</v>
      </c>
      <c r="I5102" s="692"/>
    </row>
    <row r="5103" spans="2:10">
      <c r="B5103" s="599"/>
      <c r="C5103" s="682"/>
      <c r="D5103" s="601" t="str">
        <f>IFERROR(INDEX(INSUMOS!$C:$C,MATCH(C5103,INSUMOS!$B:$B,0)),"")</f>
        <v/>
      </c>
      <c r="E5103" s="478"/>
      <c r="F5103" s="603" t="str">
        <f>IFERROR(INDEX(INSUMOS!$D:$D,MATCH(C5103,INSUMOS!$B:$B,0)),"")</f>
        <v/>
      </c>
      <c r="G5103" s="615"/>
      <c r="H5103" s="603">
        <f t="shared" si="136"/>
        <v>0</v>
      </c>
      <c r="I5103" s="692"/>
    </row>
    <row r="5104" spans="2:10">
      <c r="B5104" s="599"/>
      <c r="C5104" s="682"/>
      <c r="D5104" s="601" t="str">
        <f>IFERROR(INDEX(INSUMOS!$C:$C,MATCH(C5104,INSUMOS!$B:$B,0)),"")</f>
        <v/>
      </c>
      <c r="E5104" s="478"/>
      <c r="F5104" s="603" t="str">
        <f>IFERROR(INDEX(INSUMOS!$D:$D,MATCH(C5104,INSUMOS!$B:$B,0)),"")</f>
        <v/>
      </c>
      <c r="G5104" s="615"/>
      <c r="H5104" s="603">
        <f t="shared" si="136"/>
        <v>0</v>
      </c>
      <c r="I5104" s="692"/>
    </row>
    <row r="5105" spans="2:9">
      <c r="B5105" s="599"/>
      <c r="C5105" s="715"/>
      <c r="D5105" s="601" t="str">
        <f>IFERROR(INDEX(INSUMOS!$C:$C,MATCH(C5105,INSUMOS!$B:$B,0)),"")</f>
        <v/>
      </c>
      <c r="E5105" s="712"/>
      <c r="F5105" s="603" t="str">
        <f>IFERROR(INDEX(INSUMOS!$D:$D,MATCH(C5105,INSUMOS!$B:$B,0)),"")</f>
        <v/>
      </c>
      <c r="G5105" s="615"/>
      <c r="H5105" s="603">
        <f t="shared" si="136"/>
        <v>0</v>
      </c>
      <c r="I5105" s="692"/>
    </row>
    <row r="5106" spans="2:9">
      <c r="B5106" s="599"/>
      <c r="C5106" s="708"/>
      <c r="D5106" s="601" t="str">
        <f>IFERROR(INDEX(INSUMOS!$C:$C,MATCH(C5106,INSUMOS!$B:$B,0)),"")</f>
        <v/>
      </c>
      <c r="E5106" s="712"/>
      <c r="F5106" s="603" t="str">
        <f>IFERROR(INDEX(INSUMOS!$D:$D,MATCH(C5106,INSUMOS!$B:$B,0)),"")</f>
        <v/>
      </c>
      <c r="G5106" s="615"/>
      <c r="H5106" s="603">
        <f t="shared" si="136"/>
        <v>0</v>
      </c>
      <c r="I5106" s="692"/>
    </row>
    <row r="5107" spans="2:9">
      <c r="B5107" s="599"/>
      <c r="C5107" s="606"/>
      <c r="D5107" s="601"/>
      <c r="E5107" s="602"/>
      <c r="F5107" s="602"/>
      <c r="G5107" s="601"/>
      <c r="H5107" s="614" t="s">
        <v>307</v>
      </c>
      <c r="I5107" s="699">
        <f>SUM(H5094:H5106)</f>
        <v>39809.9</v>
      </c>
    </row>
    <row r="5108" spans="2:9">
      <c r="B5108" s="599"/>
      <c r="C5108" s="691" t="s">
        <v>308</v>
      </c>
      <c r="D5108" s="601"/>
      <c r="E5108" s="602"/>
      <c r="F5108" s="602"/>
      <c r="G5108" s="601"/>
      <c r="H5108" s="602"/>
      <c r="I5108" s="692"/>
    </row>
    <row r="5109" spans="2:9">
      <c r="B5109" s="693" t="s">
        <v>295</v>
      </c>
      <c r="C5109" s="694" t="s">
        <v>296</v>
      </c>
      <c r="D5109" s="598" t="s">
        <v>309</v>
      </c>
      <c r="E5109" s="612" t="s">
        <v>310</v>
      </c>
      <c r="F5109" s="612"/>
      <c r="G5109" s="613" t="s">
        <v>311</v>
      </c>
      <c r="H5109" s="614" t="s">
        <v>301</v>
      </c>
      <c r="I5109" s="692"/>
    </row>
    <row r="5110" spans="2:9">
      <c r="B5110" s="599"/>
      <c r="C5110" s="606" t="s">
        <v>521</v>
      </c>
      <c r="D5110" s="601">
        <v>1</v>
      </c>
      <c r="E5110" s="615">
        <f>IFERROR(INDEX('MANO DE OBRA'!$F:$F,MATCH(C5110,'MANO DE OBRA'!$B:$B,0)),"")</f>
        <v>0.77116642793298318</v>
      </c>
      <c r="F5110" s="603">
        <f>IFERROR(INDEX('MANO DE OBRA'!$J:$J,MATCH(C5110,'MANO DE OBRA'!$B:$B,0)),"")</f>
        <v>103371.47181666666</v>
      </c>
      <c r="G5110" s="83">
        <v>12</v>
      </c>
      <c r="H5110" s="603">
        <f>IFERROR((F5110/G5110)*D5110,0)</f>
        <v>8614.2893180555548</v>
      </c>
      <c r="I5110" s="692"/>
    </row>
    <row r="5111" spans="2:9">
      <c r="B5111" s="599"/>
      <c r="C5111" s="606" t="s">
        <v>522</v>
      </c>
      <c r="D5111" s="601">
        <v>1</v>
      </c>
      <c r="E5111" s="615">
        <f>IFERROR(INDEX('MANO DE OBRA'!$F:$F,MATCH(C5111,'MANO DE OBRA'!$B:$B,0)),"")</f>
        <v>0.60540000000000005</v>
      </c>
      <c r="F5111" s="603">
        <f>IFERROR(INDEX('MANO DE OBRA'!$J:$J,MATCH(C5111,'MANO DE OBRA'!$B:$B,0)),"")</f>
        <v>202385.00786400001</v>
      </c>
      <c r="G5111" s="83">
        <f>+G5110</f>
        <v>12</v>
      </c>
      <c r="H5111" s="603">
        <f>IFERROR((F5111/G5111)*D5111,0)</f>
        <v>16865.417322000001</v>
      </c>
      <c r="I5111" s="692"/>
    </row>
    <row r="5112" spans="2:9">
      <c r="B5112" s="599"/>
      <c r="C5112" s="606"/>
      <c r="D5112" s="601"/>
      <c r="E5112" s="615" t="str">
        <f>IFERROR(INDEX('MANO DE OBRA'!$F:$F,MATCH(C5112,'MANO DE OBRA'!$B:$B,0)),"")</f>
        <v/>
      </c>
      <c r="F5112" s="603" t="str">
        <f>IFERROR(INDEX('MANO DE OBRA'!$J:$J,MATCH(C5112,'MANO DE OBRA'!$B:$B,0)),"")</f>
        <v/>
      </c>
      <c r="G5112" s="83"/>
      <c r="H5112" s="603">
        <f>IFERROR((F5112/G5112)*D5112,0)</f>
        <v>0</v>
      </c>
      <c r="I5112" s="692"/>
    </row>
    <row r="5113" spans="2:9">
      <c r="B5113" s="599"/>
      <c r="C5113" s="606"/>
      <c r="D5113" s="601"/>
      <c r="E5113" s="602"/>
      <c r="F5113" s="603" t="str">
        <f>IFERROR(INDEX('MANO DE OBRA'!$J:$J,MATCH(C5113,'MANO DE OBRA'!$B:$B,0)),"")</f>
        <v/>
      </c>
      <c r="G5113" s="601"/>
      <c r="H5113" s="614" t="s">
        <v>307</v>
      </c>
      <c r="I5113" s="699">
        <f>SUM(H5110:H5112)</f>
        <v>25479.706640055556</v>
      </c>
    </row>
    <row r="5114" spans="2:9">
      <c r="B5114" s="599"/>
      <c r="C5114" s="691" t="s">
        <v>313</v>
      </c>
      <c r="D5114" s="601"/>
      <c r="E5114" s="602"/>
      <c r="F5114" s="602"/>
      <c r="G5114" s="601"/>
      <c r="H5114" s="602"/>
      <c r="I5114" s="692"/>
    </row>
    <row r="5115" spans="2:9" ht="30">
      <c r="B5115" s="693" t="s">
        <v>295</v>
      </c>
      <c r="C5115" s="694" t="s">
        <v>296</v>
      </c>
      <c r="D5115" s="613" t="s">
        <v>238</v>
      </c>
      <c r="E5115" s="613" t="s">
        <v>22</v>
      </c>
      <c r="F5115" s="613" t="s">
        <v>314</v>
      </c>
      <c r="G5115" s="613" t="s">
        <v>315</v>
      </c>
      <c r="H5115" s="613" t="s">
        <v>301</v>
      </c>
      <c r="I5115" s="692"/>
    </row>
    <row r="5116" spans="2:9">
      <c r="B5116" s="599"/>
      <c r="C5116" s="616" t="s">
        <v>316</v>
      </c>
      <c r="D5116" s="615">
        <v>0.05</v>
      </c>
      <c r="E5116" s="602"/>
      <c r="F5116" s="603">
        <f>+I5113</f>
        <v>25479.706640055556</v>
      </c>
      <c r="G5116" s="601">
        <v>1</v>
      </c>
      <c r="H5116" s="603">
        <f>IFERROR(G5116*F5116*D5116,0)</f>
        <v>1273.9853320027778</v>
      </c>
      <c r="I5116" s="692"/>
    </row>
    <row r="5117" spans="2:9">
      <c r="B5117" s="599"/>
      <c r="C5117" s="606" t="s">
        <v>325</v>
      </c>
      <c r="D5117" s="601"/>
      <c r="E5117" s="601" t="str">
        <f>IFERROR(INDEX(INSUMOS!$C:$C,MATCH(C5117,INSUMOS!$B:$B,0)),"")</f>
        <v>día</v>
      </c>
      <c r="F5117" s="700">
        <f>IFERROR(INDEX(INSUMOS!$D:$D,MATCH(C5117,INSUMOS!$B:$B,0)),"")</f>
        <v>2900</v>
      </c>
      <c r="G5117" s="701">
        <v>0.25</v>
      </c>
      <c r="H5117" s="603">
        <f>IFERROR(G5117*F5117,0)</f>
        <v>725</v>
      </c>
      <c r="I5117" s="692"/>
    </row>
    <row r="5118" spans="2:9" ht="30">
      <c r="B5118" s="599"/>
      <c r="C5118" s="606" t="s">
        <v>322</v>
      </c>
      <c r="D5118" s="601"/>
      <c r="E5118" s="601" t="str">
        <f>IFERROR(INDEX(INSUMOS!$C:$C,MATCH(C5118,INSUMOS!$B:$B,0)),"")</f>
        <v>día</v>
      </c>
      <c r="F5118" s="700">
        <f>IFERROR(INDEX(INSUMOS!$D:$D,MATCH(C5118,INSUMOS!$B:$B,0)),"")</f>
        <v>248</v>
      </c>
      <c r="G5118" s="701">
        <v>0.25</v>
      </c>
      <c r="H5118" s="603">
        <f>IFERROR(G5118*F5118,0)</f>
        <v>62</v>
      </c>
      <c r="I5118" s="692"/>
    </row>
    <row r="5119" spans="2:9">
      <c r="B5119" s="599"/>
      <c r="C5119" s="662"/>
      <c r="D5119" s="601"/>
      <c r="E5119" s="601" t="str">
        <f>IFERROR(INDEX(INSUMOS!$C:$C,MATCH(C5119,INSUMOS!$B:$B,0)),"")</f>
        <v/>
      </c>
      <c r="F5119" s="700" t="str">
        <f>IFERROR(INDEX(INSUMOS!$D:$D,MATCH(C5119,INSUMOS!$B:$B,0)),"")</f>
        <v/>
      </c>
      <c r="G5119" s="701"/>
      <c r="H5119" s="603">
        <f>IFERROR(G5119*F5119,0)</f>
        <v>0</v>
      </c>
      <c r="I5119" s="692"/>
    </row>
    <row r="5120" spans="2:9">
      <c r="B5120" s="599"/>
      <c r="C5120" s="662"/>
      <c r="D5120" s="601"/>
      <c r="E5120" s="601" t="str">
        <f>IFERROR(INDEX(INSUMOS!$C:$C,MATCH(C5120,INSUMOS!$B:$B,0)),"")</f>
        <v/>
      </c>
      <c r="F5120" s="700" t="str">
        <f>IFERROR(INDEX(INSUMOS!$D:$D,MATCH(C5120,INSUMOS!$B:$B,0)),"")</f>
        <v/>
      </c>
      <c r="G5120" s="701"/>
      <c r="H5120" s="603">
        <f>IFERROR(G5120*F5120,0)</f>
        <v>0</v>
      </c>
      <c r="I5120" s="692"/>
    </row>
    <row r="5121" spans="2:9">
      <c r="B5121" s="599"/>
      <c r="C5121" s="662"/>
      <c r="D5121" s="601"/>
      <c r="E5121" s="601" t="str">
        <f>IFERROR(INDEX(INSUMOS!$C:$C,MATCH(C5121,INSUMOS!$B:$B,0)),"")</f>
        <v/>
      </c>
      <c r="F5121" s="700" t="str">
        <f>IFERROR(INDEX(INSUMOS!$D:$D,MATCH(C5121,INSUMOS!$B:$B,0)),"")</f>
        <v/>
      </c>
      <c r="G5121" s="701"/>
      <c r="H5121" s="603">
        <f>IFERROR(G5121*F5121,0)</f>
        <v>0</v>
      </c>
      <c r="I5121" s="692"/>
    </row>
    <row r="5122" spans="2:9">
      <c r="B5122" s="599"/>
      <c r="C5122" s="606"/>
      <c r="D5122" s="601"/>
      <c r="E5122" s="601" t="str">
        <f>IFERROR(INDEX(INSUMOS!$C:$C,MATCH(C5122,INSUMOS!$B:$B,0)),"")</f>
        <v/>
      </c>
      <c r="F5122" s="602"/>
      <c r="G5122" s="601"/>
      <c r="H5122" s="614" t="s">
        <v>307</v>
      </c>
      <c r="I5122" s="699">
        <f>SUM(H5116:H5121)</f>
        <v>2060.9853320027778</v>
      </c>
    </row>
    <row r="5123" spans="2:9">
      <c r="B5123" s="599"/>
      <c r="C5123" s="691" t="s">
        <v>317</v>
      </c>
      <c r="D5123" s="601"/>
      <c r="E5123" s="602"/>
      <c r="F5123" s="602"/>
      <c r="G5123" s="601"/>
      <c r="H5123" s="602"/>
      <c r="I5123" s="692"/>
    </row>
    <row r="5124" spans="2:9" ht="30">
      <c r="B5124" s="693" t="s">
        <v>295</v>
      </c>
      <c r="C5124" s="694" t="s">
        <v>296</v>
      </c>
      <c r="D5124" s="613" t="s">
        <v>238</v>
      </c>
      <c r="E5124" s="613" t="s">
        <v>22</v>
      </c>
      <c r="F5124" s="613" t="s">
        <v>314</v>
      </c>
      <c r="G5124" s="613" t="s">
        <v>315</v>
      </c>
      <c r="H5124" s="598" t="s">
        <v>301</v>
      </c>
      <c r="I5124" s="692"/>
    </row>
    <row r="5125" spans="2:9">
      <c r="B5125" s="599"/>
      <c r="C5125" s="616" t="s">
        <v>461</v>
      </c>
      <c r="D5125" s="615">
        <v>0.01</v>
      </c>
      <c r="E5125" s="617">
        <v>1</v>
      </c>
      <c r="F5125" s="603">
        <f>+I5113</f>
        <v>25479.706640055556</v>
      </c>
      <c r="G5125" s="601">
        <v>0.01</v>
      </c>
      <c r="H5125" s="603">
        <f>IFERROR(G5125*F5125,0)</f>
        <v>254.79706640055556</v>
      </c>
      <c r="I5125" s="692"/>
    </row>
    <row r="5126" spans="2:9">
      <c r="B5126" s="599"/>
      <c r="C5126" s="662"/>
      <c r="E5126" s="601" t="str">
        <f>IFERROR(INDEX(INSUMOS!$C:$C,MATCH(C5126,INSUMOS!$B:$B,0)),"")</f>
        <v/>
      </c>
      <c r="F5126" s="603" t="str">
        <f>IFERROR(INDEX(INSUMOS!$D:$D,MATCH(C5126,INSUMOS!$B:$B,0)),"")</f>
        <v/>
      </c>
      <c r="G5126" s="601">
        <v>1</v>
      </c>
      <c r="H5126" s="603">
        <f>IFERROR(G5126*F5126,0)</f>
        <v>0</v>
      </c>
      <c r="I5126" s="692"/>
    </row>
    <row r="5127" spans="2:9">
      <c r="B5127" s="599"/>
      <c r="C5127" s="606"/>
      <c r="D5127" s="601" t="str">
        <f>IFERROR(INDEX(INSUMOS!$C:$C,MATCH(C5127,INSUMOS!$B:$B,0)),"")</f>
        <v/>
      </c>
      <c r="E5127" s="602"/>
      <c r="F5127" s="603" t="str">
        <f>IFERROR(INDEX(INSUMOS!$D:$D,MATCH(C5127,INSUMOS!$B:$B,0)),"")</f>
        <v/>
      </c>
      <c r="G5127" s="601"/>
      <c r="H5127" s="603">
        <f>IFERROR(G5127*F5127,0)</f>
        <v>0</v>
      </c>
      <c r="I5127" s="692"/>
    </row>
    <row r="5128" spans="2:9" ht="15.75" thickBot="1">
      <c r="B5128" s="702"/>
      <c r="C5128" s="703"/>
      <c r="D5128" s="704"/>
      <c r="E5128" s="705"/>
      <c r="F5128" s="705"/>
      <c r="G5128" s="704"/>
      <c r="H5128" s="706" t="s">
        <v>307</v>
      </c>
      <c r="I5128" s="707">
        <f>SUM(H5125:H5127)</f>
        <v>254.79706640055556</v>
      </c>
    </row>
    <row r="5129" spans="2:9" ht="15.75" thickBot="1"/>
    <row r="5130" spans="2:9" ht="33" customHeight="1" thickBot="1">
      <c r="B5130" s="571"/>
      <c r="C5130" s="572" t="str">
        <f>+$C$2</f>
        <v>MANTENIMIENTO RESTAURANTES ESCOLARES</v>
      </c>
      <c r="D5130" s="573"/>
      <c r="E5130" s="573"/>
      <c r="F5130" s="573"/>
      <c r="G5130" s="574"/>
      <c r="H5130" s="575"/>
      <c r="I5130" s="576"/>
    </row>
    <row r="5131" spans="2:9" ht="33" customHeight="1" thickBot="1">
      <c r="B5131" s="577"/>
      <c r="C5131" s="578" t="str">
        <f>+$C$3</f>
        <v>GOBERNACION DE ANTIOQUIA</v>
      </c>
      <c r="D5131" s="579"/>
      <c r="E5131" s="579"/>
      <c r="F5131" s="579"/>
      <c r="G5131" s="580"/>
      <c r="H5131" s="581"/>
      <c r="I5131" s="582"/>
    </row>
    <row r="5132" spans="2:9" ht="15.75" thickBot="1">
      <c r="B5132" s="593"/>
      <c r="I5132" s="595"/>
    </row>
    <row r="5133" spans="2:9" ht="15.75" thickBot="1">
      <c r="B5133" s="523" t="s">
        <v>6</v>
      </c>
      <c r="C5133" s="773" t="str">
        <f>INDEX(ACTIVIDADES!$C:$C,MATCH(B5134,ACTIVIDADES!$B:$B,0))</f>
        <v>Suministro e instalación de LUMINARIA HERMÉTICA  LED 50W, 6500K, 120-277V,  IP65. Sylvania P37390-36 o su equivalente Incluye: cintas LED, soportería, conexionado y todos los elementos necesarios para su adecuada instalación y puesta en servicio.</v>
      </c>
      <c r="D5133" s="774"/>
      <c r="E5133" s="774"/>
      <c r="F5133" s="774"/>
      <c r="G5133" s="775"/>
      <c r="H5133" s="587" t="s">
        <v>289</v>
      </c>
      <c r="I5133" s="588" t="s">
        <v>290</v>
      </c>
    </row>
    <row r="5134" spans="2:9">
      <c r="B5134" s="779">
        <f>+ACTIVIDADES!B156</f>
        <v>13.149999999999997</v>
      </c>
      <c r="C5134" s="776"/>
      <c r="D5134" s="777"/>
      <c r="E5134" s="777"/>
      <c r="F5134" s="777"/>
      <c r="G5134" s="778"/>
      <c r="H5134" s="585">
        <f>IF(I5137=0,0,I5153/I5137)</f>
        <v>0.80565149789558221</v>
      </c>
      <c r="I5134" s="688">
        <f>IF(I5137=0,0,I5159/I5137)</f>
        <v>0.18071472157020052</v>
      </c>
    </row>
    <row r="5135" spans="2:9" ht="15.75" thickBot="1">
      <c r="B5135" s="780"/>
      <c r="C5135" s="776"/>
      <c r="D5135" s="777"/>
      <c r="E5135" s="777"/>
      <c r="F5135" s="777"/>
      <c r="G5135" s="778"/>
      <c r="H5135" s="587" t="s">
        <v>291</v>
      </c>
      <c r="I5135" s="588" t="s">
        <v>292</v>
      </c>
    </row>
    <row r="5136" spans="2:9" ht="15.75" thickBot="1">
      <c r="B5136" s="523" t="s">
        <v>22</v>
      </c>
      <c r="C5136" s="776"/>
      <c r="D5136" s="777"/>
      <c r="E5136" s="777"/>
      <c r="F5136" s="777"/>
      <c r="G5136" s="778"/>
      <c r="H5136" s="585">
        <f>IF(I5137=0,0,I5168/I5137)</f>
        <v>1.1826633318515254E-2</v>
      </c>
      <c r="I5136" s="688">
        <f>IF(I5137=0,0,I5174/I5137)</f>
        <v>1.8071472157020054E-3</v>
      </c>
    </row>
    <row r="5137" spans="2:10">
      <c r="B5137" s="565" t="str">
        <f>INDEX(ACTIVIDADES!$D:$D,MATCH(B5134,ACTIVIDADES!$B:$B,0))</f>
        <v>un</v>
      </c>
      <c r="C5137" s="776"/>
      <c r="D5137" s="777"/>
      <c r="E5137" s="777"/>
      <c r="F5137" s="777"/>
      <c r="G5137" s="778"/>
      <c r="H5137" s="689" t="s">
        <v>293</v>
      </c>
      <c r="I5137" s="690">
        <f>SUM(I5153:I5174)</f>
        <v>281988.16807691782</v>
      </c>
      <c r="J5137" s="570">
        <f>+B5134</f>
        <v>13.149999999999997</v>
      </c>
    </row>
    <row r="5138" spans="2:10">
      <c r="B5138" s="599"/>
      <c r="C5138" s="691" t="s">
        <v>294</v>
      </c>
      <c r="D5138" s="601"/>
      <c r="E5138" s="602"/>
      <c r="F5138" s="602"/>
      <c r="G5138" s="601"/>
      <c r="H5138" s="602"/>
      <c r="I5138" s="692"/>
    </row>
    <row r="5139" spans="2:10">
      <c r="B5139" s="693" t="s">
        <v>295</v>
      </c>
      <c r="C5139" s="694" t="s">
        <v>296</v>
      </c>
      <c r="D5139" s="598" t="s">
        <v>297</v>
      </c>
      <c r="E5139" s="598" t="s">
        <v>298</v>
      </c>
      <c r="F5139" s="598" t="s">
        <v>299</v>
      </c>
      <c r="G5139" s="598" t="s">
        <v>300</v>
      </c>
      <c r="H5139" s="598" t="s">
        <v>301</v>
      </c>
      <c r="I5139" s="692"/>
    </row>
    <row r="5140" spans="2:10">
      <c r="B5140" s="599"/>
      <c r="C5140" s="713" t="s">
        <v>562</v>
      </c>
      <c r="D5140" s="601" t="str">
        <f>IFERROR(INDEX(INSUMOS!$C:$C,MATCH(C5140,INSUMOS!$B:$B,0)),"")</f>
        <v xml:space="preserve"> m</v>
      </c>
      <c r="E5140" s="100">
        <v>4</v>
      </c>
      <c r="F5140" s="603">
        <f>IFERROR(INDEX(INSUMOS!$D:$D,MATCH(C5140,INSUMOS!$B:$B,0)),"")</f>
        <v>736.4</v>
      </c>
      <c r="G5140" s="615"/>
      <c r="H5140" s="603">
        <f>IFERROR(G5140*F5140*E5140+F5140*E5140,0)</f>
        <v>2945.6</v>
      </c>
      <c r="I5140" s="692"/>
    </row>
    <row r="5141" spans="2:10">
      <c r="B5141" s="599"/>
      <c r="C5141" s="713" t="s">
        <v>563</v>
      </c>
      <c r="D5141" s="601" t="str">
        <f>IFERROR(INDEX(INSUMOS!$C:$C,MATCH(C5141,INSUMOS!$B:$B,0)),"")</f>
        <v xml:space="preserve"> un</v>
      </c>
      <c r="E5141" s="478">
        <v>4</v>
      </c>
      <c r="F5141" s="603">
        <f>IFERROR(INDEX(INSUMOS!$D:$D,MATCH(C5141,INSUMOS!$B:$B,0)),"")</f>
        <v>1704.24</v>
      </c>
      <c r="G5141" s="615"/>
      <c r="H5141" s="603">
        <f t="shared" ref="H5141:H5152" si="137">IFERROR(G5141*F5141*E5141+F5141*E5141,0)</f>
        <v>6816.96</v>
      </c>
      <c r="I5141" s="692"/>
    </row>
    <row r="5142" spans="2:10">
      <c r="B5142" s="599"/>
      <c r="C5142" s="713" t="s">
        <v>564</v>
      </c>
      <c r="D5142" s="601" t="str">
        <f>IFERROR(INDEX(INSUMOS!$C:$C,MATCH(C5142,INSUMOS!$B:$B,0)),"")</f>
        <v xml:space="preserve"> un</v>
      </c>
      <c r="E5142" s="478">
        <v>2</v>
      </c>
      <c r="F5142" s="603">
        <f>IFERROR(INDEX(INSUMOS!$D:$D,MATCH(C5142,INSUMOS!$B:$B,0)),"")</f>
        <v>946.8</v>
      </c>
      <c r="G5142" s="615"/>
      <c r="H5142" s="603">
        <f t="shared" si="137"/>
        <v>1893.6</v>
      </c>
      <c r="I5142" s="692"/>
    </row>
    <row r="5143" spans="2:10" ht="30">
      <c r="B5143" s="599"/>
      <c r="C5143" s="713" t="s">
        <v>565</v>
      </c>
      <c r="D5143" s="601" t="str">
        <f>IFERROR(INDEX(INSUMOS!$C:$C,MATCH(C5143,INSUMOS!$B:$B,0)),"")</f>
        <v>m</v>
      </c>
      <c r="E5143" s="478">
        <v>1</v>
      </c>
      <c r="F5143" s="603">
        <f>IFERROR(INDEX(INSUMOS!$D:$D,MATCH(C5143,INSUMOS!$B:$B,0)),"")</f>
        <v>185968.03</v>
      </c>
      <c r="G5143" s="615"/>
      <c r="H5143" s="603">
        <f t="shared" si="137"/>
        <v>185968.03</v>
      </c>
      <c r="I5143" s="692"/>
    </row>
    <row r="5144" spans="2:10">
      <c r="B5144" s="599"/>
      <c r="C5144" s="713" t="s">
        <v>558</v>
      </c>
      <c r="D5144" s="601" t="str">
        <f>IFERROR(INDEX(INSUMOS!$C:$C,MATCH(C5144,INSUMOS!$B:$B,0)),"")</f>
        <v xml:space="preserve"> un</v>
      </c>
      <c r="E5144" s="478">
        <v>1.5</v>
      </c>
      <c r="F5144" s="603">
        <f>IFERROR(INDEX(INSUMOS!$D:$D,MATCH(C5144,INSUMOS!$B:$B,0)),"")</f>
        <v>8889.4</v>
      </c>
      <c r="G5144" s="615"/>
      <c r="H5144" s="603">
        <f t="shared" si="137"/>
        <v>13334.099999999999</v>
      </c>
      <c r="I5144" s="692"/>
    </row>
    <row r="5145" spans="2:10">
      <c r="B5145" s="599"/>
      <c r="C5145" s="682" t="s">
        <v>525</v>
      </c>
      <c r="D5145" s="601" t="str">
        <f>IFERROR(INDEX(INSUMOS!$C:$C,MATCH(C5145,INSUMOS!$B:$B,0)),"")</f>
        <v>un</v>
      </c>
      <c r="E5145" s="478">
        <v>1</v>
      </c>
      <c r="F5145" s="603">
        <f>IFERROR(INDEX(INSUMOS!$D:$D,MATCH(C5145,INSUMOS!$B:$B,0)),"")</f>
        <v>9573.2000000000007</v>
      </c>
      <c r="G5145" s="615"/>
      <c r="H5145" s="603">
        <f t="shared" si="137"/>
        <v>9573.2000000000007</v>
      </c>
      <c r="I5145" s="692"/>
    </row>
    <row r="5146" spans="2:10">
      <c r="B5146" s="599"/>
      <c r="C5146" s="682" t="s">
        <v>527</v>
      </c>
      <c r="D5146" s="601" t="str">
        <f>IFERROR(INDEX(INSUMOS!$C:$C,MATCH(C5146,INSUMOS!$B:$B,0)),"")</f>
        <v>un</v>
      </c>
      <c r="E5146" s="478">
        <v>1</v>
      </c>
      <c r="F5146" s="603">
        <f>IFERROR(INDEX(INSUMOS!$D:$D,MATCH(C5146,INSUMOS!$B:$B,0)),"")</f>
        <v>841.6</v>
      </c>
      <c r="G5146" s="615"/>
      <c r="H5146" s="603">
        <f t="shared" si="137"/>
        <v>841.6</v>
      </c>
      <c r="I5146" s="692"/>
    </row>
    <row r="5147" spans="2:10">
      <c r="B5147" s="599"/>
      <c r="C5147" s="708" t="s">
        <v>528</v>
      </c>
      <c r="D5147" s="601" t="str">
        <f>IFERROR(INDEX(INSUMOS!$C:$C,MATCH(C5147,INSUMOS!$B:$B,0)),"")</f>
        <v>un</v>
      </c>
      <c r="E5147" s="478">
        <v>2</v>
      </c>
      <c r="F5147" s="603">
        <f>IFERROR(INDEX(INSUMOS!$D:$D,MATCH(C5147,INSUMOS!$B:$B,0)),"")</f>
        <v>894.2</v>
      </c>
      <c r="G5147" s="615"/>
      <c r="H5147" s="603">
        <f t="shared" si="137"/>
        <v>1788.4</v>
      </c>
      <c r="I5147" s="692"/>
    </row>
    <row r="5148" spans="2:10" ht="30">
      <c r="B5148" s="599"/>
      <c r="C5148" s="682" t="s">
        <v>529</v>
      </c>
      <c r="D5148" s="601" t="str">
        <f>IFERROR(INDEX(INSUMOS!$C:$C,MATCH(C5148,INSUMOS!$B:$B,0)),"")</f>
        <v>un</v>
      </c>
      <c r="E5148" s="478">
        <v>3</v>
      </c>
      <c r="F5148" s="603">
        <f>IFERROR(INDEX(INSUMOS!$D:$D,MATCH(C5148,INSUMOS!$B:$B,0)),"")</f>
        <v>473.4</v>
      </c>
      <c r="G5148" s="615"/>
      <c r="H5148" s="603">
        <f t="shared" si="137"/>
        <v>1420.1999999999998</v>
      </c>
      <c r="I5148" s="692"/>
    </row>
    <row r="5149" spans="2:10">
      <c r="B5149" s="599"/>
      <c r="C5149" s="682" t="s">
        <v>533</v>
      </c>
      <c r="D5149" s="601" t="str">
        <f>IFERROR(INDEX(INSUMOS!$C:$C,MATCH(C5149,INSUMOS!$B:$B,0)),"")</f>
        <v>un</v>
      </c>
      <c r="E5149" s="478">
        <v>3</v>
      </c>
      <c r="F5149" s="603">
        <f>IFERROR(INDEX(INSUMOS!$D:$D,MATCH(C5149,INSUMOS!$B:$B,0)),"")</f>
        <v>473</v>
      </c>
      <c r="G5149" s="615"/>
      <c r="H5149" s="603">
        <f t="shared" si="137"/>
        <v>1419</v>
      </c>
      <c r="I5149" s="692"/>
    </row>
    <row r="5150" spans="2:10">
      <c r="B5150" s="599"/>
      <c r="C5150" s="708" t="s">
        <v>530</v>
      </c>
      <c r="D5150" s="601" t="str">
        <f>IFERROR(INDEX(INSUMOS!$C:$C,MATCH(C5150,INSUMOS!$B:$B,0)),"")</f>
        <v>un</v>
      </c>
      <c r="E5150" s="478">
        <v>0.5</v>
      </c>
      <c r="F5150" s="603">
        <f>IFERROR(INDEX(INSUMOS!$D:$D,MATCH(C5150,INSUMOS!$B:$B,0)),"")</f>
        <v>1315</v>
      </c>
      <c r="G5150" s="615"/>
      <c r="H5150" s="603">
        <f t="shared" si="137"/>
        <v>657.5</v>
      </c>
      <c r="I5150" s="692"/>
    </row>
    <row r="5151" spans="2:10">
      <c r="B5151" s="599"/>
      <c r="C5151" s="708" t="s">
        <v>559</v>
      </c>
      <c r="D5151" s="601" t="str">
        <f>IFERROR(INDEX(INSUMOS!$C:$C,MATCH(C5151,INSUMOS!$B:$B,0)),"")</f>
        <v>un</v>
      </c>
      <c r="E5151" s="478">
        <v>2</v>
      </c>
      <c r="F5151" s="603">
        <f>IFERROR(INDEX(INSUMOS!$D:$D,MATCH(C5151,INSUMOS!$B:$B,0)),"")</f>
        <v>263</v>
      </c>
      <c r="G5151" s="615"/>
      <c r="H5151" s="603">
        <f t="shared" si="137"/>
        <v>526</v>
      </c>
      <c r="I5151" s="692"/>
    </row>
    <row r="5152" spans="2:10">
      <c r="B5152" s="599"/>
      <c r="C5152" s="708"/>
      <c r="D5152" s="601" t="str">
        <f>IFERROR(INDEX(INSUMOS!$C:$C,MATCH(C5152,INSUMOS!$B:$B,0)),"")</f>
        <v/>
      </c>
      <c r="E5152" s="712"/>
      <c r="F5152" s="603" t="str">
        <f>IFERROR(INDEX(INSUMOS!$D:$D,MATCH(C5152,INSUMOS!$B:$B,0)),"")</f>
        <v/>
      </c>
      <c r="G5152" s="615"/>
      <c r="H5152" s="603">
        <f t="shared" si="137"/>
        <v>0</v>
      </c>
      <c r="I5152" s="692"/>
    </row>
    <row r="5153" spans="2:9">
      <c r="B5153" s="599"/>
      <c r="C5153" s="606"/>
      <c r="D5153" s="601"/>
      <c r="E5153" s="602"/>
      <c r="F5153" s="602"/>
      <c r="G5153" s="601"/>
      <c r="H5153" s="614" t="s">
        <v>307</v>
      </c>
      <c r="I5153" s="699">
        <f>SUM(H5140:H5152)</f>
        <v>227184.19000000003</v>
      </c>
    </row>
    <row r="5154" spans="2:9">
      <c r="B5154" s="599"/>
      <c r="C5154" s="691" t="s">
        <v>308</v>
      </c>
      <c r="D5154" s="601"/>
      <c r="E5154" s="602"/>
      <c r="F5154" s="602"/>
      <c r="G5154" s="601"/>
      <c r="H5154" s="602"/>
      <c r="I5154" s="692"/>
    </row>
    <row r="5155" spans="2:9">
      <c r="B5155" s="693" t="s">
        <v>295</v>
      </c>
      <c r="C5155" s="694" t="s">
        <v>296</v>
      </c>
      <c r="D5155" s="598" t="s">
        <v>309</v>
      </c>
      <c r="E5155" s="612" t="s">
        <v>310</v>
      </c>
      <c r="F5155" s="612"/>
      <c r="G5155" s="613" t="s">
        <v>311</v>
      </c>
      <c r="H5155" s="614" t="s">
        <v>301</v>
      </c>
      <c r="I5155" s="692"/>
    </row>
    <row r="5156" spans="2:9">
      <c r="B5156" s="599"/>
      <c r="C5156" s="606" t="s">
        <v>521</v>
      </c>
      <c r="D5156" s="601">
        <v>1</v>
      </c>
      <c r="E5156" s="615">
        <f>IFERROR(INDEX('MANO DE OBRA'!$F:$F,MATCH(C5156,'MANO DE OBRA'!$B:$B,0)),"")</f>
        <v>0.77116642793298318</v>
      </c>
      <c r="F5156" s="603">
        <f>IFERROR(INDEX('MANO DE OBRA'!$J:$J,MATCH(C5156,'MANO DE OBRA'!$B:$B,0)),"")</f>
        <v>103371.47181666666</v>
      </c>
      <c r="G5156" s="83">
        <v>6</v>
      </c>
      <c r="H5156" s="603">
        <f>IFERROR((F5156/G5156)*D5156,0)</f>
        <v>17228.57863611111</v>
      </c>
      <c r="I5156" s="692"/>
    </row>
    <row r="5157" spans="2:9">
      <c r="B5157" s="599"/>
      <c r="C5157" s="606" t="s">
        <v>522</v>
      </c>
      <c r="D5157" s="601">
        <v>1</v>
      </c>
      <c r="E5157" s="615">
        <f>IFERROR(INDEX('MANO DE OBRA'!$F:$F,MATCH(C5157,'MANO DE OBRA'!$B:$B,0)),"")</f>
        <v>0.60540000000000005</v>
      </c>
      <c r="F5157" s="603">
        <f>IFERROR(INDEX('MANO DE OBRA'!$J:$J,MATCH(C5157,'MANO DE OBRA'!$B:$B,0)),"")</f>
        <v>202385.00786400001</v>
      </c>
      <c r="G5157" s="83">
        <f>+G5156</f>
        <v>6</v>
      </c>
      <c r="H5157" s="603">
        <f>IFERROR((F5157/G5157)*D5157,0)</f>
        <v>33730.834644000002</v>
      </c>
      <c r="I5157" s="692"/>
    </row>
    <row r="5158" spans="2:9">
      <c r="B5158" s="599"/>
      <c r="C5158" s="606"/>
      <c r="D5158" s="601"/>
      <c r="E5158" s="615" t="str">
        <f>IFERROR(INDEX('MANO DE OBRA'!$F:$F,MATCH(C5158,'MANO DE OBRA'!$B:$B,0)),"")</f>
        <v/>
      </c>
      <c r="F5158" s="603" t="str">
        <f>IFERROR(INDEX('MANO DE OBRA'!$J:$J,MATCH(C5158,'MANO DE OBRA'!$B:$B,0)),"")</f>
        <v/>
      </c>
      <c r="G5158" s="83"/>
      <c r="H5158" s="603">
        <f>IFERROR((F5158/G5158)*D5158,0)</f>
        <v>0</v>
      </c>
      <c r="I5158" s="692"/>
    </row>
    <row r="5159" spans="2:9">
      <c r="B5159" s="599"/>
      <c r="C5159" s="606"/>
      <c r="D5159" s="601"/>
      <c r="E5159" s="602"/>
      <c r="F5159" s="603" t="str">
        <f>IFERROR(INDEX('MANO DE OBRA'!$J:$J,MATCH(C5159,'MANO DE OBRA'!$B:$B,0)),"")</f>
        <v/>
      </c>
      <c r="G5159" s="601"/>
      <c r="H5159" s="614" t="s">
        <v>307</v>
      </c>
      <c r="I5159" s="699">
        <f>SUM(H5156:H5158)</f>
        <v>50959.413280111112</v>
      </c>
    </row>
    <row r="5160" spans="2:9">
      <c r="B5160" s="599"/>
      <c r="C5160" s="691" t="s">
        <v>313</v>
      </c>
      <c r="D5160" s="601"/>
      <c r="E5160" s="602"/>
      <c r="F5160" s="602"/>
      <c r="G5160" s="601"/>
      <c r="H5160" s="602"/>
      <c r="I5160" s="692"/>
    </row>
    <row r="5161" spans="2:9" ht="30">
      <c r="B5161" s="693" t="s">
        <v>295</v>
      </c>
      <c r="C5161" s="694" t="s">
        <v>296</v>
      </c>
      <c r="D5161" s="613" t="s">
        <v>238</v>
      </c>
      <c r="E5161" s="613" t="s">
        <v>22</v>
      </c>
      <c r="F5161" s="613" t="s">
        <v>314</v>
      </c>
      <c r="G5161" s="613" t="s">
        <v>315</v>
      </c>
      <c r="H5161" s="613" t="s">
        <v>301</v>
      </c>
      <c r="I5161" s="692"/>
    </row>
    <row r="5162" spans="2:9">
      <c r="B5162" s="599"/>
      <c r="C5162" s="616" t="s">
        <v>316</v>
      </c>
      <c r="D5162" s="615">
        <v>0.05</v>
      </c>
      <c r="E5162" s="602"/>
      <c r="F5162" s="603">
        <f>+I5159</f>
        <v>50959.413280111112</v>
      </c>
      <c r="G5162" s="601">
        <v>1</v>
      </c>
      <c r="H5162" s="603">
        <f>IFERROR(G5162*F5162*D5162,0)</f>
        <v>2547.9706640055556</v>
      </c>
      <c r="I5162" s="692"/>
    </row>
    <row r="5163" spans="2:9">
      <c r="B5163" s="599"/>
      <c r="C5163" s="606" t="s">
        <v>325</v>
      </c>
      <c r="D5163" s="601"/>
      <c r="E5163" s="601" t="str">
        <f>IFERROR(INDEX(INSUMOS!$C:$C,MATCH(C5163,INSUMOS!$B:$B,0)),"")</f>
        <v>día</v>
      </c>
      <c r="F5163" s="700">
        <f>IFERROR(INDEX(INSUMOS!$D:$D,MATCH(C5163,INSUMOS!$B:$B,0)),"")</f>
        <v>2900</v>
      </c>
      <c r="G5163" s="701">
        <v>0.25</v>
      </c>
      <c r="H5163" s="603">
        <f>IFERROR(G5163*F5163,0)</f>
        <v>725</v>
      </c>
      <c r="I5163" s="692"/>
    </row>
    <row r="5164" spans="2:9" ht="30">
      <c r="B5164" s="599"/>
      <c r="C5164" s="606" t="s">
        <v>322</v>
      </c>
      <c r="D5164" s="601"/>
      <c r="E5164" s="601" t="str">
        <f>IFERROR(INDEX(INSUMOS!$C:$C,MATCH(C5164,INSUMOS!$B:$B,0)),"")</f>
        <v>día</v>
      </c>
      <c r="F5164" s="700">
        <f>IFERROR(INDEX(INSUMOS!$D:$D,MATCH(C5164,INSUMOS!$B:$B,0)),"")</f>
        <v>248</v>
      </c>
      <c r="G5164" s="701">
        <v>0.25</v>
      </c>
      <c r="H5164" s="603">
        <f>IFERROR(G5164*F5164,0)</f>
        <v>62</v>
      </c>
      <c r="I5164" s="692"/>
    </row>
    <row r="5165" spans="2:9">
      <c r="B5165" s="599"/>
      <c r="C5165" s="662"/>
      <c r="D5165" s="601"/>
      <c r="E5165" s="601" t="str">
        <f>IFERROR(INDEX(INSUMOS!$C:$C,MATCH(C5165,INSUMOS!$B:$B,0)),"")</f>
        <v/>
      </c>
      <c r="F5165" s="700" t="str">
        <f>IFERROR(INDEX(INSUMOS!$D:$D,MATCH(C5165,INSUMOS!$B:$B,0)),"")</f>
        <v/>
      </c>
      <c r="G5165" s="701"/>
      <c r="H5165" s="603">
        <f>IFERROR(G5165*F5165,0)</f>
        <v>0</v>
      </c>
      <c r="I5165" s="692"/>
    </row>
    <row r="5166" spans="2:9">
      <c r="B5166" s="599"/>
      <c r="C5166" s="662"/>
      <c r="D5166" s="601"/>
      <c r="E5166" s="601" t="str">
        <f>IFERROR(INDEX(INSUMOS!$C:$C,MATCH(C5166,INSUMOS!$B:$B,0)),"")</f>
        <v/>
      </c>
      <c r="F5166" s="700" t="str">
        <f>IFERROR(INDEX(INSUMOS!$D:$D,MATCH(C5166,INSUMOS!$B:$B,0)),"")</f>
        <v/>
      </c>
      <c r="G5166" s="701"/>
      <c r="H5166" s="603">
        <f>IFERROR(G5166*F5166,0)</f>
        <v>0</v>
      </c>
      <c r="I5166" s="692"/>
    </row>
    <row r="5167" spans="2:9">
      <c r="B5167" s="599"/>
      <c r="C5167" s="662"/>
      <c r="D5167" s="601"/>
      <c r="E5167" s="601" t="str">
        <f>IFERROR(INDEX(INSUMOS!$C:$C,MATCH(C5167,INSUMOS!$B:$B,0)),"")</f>
        <v/>
      </c>
      <c r="F5167" s="700" t="str">
        <f>IFERROR(INDEX(INSUMOS!$D:$D,MATCH(C5167,INSUMOS!$B:$B,0)),"")</f>
        <v/>
      </c>
      <c r="G5167" s="701"/>
      <c r="H5167" s="603">
        <f>IFERROR(G5167*F5167,0)</f>
        <v>0</v>
      </c>
      <c r="I5167" s="692"/>
    </row>
    <row r="5168" spans="2:9">
      <c r="B5168" s="599"/>
      <c r="C5168" s="606"/>
      <c r="D5168" s="601"/>
      <c r="E5168" s="601" t="str">
        <f>IFERROR(INDEX(INSUMOS!$C:$C,MATCH(C5168,INSUMOS!$B:$B,0)),"")</f>
        <v/>
      </c>
      <c r="F5168" s="602"/>
      <c r="G5168" s="601"/>
      <c r="H5168" s="614" t="s">
        <v>307</v>
      </c>
      <c r="I5168" s="699">
        <f>SUM(H5162:H5167)</f>
        <v>3334.9706640055556</v>
      </c>
    </row>
    <row r="5169" spans="2:10">
      <c r="B5169" s="599"/>
      <c r="C5169" s="691" t="s">
        <v>317</v>
      </c>
      <c r="D5169" s="601"/>
      <c r="E5169" s="602"/>
      <c r="F5169" s="602"/>
      <c r="G5169" s="601"/>
      <c r="H5169" s="602"/>
      <c r="I5169" s="692"/>
    </row>
    <row r="5170" spans="2:10" ht="30">
      <c r="B5170" s="693" t="s">
        <v>295</v>
      </c>
      <c r="C5170" s="694" t="s">
        <v>296</v>
      </c>
      <c r="D5170" s="613" t="s">
        <v>238</v>
      </c>
      <c r="E5170" s="613" t="s">
        <v>22</v>
      </c>
      <c r="F5170" s="613" t="s">
        <v>314</v>
      </c>
      <c r="G5170" s="613" t="s">
        <v>315</v>
      </c>
      <c r="H5170" s="598" t="s">
        <v>301</v>
      </c>
      <c r="I5170" s="692"/>
    </row>
    <row r="5171" spans="2:10">
      <c r="B5171" s="599"/>
      <c r="C5171" s="616" t="s">
        <v>461</v>
      </c>
      <c r="D5171" s="615">
        <v>0.01</v>
      </c>
      <c r="E5171" s="617">
        <v>1</v>
      </c>
      <c r="F5171" s="603">
        <f>+I5159</f>
        <v>50959.413280111112</v>
      </c>
      <c r="G5171" s="601">
        <v>0.01</v>
      </c>
      <c r="H5171" s="603">
        <f>IFERROR(G5171*F5171,0)</f>
        <v>509.59413280111113</v>
      </c>
      <c r="I5171" s="692"/>
    </row>
    <row r="5172" spans="2:10">
      <c r="B5172" s="599"/>
      <c r="C5172" s="662"/>
      <c r="E5172" s="601" t="str">
        <f>IFERROR(INDEX(INSUMOS!$C:$C,MATCH(C5172,INSUMOS!$B:$B,0)),"")</f>
        <v/>
      </c>
      <c r="F5172" s="603" t="str">
        <f>IFERROR(INDEX(INSUMOS!$D:$D,MATCH(C5172,INSUMOS!$B:$B,0)),"")</f>
        <v/>
      </c>
      <c r="G5172" s="601">
        <v>1</v>
      </c>
      <c r="H5172" s="603">
        <f>IFERROR(G5172*F5172,0)</f>
        <v>0</v>
      </c>
      <c r="I5172" s="692"/>
    </row>
    <row r="5173" spans="2:10">
      <c r="B5173" s="599"/>
      <c r="C5173" s="606"/>
      <c r="D5173" s="601" t="str">
        <f>IFERROR(INDEX(INSUMOS!$C:$C,MATCH(C5173,INSUMOS!$B:$B,0)),"")</f>
        <v/>
      </c>
      <c r="E5173" s="602"/>
      <c r="F5173" s="603" t="str">
        <f>IFERROR(INDEX(INSUMOS!$D:$D,MATCH(C5173,INSUMOS!$B:$B,0)),"")</f>
        <v/>
      </c>
      <c r="G5173" s="601"/>
      <c r="H5173" s="603">
        <f>IFERROR(G5173*F5173,0)</f>
        <v>0</v>
      </c>
      <c r="I5173" s="692"/>
    </row>
    <row r="5174" spans="2:10" ht="15.75" thickBot="1">
      <c r="B5174" s="702"/>
      <c r="C5174" s="703"/>
      <c r="D5174" s="704"/>
      <c r="E5174" s="705"/>
      <c r="F5174" s="705"/>
      <c r="G5174" s="704"/>
      <c r="H5174" s="706" t="s">
        <v>307</v>
      </c>
      <c r="I5174" s="707">
        <f>SUM(H5171:H5173)</f>
        <v>509.59413280111113</v>
      </c>
    </row>
    <row r="5175" spans="2:10" ht="15.75" thickBot="1"/>
    <row r="5176" spans="2:10" ht="33" customHeight="1" thickBot="1">
      <c r="B5176" s="571"/>
      <c r="C5176" s="572" t="str">
        <f>+$C$2</f>
        <v>MANTENIMIENTO RESTAURANTES ESCOLARES</v>
      </c>
      <c r="D5176" s="573"/>
      <c r="E5176" s="573"/>
      <c r="F5176" s="573"/>
      <c r="G5176" s="574"/>
      <c r="H5176" s="575"/>
      <c r="I5176" s="576"/>
    </row>
    <row r="5177" spans="2:10" ht="33" customHeight="1" thickBot="1">
      <c r="B5177" s="577"/>
      <c r="C5177" s="578" t="str">
        <f>+$C$3</f>
        <v>GOBERNACION DE ANTIOQUIA</v>
      </c>
      <c r="D5177" s="579"/>
      <c r="E5177" s="579"/>
      <c r="F5177" s="579"/>
      <c r="G5177" s="580"/>
      <c r="H5177" s="581"/>
      <c r="I5177" s="582"/>
    </row>
    <row r="5178" spans="2:10" ht="15.75" thickBot="1">
      <c r="B5178" s="593"/>
      <c r="I5178" s="595"/>
    </row>
    <row r="5179" spans="2:10" ht="15.75" thickBot="1">
      <c r="B5179" s="523" t="s">
        <v>6</v>
      </c>
      <c r="C5179" s="773" t="str">
        <f>INDEX(ACTIVIDADES!$C:$C,MATCH(B5180,ACTIVIDADES!$B:$B,0))</f>
        <v>Suministro e instalación de TABLERO BIFÁSICO 12 CIRCUITOS 125A, Incluye breakers.</v>
      </c>
      <c r="D5179" s="774"/>
      <c r="E5179" s="774"/>
      <c r="F5179" s="774"/>
      <c r="G5179" s="775"/>
      <c r="H5179" s="587" t="s">
        <v>289</v>
      </c>
      <c r="I5179" s="588" t="s">
        <v>290</v>
      </c>
    </row>
    <row r="5180" spans="2:10">
      <c r="B5180" s="779">
        <f>+ACTIVIDADES!B158</f>
        <v>13.159999999999997</v>
      </c>
      <c r="C5180" s="776"/>
      <c r="D5180" s="777"/>
      <c r="E5180" s="777"/>
      <c r="F5180" s="777"/>
      <c r="G5180" s="778"/>
      <c r="H5180" s="585">
        <f>IF(I5183=0,0,I5199/I5183)</f>
        <v>0.68299085250562686</v>
      </c>
      <c r="I5180" s="688">
        <f>IF(I5183=0,0,I5205/I5183)</f>
        <v>0.29906523348525776</v>
      </c>
    </row>
    <row r="5181" spans="2:10" ht="15.75" thickBot="1">
      <c r="B5181" s="780"/>
      <c r="C5181" s="776"/>
      <c r="D5181" s="777"/>
      <c r="E5181" s="777"/>
      <c r="F5181" s="777"/>
      <c r="G5181" s="778"/>
      <c r="H5181" s="587" t="s">
        <v>291</v>
      </c>
      <c r="I5181" s="588" t="s">
        <v>292</v>
      </c>
    </row>
    <row r="5182" spans="2:10" ht="15.75" thickBot="1">
      <c r="B5182" s="523" t="s">
        <v>22</v>
      </c>
      <c r="C5182" s="776"/>
      <c r="D5182" s="777"/>
      <c r="E5182" s="777"/>
      <c r="F5182" s="777"/>
      <c r="G5182" s="778"/>
      <c r="H5182" s="585">
        <f>IF(I5183=0,0,I5214/I5183)</f>
        <v>1.4953261674262889E-2</v>
      </c>
      <c r="I5182" s="688">
        <f>IF(I5183=0,0,I5220/I5183)</f>
        <v>2.9906523348525774E-3</v>
      </c>
    </row>
    <row r="5183" spans="2:10">
      <c r="B5183" s="565" t="str">
        <f>INDEX(ACTIVIDADES!$D:$D,MATCH(B5180,ACTIVIDADES!$B:$B,0))</f>
        <v>un</v>
      </c>
      <c r="C5183" s="776"/>
      <c r="D5183" s="777"/>
      <c r="E5183" s="777"/>
      <c r="F5183" s="777"/>
      <c r="G5183" s="778"/>
      <c r="H5183" s="689" t="s">
        <v>293</v>
      </c>
      <c r="I5183" s="690">
        <f>SUM(I5199:I5220)</f>
        <v>511186.93423075334</v>
      </c>
      <c r="J5183" s="570">
        <f>+B5180</f>
        <v>13.159999999999997</v>
      </c>
    </row>
    <row r="5184" spans="2:10">
      <c r="B5184" s="599"/>
      <c r="C5184" s="691" t="s">
        <v>294</v>
      </c>
      <c r="D5184" s="601"/>
      <c r="E5184" s="602"/>
      <c r="F5184" s="602"/>
      <c r="G5184" s="601"/>
      <c r="H5184" s="602"/>
      <c r="I5184" s="692"/>
    </row>
    <row r="5185" spans="2:9">
      <c r="B5185" s="693" t="s">
        <v>295</v>
      </c>
      <c r="C5185" s="694" t="s">
        <v>296</v>
      </c>
      <c r="D5185" s="598" t="s">
        <v>297</v>
      </c>
      <c r="E5185" s="598" t="s">
        <v>298</v>
      </c>
      <c r="F5185" s="598" t="s">
        <v>299</v>
      </c>
      <c r="G5185" s="598" t="s">
        <v>300</v>
      </c>
      <c r="H5185" s="598" t="s">
        <v>301</v>
      </c>
      <c r="I5185" s="692"/>
    </row>
    <row r="5186" spans="2:9">
      <c r="B5186" s="599"/>
      <c r="C5186" s="717" t="s">
        <v>566</v>
      </c>
      <c r="D5186" s="601" t="str">
        <f>IFERROR(INDEX(INSUMOS!$C:$C,MATCH(C5186,INSUMOS!$B:$B,0)),"")</f>
        <v xml:space="preserve"> un</v>
      </c>
      <c r="E5186" s="100">
        <v>1</v>
      </c>
      <c r="F5186" s="603">
        <f>IFERROR(INDEX(INSUMOS!$D:$D,MATCH(C5186,INSUMOS!$B:$B,0)),"")</f>
        <v>147753</v>
      </c>
      <c r="G5186" s="615"/>
      <c r="H5186" s="603">
        <f>IFERROR(G5186*F5186*E5186+F5186*E5186,0)</f>
        <v>147753</v>
      </c>
      <c r="I5186" s="692"/>
    </row>
    <row r="5187" spans="2:9">
      <c r="B5187" s="599"/>
      <c r="C5187" s="713" t="s">
        <v>567</v>
      </c>
      <c r="D5187" s="601" t="str">
        <f>IFERROR(INDEX(INSUMOS!$C:$C,MATCH(C5187,INSUMOS!$B:$B,0)),"")</f>
        <v xml:space="preserve"> un</v>
      </c>
      <c r="E5187" s="478">
        <v>7</v>
      </c>
      <c r="F5187" s="603">
        <f>IFERROR(INDEX(INSUMOS!$D:$D,MATCH(C5187,INSUMOS!$B:$B,0)),"")</f>
        <v>20000</v>
      </c>
      <c r="G5187" s="615"/>
      <c r="H5187" s="603">
        <f t="shared" ref="H5187:H5198" si="138">IFERROR(G5187*F5187*E5187+F5187*E5187,0)</f>
        <v>140000</v>
      </c>
      <c r="I5187" s="692"/>
    </row>
    <row r="5188" spans="2:9">
      <c r="B5188" s="599"/>
      <c r="C5188" s="713" t="s">
        <v>568</v>
      </c>
      <c r="D5188" s="601" t="str">
        <f>IFERROR(INDEX(INSUMOS!$C:$C,MATCH(C5188,INSUMOS!$B:$B,0)),"")</f>
        <v xml:space="preserve"> un</v>
      </c>
      <c r="E5188" s="478">
        <v>1</v>
      </c>
      <c r="F5188" s="603">
        <f>IFERROR(INDEX(INSUMOS!$D:$D,MATCH(C5188,INSUMOS!$B:$B,0)),"")</f>
        <v>59964</v>
      </c>
      <c r="G5188" s="615"/>
      <c r="H5188" s="603">
        <f t="shared" si="138"/>
        <v>59964</v>
      </c>
      <c r="I5188" s="692"/>
    </row>
    <row r="5189" spans="2:9">
      <c r="B5189" s="599"/>
      <c r="C5189" s="682" t="s">
        <v>533</v>
      </c>
      <c r="D5189" s="601" t="str">
        <f>IFERROR(INDEX(INSUMOS!$C:$C,MATCH(C5189,INSUMOS!$B:$B,0)),"")</f>
        <v>un</v>
      </c>
      <c r="E5189" s="478">
        <v>3</v>
      </c>
      <c r="F5189" s="603">
        <f>IFERROR(INDEX(INSUMOS!$D:$D,MATCH(C5189,INSUMOS!$B:$B,0)),"")</f>
        <v>473</v>
      </c>
      <c r="G5189" s="615"/>
      <c r="H5189" s="603">
        <f t="shared" si="138"/>
        <v>1419</v>
      </c>
      <c r="I5189" s="692"/>
    </row>
    <row r="5190" spans="2:9">
      <c r="B5190" s="599"/>
      <c r="C5190" s="713"/>
      <c r="D5190" s="601" t="str">
        <f>IFERROR(INDEX(INSUMOS!$C:$C,MATCH(C5190,INSUMOS!$B:$B,0)),"")</f>
        <v/>
      </c>
      <c r="E5190" s="478"/>
      <c r="F5190" s="603" t="str">
        <f>IFERROR(INDEX(INSUMOS!$D:$D,MATCH(C5190,INSUMOS!$B:$B,0)),"")</f>
        <v/>
      </c>
      <c r="G5190" s="615"/>
      <c r="H5190" s="603">
        <f t="shared" si="138"/>
        <v>0</v>
      </c>
      <c r="I5190" s="692"/>
    </row>
    <row r="5191" spans="2:9">
      <c r="B5191" s="599"/>
      <c r="C5191" s="682"/>
      <c r="D5191" s="601" t="str">
        <f>IFERROR(INDEX(INSUMOS!$C:$C,MATCH(C5191,INSUMOS!$B:$B,0)),"")</f>
        <v/>
      </c>
      <c r="E5191" s="478"/>
      <c r="F5191" s="603" t="str">
        <f>IFERROR(INDEX(INSUMOS!$D:$D,MATCH(C5191,INSUMOS!$B:$B,0)),"")</f>
        <v/>
      </c>
      <c r="G5191" s="615"/>
      <c r="H5191" s="603">
        <f t="shared" si="138"/>
        <v>0</v>
      </c>
      <c r="I5191" s="692"/>
    </row>
    <row r="5192" spans="2:9">
      <c r="B5192" s="599"/>
      <c r="C5192" s="682"/>
      <c r="D5192" s="601" t="str">
        <f>IFERROR(INDEX(INSUMOS!$C:$C,MATCH(C5192,INSUMOS!$B:$B,0)),"")</f>
        <v/>
      </c>
      <c r="E5192" s="478"/>
      <c r="F5192" s="603" t="str">
        <f>IFERROR(INDEX(INSUMOS!$D:$D,MATCH(C5192,INSUMOS!$B:$B,0)),"")</f>
        <v/>
      </c>
      <c r="G5192" s="615"/>
      <c r="H5192" s="603">
        <f t="shared" si="138"/>
        <v>0</v>
      </c>
      <c r="I5192" s="692"/>
    </row>
    <row r="5193" spans="2:9">
      <c r="B5193" s="599"/>
      <c r="C5193" s="708"/>
      <c r="D5193" s="601" t="str">
        <f>IFERROR(INDEX(INSUMOS!$C:$C,MATCH(C5193,INSUMOS!$B:$B,0)),"")</f>
        <v/>
      </c>
      <c r="E5193" s="478"/>
      <c r="F5193" s="603" t="str">
        <f>IFERROR(INDEX(INSUMOS!$D:$D,MATCH(C5193,INSUMOS!$B:$B,0)),"")</f>
        <v/>
      </c>
      <c r="G5193" s="615"/>
      <c r="H5193" s="603">
        <f t="shared" si="138"/>
        <v>0</v>
      </c>
      <c r="I5193" s="692"/>
    </row>
    <row r="5194" spans="2:9">
      <c r="B5194" s="599"/>
      <c r="C5194" s="682"/>
      <c r="D5194" s="601" t="str">
        <f>IFERROR(INDEX(INSUMOS!$C:$C,MATCH(C5194,INSUMOS!$B:$B,0)),"")</f>
        <v/>
      </c>
      <c r="E5194" s="478"/>
      <c r="F5194" s="603" t="str">
        <f>IFERROR(INDEX(INSUMOS!$D:$D,MATCH(C5194,INSUMOS!$B:$B,0)),"")</f>
        <v/>
      </c>
      <c r="G5194" s="615"/>
      <c r="H5194" s="603">
        <f t="shared" si="138"/>
        <v>0</v>
      </c>
      <c r="I5194" s="692"/>
    </row>
    <row r="5195" spans="2:9">
      <c r="B5195" s="599"/>
      <c r="C5195" s="682"/>
      <c r="D5195" s="601" t="str">
        <f>IFERROR(INDEX(INSUMOS!$C:$C,MATCH(C5195,INSUMOS!$B:$B,0)),"")</f>
        <v/>
      </c>
      <c r="E5195" s="478"/>
      <c r="F5195" s="603" t="str">
        <f>IFERROR(INDEX(INSUMOS!$D:$D,MATCH(C5195,INSUMOS!$B:$B,0)),"")</f>
        <v/>
      </c>
      <c r="G5195" s="615"/>
      <c r="H5195" s="603">
        <f t="shared" si="138"/>
        <v>0</v>
      </c>
      <c r="I5195" s="692"/>
    </row>
    <row r="5196" spans="2:9">
      <c r="B5196" s="599"/>
      <c r="C5196" s="708"/>
      <c r="D5196" s="601" t="str">
        <f>IFERROR(INDEX(INSUMOS!$C:$C,MATCH(C5196,INSUMOS!$B:$B,0)),"")</f>
        <v/>
      </c>
      <c r="E5196" s="478"/>
      <c r="F5196" s="603" t="str">
        <f>IFERROR(INDEX(INSUMOS!$D:$D,MATCH(C5196,INSUMOS!$B:$B,0)),"")</f>
        <v/>
      </c>
      <c r="G5196" s="615"/>
      <c r="H5196" s="603">
        <f t="shared" si="138"/>
        <v>0</v>
      </c>
      <c r="I5196" s="692"/>
    </row>
    <row r="5197" spans="2:9">
      <c r="B5197" s="599"/>
      <c r="C5197" s="708"/>
      <c r="D5197" s="601" t="str">
        <f>IFERROR(INDEX(INSUMOS!$C:$C,MATCH(C5197,INSUMOS!$B:$B,0)),"")</f>
        <v/>
      </c>
      <c r="E5197" s="478"/>
      <c r="F5197" s="603" t="str">
        <f>IFERROR(INDEX(INSUMOS!$D:$D,MATCH(C5197,INSUMOS!$B:$B,0)),"")</f>
        <v/>
      </c>
      <c r="G5197" s="615"/>
      <c r="H5197" s="603">
        <f t="shared" si="138"/>
        <v>0</v>
      </c>
      <c r="I5197" s="692"/>
    </row>
    <row r="5198" spans="2:9">
      <c r="B5198" s="599"/>
      <c r="C5198" s="708"/>
      <c r="D5198" s="601" t="str">
        <f>IFERROR(INDEX(INSUMOS!$C:$C,MATCH(C5198,INSUMOS!$B:$B,0)),"")</f>
        <v/>
      </c>
      <c r="E5198" s="712"/>
      <c r="F5198" s="603" t="str">
        <f>IFERROR(INDEX(INSUMOS!$D:$D,MATCH(C5198,INSUMOS!$B:$B,0)),"")</f>
        <v/>
      </c>
      <c r="G5198" s="615"/>
      <c r="H5198" s="603">
        <f t="shared" si="138"/>
        <v>0</v>
      </c>
      <c r="I5198" s="692"/>
    </row>
    <row r="5199" spans="2:9">
      <c r="B5199" s="599"/>
      <c r="C5199" s="606"/>
      <c r="D5199" s="601"/>
      <c r="E5199" s="602"/>
      <c r="F5199" s="602"/>
      <c r="G5199" s="601"/>
      <c r="H5199" s="614" t="s">
        <v>307</v>
      </c>
      <c r="I5199" s="699">
        <f>SUM(H5186:H5198)</f>
        <v>349136</v>
      </c>
    </row>
    <row r="5200" spans="2:9">
      <c r="B5200" s="599"/>
      <c r="C5200" s="691" t="s">
        <v>308</v>
      </c>
      <c r="D5200" s="601"/>
      <c r="E5200" s="602"/>
      <c r="F5200" s="602"/>
      <c r="G5200" s="601"/>
      <c r="H5200" s="602"/>
      <c r="I5200" s="692"/>
    </row>
    <row r="5201" spans="2:9">
      <c r="B5201" s="693" t="s">
        <v>295</v>
      </c>
      <c r="C5201" s="694" t="s">
        <v>296</v>
      </c>
      <c r="D5201" s="598" t="s">
        <v>309</v>
      </c>
      <c r="E5201" s="612" t="s">
        <v>310</v>
      </c>
      <c r="F5201" s="612"/>
      <c r="G5201" s="613" t="s">
        <v>311</v>
      </c>
      <c r="H5201" s="614" t="s">
        <v>301</v>
      </c>
      <c r="I5201" s="692"/>
    </row>
    <row r="5202" spans="2:9">
      <c r="B5202" s="599"/>
      <c r="C5202" s="606" t="s">
        <v>521</v>
      </c>
      <c r="D5202" s="601">
        <v>1</v>
      </c>
      <c r="E5202" s="615">
        <f>IFERROR(INDEX('MANO DE OBRA'!$F:$F,MATCH(C5202,'MANO DE OBRA'!$B:$B,0)),"")</f>
        <v>0.77116642793298318</v>
      </c>
      <c r="F5202" s="603">
        <f>IFERROR(INDEX('MANO DE OBRA'!$J:$J,MATCH(C5202,'MANO DE OBRA'!$B:$B,0)),"")</f>
        <v>103371.47181666666</v>
      </c>
      <c r="G5202" s="83">
        <v>2</v>
      </c>
      <c r="H5202" s="603">
        <f>IFERROR((F5202/G5202)*D5202,0)</f>
        <v>51685.735908333329</v>
      </c>
      <c r="I5202" s="692"/>
    </row>
    <row r="5203" spans="2:9">
      <c r="B5203" s="599"/>
      <c r="C5203" s="606" t="s">
        <v>522</v>
      </c>
      <c r="D5203" s="601">
        <v>1</v>
      </c>
      <c r="E5203" s="615">
        <f>IFERROR(INDEX('MANO DE OBRA'!$F:$F,MATCH(C5203,'MANO DE OBRA'!$B:$B,0)),"")</f>
        <v>0.60540000000000005</v>
      </c>
      <c r="F5203" s="603">
        <f>IFERROR(INDEX('MANO DE OBRA'!$J:$J,MATCH(C5203,'MANO DE OBRA'!$B:$B,0)),"")</f>
        <v>202385.00786400001</v>
      </c>
      <c r="G5203" s="83">
        <f>+G5202</f>
        <v>2</v>
      </c>
      <c r="H5203" s="603">
        <f>IFERROR((F5203/G5203)*D5203,0)</f>
        <v>101192.50393200001</v>
      </c>
      <c r="I5203" s="692"/>
    </row>
    <row r="5204" spans="2:9">
      <c r="B5204" s="599"/>
      <c r="C5204" s="606"/>
      <c r="D5204" s="601"/>
      <c r="E5204" s="615" t="str">
        <f>IFERROR(INDEX('MANO DE OBRA'!$F:$F,MATCH(C5204,'MANO DE OBRA'!$B:$B,0)),"")</f>
        <v/>
      </c>
      <c r="F5204" s="603" t="str">
        <f>IFERROR(INDEX('MANO DE OBRA'!$J:$J,MATCH(C5204,'MANO DE OBRA'!$B:$B,0)),"")</f>
        <v/>
      </c>
      <c r="G5204" s="83"/>
      <c r="H5204" s="603">
        <f>IFERROR((F5204/G5204)*D5204,0)</f>
        <v>0</v>
      </c>
      <c r="I5204" s="692"/>
    </row>
    <row r="5205" spans="2:9">
      <c r="B5205" s="599"/>
      <c r="C5205" s="606"/>
      <c r="D5205" s="601"/>
      <c r="E5205" s="602"/>
      <c r="F5205" s="603" t="str">
        <f>IFERROR(INDEX('MANO DE OBRA'!$J:$J,MATCH(C5205,'MANO DE OBRA'!$B:$B,0)),"")</f>
        <v/>
      </c>
      <c r="G5205" s="601"/>
      <c r="H5205" s="614" t="s">
        <v>307</v>
      </c>
      <c r="I5205" s="699">
        <f>SUM(H5202:H5204)</f>
        <v>152878.23984033335</v>
      </c>
    </row>
    <row r="5206" spans="2:9">
      <c r="B5206" s="599"/>
      <c r="C5206" s="691" t="s">
        <v>313</v>
      </c>
      <c r="D5206" s="601"/>
      <c r="E5206" s="602"/>
      <c r="F5206" s="602"/>
      <c r="G5206" s="601"/>
      <c r="H5206" s="602"/>
      <c r="I5206" s="692"/>
    </row>
    <row r="5207" spans="2:9" ht="30">
      <c r="B5207" s="693" t="s">
        <v>295</v>
      </c>
      <c r="C5207" s="694" t="s">
        <v>296</v>
      </c>
      <c r="D5207" s="613" t="s">
        <v>238</v>
      </c>
      <c r="E5207" s="613" t="s">
        <v>22</v>
      </c>
      <c r="F5207" s="613" t="s">
        <v>314</v>
      </c>
      <c r="G5207" s="613" t="s">
        <v>315</v>
      </c>
      <c r="H5207" s="613" t="s">
        <v>301</v>
      </c>
      <c r="I5207" s="692"/>
    </row>
    <row r="5208" spans="2:9">
      <c r="B5208" s="599"/>
      <c r="C5208" s="616" t="s">
        <v>316</v>
      </c>
      <c r="D5208" s="615">
        <v>0.05</v>
      </c>
      <c r="E5208" s="602"/>
      <c r="F5208" s="603">
        <f>+I5205</f>
        <v>152878.23984033335</v>
      </c>
      <c r="G5208" s="601">
        <v>1</v>
      </c>
      <c r="H5208" s="603">
        <f>IFERROR(G5208*F5208*D5208,0)</f>
        <v>7643.9119920166677</v>
      </c>
      <c r="I5208" s="692"/>
    </row>
    <row r="5209" spans="2:9">
      <c r="B5209" s="599"/>
      <c r="C5209" s="606"/>
      <c r="D5209" s="601"/>
      <c r="E5209" s="601" t="str">
        <f>IFERROR(INDEX(INSUMOS!$C:$C,MATCH(C5209,INSUMOS!$B:$B,0)),"")</f>
        <v/>
      </c>
      <c r="F5209" s="700" t="str">
        <f>IFERROR(INDEX(INSUMOS!$D:$D,MATCH(C5209,INSUMOS!$B:$B,0)),"")</f>
        <v/>
      </c>
      <c r="G5209" s="701"/>
      <c r="H5209" s="603">
        <f>IFERROR(G5209*F5209,0)</f>
        <v>0</v>
      </c>
      <c r="I5209" s="692"/>
    </row>
    <row r="5210" spans="2:9">
      <c r="B5210" s="599"/>
      <c r="C5210" s="606"/>
      <c r="D5210" s="601"/>
      <c r="E5210" s="601" t="str">
        <f>IFERROR(INDEX(INSUMOS!$C:$C,MATCH(C5210,INSUMOS!$B:$B,0)),"")</f>
        <v/>
      </c>
      <c r="F5210" s="700" t="str">
        <f>IFERROR(INDEX(INSUMOS!$D:$D,MATCH(C5210,INSUMOS!$B:$B,0)),"")</f>
        <v/>
      </c>
      <c r="G5210" s="701"/>
      <c r="H5210" s="603">
        <f>IFERROR(G5210*F5210,0)</f>
        <v>0</v>
      </c>
      <c r="I5210" s="692"/>
    </row>
    <row r="5211" spans="2:9">
      <c r="B5211" s="599"/>
      <c r="C5211" s="662"/>
      <c r="D5211" s="601"/>
      <c r="E5211" s="601" t="str">
        <f>IFERROR(INDEX(INSUMOS!$C:$C,MATCH(C5211,INSUMOS!$B:$B,0)),"")</f>
        <v/>
      </c>
      <c r="F5211" s="700" t="str">
        <f>IFERROR(INDEX(INSUMOS!$D:$D,MATCH(C5211,INSUMOS!$B:$B,0)),"")</f>
        <v/>
      </c>
      <c r="G5211" s="701"/>
      <c r="H5211" s="603">
        <f>IFERROR(G5211*F5211,0)</f>
        <v>0</v>
      </c>
      <c r="I5211" s="692"/>
    </row>
    <row r="5212" spans="2:9">
      <c r="B5212" s="599"/>
      <c r="C5212" s="662"/>
      <c r="D5212" s="601"/>
      <c r="E5212" s="601" t="str">
        <f>IFERROR(INDEX(INSUMOS!$C:$C,MATCH(C5212,INSUMOS!$B:$B,0)),"")</f>
        <v/>
      </c>
      <c r="F5212" s="700" t="str">
        <f>IFERROR(INDEX(INSUMOS!$D:$D,MATCH(C5212,INSUMOS!$B:$B,0)),"")</f>
        <v/>
      </c>
      <c r="G5212" s="701"/>
      <c r="H5212" s="603">
        <f>IFERROR(G5212*F5212,0)</f>
        <v>0</v>
      </c>
      <c r="I5212" s="692"/>
    </row>
    <row r="5213" spans="2:9">
      <c r="B5213" s="599"/>
      <c r="C5213" s="662"/>
      <c r="D5213" s="601"/>
      <c r="E5213" s="601" t="str">
        <f>IFERROR(INDEX(INSUMOS!$C:$C,MATCH(C5213,INSUMOS!$B:$B,0)),"")</f>
        <v/>
      </c>
      <c r="F5213" s="700" t="str">
        <f>IFERROR(INDEX(INSUMOS!$D:$D,MATCH(C5213,INSUMOS!$B:$B,0)),"")</f>
        <v/>
      </c>
      <c r="G5213" s="701"/>
      <c r="H5213" s="603">
        <f>IFERROR(G5213*F5213,0)</f>
        <v>0</v>
      </c>
      <c r="I5213" s="692"/>
    </row>
    <row r="5214" spans="2:9">
      <c r="B5214" s="599"/>
      <c r="C5214" s="606"/>
      <c r="D5214" s="601"/>
      <c r="E5214" s="601" t="str">
        <f>IFERROR(INDEX(INSUMOS!$C:$C,MATCH(C5214,INSUMOS!$B:$B,0)),"")</f>
        <v/>
      </c>
      <c r="F5214" s="602"/>
      <c r="G5214" s="601"/>
      <c r="H5214" s="614" t="s">
        <v>307</v>
      </c>
      <c r="I5214" s="699">
        <f>SUM(H5208:H5213)</f>
        <v>7643.9119920166677</v>
      </c>
    </row>
    <row r="5215" spans="2:9">
      <c r="B5215" s="599"/>
      <c r="C5215" s="691" t="s">
        <v>317</v>
      </c>
      <c r="D5215" s="601"/>
      <c r="E5215" s="602"/>
      <c r="F5215" s="602"/>
      <c r="G5215" s="601"/>
      <c r="H5215" s="602"/>
      <c r="I5215" s="692"/>
    </row>
    <row r="5216" spans="2:9" ht="30">
      <c r="B5216" s="693" t="s">
        <v>295</v>
      </c>
      <c r="C5216" s="694" t="s">
        <v>296</v>
      </c>
      <c r="D5216" s="613" t="s">
        <v>238</v>
      </c>
      <c r="E5216" s="613" t="s">
        <v>22</v>
      </c>
      <c r="F5216" s="613" t="s">
        <v>314</v>
      </c>
      <c r="G5216" s="613" t="s">
        <v>315</v>
      </c>
      <c r="H5216" s="598" t="s">
        <v>301</v>
      </c>
      <c r="I5216" s="692"/>
    </row>
    <row r="5217" spans="2:10">
      <c r="B5217" s="599"/>
      <c r="C5217" s="616" t="s">
        <v>461</v>
      </c>
      <c r="D5217" s="615">
        <v>0.01</v>
      </c>
      <c r="E5217" s="617">
        <v>1</v>
      </c>
      <c r="F5217" s="603">
        <f>+I5205</f>
        <v>152878.23984033335</v>
      </c>
      <c r="G5217" s="601">
        <v>0.01</v>
      </c>
      <c r="H5217" s="603">
        <f>IFERROR(G5217*F5217,0)</f>
        <v>1528.7823984033334</v>
      </c>
      <c r="I5217" s="692"/>
    </row>
    <row r="5218" spans="2:10">
      <c r="B5218" s="599"/>
      <c r="C5218" s="662"/>
      <c r="E5218" s="601" t="str">
        <f>IFERROR(INDEX(INSUMOS!$C:$C,MATCH(C5218,INSUMOS!$B:$B,0)),"")</f>
        <v/>
      </c>
      <c r="F5218" s="603" t="str">
        <f>IFERROR(INDEX(INSUMOS!$D:$D,MATCH(C5218,INSUMOS!$B:$B,0)),"")</f>
        <v/>
      </c>
      <c r="G5218" s="601">
        <v>1</v>
      </c>
      <c r="H5218" s="603">
        <f>IFERROR(G5218*F5218,0)</f>
        <v>0</v>
      </c>
      <c r="I5218" s="692"/>
    </row>
    <row r="5219" spans="2:10">
      <c r="B5219" s="599"/>
      <c r="C5219" s="606"/>
      <c r="D5219" s="601" t="str">
        <f>IFERROR(INDEX(INSUMOS!$C:$C,MATCH(C5219,INSUMOS!$B:$B,0)),"")</f>
        <v/>
      </c>
      <c r="E5219" s="602"/>
      <c r="F5219" s="603" t="str">
        <f>IFERROR(INDEX(INSUMOS!$D:$D,MATCH(C5219,INSUMOS!$B:$B,0)),"")</f>
        <v/>
      </c>
      <c r="G5219" s="601"/>
      <c r="H5219" s="603">
        <f>IFERROR(G5219*F5219,0)</f>
        <v>0</v>
      </c>
      <c r="I5219" s="692"/>
    </row>
    <row r="5220" spans="2:10" ht="15.75" thickBot="1">
      <c r="B5220" s="702"/>
      <c r="C5220" s="703"/>
      <c r="D5220" s="704"/>
      <c r="E5220" s="705"/>
      <c r="F5220" s="705"/>
      <c r="G5220" s="704"/>
      <c r="H5220" s="706" t="s">
        <v>307</v>
      </c>
      <c r="I5220" s="707">
        <f>SUM(H5217:H5219)</f>
        <v>1528.7823984033334</v>
      </c>
    </row>
    <row r="5221" spans="2:10" ht="15.75" thickBot="1"/>
    <row r="5222" spans="2:10" ht="33" customHeight="1" thickBot="1">
      <c r="B5222" s="571"/>
      <c r="C5222" s="572" t="str">
        <f>+$C$2</f>
        <v>MANTENIMIENTO RESTAURANTES ESCOLARES</v>
      </c>
      <c r="D5222" s="573"/>
      <c r="E5222" s="573"/>
      <c r="F5222" s="573"/>
      <c r="G5222" s="574"/>
      <c r="H5222" s="575"/>
      <c r="I5222" s="576"/>
    </row>
    <row r="5223" spans="2:10" ht="33" customHeight="1" thickBot="1">
      <c r="B5223" s="577"/>
      <c r="C5223" s="578" t="str">
        <f>+$C$3</f>
        <v>GOBERNACION DE ANTIOQUIA</v>
      </c>
      <c r="D5223" s="579"/>
      <c r="E5223" s="579"/>
      <c r="F5223" s="579"/>
      <c r="G5223" s="580"/>
      <c r="H5223" s="581"/>
      <c r="I5223" s="582"/>
    </row>
    <row r="5224" spans="2:10" ht="15.75" thickBot="1">
      <c r="B5224" s="593"/>
      <c r="I5224" s="595"/>
    </row>
    <row r="5225" spans="2:10" ht="15.75" thickBot="1">
      <c r="B5225" s="523" t="s">
        <v>6</v>
      </c>
      <c r="C5225" s="773" t="str">
        <f>INDEX(ACTIVIDADES!$C:$C,MATCH(B5226,ACTIVIDADES!$B:$B,0))</f>
        <v>Suministro e instalación de tubería de ACERO DE CARBONO SCH40 1/2". Incluye: Accesorios, estopa, traba rosca química fuerza alta y media, pintura anticorrosiva y todos los elementos necesarios para su correcta instalación y funcionamiento.</v>
      </c>
      <c r="D5225" s="774"/>
      <c r="E5225" s="774"/>
      <c r="F5225" s="774"/>
      <c r="G5225" s="775"/>
      <c r="H5225" s="587" t="s">
        <v>289</v>
      </c>
      <c r="I5225" s="588" t="s">
        <v>290</v>
      </c>
    </row>
    <row r="5226" spans="2:10">
      <c r="B5226" s="779">
        <f>+ACTIVIDADES!B160</f>
        <v>14.01</v>
      </c>
      <c r="C5226" s="776"/>
      <c r="D5226" s="777"/>
      <c r="E5226" s="777"/>
      <c r="F5226" s="777"/>
      <c r="G5226" s="778"/>
      <c r="H5226" s="585">
        <f>IF(I5229=0,0,I5250/I5229)</f>
        <v>0.35339708179611218</v>
      </c>
      <c r="I5226" s="688">
        <f>IF(I5229=0,0,I5256/I5229)</f>
        <v>0.6100027530225357</v>
      </c>
    </row>
    <row r="5227" spans="2:10" ht="15.75" thickBot="1">
      <c r="B5227" s="780"/>
      <c r="C5227" s="776"/>
      <c r="D5227" s="777"/>
      <c r="E5227" s="777"/>
      <c r="F5227" s="777"/>
      <c r="G5227" s="778"/>
      <c r="H5227" s="587" t="s">
        <v>291</v>
      </c>
      <c r="I5227" s="588" t="s">
        <v>292</v>
      </c>
    </row>
    <row r="5228" spans="2:10" ht="15.75" thickBot="1">
      <c r="B5228" s="523" t="s">
        <v>22</v>
      </c>
      <c r="C5228" s="776"/>
      <c r="D5228" s="777"/>
      <c r="E5228" s="777"/>
      <c r="F5228" s="777"/>
      <c r="G5228" s="778"/>
      <c r="H5228" s="585">
        <f>IF(I5229=0,0,I5265/I5229)</f>
        <v>3.0500137651126788E-2</v>
      </c>
      <c r="I5228" s="688">
        <f>IF(I5229=0,0,I5271/I5229)</f>
        <v>6.1000275302253567E-3</v>
      </c>
    </row>
    <row r="5229" spans="2:10">
      <c r="B5229" s="565" t="str">
        <f>INDEX(ACTIVIDADES!$D:$D,MATCH(B5226,ACTIVIDADES!$B:$B,0))</f>
        <v>m</v>
      </c>
      <c r="C5229" s="776"/>
      <c r="D5229" s="777"/>
      <c r="E5229" s="777"/>
      <c r="F5229" s="777"/>
      <c r="G5229" s="778"/>
      <c r="H5229" s="689" t="s">
        <v>293</v>
      </c>
      <c r="I5229" s="690">
        <f>SUM(I5250:I5271)</f>
        <v>62654.733557688334</v>
      </c>
      <c r="J5229" s="570">
        <f>+B5226</f>
        <v>14.01</v>
      </c>
    </row>
    <row r="5230" spans="2:10">
      <c r="B5230" s="599"/>
      <c r="C5230" s="691" t="s">
        <v>294</v>
      </c>
      <c r="D5230" s="601"/>
      <c r="E5230" s="602"/>
      <c r="F5230" s="602"/>
      <c r="G5230" s="601"/>
      <c r="H5230" s="602"/>
      <c r="I5230" s="692"/>
    </row>
    <row r="5231" spans="2:10">
      <c r="B5231" s="693" t="s">
        <v>295</v>
      </c>
      <c r="C5231" s="694" t="s">
        <v>296</v>
      </c>
      <c r="D5231" s="598" t="s">
        <v>297</v>
      </c>
      <c r="E5231" s="598" t="s">
        <v>298</v>
      </c>
      <c r="F5231" s="598" t="s">
        <v>299</v>
      </c>
      <c r="G5231" s="598" t="s">
        <v>300</v>
      </c>
      <c r="H5231" s="598" t="s">
        <v>301</v>
      </c>
      <c r="I5231" s="692"/>
    </row>
    <row r="5232" spans="2:10">
      <c r="B5232" s="599"/>
      <c r="C5232" s="715" t="s">
        <v>569</v>
      </c>
      <c r="D5232" s="601" t="str">
        <f>IFERROR(INDEX(INSUMOS!$C:$C,MATCH(C5232,INSUMOS!$B:$B,0)),"")</f>
        <v>m</v>
      </c>
      <c r="E5232" s="100">
        <v>1.05</v>
      </c>
      <c r="F5232" s="603">
        <f>IFERROR(INDEX(INSUMOS!$D:$D,MATCH(C5232,INSUMOS!$B:$B,0)),"")</f>
        <v>14600</v>
      </c>
      <c r="G5232" s="615"/>
      <c r="H5232" s="603">
        <f>IFERROR(G5232*F5232*E5232+F5232*E5232,0)</f>
        <v>15330</v>
      </c>
      <c r="I5232" s="692"/>
    </row>
    <row r="5233" spans="2:9">
      <c r="B5233" s="599"/>
      <c r="C5233" s="715" t="s">
        <v>570</v>
      </c>
      <c r="D5233" s="601" t="str">
        <f>IFERROR(INDEX(INSUMOS!$C:$C,MATCH(C5233,INSUMOS!$B:$B,0)),"")</f>
        <v>un</v>
      </c>
      <c r="E5233" s="478">
        <v>0.18</v>
      </c>
      <c r="F5233" s="603">
        <f>IFERROR(INDEX(INSUMOS!$D:$D,MATCH(C5233,INSUMOS!$B:$B,0)),"")</f>
        <v>1900</v>
      </c>
      <c r="G5233" s="615"/>
      <c r="H5233" s="603">
        <f t="shared" ref="H5233:H5249" si="139">IFERROR(G5233*F5233*E5233+F5233*E5233,0)</f>
        <v>342</v>
      </c>
      <c r="I5233" s="692"/>
    </row>
    <row r="5234" spans="2:9">
      <c r="B5234" s="599"/>
      <c r="C5234" s="708" t="s">
        <v>571</v>
      </c>
      <c r="D5234" s="601" t="str">
        <f>IFERROR(INDEX(INSUMOS!$C:$C,MATCH(C5234,INSUMOS!$B:$B,0)),"")</f>
        <v>un</v>
      </c>
      <c r="E5234" s="478">
        <v>0.59</v>
      </c>
      <c r="F5234" s="603">
        <f>IFERROR(INDEX(INSUMOS!$D:$D,MATCH(C5234,INSUMOS!$B:$B,0)),"")</f>
        <v>1800</v>
      </c>
      <c r="G5234" s="615"/>
      <c r="H5234" s="603">
        <f t="shared" si="139"/>
        <v>1062</v>
      </c>
      <c r="I5234" s="692"/>
    </row>
    <row r="5235" spans="2:9" ht="30">
      <c r="B5235" s="599"/>
      <c r="C5235" s="708" t="s">
        <v>572</v>
      </c>
      <c r="D5235" s="601" t="str">
        <f>IFERROR(INDEX(INSUMOS!$C:$C,MATCH(C5235,INSUMOS!$B:$B,0)),"")</f>
        <v>un</v>
      </c>
      <c r="E5235" s="478">
        <v>0.14000000000000001</v>
      </c>
      <c r="F5235" s="603">
        <f>IFERROR(INDEX(INSUMOS!$D:$D,MATCH(C5235,INSUMOS!$B:$B,0)),"")</f>
        <v>2300</v>
      </c>
      <c r="G5235" s="615"/>
      <c r="H5235" s="603">
        <f t="shared" si="139"/>
        <v>322.00000000000006</v>
      </c>
      <c r="I5235" s="692"/>
    </row>
    <row r="5236" spans="2:9">
      <c r="B5236" s="599"/>
      <c r="C5236" s="708" t="s">
        <v>573</v>
      </c>
      <c r="D5236" s="601" t="str">
        <f>IFERROR(INDEX(INSUMOS!$C:$C,MATCH(C5236,INSUMOS!$B:$B,0)),"")</f>
        <v>un</v>
      </c>
      <c r="E5236" s="478">
        <v>0.14000000000000001</v>
      </c>
      <c r="F5236" s="603">
        <f>IFERROR(INDEX(INSUMOS!$D:$D,MATCH(C5236,INSUMOS!$B:$B,0)),"")</f>
        <v>3550</v>
      </c>
      <c r="G5236" s="615"/>
      <c r="H5236" s="603">
        <f>IFERROR(G5236*F5236*E5236+F5236*E5236,0)</f>
        <v>497.00000000000006</v>
      </c>
      <c r="I5236" s="692"/>
    </row>
    <row r="5237" spans="2:9">
      <c r="B5237" s="599"/>
      <c r="C5237" s="708" t="s">
        <v>574</v>
      </c>
      <c r="D5237" s="601" t="str">
        <f>IFERROR(INDEX(INSUMOS!$C:$C,MATCH(C5237,INSUMOS!$B:$B,0)),"")</f>
        <v>un</v>
      </c>
      <c r="E5237" s="478">
        <v>0.14000000000000001</v>
      </c>
      <c r="F5237" s="603">
        <f>IFERROR(INDEX(INSUMOS!$D:$D,MATCH(C5237,INSUMOS!$B:$B,0)),"")</f>
        <v>6550</v>
      </c>
      <c r="G5237" s="615"/>
      <c r="H5237" s="603">
        <f>IFERROR(G5237*F5237*E5237+F5237*E5237,0)</f>
        <v>917.00000000000011</v>
      </c>
      <c r="I5237" s="692"/>
    </row>
    <row r="5238" spans="2:9">
      <c r="B5238" s="599"/>
      <c r="C5238" s="708" t="s">
        <v>575</v>
      </c>
      <c r="D5238" s="601" t="str">
        <f>IFERROR(INDEX(INSUMOS!$C:$C,MATCH(C5238,INSUMOS!$B:$B,0)),"")</f>
        <v>un</v>
      </c>
      <c r="E5238" s="478">
        <v>0.17</v>
      </c>
      <c r="F5238" s="603">
        <f>IFERROR(INDEX(INSUMOS!$D:$D,MATCH(C5238,INSUMOS!$B:$B,0)),"")</f>
        <v>1500</v>
      </c>
      <c r="G5238" s="615"/>
      <c r="H5238" s="603">
        <f>IFERROR(G5238*F5238*E5238+F5238*E5238,0)</f>
        <v>255.00000000000003</v>
      </c>
      <c r="I5238" s="692"/>
    </row>
    <row r="5239" spans="2:9">
      <c r="B5239" s="599"/>
      <c r="C5239" s="708" t="s">
        <v>576</v>
      </c>
      <c r="D5239" s="601" t="str">
        <f>IFERROR(INDEX(INSUMOS!$C:$C,MATCH(C5239,INSUMOS!$B:$B,0)),"")</f>
        <v>un</v>
      </c>
      <c r="E5239" s="478">
        <v>0.02</v>
      </c>
      <c r="F5239" s="603">
        <f>IFERROR(INDEX(INSUMOS!$D:$D,MATCH(C5239,INSUMOS!$B:$B,0)),"")</f>
        <v>8700</v>
      </c>
      <c r="G5239" s="615"/>
      <c r="H5239" s="603">
        <f>IFERROR(G5239*F5239*E5239+F5239*E5239,0)</f>
        <v>174</v>
      </c>
      <c r="I5239" s="692"/>
    </row>
    <row r="5240" spans="2:9">
      <c r="B5240" s="599"/>
      <c r="C5240" s="708" t="s">
        <v>421</v>
      </c>
      <c r="D5240" s="601" t="str">
        <f>IFERROR(INDEX(INSUMOS!$C:$C,MATCH(C5240,INSUMOS!$B:$B,0)),"")</f>
        <v>kg</v>
      </c>
      <c r="E5240" s="478">
        <v>0.02</v>
      </c>
      <c r="F5240" s="603">
        <f>IFERROR(INDEX(INSUMOS!$D:$D,MATCH(C5240,INSUMOS!$B:$B,0)),"")</f>
        <v>19900</v>
      </c>
      <c r="G5240" s="615"/>
      <c r="H5240" s="603">
        <f>IFERROR(G5240*F5240*E5240+F5240*E5240,0)</f>
        <v>398</v>
      </c>
      <c r="I5240" s="692"/>
    </row>
    <row r="5241" spans="2:9">
      <c r="B5241" s="599"/>
      <c r="C5241" s="708" t="s">
        <v>405</v>
      </c>
      <c r="D5241" s="601" t="str">
        <f>IFERROR(INDEX(INSUMOS!$C:$C,MATCH(C5241,INSUMOS!$B:$B,0)),"")</f>
        <v>gal</v>
      </c>
      <c r="E5241" s="478">
        <v>0.01</v>
      </c>
      <c r="F5241" s="603">
        <f>IFERROR(INDEX(INSUMOS!$D:$D,MATCH(C5241,INSUMOS!$B:$B,0)),"")</f>
        <v>74900</v>
      </c>
      <c r="G5241" s="615"/>
      <c r="H5241" s="603">
        <f t="shared" si="139"/>
        <v>749</v>
      </c>
      <c r="I5241" s="692"/>
    </row>
    <row r="5242" spans="2:9">
      <c r="B5242" s="599"/>
      <c r="C5242" s="708" t="s">
        <v>577</v>
      </c>
      <c r="D5242" s="601" t="str">
        <f>IFERROR(INDEX(INSUMOS!$C:$C,MATCH(C5242,INSUMOS!$B:$B,0)),"")</f>
        <v>un</v>
      </c>
      <c r="E5242" s="478">
        <v>0.02</v>
      </c>
      <c r="F5242" s="603">
        <f>IFERROR(INDEX(INSUMOS!$D:$D,MATCH(C5242,INSUMOS!$B:$B,0)),"")</f>
        <v>5600</v>
      </c>
      <c r="G5242" s="615"/>
      <c r="H5242" s="603">
        <f t="shared" si="139"/>
        <v>112</v>
      </c>
      <c r="I5242" s="692"/>
    </row>
    <row r="5243" spans="2:9">
      <c r="B5243" s="599"/>
      <c r="C5243" s="708" t="s">
        <v>578</v>
      </c>
      <c r="D5243" s="601" t="str">
        <f>IFERROR(INDEX(INSUMOS!$C:$C,MATCH(C5243,INSUMOS!$B:$B,0)),"")</f>
        <v>kg</v>
      </c>
      <c r="E5243" s="478">
        <v>0.01</v>
      </c>
      <c r="F5243" s="603">
        <f>IFERROR(INDEX(INSUMOS!$D:$D,MATCH(C5243,INSUMOS!$B:$B,0)),"")</f>
        <v>2800</v>
      </c>
      <c r="G5243" s="615"/>
      <c r="H5243" s="603">
        <f t="shared" si="139"/>
        <v>28</v>
      </c>
      <c r="I5243" s="692"/>
    </row>
    <row r="5244" spans="2:9">
      <c r="B5244" s="599"/>
      <c r="C5244" s="708" t="s">
        <v>377</v>
      </c>
      <c r="D5244" s="601" t="str">
        <f>IFERROR(INDEX(INSUMOS!$C:$C,MATCH(C5244,INSUMOS!$B:$B,0)),"")</f>
        <v>gal</v>
      </c>
      <c r="E5244" s="478">
        <v>0</v>
      </c>
      <c r="F5244" s="603">
        <f>IFERROR(INDEX(INSUMOS!$D:$D,MATCH(C5244,INSUMOS!$B:$B,0)),"")</f>
        <v>55800</v>
      </c>
      <c r="G5244" s="615"/>
      <c r="H5244" s="603">
        <f t="shared" si="139"/>
        <v>0</v>
      </c>
      <c r="I5244" s="692"/>
    </row>
    <row r="5245" spans="2:9" ht="30">
      <c r="B5245" s="599"/>
      <c r="C5245" s="708" t="s">
        <v>579</v>
      </c>
      <c r="D5245" s="601" t="str">
        <f>IFERROR(INDEX(INSUMOS!$C:$C,MATCH(C5245,INSUMOS!$B:$B,0)),"")</f>
        <v>un</v>
      </c>
      <c r="E5245" s="478">
        <v>0.04</v>
      </c>
      <c r="F5245" s="603">
        <f>IFERROR(INDEX(INSUMOS!$D:$D,MATCH(C5245,INSUMOS!$B:$B,0)),"")</f>
        <v>27900</v>
      </c>
      <c r="G5245" s="615"/>
      <c r="H5245" s="603">
        <f t="shared" si="139"/>
        <v>1116</v>
      </c>
      <c r="I5245" s="692"/>
    </row>
    <row r="5246" spans="2:9">
      <c r="B5246" s="599"/>
      <c r="C5246" s="708" t="s">
        <v>580</v>
      </c>
      <c r="D5246" s="601" t="str">
        <f>IFERROR(INDEX(INSUMOS!$C:$C,MATCH(C5246,INSUMOS!$B:$B,0)),"")</f>
        <v>un</v>
      </c>
      <c r="E5246" s="478">
        <v>0.4</v>
      </c>
      <c r="F5246" s="603">
        <f>IFERROR(INDEX(INSUMOS!$D:$D,MATCH(C5246,INSUMOS!$B:$B,0)),"")</f>
        <v>2100</v>
      </c>
      <c r="G5246" s="615"/>
      <c r="H5246" s="603">
        <f t="shared" si="139"/>
        <v>840</v>
      </c>
      <c r="I5246" s="692"/>
    </row>
    <row r="5247" spans="2:9">
      <c r="B5247" s="599"/>
      <c r="C5247" s="708"/>
      <c r="D5247" s="601" t="str">
        <f>IFERROR(INDEX(INSUMOS!$C:$C,MATCH(C5247,INSUMOS!$B:$B,0)),"")</f>
        <v/>
      </c>
      <c r="E5247" s="478"/>
      <c r="F5247" s="603" t="str">
        <f>IFERROR(INDEX(INSUMOS!$D:$D,MATCH(C5247,INSUMOS!$B:$B,0)),"")</f>
        <v/>
      </c>
      <c r="G5247" s="615"/>
      <c r="H5247" s="603">
        <f t="shared" si="139"/>
        <v>0</v>
      </c>
      <c r="I5247" s="692"/>
    </row>
    <row r="5248" spans="2:9">
      <c r="B5248" s="599"/>
      <c r="C5248" s="708"/>
      <c r="D5248" s="601" t="str">
        <f>IFERROR(INDEX(INSUMOS!$C:$C,MATCH(C5248,INSUMOS!$B:$B,0)),"")</f>
        <v/>
      </c>
      <c r="E5248" s="478"/>
      <c r="F5248" s="603" t="str">
        <f>IFERROR(INDEX(INSUMOS!$D:$D,MATCH(C5248,INSUMOS!$B:$B,0)),"")</f>
        <v/>
      </c>
      <c r="G5248" s="615"/>
      <c r="H5248" s="603">
        <f t="shared" si="139"/>
        <v>0</v>
      </c>
      <c r="I5248" s="692"/>
    </row>
    <row r="5249" spans="2:9">
      <c r="B5249" s="599"/>
      <c r="C5249" s="708"/>
      <c r="D5249" s="601" t="str">
        <f>IFERROR(INDEX(INSUMOS!$C:$C,MATCH(C5249,INSUMOS!$B:$B,0)),"")</f>
        <v/>
      </c>
      <c r="E5249" s="712"/>
      <c r="F5249" s="603" t="str">
        <f>IFERROR(INDEX(INSUMOS!$D:$D,MATCH(C5249,INSUMOS!$B:$B,0)),"")</f>
        <v/>
      </c>
      <c r="G5249" s="615"/>
      <c r="H5249" s="603">
        <f t="shared" si="139"/>
        <v>0</v>
      </c>
      <c r="I5249" s="692"/>
    </row>
    <row r="5250" spans="2:9">
      <c r="B5250" s="599"/>
      <c r="C5250" s="606"/>
      <c r="D5250" s="601"/>
      <c r="E5250" s="602"/>
      <c r="F5250" s="602"/>
      <c r="G5250" s="601"/>
      <c r="H5250" s="614" t="s">
        <v>307</v>
      </c>
      <c r="I5250" s="699">
        <f>SUM(H5232:H5249)</f>
        <v>22142</v>
      </c>
    </row>
    <row r="5251" spans="2:9">
      <c r="B5251" s="599"/>
      <c r="C5251" s="691" t="s">
        <v>308</v>
      </c>
      <c r="D5251" s="601"/>
      <c r="E5251" s="602"/>
      <c r="F5251" s="602"/>
      <c r="G5251" s="601"/>
      <c r="H5251" s="602"/>
      <c r="I5251" s="692"/>
    </row>
    <row r="5252" spans="2:9">
      <c r="B5252" s="693" t="s">
        <v>295</v>
      </c>
      <c r="C5252" s="694" t="s">
        <v>296</v>
      </c>
      <c r="D5252" s="598" t="s">
        <v>309</v>
      </c>
      <c r="E5252" s="612" t="s">
        <v>310</v>
      </c>
      <c r="F5252" s="612"/>
      <c r="G5252" s="613" t="s">
        <v>311</v>
      </c>
      <c r="H5252" s="614" t="s">
        <v>301</v>
      </c>
      <c r="I5252" s="692"/>
    </row>
    <row r="5253" spans="2:9">
      <c r="B5253" s="599"/>
      <c r="C5253" s="606" t="s">
        <v>487</v>
      </c>
      <c r="D5253" s="601">
        <v>1</v>
      </c>
      <c r="E5253" s="615">
        <f>IFERROR(INDEX('MANO DE OBRA'!$F:$F,MATCH(C5253,'MANO DE OBRA'!$B:$B,0)),"")</f>
        <v>0.60540000000000005</v>
      </c>
      <c r="F5253" s="603">
        <f>IFERROR(INDEX('MANO DE OBRA'!$J:$J,MATCH(C5253,'MANO DE OBRA'!$B:$B,0)),"")</f>
        <v>202385.00786400001</v>
      </c>
      <c r="G5253" s="83">
        <v>8</v>
      </c>
      <c r="H5253" s="603">
        <f>IFERROR((F5253/G5253)*D5253,0)</f>
        <v>25298.125983000002</v>
      </c>
      <c r="I5253" s="692"/>
    </row>
    <row r="5254" spans="2:9">
      <c r="B5254" s="599"/>
      <c r="C5254" s="606" t="s">
        <v>312</v>
      </c>
      <c r="D5254" s="601">
        <v>1</v>
      </c>
      <c r="E5254" s="615">
        <f>IFERROR(INDEX('MANO DE OBRA'!$F:$F,MATCH(C5254,'MANO DE OBRA'!$B:$B,0)),"")</f>
        <v>0.77116642793298318</v>
      </c>
      <c r="F5254" s="603">
        <f>IFERROR(INDEX('MANO DE OBRA'!$J:$J,MATCH(C5254,'MANO DE OBRA'!$B:$B,0)),"")</f>
        <v>103371.47181666666</v>
      </c>
      <c r="G5254" s="83">
        <f>+G5253</f>
        <v>8</v>
      </c>
      <c r="H5254" s="603">
        <f>IFERROR((F5254/G5254)*D5254,0)</f>
        <v>12921.433977083332</v>
      </c>
      <c r="I5254" s="692"/>
    </row>
    <row r="5255" spans="2:9">
      <c r="B5255" s="599"/>
      <c r="C5255" s="606"/>
      <c r="D5255" s="601"/>
      <c r="E5255" s="615" t="str">
        <f>IFERROR(INDEX('MANO DE OBRA'!$F:$F,MATCH(C5255,'MANO DE OBRA'!$B:$B,0)),"")</f>
        <v/>
      </c>
      <c r="F5255" s="603" t="str">
        <f>IFERROR(INDEX('MANO DE OBRA'!$J:$J,MATCH(C5255,'MANO DE OBRA'!$B:$B,0)),"")</f>
        <v/>
      </c>
      <c r="G5255" s="83"/>
      <c r="H5255" s="603">
        <f>IFERROR((F5255/G5255)*D5255,0)</f>
        <v>0</v>
      </c>
      <c r="I5255" s="692"/>
    </row>
    <row r="5256" spans="2:9">
      <c r="B5256" s="599"/>
      <c r="C5256" s="606"/>
      <c r="D5256" s="601"/>
      <c r="E5256" s="602"/>
      <c r="F5256" s="603" t="str">
        <f>IFERROR(INDEX('MANO DE OBRA'!$J:$J,MATCH(C5256,'MANO DE OBRA'!$B:$B,0)),"")</f>
        <v/>
      </c>
      <c r="G5256" s="601"/>
      <c r="H5256" s="614" t="s">
        <v>307</v>
      </c>
      <c r="I5256" s="699">
        <f>SUM(H5253:H5255)</f>
        <v>38219.559960083338</v>
      </c>
    </row>
    <row r="5257" spans="2:9">
      <c r="B5257" s="599"/>
      <c r="C5257" s="691" t="s">
        <v>313</v>
      </c>
      <c r="D5257" s="601"/>
      <c r="E5257" s="602"/>
      <c r="F5257" s="602"/>
      <c r="G5257" s="601"/>
      <c r="H5257" s="602"/>
      <c r="I5257" s="692"/>
    </row>
    <row r="5258" spans="2:9" ht="30">
      <c r="B5258" s="693" t="s">
        <v>295</v>
      </c>
      <c r="C5258" s="694" t="s">
        <v>296</v>
      </c>
      <c r="D5258" s="613" t="s">
        <v>238</v>
      </c>
      <c r="E5258" s="613" t="s">
        <v>22</v>
      </c>
      <c r="F5258" s="613" t="s">
        <v>314</v>
      </c>
      <c r="G5258" s="613" t="s">
        <v>315</v>
      </c>
      <c r="H5258" s="613" t="s">
        <v>301</v>
      </c>
      <c r="I5258" s="692"/>
    </row>
    <row r="5259" spans="2:9">
      <c r="B5259" s="599"/>
      <c r="C5259" s="616" t="s">
        <v>316</v>
      </c>
      <c r="D5259" s="615">
        <v>0.05</v>
      </c>
      <c r="E5259" s="602"/>
      <c r="F5259" s="603">
        <f>+I5256</f>
        <v>38219.559960083338</v>
      </c>
      <c r="G5259" s="601">
        <v>1</v>
      </c>
      <c r="H5259" s="603">
        <f>IFERROR(G5259*F5259*D5259,0)</f>
        <v>1910.9779980041669</v>
      </c>
      <c r="I5259" s="692"/>
    </row>
    <row r="5260" spans="2:9">
      <c r="B5260" s="599"/>
      <c r="C5260" s="606"/>
      <c r="D5260" s="601"/>
      <c r="E5260" s="601" t="str">
        <f>IFERROR(INDEX(INSUMOS!$C:$C,MATCH(C5260,INSUMOS!$B:$B,0)),"")</f>
        <v/>
      </c>
      <c r="F5260" s="700" t="str">
        <f>IFERROR(INDEX(INSUMOS!$D:$D,MATCH(C5260,INSUMOS!$B:$B,0)),"")</f>
        <v/>
      </c>
      <c r="G5260" s="701"/>
      <c r="H5260" s="603">
        <f>IFERROR(G5260*F5260,0)</f>
        <v>0</v>
      </c>
      <c r="I5260" s="692"/>
    </row>
    <row r="5261" spans="2:9">
      <c r="B5261" s="599"/>
      <c r="C5261" s="606"/>
      <c r="D5261" s="601"/>
      <c r="E5261" s="601" t="str">
        <f>IFERROR(INDEX(INSUMOS!$C:$C,MATCH(C5261,INSUMOS!$B:$B,0)),"")</f>
        <v/>
      </c>
      <c r="F5261" s="700" t="str">
        <f>IFERROR(INDEX(INSUMOS!$D:$D,MATCH(C5261,INSUMOS!$B:$B,0)),"")</f>
        <v/>
      </c>
      <c r="G5261" s="701"/>
      <c r="H5261" s="603">
        <f>IFERROR(G5261*F5261,0)</f>
        <v>0</v>
      </c>
      <c r="I5261" s="692"/>
    </row>
    <row r="5262" spans="2:9">
      <c r="B5262" s="599"/>
      <c r="C5262" s="662"/>
      <c r="D5262" s="601"/>
      <c r="E5262" s="601" t="str">
        <f>IFERROR(INDEX(INSUMOS!$C:$C,MATCH(C5262,INSUMOS!$B:$B,0)),"")</f>
        <v/>
      </c>
      <c r="F5262" s="700" t="str">
        <f>IFERROR(INDEX(INSUMOS!$D:$D,MATCH(C5262,INSUMOS!$B:$B,0)),"")</f>
        <v/>
      </c>
      <c r="G5262" s="701"/>
      <c r="H5262" s="603">
        <f>IFERROR(G5262*F5262,0)</f>
        <v>0</v>
      </c>
      <c r="I5262" s="692"/>
    </row>
    <row r="5263" spans="2:9">
      <c r="B5263" s="599"/>
      <c r="C5263" s="662"/>
      <c r="D5263" s="601"/>
      <c r="E5263" s="601" t="str">
        <f>IFERROR(INDEX(INSUMOS!$C:$C,MATCH(C5263,INSUMOS!$B:$B,0)),"")</f>
        <v/>
      </c>
      <c r="F5263" s="700" t="str">
        <f>IFERROR(INDEX(INSUMOS!$D:$D,MATCH(C5263,INSUMOS!$B:$B,0)),"")</f>
        <v/>
      </c>
      <c r="G5263" s="701"/>
      <c r="H5263" s="603">
        <f>IFERROR(G5263*F5263,0)</f>
        <v>0</v>
      </c>
      <c r="I5263" s="692"/>
    </row>
    <row r="5264" spans="2:9">
      <c r="B5264" s="599"/>
      <c r="C5264" s="662"/>
      <c r="D5264" s="601"/>
      <c r="E5264" s="601" t="str">
        <f>IFERROR(INDEX(INSUMOS!$C:$C,MATCH(C5264,INSUMOS!$B:$B,0)),"")</f>
        <v/>
      </c>
      <c r="F5264" s="700" t="str">
        <f>IFERROR(INDEX(INSUMOS!$D:$D,MATCH(C5264,INSUMOS!$B:$B,0)),"")</f>
        <v/>
      </c>
      <c r="G5264" s="701"/>
      <c r="H5264" s="603">
        <f>IFERROR(G5264*F5264,0)</f>
        <v>0</v>
      </c>
      <c r="I5264" s="692"/>
    </row>
    <row r="5265" spans="2:10">
      <c r="B5265" s="599"/>
      <c r="C5265" s="606"/>
      <c r="D5265" s="601"/>
      <c r="E5265" s="601" t="str">
        <f>IFERROR(INDEX(INSUMOS!$C:$C,MATCH(C5265,INSUMOS!$B:$B,0)),"")</f>
        <v/>
      </c>
      <c r="F5265" s="602"/>
      <c r="G5265" s="601"/>
      <c r="H5265" s="614" t="s">
        <v>307</v>
      </c>
      <c r="I5265" s="699">
        <f>SUM(H5259:H5264)</f>
        <v>1910.9779980041669</v>
      </c>
    </row>
    <row r="5266" spans="2:10">
      <c r="B5266" s="599"/>
      <c r="C5266" s="691" t="s">
        <v>317</v>
      </c>
      <c r="D5266" s="601"/>
      <c r="E5266" s="602"/>
      <c r="F5266" s="602"/>
      <c r="G5266" s="601"/>
      <c r="H5266" s="602"/>
      <c r="I5266" s="692"/>
    </row>
    <row r="5267" spans="2:10" ht="30">
      <c r="B5267" s="693" t="s">
        <v>295</v>
      </c>
      <c r="C5267" s="694" t="s">
        <v>296</v>
      </c>
      <c r="D5267" s="613" t="s">
        <v>238</v>
      </c>
      <c r="E5267" s="613" t="s">
        <v>22</v>
      </c>
      <c r="F5267" s="613" t="s">
        <v>314</v>
      </c>
      <c r="G5267" s="613" t="s">
        <v>315</v>
      </c>
      <c r="H5267" s="598" t="s">
        <v>301</v>
      </c>
      <c r="I5267" s="692"/>
    </row>
    <row r="5268" spans="2:10">
      <c r="B5268" s="599"/>
      <c r="C5268" s="616" t="s">
        <v>461</v>
      </c>
      <c r="D5268" s="615">
        <v>0.01</v>
      </c>
      <c r="E5268" s="617">
        <v>1</v>
      </c>
      <c r="F5268" s="603">
        <f>+I5256</f>
        <v>38219.559960083338</v>
      </c>
      <c r="G5268" s="601">
        <v>0.01</v>
      </c>
      <c r="H5268" s="603">
        <f>IFERROR(G5268*F5268,0)</f>
        <v>382.19559960083336</v>
      </c>
      <c r="I5268" s="692"/>
    </row>
    <row r="5269" spans="2:10">
      <c r="B5269" s="599"/>
      <c r="C5269" s="662"/>
      <c r="E5269" s="601" t="str">
        <f>IFERROR(INDEX(INSUMOS!$C:$C,MATCH(C5269,INSUMOS!$B:$B,0)),"")</f>
        <v/>
      </c>
      <c r="F5269" s="603" t="str">
        <f>IFERROR(INDEX(INSUMOS!$D:$D,MATCH(C5269,INSUMOS!$B:$B,0)),"")</f>
        <v/>
      </c>
      <c r="G5269" s="601">
        <v>1</v>
      </c>
      <c r="H5269" s="603">
        <f>IFERROR(G5269*F5269,0)</f>
        <v>0</v>
      </c>
      <c r="I5269" s="692"/>
    </row>
    <row r="5270" spans="2:10">
      <c r="B5270" s="599"/>
      <c r="C5270" s="606"/>
      <c r="D5270" s="601" t="str">
        <f>IFERROR(INDEX(INSUMOS!$C:$C,MATCH(C5270,INSUMOS!$B:$B,0)),"")</f>
        <v/>
      </c>
      <c r="E5270" s="602"/>
      <c r="F5270" s="603" t="str">
        <f>IFERROR(INDEX(INSUMOS!$D:$D,MATCH(C5270,INSUMOS!$B:$B,0)),"")</f>
        <v/>
      </c>
      <c r="G5270" s="601"/>
      <c r="H5270" s="603">
        <f>IFERROR(G5270*F5270,0)</f>
        <v>0</v>
      </c>
      <c r="I5270" s="692"/>
    </row>
    <row r="5271" spans="2:10" ht="15.75" thickBot="1">
      <c r="B5271" s="702"/>
      <c r="C5271" s="703"/>
      <c r="D5271" s="704"/>
      <c r="E5271" s="705"/>
      <c r="F5271" s="705"/>
      <c r="G5271" s="704"/>
      <c r="H5271" s="706" t="s">
        <v>307</v>
      </c>
      <c r="I5271" s="707">
        <f>SUM(H5268:H5270)</f>
        <v>382.19559960083336</v>
      </c>
    </row>
    <row r="5272" spans="2:10" ht="15.75" thickBot="1"/>
    <row r="5273" spans="2:10" ht="33" customHeight="1" thickBot="1">
      <c r="B5273" s="571"/>
      <c r="C5273" s="572" t="str">
        <f>+$C$2</f>
        <v>MANTENIMIENTO RESTAURANTES ESCOLARES</v>
      </c>
      <c r="D5273" s="573"/>
      <c r="E5273" s="573"/>
      <c r="F5273" s="573"/>
      <c r="G5273" s="574"/>
      <c r="H5273" s="575"/>
      <c r="I5273" s="576"/>
    </row>
    <row r="5274" spans="2:10" ht="33" customHeight="1" thickBot="1">
      <c r="B5274" s="577"/>
      <c r="C5274" s="578" t="str">
        <f>+$C$3</f>
        <v>GOBERNACION DE ANTIOQUIA</v>
      </c>
      <c r="D5274" s="579"/>
      <c r="E5274" s="579"/>
      <c r="F5274" s="579"/>
      <c r="G5274" s="580"/>
      <c r="H5274" s="581"/>
      <c r="I5274" s="582"/>
    </row>
    <row r="5275" spans="2:10" ht="15.75" thickBot="1">
      <c r="B5275" s="593"/>
      <c r="I5275" s="595"/>
    </row>
    <row r="5276" spans="2:10" ht="15.75" thickBot="1">
      <c r="B5276" s="523" t="s">
        <v>6</v>
      </c>
      <c r="C5276" s="773" t="str">
        <f>INDEX(ACTIVIDADES!$C:$C,MATCH(B5277,ACTIVIDADES!$B:$B,0))</f>
        <v>Suministro e instalación de VÁLVULA ESFÉRICA de 1/2" de maneral largo. Incluye suministro de los materiales y todos los accesorios necesarios para su correcta instalación y funcionamiento.</v>
      </c>
      <c r="D5276" s="774"/>
      <c r="E5276" s="774"/>
      <c r="F5276" s="774"/>
      <c r="G5276" s="775"/>
      <c r="H5276" s="587" t="s">
        <v>289</v>
      </c>
      <c r="I5276" s="588" t="s">
        <v>290</v>
      </c>
    </row>
    <row r="5277" spans="2:10">
      <c r="B5277" s="779">
        <f>+ACTIVIDADES!B161</f>
        <v>14.02</v>
      </c>
      <c r="C5277" s="776"/>
      <c r="D5277" s="777"/>
      <c r="E5277" s="777"/>
      <c r="F5277" s="777"/>
      <c r="G5277" s="778"/>
      <c r="H5277" s="585">
        <f>IF(I5280=0,0,I5301/I5280)</f>
        <v>0.63684920509571719</v>
      </c>
      <c r="I5277" s="688">
        <f>IF(I5280=0,0,I5307/I5280)</f>
        <v>0.34259508953234225</v>
      </c>
    </row>
    <row r="5278" spans="2:10" ht="15.75" thickBot="1">
      <c r="B5278" s="780"/>
      <c r="C5278" s="776"/>
      <c r="D5278" s="777"/>
      <c r="E5278" s="777"/>
      <c r="F5278" s="777"/>
      <c r="G5278" s="778"/>
      <c r="H5278" s="587" t="s">
        <v>291</v>
      </c>
      <c r="I5278" s="588" t="s">
        <v>292</v>
      </c>
    </row>
    <row r="5279" spans="2:10" ht="15.75" thickBot="1">
      <c r="B5279" s="523" t="s">
        <v>22</v>
      </c>
      <c r="C5279" s="776"/>
      <c r="D5279" s="777"/>
      <c r="E5279" s="777"/>
      <c r="F5279" s="777"/>
      <c r="G5279" s="778"/>
      <c r="H5279" s="585">
        <f>IF(I5280=0,0,I5316/I5280)</f>
        <v>1.7129754476617114E-2</v>
      </c>
      <c r="I5279" s="688">
        <f>IF(I5280=0,0,I5322/I5280)</f>
        <v>3.4259508953234231E-3</v>
      </c>
    </row>
    <row r="5280" spans="2:10">
      <c r="B5280" s="565" t="str">
        <f>INDEX(ACTIVIDADES!$D:$D,MATCH(B5277,ACTIVIDADES!$B:$B,0))</f>
        <v>un</v>
      </c>
      <c r="C5280" s="776"/>
      <c r="D5280" s="777"/>
      <c r="E5280" s="777"/>
      <c r="F5280" s="777"/>
      <c r="G5280" s="778"/>
      <c r="H5280" s="689" t="s">
        <v>293</v>
      </c>
      <c r="I5280" s="690">
        <f>SUM(I5301:I5322)</f>
        <v>44623.593423075334</v>
      </c>
      <c r="J5280" s="570">
        <f>+B5277</f>
        <v>14.02</v>
      </c>
    </row>
    <row r="5281" spans="2:9">
      <c r="B5281" s="599"/>
      <c r="C5281" s="691" t="s">
        <v>294</v>
      </c>
      <c r="D5281" s="601"/>
      <c r="E5281" s="602"/>
      <c r="F5281" s="602"/>
      <c r="G5281" s="601"/>
      <c r="H5281" s="602"/>
      <c r="I5281" s="692"/>
    </row>
    <row r="5282" spans="2:9">
      <c r="B5282" s="693" t="s">
        <v>295</v>
      </c>
      <c r="C5282" s="694" t="s">
        <v>296</v>
      </c>
      <c r="D5282" s="598" t="s">
        <v>297</v>
      </c>
      <c r="E5282" s="598" t="s">
        <v>298</v>
      </c>
      <c r="F5282" s="598" t="s">
        <v>299</v>
      </c>
      <c r="G5282" s="598" t="s">
        <v>300</v>
      </c>
      <c r="H5282" s="598" t="s">
        <v>301</v>
      </c>
      <c r="I5282" s="692"/>
    </row>
    <row r="5283" spans="2:9">
      <c r="B5283" s="599"/>
      <c r="C5283" s="718" t="s">
        <v>581</v>
      </c>
      <c r="D5283" s="601" t="str">
        <f>IFERROR(INDEX(INSUMOS!$C:$C,MATCH(C5283,INSUMOS!$B:$B,0)),"")</f>
        <v>un</v>
      </c>
      <c r="E5283" s="100">
        <v>1</v>
      </c>
      <c r="F5283" s="603">
        <f>IFERROR(INDEX(INSUMOS!$D:$D,MATCH(C5283,INSUMOS!$B:$B,0)),"")</f>
        <v>28000</v>
      </c>
      <c r="G5283" s="615"/>
      <c r="H5283" s="603">
        <f>IFERROR(G5283*F5283*E5283+F5283*E5283,0)</f>
        <v>28000</v>
      </c>
      <c r="I5283" s="692"/>
    </row>
    <row r="5284" spans="2:9" ht="30">
      <c r="B5284" s="599"/>
      <c r="C5284" s="718" t="s">
        <v>579</v>
      </c>
      <c r="D5284" s="601" t="str">
        <f>IFERROR(INDEX(INSUMOS!$C:$C,MATCH(C5284,INSUMOS!$B:$B,0)),"")</f>
        <v>un</v>
      </c>
      <c r="E5284" s="478">
        <v>1.4999999999999999E-2</v>
      </c>
      <c r="F5284" s="603">
        <f>IFERROR(INDEX(INSUMOS!$D:$D,MATCH(C5284,INSUMOS!$B:$B,0)),"")</f>
        <v>27900</v>
      </c>
      <c r="G5284" s="615"/>
      <c r="H5284" s="603">
        <f t="shared" ref="H5284:H5300" si="140">IFERROR(G5284*F5284*E5284+F5284*E5284,0)</f>
        <v>418.5</v>
      </c>
      <c r="I5284" s="692"/>
    </row>
    <row r="5285" spans="2:9">
      <c r="B5285" s="599"/>
      <c r="C5285" s="708"/>
      <c r="D5285" s="601" t="str">
        <f>IFERROR(INDEX(INSUMOS!$C:$C,MATCH(C5285,INSUMOS!$B:$B,0)),"")</f>
        <v/>
      </c>
      <c r="E5285" s="478"/>
      <c r="F5285" s="603" t="str">
        <f>IFERROR(INDEX(INSUMOS!$D:$D,MATCH(C5285,INSUMOS!$B:$B,0)),"")</f>
        <v/>
      </c>
      <c r="G5285" s="615"/>
      <c r="H5285" s="603">
        <f t="shared" si="140"/>
        <v>0</v>
      </c>
      <c r="I5285" s="692"/>
    </row>
    <row r="5286" spans="2:9">
      <c r="B5286" s="599"/>
      <c r="C5286" s="708"/>
      <c r="D5286" s="601" t="str">
        <f>IFERROR(INDEX(INSUMOS!$C:$C,MATCH(C5286,INSUMOS!$B:$B,0)),"")</f>
        <v/>
      </c>
      <c r="E5286" s="478"/>
      <c r="F5286" s="603" t="str">
        <f>IFERROR(INDEX(INSUMOS!$D:$D,MATCH(C5286,INSUMOS!$B:$B,0)),"")</f>
        <v/>
      </c>
      <c r="G5286" s="615"/>
      <c r="H5286" s="603">
        <f t="shared" si="140"/>
        <v>0</v>
      </c>
      <c r="I5286" s="692"/>
    </row>
    <row r="5287" spans="2:9">
      <c r="B5287" s="599"/>
      <c r="C5287" s="708"/>
      <c r="D5287" s="601" t="str">
        <f>IFERROR(INDEX(INSUMOS!$C:$C,MATCH(C5287,INSUMOS!$B:$B,0)),"")</f>
        <v/>
      </c>
      <c r="E5287" s="478"/>
      <c r="F5287" s="603" t="str">
        <f>IFERROR(INDEX(INSUMOS!$D:$D,MATCH(C5287,INSUMOS!$B:$B,0)),"")</f>
        <v/>
      </c>
      <c r="G5287" s="615"/>
      <c r="H5287" s="603">
        <f t="shared" si="140"/>
        <v>0</v>
      </c>
      <c r="I5287" s="692"/>
    </row>
    <row r="5288" spans="2:9">
      <c r="B5288" s="599"/>
      <c r="C5288" s="708"/>
      <c r="D5288" s="601" t="str">
        <f>IFERROR(INDEX(INSUMOS!$C:$C,MATCH(C5288,INSUMOS!$B:$B,0)),"")</f>
        <v/>
      </c>
      <c r="E5288" s="478"/>
      <c r="F5288" s="603" t="str">
        <f>IFERROR(INDEX(INSUMOS!$D:$D,MATCH(C5288,INSUMOS!$B:$B,0)),"")</f>
        <v/>
      </c>
      <c r="G5288" s="615"/>
      <c r="H5288" s="603">
        <f t="shared" si="140"/>
        <v>0</v>
      </c>
      <c r="I5288" s="692"/>
    </row>
    <row r="5289" spans="2:9">
      <c r="B5289" s="599"/>
      <c r="C5289" s="708"/>
      <c r="D5289" s="601" t="str">
        <f>IFERROR(INDEX(INSUMOS!$C:$C,MATCH(C5289,INSUMOS!$B:$B,0)),"")</f>
        <v/>
      </c>
      <c r="E5289" s="478"/>
      <c r="F5289" s="603" t="str">
        <f>IFERROR(INDEX(INSUMOS!$D:$D,MATCH(C5289,INSUMOS!$B:$B,0)),"")</f>
        <v/>
      </c>
      <c r="G5289" s="615"/>
      <c r="H5289" s="603">
        <f t="shared" si="140"/>
        <v>0</v>
      </c>
      <c r="I5289" s="692"/>
    </row>
    <row r="5290" spans="2:9">
      <c r="B5290" s="599"/>
      <c r="C5290" s="708"/>
      <c r="D5290" s="601" t="str">
        <f>IFERROR(INDEX(INSUMOS!$C:$C,MATCH(C5290,INSUMOS!$B:$B,0)),"")</f>
        <v/>
      </c>
      <c r="E5290" s="478"/>
      <c r="F5290" s="603" t="str">
        <f>IFERROR(INDEX(INSUMOS!$D:$D,MATCH(C5290,INSUMOS!$B:$B,0)),"")</f>
        <v/>
      </c>
      <c r="G5290" s="615"/>
      <c r="H5290" s="603">
        <f t="shared" si="140"/>
        <v>0</v>
      </c>
      <c r="I5290" s="692"/>
    </row>
    <row r="5291" spans="2:9">
      <c r="B5291" s="599"/>
      <c r="C5291" s="708"/>
      <c r="D5291" s="601" t="str">
        <f>IFERROR(INDEX(INSUMOS!$C:$C,MATCH(C5291,INSUMOS!$B:$B,0)),"")</f>
        <v/>
      </c>
      <c r="E5291" s="478"/>
      <c r="F5291" s="603" t="str">
        <f>IFERROR(INDEX(INSUMOS!$D:$D,MATCH(C5291,INSUMOS!$B:$B,0)),"")</f>
        <v/>
      </c>
      <c r="G5291" s="615"/>
      <c r="H5291" s="603">
        <f t="shared" si="140"/>
        <v>0</v>
      </c>
      <c r="I5291" s="692"/>
    </row>
    <row r="5292" spans="2:9">
      <c r="B5292" s="599"/>
      <c r="C5292" s="708"/>
      <c r="D5292" s="601" t="str">
        <f>IFERROR(INDEX(INSUMOS!$C:$C,MATCH(C5292,INSUMOS!$B:$B,0)),"")</f>
        <v/>
      </c>
      <c r="E5292" s="478"/>
      <c r="F5292" s="603" t="str">
        <f>IFERROR(INDEX(INSUMOS!$D:$D,MATCH(C5292,INSUMOS!$B:$B,0)),"")</f>
        <v/>
      </c>
      <c r="G5292" s="615"/>
      <c r="H5292" s="603">
        <f t="shared" si="140"/>
        <v>0</v>
      </c>
      <c r="I5292" s="692"/>
    </row>
    <row r="5293" spans="2:9">
      <c r="B5293" s="599"/>
      <c r="C5293" s="708"/>
      <c r="D5293" s="601" t="str">
        <f>IFERROR(INDEX(INSUMOS!$C:$C,MATCH(C5293,INSUMOS!$B:$B,0)),"")</f>
        <v/>
      </c>
      <c r="E5293" s="478"/>
      <c r="F5293" s="603" t="str">
        <f>IFERROR(INDEX(INSUMOS!$D:$D,MATCH(C5293,INSUMOS!$B:$B,0)),"")</f>
        <v/>
      </c>
      <c r="G5293" s="615"/>
      <c r="H5293" s="603">
        <f t="shared" si="140"/>
        <v>0</v>
      </c>
      <c r="I5293" s="692"/>
    </row>
    <row r="5294" spans="2:9">
      <c r="B5294" s="599"/>
      <c r="C5294" s="708"/>
      <c r="D5294" s="601" t="str">
        <f>IFERROR(INDEX(INSUMOS!$C:$C,MATCH(C5294,INSUMOS!$B:$B,0)),"")</f>
        <v/>
      </c>
      <c r="E5294" s="478"/>
      <c r="F5294" s="603" t="str">
        <f>IFERROR(INDEX(INSUMOS!$D:$D,MATCH(C5294,INSUMOS!$B:$B,0)),"")</f>
        <v/>
      </c>
      <c r="G5294" s="615"/>
      <c r="H5294" s="603">
        <f t="shared" si="140"/>
        <v>0</v>
      </c>
      <c r="I5294" s="692"/>
    </row>
    <row r="5295" spans="2:9">
      <c r="B5295" s="599"/>
      <c r="C5295" s="708"/>
      <c r="D5295" s="601" t="str">
        <f>IFERROR(INDEX(INSUMOS!$C:$C,MATCH(C5295,INSUMOS!$B:$B,0)),"")</f>
        <v/>
      </c>
      <c r="E5295" s="478"/>
      <c r="F5295" s="603" t="str">
        <f>IFERROR(INDEX(INSUMOS!$D:$D,MATCH(C5295,INSUMOS!$B:$B,0)),"")</f>
        <v/>
      </c>
      <c r="G5295" s="615"/>
      <c r="H5295" s="603">
        <f t="shared" si="140"/>
        <v>0</v>
      </c>
      <c r="I5295" s="692"/>
    </row>
    <row r="5296" spans="2:9">
      <c r="B5296" s="599"/>
      <c r="C5296" s="708"/>
      <c r="D5296" s="601" t="str">
        <f>IFERROR(INDEX(INSUMOS!$C:$C,MATCH(C5296,INSUMOS!$B:$B,0)),"")</f>
        <v/>
      </c>
      <c r="E5296" s="478"/>
      <c r="F5296" s="603" t="str">
        <f>IFERROR(INDEX(INSUMOS!$D:$D,MATCH(C5296,INSUMOS!$B:$B,0)),"")</f>
        <v/>
      </c>
      <c r="G5296" s="615"/>
      <c r="H5296" s="603">
        <f t="shared" si="140"/>
        <v>0</v>
      </c>
      <c r="I5296" s="692"/>
    </row>
    <row r="5297" spans="2:9">
      <c r="B5297" s="599"/>
      <c r="C5297" s="708"/>
      <c r="D5297" s="601" t="str">
        <f>IFERROR(INDEX(INSUMOS!$C:$C,MATCH(C5297,INSUMOS!$B:$B,0)),"")</f>
        <v/>
      </c>
      <c r="E5297" s="478"/>
      <c r="F5297" s="603" t="str">
        <f>IFERROR(INDEX(INSUMOS!$D:$D,MATCH(C5297,INSUMOS!$B:$B,0)),"")</f>
        <v/>
      </c>
      <c r="G5297" s="615"/>
      <c r="H5297" s="603">
        <f t="shared" si="140"/>
        <v>0</v>
      </c>
      <c r="I5297" s="692"/>
    </row>
    <row r="5298" spans="2:9">
      <c r="B5298" s="599"/>
      <c r="C5298" s="708"/>
      <c r="D5298" s="601" t="str">
        <f>IFERROR(INDEX(INSUMOS!$C:$C,MATCH(C5298,INSUMOS!$B:$B,0)),"")</f>
        <v/>
      </c>
      <c r="E5298" s="478"/>
      <c r="F5298" s="603" t="str">
        <f>IFERROR(INDEX(INSUMOS!$D:$D,MATCH(C5298,INSUMOS!$B:$B,0)),"")</f>
        <v/>
      </c>
      <c r="G5298" s="615"/>
      <c r="H5298" s="603">
        <f t="shared" si="140"/>
        <v>0</v>
      </c>
      <c r="I5298" s="692"/>
    </row>
    <row r="5299" spans="2:9">
      <c r="B5299" s="599"/>
      <c r="C5299" s="708"/>
      <c r="D5299" s="601" t="str">
        <f>IFERROR(INDEX(INSUMOS!$C:$C,MATCH(C5299,INSUMOS!$B:$B,0)),"")</f>
        <v/>
      </c>
      <c r="E5299" s="478"/>
      <c r="F5299" s="603" t="str">
        <f>IFERROR(INDEX(INSUMOS!$D:$D,MATCH(C5299,INSUMOS!$B:$B,0)),"")</f>
        <v/>
      </c>
      <c r="G5299" s="615"/>
      <c r="H5299" s="603">
        <f t="shared" si="140"/>
        <v>0</v>
      </c>
      <c r="I5299" s="692"/>
    </row>
    <row r="5300" spans="2:9">
      <c r="B5300" s="599"/>
      <c r="C5300" s="708"/>
      <c r="D5300" s="601" t="str">
        <f>IFERROR(INDEX(INSUMOS!$C:$C,MATCH(C5300,INSUMOS!$B:$B,0)),"")</f>
        <v/>
      </c>
      <c r="E5300" s="712"/>
      <c r="F5300" s="603" t="str">
        <f>IFERROR(INDEX(INSUMOS!$D:$D,MATCH(C5300,INSUMOS!$B:$B,0)),"")</f>
        <v/>
      </c>
      <c r="G5300" s="615"/>
      <c r="H5300" s="603">
        <f t="shared" si="140"/>
        <v>0</v>
      </c>
      <c r="I5300" s="692"/>
    </row>
    <row r="5301" spans="2:9">
      <c r="B5301" s="599"/>
      <c r="C5301" s="606"/>
      <c r="D5301" s="601"/>
      <c r="E5301" s="602"/>
      <c r="F5301" s="602"/>
      <c r="G5301" s="601"/>
      <c r="H5301" s="614" t="s">
        <v>307</v>
      </c>
      <c r="I5301" s="699">
        <f>SUM(H5283:H5300)</f>
        <v>28418.5</v>
      </c>
    </row>
    <row r="5302" spans="2:9">
      <c r="B5302" s="599"/>
      <c r="C5302" s="691" t="s">
        <v>308</v>
      </c>
      <c r="D5302" s="601"/>
      <c r="E5302" s="602"/>
      <c r="F5302" s="602"/>
      <c r="G5302" s="601"/>
      <c r="H5302" s="602"/>
      <c r="I5302" s="692"/>
    </row>
    <row r="5303" spans="2:9">
      <c r="B5303" s="693" t="s">
        <v>295</v>
      </c>
      <c r="C5303" s="694" t="s">
        <v>296</v>
      </c>
      <c r="D5303" s="598" t="s">
        <v>309</v>
      </c>
      <c r="E5303" s="612" t="s">
        <v>310</v>
      </c>
      <c r="F5303" s="612"/>
      <c r="G5303" s="613" t="s">
        <v>311</v>
      </c>
      <c r="H5303" s="614" t="s">
        <v>301</v>
      </c>
      <c r="I5303" s="692"/>
    </row>
    <row r="5304" spans="2:9">
      <c r="B5304" s="599"/>
      <c r="C5304" s="606" t="s">
        <v>487</v>
      </c>
      <c r="D5304" s="601">
        <v>1</v>
      </c>
      <c r="E5304" s="615">
        <f>IFERROR(INDEX('MANO DE OBRA'!$F:$F,MATCH(C5304,'MANO DE OBRA'!$B:$B,0)),"")</f>
        <v>0.60540000000000005</v>
      </c>
      <c r="F5304" s="603">
        <f>IFERROR(INDEX('MANO DE OBRA'!$J:$J,MATCH(C5304,'MANO DE OBRA'!$B:$B,0)),"")</f>
        <v>202385.00786400001</v>
      </c>
      <c r="G5304" s="83">
        <v>20</v>
      </c>
      <c r="H5304" s="603">
        <f>IFERROR((F5304/G5304)*D5304,0)</f>
        <v>10119.2503932</v>
      </c>
      <c r="I5304" s="692"/>
    </row>
    <row r="5305" spans="2:9">
      <c r="B5305" s="599"/>
      <c r="C5305" s="606" t="s">
        <v>312</v>
      </c>
      <c r="D5305" s="601">
        <v>1</v>
      </c>
      <c r="E5305" s="615">
        <f>IFERROR(INDEX('MANO DE OBRA'!$F:$F,MATCH(C5305,'MANO DE OBRA'!$B:$B,0)),"")</f>
        <v>0.77116642793298318</v>
      </c>
      <c r="F5305" s="603">
        <f>IFERROR(INDEX('MANO DE OBRA'!$J:$J,MATCH(C5305,'MANO DE OBRA'!$B:$B,0)),"")</f>
        <v>103371.47181666666</v>
      </c>
      <c r="G5305" s="83">
        <f>+G5304</f>
        <v>20</v>
      </c>
      <c r="H5305" s="603">
        <f>IFERROR((F5305/G5305)*D5305,0)</f>
        <v>5168.5735908333327</v>
      </c>
      <c r="I5305" s="692"/>
    </row>
    <row r="5306" spans="2:9">
      <c r="B5306" s="599"/>
      <c r="C5306" s="606"/>
      <c r="D5306" s="601"/>
      <c r="E5306" s="615" t="str">
        <f>IFERROR(INDEX('MANO DE OBRA'!$F:$F,MATCH(C5306,'MANO DE OBRA'!$B:$B,0)),"")</f>
        <v/>
      </c>
      <c r="F5306" s="603" t="str">
        <f>IFERROR(INDEX('MANO DE OBRA'!$J:$J,MATCH(C5306,'MANO DE OBRA'!$B:$B,0)),"")</f>
        <v/>
      </c>
      <c r="G5306" s="83"/>
      <c r="H5306" s="603">
        <f>IFERROR((F5306/G5306)*D5306,0)</f>
        <v>0</v>
      </c>
      <c r="I5306" s="692"/>
    </row>
    <row r="5307" spans="2:9">
      <c r="B5307" s="599"/>
      <c r="C5307" s="606"/>
      <c r="D5307" s="601"/>
      <c r="E5307" s="602"/>
      <c r="F5307" s="603" t="str">
        <f>IFERROR(INDEX('MANO DE OBRA'!$J:$J,MATCH(C5307,'MANO DE OBRA'!$B:$B,0)),"")</f>
        <v/>
      </c>
      <c r="G5307" s="601"/>
      <c r="H5307" s="614" t="s">
        <v>307</v>
      </c>
      <c r="I5307" s="699">
        <f>SUM(H5304:H5306)</f>
        <v>15287.823984033334</v>
      </c>
    </row>
    <row r="5308" spans="2:9">
      <c r="B5308" s="599"/>
      <c r="C5308" s="691" t="s">
        <v>313</v>
      </c>
      <c r="D5308" s="601"/>
      <c r="E5308" s="602"/>
      <c r="F5308" s="602"/>
      <c r="G5308" s="601"/>
      <c r="H5308" s="602"/>
      <c r="I5308" s="692"/>
    </row>
    <row r="5309" spans="2:9" ht="30">
      <c r="B5309" s="693" t="s">
        <v>295</v>
      </c>
      <c r="C5309" s="694" t="s">
        <v>296</v>
      </c>
      <c r="D5309" s="613" t="s">
        <v>238</v>
      </c>
      <c r="E5309" s="613" t="s">
        <v>22</v>
      </c>
      <c r="F5309" s="613" t="s">
        <v>314</v>
      </c>
      <c r="G5309" s="613" t="s">
        <v>315</v>
      </c>
      <c r="H5309" s="613" t="s">
        <v>301</v>
      </c>
      <c r="I5309" s="692"/>
    </row>
    <row r="5310" spans="2:9">
      <c r="B5310" s="599"/>
      <c r="C5310" s="616" t="s">
        <v>316</v>
      </c>
      <c r="D5310" s="615">
        <v>0.05</v>
      </c>
      <c r="E5310" s="602"/>
      <c r="F5310" s="603">
        <f>+I5307</f>
        <v>15287.823984033334</v>
      </c>
      <c r="G5310" s="601">
        <v>1</v>
      </c>
      <c r="H5310" s="603">
        <f>IFERROR(G5310*F5310*D5310,0)</f>
        <v>764.39119920166672</v>
      </c>
      <c r="I5310" s="692"/>
    </row>
    <row r="5311" spans="2:9">
      <c r="B5311" s="599"/>
      <c r="C5311" s="606"/>
      <c r="D5311" s="601"/>
      <c r="E5311" s="601" t="str">
        <f>IFERROR(INDEX(INSUMOS!$C:$C,MATCH(C5311,INSUMOS!$B:$B,0)),"")</f>
        <v/>
      </c>
      <c r="F5311" s="700" t="str">
        <f>IFERROR(INDEX(INSUMOS!$D:$D,MATCH(C5311,INSUMOS!$B:$B,0)),"")</f>
        <v/>
      </c>
      <c r="G5311" s="701"/>
      <c r="H5311" s="603">
        <f>IFERROR(G5311*F5311,0)</f>
        <v>0</v>
      </c>
      <c r="I5311" s="692"/>
    </row>
    <row r="5312" spans="2:9">
      <c r="B5312" s="599"/>
      <c r="C5312" s="606"/>
      <c r="D5312" s="601"/>
      <c r="E5312" s="601" t="str">
        <f>IFERROR(INDEX(INSUMOS!$C:$C,MATCH(C5312,INSUMOS!$B:$B,0)),"")</f>
        <v/>
      </c>
      <c r="F5312" s="700" t="str">
        <f>IFERROR(INDEX(INSUMOS!$D:$D,MATCH(C5312,INSUMOS!$B:$B,0)),"")</f>
        <v/>
      </c>
      <c r="G5312" s="701"/>
      <c r="H5312" s="603">
        <f>IFERROR(G5312*F5312,0)</f>
        <v>0</v>
      </c>
      <c r="I5312" s="692"/>
    </row>
    <row r="5313" spans="2:9">
      <c r="B5313" s="599"/>
      <c r="C5313" s="662"/>
      <c r="D5313" s="601"/>
      <c r="E5313" s="601" t="str">
        <f>IFERROR(INDEX(INSUMOS!$C:$C,MATCH(C5313,INSUMOS!$B:$B,0)),"")</f>
        <v/>
      </c>
      <c r="F5313" s="700" t="str">
        <f>IFERROR(INDEX(INSUMOS!$D:$D,MATCH(C5313,INSUMOS!$B:$B,0)),"")</f>
        <v/>
      </c>
      <c r="G5313" s="701"/>
      <c r="H5313" s="603">
        <f>IFERROR(G5313*F5313,0)</f>
        <v>0</v>
      </c>
      <c r="I5313" s="692"/>
    </row>
    <row r="5314" spans="2:9">
      <c r="B5314" s="599"/>
      <c r="C5314" s="662"/>
      <c r="D5314" s="601"/>
      <c r="E5314" s="601" t="str">
        <f>IFERROR(INDEX(INSUMOS!$C:$C,MATCH(C5314,INSUMOS!$B:$B,0)),"")</f>
        <v/>
      </c>
      <c r="F5314" s="700" t="str">
        <f>IFERROR(INDEX(INSUMOS!$D:$D,MATCH(C5314,INSUMOS!$B:$B,0)),"")</f>
        <v/>
      </c>
      <c r="G5314" s="701"/>
      <c r="H5314" s="603">
        <f>IFERROR(G5314*F5314,0)</f>
        <v>0</v>
      </c>
      <c r="I5314" s="692"/>
    </row>
    <row r="5315" spans="2:9">
      <c r="B5315" s="599"/>
      <c r="C5315" s="662"/>
      <c r="D5315" s="601"/>
      <c r="E5315" s="601" t="str">
        <f>IFERROR(INDEX(INSUMOS!$C:$C,MATCH(C5315,INSUMOS!$B:$B,0)),"")</f>
        <v/>
      </c>
      <c r="F5315" s="700" t="str">
        <f>IFERROR(INDEX(INSUMOS!$D:$D,MATCH(C5315,INSUMOS!$B:$B,0)),"")</f>
        <v/>
      </c>
      <c r="G5315" s="701"/>
      <c r="H5315" s="603">
        <f>IFERROR(G5315*F5315,0)</f>
        <v>0</v>
      </c>
      <c r="I5315" s="692"/>
    </row>
    <row r="5316" spans="2:9">
      <c r="B5316" s="599"/>
      <c r="C5316" s="606"/>
      <c r="D5316" s="601"/>
      <c r="E5316" s="601" t="str">
        <f>IFERROR(INDEX(INSUMOS!$C:$C,MATCH(C5316,INSUMOS!$B:$B,0)),"")</f>
        <v/>
      </c>
      <c r="F5316" s="602"/>
      <c r="G5316" s="601"/>
      <c r="H5316" s="614" t="s">
        <v>307</v>
      </c>
      <c r="I5316" s="699">
        <f>SUM(H5310:H5315)</f>
        <v>764.39119920166672</v>
      </c>
    </row>
    <row r="5317" spans="2:9">
      <c r="B5317" s="599"/>
      <c r="C5317" s="691" t="s">
        <v>317</v>
      </c>
      <c r="D5317" s="601"/>
      <c r="E5317" s="602"/>
      <c r="F5317" s="602"/>
      <c r="G5317" s="601"/>
      <c r="H5317" s="602"/>
      <c r="I5317" s="692"/>
    </row>
    <row r="5318" spans="2:9" ht="30">
      <c r="B5318" s="693" t="s">
        <v>295</v>
      </c>
      <c r="C5318" s="694" t="s">
        <v>296</v>
      </c>
      <c r="D5318" s="613" t="s">
        <v>238</v>
      </c>
      <c r="E5318" s="613" t="s">
        <v>22</v>
      </c>
      <c r="F5318" s="613" t="s">
        <v>314</v>
      </c>
      <c r="G5318" s="613" t="s">
        <v>315</v>
      </c>
      <c r="H5318" s="598" t="s">
        <v>301</v>
      </c>
      <c r="I5318" s="692"/>
    </row>
    <row r="5319" spans="2:9">
      <c r="B5319" s="599"/>
      <c r="C5319" s="616" t="s">
        <v>461</v>
      </c>
      <c r="D5319" s="615">
        <v>0.01</v>
      </c>
      <c r="E5319" s="617">
        <v>1</v>
      </c>
      <c r="F5319" s="603">
        <f>+I5307</f>
        <v>15287.823984033334</v>
      </c>
      <c r="G5319" s="601">
        <v>0.01</v>
      </c>
      <c r="H5319" s="603">
        <f>IFERROR(G5319*F5319,0)</f>
        <v>152.87823984033335</v>
      </c>
      <c r="I5319" s="692"/>
    </row>
    <row r="5320" spans="2:9">
      <c r="B5320" s="599"/>
      <c r="C5320" s="662"/>
      <c r="E5320" s="601" t="str">
        <f>IFERROR(INDEX(INSUMOS!$C:$C,MATCH(C5320,INSUMOS!$B:$B,0)),"")</f>
        <v/>
      </c>
      <c r="F5320" s="603" t="str">
        <f>IFERROR(INDEX(INSUMOS!$D:$D,MATCH(C5320,INSUMOS!$B:$B,0)),"")</f>
        <v/>
      </c>
      <c r="G5320" s="601">
        <v>1</v>
      </c>
      <c r="H5320" s="603">
        <f>IFERROR(G5320*F5320,0)</f>
        <v>0</v>
      </c>
      <c r="I5320" s="692"/>
    </row>
    <row r="5321" spans="2:9">
      <c r="B5321" s="599"/>
      <c r="C5321" s="606"/>
      <c r="D5321" s="601" t="str">
        <f>IFERROR(INDEX(INSUMOS!$C:$C,MATCH(C5321,INSUMOS!$B:$B,0)),"")</f>
        <v/>
      </c>
      <c r="E5321" s="602"/>
      <c r="F5321" s="603" t="str">
        <f>IFERROR(INDEX(INSUMOS!$D:$D,MATCH(C5321,INSUMOS!$B:$B,0)),"")</f>
        <v/>
      </c>
      <c r="G5321" s="601"/>
      <c r="H5321" s="603">
        <f>IFERROR(G5321*F5321,0)</f>
        <v>0</v>
      </c>
      <c r="I5321" s="692"/>
    </row>
    <row r="5322" spans="2:9" ht="15.75" thickBot="1">
      <c r="B5322" s="702"/>
      <c r="C5322" s="703"/>
      <c r="D5322" s="704"/>
      <c r="E5322" s="705"/>
      <c r="F5322" s="705"/>
      <c r="G5322" s="704"/>
      <c r="H5322" s="706" t="s">
        <v>307</v>
      </c>
      <c r="I5322" s="707">
        <f>SUM(H5319:H5321)</f>
        <v>152.87823984033335</v>
      </c>
    </row>
    <row r="5323" spans="2:9" ht="15.75" thickBot="1"/>
    <row r="5324" spans="2:9" ht="33" customHeight="1" thickBot="1">
      <c r="B5324" s="571"/>
      <c r="C5324" s="572" t="str">
        <f>+$C$2</f>
        <v>MANTENIMIENTO RESTAURANTES ESCOLARES</v>
      </c>
      <c r="D5324" s="573"/>
      <c r="E5324" s="573"/>
      <c r="F5324" s="573"/>
      <c r="G5324" s="574"/>
      <c r="H5324" s="575"/>
      <c r="I5324" s="576"/>
    </row>
    <row r="5325" spans="2:9" ht="33" customHeight="1" thickBot="1">
      <c r="B5325" s="577"/>
      <c r="C5325" s="578" t="str">
        <f>+$C$3</f>
        <v>GOBERNACION DE ANTIOQUIA</v>
      </c>
      <c r="D5325" s="579"/>
      <c r="E5325" s="579"/>
      <c r="F5325" s="579"/>
      <c r="G5325" s="580"/>
      <c r="H5325" s="581"/>
      <c r="I5325" s="582"/>
    </row>
    <row r="5326" spans="2:9" ht="15.75" thickBot="1">
      <c r="B5326" s="593"/>
      <c r="I5326" s="595"/>
    </row>
    <row r="5327" spans="2:9" ht="15.75" thickBot="1">
      <c r="B5327" s="523" t="s">
        <v>6</v>
      </c>
      <c r="C5327" s="773" t="str">
        <f>INDEX(ACTIVIDADES!$C:$C,MATCH(B5328,ACTIVIDADES!$B:$B,0))</f>
        <v>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
      <c r="D5327" s="774"/>
      <c r="E5327" s="774"/>
      <c r="F5327" s="774"/>
      <c r="G5327" s="775"/>
      <c r="H5327" s="587" t="s">
        <v>289</v>
      </c>
      <c r="I5327" s="588" t="s">
        <v>290</v>
      </c>
    </row>
    <row r="5328" spans="2:9">
      <c r="B5328" s="779">
        <f>+ACTIVIDADES!B162</f>
        <v>14.03</v>
      </c>
      <c r="C5328" s="776"/>
      <c r="D5328" s="777"/>
      <c r="E5328" s="777"/>
      <c r="F5328" s="777"/>
      <c r="G5328" s="778"/>
      <c r="H5328" s="585">
        <f>IF(I5331=0,0,I5352/I5331)</f>
        <v>0.50096859538611072</v>
      </c>
      <c r="I5328" s="688">
        <f>IF(I5331=0,0,I5358/I5331)</f>
        <v>0.47078434397536723</v>
      </c>
    </row>
    <row r="5329" spans="2:10" ht="15.75" thickBot="1">
      <c r="B5329" s="780"/>
      <c r="C5329" s="776"/>
      <c r="D5329" s="777"/>
      <c r="E5329" s="777"/>
      <c r="F5329" s="777"/>
      <c r="G5329" s="778"/>
      <c r="H5329" s="587" t="s">
        <v>291</v>
      </c>
      <c r="I5329" s="588" t="s">
        <v>292</v>
      </c>
    </row>
    <row r="5330" spans="2:10" ht="15.75" thickBot="1">
      <c r="B5330" s="523" t="s">
        <v>22</v>
      </c>
      <c r="C5330" s="776"/>
      <c r="D5330" s="777"/>
      <c r="E5330" s="777"/>
      <c r="F5330" s="777"/>
      <c r="G5330" s="778"/>
      <c r="H5330" s="585">
        <f>IF(I5331=0,0,I5367/I5331)</f>
        <v>2.3539217198768364E-2</v>
      </c>
      <c r="I5330" s="688">
        <f>IF(I5331=0,0,I5373/I5331)</f>
        <v>4.7078434397536725E-3</v>
      </c>
    </row>
    <row r="5331" spans="2:10">
      <c r="B5331" s="565" t="str">
        <f>INDEX(ACTIVIDADES!$D:$D,MATCH(B5328,ACTIVIDADES!$B:$B,0))</f>
        <v>un</v>
      </c>
      <c r="C5331" s="776"/>
      <c r="D5331" s="777"/>
      <c r="E5331" s="777"/>
      <c r="F5331" s="777"/>
      <c r="G5331" s="778"/>
      <c r="H5331" s="689" t="s">
        <v>293</v>
      </c>
      <c r="I5331" s="690">
        <f>SUM(I5352:I5373)</f>
        <v>16236.546711537667</v>
      </c>
      <c r="J5331" s="570">
        <f>+B5328</f>
        <v>14.03</v>
      </c>
    </row>
    <row r="5332" spans="2:10">
      <c r="B5332" s="599"/>
      <c r="C5332" s="691" t="s">
        <v>294</v>
      </c>
      <c r="D5332" s="601"/>
      <c r="E5332" s="602"/>
      <c r="F5332" s="602"/>
      <c r="G5332" s="601"/>
      <c r="H5332" s="602"/>
      <c r="I5332" s="692"/>
    </row>
    <row r="5333" spans="2:10">
      <c r="B5333" s="693" t="s">
        <v>295</v>
      </c>
      <c r="C5333" s="694" t="s">
        <v>296</v>
      </c>
      <c r="D5333" s="598" t="s">
        <v>297</v>
      </c>
      <c r="E5333" s="598" t="s">
        <v>298</v>
      </c>
      <c r="F5333" s="598" t="s">
        <v>299</v>
      </c>
      <c r="G5333" s="598" t="s">
        <v>300</v>
      </c>
      <c r="H5333" s="598" t="s">
        <v>301</v>
      </c>
      <c r="I5333" s="692"/>
    </row>
    <row r="5334" spans="2:10" ht="30">
      <c r="B5334" s="599"/>
      <c r="C5334" s="719" t="s">
        <v>582</v>
      </c>
      <c r="D5334" s="601" t="str">
        <f>IFERROR(INDEX(INSUMOS!$C:$C,MATCH(C5334,INSUMOS!$B:$B,0)),"")</f>
        <v>un</v>
      </c>
      <c r="E5334" s="100">
        <v>2</v>
      </c>
      <c r="F5334" s="603">
        <f>IFERROR(INDEX(INSUMOS!$D:$D,MATCH(C5334,INSUMOS!$B:$B,0)),"")</f>
        <v>3700</v>
      </c>
      <c r="G5334" s="615"/>
      <c r="H5334" s="603">
        <f>IFERROR(G5334*F5334*E5334+F5334*E5334,0)</f>
        <v>7400</v>
      </c>
      <c r="I5334" s="692"/>
    </row>
    <row r="5335" spans="2:10" ht="45">
      <c r="B5335" s="599"/>
      <c r="C5335" s="720" t="s">
        <v>583</v>
      </c>
      <c r="D5335" s="601" t="str">
        <f>IFERROR(INDEX(INSUMOS!$C:$C,MATCH(C5335,INSUMOS!$B:$B,0)),"")</f>
        <v>un</v>
      </c>
      <c r="E5335" s="478">
        <v>1</v>
      </c>
      <c r="F5335" s="603">
        <f>IFERROR(INDEX(INSUMOS!$D:$D,MATCH(C5335,INSUMOS!$B:$B,0)),"")</f>
        <v>200</v>
      </c>
      <c r="G5335" s="615"/>
      <c r="H5335" s="603">
        <f t="shared" ref="H5335:H5351" si="141">IFERROR(G5335*F5335*E5335+F5335*E5335,0)</f>
        <v>200</v>
      </c>
      <c r="I5335" s="692"/>
    </row>
    <row r="5336" spans="2:10">
      <c r="B5336" s="599"/>
      <c r="C5336" s="720" t="s">
        <v>584</v>
      </c>
      <c r="D5336" s="601" t="str">
        <f>IFERROR(INDEX(INSUMOS!$C:$C,MATCH(C5336,INSUMOS!$B:$B,0)),"")</f>
        <v>un</v>
      </c>
      <c r="E5336" s="478">
        <v>0.06</v>
      </c>
      <c r="F5336" s="603">
        <f>IFERROR(INDEX(INSUMOS!$D:$D,MATCH(C5336,INSUMOS!$B:$B,0)),"")</f>
        <v>8900</v>
      </c>
      <c r="G5336" s="615"/>
      <c r="H5336" s="603">
        <f t="shared" si="141"/>
        <v>534</v>
      </c>
      <c r="I5336" s="692"/>
    </row>
    <row r="5337" spans="2:10">
      <c r="B5337" s="599"/>
      <c r="C5337" s="708"/>
      <c r="D5337" s="601" t="str">
        <f>IFERROR(INDEX(INSUMOS!$C:$C,MATCH(C5337,INSUMOS!$B:$B,0)),"")</f>
        <v/>
      </c>
      <c r="E5337" s="478"/>
      <c r="F5337" s="603" t="str">
        <f>IFERROR(INDEX(INSUMOS!$D:$D,MATCH(C5337,INSUMOS!$B:$B,0)),"")</f>
        <v/>
      </c>
      <c r="G5337" s="615"/>
      <c r="H5337" s="603">
        <f t="shared" si="141"/>
        <v>0</v>
      </c>
      <c r="I5337" s="692"/>
    </row>
    <row r="5338" spans="2:10">
      <c r="B5338" s="599"/>
      <c r="C5338" s="708"/>
      <c r="D5338" s="601" t="str">
        <f>IFERROR(INDEX(INSUMOS!$C:$C,MATCH(C5338,INSUMOS!$B:$B,0)),"")</f>
        <v/>
      </c>
      <c r="E5338" s="478"/>
      <c r="F5338" s="603" t="str">
        <f>IFERROR(INDEX(INSUMOS!$D:$D,MATCH(C5338,INSUMOS!$B:$B,0)),"")</f>
        <v/>
      </c>
      <c r="G5338" s="615"/>
      <c r="H5338" s="603">
        <f t="shared" si="141"/>
        <v>0</v>
      </c>
      <c r="I5338" s="692"/>
    </row>
    <row r="5339" spans="2:10">
      <c r="B5339" s="599"/>
      <c r="C5339" s="708"/>
      <c r="D5339" s="601" t="str">
        <f>IFERROR(INDEX(INSUMOS!$C:$C,MATCH(C5339,INSUMOS!$B:$B,0)),"")</f>
        <v/>
      </c>
      <c r="E5339" s="478"/>
      <c r="F5339" s="603" t="str">
        <f>IFERROR(INDEX(INSUMOS!$D:$D,MATCH(C5339,INSUMOS!$B:$B,0)),"")</f>
        <v/>
      </c>
      <c r="G5339" s="615"/>
      <c r="H5339" s="603">
        <f t="shared" si="141"/>
        <v>0</v>
      </c>
      <c r="I5339" s="692"/>
    </row>
    <row r="5340" spans="2:10">
      <c r="B5340" s="599"/>
      <c r="C5340" s="708"/>
      <c r="D5340" s="601" t="str">
        <f>IFERROR(INDEX(INSUMOS!$C:$C,MATCH(C5340,INSUMOS!$B:$B,0)),"")</f>
        <v/>
      </c>
      <c r="E5340" s="478"/>
      <c r="F5340" s="603" t="str">
        <f>IFERROR(INDEX(INSUMOS!$D:$D,MATCH(C5340,INSUMOS!$B:$B,0)),"")</f>
        <v/>
      </c>
      <c r="G5340" s="615"/>
      <c r="H5340" s="603">
        <f t="shared" si="141"/>
        <v>0</v>
      </c>
      <c r="I5340" s="692"/>
    </row>
    <row r="5341" spans="2:10">
      <c r="B5341" s="599"/>
      <c r="C5341" s="708"/>
      <c r="D5341" s="601" t="str">
        <f>IFERROR(INDEX(INSUMOS!$C:$C,MATCH(C5341,INSUMOS!$B:$B,0)),"")</f>
        <v/>
      </c>
      <c r="E5341" s="478"/>
      <c r="F5341" s="603" t="str">
        <f>IFERROR(INDEX(INSUMOS!$D:$D,MATCH(C5341,INSUMOS!$B:$B,0)),"")</f>
        <v/>
      </c>
      <c r="G5341" s="615"/>
      <c r="H5341" s="603">
        <f t="shared" si="141"/>
        <v>0</v>
      </c>
      <c r="I5341" s="692"/>
    </row>
    <row r="5342" spans="2:10">
      <c r="B5342" s="599"/>
      <c r="C5342" s="708"/>
      <c r="D5342" s="601" t="str">
        <f>IFERROR(INDEX(INSUMOS!$C:$C,MATCH(C5342,INSUMOS!$B:$B,0)),"")</f>
        <v/>
      </c>
      <c r="E5342" s="478"/>
      <c r="F5342" s="603" t="str">
        <f>IFERROR(INDEX(INSUMOS!$D:$D,MATCH(C5342,INSUMOS!$B:$B,0)),"")</f>
        <v/>
      </c>
      <c r="G5342" s="615"/>
      <c r="H5342" s="603">
        <f t="shared" si="141"/>
        <v>0</v>
      </c>
      <c r="I5342" s="692"/>
    </row>
    <row r="5343" spans="2:10">
      <c r="B5343" s="599"/>
      <c r="C5343" s="708"/>
      <c r="D5343" s="601" t="str">
        <f>IFERROR(INDEX(INSUMOS!$C:$C,MATCH(C5343,INSUMOS!$B:$B,0)),"")</f>
        <v/>
      </c>
      <c r="E5343" s="478"/>
      <c r="F5343" s="603" t="str">
        <f>IFERROR(INDEX(INSUMOS!$D:$D,MATCH(C5343,INSUMOS!$B:$B,0)),"")</f>
        <v/>
      </c>
      <c r="G5343" s="615"/>
      <c r="H5343" s="603">
        <f t="shared" si="141"/>
        <v>0</v>
      </c>
      <c r="I5343" s="692"/>
    </row>
    <row r="5344" spans="2:10">
      <c r="B5344" s="599"/>
      <c r="C5344" s="708"/>
      <c r="D5344" s="601" t="str">
        <f>IFERROR(INDEX(INSUMOS!$C:$C,MATCH(C5344,INSUMOS!$B:$B,0)),"")</f>
        <v/>
      </c>
      <c r="E5344" s="478"/>
      <c r="F5344" s="603" t="str">
        <f>IFERROR(INDEX(INSUMOS!$D:$D,MATCH(C5344,INSUMOS!$B:$B,0)),"")</f>
        <v/>
      </c>
      <c r="G5344" s="615"/>
      <c r="H5344" s="603">
        <f t="shared" si="141"/>
        <v>0</v>
      </c>
      <c r="I5344" s="692"/>
    </row>
    <row r="5345" spans="2:9">
      <c r="B5345" s="599"/>
      <c r="C5345" s="708"/>
      <c r="D5345" s="601" t="str">
        <f>IFERROR(INDEX(INSUMOS!$C:$C,MATCH(C5345,INSUMOS!$B:$B,0)),"")</f>
        <v/>
      </c>
      <c r="E5345" s="478"/>
      <c r="F5345" s="603" t="str">
        <f>IFERROR(INDEX(INSUMOS!$D:$D,MATCH(C5345,INSUMOS!$B:$B,0)),"")</f>
        <v/>
      </c>
      <c r="G5345" s="615"/>
      <c r="H5345" s="603">
        <f t="shared" si="141"/>
        <v>0</v>
      </c>
      <c r="I5345" s="692"/>
    </row>
    <row r="5346" spans="2:9">
      <c r="B5346" s="599"/>
      <c r="C5346" s="708"/>
      <c r="D5346" s="601" t="str">
        <f>IFERROR(INDEX(INSUMOS!$C:$C,MATCH(C5346,INSUMOS!$B:$B,0)),"")</f>
        <v/>
      </c>
      <c r="E5346" s="478"/>
      <c r="F5346" s="603" t="str">
        <f>IFERROR(INDEX(INSUMOS!$D:$D,MATCH(C5346,INSUMOS!$B:$B,0)),"")</f>
        <v/>
      </c>
      <c r="G5346" s="615"/>
      <c r="H5346" s="603">
        <f t="shared" si="141"/>
        <v>0</v>
      </c>
      <c r="I5346" s="692"/>
    </row>
    <row r="5347" spans="2:9">
      <c r="B5347" s="599"/>
      <c r="C5347" s="708"/>
      <c r="D5347" s="601" t="str">
        <f>IFERROR(INDEX(INSUMOS!$C:$C,MATCH(C5347,INSUMOS!$B:$B,0)),"")</f>
        <v/>
      </c>
      <c r="E5347" s="478"/>
      <c r="F5347" s="603" t="str">
        <f>IFERROR(INDEX(INSUMOS!$D:$D,MATCH(C5347,INSUMOS!$B:$B,0)),"")</f>
        <v/>
      </c>
      <c r="G5347" s="615"/>
      <c r="H5347" s="603">
        <f t="shared" si="141"/>
        <v>0</v>
      </c>
      <c r="I5347" s="692"/>
    </row>
    <row r="5348" spans="2:9">
      <c r="B5348" s="599"/>
      <c r="C5348" s="708"/>
      <c r="D5348" s="601" t="str">
        <f>IFERROR(INDEX(INSUMOS!$C:$C,MATCH(C5348,INSUMOS!$B:$B,0)),"")</f>
        <v/>
      </c>
      <c r="E5348" s="478"/>
      <c r="F5348" s="603" t="str">
        <f>IFERROR(INDEX(INSUMOS!$D:$D,MATCH(C5348,INSUMOS!$B:$B,0)),"")</f>
        <v/>
      </c>
      <c r="G5348" s="615"/>
      <c r="H5348" s="603">
        <f t="shared" si="141"/>
        <v>0</v>
      </c>
      <c r="I5348" s="692"/>
    </row>
    <row r="5349" spans="2:9">
      <c r="B5349" s="599"/>
      <c r="C5349" s="708"/>
      <c r="D5349" s="601" t="str">
        <f>IFERROR(INDEX(INSUMOS!$C:$C,MATCH(C5349,INSUMOS!$B:$B,0)),"")</f>
        <v/>
      </c>
      <c r="E5349" s="478"/>
      <c r="F5349" s="603" t="str">
        <f>IFERROR(INDEX(INSUMOS!$D:$D,MATCH(C5349,INSUMOS!$B:$B,0)),"")</f>
        <v/>
      </c>
      <c r="G5349" s="615"/>
      <c r="H5349" s="603">
        <f t="shared" si="141"/>
        <v>0</v>
      </c>
      <c r="I5349" s="692"/>
    </row>
    <row r="5350" spans="2:9">
      <c r="B5350" s="599"/>
      <c r="C5350" s="708"/>
      <c r="D5350" s="601" t="str">
        <f>IFERROR(INDEX(INSUMOS!$C:$C,MATCH(C5350,INSUMOS!$B:$B,0)),"")</f>
        <v/>
      </c>
      <c r="E5350" s="478"/>
      <c r="F5350" s="603" t="str">
        <f>IFERROR(INDEX(INSUMOS!$D:$D,MATCH(C5350,INSUMOS!$B:$B,0)),"")</f>
        <v/>
      </c>
      <c r="G5350" s="615"/>
      <c r="H5350" s="603">
        <f t="shared" si="141"/>
        <v>0</v>
      </c>
      <c r="I5350" s="692"/>
    </row>
    <row r="5351" spans="2:9">
      <c r="B5351" s="599"/>
      <c r="C5351" s="708"/>
      <c r="D5351" s="601" t="str">
        <f>IFERROR(INDEX(INSUMOS!$C:$C,MATCH(C5351,INSUMOS!$B:$B,0)),"")</f>
        <v/>
      </c>
      <c r="E5351" s="712"/>
      <c r="F5351" s="603" t="str">
        <f>IFERROR(INDEX(INSUMOS!$D:$D,MATCH(C5351,INSUMOS!$B:$B,0)),"")</f>
        <v/>
      </c>
      <c r="G5351" s="615"/>
      <c r="H5351" s="603">
        <f t="shared" si="141"/>
        <v>0</v>
      </c>
      <c r="I5351" s="692"/>
    </row>
    <row r="5352" spans="2:9">
      <c r="B5352" s="599"/>
      <c r="C5352" s="606"/>
      <c r="D5352" s="601"/>
      <c r="E5352" s="602"/>
      <c r="F5352" s="602"/>
      <c r="G5352" s="601"/>
      <c r="H5352" s="614" t="s">
        <v>307</v>
      </c>
      <c r="I5352" s="699">
        <f>SUM(H5334:H5351)</f>
        <v>8134</v>
      </c>
    </row>
    <row r="5353" spans="2:9">
      <c r="B5353" s="599"/>
      <c r="C5353" s="691" t="s">
        <v>308</v>
      </c>
      <c r="D5353" s="601"/>
      <c r="E5353" s="602"/>
      <c r="F5353" s="602"/>
      <c r="G5353" s="601"/>
      <c r="H5353" s="602"/>
      <c r="I5353" s="692"/>
    </row>
    <row r="5354" spans="2:9">
      <c r="B5354" s="693" t="s">
        <v>295</v>
      </c>
      <c r="C5354" s="694" t="s">
        <v>296</v>
      </c>
      <c r="D5354" s="598" t="s">
        <v>309</v>
      </c>
      <c r="E5354" s="612" t="s">
        <v>310</v>
      </c>
      <c r="F5354" s="612"/>
      <c r="G5354" s="613" t="s">
        <v>311</v>
      </c>
      <c r="H5354" s="614" t="s">
        <v>301</v>
      </c>
      <c r="I5354" s="692"/>
    </row>
    <row r="5355" spans="2:9">
      <c r="B5355" s="599"/>
      <c r="C5355" s="606" t="s">
        <v>487</v>
      </c>
      <c r="D5355" s="601">
        <v>1</v>
      </c>
      <c r="E5355" s="615">
        <f>IFERROR(INDEX('MANO DE OBRA'!$F:$F,MATCH(C5355,'MANO DE OBRA'!$B:$B,0)),"")</f>
        <v>0.60540000000000005</v>
      </c>
      <c r="F5355" s="603">
        <f>IFERROR(INDEX('MANO DE OBRA'!$J:$J,MATCH(C5355,'MANO DE OBRA'!$B:$B,0)),"")</f>
        <v>202385.00786400001</v>
      </c>
      <c r="G5355" s="83">
        <v>40</v>
      </c>
      <c r="H5355" s="603">
        <f>IFERROR((F5355/G5355)*D5355,0)</f>
        <v>5059.6251966</v>
      </c>
      <c r="I5355" s="692"/>
    </row>
    <row r="5356" spans="2:9">
      <c r="B5356" s="599"/>
      <c r="C5356" s="606" t="s">
        <v>312</v>
      </c>
      <c r="D5356" s="601">
        <v>1</v>
      </c>
      <c r="E5356" s="615">
        <f>IFERROR(INDEX('MANO DE OBRA'!$F:$F,MATCH(C5356,'MANO DE OBRA'!$B:$B,0)),"")</f>
        <v>0.77116642793298318</v>
      </c>
      <c r="F5356" s="603">
        <f>IFERROR(INDEX('MANO DE OBRA'!$J:$J,MATCH(C5356,'MANO DE OBRA'!$B:$B,0)),"")</f>
        <v>103371.47181666666</v>
      </c>
      <c r="G5356" s="83">
        <f>+G5355</f>
        <v>40</v>
      </c>
      <c r="H5356" s="603">
        <f>IFERROR((F5356/G5356)*D5356,0)</f>
        <v>2584.2867954166663</v>
      </c>
      <c r="I5356" s="692"/>
    </row>
    <row r="5357" spans="2:9">
      <c r="B5357" s="599"/>
      <c r="C5357" s="606"/>
      <c r="D5357" s="601"/>
      <c r="E5357" s="615" t="str">
        <f>IFERROR(INDEX('MANO DE OBRA'!$F:$F,MATCH(C5357,'MANO DE OBRA'!$B:$B,0)),"")</f>
        <v/>
      </c>
      <c r="F5357" s="603" t="str">
        <f>IFERROR(INDEX('MANO DE OBRA'!$J:$J,MATCH(C5357,'MANO DE OBRA'!$B:$B,0)),"")</f>
        <v/>
      </c>
      <c r="G5357" s="83"/>
      <c r="H5357" s="603">
        <f>IFERROR((F5357/G5357)*D5357,0)</f>
        <v>0</v>
      </c>
      <c r="I5357" s="692"/>
    </row>
    <row r="5358" spans="2:9">
      <c r="B5358" s="599"/>
      <c r="C5358" s="606"/>
      <c r="D5358" s="601"/>
      <c r="E5358" s="602"/>
      <c r="F5358" s="603" t="str">
        <f>IFERROR(INDEX('MANO DE OBRA'!$J:$J,MATCH(C5358,'MANO DE OBRA'!$B:$B,0)),"")</f>
        <v/>
      </c>
      <c r="G5358" s="601"/>
      <c r="H5358" s="614" t="s">
        <v>307</v>
      </c>
      <c r="I5358" s="699">
        <f>SUM(H5355:H5357)</f>
        <v>7643.9119920166668</v>
      </c>
    </row>
    <row r="5359" spans="2:9">
      <c r="B5359" s="599"/>
      <c r="C5359" s="691" t="s">
        <v>313</v>
      </c>
      <c r="D5359" s="601"/>
      <c r="E5359" s="602"/>
      <c r="F5359" s="602"/>
      <c r="G5359" s="601"/>
      <c r="H5359" s="602"/>
      <c r="I5359" s="692"/>
    </row>
    <row r="5360" spans="2:9" ht="30">
      <c r="B5360" s="693" t="s">
        <v>295</v>
      </c>
      <c r="C5360" s="694" t="s">
        <v>296</v>
      </c>
      <c r="D5360" s="613" t="s">
        <v>238</v>
      </c>
      <c r="E5360" s="613" t="s">
        <v>22</v>
      </c>
      <c r="F5360" s="613" t="s">
        <v>314</v>
      </c>
      <c r="G5360" s="613" t="s">
        <v>315</v>
      </c>
      <c r="H5360" s="613" t="s">
        <v>301</v>
      </c>
      <c r="I5360" s="692"/>
    </row>
    <row r="5361" spans="2:9">
      <c r="B5361" s="599"/>
      <c r="C5361" s="616" t="s">
        <v>316</v>
      </c>
      <c r="D5361" s="615">
        <v>0.05</v>
      </c>
      <c r="E5361" s="602"/>
      <c r="F5361" s="603">
        <f>+I5358</f>
        <v>7643.9119920166668</v>
      </c>
      <c r="G5361" s="601">
        <v>1</v>
      </c>
      <c r="H5361" s="603">
        <f>IFERROR(G5361*F5361*D5361,0)</f>
        <v>382.19559960083336</v>
      </c>
      <c r="I5361" s="692"/>
    </row>
    <row r="5362" spans="2:9">
      <c r="B5362" s="599"/>
      <c r="C5362" s="606"/>
      <c r="D5362" s="601"/>
      <c r="E5362" s="601" t="str">
        <f>IFERROR(INDEX(INSUMOS!$C:$C,MATCH(C5362,INSUMOS!$B:$B,0)),"")</f>
        <v/>
      </c>
      <c r="F5362" s="700" t="str">
        <f>IFERROR(INDEX(INSUMOS!$D:$D,MATCH(C5362,INSUMOS!$B:$B,0)),"")</f>
        <v/>
      </c>
      <c r="G5362" s="701"/>
      <c r="H5362" s="603">
        <f>IFERROR(G5362*F5362,0)</f>
        <v>0</v>
      </c>
      <c r="I5362" s="692"/>
    </row>
    <row r="5363" spans="2:9">
      <c r="B5363" s="599"/>
      <c r="C5363" s="606"/>
      <c r="D5363" s="601"/>
      <c r="E5363" s="601" t="str">
        <f>IFERROR(INDEX(INSUMOS!$C:$C,MATCH(C5363,INSUMOS!$B:$B,0)),"")</f>
        <v/>
      </c>
      <c r="F5363" s="700" t="str">
        <f>IFERROR(INDEX(INSUMOS!$D:$D,MATCH(C5363,INSUMOS!$B:$B,0)),"")</f>
        <v/>
      </c>
      <c r="G5363" s="701"/>
      <c r="H5363" s="603">
        <f>IFERROR(G5363*F5363,0)</f>
        <v>0</v>
      </c>
      <c r="I5363" s="692"/>
    </row>
    <row r="5364" spans="2:9">
      <c r="B5364" s="599"/>
      <c r="C5364" s="662"/>
      <c r="D5364" s="601"/>
      <c r="E5364" s="601" t="str">
        <f>IFERROR(INDEX(INSUMOS!$C:$C,MATCH(C5364,INSUMOS!$B:$B,0)),"")</f>
        <v/>
      </c>
      <c r="F5364" s="700" t="str">
        <f>IFERROR(INDEX(INSUMOS!$D:$D,MATCH(C5364,INSUMOS!$B:$B,0)),"")</f>
        <v/>
      </c>
      <c r="G5364" s="701"/>
      <c r="H5364" s="603">
        <f>IFERROR(G5364*F5364,0)</f>
        <v>0</v>
      </c>
      <c r="I5364" s="692"/>
    </row>
    <row r="5365" spans="2:9">
      <c r="B5365" s="599"/>
      <c r="C5365" s="662"/>
      <c r="D5365" s="601"/>
      <c r="E5365" s="601" t="str">
        <f>IFERROR(INDEX(INSUMOS!$C:$C,MATCH(C5365,INSUMOS!$B:$B,0)),"")</f>
        <v/>
      </c>
      <c r="F5365" s="700" t="str">
        <f>IFERROR(INDEX(INSUMOS!$D:$D,MATCH(C5365,INSUMOS!$B:$B,0)),"")</f>
        <v/>
      </c>
      <c r="G5365" s="701"/>
      <c r="H5365" s="603">
        <f>IFERROR(G5365*F5365,0)</f>
        <v>0</v>
      </c>
      <c r="I5365" s="692"/>
    </row>
    <row r="5366" spans="2:9">
      <c r="B5366" s="599"/>
      <c r="C5366" s="662"/>
      <c r="D5366" s="601"/>
      <c r="E5366" s="601" t="str">
        <f>IFERROR(INDEX(INSUMOS!$C:$C,MATCH(C5366,INSUMOS!$B:$B,0)),"")</f>
        <v/>
      </c>
      <c r="F5366" s="700" t="str">
        <f>IFERROR(INDEX(INSUMOS!$D:$D,MATCH(C5366,INSUMOS!$B:$B,0)),"")</f>
        <v/>
      </c>
      <c r="G5366" s="701"/>
      <c r="H5366" s="603">
        <f>IFERROR(G5366*F5366,0)</f>
        <v>0</v>
      </c>
      <c r="I5366" s="692"/>
    </row>
    <row r="5367" spans="2:9">
      <c r="B5367" s="599"/>
      <c r="C5367" s="606"/>
      <c r="D5367" s="601"/>
      <c r="E5367" s="601" t="str">
        <f>IFERROR(INDEX(INSUMOS!$C:$C,MATCH(C5367,INSUMOS!$B:$B,0)),"")</f>
        <v/>
      </c>
      <c r="F5367" s="602"/>
      <c r="G5367" s="601"/>
      <c r="H5367" s="614" t="s">
        <v>307</v>
      </c>
      <c r="I5367" s="699">
        <f>SUM(H5361:H5366)</f>
        <v>382.19559960083336</v>
      </c>
    </row>
    <row r="5368" spans="2:9">
      <c r="B5368" s="599"/>
      <c r="C5368" s="691" t="s">
        <v>317</v>
      </c>
      <c r="D5368" s="601"/>
      <c r="E5368" s="602"/>
      <c r="F5368" s="602"/>
      <c r="G5368" s="601"/>
      <c r="H5368" s="602"/>
      <c r="I5368" s="692"/>
    </row>
    <row r="5369" spans="2:9" ht="30">
      <c r="B5369" s="693" t="s">
        <v>295</v>
      </c>
      <c r="C5369" s="694" t="s">
        <v>296</v>
      </c>
      <c r="D5369" s="613" t="s">
        <v>238</v>
      </c>
      <c r="E5369" s="613" t="s">
        <v>22</v>
      </c>
      <c r="F5369" s="613" t="s">
        <v>314</v>
      </c>
      <c r="G5369" s="613" t="s">
        <v>315</v>
      </c>
      <c r="H5369" s="598" t="s">
        <v>301</v>
      </c>
      <c r="I5369" s="692"/>
    </row>
    <row r="5370" spans="2:9">
      <c r="B5370" s="599"/>
      <c r="C5370" s="616" t="s">
        <v>461</v>
      </c>
      <c r="D5370" s="615">
        <v>0.01</v>
      </c>
      <c r="E5370" s="617">
        <v>1</v>
      </c>
      <c r="F5370" s="603">
        <f>+I5358</f>
        <v>7643.9119920166668</v>
      </c>
      <c r="G5370" s="601">
        <v>0.01</v>
      </c>
      <c r="H5370" s="603">
        <f>IFERROR(G5370*F5370,0)</f>
        <v>76.439119920166675</v>
      </c>
      <c r="I5370" s="692"/>
    </row>
    <row r="5371" spans="2:9">
      <c r="B5371" s="599"/>
      <c r="C5371" s="662"/>
      <c r="E5371" s="601" t="str">
        <f>IFERROR(INDEX(INSUMOS!$C:$C,MATCH(C5371,INSUMOS!$B:$B,0)),"")</f>
        <v/>
      </c>
      <c r="F5371" s="603" t="str">
        <f>IFERROR(INDEX(INSUMOS!$D:$D,MATCH(C5371,INSUMOS!$B:$B,0)),"")</f>
        <v/>
      </c>
      <c r="G5371" s="601">
        <v>1</v>
      </c>
      <c r="H5371" s="603">
        <f>IFERROR(G5371*F5371,0)</f>
        <v>0</v>
      </c>
      <c r="I5371" s="692"/>
    </row>
    <row r="5372" spans="2:9">
      <c r="B5372" s="599"/>
      <c r="C5372" s="606"/>
      <c r="D5372" s="601" t="str">
        <f>IFERROR(INDEX(INSUMOS!$C:$C,MATCH(C5372,INSUMOS!$B:$B,0)),"")</f>
        <v/>
      </c>
      <c r="E5372" s="602"/>
      <c r="F5372" s="603" t="str">
        <f>IFERROR(INDEX(INSUMOS!$D:$D,MATCH(C5372,INSUMOS!$B:$B,0)),"")</f>
        <v/>
      </c>
      <c r="G5372" s="601"/>
      <c r="H5372" s="603">
        <f>IFERROR(G5372*F5372,0)</f>
        <v>0</v>
      </c>
      <c r="I5372" s="692"/>
    </row>
    <row r="5373" spans="2:9" ht="15.75" thickBot="1">
      <c r="B5373" s="702"/>
      <c r="C5373" s="703"/>
      <c r="D5373" s="704"/>
      <c r="E5373" s="705"/>
      <c r="F5373" s="705"/>
      <c r="G5373" s="704"/>
      <c r="H5373" s="706" t="s">
        <v>307</v>
      </c>
      <c r="I5373" s="707">
        <f>SUM(H5370:H5372)</f>
        <v>76.439119920166675</v>
      </c>
    </row>
    <row r="5374" spans="2:9" ht="15.75" thickBot="1"/>
    <row r="5375" spans="2:9" ht="33" customHeight="1" thickBot="1">
      <c r="B5375" s="571"/>
      <c r="C5375" s="572" t="str">
        <f>+$C$2</f>
        <v>MANTENIMIENTO RESTAURANTES ESCOLARES</v>
      </c>
      <c r="D5375" s="573"/>
      <c r="E5375" s="573"/>
      <c r="F5375" s="573"/>
      <c r="G5375" s="574"/>
      <c r="H5375" s="575"/>
      <c r="I5375" s="576"/>
    </row>
    <row r="5376" spans="2:9" ht="33" customHeight="1" thickBot="1">
      <c r="B5376" s="577"/>
      <c r="C5376" s="578" t="str">
        <f>+$C$3</f>
        <v>GOBERNACION DE ANTIOQUIA</v>
      </c>
      <c r="D5376" s="579"/>
      <c r="E5376" s="579"/>
      <c r="F5376" s="579"/>
      <c r="G5376" s="580"/>
      <c r="H5376" s="581"/>
      <c r="I5376" s="582"/>
    </row>
    <row r="5377" spans="2:10" ht="15.75" thickBot="1">
      <c r="B5377" s="593"/>
      <c r="I5377" s="595"/>
    </row>
    <row r="5378" spans="2:10" ht="15.75" thickBot="1">
      <c r="B5378" s="523" t="s">
        <v>6</v>
      </c>
      <c r="C5378" s="773" t="str">
        <f>INDEX(ACTIVIDADES!$C:$C,MATCH(B5379,ACTIVIDADES!$B:$B,0))</f>
        <v>Suministro e instalación de PIPETAS DE GAS de 40 libras. Incluye suministro de los materiales y todo lo necesario para su correcta instalación y funcionamiento.</v>
      </c>
      <c r="D5378" s="774"/>
      <c r="E5378" s="774"/>
      <c r="F5378" s="774"/>
      <c r="G5378" s="775"/>
      <c r="H5378" s="587" t="s">
        <v>289</v>
      </c>
      <c r="I5378" s="588" t="s">
        <v>290</v>
      </c>
    </row>
    <row r="5379" spans="2:10">
      <c r="B5379" s="779">
        <f>+ACTIVIDADES!B163</f>
        <v>14.04</v>
      </c>
      <c r="C5379" s="776"/>
      <c r="D5379" s="777"/>
      <c r="E5379" s="777"/>
      <c r="F5379" s="777"/>
      <c r="G5379" s="778"/>
      <c r="H5379" s="585">
        <f>IF(I5382=0,0,I5403/I5382)</f>
        <v>0.9265758067847969</v>
      </c>
      <c r="I5379" s="688">
        <f>IF(I5382=0,0,I5409/I5382)</f>
        <v>6.9268106806795376E-2</v>
      </c>
    </row>
    <row r="5380" spans="2:10" ht="15.75" thickBot="1">
      <c r="B5380" s="780"/>
      <c r="C5380" s="776"/>
      <c r="D5380" s="777"/>
      <c r="E5380" s="777"/>
      <c r="F5380" s="777"/>
      <c r="G5380" s="778"/>
      <c r="H5380" s="587" t="s">
        <v>291</v>
      </c>
      <c r="I5380" s="588" t="s">
        <v>292</v>
      </c>
    </row>
    <row r="5381" spans="2:10" ht="15.75" thickBot="1">
      <c r="B5381" s="523" t="s">
        <v>22</v>
      </c>
      <c r="C5381" s="776"/>
      <c r="D5381" s="777"/>
      <c r="E5381" s="777"/>
      <c r="F5381" s="777"/>
      <c r="G5381" s="778"/>
      <c r="H5381" s="585">
        <f>IF(I5382=0,0,I5418/I5382)</f>
        <v>3.4634053403397691E-3</v>
      </c>
      <c r="I5381" s="688">
        <f>IF(I5382=0,0,I5424/I5382)</f>
        <v>6.9268106806795384E-4</v>
      </c>
    </row>
    <row r="5382" spans="2:10">
      <c r="B5382" s="565" t="str">
        <f>INDEX(ACTIVIDADES!$D:$D,MATCH(B5379,ACTIVIDADES!$B:$B,0))</f>
        <v>un</v>
      </c>
      <c r="C5382" s="776"/>
      <c r="D5382" s="777"/>
      <c r="E5382" s="777"/>
      <c r="F5382" s="777"/>
      <c r="G5382" s="778"/>
      <c r="H5382" s="689" t="s">
        <v>293</v>
      </c>
      <c r="I5382" s="690">
        <f>SUM(I5403:I5424)</f>
        <v>220705.09342307533</v>
      </c>
      <c r="J5382" s="570">
        <f>+B5379</f>
        <v>14.04</v>
      </c>
    </row>
    <row r="5383" spans="2:10">
      <c r="B5383" s="599"/>
      <c r="C5383" s="691" t="s">
        <v>294</v>
      </c>
      <c r="D5383" s="601"/>
      <c r="E5383" s="602"/>
      <c r="F5383" s="602"/>
      <c r="G5383" s="601"/>
      <c r="H5383" s="602"/>
      <c r="I5383" s="692"/>
    </row>
    <row r="5384" spans="2:10">
      <c r="B5384" s="693" t="s">
        <v>295</v>
      </c>
      <c r="C5384" s="694" t="s">
        <v>296</v>
      </c>
      <c r="D5384" s="598" t="s">
        <v>297</v>
      </c>
      <c r="E5384" s="598" t="s">
        <v>298</v>
      </c>
      <c r="F5384" s="598" t="s">
        <v>299</v>
      </c>
      <c r="G5384" s="598" t="s">
        <v>300</v>
      </c>
      <c r="H5384" s="598" t="s">
        <v>301</v>
      </c>
      <c r="I5384" s="692"/>
    </row>
    <row r="5385" spans="2:10">
      <c r="B5385" s="599"/>
      <c r="C5385" s="715" t="s">
        <v>585</v>
      </c>
      <c r="D5385" s="601" t="str">
        <f>IFERROR(INDEX(INSUMOS!$C:$C,MATCH(C5385,INSUMOS!$B:$B,0)),"")</f>
        <v>un</v>
      </c>
      <c r="E5385" s="100">
        <v>1</v>
      </c>
      <c r="F5385" s="603">
        <f>IFERROR(INDEX(INSUMOS!$D:$D,MATCH(C5385,INSUMOS!$B:$B,0)),"")</f>
        <v>170000</v>
      </c>
      <c r="G5385" s="615"/>
      <c r="H5385" s="603">
        <f>IFERROR(G5385*F5385*E5385+F5385*E5385,0)</f>
        <v>170000</v>
      </c>
      <c r="I5385" s="692"/>
    </row>
    <row r="5386" spans="2:10">
      <c r="B5386" s="599"/>
      <c r="C5386" s="715" t="s">
        <v>586</v>
      </c>
      <c r="D5386" s="601" t="str">
        <f>IFERROR(INDEX(INSUMOS!$C:$C,MATCH(C5386,INSUMOS!$B:$B,0)),"")</f>
        <v>un</v>
      </c>
      <c r="E5386" s="478">
        <v>1</v>
      </c>
      <c r="F5386" s="603">
        <f>IFERROR(INDEX(INSUMOS!$D:$D,MATCH(C5386,INSUMOS!$B:$B,0)),"")</f>
        <v>34500</v>
      </c>
      <c r="G5386" s="615"/>
      <c r="H5386" s="603">
        <f t="shared" ref="H5386:H5402" si="142">IFERROR(G5386*F5386*E5386+F5386*E5386,0)</f>
        <v>34500</v>
      </c>
      <c r="I5386" s="692"/>
    </row>
    <row r="5387" spans="2:10">
      <c r="B5387" s="599"/>
      <c r="C5387" s="715" t="s">
        <v>587</v>
      </c>
      <c r="D5387" s="601" t="str">
        <f>IFERROR(INDEX(INSUMOS!$C:$C,MATCH(C5387,INSUMOS!$B:$B,0)),"")</f>
        <v/>
      </c>
      <c r="E5387" s="478">
        <v>1</v>
      </c>
      <c r="F5387" s="603" t="str">
        <f>IFERROR(INDEX(INSUMOS!$D:$D,MATCH(C5387,INSUMOS!$B:$B,0)),"")</f>
        <v/>
      </c>
      <c r="G5387" s="615"/>
      <c r="H5387" s="603">
        <f t="shared" si="142"/>
        <v>0</v>
      </c>
      <c r="I5387" s="692"/>
    </row>
    <row r="5388" spans="2:10">
      <c r="B5388" s="599"/>
      <c r="C5388" s="708"/>
      <c r="D5388" s="601" t="str">
        <f>IFERROR(INDEX(INSUMOS!$C:$C,MATCH(C5388,INSUMOS!$B:$B,0)),"")</f>
        <v/>
      </c>
      <c r="E5388" s="478"/>
      <c r="F5388" s="603" t="str">
        <f>IFERROR(INDEX(INSUMOS!$D:$D,MATCH(C5388,INSUMOS!$B:$B,0)),"")</f>
        <v/>
      </c>
      <c r="G5388" s="615"/>
      <c r="H5388" s="603">
        <f t="shared" si="142"/>
        <v>0</v>
      </c>
      <c r="I5388" s="692"/>
    </row>
    <row r="5389" spans="2:10">
      <c r="B5389" s="599"/>
      <c r="C5389" s="708"/>
      <c r="D5389" s="601" t="str">
        <f>IFERROR(INDEX(INSUMOS!$C:$C,MATCH(C5389,INSUMOS!$B:$B,0)),"")</f>
        <v/>
      </c>
      <c r="E5389" s="478"/>
      <c r="F5389" s="603" t="str">
        <f>IFERROR(INDEX(INSUMOS!$D:$D,MATCH(C5389,INSUMOS!$B:$B,0)),"")</f>
        <v/>
      </c>
      <c r="G5389" s="615"/>
      <c r="H5389" s="603">
        <f t="shared" si="142"/>
        <v>0</v>
      </c>
      <c r="I5389" s="692"/>
    </row>
    <row r="5390" spans="2:10">
      <c r="B5390" s="599"/>
      <c r="C5390" s="708"/>
      <c r="D5390" s="601" t="str">
        <f>IFERROR(INDEX(INSUMOS!$C:$C,MATCH(C5390,INSUMOS!$B:$B,0)),"")</f>
        <v/>
      </c>
      <c r="E5390" s="478"/>
      <c r="F5390" s="603" t="str">
        <f>IFERROR(INDEX(INSUMOS!$D:$D,MATCH(C5390,INSUMOS!$B:$B,0)),"")</f>
        <v/>
      </c>
      <c r="G5390" s="615"/>
      <c r="H5390" s="603">
        <f t="shared" si="142"/>
        <v>0</v>
      </c>
      <c r="I5390" s="692"/>
    </row>
    <row r="5391" spans="2:10">
      <c r="B5391" s="599"/>
      <c r="C5391" s="708"/>
      <c r="D5391" s="601" t="str">
        <f>IFERROR(INDEX(INSUMOS!$C:$C,MATCH(C5391,INSUMOS!$B:$B,0)),"")</f>
        <v/>
      </c>
      <c r="E5391" s="478"/>
      <c r="F5391" s="603" t="str">
        <f>IFERROR(INDEX(INSUMOS!$D:$D,MATCH(C5391,INSUMOS!$B:$B,0)),"")</f>
        <v/>
      </c>
      <c r="G5391" s="615"/>
      <c r="H5391" s="603">
        <f t="shared" si="142"/>
        <v>0</v>
      </c>
      <c r="I5391" s="692"/>
    </row>
    <row r="5392" spans="2:10">
      <c r="B5392" s="599"/>
      <c r="C5392" s="708"/>
      <c r="D5392" s="601" t="str">
        <f>IFERROR(INDEX(INSUMOS!$C:$C,MATCH(C5392,INSUMOS!$B:$B,0)),"")</f>
        <v/>
      </c>
      <c r="E5392" s="478"/>
      <c r="F5392" s="603" t="str">
        <f>IFERROR(INDEX(INSUMOS!$D:$D,MATCH(C5392,INSUMOS!$B:$B,0)),"")</f>
        <v/>
      </c>
      <c r="G5392" s="615"/>
      <c r="H5392" s="603">
        <f t="shared" si="142"/>
        <v>0</v>
      </c>
      <c r="I5392" s="692"/>
    </row>
    <row r="5393" spans="2:9">
      <c r="B5393" s="599"/>
      <c r="C5393" s="708"/>
      <c r="D5393" s="601" t="str">
        <f>IFERROR(INDEX(INSUMOS!$C:$C,MATCH(C5393,INSUMOS!$B:$B,0)),"")</f>
        <v/>
      </c>
      <c r="E5393" s="478"/>
      <c r="F5393" s="603" t="str">
        <f>IFERROR(INDEX(INSUMOS!$D:$D,MATCH(C5393,INSUMOS!$B:$B,0)),"")</f>
        <v/>
      </c>
      <c r="G5393" s="615"/>
      <c r="H5393" s="603">
        <f t="shared" si="142"/>
        <v>0</v>
      </c>
      <c r="I5393" s="692"/>
    </row>
    <row r="5394" spans="2:9">
      <c r="B5394" s="599"/>
      <c r="C5394" s="708"/>
      <c r="D5394" s="601" t="str">
        <f>IFERROR(INDEX(INSUMOS!$C:$C,MATCH(C5394,INSUMOS!$B:$B,0)),"")</f>
        <v/>
      </c>
      <c r="E5394" s="478"/>
      <c r="F5394" s="603" t="str">
        <f>IFERROR(INDEX(INSUMOS!$D:$D,MATCH(C5394,INSUMOS!$B:$B,0)),"")</f>
        <v/>
      </c>
      <c r="G5394" s="615"/>
      <c r="H5394" s="603">
        <f t="shared" si="142"/>
        <v>0</v>
      </c>
      <c r="I5394" s="692"/>
    </row>
    <row r="5395" spans="2:9">
      <c r="B5395" s="599"/>
      <c r="C5395" s="708"/>
      <c r="D5395" s="601" t="str">
        <f>IFERROR(INDEX(INSUMOS!$C:$C,MATCH(C5395,INSUMOS!$B:$B,0)),"")</f>
        <v/>
      </c>
      <c r="E5395" s="478"/>
      <c r="F5395" s="603" t="str">
        <f>IFERROR(INDEX(INSUMOS!$D:$D,MATCH(C5395,INSUMOS!$B:$B,0)),"")</f>
        <v/>
      </c>
      <c r="G5395" s="615"/>
      <c r="H5395" s="603">
        <f t="shared" si="142"/>
        <v>0</v>
      </c>
      <c r="I5395" s="692"/>
    </row>
    <row r="5396" spans="2:9">
      <c r="B5396" s="599"/>
      <c r="C5396" s="708"/>
      <c r="D5396" s="601" t="str">
        <f>IFERROR(INDEX(INSUMOS!$C:$C,MATCH(C5396,INSUMOS!$B:$B,0)),"")</f>
        <v/>
      </c>
      <c r="E5396" s="478"/>
      <c r="F5396" s="603" t="str">
        <f>IFERROR(INDEX(INSUMOS!$D:$D,MATCH(C5396,INSUMOS!$B:$B,0)),"")</f>
        <v/>
      </c>
      <c r="G5396" s="615"/>
      <c r="H5396" s="603">
        <f t="shared" si="142"/>
        <v>0</v>
      </c>
      <c r="I5396" s="692"/>
    </row>
    <row r="5397" spans="2:9">
      <c r="B5397" s="599"/>
      <c r="C5397" s="708"/>
      <c r="D5397" s="601" t="str">
        <f>IFERROR(INDEX(INSUMOS!$C:$C,MATCH(C5397,INSUMOS!$B:$B,0)),"")</f>
        <v/>
      </c>
      <c r="E5397" s="478"/>
      <c r="F5397" s="603" t="str">
        <f>IFERROR(INDEX(INSUMOS!$D:$D,MATCH(C5397,INSUMOS!$B:$B,0)),"")</f>
        <v/>
      </c>
      <c r="G5397" s="615"/>
      <c r="H5397" s="603">
        <f t="shared" si="142"/>
        <v>0</v>
      </c>
      <c r="I5397" s="692"/>
    </row>
    <row r="5398" spans="2:9">
      <c r="B5398" s="599"/>
      <c r="C5398" s="708"/>
      <c r="D5398" s="601" t="str">
        <f>IFERROR(INDEX(INSUMOS!$C:$C,MATCH(C5398,INSUMOS!$B:$B,0)),"")</f>
        <v/>
      </c>
      <c r="E5398" s="478"/>
      <c r="F5398" s="603" t="str">
        <f>IFERROR(INDEX(INSUMOS!$D:$D,MATCH(C5398,INSUMOS!$B:$B,0)),"")</f>
        <v/>
      </c>
      <c r="G5398" s="615"/>
      <c r="H5398" s="603">
        <f t="shared" si="142"/>
        <v>0</v>
      </c>
      <c r="I5398" s="692"/>
    </row>
    <row r="5399" spans="2:9">
      <c r="B5399" s="599"/>
      <c r="C5399" s="708"/>
      <c r="D5399" s="601" t="str">
        <f>IFERROR(INDEX(INSUMOS!$C:$C,MATCH(C5399,INSUMOS!$B:$B,0)),"")</f>
        <v/>
      </c>
      <c r="E5399" s="478"/>
      <c r="F5399" s="603" t="str">
        <f>IFERROR(INDEX(INSUMOS!$D:$D,MATCH(C5399,INSUMOS!$B:$B,0)),"")</f>
        <v/>
      </c>
      <c r="G5399" s="615"/>
      <c r="H5399" s="603">
        <f t="shared" si="142"/>
        <v>0</v>
      </c>
      <c r="I5399" s="692"/>
    </row>
    <row r="5400" spans="2:9">
      <c r="B5400" s="599"/>
      <c r="C5400" s="708"/>
      <c r="D5400" s="601" t="str">
        <f>IFERROR(INDEX(INSUMOS!$C:$C,MATCH(C5400,INSUMOS!$B:$B,0)),"")</f>
        <v/>
      </c>
      <c r="E5400" s="478"/>
      <c r="F5400" s="603" t="str">
        <f>IFERROR(INDEX(INSUMOS!$D:$D,MATCH(C5400,INSUMOS!$B:$B,0)),"")</f>
        <v/>
      </c>
      <c r="G5400" s="615"/>
      <c r="H5400" s="603">
        <f t="shared" si="142"/>
        <v>0</v>
      </c>
      <c r="I5400" s="692"/>
    </row>
    <row r="5401" spans="2:9">
      <c r="B5401" s="599"/>
      <c r="C5401" s="708"/>
      <c r="D5401" s="601" t="str">
        <f>IFERROR(INDEX(INSUMOS!$C:$C,MATCH(C5401,INSUMOS!$B:$B,0)),"")</f>
        <v/>
      </c>
      <c r="E5401" s="478"/>
      <c r="F5401" s="603" t="str">
        <f>IFERROR(INDEX(INSUMOS!$D:$D,MATCH(C5401,INSUMOS!$B:$B,0)),"")</f>
        <v/>
      </c>
      <c r="G5401" s="615"/>
      <c r="H5401" s="603">
        <f t="shared" si="142"/>
        <v>0</v>
      </c>
      <c r="I5401" s="692"/>
    </row>
    <row r="5402" spans="2:9">
      <c r="B5402" s="599"/>
      <c r="C5402" s="708"/>
      <c r="D5402" s="601" t="str">
        <f>IFERROR(INDEX(INSUMOS!$C:$C,MATCH(C5402,INSUMOS!$B:$B,0)),"")</f>
        <v/>
      </c>
      <c r="E5402" s="712"/>
      <c r="F5402" s="603" t="str">
        <f>IFERROR(INDEX(INSUMOS!$D:$D,MATCH(C5402,INSUMOS!$B:$B,0)),"")</f>
        <v/>
      </c>
      <c r="G5402" s="615"/>
      <c r="H5402" s="603">
        <f t="shared" si="142"/>
        <v>0</v>
      </c>
      <c r="I5402" s="692"/>
    </row>
    <row r="5403" spans="2:9">
      <c r="B5403" s="599"/>
      <c r="C5403" s="606"/>
      <c r="D5403" s="601"/>
      <c r="E5403" s="602"/>
      <c r="F5403" s="602"/>
      <c r="G5403" s="601"/>
      <c r="H5403" s="614" t="s">
        <v>307</v>
      </c>
      <c r="I5403" s="699">
        <f>SUM(H5385:H5402)</f>
        <v>204500</v>
      </c>
    </row>
    <row r="5404" spans="2:9">
      <c r="B5404" s="599"/>
      <c r="C5404" s="691" t="s">
        <v>308</v>
      </c>
      <c r="D5404" s="601"/>
      <c r="E5404" s="602"/>
      <c r="F5404" s="602"/>
      <c r="G5404" s="601"/>
      <c r="H5404" s="602"/>
      <c r="I5404" s="692"/>
    </row>
    <row r="5405" spans="2:9">
      <c r="B5405" s="693" t="s">
        <v>295</v>
      </c>
      <c r="C5405" s="694" t="s">
        <v>296</v>
      </c>
      <c r="D5405" s="598" t="s">
        <v>309</v>
      </c>
      <c r="E5405" s="612" t="s">
        <v>310</v>
      </c>
      <c r="F5405" s="612"/>
      <c r="G5405" s="613" t="s">
        <v>311</v>
      </c>
      <c r="H5405" s="614" t="s">
        <v>301</v>
      </c>
      <c r="I5405" s="692"/>
    </row>
    <row r="5406" spans="2:9">
      <c r="B5406" s="599"/>
      <c r="C5406" s="606" t="s">
        <v>487</v>
      </c>
      <c r="D5406" s="601">
        <v>1</v>
      </c>
      <c r="E5406" s="615">
        <f>IFERROR(INDEX('MANO DE OBRA'!$F:$F,MATCH(C5406,'MANO DE OBRA'!$B:$B,0)),"")</f>
        <v>0.60540000000000005</v>
      </c>
      <c r="F5406" s="603">
        <f>IFERROR(INDEX('MANO DE OBRA'!$J:$J,MATCH(C5406,'MANO DE OBRA'!$B:$B,0)),"")</f>
        <v>202385.00786400001</v>
      </c>
      <c r="G5406" s="83">
        <v>20</v>
      </c>
      <c r="H5406" s="603">
        <f>IFERROR((F5406/G5406)*D5406,0)</f>
        <v>10119.2503932</v>
      </c>
      <c r="I5406" s="692"/>
    </row>
    <row r="5407" spans="2:9">
      <c r="B5407" s="599"/>
      <c r="C5407" s="606" t="s">
        <v>312</v>
      </c>
      <c r="D5407" s="601">
        <v>1</v>
      </c>
      <c r="E5407" s="615">
        <f>IFERROR(INDEX('MANO DE OBRA'!$F:$F,MATCH(C5407,'MANO DE OBRA'!$B:$B,0)),"")</f>
        <v>0.77116642793298318</v>
      </c>
      <c r="F5407" s="603">
        <f>IFERROR(INDEX('MANO DE OBRA'!$J:$J,MATCH(C5407,'MANO DE OBRA'!$B:$B,0)),"")</f>
        <v>103371.47181666666</v>
      </c>
      <c r="G5407" s="83">
        <f>+G5406</f>
        <v>20</v>
      </c>
      <c r="H5407" s="603">
        <f>IFERROR((F5407/G5407)*D5407,0)</f>
        <v>5168.5735908333327</v>
      </c>
      <c r="I5407" s="692"/>
    </row>
    <row r="5408" spans="2:9">
      <c r="B5408" s="599"/>
      <c r="C5408" s="606"/>
      <c r="D5408" s="601"/>
      <c r="E5408" s="615" t="str">
        <f>IFERROR(INDEX('MANO DE OBRA'!$F:$F,MATCH(C5408,'MANO DE OBRA'!$B:$B,0)),"")</f>
        <v/>
      </c>
      <c r="F5408" s="603" t="str">
        <f>IFERROR(INDEX('MANO DE OBRA'!$J:$J,MATCH(C5408,'MANO DE OBRA'!$B:$B,0)),"")</f>
        <v/>
      </c>
      <c r="G5408" s="83"/>
      <c r="H5408" s="603">
        <f>IFERROR((F5408/G5408)*D5408,0)</f>
        <v>0</v>
      </c>
      <c r="I5408" s="692"/>
    </row>
    <row r="5409" spans="2:9">
      <c r="B5409" s="599"/>
      <c r="C5409" s="606"/>
      <c r="D5409" s="601"/>
      <c r="E5409" s="602"/>
      <c r="F5409" s="603" t="str">
        <f>IFERROR(INDEX('MANO DE OBRA'!$J:$J,MATCH(C5409,'MANO DE OBRA'!$B:$B,0)),"")</f>
        <v/>
      </c>
      <c r="G5409" s="601"/>
      <c r="H5409" s="614" t="s">
        <v>307</v>
      </c>
      <c r="I5409" s="699">
        <f>SUM(H5406:H5408)</f>
        <v>15287.823984033334</v>
      </c>
    </row>
    <row r="5410" spans="2:9">
      <c r="B5410" s="599"/>
      <c r="C5410" s="691" t="s">
        <v>313</v>
      </c>
      <c r="D5410" s="601"/>
      <c r="E5410" s="602"/>
      <c r="F5410" s="602"/>
      <c r="G5410" s="601"/>
      <c r="H5410" s="602"/>
      <c r="I5410" s="692"/>
    </row>
    <row r="5411" spans="2:9" ht="30">
      <c r="B5411" s="693" t="s">
        <v>295</v>
      </c>
      <c r="C5411" s="694" t="s">
        <v>296</v>
      </c>
      <c r="D5411" s="613" t="s">
        <v>238</v>
      </c>
      <c r="E5411" s="613" t="s">
        <v>22</v>
      </c>
      <c r="F5411" s="613" t="s">
        <v>314</v>
      </c>
      <c r="G5411" s="613" t="s">
        <v>315</v>
      </c>
      <c r="H5411" s="613" t="s">
        <v>301</v>
      </c>
      <c r="I5411" s="692"/>
    </row>
    <row r="5412" spans="2:9">
      <c r="B5412" s="599"/>
      <c r="C5412" s="616" t="s">
        <v>316</v>
      </c>
      <c r="D5412" s="615">
        <v>0.05</v>
      </c>
      <c r="E5412" s="602"/>
      <c r="F5412" s="603">
        <f>+I5409</f>
        <v>15287.823984033334</v>
      </c>
      <c r="G5412" s="601">
        <v>1</v>
      </c>
      <c r="H5412" s="603">
        <f>IFERROR(G5412*F5412*D5412,0)</f>
        <v>764.39119920166672</v>
      </c>
      <c r="I5412" s="692"/>
    </row>
    <row r="5413" spans="2:9">
      <c r="B5413" s="599"/>
      <c r="C5413" s="606"/>
      <c r="D5413" s="601"/>
      <c r="E5413" s="601" t="str">
        <f>IFERROR(INDEX(INSUMOS!$C:$C,MATCH(C5413,INSUMOS!$B:$B,0)),"")</f>
        <v/>
      </c>
      <c r="F5413" s="700" t="str">
        <f>IFERROR(INDEX(INSUMOS!$D:$D,MATCH(C5413,INSUMOS!$B:$B,0)),"")</f>
        <v/>
      </c>
      <c r="G5413" s="701"/>
      <c r="H5413" s="603">
        <f>IFERROR(G5413*F5413,0)</f>
        <v>0</v>
      </c>
      <c r="I5413" s="692"/>
    </row>
    <row r="5414" spans="2:9">
      <c r="B5414" s="599"/>
      <c r="C5414" s="606"/>
      <c r="D5414" s="601"/>
      <c r="E5414" s="601" t="str">
        <f>IFERROR(INDEX(INSUMOS!$C:$C,MATCH(C5414,INSUMOS!$B:$B,0)),"")</f>
        <v/>
      </c>
      <c r="F5414" s="700" t="str">
        <f>IFERROR(INDEX(INSUMOS!$D:$D,MATCH(C5414,INSUMOS!$B:$B,0)),"")</f>
        <v/>
      </c>
      <c r="G5414" s="701"/>
      <c r="H5414" s="603">
        <f>IFERROR(G5414*F5414,0)</f>
        <v>0</v>
      </c>
      <c r="I5414" s="692"/>
    </row>
    <row r="5415" spans="2:9">
      <c r="B5415" s="599"/>
      <c r="C5415" s="662"/>
      <c r="D5415" s="601"/>
      <c r="E5415" s="601" t="str">
        <f>IFERROR(INDEX(INSUMOS!$C:$C,MATCH(C5415,INSUMOS!$B:$B,0)),"")</f>
        <v/>
      </c>
      <c r="F5415" s="700" t="str">
        <f>IFERROR(INDEX(INSUMOS!$D:$D,MATCH(C5415,INSUMOS!$B:$B,0)),"")</f>
        <v/>
      </c>
      <c r="G5415" s="701"/>
      <c r="H5415" s="603">
        <f>IFERROR(G5415*F5415,0)</f>
        <v>0</v>
      </c>
      <c r="I5415" s="692"/>
    </row>
    <row r="5416" spans="2:9">
      <c r="B5416" s="599"/>
      <c r="C5416" s="662"/>
      <c r="D5416" s="601"/>
      <c r="E5416" s="601" t="str">
        <f>IFERROR(INDEX(INSUMOS!$C:$C,MATCH(C5416,INSUMOS!$B:$B,0)),"")</f>
        <v/>
      </c>
      <c r="F5416" s="700" t="str">
        <f>IFERROR(INDEX(INSUMOS!$D:$D,MATCH(C5416,INSUMOS!$B:$B,0)),"")</f>
        <v/>
      </c>
      <c r="G5416" s="701"/>
      <c r="H5416" s="603">
        <f>IFERROR(G5416*F5416,0)</f>
        <v>0</v>
      </c>
      <c r="I5416" s="692"/>
    </row>
    <row r="5417" spans="2:9">
      <c r="B5417" s="599"/>
      <c r="C5417" s="662"/>
      <c r="D5417" s="601"/>
      <c r="E5417" s="601" t="str">
        <f>IFERROR(INDEX(INSUMOS!$C:$C,MATCH(C5417,INSUMOS!$B:$B,0)),"")</f>
        <v/>
      </c>
      <c r="F5417" s="700" t="str">
        <f>IFERROR(INDEX(INSUMOS!$D:$D,MATCH(C5417,INSUMOS!$B:$B,0)),"")</f>
        <v/>
      </c>
      <c r="G5417" s="701"/>
      <c r="H5417" s="603">
        <f>IFERROR(G5417*F5417,0)</f>
        <v>0</v>
      </c>
      <c r="I5417" s="692"/>
    </row>
    <row r="5418" spans="2:9">
      <c r="B5418" s="599"/>
      <c r="C5418" s="606"/>
      <c r="D5418" s="601"/>
      <c r="E5418" s="601" t="str">
        <f>IFERROR(INDEX(INSUMOS!$C:$C,MATCH(C5418,INSUMOS!$B:$B,0)),"")</f>
        <v/>
      </c>
      <c r="F5418" s="602"/>
      <c r="G5418" s="601"/>
      <c r="H5418" s="614" t="s">
        <v>307</v>
      </c>
      <c r="I5418" s="699">
        <f>SUM(H5412:H5417)</f>
        <v>764.39119920166672</v>
      </c>
    </row>
    <row r="5419" spans="2:9">
      <c r="B5419" s="599"/>
      <c r="C5419" s="691" t="s">
        <v>317</v>
      </c>
      <c r="D5419" s="601"/>
      <c r="E5419" s="602"/>
      <c r="F5419" s="602"/>
      <c r="G5419" s="601"/>
      <c r="H5419" s="602"/>
      <c r="I5419" s="692"/>
    </row>
    <row r="5420" spans="2:9" ht="30">
      <c r="B5420" s="693" t="s">
        <v>295</v>
      </c>
      <c r="C5420" s="694" t="s">
        <v>296</v>
      </c>
      <c r="D5420" s="613" t="s">
        <v>238</v>
      </c>
      <c r="E5420" s="613" t="s">
        <v>22</v>
      </c>
      <c r="F5420" s="613" t="s">
        <v>314</v>
      </c>
      <c r="G5420" s="613" t="s">
        <v>315</v>
      </c>
      <c r="H5420" s="598" t="s">
        <v>301</v>
      </c>
      <c r="I5420" s="692"/>
    </row>
    <row r="5421" spans="2:9">
      <c r="B5421" s="599"/>
      <c r="C5421" s="616" t="s">
        <v>461</v>
      </c>
      <c r="D5421" s="615">
        <v>0.01</v>
      </c>
      <c r="E5421" s="617">
        <v>1</v>
      </c>
      <c r="F5421" s="603">
        <f>+I5409</f>
        <v>15287.823984033334</v>
      </c>
      <c r="G5421" s="601">
        <v>0.01</v>
      </c>
      <c r="H5421" s="603">
        <f>IFERROR(G5421*F5421,0)</f>
        <v>152.87823984033335</v>
      </c>
      <c r="I5421" s="692"/>
    </row>
    <row r="5422" spans="2:9">
      <c r="B5422" s="599"/>
      <c r="C5422" s="662"/>
      <c r="E5422" s="601" t="str">
        <f>IFERROR(INDEX(INSUMOS!$C:$C,MATCH(C5422,INSUMOS!$B:$B,0)),"")</f>
        <v/>
      </c>
      <c r="F5422" s="603" t="str">
        <f>IFERROR(INDEX(INSUMOS!$D:$D,MATCH(C5422,INSUMOS!$B:$B,0)),"")</f>
        <v/>
      </c>
      <c r="G5422" s="601">
        <v>1</v>
      </c>
      <c r="H5422" s="603">
        <f>IFERROR(G5422*F5422,0)</f>
        <v>0</v>
      </c>
      <c r="I5422" s="692"/>
    </row>
    <row r="5423" spans="2:9">
      <c r="B5423" s="599"/>
      <c r="C5423" s="606"/>
      <c r="D5423" s="601" t="str">
        <f>IFERROR(INDEX(INSUMOS!$C:$C,MATCH(C5423,INSUMOS!$B:$B,0)),"")</f>
        <v/>
      </c>
      <c r="E5423" s="602"/>
      <c r="F5423" s="603" t="str">
        <f>IFERROR(INDEX(INSUMOS!$D:$D,MATCH(C5423,INSUMOS!$B:$B,0)),"")</f>
        <v/>
      </c>
      <c r="G5423" s="601"/>
      <c r="H5423" s="603">
        <f>IFERROR(G5423*F5423,0)</f>
        <v>0</v>
      </c>
      <c r="I5423" s="692"/>
    </row>
    <row r="5424" spans="2:9" ht="15.75" thickBot="1">
      <c r="B5424" s="702"/>
      <c r="C5424" s="703"/>
      <c r="D5424" s="704"/>
      <c r="E5424" s="705"/>
      <c r="F5424" s="705"/>
      <c r="G5424" s="704"/>
      <c r="H5424" s="706" t="s">
        <v>307</v>
      </c>
      <c r="I5424" s="707">
        <f>SUM(H5421:H5423)</f>
        <v>152.87823984033335</v>
      </c>
    </row>
    <row r="5425" spans="2:10" ht="15.75" thickBot="1"/>
    <row r="5426" spans="2:10" ht="33" customHeight="1" thickBot="1">
      <c r="B5426" s="571"/>
      <c r="C5426" s="572" t="str">
        <f>+$C$2</f>
        <v>MANTENIMIENTO RESTAURANTES ESCOLARES</v>
      </c>
      <c r="D5426" s="573"/>
      <c r="E5426" s="573"/>
      <c r="F5426" s="573"/>
      <c r="G5426" s="574"/>
      <c r="H5426" s="575"/>
      <c r="I5426" s="576"/>
    </row>
    <row r="5427" spans="2:10" ht="33" customHeight="1" thickBot="1">
      <c r="B5427" s="577"/>
      <c r="C5427" s="578" t="str">
        <f>+$C$3</f>
        <v>GOBERNACION DE ANTIOQUIA</v>
      </c>
      <c r="D5427" s="579"/>
      <c r="E5427" s="579"/>
      <c r="F5427" s="579"/>
      <c r="G5427" s="580"/>
      <c r="H5427" s="581"/>
      <c r="I5427" s="582"/>
    </row>
    <row r="5428" spans="2:10" ht="15.75" thickBot="1">
      <c r="B5428" s="593"/>
      <c r="I5428" s="595"/>
    </row>
    <row r="5429" spans="2:10" ht="15.75" thickBot="1">
      <c r="B5429" s="523" t="s">
        <v>6</v>
      </c>
      <c r="C5429" s="773" t="str">
        <f>INDEX(ACTIVIDADES!$C:$C,MATCH(B5430,ACTIVIDADES!$B:$B,0))</f>
        <v>Suministro e instalación de CONECTOR PARA COCINA. Incluye todos los elementos y accesorios necesarios para su correcta instalación y funcionamiento.</v>
      </c>
      <c r="D5429" s="774"/>
      <c r="E5429" s="774"/>
      <c r="F5429" s="774"/>
      <c r="G5429" s="775"/>
      <c r="H5429" s="587" t="s">
        <v>289</v>
      </c>
      <c r="I5429" s="588" t="s">
        <v>290</v>
      </c>
    </row>
    <row r="5430" spans="2:10">
      <c r="B5430" s="779">
        <f>+ACTIVIDADES!B164</f>
        <v>14.049999999999999</v>
      </c>
      <c r="C5430" s="776"/>
      <c r="D5430" s="777"/>
      <c r="E5430" s="777"/>
      <c r="F5430" s="777"/>
      <c r="G5430" s="778"/>
      <c r="H5430" s="585">
        <f>IF(I5433=0,0,I5454/I5433)</f>
        <v>0.79172194633893667</v>
      </c>
      <c r="I5430" s="688">
        <f>IF(I5433=0,0,I5460/I5433)</f>
        <v>0.19648872986892771</v>
      </c>
    </row>
    <row r="5431" spans="2:10" ht="15.75" thickBot="1">
      <c r="B5431" s="780"/>
      <c r="C5431" s="776"/>
      <c r="D5431" s="777"/>
      <c r="E5431" s="777"/>
      <c r="F5431" s="777"/>
      <c r="G5431" s="778"/>
      <c r="H5431" s="587" t="s">
        <v>291</v>
      </c>
      <c r="I5431" s="588" t="s">
        <v>292</v>
      </c>
    </row>
    <row r="5432" spans="2:10" ht="15.75" thickBot="1">
      <c r="B5432" s="523" t="s">
        <v>22</v>
      </c>
      <c r="C5432" s="776"/>
      <c r="D5432" s="777"/>
      <c r="E5432" s="777"/>
      <c r="F5432" s="777"/>
      <c r="G5432" s="778"/>
      <c r="H5432" s="585">
        <f>IF(I5433=0,0,I5469/I5433)</f>
        <v>9.8244364934463868E-3</v>
      </c>
      <c r="I5432" s="688">
        <f>IF(I5433=0,0,I5475/I5433)</f>
        <v>1.9648872986892775E-3</v>
      </c>
    </row>
    <row r="5433" spans="2:10">
      <c r="B5433" s="565" t="str">
        <f>INDEX(ACTIVIDADES!$D:$D,MATCH(B5430,ACTIVIDADES!$B:$B,0))</f>
        <v>un</v>
      </c>
      <c r="C5433" s="776"/>
      <c r="D5433" s="777"/>
      <c r="E5433" s="777"/>
      <c r="F5433" s="777"/>
      <c r="G5433" s="778"/>
      <c r="H5433" s="689" t="s">
        <v>293</v>
      </c>
      <c r="I5433" s="690">
        <f>SUM(I5454:I5475)</f>
        <v>77805.093423075334</v>
      </c>
      <c r="J5433" s="570">
        <f>+B5430</f>
        <v>14.049999999999999</v>
      </c>
    </row>
    <row r="5434" spans="2:10">
      <c r="B5434" s="599"/>
      <c r="C5434" s="691" t="s">
        <v>294</v>
      </c>
      <c r="D5434" s="601"/>
      <c r="E5434" s="602"/>
      <c r="F5434" s="602"/>
      <c r="G5434" s="601"/>
      <c r="H5434" s="602"/>
      <c r="I5434" s="692"/>
    </row>
    <row r="5435" spans="2:10">
      <c r="B5435" s="693" t="s">
        <v>295</v>
      </c>
      <c r="C5435" s="694" t="s">
        <v>296</v>
      </c>
      <c r="D5435" s="598" t="s">
        <v>297</v>
      </c>
      <c r="E5435" s="598" t="s">
        <v>298</v>
      </c>
      <c r="F5435" s="598" t="s">
        <v>299</v>
      </c>
      <c r="G5435" s="598" t="s">
        <v>300</v>
      </c>
      <c r="H5435" s="598" t="s">
        <v>301</v>
      </c>
      <c r="I5435" s="692"/>
    </row>
    <row r="5436" spans="2:10" ht="30">
      <c r="B5436" s="599"/>
      <c r="C5436" s="721" t="s">
        <v>588</v>
      </c>
      <c r="D5436" s="601" t="str">
        <f>IFERROR(INDEX(INSUMOS!$C:$C,MATCH(C5436,INSUMOS!$B:$B,0)),"")</f>
        <v>un</v>
      </c>
      <c r="E5436" s="100">
        <v>1</v>
      </c>
      <c r="F5436" s="603">
        <f>IFERROR(INDEX(INSUMOS!$D:$D,MATCH(C5436,INSUMOS!$B:$B,0)),"")</f>
        <v>33700</v>
      </c>
      <c r="G5436" s="615"/>
      <c r="H5436" s="603">
        <f>IFERROR(G5436*F5436*E5436+F5436*E5436,0)</f>
        <v>33700</v>
      </c>
      <c r="I5436" s="692"/>
    </row>
    <row r="5437" spans="2:10" ht="30">
      <c r="B5437" s="599"/>
      <c r="C5437" s="721" t="s">
        <v>579</v>
      </c>
      <c r="D5437" s="601" t="str">
        <f>IFERROR(INDEX(INSUMOS!$C:$C,MATCH(C5437,INSUMOS!$B:$B,0)),"")</f>
        <v>un</v>
      </c>
      <c r="E5437" s="478">
        <v>1</v>
      </c>
      <c r="F5437" s="603">
        <f>IFERROR(INDEX(INSUMOS!$D:$D,MATCH(C5437,INSUMOS!$B:$B,0)),"")</f>
        <v>27900</v>
      </c>
      <c r="G5437" s="615"/>
      <c r="H5437" s="603">
        <f t="shared" ref="H5437:H5453" si="143">IFERROR(G5437*F5437*E5437+F5437*E5437,0)</f>
        <v>27900</v>
      </c>
      <c r="I5437" s="692"/>
    </row>
    <row r="5438" spans="2:10">
      <c r="B5438" s="599"/>
      <c r="C5438" s="715"/>
      <c r="D5438" s="601" t="str">
        <f>IFERROR(INDEX(INSUMOS!$C:$C,MATCH(C5438,INSUMOS!$B:$B,0)),"")</f>
        <v/>
      </c>
      <c r="E5438" s="478"/>
      <c r="F5438" s="603" t="str">
        <f>IFERROR(INDEX(INSUMOS!$D:$D,MATCH(C5438,INSUMOS!$B:$B,0)),"")</f>
        <v/>
      </c>
      <c r="G5438" s="615"/>
      <c r="H5438" s="603">
        <f t="shared" si="143"/>
        <v>0</v>
      </c>
      <c r="I5438" s="692"/>
    </row>
    <row r="5439" spans="2:10">
      <c r="B5439" s="599"/>
      <c r="C5439" s="708"/>
      <c r="D5439" s="601" t="str">
        <f>IFERROR(INDEX(INSUMOS!$C:$C,MATCH(C5439,INSUMOS!$B:$B,0)),"")</f>
        <v/>
      </c>
      <c r="E5439" s="478"/>
      <c r="F5439" s="603" t="str">
        <f>IFERROR(INDEX(INSUMOS!$D:$D,MATCH(C5439,INSUMOS!$B:$B,0)),"")</f>
        <v/>
      </c>
      <c r="G5439" s="615"/>
      <c r="H5439" s="603">
        <f t="shared" si="143"/>
        <v>0</v>
      </c>
      <c r="I5439" s="692"/>
    </row>
    <row r="5440" spans="2:10">
      <c r="B5440" s="599"/>
      <c r="C5440" s="708"/>
      <c r="D5440" s="601" t="str">
        <f>IFERROR(INDEX(INSUMOS!$C:$C,MATCH(C5440,INSUMOS!$B:$B,0)),"")</f>
        <v/>
      </c>
      <c r="E5440" s="478"/>
      <c r="F5440" s="603" t="str">
        <f>IFERROR(INDEX(INSUMOS!$D:$D,MATCH(C5440,INSUMOS!$B:$B,0)),"")</f>
        <v/>
      </c>
      <c r="G5440" s="615"/>
      <c r="H5440" s="603">
        <f t="shared" si="143"/>
        <v>0</v>
      </c>
      <c r="I5440" s="692"/>
    </row>
    <row r="5441" spans="2:9">
      <c r="B5441" s="599"/>
      <c r="C5441" s="708"/>
      <c r="D5441" s="601" t="str">
        <f>IFERROR(INDEX(INSUMOS!$C:$C,MATCH(C5441,INSUMOS!$B:$B,0)),"")</f>
        <v/>
      </c>
      <c r="E5441" s="478"/>
      <c r="F5441" s="603" t="str">
        <f>IFERROR(INDEX(INSUMOS!$D:$D,MATCH(C5441,INSUMOS!$B:$B,0)),"")</f>
        <v/>
      </c>
      <c r="G5441" s="615"/>
      <c r="H5441" s="603">
        <f t="shared" si="143"/>
        <v>0</v>
      </c>
      <c r="I5441" s="692"/>
    </row>
    <row r="5442" spans="2:9">
      <c r="B5442" s="599"/>
      <c r="C5442" s="708"/>
      <c r="D5442" s="601" t="str">
        <f>IFERROR(INDEX(INSUMOS!$C:$C,MATCH(C5442,INSUMOS!$B:$B,0)),"")</f>
        <v/>
      </c>
      <c r="E5442" s="478"/>
      <c r="F5442" s="603" t="str">
        <f>IFERROR(INDEX(INSUMOS!$D:$D,MATCH(C5442,INSUMOS!$B:$B,0)),"")</f>
        <v/>
      </c>
      <c r="G5442" s="615"/>
      <c r="H5442" s="603">
        <f t="shared" si="143"/>
        <v>0</v>
      </c>
      <c r="I5442" s="692"/>
    </row>
    <row r="5443" spans="2:9">
      <c r="B5443" s="599"/>
      <c r="C5443" s="708"/>
      <c r="D5443" s="601" t="str">
        <f>IFERROR(INDEX(INSUMOS!$C:$C,MATCH(C5443,INSUMOS!$B:$B,0)),"")</f>
        <v/>
      </c>
      <c r="E5443" s="478"/>
      <c r="F5443" s="603" t="str">
        <f>IFERROR(INDEX(INSUMOS!$D:$D,MATCH(C5443,INSUMOS!$B:$B,0)),"")</f>
        <v/>
      </c>
      <c r="G5443" s="615"/>
      <c r="H5443" s="603">
        <f t="shared" si="143"/>
        <v>0</v>
      </c>
      <c r="I5443" s="692"/>
    </row>
    <row r="5444" spans="2:9">
      <c r="B5444" s="599"/>
      <c r="C5444" s="708"/>
      <c r="D5444" s="601" t="str">
        <f>IFERROR(INDEX(INSUMOS!$C:$C,MATCH(C5444,INSUMOS!$B:$B,0)),"")</f>
        <v/>
      </c>
      <c r="E5444" s="478"/>
      <c r="F5444" s="603" t="str">
        <f>IFERROR(INDEX(INSUMOS!$D:$D,MATCH(C5444,INSUMOS!$B:$B,0)),"")</f>
        <v/>
      </c>
      <c r="G5444" s="615"/>
      <c r="H5444" s="603">
        <f t="shared" si="143"/>
        <v>0</v>
      </c>
      <c r="I5444" s="692"/>
    </row>
    <row r="5445" spans="2:9">
      <c r="B5445" s="599"/>
      <c r="C5445" s="708"/>
      <c r="D5445" s="601" t="str">
        <f>IFERROR(INDEX(INSUMOS!$C:$C,MATCH(C5445,INSUMOS!$B:$B,0)),"")</f>
        <v/>
      </c>
      <c r="E5445" s="478"/>
      <c r="F5445" s="603" t="str">
        <f>IFERROR(INDEX(INSUMOS!$D:$D,MATCH(C5445,INSUMOS!$B:$B,0)),"")</f>
        <v/>
      </c>
      <c r="G5445" s="615"/>
      <c r="H5445" s="603">
        <f t="shared" si="143"/>
        <v>0</v>
      </c>
      <c r="I5445" s="692"/>
    </row>
    <row r="5446" spans="2:9">
      <c r="B5446" s="599"/>
      <c r="C5446" s="708"/>
      <c r="D5446" s="601" t="str">
        <f>IFERROR(INDEX(INSUMOS!$C:$C,MATCH(C5446,INSUMOS!$B:$B,0)),"")</f>
        <v/>
      </c>
      <c r="E5446" s="478"/>
      <c r="F5446" s="603" t="str">
        <f>IFERROR(INDEX(INSUMOS!$D:$D,MATCH(C5446,INSUMOS!$B:$B,0)),"")</f>
        <v/>
      </c>
      <c r="G5446" s="615"/>
      <c r="H5446" s="603">
        <f t="shared" si="143"/>
        <v>0</v>
      </c>
      <c r="I5446" s="692"/>
    </row>
    <row r="5447" spans="2:9">
      <c r="B5447" s="599"/>
      <c r="C5447" s="708"/>
      <c r="D5447" s="601" t="str">
        <f>IFERROR(INDEX(INSUMOS!$C:$C,MATCH(C5447,INSUMOS!$B:$B,0)),"")</f>
        <v/>
      </c>
      <c r="E5447" s="478"/>
      <c r="F5447" s="603" t="str">
        <f>IFERROR(INDEX(INSUMOS!$D:$D,MATCH(C5447,INSUMOS!$B:$B,0)),"")</f>
        <v/>
      </c>
      <c r="G5447" s="615"/>
      <c r="H5447" s="603">
        <f t="shared" si="143"/>
        <v>0</v>
      </c>
      <c r="I5447" s="692"/>
    </row>
    <row r="5448" spans="2:9">
      <c r="B5448" s="599"/>
      <c r="C5448" s="708"/>
      <c r="D5448" s="601" t="str">
        <f>IFERROR(INDEX(INSUMOS!$C:$C,MATCH(C5448,INSUMOS!$B:$B,0)),"")</f>
        <v/>
      </c>
      <c r="E5448" s="478"/>
      <c r="F5448" s="603" t="str">
        <f>IFERROR(INDEX(INSUMOS!$D:$D,MATCH(C5448,INSUMOS!$B:$B,0)),"")</f>
        <v/>
      </c>
      <c r="G5448" s="615"/>
      <c r="H5448" s="603">
        <f t="shared" si="143"/>
        <v>0</v>
      </c>
      <c r="I5448" s="692"/>
    </row>
    <row r="5449" spans="2:9">
      <c r="B5449" s="599"/>
      <c r="C5449" s="708"/>
      <c r="D5449" s="601" t="str">
        <f>IFERROR(INDEX(INSUMOS!$C:$C,MATCH(C5449,INSUMOS!$B:$B,0)),"")</f>
        <v/>
      </c>
      <c r="E5449" s="478"/>
      <c r="F5449" s="603" t="str">
        <f>IFERROR(INDEX(INSUMOS!$D:$D,MATCH(C5449,INSUMOS!$B:$B,0)),"")</f>
        <v/>
      </c>
      <c r="G5449" s="615"/>
      <c r="H5449" s="603">
        <f t="shared" si="143"/>
        <v>0</v>
      </c>
      <c r="I5449" s="692"/>
    </row>
    <row r="5450" spans="2:9">
      <c r="B5450" s="599"/>
      <c r="C5450" s="708"/>
      <c r="D5450" s="601" t="str">
        <f>IFERROR(INDEX(INSUMOS!$C:$C,MATCH(C5450,INSUMOS!$B:$B,0)),"")</f>
        <v/>
      </c>
      <c r="E5450" s="478"/>
      <c r="F5450" s="603" t="str">
        <f>IFERROR(INDEX(INSUMOS!$D:$D,MATCH(C5450,INSUMOS!$B:$B,0)),"")</f>
        <v/>
      </c>
      <c r="G5450" s="615"/>
      <c r="H5450" s="603">
        <f t="shared" si="143"/>
        <v>0</v>
      </c>
      <c r="I5450" s="692"/>
    </row>
    <row r="5451" spans="2:9">
      <c r="B5451" s="599"/>
      <c r="C5451" s="708"/>
      <c r="D5451" s="601" t="str">
        <f>IFERROR(INDEX(INSUMOS!$C:$C,MATCH(C5451,INSUMOS!$B:$B,0)),"")</f>
        <v/>
      </c>
      <c r="E5451" s="478"/>
      <c r="F5451" s="603" t="str">
        <f>IFERROR(INDEX(INSUMOS!$D:$D,MATCH(C5451,INSUMOS!$B:$B,0)),"")</f>
        <v/>
      </c>
      <c r="G5451" s="615"/>
      <c r="H5451" s="603">
        <f t="shared" si="143"/>
        <v>0</v>
      </c>
      <c r="I5451" s="692"/>
    </row>
    <row r="5452" spans="2:9">
      <c r="B5452" s="599"/>
      <c r="C5452" s="708"/>
      <c r="D5452" s="601" t="str">
        <f>IFERROR(INDEX(INSUMOS!$C:$C,MATCH(C5452,INSUMOS!$B:$B,0)),"")</f>
        <v/>
      </c>
      <c r="E5452" s="478"/>
      <c r="F5452" s="603" t="str">
        <f>IFERROR(INDEX(INSUMOS!$D:$D,MATCH(C5452,INSUMOS!$B:$B,0)),"")</f>
        <v/>
      </c>
      <c r="G5452" s="615"/>
      <c r="H5452" s="603">
        <f t="shared" si="143"/>
        <v>0</v>
      </c>
      <c r="I5452" s="692"/>
    </row>
    <row r="5453" spans="2:9">
      <c r="B5453" s="599"/>
      <c r="C5453" s="708"/>
      <c r="D5453" s="601" t="str">
        <f>IFERROR(INDEX(INSUMOS!$C:$C,MATCH(C5453,INSUMOS!$B:$B,0)),"")</f>
        <v/>
      </c>
      <c r="E5453" s="712"/>
      <c r="F5453" s="603" t="str">
        <f>IFERROR(INDEX(INSUMOS!$D:$D,MATCH(C5453,INSUMOS!$B:$B,0)),"")</f>
        <v/>
      </c>
      <c r="G5453" s="615"/>
      <c r="H5453" s="603">
        <f t="shared" si="143"/>
        <v>0</v>
      </c>
      <c r="I5453" s="692"/>
    </row>
    <row r="5454" spans="2:9">
      <c r="B5454" s="599"/>
      <c r="C5454" s="606"/>
      <c r="D5454" s="601"/>
      <c r="E5454" s="602"/>
      <c r="F5454" s="602"/>
      <c r="G5454" s="601"/>
      <c r="H5454" s="614" t="s">
        <v>307</v>
      </c>
      <c r="I5454" s="699">
        <f>SUM(H5436:H5453)</f>
        <v>61600</v>
      </c>
    </row>
    <row r="5455" spans="2:9">
      <c r="B5455" s="599"/>
      <c r="C5455" s="691" t="s">
        <v>308</v>
      </c>
      <c r="D5455" s="601"/>
      <c r="E5455" s="602"/>
      <c r="F5455" s="602"/>
      <c r="G5455" s="601"/>
      <c r="H5455" s="602"/>
      <c r="I5455" s="692"/>
    </row>
    <row r="5456" spans="2:9">
      <c r="B5456" s="693" t="s">
        <v>295</v>
      </c>
      <c r="C5456" s="694" t="s">
        <v>296</v>
      </c>
      <c r="D5456" s="598" t="s">
        <v>309</v>
      </c>
      <c r="E5456" s="612" t="s">
        <v>310</v>
      </c>
      <c r="F5456" s="612"/>
      <c r="G5456" s="613" t="s">
        <v>311</v>
      </c>
      <c r="H5456" s="614" t="s">
        <v>301</v>
      </c>
      <c r="I5456" s="692"/>
    </row>
    <row r="5457" spans="2:9">
      <c r="B5457" s="599"/>
      <c r="C5457" s="606" t="s">
        <v>487</v>
      </c>
      <c r="D5457" s="601">
        <v>1</v>
      </c>
      <c r="E5457" s="615">
        <f>IFERROR(INDEX('MANO DE OBRA'!$F:$F,MATCH(C5457,'MANO DE OBRA'!$B:$B,0)),"")</f>
        <v>0.60540000000000005</v>
      </c>
      <c r="F5457" s="603">
        <f>IFERROR(INDEX('MANO DE OBRA'!$J:$J,MATCH(C5457,'MANO DE OBRA'!$B:$B,0)),"")</f>
        <v>202385.00786400001</v>
      </c>
      <c r="G5457" s="83">
        <v>20</v>
      </c>
      <c r="H5457" s="603">
        <f>IFERROR((F5457/G5457)*D5457,0)</f>
        <v>10119.2503932</v>
      </c>
      <c r="I5457" s="692"/>
    </row>
    <row r="5458" spans="2:9">
      <c r="B5458" s="599"/>
      <c r="C5458" s="606" t="s">
        <v>312</v>
      </c>
      <c r="D5458" s="601">
        <v>1</v>
      </c>
      <c r="E5458" s="615">
        <f>IFERROR(INDEX('MANO DE OBRA'!$F:$F,MATCH(C5458,'MANO DE OBRA'!$B:$B,0)),"")</f>
        <v>0.77116642793298318</v>
      </c>
      <c r="F5458" s="603">
        <f>IFERROR(INDEX('MANO DE OBRA'!$J:$J,MATCH(C5458,'MANO DE OBRA'!$B:$B,0)),"")</f>
        <v>103371.47181666666</v>
      </c>
      <c r="G5458" s="83">
        <f>+G5457</f>
        <v>20</v>
      </c>
      <c r="H5458" s="603">
        <f>IFERROR((F5458/G5458)*D5458,0)</f>
        <v>5168.5735908333327</v>
      </c>
      <c r="I5458" s="692"/>
    </row>
    <row r="5459" spans="2:9">
      <c r="B5459" s="599"/>
      <c r="C5459" s="606"/>
      <c r="D5459" s="601"/>
      <c r="E5459" s="615" t="str">
        <f>IFERROR(INDEX('MANO DE OBRA'!$F:$F,MATCH(C5459,'MANO DE OBRA'!$B:$B,0)),"")</f>
        <v/>
      </c>
      <c r="F5459" s="603" t="str">
        <f>IFERROR(INDEX('MANO DE OBRA'!$J:$J,MATCH(C5459,'MANO DE OBRA'!$B:$B,0)),"")</f>
        <v/>
      </c>
      <c r="G5459" s="83"/>
      <c r="H5459" s="603">
        <f>IFERROR((F5459/G5459)*D5459,0)</f>
        <v>0</v>
      </c>
      <c r="I5459" s="692"/>
    </row>
    <row r="5460" spans="2:9">
      <c r="B5460" s="599"/>
      <c r="C5460" s="606"/>
      <c r="D5460" s="601"/>
      <c r="E5460" s="602"/>
      <c r="F5460" s="603" t="str">
        <f>IFERROR(INDEX('MANO DE OBRA'!$J:$J,MATCH(C5460,'MANO DE OBRA'!$B:$B,0)),"")</f>
        <v/>
      </c>
      <c r="G5460" s="601"/>
      <c r="H5460" s="614" t="s">
        <v>307</v>
      </c>
      <c r="I5460" s="699">
        <f>SUM(H5457:H5459)</f>
        <v>15287.823984033334</v>
      </c>
    </row>
    <row r="5461" spans="2:9">
      <c r="B5461" s="599"/>
      <c r="C5461" s="691" t="s">
        <v>313</v>
      </c>
      <c r="D5461" s="601"/>
      <c r="E5461" s="602"/>
      <c r="F5461" s="602"/>
      <c r="G5461" s="601"/>
      <c r="H5461" s="602"/>
      <c r="I5461" s="692"/>
    </row>
    <row r="5462" spans="2:9" ht="30">
      <c r="B5462" s="693" t="s">
        <v>295</v>
      </c>
      <c r="C5462" s="694" t="s">
        <v>296</v>
      </c>
      <c r="D5462" s="613" t="s">
        <v>238</v>
      </c>
      <c r="E5462" s="613" t="s">
        <v>22</v>
      </c>
      <c r="F5462" s="613" t="s">
        <v>314</v>
      </c>
      <c r="G5462" s="613" t="s">
        <v>315</v>
      </c>
      <c r="H5462" s="613" t="s">
        <v>301</v>
      </c>
      <c r="I5462" s="692"/>
    </row>
    <row r="5463" spans="2:9">
      <c r="B5463" s="599"/>
      <c r="C5463" s="616" t="s">
        <v>316</v>
      </c>
      <c r="D5463" s="615">
        <v>0.05</v>
      </c>
      <c r="E5463" s="602"/>
      <c r="F5463" s="603">
        <f>+I5460</f>
        <v>15287.823984033334</v>
      </c>
      <c r="G5463" s="601">
        <v>1</v>
      </c>
      <c r="H5463" s="603">
        <f>IFERROR(G5463*F5463*D5463,0)</f>
        <v>764.39119920166672</v>
      </c>
      <c r="I5463" s="692"/>
    </row>
    <row r="5464" spans="2:9">
      <c r="B5464" s="599"/>
      <c r="C5464" s="606"/>
      <c r="D5464" s="601"/>
      <c r="E5464" s="601" t="str">
        <f>IFERROR(INDEX(INSUMOS!$C:$C,MATCH(C5464,INSUMOS!$B:$B,0)),"")</f>
        <v/>
      </c>
      <c r="F5464" s="700" t="str">
        <f>IFERROR(INDEX(INSUMOS!$D:$D,MATCH(C5464,INSUMOS!$B:$B,0)),"")</f>
        <v/>
      </c>
      <c r="G5464" s="701"/>
      <c r="H5464" s="603">
        <f>IFERROR(G5464*F5464,0)</f>
        <v>0</v>
      </c>
      <c r="I5464" s="692"/>
    </row>
    <row r="5465" spans="2:9">
      <c r="B5465" s="599"/>
      <c r="C5465" s="606"/>
      <c r="D5465" s="601"/>
      <c r="E5465" s="601" t="str">
        <f>IFERROR(INDEX(INSUMOS!$C:$C,MATCH(C5465,INSUMOS!$B:$B,0)),"")</f>
        <v/>
      </c>
      <c r="F5465" s="700" t="str">
        <f>IFERROR(INDEX(INSUMOS!$D:$D,MATCH(C5465,INSUMOS!$B:$B,0)),"")</f>
        <v/>
      </c>
      <c r="G5465" s="701"/>
      <c r="H5465" s="603">
        <f>IFERROR(G5465*F5465,0)</f>
        <v>0</v>
      </c>
      <c r="I5465" s="692"/>
    </row>
    <row r="5466" spans="2:9">
      <c r="B5466" s="599"/>
      <c r="C5466" s="662"/>
      <c r="D5466" s="601"/>
      <c r="E5466" s="601" t="str">
        <f>IFERROR(INDEX(INSUMOS!$C:$C,MATCH(C5466,INSUMOS!$B:$B,0)),"")</f>
        <v/>
      </c>
      <c r="F5466" s="700" t="str">
        <f>IFERROR(INDEX(INSUMOS!$D:$D,MATCH(C5466,INSUMOS!$B:$B,0)),"")</f>
        <v/>
      </c>
      <c r="G5466" s="701"/>
      <c r="H5466" s="603">
        <f>IFERROR(G5466*F5466,0)</f>
        <v>0</v>
      </c>
      <c r="I5466" s="692"/>
    </row>
    <row r="5467" spans="2:9">
      <c r="B5467" s="599"/>
      <c r="C5467" s="662"/>
      <c r="D5467" s="601"/>
      <c r="E5467" s="601" t="str">
        <f>IFERROR(INDEX(INSUMOS!$C:$C,MATCH(C5467,INSUMOS!$B:$B,0)),"")</f>
        <v/>
      </c>
      <c r="F5467" s="700" t="str">
        <f>IFERROR(INDEX(INSUMOS!$D:$D,MATCH(C5467,INSUMOS!$B:$B,0)),"")</f>
        <v/>
      </c>
      <c r="G5467" s="701"/>
      <c r="H5467" s="603">
        <f>IFERROR(G5467*F5467,0)</f>
        <v>0</v>
      </c>
      <c r="I5467" s="692"/>
    </row>
    <row r="5468" spans="2:9">
      <c r="B5468" s="599"/>
      <c r="C5468" s="662"/>
      <c r="D5468" s="601"/>
      <c r="E5468" s="601" t="str">
        <f>IFERROR(INDEX(INSUMOS!$C:$C,MATCH(C5468,INSUMOS!$B:$B,0)),"")</f>
        <v/>
      </c>
      <c r="F5468" s="700" t="str">
        <f>IFERROR(INDEX(INSUMOS!$D:$D,MATCH(C5468,INSUMOS!$B:$B,0)),"")</f>
        <v/>
      </c>
      <c r="G5468" s="701"/>
      <c r="H5468" s="603">
        <f>IFERROR(G5468*F5468,0)</f>
        <v>0</v>
      </c>
      <c r="I5468" s="692"/>
    </row>
    <row r="5469" spans="2:9">
      <c r="B5469" s="599"/>
      <c r="C5469" s="606"/>
      <c r="D5469" s="601"/>
      <c r="E5469" s="601" t="str">
        <f>IFERROR(INDEX(INSUMOS!$C:$C,MATCH(C5469,INSUMOS!$B:$B,0)),"")</f>
        <v/>
      </c>
      <c r="F5469" s="602"/>
      <c r="G5469" s="601"/>
      <c r="H5469" s="614" t="s">
        <v>307</v>
      </c>
      <c r="I5469" s="699">
        <f>SUM(H5463:H5468)</f>
        <v>764.39119920166672</v>
      </c>
    </row>
    <row r="5470" spans="2:9">
      <c r="B5470" s="599"/>
      <c r="C5470" s="691" t="s">
        <v>317</v>
      </c>
      <c r="D5470" s="601"/>
      <c r="E5470" s="602"/>
      <c r="F5470" s="602"/>
      <c r="G5470" s="601"/>
      <c r="H5470" s="602"/>
      <c r="I5470" s="692"/>
    </row>
    <row r="5471" spans="2:9" ht="30">
      <c r="B5471" s="693" t="s">
        <v>295</v>
      </c>
      <c r="C5471" s="694" t="s">
        <v>296</v>
      </c>
      <c r="D5471" s="613" t="s">
        <v>238</v>
      </c>
      <c r="E5471" s="613" t="s">
        <v>22</v>
      </c>
      <c r="F5471" s="613" t="s">
        <v>314</v>
      </c>
      <c r="G5471" s="613" t="s">
        <v>315</v>
      </c>
      <c r="H5471" s="598" t="s">
        <v>301</v>
      </c>
      <c r="I5471" s="692"/>
    </row>
    <row r="5472" spans="2:9">
      <c r="B5472" s="599"/>
      <c r="C5472" s="616" t="s">
        <v>461</v>
      </c>
      <c r="D5472" s="615">
        <v>0.01</v>
      </c>
      <c r="E5472" s="617">
        <v>1</v>
      </c>
      <c r="F5472" s="603">
        <f>+I5460</f>
        <v>15287.823984033334</v>
      </c>
      <c r="G5472" s="601">
        <v>0.01</v>
      </c>
      <c r="H5472" s="603">
        <f>IFERROR(G5472*F5472,0)</f>
        <v>152.87823984033335</v>
      </c>
      <c r="I5472" s="692"/>
    </row>
    <row r="5473" spans="2:10">
      <c r="B5473" s="599"/>
      <c r="C5473" s="662"/>
      <c r="E5473" s="601" t="str">
        <f>IFERROR(INDEX(INSUMOS!$C:$C,MATCH(C5473,INSUMOS!$B:$B,0)),"")</f>
        <v/>
      </c>
      <c r="F5473" s="603" t="str">
        <f>IFERROR(INDEX(INSUMOS!$D:$D,MATCH(C5473,INSUMOS!$B:$B,0)),"")</f>
        <v/>
      </c>
      <c r="G5473" s="601">
        <v>1</v>
      </c>
      <c r="H5473" s="603">
        <f>IFERROR(G5473*F5473,0)</f>
        <v>0</v>
      </c>
      <c r="I5473" s="692"/>
    </row>
    <row r="5474" spans="2:10">
      <c r="B5474" s="599"/>
      <c r="C5474" s="606"/>
      <c r="D5474" s="601" t="str">
        <f>IFERROR(INDEX(INSUMOS!$C:$C,MATCH(C5474,INSUMOS!$B:$B,0)),"")</f>
        <v/>
      </c>
      <c r="E5474" s="602"/>
      <c r="F5474" s="603" t="str">
        <f>IFERROR(INDEX(INSUMOS!$D:$D,MATCH(C5474,INSUMOS!$B:$B,0)),"")</f>
        <v/>
      </c>
      <c r="G5474" s="601"/>
      <c r="H5474" s="603">
        <f>IFERROR(G5474*F5474,0)</f>
        <v>0</v>
      </c>
      <c r="I5474" s="692"/>
    </row>
    <row r="5475" spans="2:10" ht="15.75" thickBot="1">
      <c r="B5475" s="702"/>
      <c r="C5475" s="703"/>
      <c r="D5475" s="704"/>
      <c r="E5475" s="705"/>
      <c r="F5475" s="705"/>
      <c r="G5475" s="704"/>
      <c r="H5475" s="706" t="s">
        <v>307</v>
      </c>
      <c r="I5475" s="707">
        <f>SUM(H5472:H5474)</f>
        <v>152.87823984033335</v>
      </c>
    </row>
    <row r="5476" spans="2:10" ht="15.75" thickBot="1"/>
    <row r="5477" spans="2:10" ht="33" customHeight="1" thickBot="1">
      <c r="B5477" s="571"/>
      <c r="C5477" s="572" t="str">
        <f>+$C$2</f>
        <v>MANTENIMIENTO RESTAURANTES ESCOLARES</v>
      </c>
      <c r="D5477" s="573"/>
      <c r="E5477" s="573"/>
      <c r="F5477" s="573"/>
      <c r="G5477" s="574"/>
      <c r="H5477" s="575"/>
      <c r="I5477" s="576"/>
    </row>
    <row r="5478" spans="2:10" ht="33" customHeight="1" thickBot="1">
      <c r="B5478" s="577"/>
      <c r="C5478" s="578" t="str">
        <f>+$C$3</f>
        <v>GOBERNACION DE ANTIOQUIA</v>
      </c>
      <c r="D5478" s="579"/>
      <c r="E5478" s="579"/>
      <c r="F5478" s="579"/>
      <c r="G5478" s="580"/>
      <c r="H5478" s="581"/>
      <c r="I5478" s="582"/>
    </row>
    <row r="5479" spans="2:10" ht="15.75" thickBot="1">
      <c r="B5479" s="593"/>
      <c r="I5479" s="595"/>
    </row>
    <row r="5480" spans="2:10" ht="15.75" thickBot="1">
      <c r="B5480" s="523" t="s">
        <v>6</v>
      </c>
      <c r="C5480" s="773" t="str">
        <f>INDEX(ACTIVIDADES!$C:$C,MATCH(B5481,ACTIVIDADES!$B:$B,0))</f>
        <v>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v>
      </c>
      <c r="D5480" s="774"/>
      <c r="E5480" s="774"/>
      <c r="F5480" s="774"/>
      <c r="G5480" s="775"/>
      <c r="H5480" s="587" t="s">
        <v>289</v>
      </c>
      <c r="I5480" s="588" t="s">
        <v>290</v>
      </c>
    </row>
    <row r="5481" spans="2:10">
      <c r="B5481" s="779">
        <f>+ACTIVIDADES!B165</f>
        <v>14.059999999999999</v>
      </c>
      <c r="C5481" s="776"/>
      <c r="D5481" s="777"/>
      <c r="E5481" s="777"/>
      <c r="F5481" s="777"/>
      <c r="G5481" s="778"/>
      <c r="H5481" s="585">
        <f>IF(I5484=0,0,I5505/I5484)</f>
        <v>0.89057643269260167</v>
      </c>
      <c r="I5481" s="688">
        <f>IF(I5484=0,0,I5511/I5484)</f>
        <v>0.1032297804786777</v>
      </c>
    </row>
    <row r="5482" spans="2:10" ht="15.75" thickBot="1">
      <c r="B5482" s="780"/>
      <c r="C5482" s="776"/>
      <c r="D5482" s="777"/>
      <c r="E5482" s="777"/>
      <c r="F5482" s="777"/>
      <c r="G5482" s="778"/>
      <c r="H5482" s="587" t="s">
        <v>291</v>
      </c>
      <c r="I5482" s="588" t="s">
        <v>292</v>
      </c>
    </row>
    <row r="5483" spans="2:10" ht="15.75" thickBot="1">
      <c r="B5483" s="523" t="s">
        <v>22</v>
      </c>
      <c r="C5483" s="776"/>
      <c r="D5483" s="777"/>
      <c r="E5483" s="777"/>
      <c r="F5483" s="777"/>
      <c r="G5483" s="778"/>
      <c r="H5483" s="585">
        <f>IF(I5484=0,0,I5520/I5484)</f>
        <v>5.1614890239338861E-3</v>
      </c>
      <c r="I5483" s="688">
        <f>IF(I5484=0,0,I5526/I5484)</f>
        <v>1.0322978047867771E-3</v>
      </c>
    </row>
    <row r="5484" spans="2:10">
      <c r="B5484" s="565" t="str">
        <f>INDEX(ACTIVIDADES!$D:$D,MATCH(B5481,ACTIVIDADES!$B:$B,0))</f>
        <v>un</v>
      </c>
      <c r="C5484" s="776"/>
      <c r="D5484" s="777"/>
      <c r="E5484" s="777"/>
      <c r="F5484" s="777"/>
      <c r="G5484" s="778"/>
      <c r="H5484" s="689" t="s">
        <v>293</v>
      </c>
      <c r="I5484" s="690">
        <f>SUM(I5505:I5526)</f>
        <v>296190.18684615067</v>
      </c>
      <c r="J5484" s="570">
        <f>+B5481</f>
        <v>14.059999999999999</v>
      </c>
    </row>
    <row r="5485" spans="2:10">
      <c r="B5485" s="599"/>
      <c r="C5485" s="691" t="s">
        <v>294</v>
      </c>
      <c r="D5485" s="601"/>
      <c r="E5485" s="602"/>
      <c r="F5485" s="602"/>
      <c r="G5485" s="601"/>
      <c r="H5485" s="602"/>
      <c r="I5485" s="692"/>
    </row>
    <row r="5486" spans="2:10">
      <c r="B5486" s="693" t="s">
        <v>295</v>
      </c>
      <c r="C5486" s="694" t="s">
        <v>296</v>
      </c>
      <c r="D5486" s="598" t="s">
        <v>297</v>
      </c>
      <c r="E5486" s="598" t="s">
        <v>298</v>
      </c>
      <c r="F5486" s="598" t="s">
        <v>299</v>
      </c>
      <c r="G5486" s="598" t="s">
        <v>300</v>
      </c>
      <c r="H5486" s="598" t="s">
        <v>301</v>
      </c>
      <c r="I5486" s="692"/>
    </row>
    <row r="5487" spans="2:10" ht="45">
      <c r="B5487" s="599"/>
      <c r="C5487" s="721" t="s">
        <v>589</v>
      </c>
      <c r="D5487" s="601" t="str">
        <f>IFERROR(INDEX(INSUMOS!$C:$C,MATCH(C5487,INSUMOS!$B:$B,0)),"")</f>
        <v>un</v>
      </c>
      <c r="E5487" s="100">
        <v>1</v>
      </c>
      <c r="F5487" s="603">
        <f>IFERROR(INDEX(INSUMOS!$D:$D,MATCH(C5487,INSUMOS!$B:$B,0)),"")</f>
        <v>251000</v>
      </c>
      <c r="G5487" s="615"/>
      <c r="H5487" s="603">
        <f>IFERROR(G5487*F5487*E5487+F5487*E5487,0)</f>
        <v>251000</v>
      </c>
      <c r="I5487" s="692"/>
    </row>
    <row r="5488" spans="2:10">
      <c r="B5488" s="599"/>
      <c r="C5488" s="721" t="s">
        <v>590</v>
      </c>
      <c r="D5488" s="601" t="str">
        <f>IFERROR(INDEX(INSUMOS!$C:$C,MATCH(C5488,INSUMOS!$B:$B,0)),"")</f>
        <v>un</v>
      </c>
      <c r="E5488" s="478">
        <v>1</v>
      </c>
      <c r="F5488" s="603">
        <f>IFERROR(INDEX(INSUMOS!$D:$D,MATCH(C5488,INSUMOS!$B:$B,0)),"")</f>
        <v>7200</v>
      </c>
      <c r="G5488" s="615"/>
      <c r="H5488" s="603">
        <f t="shared" ref="H5488:H5504" si="144">IFERROR(G5488*F5488*E5488+F5488*E5488,0)</f>
        <v>7200</v>
      </c>
      <c r="I5488" s="692"/>
    </row>
    <row r="5489" spans="2:9" ht="30">
      <c r="B5489" s="599"/>
      <c r="C5489" s="695" t="s">
        <v>579</v>
      </c>
      <c r="D5489" s="601" t="str">
        <f>IFERROR(INDEX(INSUMOS!$C:$C,MATCH(C5489,INSUMOS!$B:$B,0)),"")</f>
        <v>un</v>
      </c>
      <c r="E5489" s="478">
        <v>0.2</v>
      </c>
      <c r="F5489" s="603">
        <f>IFERROR(INDEX(INSUMOS!$D:$D,MATCH(C5489,INSUMOS!$B:$B,0)),"")</f>
        <v>27900</v>
      </c>
      <c r="G5489" s="615"/>
      <c r="H5489" s="603">
        <f t="shared" si="144"/>
        <v>5580</v>
      </c>
      <c r="I5489" s="692"/>
    </row>
    <row r="5490" spans="2:9">
      <c r="B5490" s="599"/>
      <c r="C5490" s="708"/>
      <c r="D5490" s="601" t="str">
        <f>IFERROR(INDEX(INSUMOS!$C:$C,MATCH(C5490,INSUMOS!$B:$B,0)),"")</f>
        <v/>
      </c>
      <c r="E5490" s="478"/>
      <c r="F5490" s="603" t="str">
        <f>IFERROR(INDEX(INSUMOS!$D:$D,MATCH(C5490,INSUMOS!$B:$B,0)),"")</f>
        <v/>
      </c>
      <c r="G5490" s="615"/>
      <c r="H5490" s="603">
        <f t="shared" si="144"/>
        <v>0</v>
      </c>
      <c r="I5490" s="692"/>
    </row>
    <row r="5491" spans="2:9">
      <c r="B5491" s="599"/>
      <c r="C5491" s="708"/>
      <c r="D5491" s="601" t="str">
        <f>IFERROR(INDEX(INSUMOS!$C:$C,MATCH(C5491,INSUMOS!$B:$B,0)),"")</f>
        <v/>
      </c>
      <c r="E5491" s="478"/>
      <c r="F5491" s="603" t="str">
        <f>IFERROR(INDEX(INSUMOS!$D:$D,MATCH(C5491,INSUMOS!$B:$B,0)),"")</f>
        <v/>
      </c>
      <c r="G5491" s="615"/>
      <c r="H5491" s="603">
        <f t="shared" si="144"/>
        <v>0</v>
      </c>
      <c r="I5491" s="692"/>
    </row>
    <row r="5492" spans="2:9">
      <c r="B5492" s="599"/>
      <c r="C5492" s="708"/>
      <c r="D5492" s="601" t="str">
        <f>IFERROR(INDEX(INSUMOS!$C:$C,MATCH(C5492,INSUMOS!$B:$B,0)),"")</f>
        <v/>
      </c>
      <c r="E5492" s="478"/>
      <c r="F5492" s="603" t="str">
        <f>IFERROR(INDEX(INSUMOS!$D:$D,MATCH(C5492,INSUMOS!$B:$B,0)),"")</f>
        <v/>
      </c>
      <c r="G5492" s="615"/>
      <c r="H5492" s="603">
        <f t="shared" si="144"/>
        <v>0</v>
      </c>
      <c r="I5492" s="692"/>
    </row>
    <row r="5493" spans="2:9">
      <c r="B5493" s="599"/>
      <c r="C5493" s="708"/>
      <c r="D5493" s="601" t="str">
        <f>IFERROR(INDEX(INSUMOS!$C:$C,MATCH(C5493,INSUMOS!$B:$B,0)),"")</f>
        <v/>
      </c>
      <c r="E5493" s="478"/>
      <c r="F5493" s="603" t="str">
        <f>IFERROR(INDEX(INSUMOS!$D:$D,MATCH(C5493,INSUMOS!$B:$B,0)),"")</f>
        <v/>
      </c>
      <c r="G5493" s="615"/>
      <c r="H5493" s="603">
        <f t="shared" si="144"/>
        <v>0</v>
      </c>
      <c r="I5493" s="692"/>
    </row>
    <row r="5494" spans="2:9">
      <c r="B5494" s="599"/>
      <c r="C5494" s="708"/>
      <c r="D5494" s="601" t="str">
        <f>IFERROR(INDEX(INSUMOS!$C:$C,MATCH(C5494,INSUMOS!$B:$B,0)),"")</f>
        <v/>
      </c>
      <c r="E5494" s="478"/>
      <c r="F5494" s="603" t="str">
        <f>IFERROR(INDEX(INSUMOS!$D:$D,MATCH(C5494,INSUMOS!$B:$B,0)),"")</f>
        <v/>
      </c>
      <c r="G5494" s="615"/>
      <c r="H5494" s="603">
        <f t="shared" si="144"/>
        <v>0</v>
      </c>
      <c r="I5494" s="692"/>
    </row>
    <row r="5495" spans="2:9">
      <c r="B5495" s="599"/>
      <c r="C5495" s="708"/>
      <c r="D5495" s="601" t="str">
        <f>IFERROR(INDEX(INSUMOS!$C:$C,MATCH(C5495,INSUMOS!$B:$B,0)),"")</f>
        <v/>
      </c>
      <c r="E5495" s="478"/>
      <c r="F5495" s="603" t="str">
        <f>IFERROR(INDEX(INSUMOS!$D:$D,MATCH(C5495,INSUMOS!$B:$B,0)),"")</f>
        <v/>
      </c>
      <c r="G5495" s="615"/>
      <c r="H5495" s="603">
        <f t="shared" si="144"/>
        <v>0</v>
      </c>
      <c r="I5495" s="692"/>
    </row>
    <row r="5496" spans="2:9">
      <c r="B5496" s="599"/>
      <c r="C5496" s="708"/>
      <c r="D5496" s="601" t="str">
        <f>IFERROR(INDEX(INSUMOS!$C:$C,MATCH(C5496,INSUMOS!$B:$B,0)),"")</f>
        <v/>
      </c>
      <c r="E5496" s="478"/>
      <c r="F5496" s="603" t="str">
        <f>IFERROR(INDEX(INSUMOS!$D:$D,MATCH(C5496,INSUMOS!$B:$B,0)),"")</f>
        <v/>
      </c>
      <c r="G5496" s="615"/>
      <c r="H5496" s="603">
        <f t="shared" si="144"/>
        <v>0</v>
      </c>
      <c r="I5496" s="692"/>
    </row>
    <row r="5497" spans="2:9">
      <c r="B5497" s="599"/>
      <c r="C5497" s="708"/>
      <c r="D5497" s="601" t="str">
        <f>IFERROR(INDEX(INSUMOS!$C:$C,MATCH(C5497,INSUMOS!$B:$B,0)),"")</f>
        <v/>
      </c>
      <c r="E5497" s="478"/>
      <c r="F5497" s="603" t="str">
        <f>IFERROR(INDEX(INSUMOS!$D:$D,MATCH(C5497,INSUMOS!$B:$B,0)),"")</f>
        <v/>
      </c>
      <c r="G5497" s="615"/>
      <c r="H5497" s="603">
        <f t="shared" si="144"/>
        <v>0</v>
      </c>
      <c r="I5497" s="692"/>
    </row>
    <row r="5498" spans="2:9">
      <c r="B5498" s="599"/>
      <c r="C5498" s="708"/>
      <c r="D5498" s="601" t="str">
        <f>IFERROR(INDEX(INSUMOS!$C:$C,MATCH(C5498,INSUMOS!$B:$B,0)),"")</f>
        <v/>
      </c>
      <c r="E5498" s="478"/>
      <c r="F5498" s="603" t="str">
        <f>IFERROR(INDEX(INSUMOS!$D:$D,MATCH(C5498,INSUMOS!$B:$B,0)),"")</f>
        <v/>
      </c>
      <c r="G5498" s="615"/>
      <c r="H5498" s="603">
        <f t="shared" si="144"/>
        <v>0</v>
      </c>
      <c r="I5498" s="692"/>
    </row>
    <row r="5499" spans="2:9">
      <c r="B5499" s="599"/>
      <c r="C5499" s="708"/>
      <c r="D5499" s="601" t="str">
        <f>IFERROR(INDEX(INSUMOS!$C:$C,MATCH(C5499,INSUMOS!$B:$B,0)),"")</f>
        <v/>
      </c>
      <c r="E5499" s="478"/>
      <c r="F5499" s="603" t="str">
        <f>IFERROR(INDEX(INSUMOS!$D:$D,MATCH(C5499,INSUMOS!$B:$B,0)),"")</f>
        <v/>
      </c>
      <c r="G5499" s="615"/>
      <c r="H5499" s="603">
        <f t="shared" si="144"/>
        <v>0</v>
      </c>
      <c r="I5499" s="692"/>
    </row>
    <row r="5500" spans="2:9">
      <c r="B5500" s="599"/>
      <c r="C5500" s="708"/>
      <c r="D5500" s="601" t="str">
        <f>IFERROR(INDEX(INSUMOS!$C:$C,MATCH(C5500,INSUMOS!$B:$B,0)),"")</f>
        <v/>
      </c>
      <c r="E5500" s="478"/>
      <c r="F5500" s="603" t="str">
        <f>IFERROR(INDEX(INSUMOS!$D:$D,MATCH(C5500,INSUMOS!$B:$B,0)),"")</f>
        <v/>
      </c>
      <c r="G5500" s="615"/>
      <c r="H5500" s="603">
        <f t="shared" si="144"/>
        <v>0</v>
      </c>
      <c r="I5500" s="692"/>
    </row>
    <row r="5501" spans="2:9">
      <c r="B5501" s="599"/>
      <c r="C5501" s="708"/>
      <c r="D5501" s="601" t="str">
        <f>IFERROR(INDEX(INSUMOS!$C:$C,MATCH(C5501,INSUMOS!$B:$B,0)),"")</f>
        <v/>
      </c>
      <c r="E5501" s="478"/>
      <c r="F5501" s="603" t="str">
        <f>IFERROR(INDEX(INSUMOS!$D:$D,MATCH(C5501,INSUMOS!$B:$B,0)),"")</f>
        <v/>
      </c>
      <c r="G5501" s="615"/>
      <c r="H5501" s="603">
        <f t="shared" si="144"/>
        <v>0</v>
      </c>
      <c r="I5501" s="692"/>
    </row>
    <row r="5502" spans="2:9">
      <c r="B5502" s="599"/>
      <c r="C5502" s="708"/>
      <c r="D5502" s="601" t="str">
        <f>IFERROR(INDEX(INSUMOS!$C:$C,MATCH(C5502,INSUMOS!$B:$B,0)),"")</f>
        <v/>
      </c>
      <c r="E5502" s="478"/>
      <c r="F5502" s="603" t="str">
        <f>IFERROR(INDEX(INSUMOS!$D:$D,MATCH(C5502,INSUMOS!$B:$B,0)),"")</f>
        <v/>
      </c>
      <c r="G5502" s="615"/>
      <c r="H5502" s="603">
        <f t="shared" si="144"/>
        <v>0</v>
      </c>
      <c r="I5502" s="692"/>
    </row>
    <row r="5503" spans="2:9">
      <c r="B5503" s="599"/>
      <c r="C5503" s="708"/>
      <c r="D5503" s="601" t="str">
        <f>IFERROR(INDEX(INSUMOS!$C:$C,MATCH(C5503,INSUMOS!$B:$B,0)),"")</f>
        <v/>
      </c>
      <c r="E5503" s="478"/>
      <c r="F5503" s="603" t="str">
        <f>IFERROR(INDEX(INSUMOS!$D:$D,MATCH(C5503,INSUMOS!$B:$B,0)),"")</f>
        <v/>
      </c>
      <c r="G5503" s="615"/>
      <c r="H5503" s="603">
        <f t="shared" si="144"/>
        <v>0</v>
      </c>
      <c r="I5503" s="692"/>
    </row>
    <row r="5504" spans="2:9">
      <c r="B5504" s="599"/>
      <c r="C5504" s="708"/>
      <c r="D5504" s="601" t="str">
        <f>IFERROR(INDEX(INSUMOS!$C:$C,MATCH(C5504,INSUMOS!$B:$B,0)),"")</f>
        <v/>
      </c>
      <c r="E5504" s="712"/>
      <c r="F5504" s="603" t="str">
        <f>IFERROR(INDEX(INSUMOS!$D:$D,MATCH(C5504,INSUMOS!$B:$B,0)),"")</f>
        <v/>
      </c>
      <c r="G5504" s="615"/>
      <c r="H5504" s="603">
        <f t="shared" si="144"/>
        <v>0</v>
      </c>
      <c r="I5504" s="692"/>
    </row>
    <row r="5505" spans="2:9">
      <c r="B5505" s="599"/>
      <c r="C5505" s="606"/>
      <c r="D5505" s="601"/>
      <c r="E5505" s="602"/>
      <c r="F5505" s="602"/>
      <c r="G5505" s="601"/>
      <c r="H5505" s="614" t="s">
        <v>307</v>
      </c>
      <c r="I5505" s="699">
        <f>SUM(H5487:H5504)</f>
        <v>263780</v>
      </c>
    </row>
    <row r="5506" spans="2:9">
      <c r="B5506" s="599"/>
      <c r="C5506" s="691" t="s">
        <v>308</v>
      </c>
      <c r="D5506" s="601"/>
      <c r="E5506" s="602"/>
      <c r="F5506" s="602"/>
      <c r="G5506" s="601"/>
      <c r="H5506" s="602"/>
      <c r="I5506" s="692"/>
    </row>
    <row r="5507" spans="2:9">
      <c r="B5507" s="693" t="s">
        <v>295</v>
      </c>
      <c r="C5507" s="694" t="s">
        <v>296</v>
      </c>
      <c r="D5507" s="598" t="s">
        <v>309</v>
      </c>
      <c r="E5507" s="612" t="s">
        <v>310</v>
      </c>
      <c r="F5507" s="612"/>
      <c r="G5507" s="613" t="s">
        <v>311</v>
      </c>
      <c r="H5507" s="614" t="s">
        <v>301</v>
      </c>
      <c r="I5507" s="692"/>
    </row>
    <row r="5508" spans="2:9">
      <c r="B5508" s="599"/>
      <c r="C5508" s="606" t="s">
        <v>487</v>
      </c>
      <c r="D5508" s="601">
        <v>1</v>
      </c>
      <c r="E5508" s="615">
        <f>IFERROR(INDEX('MANO DE OBRA'!$F:$F,MATCH(C5508,'MANO DE OBRA'!$B:$B,0)),"")</f>
        <v>0.60540000000000005</v>
      </c>
      <c r="F5508" s="603">
        <f>IFERROR(INDEX('MANO DE OBRA'!$J:$J,MATCH(C5508,'MANO DE OBRA'!$B:$B,0)),"")</f>
        <v>202385.00786400001</v>
      </c>
      <c r="G5508" s="83">
        <v>10</v>
      </c>
      <c r="H5508" s="603">
        <f>IFERROR((F5508/G5508)*D5508,0)</f>
        <v>20238.5007864</v>
      </c>
      <c r="I5508" s="692"/>
    </row>
    <row r="5509" spans="2:9">
      <c r="B5509" s="599"/>
      <c r="C5509" s="606" t="s">
        <v>312</v>
      </c>
      <c r="D5509" s="601">
        <v>1</v>
      </c>
      <c r="E5509" s="615">
        <f>IFERROR(INDEX('MANO DE OBRA'!$F:$F,MATCH(C5509,'MANO DE OBRA'!$B:$B,0)),"")</f>
        <v>0.77116642793298318</v>
      </c>
      <c r="F5509" s="603">
        <f>IFERROR(INDEX('MANO DE OBRA'!$J:$J,MATCH(C5509,'MANO DE OBRA'!$B:$B,0)),"")</f>
        <v>103371.47181666666</v>
      </c>
      <c r="G5509" s="83">
        <f>+G5508</f>
        <v>10</v>
      </c>
      <c r="H5509" s="603">
        <f>IFERROR((F5509/G5509)*D5509,0)</f>
        <v>10337.147181666665</v>
      </c>
      <c r="I5509" s="692"/>
    </row>
    <row r="5510" spans="2:9">
      <c r="B5510" s="599"/>
      <c r="C5510" s="606"/>
      <c r="D5510" s="601"/>
      <c r="E5510" s="615" t="str">
        <f>IFERROR(INDEX('MANO DE OBRA'!$F:$F,MATCH(C5510,'MANO DE OBRA'!$B:$B,0)),"")</f>
        <v/>
      </c>
      <c r="F5510" s="603" t="str">
        <f>IFERROR(INDEX('MANO DE OBRA'!$J:$J,MATCH(C5510,'MANO DE OBRA'!$B:$B,0)),"")</f>
        <v/>
      </c>
      <c r="G5510" s="83"/>
      <c r="H5510" s="603">
        <f>IFERROR((F5510/G5510)*D5510,0)</f>
        <v>0</v>
      </c>
      <c r="I5510" s="692"/>
    </row>
    <row r="5511" spans="2:9">
      <c r="B5511" s="599"/>
      <c r="C5511" s="606"/>
      <c r="D5511" s="601"/>
      <c r="E5511" s="602"/>
      <c r="F5511" s="603" t="str">
        <f>IFERROR(INDEX('MANO DE OBRA'!$J:$J,MATCH(C5511,'MANO DE OBRA'!$B:$B,0)),"")</f>
        <v/>
      </c>
      <c r="G5511" s="601"/>
      <c r="H5511" s="614" t="s">
        <v>307</v>
      </c>
      <c r="I5511" s="699">
        <f>SUM(H5508:H5510)</f>
        <v>30575.647968066667</v>
      </c>
    </row>
    <row r="5512" spans="2:9">
      <c r="B5512" s="599"/>
      <c r="C5512" s="691" t="s">
        <v>313</v>
      </c>
      <c r="D5512" s="601"/>
      <c r="E5512" s="602"/>
      <c r="F5512" s="602"/>
      <c r="G5512" s="601"/>
      <c r="H5512" s="602"/>
      <c r="I5512" s="692"/>
    </row>
    <row r="5513" spans="2:9" ht="30">
      <c r="B5513" s="693" t="s">
        <v>295</v>
      </c>
      <c r="C5513" s="694" t="s">
        <v>296</v>
      </c>
      <c r="D5513" s="613" t="s">
        <v>238</v>
      </c>
      <c r="E5513" s="613" t="s">
        <v>22</v>
      </c>
      <c r="F5513" s="613" t="s">
        <v>314</v>
      </c>
      <c r="G5513" s="613" t="s">
        <v>315</v>
      </c>
      <c r="H5513" s="613" t="s">
        <v>301</v>
      </c>
      <c r="I5513" s="692"/>
    </row>
    <row r="5514" spans="2:9">
      <c r="B5514" s="599"/>
      <c r="C5514" s="616" t="s">
        <v>316</v>
      </c>
      <c r="D5514" s="615">
        <v>0.05</v>
      </c>
      <c r="E5514" s="602"/>
      <c r="F5514" s="603">
        <f>+I5511</f>
        <v>30575.647968066667</v>
      </c>
      <c r="G5514" s="601">
        <v>1</v>
      </c>
      <c r="H5514" s="603">
        <f>IFERROR(G5514*F5514*D5514,0)</f>
        <v>1528.7823984033334</v>
      </c>
      <c r="I5514" s="692"/>
    </row>
    <row r="5515" spans="2:9">
      <c r="B5515" s="599"/>
      <c r="C5515" s="606"/>
      <c r="D5515" s="601"/>
      <c r="E5515" s="601" t="str">
        <f>IFERROR(INDEX(INSUMOS!$C:$C,MATCH(C5515,INSUMOS!$B:$B,0)),"")</f>
        <v/>
      </c>
      <c r="F5515" s="700" t="str">
        <f>IFERROR(INDEX(INSUMOS!$D:$D,MATCH(C5515,INSUMOS!$B:$B,0)),"")</f>
        <v/>
      </c>
      <c r="G5515" s="701"/>
      <c r="H5515" s="603">
        <f>IFERROR(G5515*F5515,0)</f>
        <v>0</v>
      </c>
      <c r="I5515" s="692"/>
    </row>
    <row r="5516" spans="2:9">
      <c r="B5516" s="599"/>
      <c r="C5516" s="606"/>
      <c r="D5516" s="601"/>
      <c r="E5516" s="601" t="str">
        <f>IFERROR(INDEX(INSUMOS!$C:$C,MATCH(C5516,INSUMOS!$B:$B,0)),"")</f>
        <v/>
      </c>
      <c r="F5516" s="700" t="str">
        <f>IFERROR(INDEX(INSUMOS!$D:$D,MATCH(C5516,INSUMOS!$B:$B,0)),"")</f>
        <v/>
      </c>
      <c r="G5516" s="701"/>
      <c r="H5516" s="603">
        <f>IFERROR(G5516*F5516,0)</f>
        <v>0</v>
      </c>
      <c r="I5516" s="692"/>
    </row>
    <row r="5517" spans="2:9">
      <c r="B5517" s="599"/>
      <c r="C5517" s="662"/>
      <c r="D5517" s="601"/>
      <c r="E5517" s="601" t="str">
        <f>IFERROR(INDEX(INSUMOS!$C:$C,MATCH(C5517,INSUMOS!$B:$B,0)),"")</f>
        <v/>
      </c>
      <c r="F5517" s="700" t="str">
        <f>IFERROR(INDEX(INSUMOS!$D:$D,MATCH(C5517,INSUMOS!$B:$B,0)),"")</f>
        <v/>
      </c>
      <c r="G5517" s="701"/>
      <c r="H5517" s="603">
        <f>IFERROR(G5517*F5517,0)</f>
        <v>0</v>
      </c>
      <c r="I5517" s="692"/>
    </row>
    <row r="5518" spans="2:9">
      <c r="B5518" s="599"/>
      <c r="C5518" s="662"/>
      <c r="D5518" s="601"/>
      <c r="E5518" s="601" t="str">
        <f>IFERROR(INDEX(INSUMOS!$C:$C,MATCH(C5518,INSUMOS!$B:$B,0)),"")</f>
        <v/>
      </c>
      <c r="F5518" s="700" t="str">
        <f>IFERROR(INDEX(INSUMOS!$D:$D,MATCH(C5518,INSUMOS!$B:$B,0)),"")</f>
        <v/>
      </c>
      <c r="G5518" s="701"/>
      <c r="H5518" s="603">
        <f>IFERROR(G5518*F5518,0)</f>
        <v>0</v>
      </c>
      <c r="I5518" s="692"/>
    </row>
    <row r="5519" spans="2:9">
      <c r="B5519" s="599"/>
      <c r="C5519" s="662"/>
      <c r="D5519" s="601"/>
      <c r="E5519" s="601" t="str">
        <f>IFERROR(INDEX(INSUMOS!$C:$C,MATCH(C5519,INSUMOS!$B:$B,0)),"")</f>
        <v/>
      </c>
      <c r="F5519" s="700" t="str">
        <f>IFERROR(INDEX(INSUMOS!$D:$D,MATCH(C5519,INSUMOS!$B:$B,0)),"")</f>
        <v/>
      </c>
      <c r="G5519" s="701"/>
      <c r="H5519" s="603">
        <f>IFERROR(G5519*F5519,0)</f>
        <v>0</v>
      </c>
      <c r="I5519" s="692"/>
    </row>
    <row r="5520" spans="2:9">
      <c r="B5520" s="599"/>
      <c r="C5520" s="606"/>
      <c r="D5520" s="601"/>
      <c r="E5520" s="601" t="str">
        <f>IFERROR(INDEX(INSUMOS!$C:$C,MATCH(C5520,INSUMOS!$B:$B,0)),"")</f>
        <v/>
      </c>
      <c r="F5520" s="602"/>
      <c r="G5520" s="601"/>
      <c r="H5520" s="614" t="s">
        <v>307</v>
      </c>
      <c r="I5520" s="699">
        <f>SUM(H5514:H5519)</f>
        <v>1528.7823984033334</v>
      </c>
    </row>
    <row r="5521" spans="2:10">
      <c r="B5521" s="599"/>
      <c r="C5521" s="691" t="s">
        <v>317</v>
      </c>
      <c r="D5521" s="601"/>
      <c r="E5521" s="602"/>
      <c r="F5521" s="602"/>
      <c r="G5521" s="601"/>
      <c r="H5521" s="602"/>
      <c r="I5521" s="692"/>
    </row>
    <row r="5522" spans="2:10" ht="30">
      <c r="B5522" s="693" t="s">
        <v>295</v>
      </c>
      <c r="C5522" s="694" t="s">
        <v>296</v>
      </c>
      <c r="D5522" s="613" t="s">
        <v>238</v>
      </c>
      <c r="E5522" s="613" t="s">
        <v>22</v>
      </c>
      <c r="F5522" s="613" t="s">
        <v>314</v>
      </c>
      <c r="G5522" s="613" t="s">
        <v>315</v>
      </c>
      <c r="H5522" s="598" t="s">
        <v>301</v>
      </c>
      <c r="I5522" s="692"/>
    </row>
    <row r="5523" spans="2:10">
      <c r="B5523" s="599"/>
      <c r="C5523" s="616" t="s">
        <v>461</v>
      </c>
      <c r="D5523" s="615">
        <v>0.01</v>
      </c>
      <c r="E5523" s="617">
        <v>1</v>
      </c>
      <c r="F5523" s="603">
        <f>+I5511</f>
        <v>30575.647968066667</v>
      </c>
      <c r="G5523" s="601">
        <v>0.01</v>
      </c>
      <c r="H5523" s="603">
        <f>IFERROR(G5523*F5523,0)</f>
        <v>305.7564796806667</v>
      </c>
      <c r="I5523" s="692"/>
    </row>
    <row r="5524" spans="2:10">
      <c r="B5524" s="599"/>
      <c r="C5524" s="662"/>
      <c r="E5524" s="601" t="str">
        <f>IFERROR(INDEX(INSUMOS!$C:$C,MATCH(C5524,INSUMOS!$B:$B,0)),"")</f>
        <v/>
      </c>
      <c r="F5524" s="603" t="str">
        <f>IFERROR(INDEX(INSUMOS!$D:$D,MATCH(C5524,INSUMOS!$B:$B,0)),"")</f>
        <v/>
      </c>
      <c r="G5524" s="601">
        <v>1</v>
      </c>
      <c r="H5524" s="603">
        <f>IFERROR(G5524*F5524,0)</f>
        <v>0</v>
      </c>
      <c r="I5524" s="692"/>
    </row>
    <row r="5525" spans="2:10">
      <c r="B5525" s="599"/>
      <c r="C5525" s="606"/>
      <c r="D5525" s="601" t="str">
        <f>IFERROR(INDEX(INSUMOS!$C:$C,MATCH(C5525,INSUMOS!$B:$B,0)),"")</f>
        <v/>
      </c>
      <c r="E5525" s="602"/>
      <c r="F5525" s="603" t="str">
        <f>IFERROR(INDEX(INSUMOS!$D:$D,MATCH(C5525,INSUMOS!$B:$B,0)),"")</f>
        <v/>
      </c>
      <c r="G5525" s="601"/>
      <c r="H5525" s="603">
        <f>IFERROR(G5525*F5525,0)</f>
        <v>0</v>
      </c>
      <c r="I5525" s="692"/>
    </row>
    <row r="5526" spans="2:10" ht="15.75" thickBot="1">
      <c r="B5526" s="702"/>
      <c r="C5526" s="703"/>
      <c r="D5526" s="704"/>
      <c r="E5526" s="705"/>
      <c r="F5526" s="705"/>
      <c r="G5526" s="704"/>
      <c r="H5526" s="706" t="s">
        <v>307</v>
      </c>
      <c r="I5526" s="707">
        <f>SUM(H5523:H5525)</f>
        <v>305.7564796806667</v>
      </c>
    </row>
    <row r="5527" spans="2:10" ht="15.75" thickBot="1"/>
    <row r="5528" spans="2:10" ht="33" customHeight="1" thickBot="1">
      <c r="B5528" s="571"/>
      <c r="C5528" s="572" t="str">
        <f>+$C$2</f>
        <v>MANTENIMIENTO RESTAURANTES ESCOLARES</v>
      </c>
      <c r="D5528" s="573"/>
      <c r="E5528" s="573"/>
      <c r="F5528" s="573"/>
      <c r="G5528" s="574"/>
      <c r="H5528" s="575"/>
      <c r="I5528" s="576"/>
    </row>
    <row r="5529" spans="2:10" ht="33" customHeight="1" thickBot="1">
      <c r="B5529" s="577"/>
      <c r="C5529" s="578" t="str">
        <f>+$C$3</f>
        <v>GOBERNACION DE ANTIOQUIA</v>
      </c>
      <c r="D5529" s="579"/>
      <c r="E5529" s="579"/>
      <c r="F5529" s="579"/>
      <c r="G5529" s="580"/>
      <c r="H5529" s="581"/>
      <c r="I5529" s="582"/>
    </row>
    <row r="5530" spans="2:10" ht="15.75" thickBot="1">
      <c r="B5530" s="593"/>
      <c r="I5530" s="595"/>
    </row>
    <row r="5531" spans="2:10" ht="15.75" thickBot="1">
      <c r="B5531" s="523" t="s">
        <v>6</v>
      </c>
      <c r="C5531" s="773" t="str">
        <f>INDEX(ACTIVIDADES!$C:$C,MATCH(B5532,ACTIVIDADES!$B:$B,0))</f>
        <v>Suministro e instalación de AVISO ACRÍLICO ABIERTO-CERRADO para válvulas. Incluye todos los elementos necesarios para su correcta instalación y funcionamiento.</v>
      </c>
      <c r="D5531" s="774"/>
      <c r="E5531" s="774"/>
      <c r="F5531" s="774"/>
      <c r="G5531" s="775"/>
      <c r="H5531" s="587" t="s">
        <v>289</v>
      </c>
      <c r="I5531" s="588" t="s">
        <v>290</v>
      </c>
    </row>
    <row r="5532" spans="2:10">
      <c r="B5532" s="779">
        <f>+ACTIVIDADES!B166</f>
        <v>14.069999999999999</v>
      </c>
      <c r="C5532" s="776"/>
      <c r="D5532" s="777"/>
      <c r="E5532" s="777"/>
      <c r="F5532" s="777"/>
      <c r="G5532" s="778"/>
      <c r="H5532" s="585">
        <f>IF(I5535=0,0,I5556/I5535)</f>
        <v>0.8193688738806969</v>
      </c>
      <c r="I5532" s="688">
        <f>IF(I5535=0,0,I5562/I5535)</f>
        <v>0.17040672275405952</v>
      </c>
    </row>
    <row r="5533" spans="2:10" ht="15.75" thickBot="1">
      <c r="B5533" s="780"/>
      <c r="C5533" s="776"/>
      <c r="D5533" s="777"/>
      <c r="E5533" s="777"/>
      <c r="F5533" s="777"/>
      <c r="G5533" s="778"/>
      <c r="H5533" s="587" t="s">
        <v>291</v>
      </c>
      <c r="I5533" s="588" t="s">
        <v>292</v>
      </c>
    </row>
    <row r="5534" spans="2:10" ht="15.75" thickBot="1">
      <c r="B5534" s="523" t="s">
        <v>22</v>
      </c>
      <c r="C5534" s="776"/>
      <c r="D5534" s="777"/>
      <c r="E5534" s="777"/>
      <c r="F5534" s="777"/>
      <c r="G5534" s="778"/>
      <c r="H5534" s="585">
        <f>IF(I5535=0,0,I5571/I5535)</f>
        <v>8.5203361377029774E-3</v>
      </c>
      <c r="I5534" s="688">
        <f>IF(I5535=0,0,I5577/I5535)</f>
        <v>1.7040672275405952E-3</v>
      </c>
    </row>
    <row r="5535" spans="2:10">
      <c r="B5535" s="565" t="str">
        <f>INDEX(ACTIVIDADES!$D:$D,MATCH(B5532,ACTIVIDADES!$B:$B,0))</f>
        <v>un</v>
      </c>
      <c r="C5535" s="776"/>
      <c r="D5535" s="777"/>
      <c r="E5535" s="777"/>
      <c r="F5535" s="777"/>
      <c r="G5535" s="778"/>
      <c r="H5535" s="689" t="s">
        <v>293</v>
      </c>
      <c r="I5535" s="690">
        <f>SUM(I5556:I5577)</f>
        <v>15165.404003141666</v>
      </c>
      <c r="J5535" s="570">
        <f>+B5532</f>
        <v>14.069999999999999</v>
      </c>
    </row>
    <row r="5536" spans="2:10">
      <c r="B5536" s="599"/>
      <c r="C5536" s="691" t="s">
        <v>294</v>
      </c>
      <c r="D5536" s="601"/>
      <c r="E5536" s="602"/>
      <c r="F5536" s="602"/>
      <c r="G5536" s="601"/>
      <c r="H5536" s="602"/>
      <c r="I5536" s="692"/>
    </row>
    <row r="5537" spans="2:9">
      <c r="B5537" s="693" t="s">
        <v>295</v>
      </c>
      <c r="C5537" s="694" t="s">
        <v>296</v>
      </c>
      <c r="D5537" s="598" t="s">
        <v>297</v>
      </c>
      <c r="E5537" s="598" t="s">
        <v>298</v>
      </c>
      <c r="F5537" s="598" t="s">
        <v>299</v>
      </c>
      <c r="G5537" s="598" t="s">
        <v>300</v>
      </c>
      <c r="H5537" s="598" t="s">
        <v>301</v>
      </c>
      <c r="I5537" s="692"/>
    </row>
    <row r="5538" spans="2:9">
      <c r="B5538" s="599"/>
      <c r="C5538" s="567" t="s">
        <v>591</v>
      </c>
      <c r="D5538" s="601" t="str">
        <f>IFERROR(INDEX(INSUMOS!$C:$C,MATCH(C5538,INSUMOS!$B:$B,0)),"")</f>
        <v>un</v>
      </c>
      <c r="E5538" s="100">
        <v>1</v>
      </c>
      <c r="F5538" s="603">
        <f>IFERROR(INDEX(INSUMOS!$D:$D,MATCH(C5538,INSUMOS!$B:$B,0)),"")</f>
        <v>12000</v>
      </c>
      <c r="G5538" s="615"/>
      <c r="H5538" s="603">
        <f>IFERROR(G5538*F5538*E5538+F5538*E5538,0)</f>
        <v>12000</v>
      </c>
      <c r="I5538" s="692"/>
    </row>
    <row r="5539" spans="2:9">
      <c r="B5539" s="599"/>
      <c r="C5539" s="567" t="s">
        <v>592</v>
      </c>
      <c r="D5539" s="601" t="str">
        <f>IFERROR(INDEX(INSUMOS!$C:$C,MATCH(C5539,INSUMOS!$B:$B,0)),"")</f>
        <v>un</v>
      </c>
      <c r="E5539" s="478">
        <v>0.05</v>
      </c>
      <c r="F5539" s="603">
        <f>IFERROR(INDEX(INSUMOS!$D:$D,MATCH(C5539,INSUMOS!$B:$B,0)),"")</f>
        <v>8521.2000000000007</v>
      </c>
      <c r="G5539" s="615"/>
      <c r="H5539" s="603">
        <f t="shared" ref="H5539:H5555" si="145">IFERROR(G5539*F5539*E5539+F5539*E5539,0)</f>
        <v>426.06000000000006</v>
      </c>
      <c r="I5539" s="692"/>
    </row>
    <row r="5540" spans="2:9">
      <c r="B5540" s="599"/>
      <c r="C5540" s="695"/>
      <c r="D5540" s="601" t="str">
        <f>IFERROR(INDEX(INSUMOS!$C:$C,MATCH(C5540,INSUMOS!$B:$B,0)),"")</f>
        <v/>
      </c>
      <c r="E5540" s="478"/>
      <c r="F5540" s="603" t="str">
        <f>IFERROR(INDEX(INSUMOS!$D:$D,MATCH(C5540,INSUMOS!$B:$B,0)),"")</f>
        <v/>
      </c>
      <c r="G5540" s="615"/>
      <c r="H5540" s="603">
        <f t="shared" si="145"/>
        <v>0</v>
      </c>
      <c r="I5540" s="692"/>
    </row>
    <row r="5541" spans="2:9">
      <c r="B5541" s="599"/>
      <c r="C5541" s="708"/>
      <c r="D5541" s="601" t="str">
        <f>IFERROR(INDEX(INSUMOS!$C:$C,MATCH(C5541,INSUMOS!$B:$B,0)),"")</f>
        <v/>
      </c>
      <c r="E5541" s="478"/>
      <c r="F5541" s="603" t="str">
        <f>IFERROR(INDEX(INSUMOS!$D:$D,MATCH(C5541,INSUMOS!$B:$B,0)),"")</f>
        <v/>
      </c>
      <c r="G5541" s="615"/>
      <c r="H5541" s="603">
        <f t="shared" si="145"/>
        <v>0</v>
      </c>
      <c r="I5541" s="692"/>
    </row>
    <row r="5542" spans="2:9">
      <c r="B5542" s="599"/>
      <c r="C5542" s="708"/>
      <c r="D5542" s="601" t="str">
        <f>IFERROR(INDEX(INSUMOS!$C:$C,MATCH(C5542,INSUMOS!$B:$B,0)),"")</f>
        <v/>
      </c>
      <c r="E5542" s="478"/>
      <c r="F5542" s="603" t="str">
        <f>IFERROR(INDEX(INSUMOS!$D:$D,MATCH(C5542,INSUMOS!$B:$B,0)),"")</f>
        <v/>
      </c>
      <c r="G5542" s="615"/>
      <c r="H5542" s="603">
        <f t="shared" si="145"/>
        <v>0</v>
      </c>
      <c r="I5542" s="692"/>
    </row>
    <row r="5543" spans="2:9">
      <c r="B5543" s="599"/>
      <c r="C5543" s="708"/>
      <c r="D5543" s="601" t="str">
        <f>IFERROR(INDEX(INSUMOS!$C:$C,MATCH(C5543,INSUMOS!$B:$B,0)),"")</f>
        <v/>
      </c>
      <c r="E5543" s="478"/>
      <c r="F5543" s="603" t="str">
        <f>IFERROR(INDEX(INSUMOS!$D:$D,MATCH(C5543,INSUMOS!$B:$B,0)),"")</f>
        <v/>
      </c>
      <c r="G5543" s="615"/>
      <c r="H5543" s="603">
        <f t="shared" si="145"/>
        <v>0</v>
      </c>
      <c r="I5543" s="692"/>
    </row>
    <row r="5544" spans="2:9">
      <c r="B5544" s="599"/>
      <c r="C5544" s="708"/>
      <c r="D5544" s="601" t="str">
        <f>IFERROR(INDEX(INSUMOS!$C:$C,MATCH(C5544,INSUMOS!$B:$B,0)),"")</f>
        <v/>
      </c>
      <c r="E5544" s="478"/>
      <c r="F5544" s="603" t="str">
        <f>IFERROR(INDEX(INSUMOS!$D:$D,MATCH(C5544,INSUMOS!$B:$B,0)),"")</f>
        <v/>
      </c>
      <c r="G5544" s="615"/>
      <c r="H5544" s="603">
        <f t="shared" si="145"/>
        <v>0</v>
      </c>
      <c r="I5544" s="692"/>
    </row>
    <row r="5545" spans="2:9">
      <c r="B5545" s="599"/>
      <c r="C5545" s="708"/>
      <c r="D5545" s="601" t="str">
        <f>IFERROR(INDEX(INSUMOS!$C:$C,MATCH(C5545,INSUMOS!$B:$B,0)),"")</f>
        <v/>
      </c>
      <c r="E5545" s="478"/>
      <c r="F5545" s="603" t="str">
        <f>IFERROR(INDEX(INSUMOS!$D:$D,MATCH(C5545,INSUMOS!$B:$B,0)),"")</f>
        <v/>
      </c>
      <c r="G5545" s="615"/>
      <c r="H5545" s="603">
        <f t="shared" si="145"/>
        <v>0</v>
      </c>
      <c r="I5545" s="692"/>
    </row>
    <row r="5546" spans="2:9">
      <c r="B5546" s="599"/>
      <c r="C5546" s="708"/>
      <c r="D5546" s="601" t="str">
        <f>IFERROR(INDEX(INSUMOS!$C:$C,MATCH(C5546,INSUMOS!$B:$B,0)),"")</f>
        <v/>
      </c>
      <c r="E5546" s="478"/>
      <c r="F5546" s="603" t="str">
        <f>IFERROR(INDEX(INSUMOS!$D:$D,MATCH(C5546,INSUMOS!$B:$B,0)),"")</f>
        <v/>
      </c>
      <c r="G5546" s="615"/>
      <c r="H5546" s="603">
        <f t="shared" si="145"/>
        <v>0</v>
      </c>
      <c r="I5546" s="692"/>
    </row>
    <row r="5547" spans="2:9">
      <c r="B5547" s="599"/>
      <c r="C5547" s="708"/>
      <c r="D5547" s="601" t="str">
        <f>IFERROR(INDEX(INSUMOS!$C:$C,MATCH(C5547,INSUMOS!$B:$B,0)),"")</f>
        <v/>
      </c>
      <c r="E5547" s="478"/>
      <c r="F5547" s="603" t="str">
        <f>IFERROR(INDEX(INSUMOS!$D:$D,MATCH(C5547,INSUMOS!$B:$B,0)),"")</f>
        <v/>
      </c>
      <c r="G5547" s="615"/>
      <c r="H5547" s="603">
        <f t="shared" si="145"/>
        <v>0</v>
      </c>
      <c r="I5547" s="692"/>
    </row>
    <row r="5548" spans="2:9">
      <c r="B5548" s="599"/>
      <c r="C5548" s="708"/>
      <c r="D5548" s="601" t="str">
        <f>IFERROR(INDEX(INSUMOS!$C:$C,MATCH(C5548,INSUMOS!$B:$B,0)),"")</f>
        <v/>
      </c>
      <c r="E5548" s="478"/>
      <c r="F5548" s="603" t="str">
        <f>IFERROR(INDEX(INSUMOS!$D:$D,MATCH(C5548,INSUMOS!$B:$B,0)),"")</f>
        <v/>
      </c>
      <c r="G5548" s="615"/>
      <c r="H5548" s="603">
        <f t="shared" si="145"/>
        <v>0</v>
      </c>
      <c r="I5548" s="692"/>
    </row>
    <row r="5549" spans="2:9">
      <c r="B5549" s="599"/>
      <c r="C5549" s="708"/>
      <c r="D5549" s="601" t="str">
        <f>IFERROR(INDEX(INSUMOS!$C:$C,MATCH(C5549,INSUMOS!$B:$B,0)),"")</f>
        <v/>
      </c>
      <c r="E5549" s="478"/>
      <c r="F5549" s="603" t="str">
        <f>IFERROR(INDEX(INSUMOS!$D:$D,MATCH(C5549,INSUMOS!$B:$B,0)),"")</f>
        <v/>
      </c>
      <c r="G5549" s="615"/>
      <c r="H5549" s="603">
        <f t="shared" si="145"/>
        <v>0</v>
      </c>
      <c r="I5549" s="692"/>
    </row>
    <row r="5550" spans="2:9">
      <c r="B5550" s="599"/>
      <c r="C5550" s="708"/>
      <c r="D5550" s="601" t="str">
        <f>IFERROR(INDEX(INSUMOS!$C:$C,MATCH(C5550,INSUMOS!$B:$B,0)),"")</f>
        <v/>
      </c>
      <c r="E5550" s="478"/>
      <c r="F5550" s="603" t="str">
        <f>IFERROR(INDEX(INSUMOS!$D:$D,MATCH(C5550,INSUMOS!$B:$B,0)),"")</f>
        <v/>
      </c>
      <c r="G5550" s="615"/>
      <c r="H5550" s="603">
        <f t="shared" si="145"/>
        <v>0</v>
      </c>
      <c r="I5550" s="692"/>
    </row>
    <row r="5551" spans="2:9">
      <c r="B5551" s="599"/>
      <c r="C5551" s="708"/>
      <c r="D5551" s="601" t="str">
        <f>IFERROR(INDEX(INSUMOS!$C:$C,MATCH(C5551,INSUMOS!$B:$B,0)),"")</f>
        <v/>
      </c>
      <c r="E5551" s="478"/>
      <c r="F5551" s="603" t="str">
        <f>IFERROR(INDEX(INSUMOS!$D:$D,MATCH(C5551,INSUMOS!$B:$B,0)),"")</f>
        <v/>
      </c>
      <c r="G5551" s="615"/>
      <c r="H5551" s="603">
        <f t="shared" si="145"/>
        <v>0</v>
      </c>
      <c r="I5551" s="692"/>
    </row>
    <row r="5552" spans="2:9">
      <c r="B5552" s="599"/>
      <c r="C5552" s="708"/>
      <c r="D5552" s="601" t="str">
        <f>IFERROR(INDEX(INSUMOS!$C:$C,MATCH(C5552,INSUMOS!$B:$B,0)),"")</f>
        <v/>
      </c>
      <c r="E5552" s="478"/>
      <c r="F5552" s="603" t="str">
        <f>IFERROR(INDEX(INSUMOS!$D:$D,MATCH(C5552,INSUMOS!$B:$B,0)),"")</f>
        <v/>
      </c>
      <c r="G5552" s="615"/>
      <c r="H5552" s="603">
        <f t="shared" si="145"/>
        <v>0</v>
      </c>
      <c r="I5552" s="692"/>
    </row>
    <row r="5553" spans="2:9">
      <c r="B5553" s="599"/>
      <c r="C5553" s="708"/>
      <c r="D5553" s="601" t="str">
        <f>IFERROR(INDEX(INSUMOS!$C:$C,MATCH(C5553,INSUMOS!$B:$B,0)),"")</f>
        <v/>
      </c>
      <c r="E5553" s="478"/>
      <c r="F5553" s="603" t="str">
        <f>IFERROR(INDEX(INSUMOS!$D:$D,MATCH(C5553,INSUMOS!$B:$B,0)),"")</f>
        <v/>
      </c>
      <c r="G5553" s="615"/>
      <c r="H5553" s="603">
        <f t="shared" si="145"/>
        <v>0</v>
      </c>
      <c r="I5553" s="692"/>
    </row>
    <row r="5554" spans="2:9">
      <c r="B5554" s="599"/>
      <c r="C5554" s="708"/>
      <c r="D5554" s="601" t="str">
        <f>IFERROR(INDEX(INSUMOS!$C:$C,MATCH(C5554,INSUMOS!$B:$B,0)),"")</f>
        <v/>
      </c>
      <c r="E5554" s="478"/>
      <c r="F5554" s="603" t="str">
        <f>IFERROR(INDEX(INSUMOS!$D:$D,MATCH(C5554,INSUMOS!$B:$B,0)),"")</f>
        <v/>
      </c>
      <c r="G5554" s="615"/>
      <c r="H5554" s="603">
        <f t="shared" si="145"/>
        <v>0</v>
      </c>
      <c r="I5554" s="692"/>
    </row>
    <row r="5555" spans="2:9">
      <c r="B5555" s="599"/>
      <c r="C5555" s="708"/>
      <c r="D5555" s="601" t="str">
        <f>IFERROR(INDEX(INSUMOS!$C:$C,MATCH(C5555,INSUMOS!$B:$B,0)),"")</f>
        <v/>
      </c>
      <c r="E5555" s="712"/>
      <c r="F5555" s="603" t="str">
        <f>IFERROR(INDEX(INSUMOS!$D:$D,MATCH(C5555,INSUMOS!$B:$B,0)),"")</f>
        <v/>
      </c>
      <c r="G5555" s="615"/>
      <c r="H5555" s="603">
        <f t="shared" si="145"/>
        <v>0</v>
      </c>
      <c r="I5555" s="692"/>
    </row>
    <row r="5556" spans="2:9">
      <c r="B5556" s="599"/>
      <c r="C5556" s="606"/>
      <c r="D5556" s="601"/>
      <c r="E5556" s="602"/>
      <c r="F5556" s="602"/>
      <c r="G5556" s="601"/>
      <c r="H5556" s="614" t="s">
        <v>307</v>
      </c>
      <c r="I5556" s="699">
        <f>SUM(H5538:H5555)</f>
        <v>12426.06</v>
      </c>
    </row>
    <row r="5557" spans="2:9">
      <c r="B5557" s="599"/>
      <c r="C5557" s="691" t="s">
        <v>308</v>
      </c>
      <c r="D5557" s="601"/>
      <c r="E5557" s="602"/>
      <c r="F5557" s="602"/>
      <c r="G5557" s="601"/>
      <c r="H5557" s="602"/>
      <c r="I5557" s="692"/>
    </row>
    <row r="5558" spans="2:9">
      <c r="B5558" s="693" t="s">
        <v>295</v>
      </c>
      <c r="C5558" s="694" t="s">
        <v>296</v>
      </c>
      <c r="D5558" s="598" t="s">
        <v>309</v>
      </c>
      <c r="E5558" s="612" t="s">
        <v>310</v>
      </c>
      <c r="F5558" s="612"/>
      <c r="G5558" s="613" t="s">
        <v>311</v>
      </c>
      <c r="H5558" s="614" t="s">
        <v>301</v>
      </c>
      <c r="I5558" s="692"/>
    </row>
    <row r="5559" spans="2:9">
      <c r="B5559" s="599"/>
      <c r="C5559" s="606"/>
      <c r="D5559" s="601"/>
      <c r="E5559" s="615" t="str">
        <f>IFERROR(INDEX('MANO DE OBRA'!$F:$F,MATCH(C5559,'MANO DE OBRA'!$B:$B,0)),"")</f>
        <v/>
      </c>
      <c r="F5559" s="603" t="str">
        <f>IFERROR(INDEX('MANO DE OBRA'!$J:$J,MATCH(C5559,'MANO DE OBRA'!$B:$B,0)),"")</f>
        <v/>
      </c>
      <c r="G5559" s="83">
        <v>40</v>
      </c>
      <c r="H5559" s="603">
        <f>IFERROR((F5559/G5559)*D5559,0)</f>
        <v>0</v>
      </c>
      <c r="I5559" s="692"/>
    </row>
    <row r="5560" spans="2:9">
      <c r="B5560" s="599"/>
      <c r="C5560" s="606" t="s">
        <v>312</v>
      </c>
      <c r="D5560" s="601">
        <v>1</v>
      </c>
      <c r="E5560" s="615">
        <f>IFERROR(INDEX('MANO DE OBRA'!$F:$F,MATCH(C5560,'MANO DE OBRA'!$B:$B,0)),"")</f>
        <v>0.77116642793298318</v>
      </c>
      <c r="F5560" s="603">
        <f>IFERROR(INDEX('MANO DE OBRA'!$J:$J,MATCH(C5560,'MANO DE OBRA'!$B:$B,0)),"")</f>
        <v>103371.47181666666</v>
      </c>
      <c r="G5560" s="83">
        <f>+G5559</f>
        <v>40</v>
      </c>
      <c r="H5560" s="603">
        <f>IFERROR((F5560/G5560)*D5560,0)</f>
        <v>2584.2867954166663</v>
      </c>
      <c r="I5560" s="692"/>
    </row>
    <row r="5561" spans="2:9">
      <c r="B5561" s="599"/>
      <c r="C5561" s="606"/>
      <c r="D5561" s="601"/>
      <c r="E5561" s="615" t="str">
        <f>IFERROR(INDEX('MANO DE OBRA'!$F:$F,MATCH(C5561,'MANO DE OBRA'!$B:$B,0)),"")</f>
        <v/>
      </c>
      <c r="F5561" s="603" t="str">
        <f>IFERROR(INDEX('MANO DE OBRA'!$J:$J,MATCH(C5561,'MANO DE OBRA'!$B:$B,0)),"")</f>
        <v/>
      </c>
      <c r="G5561" s="83"/>
      <c r="H5561" s="603">
        <f>IFERROR((F5561/G5561)*D5561,0)</f>
        <v>0</v>
      </c>
      <c r="I5561" s="692"/>
    </row>
    <row r="5562" spans="2:9">
      <c r="B5562" s="599"/>
      <c r="C5562" s="606"/>
      <c r="D5562" s="601"/>
      <c r="E5562" s="602"/>
      <c r="F5562" s="603" t="str">
        <f>IFERROR(INDEX('MANO DE OBRA'!$J:$J,MATCH(C5562,'MANO DE OBRA'!$B:$B,0)),"")</f>
        <v/>
      </c>
      <c r="G5562" s="601"/>
      <c r="H5562" s="614" t="s">
        <v>307</v>
      </c>
      <c r="I5562" s="699">
        <f>SUM(H5559:H5561)</f>
        <v>2584.2867954166663</v>
      </c>
    </row>
    <row r="5563" spans="2:9">
      <c r="B5563" s="599"/>
      <c r="C5563" s="691" t="s">
        <v>313</v>
      </c>
      <c r="D5563" s="601"/>
      <c r="E5563" s="602"/>
      <c r="F5563" s="602"/>
      <c r="G5563" s="601"/>
      <c r="H5563" s="602"/>
      <c r="I5563" s="692"/>
    </row>
    <row r="5564" spans="2:9" ht="30">
      <c r="B5564" s="693" t="s">
        <v>295</v>
      </c>
      <c r="C5564" s="694" t="s">
        <v>296</v>
      </c>
      <c r="D5564" s="613" t="s">
        <v>238</v>
      </c>
      <c r="E5564" s="613" t="s">
        <v>22</v>
      </c>
      <c r="F5564" s="613" t="s">
        <v>314</v>
      </c>
      <c r="G5564" s="613" t="s">
        <v>315</v>
      </c>
      <c r="H5564" s="613" t="s">
        <v>301</v>
      </c>
      <c r="I5564" s="692"/>
    </row>
    <row r="5565" spans="2:9">
      <c r="B5565" s="599"/>
      <c r="C5565" s="616" t="s">
        <v>316</v>
      </c>
      <c r="D5565" s="615">
        <v>0.05</v>
      </c>
      <c r="E5565" s="602"/>
      <c r="F5565" s="603">
        <f>+I5562</f>
        <v>2584.2867954166663</v>
      </c>
      <c r="G5565" s="601">
        <v>1</v>
      </c>
      <c r="H5565" s="603">
        <f>IFERROR(G5565*F5565*D5565,0)</f>
        <v>129.21433977083333</v>
      </c>
      <c r="I5565" s="692"/>
    </row>
    <row r="5566" spans="2:9">
      <c r="B5566" s="599"/>
      <c r="C5566" s="606"/>
      <c r="D5566" s="601"/>
      <c r="E5566" s="601" t="str">
        <f>IFERROR(INDEX(INSUMOS!$C:$C,MATCH(C5566,INSUMOS!$B:$B,0)),"")</f>
        <v/>
      </c>
      <c r="F5566" s="700" t="str">
        <f>IFERROR(INDEX(INSUMOS!$D:$D,MATCH(C5566,INSUMOS!$B:$B,0)),"")</f>
        <v/>
      </c>
      <c r="G5566" s="701"/>
      <c r="H5566" s="603">
        <f>IFERROR(G5566*F5566,0)</f>
        <v>0</v>
      </c>
      <c r="I5566" s="692"/>
    </row>
    <row r="5567" spans="2:9">
      <c r="B5567" s="599"/>
      <c r="C5567" s="606"/>
      <c r="D5567" s="601"/>
      <c r="E5567" s="601" t="str">
        <f>IFERROR(INDEX(INSUMOS!$C:$C,MATCH(C5567,INSUMOS!$B:$B,0)),"")</f>
        <v/>
      </c>
      <c r="F5567" s="700" t="str">
        <f>IFERROR(INDEX(INSUMOS!$D:$D,MATCH(C5567,INSUMOS!$B:$B,0)),"")</f>
        <v/>
      </c>
      <c r="G5567" s="701"/>
      <c r="H5567" s="603">
        <f>IFERROR(G5567*F5567,0)</f>
        <v>0</v>
      </c>
      <c r="I5567" s="692"/>
    </row>
    <row r="5568" spans="2:9">
      <c r="B5568" s="599"/>
      <c r="C5568" s="662"/>
      <c r="D5568" s="601"/>
      <c r="E5568" s="601" t="str">
        <f>IFERROR(INDEX(INSUMOS!$C:$C,MATCH(C5568,INSUMOS!$B:$B,0)),"")</f>
        <v/>
      </c>
      <c r="F5568" s="700" t="str">
        <f>IFERROR(INDEX(INSUMOS!$D:$D,MATCH(C5568,INSUMOS!$B:$B,0)),"")</f>
        <v/>
      </c>
      <c r="G5568" s="701"/>
      <c r="H5568" s="603">
        <f>IFERROR(G5568*F5568,0)</f>
        <v>0</v>
      </c>
      <c r="I5568" s="692"/>
    </row>
    <row r="5569" spans="2:9">
      <c r="B5569" s="599"/>
      <c r="C5569" s="662"/>
      <c r="D5569" s="601"/>
      <c r="E5569" s="601" t="str">
        <f>IFERROR(INDEX(INSUMOS!$C:$C,MATCH(C5569,INSUMOS!$B:$B,0)),"")</f>
        <v/>
      </c>
      <c r="F5569" s="700" t="str">
        <f>IFERROR(INDEX(INSUMOS!$D:$D,MATCH(C5569,INSUMOS!$B:$B,0)),"")</f>
        <v/>
      </c>
      <c r="G5569" s="701"/>
      <c r="H5569" s="603">
        <f>IFERROR(G5569*F5569,0)</f>
        <v>0</v>
      </c>
      <c r="I5569" s="692"/>
    </row>
    <row r="5570" spans="2:9">
      <c r="B5570" s="599"/>
      <c r="C5570" s="662"/>
      <c r="D5570" s="601"/>
      <c r="E5570" s="601" t="str">
        <f>IFERROR(INDEX(INSUMOS!$C:$C,MATCH(C5570,INSUMOS!$B:$B,0)),"")</f>
        <v/>
      </c>
      <c r="F5570" s="700" t="str">
        <f>IFERROR(INDEX(INSUMOS!$D:$D,MATCH(C5570,INSUMOS!$B:$B,0)),"")</f>
        <v/>
      </c>
      <c r="G5570" s="701"/>
      <c r="H5570" s="603">
        <f>IFERROR(G5570*F5570,0)</f>
        <v>0</v>
      </c>
      <c r="I5570" s="692"/>
    </row>
    <row r="5571" spans="2:9">
      <c r="B5571" s="599"/>
      <c r="C5571" s="606"/>
      <c r="D5571" s="601"/>
      <c r="E5571" s="601" t="str">
        <f>IFERROR(INDEX(INSUMOS!$C:$C,MATCH(C5571,INSUMOS!$B:$B,0)),"")</f>
        <v/>
      </c>
      <c r="F5571" s="602"/>
      <c r="G5571" s="601"/>
      <c r="H5571" s="614" t="s">
        <v>307</v>
      </c>
      <c r="I5571" s="699">
        <f>SUM(H5565:H5570)</f>
        <v>129.21433977083333</v>
      </c>
    </row>
    <row r="5572" spans="2:9">
      <c r="B5572" s="599"/>
      <c r="C5572" s="691" t="s">
        <v>317</v>
      </c>
      <c r="D5572" s="601"/>
      <c r="E5572" s="602"/>
      <c r="F5572" s="602"/>
      <c r="G5572" s="601"/>
      <c r="H5572" s="602"/>
      <c r="I5572" s="692"/>
    </row>
    <row r="5573" spans="2:9" ht="30">
      <c r="B5573" s="693" t="s">
        <v>295</v>
      </c>
      <c r="C5573" s="694" t="s">
        <v>296</v>
      </c>
      <c r="D5573" s="613" t="s">
        <v>238</v>
      </c>
      <c r="E5573" s="613" t="s">
        <v>22</v>
      </c>
      <c r="F5573" s="613" t="s">
        <v>314</v>
      </c>
      <c r="G5573" s="613" t="s">
        <v>315</v>
      </c>
      <c r="H5573" s="598" t="s">
        <v>301</v>
      </c>
      <c r="I5573" s="692"/>
    </row>
    <row r="5574" spans="2:9">
      <c r="B5574" s="599"/>
      <c r="C5574" s="616" t="s">
        <v>461</v>
      </c>
      <c r="D5574" s="615">
        <v>0.01</v>
      </c>
      <c r="E5574" s="617">
        <v>1</v>
      </c>
      <c r="F5574" s="603">
        <f>+I5562</f>
        <v>2584.2867954166663</v>
      </c>
      <c r="G5574" s="601">
        <v>0.01</v>
      </c>
      <c r="H5574" s="603">
        <f>IFERROR(G5574*F5574,0)</f>
        <v>25.842867954166664</v>
      </c>
      <c r="I5574" s="692"/>
    </row>
    <row r="5575" spans="2:9">
      <c r="B5575" s="599"/>
      <c r="C5575" s="662"/>
      <c r="E5575" s="601" t="str">
        <f>IFERROR(INDEX(INSUMOS!$C:$C,MATCH(C5575,INSUMOS!$B:$B,0)),"")</f>
        <v/>
      </c>
      <c r="F5575" s="603" t="str">
        <f>IFERROR(INDEX(INSUMOS!$D:$D,MATCH(C5575,INSUMOS!$B:$B,0)),"")</f>
        <v/>
      </c>
      <c r="G5575" s="601">
        <v>1</v>
      </c>
      <c r="H5575" s="603">
        <f>IFERROR(G5575*F5575,0)</f>
        <v>0</v>
      </c>
      <c r="I5575" s="692"/>
    </row>
    <row r="5576" spans="2:9">
      <c r="B5576" s="599"/>
      <c r="C5576" s="606"/>
      <c r="D5576" s="601" t="str">
        <f>IFERROR(INDEX(INSUMOS!$C:$C,MATCH(C5576,INSUMOS!$B:$B,0)),"")</f>
        <v/>
      </c>
      <c r="E5576" s="602"/>
      <c r="F5576" s="603" t="str">
        <f>IFERROR(INDEX(INSUMOS!$D:$D,MATCH(C5576,INSUMOS!$B:$B,0)),"")</f>
        <v/>
      </c>
      <c r="G5576" s="601"/>
      <c r="H5576" s="603">
        <f>IFERROR(G5576*F5576,0)</f>
        <v>0</v>
      </c>
      <c r="I5576" s="692"/>
    </row>
    <row r="5577" spans="2:9" ht="15.75" thickBot="1">
      <c r="B5577" s="702"/>
      <c r="C5577" s="703"/>
      <c r="D5577" s="704"/>
      <c r="E5577" s="705"/>
      <c r="F5577" s="705"/>
      <c r="G5577" s="704"/>
      <c r="H5577" s="706" t="s">
        <v>307</v>
      </c>
      <c r="I5577" s="707">
        <f>SUM(H5574:H5576)</f>
        <v>25.842867954166664</v>
      </c>
    </row>
    <row r="5578" spans="2:9" ht="15.75" thickBot="1"/>
    <row r="5579" spans="2:9" ht="33" customHeight="1" thickBot="1">
      <c r="B5579" s="571"/>
      <c r="C5579" s="572" t="str">
        <f>+$C$2</f>
        <v>MANTENIMIENTO RESTAURANTES ESCOLARES</v>
      </c>
      <c r="D5579" s="573"/>
      <c r="E5579" s="573"/>
      <c r="F5579" s="573"/>
      <c r="G5579" s="574"/>
      <c r="H5579" s="575"/>
      <c r="I5579" s="576"/>
    </row>
    <row r="5580" spans="2:9" ht="33" customHeight="1" thickBot="1">
      <c r="B5580" s="577"/>
      <c r="C5580" s="578" t="str">
        <f>+$C$3</f>
        <v>GOBERNACION DE ANTIOQUIA</v>
      </c>
      <c r="D5580" s="579"/>
      <c r="E5580" s="579"/>
      <c r="F5580" s="579"/>
      <c r="G5580" s="580"/>
      <c r="H5580" s="581"/>
      <c r="I5580" s="582"/>
    </row>
    <row r="5581" spans="2:9" ht="15.75" thickBot="1">
      <c r="B5581" s="593"/>
      <c r="I5581" s="595"/>
    </row>
    <row r="5582" spans="2:9" ht="15.75" thickBot="1">
      <c r="B5582" s="523" t="s">
        <v>6</v>
      </c>
      <c r="C5582" s="773" t="str">
        <f>INDEX(ACTIVIDADES!$C:$C,MATCH(B5583,ACTIVIDADES!$B:$B,0))</f>
        <v>Suministro y aplicación de REVOQUE PARA INTERIORES con mortero 1:4. Incluye suministro de los materiales, ranuras, filetes, dilataciones y todos los demás elementos necesarios para su correcta construcción.</v>
      </c>
      <c r="D5582" s="774"/>
      <c r="E5582" s="774"/>
      <c r="F5582" s="774"/>
      <c r="G5582" s="775"/>
      <c r="H5582" s="587" t="s">
        <v>289</v>
      </c>
      <c r="I5582" s="588" t="s">
        <v>290</v>
      </c>
    </row>
    <row r="5583" spans="2:9">
      <c r="B5583" s="779">
        <f>+ACTIVIDADES!B169</f>
        <v>15.01</v>
      </c>
      <c r="C5583" s="776"/>
      <c r="D5583" s="777"/>
      <c r="E5583" s="777"/>
      <c r="F5583" s="777"/>
      <c r="G5583" s="778"/>
      <c r="H5583" s="585">
        <f>IF(I5586=0,0,I5607/I5586)</f>
        <v>0.37598521030083321</v>
      </c>
      <c r="I5583" s="688">
        <f>IF(I5586=0,0,I5613/I5586)</f>
        <v>0.56858366545846795</v>
      </c>
    </row>
    <row r="5584" spans="2:9" ht="15.75" thickBot="1">
      <c r="B5584" s="780"/>
      <c r="C5584" s="776"/>
      <c r="D5584" s="777"/>
      <c r="E5584" s="777"/>
      <c r="F5584" s="777"/>
      <c r="G5584" s="778"/>
      <c r="H5584" s="587" t="s">
        <v>291</v>
      </c>
      <c r="I5584" s="588" t="s">
        <v>292</v>
      </c>
    </row>
    <row r="5585" spans="2:10" ht="15.75" thickBot="1">
      <c r="B5585" s="523" t="s">
        <v>22</v>
      </c>
      <c r="C5585" s="776"/>
      <c r="D5585" s="777"/>
      <c r="E5585" s="777"/>
      <c r="F5585" s="777"/>
      <c r="G5585" s="778"/>
      <c r="H5585" s="585">
        <f>IF(I5586=0,0,I5622/I5586)</f>
        <v>4.9745287586114066E-2</v>
      </c>
      <c r="I5585" s="688">
        <f>IF(I5586=0,0,I5628/I5586)</f>
        <v>5.6858366545846804E-3</v>
      </c>
    </row>
    <row r="5586" spans="2:10">
      <c r="B5586" s="565" t="str">
        <f>INDEX(ACTIVIDADES!$D:$D,MATCH(B5583,ACTIVIDADES!$B:$B,0))</f>
        <v>m²</v>
      </c>
      <c r="C5586" s="776"/>
      <c r="D5586" s="777"/>
      <c r="E5586" s="777"/>
      <c r="F5586" s="777"/>
      <c r="G5586" s="778"/>
      <c r="H5586" s="689" t="s">
        <v>293</v>
      </c>
      <c r="I5586" s="690">
        <f>SUM(I5607:I5628)</f>
        <v>36920.442330214843</v>
      </c>
      <c r="J5586" s="570">
        <f>+B5583</f>
        <v>15.01</v>
      </c>
    </row>
    <row r="5587" spans="2:10">
      <c r="B5587" s="599"/>
      <c r="C5587" s="691" t="s">
        <v>294</v>
      </c>
      <c r="D5587" s="601"/>
      <c r="E5587" s="602"/>
      <c r="F5587" s="602"/>
      <c r="G5587" s="601"/>
      <c r="H5587" s="602"/>
      <c r="I5587" s="692"/>
    </row>
    <row r="5588" spans="2:10">
      <c r="B5588" s="693" t="s">
        <v>295</v>
      </c>
      <c r="C5588" s="694" t="s">
        <v>296</v>
      </c>
      <c r="D5588" s="598" t="s">
        <v>297</v>
      </c>
      <c r="E5588" s="598" t="s">
        <v>298</v>
      </c>
      <c r="F5588" s="598" t="s">
        <v>299</v>
      </c>
      <c r="G5588" s="598" t="s">
        <v>300</v>
      </c>
      <c r="H5588" s="598" t="s">
        <v>301</v>
      </c>
      <c r="I5588" s="692"/>
    </row>
    <row r="5589" spans="2:10">
      <c r="B5589" s="599"/>
      <c r="C5589" s="622" t="s">
        <v>341</v>
      </c>
      <c r="D5589" s="601" t="str">
        <f>IFERROR(INDEX(INSUMOS!$C:$C,MATCH(C5589,INSUMOS!$B:$B,0)),"")</f>
        <v>m3</v>
      </c>
      <c r="E5589" s="100">
        <v>0.02</v>
      </c>
      <c r="F5589" s="603">
        <f>IFERROR(INDEX(INSUMOS!$D:$D,MATCH(C5589,INSUMOS!$B:$B,0)),"")</f>
        <v>619615.46699661866</v>
      </c>
      <c r="G5589" s="615">
        <v>0.1</v>
      </c>
      <c r="H5589" s="603">
        <f>IFERROR(G5589*F5589*E5589+F5589*E5589,0)</f>
        <v>13631.540273925611</v>
      </c>
      <c r="I5589" s="692"/>
    </row>
    <row r="5590" spans="2:10">
      <c r="B5590" s="599"/>
      <c r="C5590" s="567" t="s">
        <v>593</v>
      </c>
      <c r="D5590" s="601" t="str">
        <f>IFERROR(INDEX(INSUMOS!$C:$C,MATCH(C5590,INSUMOS!$B:$B,0)),"")</f>
        <v>kg</v>
      </c>
      <c r="E5590" s="478">
        <v>0.25</v>
      </c>
      <c r="F5590" s="603">
        <f>IFERROR(INDEX(INSUMOS!$D:$D,MATCH(C5590,INSUMOS!$B:$B,0)),"")</f>
        <v>1000</v>
      </c>
      <c r="G5590" s="615"/>
      <c r="H5590" s="603">
        <f t="shared" ref="H5590:H5606" si="146">IFERROR(G5590*F5590*E5590+F5590*E5590,0)</f>
        <v>250</v>
      </c>
      <c r="I5590" s="692"/>
    </row>
    <row r="5591" spans="2:10">
      <c r="B5591" s="599"/>
      <c r="C5591" s="695"/>
      <c r="D5591" s="601" t="str">
        <f>IFERROR(INDEX(INSUMOS!$C:$C,MATCH(C5591,INSUMOS!$B:$B,0)),"")</f>
        <v/>
      </c>
      <c r="E5591" s="478"/>
      <c r="F5591" s="603" t="str">
        <f>IFERROR(INDEX(INSUMOS!$D:$D,MATCH(C5591,INSUMOS!$B:$B,0)),"")</f>
        <v/>
      </c>
      <c r="G5591" s="615"/>
      <c r="H5591" s="603">
        <f t="shared" si="146"/>
        <v>0</v>
      </c>
      <c r="I5591" s="692"/>
    </row>
    <row r="5592" spans="2:10">
      <c r="B5592" s="599"/>
      <c r="C5592" s="708"/>
      <c r="D5592" s="601" t="str">
        <f>IFERROR(INDEX(INSUMOS!$C:$C,MATCH(C5592,INSUMOS!$B:$B,0)),"")</f>
        <v/>
      </c>
      <c r="E5592" s="478"/>
      <c r="F5592" s="603" t="str">
        <f>IFERROR(INDEX(INSUMOS!$D:$D,MATCH(C5592,INSUMOS!$B:$B,0)),"")</f>
        <v/>
      </c>
      <c r="G5592" s="615"/>
      <c r="H5592" s="603">
        <f t="shared" si="146"/>
        <v>0</v>
      </c>
      <c r="I5592" s="692"/>
    </row>
    <row r="5593" spans="2:10">
      <c r="B5593" s="599"/>
      <c r="C5593" s="708"/>
      <c r="D5593" s="601" t="str">
        <f>IFERROR(INDEX(INSUMOS!$C:$C,MATCH(C5593,INSUMOS!$B:$B,0)),"")</f>
        <v/>
      </c>
      <c r="E5593" s="478"/>
      <c r="F5593" s="603" t="str">
        <f>IFERROR(INDEX(INSUMOS!$D:$D,MATCH(C5593,INSUMOS!$B:$B,0)),"")</f>
        <v/>
      </c>
      <c r="G5593" s="615"/>
      <c r="H5593" s="603">
        <f t="shared" si="146"/>
        <v>0</v>
      </c>
      <c r="I5593" s="692"/>
    </row>
    <row r="5594" spans="2:10">
      <c r="B5594" s="599"/>
      <c r="C5594" s="708"/>
      <c r="D5594" s="601" t="str">
        <f>IFERROR(INDEX(INSUMOS!$C:$C,MATCH(C5594,INSUMOS!$B:$B,0)),"")</f>
        <v/>
      </c>
      <c r="E5594" s="478"/>
      <c r="F5594" s="603" t="str">
        <f>IFERROR(INDEX(INSUMOS!$D:$D,MATCH(C5594,INSUMOS!$B:$B,0)),"")</f>
        <v/>
      </c>
      <c r="G5594" s="615"/>
      <c r="H5594" s="603">
        <f t="shared" si="146"/>
        <v>0</v>
      </c>
      <c r="I5594" s="692"/>
    </row>
    <row r="5595" spans="2:10">
      <c r="B5595" s="599"/>
      <c r="C5595" s="708"/>
      <c r="D5595" s="601" t="str">
        <f>IFERROR(INDEX(INSUMOS!$C:$C,MATCH(C5595,INSUMOS!$B:$B,0)),"")</f>
        <v/>
      </c>
      <c r="E5595" s="478"/>
      <c r="F5595" s="603" t="str">
        <f>IFERROR(INDEX(INSUMOS!$D:$D,MATCH(C5595,INSUMOS!$B:$B,0)),"")</f>
        <v/>
      </c>
      <c r="G5595" s="615"/>
      <c r="H5595" s="603">
        <f t="shared" si="146"/>
        <v>0</v>
      </c>
      <c r="I5595" s="692"/>
    </row>
    <row r="5596" spans="2:10">
      <c r="B5596" s="599"/>
      <c r="C5596" s="708"/>
      <c r="D5596" s="601" t="str">
        <f>IFERROR(INDEX(INSUMOS!$C:$C,MATCH(C5596,INSUMOS!$B:$B,0)),"")</f>
        <v/>
      </c>
      <c r="E5596" s="478"/>
      <c r="F5596" s="603" t="str">
        <f>IFERROR(INDEX(INSUMOS!$D:$D,MATCH(C5596,INSUMOS!$B:$B,0)),"")</f>
        <v/>
      </c>
      <c r="G5596" s="615"/>
      <c r="H5596" s="603">
        <f t="shared" si="146"/>
        <v>0</v>
      </c>
      <c r="I5596" s="692"/>
    </row>
    <row r="5597" spans="2:10">
      <c r="B5597" s="599"/>
      <c r="C5597" s="708"/>
      <c r="D5597" s="601" t="str">
        <f>IFERROR(INDEX(INSUMOS!$C:$C,MATCH(C5597,INSUMOS!$B:$B,0)),"")</f>
        <v/>
      </c>
      <c r="E5597" s="478"/>
      <c r="F5597" s="603" t="str">
        <f>IFERROR(INDEX(INSUMOS!$D:$D,MATCH(C5597,INSUMOS!$B:$B,0)),"")</f>
        <v/>
      </c>
      <c r="G5597" s="615"/>
      <c r="H5597" s="603">
        <f t="shared" si="146"/>
        <v>0</v>
      </c>
      <c r="I5597" s="692"/>
    </row>
    <row r="5598" spans="2:10">
      <c r="B5598" s="599"/>
      <c r="C5598" s="708"/>
      <c r="D5598" s="601" t="str">
        <f>IFERROR(INDEX(INSUMOS!$C:$C,MATCH(C5598,INSUMOS!$B:$B,0)),"")</f>
        <v/>
      </c>
      <c r="E5598" s="478"/>
      <c r="F5598" s="603" t="str">
        <f>IFERROR(INDEX(INSUMOS!$D:$D,MATCH(C5598,INSUMOS!$B:$B,0)),"")</f>
        <v/>
      </c>
      <c r="G5598" s="615"/>
      <c r="H5598" s="603">
        <f t="shared" si="146"/>
        <v>0</v>
      </c>
      <c r="I5598" s="692"/>
    </row>
    <row r="5599" spans="2:10">
      <c r="B5599" s="599"/>
      <c r="C5599" s="708"/>
      <c r="D5599" s="601" t="str">
        <f>IFERROR(INDEX(INSUMOS!$C:$C,MATCH(C5599,INSUMOS!$B:$B,0)),"")</f>
        <v/>
      </c>
      <c r="E5599" s="478"/>
      <c r="F5599" s="603" t="str">
        <f>IFERROR(INDEX(INSUMOS!$D:$D,MATCH(C5599,INSUMOS!$B:$B,0)),"")</f>
        <v/>
      </c>
      <c r="G5599" s="615"/>
      <c r="H5599" s="603">
        <f t="shared" si="146"/>
        <v>0</v>
      </c>
      <c r="I5599" s="692"/>
    </row>
    <row r="5600" spans="2:10">
      <c r="B5600" s="599"/>
      <c r="C5600" s="708"/>
      <c r="D5600" s="601" t="str">
        <f>IFERROR(INDEX(INSUMOS!$C:$C,MATCH(C5600,INSUMOS!$B:$B,0)),"")</f>
        <v/>
      </c>
      <c r="E5600" s="478"/>
      <c r="F5600" s="603" t="str">
        <f>IFERROR(INDEX(INSUMOS!$D:$D,MATCH(C5600,INSUMOS!$B:$B,0)),"")</f>
        <v/>
      </c>
      <c r="G5600" s="615"/>
      <c r="H5600" s="603">
        <f t="shared" si="146"/>
        <v>0</v>
      </c>
      <c r="I5600" s="692"/>
    </row>
    <row r="5601" spans="2:9">
      <c r="B5601" s="599"/>
      <c r="C5601" s="708"/>
      <c r="D5601" s="601" t="str">
        <f>IFERROR(INDEX(INSUMOS!$C:$C,MATCH(C5601,INSUMOS!$B:$B,0)),"")</f>
        <v/>
      </c>
      <c r="E5601" s="478"/>
      <c r="F5601" s="603" t="str">
        <f>IFERROR(INDEX(INSUMOS!$D:$D,MATCH(C5601,INSUMOS!$B:$B,0)),"")</f>
        <v/>
      </c>
      <c r="G5601" s="615"/>
      <c r="H5601" s="603">
        <f t="shared" si="146"/>
        <v>0</v>
      </c>
      <c r="I5601" s="692"/>
    </row>
    <row r="5602" spans="2:9">
      <c r="B5602" s="599"/>
      <c r="C5602" s="708"/>
      <c r="D5602" s="601" t="str">
        <f>IFERROR(INDEX(INSUMOS!$C:$C,MATCH(C5602,INSUMOS!$B:$B,0)),"")</f>
        <v/>
      </c>
      <c r="E5602" s="478"/>
      <c r="F5602" s="603" t="str">
        <f>IFERROR(INDEX(INSUMOS!$D:$D,MATCH(C5602,INSUMOS!$B:$B,0)),"")</f>
        <v/>
      </c>
      <c r="G5602" s="615"/>
      <c r="H5602" s="603">
        <f t="shared" si="146"/>
        <v>0</v>
      </c>
      <c r="I5602" s="692"/>
    </row>
    <row r="5603" spans="2:9">
      <c r="B5603" s="599"/>
      <c r="C5603" s="708"/>
      <c r="D5603" s="601" t="str">
        <f>IFERROR(INDEX(INSUMOS!$C:$C,MATCH(C5603,INSUMOS!$B:$B,0)),"")</f>
        <v/>
      </c>
      <c r="E5603" s="478"/>
      <c r="F5603" s="603" t="str">
        <f>IFERROR(INDEX(INSUMOS!$D:$D,MATCH(C5603,INSUMOS!$B:$B,0)),"")</f>
        <v/>
      </c>
      <c r="G5603" s="615"/>
      <c r="H5603" s="603">
        <f t="shared" si="146"/>
        <v>0</v>
      </c>
      <c r="I5603" s="692"/>
    </row>
    <row r="5604" spans="2:9">
      <c r="B5604" s="599"/>
      <c r="C5604" s="708"/>
      <c r="D5604" s="601" t="str">
        <f>IFERROR(INDEX(INSUMOS!$C:$C,MATCH(C5604,INSUMOS!$B:$B,0)),"")</f>
        <v/>
      </c>
      <c r="E5604" s="478"/>
      <c r="F5604" s="603" t="str">
        <f>IFERROR(INDEX(INSUMOS!$D:$D,MATCH(C5604,INSUMOS!$B:$B,0)),"")</f>
        <v/>
      </c>
      <c r="G5604" s="615"/>
      <c r="H5604" s="603">
        <f t="shared" si="146"/>
        <v>0</v>
      </c>
      <c r="I5604" s="692"/>
    </row>
    <row r="5605" spans="2:9">
      <c r="B5605" s="599"/>
      <c r="C5605" s="708"/>
      <c r="D5605" s="601" t="str">
        <f>IFERROR(INDEX(INSUMOS!$C:$C,MATCH(C5605,INSUMOS!$B:$B,0)),"")</f>
        <v/>
      </c>
      <c r="E5605" s="478"/>
      <c r="F5605" s="603" t="str">
        <f>IFERROR(INDEX(INSUMOS!$D:$D,MATCH(C5605,INSUMOS!$B:$B,0)),"")</f>
        <v/>
      </c>
      <c r="G5605" s="615"/>
      <c r="H5605" s="603">
        <f t="shared" si="146"/>
        <v>0</v>
      </c>
      <c r="I5605" s="692"/>
    </row>
    <row r="5606" spans="2:9">
      <c r="B5606" s="599"/>
      <c r="C5606" s="708"/>
      <c r="D5606" s="601" t="str">
        <f>IFERROR(INDEX(INSUMOS!$C:$C,MATCH(C5606,INSUMOS!$B:$B,0)),"")</f>
        <v/>
      </c>
      <c r="E5606" s="712"/>
      <c r="F5606" s="603" t="str">
        <f>IFERROR(INDEX(INSUMOS!$D:$D,MATCH(C5606,INSUMOS!$B:$B,0)),"")</f>
        <v/>
      </c>
      <c r="G5606" s="615"/>
      <c r="H5606" s="603">
        <f t="shared" si="146"/>
        <v>0</v>
      </c>
      <c r="I5606" s="692"/>
    </row>
    <row r="5607" spans="2:9">
      <c r="B5607" s="599"/>
      <c r="C5607" s="606"/>
      <c r="D5607" s="601"/>
      <c r="E5607" s="602"/>
      <c r="F5607" s="602"/>
      <c r="G5607" s="601"/>
      <c r="H5607" s="614" t="s">
        <v>307</v>
      </c>
      <c r="I5607" s="699">
        <f>SUM(H5589:H5606)</f>
        <v>13881.540273925611</v>
      </c>
    </row>
    <row r="5608" spans="2:9">
      <c r="B5608" s="599"/>
      <c r="C5608" s="691" t="s">
        <v>308</v>
      </c>
      <c r="D5608" s="601"/>
      <c r="E5608" s="602"/>
      <c r="F5608" s="602"/>
      <c r="G5608" s="601"/>
      <c r="H5608" s="602"/>
      <c r="I5608" s="692"/>
    </row>
    <row r="5609" spans="2:9">
      <c r="B5609" s="693" t="s">
        <v>295</v>
      </c>
      <c r="C5609" s="694" t="s">
        <v>296</v>
      </c>
      <c r="D5609" s="598" t="s">
        <v>309</v>
      </c>
      <c r="E5609" s="612" t="s">
        <v>310</v>
      </c>
      <c r="F5609" s="612"/>
      <c r="G5609" s="613" t="s">
        <v>311</v>
      </c>
      <c r="H5609" s="614" t="s">
        <v>301</v>
      </c>
      <c r="I5609" s="692"/>
    </row>
    <row r="5610" spans="2:9">
      <c r="B5610" s="599"/>
      <c r="C5610" s="606" t="s">
        <v>330</v>
      </c>
      <c r="D5610" s="601">
        <v>1</v>
      </c>
      <c r="E5610" s="615">
        <f>IFERROR(INDEX('MANO DE OBRA'!$F:$F,MATCH(C5610,'MANO DE OBRA'!$B:$B,0)),"")</f>
        <v>0.77116642793298318</v>
      </c>
      <c r="F5610" s="603">
        <f>IFERROR(INDEX('MANO DE OBRA'!$J:$J,MATCH(C5610,'MANO DE OBRA'!$B:$B,0)),"")</f>
        <v>169529.21377933328</v>
      </c>
      <c r="G5610" s="83">
        <v>13</v>
      </c>
      <c r="H5610" s="603">
        <f>IFERROR((F5610/G5610)*D5610,0)</f>
        <v>13040.708752256407</v>
      </c>
      <c r="I5610" s="692"/>
    </row>
    <row r="5611" spans="2:9">
      <c r="B5611" s="599"/>
      <c r="C5611" s="606" t="s">
        <v>312</v>
      </c>
      <c r="D5611" s="601">
        <v>1</v>
      </c>
      <c r="E5611" s="615">
        <f>IFERROR(INDEX('MANO DE OBRA'!$F:$F,MATCH(C5611,'MANO DE OBRA'!$B:$B,0)),"")</f>
        <v>0.77116642793298318</v>
      </c>
      <c r="F5611" s="603">
        <f>IFERROR(INDEX('MANO DE OBRA'!$J:$J,MATCH(C5611,'MANO DE OBRA'!$B:$B,0)),"")</f>
        <v>103371.47181666666</v>
      </c>
      <c r="G5611" s="83">
        <f>+G5610</f>
        <v>13</v>
      </c>
      <c r="H5611" s="603">
        <f>IFERROR((F5611/G5611)*D5611,0)</f>
        <v>7951.6516782051276</v>
      </c>
      <c r="I5611" s="692"/>
    </row>
    <row r="5612" spans="2:9">
      <c r="B5612" s="599"/>
      <c r="C5612" s="606"/>
      <c r="D5612" s="601"/>
      <c r="E5612" s="615" t="str">
        <f>IFERROR(INDEX('MANO DE OBRA'!$F:$F,MATCH(C5612,'MANO DE OBRA'!$B:$B,0)),"")</f>
        <v/>
      </c>
      <c r="F5612" s="603" t="str">
        <f>IFERROR(INDEX('MANO DE OBRA'!$J:$J,MATCH(C5612,'MANO DE OBRA'!$B:$B,0)),"")</f>
        <v/>
      </c>
      <c r="G5612" s="83"/>
      <c r="H5612" s="603">
        <f>IFERROR((F5612/G5612)*D5612,0)</f>
        <v>0</v>
      </c>
      <c r="I5612" s="692"/>
    </row>
    <row r="5613" spans="2:9">
      <c r="B5613" s="599"/>
      <c r="C5613" s="606"/>
      <c r="D5613" s="601"/>
      <c r="E5613" s="602"/>
      <c r="F5613" s="603" t="str">
        <f>IFERROR(INDEX('MANO DE OBRA'!$J:$J,MATCH(C5613,'MANO DE OBRA'!$B:$B,0)),"")</f>
        <v/>
      </c>
      <c r="G5613" s="601"/>
      <c r="H5613" s="614" t="s">
        <v>307</v>
      </c>
      <c r="I5613" s="699">
        <f>SUM(H5610:H5612)</f>
        <v>20992.360430461536</v>
      </c>
    </row>
    <row r="5614" spans="2:9">
      <c r="B5614" s="599"/>
      <c r="C5614" s="691" t="s">
        <v>313</v>
      </c>
      <c r="D5614" s="601"/>
      <c r="E5614" s="602"/>
      <c r="F5614" s="602"/>
      <c r="G5614" s="601"/>
      <c r="H5614" s="602"/>
      <c r="I5614" s="692"/>
    </row>
    <row r="5615" spans="2:9" ht="30">
      <c r="B5615" s="693" t="s">
        <v>295</v>
      </c>
      <c r="C5615" s="694" t="s">
        <v>296</v>
      </c>
      <c r="D5615" s="613" t="s">
        <v>238</v>
      </c>
      <c r="E5615" s="613" t="s">
        <v>22</v>
      </c>
      <c r="F5615" s="613" t="s">
        <v>314</v>
      </c>
      <c r="G5615" s="613" t="s">
        <v>315</v>
      </c>
      <c r="H5615" s="613" t="s">
        <v>301</v>
      </c>
      <c r="I5615" s="692"/>
    </row>
    <row r="5616" spans="2:9">
      <c r="B5616" s="599"/>
      <c r="C5616" s="616" t="s">
        <v>316</v>
      </c>
      <c r="D5616" s="615">
        <v>0.05</v>
      </c>
      <c r="E5616" s="602"/>
      <c r="F5616" s="603">
        <f>+I5613</f>
        <v>20992.360430461536</v>
      </c>
      <c r="G5616" s="601">
        <v>1</v>
      </c>
      <c r="H5616" s="603">
        <f>IFERROR(G5616*F5616*D5616,0)</f>
        <v>1049.6180215230768</v>
      </c>
      <c r="I5616" s="692"/>
    </row>
    <row r="5617" spans="2:9">
      <c r="B5617" s="599"/>
      <c r="C5617" s="606" t="s">
        <v>325</v>
      </c>
      <c r="D5617" s="601"/>
      <c r="E5617" s="601" t="str">
        <f>IFERROR(INDEX(INSUMOS!$C:$C,MATCH(C5617,INSUMOS!$B:$B,0)),"")</f>
        <v>día</v>
      </c>
      <c r="F5617" s="700">
        <f>IFERROR(INDEX(INSUMOS!$D:$D,MATCH(C5617,INSUMOS!$B:$B,0)),"")</f>
        <v>2900</v>
      </c>
      <c r="G5617" s="701">
        <v>0.25</v>
      </c>
      <c r="H5617" s="603">
        <f>IFERROR(G5617*F5617,0)</f>
        <v>725</v>
      </c>
      <c r="I5617" s="692"/>
    </row>
    <row r="5618" spans="2:9" ht="30">
      <c r="B5618" s="599"/>
      <c r="C5618" s="606" t="s">
        <v>322</v>
      </c>
      <c r="D5618" s="601"/>
      <c r="E5618" s="601" t="str">
        <f>IFERROR(INDEX(INSUMOS!$C:$C,MATCH(C5618,INSUMOS!$B:$B,0)),"")</f>
        <v>día</v>
      </c>
      <c r="F5618" s="700">
        <f>IFERROR(INDEX(INSUMOS!$D:$D,MATCH(C5618,INSUMOS!$B:$B,0)),"")</f>
        <v>248</v>
      </c>
      <c r="G5618" s="701">
        <v>0.25</v>
      </c>
      <c r="H5618" s="603">
        <f>IFERROR(G5618*F5618,0)</f>
        <v>62</v>
      </c>
      <c r="I5618" s="692"/>
    </row>
    <row r="5619" spans="2:9">
      <c r="B5619" s="599"/>
      <c r="C5619" s="662"/>
      <c r="D5619" s="601"/>
      <c r="E5619" s="601" t="str">
        <f>IFERROR(INDEX(INSUMOS!$C:$C,MATCH(C5619,INSUMOS!$B:$B,0)),"")</f>
        <v/>
      </c>
      <c r="F5619" s="700" t="str">
        <f>IFERROR(INDEX(INSUMOS!$D:$D,MATCH(C5619,INSUMOS!$B:$B,0)),"")</f>
        <v/>
      </c>
      <c r="G5619" s="701"/>
      <c r="H5619" s="603">
        <f>IFERROR(G5619*F5619,0)</f>
        <v>0</v>
      </c>
      <c r="I5619" s="692"/>
    </row>
    <row r="5620" spans="2:9">
      <c r="B5620" s="599"/>
      <c r="C5620" s="662"/>
      <c r="D5620" s="601"/>
      <c r="E5620" s="601" t="str">
        <f>IFERROR(INDEX(INSUMOS!$C:$C,MATCH(C5620,INSUMOS!$B:$B,0)),"")</f>
        <v/>
      </c>
      <c r="F5620" s="700" t="str">
        <f>IFERROR(INDEX(INSUMOS!$D:$D,MATCH(C5620,INSUMOS!$B:$B,0)),"")</f>
        <v/>
      </c>
      <c r="G5620" s="701"/>
      <c r="H5620" s="603">
        <f>IFERROR(G5620*F5620,0)</f>
        <v>0</v>
      </c>
      <c r="I5620" s="692"/>
    </row>
    <row r="5621" spans="2:9">
      <c r="B5621" s="599"/>
      <c r="C5621" s="662"/>
      <c r="D5621" s="601"/>
      <c r="E5621" s="601" t="str">
        <f>IFERROR(INDEX(INSUMOS!$C:$C,MATCH(C5621,INSUMOS!$B:$B,0)),"")</f>
        <v/>
      </c>
      <c r="F5621" s="700" t="str">
        <f>IFERROR(INDEX(INSUMOS!$D:$D,MATCH(C5621,INSUMOS!$B:$B,0)),"")</f>
        <v/>
      </c>
      <c r="G5621" s="701"/>
      <c r="H5621" s="603">
        <f>IFERROR(G5621*F5621,0)</f>
        <v>0</v>
      </c>
      <c r="I5621" s="692"/>
    </row>
    <row r="5622" spans="2:9">
      <c r="B5622" s="599"/>
      <c r="C5622" s="606"/>
      <c r="D5622" s="601"/>
      <c r="E5622" s="601" t="str">
        <f>IFERROR(INDEX(INSUMOS!$C:$C,MATCH(C5622,INSUMOS!$B:$B,0)),"")</f>
        <v/>
      </c>
      <c r="F5622" s="602"/>
      <c r="G5622" s="601"/>
      <c r="H5622" s="614" t="s">
        <v>307</v>
      </c>
      <c r="I5622" s="699">
        <f>SUM(H5616:H5621)</f>
        <v>1836.6180215230768</v>
      </c>
    </row>
    <row r="5623" spans="2:9">
      <c r="B5623" s="599"/>
      <c r="C5623" s="691" t="s">
        <v>317</v>
      </c>
      <c r="D5623" s="601"/>
      <c r="E5623" s="602"/>
      <c r="F5623" s="602"/>
      <c r="G5623" s="601"/>
      <c r="H5623" s="602"/>
      <c r="I5623" s="692"/>
    </row>
    <row r="5624" spans="2:9" ht="30">
      <c r="B5624" s="693" t="s">
        <v>295</v>
      </c>
      <c r="C5624" s="694" t="s">
        <v>296</v>
      </c>
      <c r="D5624" s="613" t="s">
        <v>238</v>
      </c>
      <c r="E5624" s="613" t="s">
        <v>22</v>
      </c>
      <c r="F5624" s="613" t="s">
        <v>314</v>
      </c>
      <c r="G5624" s="613" t="s">
        <v>315</v>
      </c>
      <c r="H5624" s="598" t="s">
        <v>301</v>
      </c>
      <c r="I5624" s="692"/>
    </row>
    <row r="5625" spans="2:9">
      <c r="B5625" s="599"/>
      <c r="C5625" s="616" t="s">
        <v>461</v>
      </c>
      <c r="D5625" s="615">
        <v>0.01</v>
      </c>
      <c r="E5625" s="617">
        <v>1</v>
      </c>
      <c r="F5625" s="603">
        <f>+I5613</f>
        <v>20992.360430461536</v>
      </c>
      <c r="G5625" s="601">
        <v>0.01</v>
      </c>
      <c r="H5625" s="603">
        <f>IFERROR(G5625*F5625,0)</f>
        <v>209.92360430461537</v>
      </c>
      <c r="I5625" s="692"/>
    </row>
    <row r="5626" spans="2:9">
      <c r="B5626" s="599"/>
      <c r="C5626" s="662"/>
      <c r="E5626" s="601" t="str">
        <f>IFERROR(INDEX(INSUMOS!$C:$C,MATCH(C5626,INSUMOS!$B:$B,0)),"")</f>
        <v/>
      </c>
      <c r="F5626" s="603" t="str">
        <f>IFERROR(INDEX(INSUMOS!$D:$D,MATCH(C5626,INSUMOS!$B:$B,0)),"")</f>
        <v/>
      </c>
      <c r="G5626" s="601">
        <v>1</v>
      </c>
      <c r="H5626" s="603">
        <f>IFERROR(G5626*F5626,0)</f>
        <v>0</v>
      </c>
      <c r="I5626" s="692"/>
    </row>
    <row r="5627" spans="2:9">
      <c r="B5627" s="599"/>
      <c r="C5627" s="606"/>
      <c r="D5627" s="601" t="str">
        <f>IFERROR(INDEX(INSUMOS!$C:$C,MATCH(C5627,INSUMOS!$B:$B,0)),"")</f>
        <v/>
      </c>
      <c r="E5627" s="602"/>
      <c r="F5627" s="603" t="str">
        <f>IFERROR(INDEX(INSUMOS!$D:$D,MATCH(C5627,INSUMOS!$B:$B,0)),"")</f>
        <v/>
      </c>
      <c r="G5627" s="601"/>
      <c r="H5627" s="603">
        <f>IFERROR(G5627*F5627,0)</f>
        <v>0</v>
      </c>
      <c r="I5627" s="692"/>
    </row>
    <row r="5628" spans="2:9" ht="15.75" thickBot="1">
      <c r="B5628" s="702"/>
      <c r="C5628" s="703"/>
      <c r="D5628" s="704"/>
      <c r="E5628" s="705"/>
      <c r="F5628" s="705"/>
      <c r="G5628" s="704"/>
      <c r="H5628" s="706" t="s">
        <v>307</v>
      </c>
      <c r="I5628" s="707">
        <f>SUM(H5625:H5627)</f>
        <v>209.92360430461537</v>
      </c>
    </row>
    <row r="5629" spans="2:9" ht="15.75" thickBot="1"/>
    <row r="5630" spans="2:9" ht="33" customHeight="1" thickBot="1">
      <c r="B5630" s="571"/>
      <c r="C5630" s="572" t="str">
        <f>+$C$2</f>
        <v>MANTENIMIENTO RESTAURANTES ESCOLARES</v>
      </c>
      <c r="D5630" s="573"/>
      <c r="E5630" s="573"/>
      <c r="F5630" s="573"/>
      <c r="G5630" s="574"/>
      <c r="H5630" s="575"/>
      <c r="I5630" s="576"/>
    </row>
    <row r="5631" spans="2:9" ht="33" customHeight="1" thickBot="1">
      <c r="B5631" s="577"/>
      <c r="C5631" s="578" t="str">
        <f>+$C$3</f>
        <v>GOBERNACION DE ANTIOQUIA</v>
      </c>
      <c r="D5631" s="579"/>
      <c r="E5631" s="579"/>
      <c r="F5631" s="579"/>
      <c r="G5631" s="580"/>
      <c r="H5631" s="581"/>
      <c r="I5631" s="582"/>
    </row>
    <row r="5632" spans="2:9" ht="15.75" thickBot="1">
      <c r="B5632" s="593"/>
      <c r="I5632" s="595"/>
    </row>
    <row r="5633" spans="2:10" ht="15.75" thickBot="1">
      <c r="B5633" s="523" t="s">
        <v>6</v>
      </c>
      <c r="C5633" s="773" t="str">
        <f>INDEX(ACTIVIDADES!$C:$C,MATCH(B5634,ACTIVIDADES!$B:$B,0))</f>
        <v>Suministro y aplicación de REVOQUE PARA EXTERIORES con mortero 1:4 impermeabilizado con Sika 1 o equivalente. Incluye suministro de los materiales, ranuras, filetes, dilataciones y todos los demás elementos necesarios para su correcta construcción.</v>
      </c>
      <c r="D5633" s="774"/>
      <c r="E5633" s="774"/>
      <c r="F5633" s="774"/>
      <c r="G5633" s="775"/>
      <c r="H5633" s="587" t="s">
        <v>289</v>
      </c>
      <c r="I5633" s="588" t="s">
        <v>290</v>
      </c>
    </row>
    <row r="5634" spans="2:10">
      <c r="B5634" s="779">
        <f>+ACTIVIDADES!B170</f>
        <v>15.02</v>
      </c>
      <c r="C5634" s="776"/>
      <c r="D5634" s="777"/>
      <c r="E5634" s="777"/>
      <c r="F5634" s="777"/>
      <c r="G5634" s="778"/>
      <c r="H5634" s="585">
        <f>IF(I5637=0,0,I5658/I5637)</f>
        <v>0.37963560440331889</v>
      </c>
      <c r="I5634" s="688">
        <f>IF(I5637=0,0,I5664/I5637)</f>
        <v>0.56525753522338196</v>
      </c>
    </row>
    <row r="5635" spans="2:10" ht="15.75" thickBot="1">
      <c r="B5635" s="780"/>
      <c r="C5635" s="776"/>
      <c r="D5635" s="777"/>
      <c r="E5635" s="777"/>
      <c r="F5635" s="777"/>
      <c r="G5635" s="778"/>
      <c r="H5635" s="587" t="s">
        <v>291</v>
      </c>
      <c r="I5635" s="588" t="s">
        <v>292</v>
      </c>
    </row>
    <row r="5636" spans="2:10" ht="15.75" thickBot="1">
      <c r="B5636" s="523" t="s">
        <v>22</v>
      </c>
      <c r="C5636" s="776"/>
      <c r="D5636" s="777"/>
      <c r="E5636" s="777"/>
      <c r="F5636" s="777"/>
      <c r="G5636" s="778"/>
      <c r="H5636" s="585">
        <f>IF(I5637=0,0,I5673/I5637)</f>
        <v>4.9454285021065331E-2</v>
      </c>
      <c r="I5636" s="688">
        <f>IF(I5637=0,0,I5679/I5637)</f>
        <v>5.6525753522338193E-3</v>
      </c>
    </row>
    <row r="5637" spans="2:10">
      <c r="B5637" s="565" t="str">
        <f>INDEX(ACTIVIDADES!$D:$D,MATCH(B5634,ACTIVIDADES!$B:$B,0))</f>
        <v>m²</v>
      </c>
      <c r="C5637" s="776"/>
      <c r="D5637" s="777"/>
      <c r="E5637" s="777"/>
      <c r="F5637" s="777"/>
      <c r="G5637" s="778"/>
      <c r="H5637" s="689" t="s">
        <v>293</v>
      </c>
      <c r="I5637" s="690">
        <f>SUM(I5658:I5679)</f>
        <v>37137.692330214843</v>
      </c>
      <c r="J5637" s="570">
        <f>+B5634</f>
        <v>15.02</v>
      </c>
    </row>
    <row r="5638" spans="2:10">
      <c r="B5638" s="599"/>
      <c r="C5638" s="691" t="s">
        <v>294</v>
      </c>
      <c r="D5638" s="601"/>
      <c r="E5638" s="602"/>
      <c r="F5638" s="602"/>
      <c r="G5638" s="601"/>
      <c r="H5638" s="602"/>
      <c r="I5638" s="692"/>
    </row>
    <row r="5639" spans="2:10">
      <c r="B5639" s="693" t="s">
        <v>295</v>
      </c>
      <c r="C5639" s="694" t="s">
        <v>296</v>
      </c>
      <c r="D5639" s="598" t="s">
        <v>297</v>
      </c>
      <c r="E5639" s="598" t="s">
        <v>298</v>
      </c>
      <c r="F5639" s="598" t="s">
        <v>299</v>
      </c>
      <c r="G5639" s="598" t="s">
        <v>300</v>
      </c>
      <c r="H5639" s="598" t="s">
        <v>301</v>
      </c>
      <c r="I5639" s="692"/>
    </row>
    <row r="5640" spans="2:10">
      <c r="B5640" s="599"/>
      <c r="C5640" s="622" t="s">
        <v>341</v>
      </c>
      <c r="D5640" s="601" t="str">
        <f>IFERROR(INDEX(INSUMOS!$C:$C,MATCH(C5640,INSUMOS!$B:$B,0)),"")</f>
        <v>m3</v>
      </c>
      <c r="E5640" s="100">
        <v>0.02</v>
      </c>
      <c r="F5640" s="603">
        <f>IFERROR(INDEX(INSUMOS!$D:$D,MATCH(C5640,INSUMOS!$B:$B,0)),"")</f>
        <v>619615.46699661866</v>
      </c>
      <c r="G5640" s="615">
        <v>0.1</v>
      </c>
      <c r="H5640" s="603">
        <f>IFERROR(G5640*F5640*E5640+F5640*E5640,0)</f>
        <v>13631.540273925611</v>
      </c>
      <c r="I5640" s="692"/>
    </row>
    <row r="5641" spans="2:10">
      <c r="B5641" s="599"/>
      <c r="C5641" s="567" t="s">
        <v>593</v>
      </c>
      <c r="D5641" s="601" t="str">
        <f>IFERROR(INDEX(INSUMOS!$C:$C,MATCH(C5641,INSUMOS!$B:$B,0)),"")</f>
        <v>kg</v>
      </c>
      <c r="E5641" s="478">
        <v>0.25</v>
      </c>
      <c r="F5641" s="603">
        <f>IFERROR(INDEX(INSUMOS!$D:$D,MATCH(C5641,INSUMOS!$B:$B,0)),"")</f>
        <v>1000</v>
      </c>
      <c r="G5641" s="615"/>
      <c r="H5641" s="603">
        <f t="shared" ref="H5641:H5657" si="147">IFERROR(G5641*F5641*E5641+F5641*E5641,0)</f>
        <v>250</v>
      </c>
      <c r="I5641" s="692"/>
    </row>
    <row r="5642" spans="2:10">
      <c r="B5642" s="599"/>
      <c r="C5642" s="622" t="s">
        <v>342</v>
      </c>
      <c r="D5642" s="601" t="str">
        <f>IFERROR(INDEX(INSUMOS!$C:$C,MATCH(C5642,INSUMOS!$B:$B,0)),"")</f>
        <v>kg</v>
      </c>
      <c r="E5642" s="478">
        <v>0.01</v>
      </c>
      <c r="F5642" s="603">
        <f>IFERROR(INDEX(INSUMOS!$D:$D,MATCH(C5642,INSUMOS!$B:$B,0)),"")</f>
        <v>21725</v>
      </c>
      <c r="G5642" s="615"/>
      <c r="H5642" s="603">
        <f t="shared" si="147"/>
        <v>217.25</v>
      </c>
      <c r="I5642" s="692"/>
    </row>
    <row r="5643" spans="2:10">
      <c r="B5643" s="599"/>
      <c r="C5643" s="708"/>
      <c r="D5643" s="601" t="str">
        <f>IFERROR(INDEX(INSUMOS!$C:$C,MATCH(C5643,INSUMOS!$B:$B,0)),"")</f>
        <v/>
      </c>
      <c r="E5643" s="478"/>
      <c r="F5643" s="603" t="str">
        <f>IFERROR(INDEX(INSUMOS!$D:$D,MATCH(C5643,INSUMOS!$B:$B,0)),"")</f>
        <v/>
      </c>
      <c r="G5643" s="615"/>
      <c r="H5643" s="603">
        <f t="shared" si="147"/>
        <v>0</v>
      </c>
      <c r="I5643" s="692"/>
    </row>
    <row r="5644" spans="2:10">
      <c r="B5644" s="599"/>
      <c r="C5644" s="708"/>
      <c r="D5644" s="601" t="str">
        <f>IFERROR(INDEX(INSUMOS!$C:$C,MATCH(C5644,INSUMOS!$B:$B,0)),"")</f>
        <v/>
      </c>
      <c r="E5644" s="478"/>
      <c r="F5644" s="603" t="str">
        <f>IFERROR(INDEX(INSUMOS!$D:$D,MATCH(C5644,INSUMOS!$B:$B,0)),"")</f>
        <v/>
      </c>
      <c r="G5644" s="615"/>
      <c r="H5644" s="603">
        <f t="shared" si="147"/>
        <v>0</v>
      </c>
      <c r="I5644" s="692"/>
    </row>
    <row r="5645" spans="2:10">
      <c r="B5645" s="599"/>
      <c r="C5645" s="708"/>
      <c r="D5645" s="601" t="str">
        <f>IFERROR(INDEX(INSUMOS!$C:$C,MATCH(C5645,INSUMOS!$B:$B,0)),"")</f>
        <v/>
      </c>
      <c r="E5645" s="478"/>
      <c r="F5645" s="603" t="str">
        <f>IFERROR(INDEX(INSUMOS!$D:$D,MATCH(C5645,INSUMOS!$B:$B,0)),"")</f>
        <v/>
      </c>
      <c r="G5645" s="615"/>
      <c r="H5645" s="603">
        <f t="shared" si="147"/>
        <v>0</v>
      </c>
      <c r="I5645" s="692"/>
    </row>
    <row r="5646" spans="2:10">
      <c r="B5646" s="599"/>
      <c r="C5646" s="708"/>
      <c r="D5646" s="601" t="str">
        <f>IFERROR(INDEX(INSUMOS!$C:$C,MATCH(C5646,INSUMOS!$B:$B,0)),"")</f>
        <v/>
      </c>
      <c r="E5646" s="478"/>
      <c r="F5646" s="603" t="str">
        <f>IFERROR(INDEX(INSUMOS!$D:$D,MATCH(C5646,INSUMOS!$B:$B,0)),"")</f>
        <v/>
      </c>
      <c r="G5646" s="615"/>
      <c r="H5646" s="603">
        <f t="shared" si="147"/>
        <v>0</v>
      </c>
      <c r="I5646" s="692"/>
    </row>
    <row r="5647" spans="2:10">
      <c r="B5647" s="599"/>
      <c r="C5647" s="708"/>
      <c r="D5647" s="601" t="str">
        <f>IFERROR(INDEX(INSUMOS!$C:$C,MATCH(C5647,INSUMOS!$B:$B,0)),"")</f>
        <v/>
      </c>
      <c r="E5647" s="478"/>
      <c r="F5647" s="603" t="str">
        <f>IFERROR(INDEX(INSUMOS!$D:$D,MATCH(C5647,INSUMOS!$B:$B,0)),"")</f>
        <v/>
      </c>
      <c r="G5647" s="615"/>
      <c r="H5647" s="603">
        <f t="shared" si="147"/>
        <v>0</v>
      </c>
      <c r="I5647" s="692"/>
    </row>
    <row r="5648" spans="2:10">
      <c r="B5648" s="599"/>
      <c r="C5648" s="708"/>
      <c r="D5648" s="601" t="str">
        <f>IFERROR(INDEX(INSUMOS!$C:$C,MATCH(C5648,INSUMOS!$B:$B,0)),"")</f>
        <v/>
      </c>
      <c r="E5648" s="478"/>
      <c r="F5648" s="603" t="str">
        <f>IFERROR(INDEX(INSUMOS!$D:$D,MATCH(C5648,INSUMOS!$B:$B,0)),"")</f>
        <v/>
      </c>
      <c r="G5648" s="615"/>
      <c r="H5648" s="603">
        <f t="shared" si="147"/>
        <v>0</v>
      </c>
      <c r="I5648" s="692"/>
    </row>
    <row r="5649" spans="2:9">
      <c r="B5649" s="599"/>
      <c r="C5649" s="708"/>
      <c r="D5649" s="601" t="str">
        <f>IFERROR(INDEX(INSUMOS!$C:$C,MATCH(C5649,INSUMOS!$B:$B,0)),"")</f>
        <v/>
      </c>
      <c r="E5649" s="478"/>
      <c r="F5649" s="603" t="str">
        <f>IFERROR(INDEX(INSUMOS!$D:$D,MATCH(C5649,INSUMOS!$B:$B,0)),"")</f>
        <v/>
      </c>
      <c r="G5649" s="615"/>
      <c r="H5649" s="603">
        <f t="shared" si="147"/>
        <v>0</v>
      </c>
      <c r="I5649" s="692"/>
    </row>
    <row r="5650" spans="2:9">
      <c r="B5650" s="599"/>
      <c r="C5650" s="708"/>
      <c r="D5650" s="601" t="str">
        <f>IFERROR(INDEX(INSUMOS!$C:$C,MATCH(C5650,INSUMOS!$B:$B,0)),"")</f>
        <v/>
      </c>
      <c r="E5650" s="478"/>
      <c r="F5650" s="603" t="str">
        <f>IFERROR(INDEX(INSUMOS!$D:$D,MATCH(C5650,INSUMOS!$B:$B,0)),"")</f>
        <v/>
      </c>
      <c r="G5650" s="615"/>
      <c r="H5650" s="603">
        <f t="shared" si="147"/>
        <v>0</v>
      </c>
      <c r="I5650" s="692"/>
    </row>
    <row r="5651" spans="2:9">
      <c r="B5651" s="599"/>
      <c r="C5651" s="708"/>
      <c r="D5651" s="601" t="str">
        <f>IFERROR(INDEX(INSUMOS!$C:$C,MATCH(C5651,INSUMOS!$B:$B,0)),"")</f>
        <v/>
      </c>
      <c r="E5651" s="478"/>
      <c r="F5651" s="603" t="str">
        <f>IFERROR(INDEX(INSUMOS!$D:$D,MATCH(C5651,INSUMOS!$B:$B,0)),"")</f>
        <v/>
      </c>
      <c r="G5651" s="615"/>
      <c r="H5651" s="603">
        <f t="shared" si="147"/>
        <v>0</v>
      </c>
      <c r="I5651" s="692"/>
    </row>
    <row r="5652" spans="2:9">
      <c r="B5652" s="599"/>
      <c r="C5652" s="708"/>
      <c r="D5652" s="601" t="str">
        <f>IFERROR(INDEX(INSUMOS!$C:$C,MATCH(C5652,INSUMOS!$B:$B,0)),"")</f>
        <v/>
      </c>
      <c r="E5652" s="478"/>
      <c r="F5652" s="603" t="str">
        <f>IFERROR(INDEX(INSUMOS!$D:$D,MATCH(C5652,INSUMOS!$B:$B,0)),"")</f>
        <v/>
      </c>
      <c r="G5652" s="615"/>
      <c r="H5652" s="603">
        <f t="shared" si="147"/>
        <v>0</v>
      </c>
      <c r="I5652" s="692"/>
    </row>
    <row r="5653" spans="2:9">
      <c r="B5653" s="599"/>
      <c r="C5653" s="708"/>
      <c r="D5653" s="601" t="str">
        <f>IFERROR(INDEX(INSUMOS!$C:$C,MATCH(C5653,INSUMOS!$B:$B,0)),"")</f>
        <v/>
      </c>
      <c r="E5653" s="478"/>
      <c r="F5653" s="603" t="str">
        <f>IFERROR(INDEX(INSUMOS!$D:$D,MATCH(C5653,INSUMOS!$B:$B,0)),"")</f>
        <v/>
      </c>
      <c r="G5653" s="615"/>
      <c r="H5653" s="603">
        <f t="shared" si="147"/>
        <v>0</v>
      </c>
      <c r="I5653" s="692"/>
    </row>
    <row r="5654" spans="2:9">
      <c r="B5654" s="599"/>
      <c r="C5654" s="708"/>
      <c r="D5654" s="601" t="str">
        <f>IFERROR(INDEX(INSUMOS!$C:$C,MATCH(C5654,INSUMOS!$B:$B,0)),"")</f>
        <v/>
      </c>
      <c r="E5654" s="478"/>
      <c r="F5654" s="603" t="str">
        <f>IFERROR(INDEX(INSUMOS!$D:$D,MATCH(C5654,INSUMOS!$B:$B,0)),"")</f>
        <v/>
      </c>
      <c r="G5654" s="615"/>
      <c r="H5654" s="603">
        <f t="shared" si="147"/>
        <v>0</v>
      </c>
      <c r="I5654" s="692"/>
    </row>
    <row r="5655" spans="2:9">
      <c r="B5655" s="599"/>
      <c r="C5655" s="708"/>
      <c r="D5655" s="601" t="str">
        <f>IFERROR(INDEX(INSUMOS!$C:$C,MATCH(C5655,INSUMOS!$B:$B,0)),"")</f>
        <v/>
      </c>
      <c r="E5655" s="478"/>
      <c r="F5655" s="603" t="str">
        <f>IFERROR(INDEX(INSUMOS!$D:$D,MATCH(C5655,INSUMOS!$B:$B,0)),"")</f>
        <v/>
      </c>
      <c r="G5655" s="615"/>
      <c r="H5655" s="603">
        <f t="shared" si="147"/>
        <v>0</v>
      </c>
      <c r="I5655" s="692"/>
    </row>
    <row r="5656" spans="2:9">
      <c r="B5656" s="599"/>
      <c r="C5656" s="708"/>
      <c r="D5656" s="601" t="str">
        <f>IFERROR(INDEX(INSUMOS!$C:$C,MATCH(C5656,INSUMOS!$B:$B,0)),"")</f>
        <v/>
      </c>
      <c r="E5656" s="478"/>
      <c r="F5656" s="603" t="str">
        <f>IFERROR(INDEX(INSUMOS!$D:$D,MATCH(C5656,INSUMOS!$B:$B,0)),"")</f>
        <v/>
      </c>
      <c r="G5656" s="615"/>
      <c r="H5656" s="603">
        <f t="shared" si="147"/>
        <v>0</v>
      </c>
      <c r="I5656" s="692"/>
    </row>
    <row r="5657" spans="2:9">
      <c r="B5657" s="599"/>
      <c r="C5657" s="708"/>
      <c r="D5657" s="601" t="str">
        <f>IFERROR(INDEX(INSUMOS!$C:$C,MATCH(C5657,INSUMOS!$B:$B,0)),"")</f>
        <v/>
      </c>
      <c r="E5657" s="712"/>
      <c r="F5657" s="603" t="str">
        <f>IFERROR(INDEX(INSUMOS!$D:$D,MATCH(C5657,INSUMOS!$B:$B,0)),"")</f>
        <v/>
      </c>
      <c r="G5657" s="615"/>
      <c r="H5657" s="603">
        <f t="shared" si="147"/>
        <v>0</v>
      </c>
      <c r="I5657" s="692"/>
    </row>
    <row r="5658" spans="2:9">
      <c r="B5658" s="599"/>
      <c r="C5658" s="606"/>
      <c r="D5658" s="601"/>
      <c r="E5658" s="602"/>
      <c r="F5658" s="602"/>
      <c r="G5658" s="601"/>
      <c r="H5658" s="614" t="s">
        <v>307</v>
      </c>
      <c r="I5658" s="699">
        <f>SUM(H5640:H5657)</f>
        <v>14098.790273925611</v>
      </c>
    </row>
    <row r="5659" spans="2:9">
      <c r="B5659" s="599"/>
      <c r="C5659" s="691" t="s">
        <v>308</v>
      </c>
      <c r="D5659" s="601"/>
      <c r="E5659" s="602"/>
      <c r="F5659" s="602"/>
      <c r="G5659" s="601"/>
      <c r="H5659" s="602"/>
      <c r="I5659" s="692"/>
    </row>
    <row r="5660" spans="2:9">
      <c r="B5660" s="693" t="s">
        <v>295</v>
      </c>
      <c r="C5660" s="694" t="s">
        <v>296</v>
      </c>
      <c r="D5660" s="598" t="s">
        <v>309</v>
      </c>
      <c r="E5660" s="612" t="s">
        <v>310</v>
      </c>
      <c r="F5660" s="612"/>
      <c r="G5660" s="613" t="s">
        <v>311</v>
      </c>
      <c r="H5660" s="614" t="s">
        <v>301</v>
      </c>
      <c r="I5660" s="692"/>
    </row>
    <row r="5661" spans="2:9">
      <c r="B5661" s="599"/>
      <c r="C5661" s="606" t="s">
        <v>330</v>
      </c>
      <c r="D5661" s="601">
        <v>1</v>
      </c>
      <c r="E5661" s="615">
        <f>IFERROR(INDEX('MANO DE OBRA'!$F:$F,MATCH(C5661,'MANO DE OBRA'!$B:$B,0)),"")</f>
        <v>0.77116642793298318</v>
      </c>
      <c r="F5661" s="603">
        <f>IFERROR(INDEX('MANO DE OBRA'!$J:$J,MATCH(C5661,'MANO DE OBRA'!$B:$B,0)),"")</f>
        <v>169529.21377933328</v>
      </c>
      <c r="G5661" s="83">
        <v>13</v>
      </c>
      <c r="H5661" s="603">
        <f>IFERROR((F5661/G5661)*D5661,0)</f>
        <v>13040.708752256407</v>
      </c>
      <c r="I5661" s="692"/>
    </row>
    <row r="5662" spans="2:9">
      <c r="B5662" s="599"/>
      <c r="C5662" s="606" t="s">
        <v>312</v>
      </c>
      <c r="D5662" s="601">
        <v>1</v>
      </c>
      <c r="E5662" s="615">
        <f>IFERROR(INDEX('MANO DE OBRA'!$F:$F,MATCH(C5662,'MANO DE OBRA'!$B:$B,0)),"")</f>
        <v>0.77116642793298318</v>
      </c>
      <c r="F5662" s="603">
        <f>IFERROR(INDEX('MANO DE OBRA'!$J:$J,MATCH(C5662,'MANO DE OBRA'!$B:$B,0)),"")</f>
        <v>103371.47181666666</v>
      </c>
      <c r="G5662" s="83">
        <f>+G5661</f>
        <v>13</v>
      </c>
      <c r="H5662" s="603">
        <f>IFERROR((F5662/G5662)*D5662,0)</f>
        <v>7951.6516782051276</v>
      </c>
      <c r="I5662" s="692"/>
    </row>
    <row r="5663" spans="2:9">
      <c r="B5663" s="599"/>
      <c r="C5663" s="606"/>
      <c r="D5663" s="601"/>
      <c r="E5663" s="615" t="str">
        <f>IFERROR(INDEX('MANO DE OBRA'!$F:$F,MATCH(C5663,'MANO DE OBRA'!$B:$B,0)),"")</f>
        <v/>
      </c>
      <c r="F5663" s="603" t="str">
        <f>IFERROR(INDEX('MANO DE OBRA'!$J:$J,MATCH(C5663,'MANO DE OBRA'!$B:$B,0)),"")</f>
        <v/>
      </c>
      <c r="G5663" s="83"/>
      <c r="H5663" s="603">
        <f>IFERROR((F5663/G5663)*D5663,0)</f>
        <v>0</v>
      </c>
      <c r="I5663" s="692"/>
    </row>
    <row r="5664" spans="2:9">
      <c r="B5664" s="599"/>
      <c r="C5664" s="606"/>
      <c r="D5664" s="601"/>
      <c r="E5664" s="602"/>
      <c r="F5664" s="603" t="str">
        <f>IFERROR(INDEX('MANO DE OBRA'!$J:$J,MATCH(C5664,'MANO DE OBRA'!$B:$B,0)),"")</f>
        <v/>
      </c>
      <c r="G5664" s="601"/>
      <c r="H5664" s="614" t="s">
        <v>307</v>
      </c>
      <c r="I5664" s="699">
        <f>SUM(H5661:H5663)</f>
        <v>20992.360430461536</v>
      </c>
    </row>
    <row r="5665" spans="2:9">
      <c r="B5665" s="599"/>
      <c r="C5665" s="691" t="s">
        <v>313</v>
      </c>
      <c r="D5665" s="601"/>
      <c r="E5665" s="602"/>
      <c r="F5665" s="602"/>
      <c r="G5665" s="601"/>
      <c r="H5665" s="602"/>
      <c r="I5665" s="692"/>
    </row>
    <row r="5666" spans="2:9" ht="30">
      <c r="B5666" s="693" t="s">
        <v>295</v>
      </c>
      <c r="C5666" s="694" t="s">
        <v>296</v>
      </c>
      <c r="D5666" s="613" t="s">
        <v>238</v>
      </c>
      <c r="E5666" s="613" t="s">
        <v>22</v>
      </c>
      <c r="F5666" s="613" t="s">
        <v>314</v>
      </c>
      <c r="G5666" s="613" t="s">
        <v>315</v>
      </c>
      <c r="H5666" s="613" t="s">
        <v>301</v>
      </c>
      <c r="I5666" s="692"/>
    </row>
    <row r="5667" spans="2:9">
      <c r="B5667" s="599"/>
      <c r="C5667" s="616" t="s">
        <v>316</v>
      </c>
      <c r="D5667" s="615">
        <v>0.05</v>
      </c>
      <c r="E5667" s="602"/>
      <c r="F5667" s="603">
        <f>+I5664</f>
        <v>20992.360430461536</v>
      </c>
      <c r="G5667" s="601">
        <v>1</v>
      </c>
      <c r="H5667" s="603">
        <f>IFERROR(G5667*F5667*D5667,0)</f>
        <v>1049.6180215230768</v>
      </c>
      <c r="I5667" s="692"/>
    </row>
    <row r="5668" spans="2:9">
      <c r="B5668" s="599"/>
      <c r="C5668" s="606" t="s">
        <v>325</v>
      </c>
      <c r="D5668" s="601"/>
      <c r="E5668" s="601" t="str">
        <f>IFERROR(INDEX(INSUMOS!$C:$C,MATCH(C5668,INSUMOS!$B:$B,0)),"")</f>
        <v>día</v>
      </c>
      <c r="F5668" s="700">
        <f>IFERROR(INDEX(INSUMOS!$D:$D,MATCH(C5668,INSUMOS!$B:$B,0)),"")</f>
        <v>2900</v>
      </c>
      <c r="G5668" s="701">
        <v>0.25</v>
      </c>
      <c r="H5668" s="603">
        <f>IFERROR(G5668*F5668,0)</f>
        <v>725</v>
      </c>
      <c r="I5668" s="692"/>
    </row>
    <row r="5669" spans="2:9" ht="30">
      <c r="B5669" s="599"/>
      <c r="C5669" s="606" t="s">
        <v>322</v>
      </c>
      <c r="D5669" s="601"/>
      <c r="E5669" s="601" t="str">
        <f>IFERROR(INDEX(INSUMOS!$C:$C,MATCH(C5669,INSUMOS!$B:$B,0)),"")</f>
        <v>día</v>
      </c>
      <c r="F5669" s="700">
        <f>IFERROR(INDEX(INSUMOS!$D:$D,MATCH(C5669,INSUMOS!$B:$B,0)),"")</f>
        <v>248</v>
      </c>
      <c r="G5669" s="701">
        <v>0.25</v>
      </c>
      <c r="H5669" s="603">
        <f>IFERROR(G5669*F5669,0)</f>
        <v>62</v>
      </c>
      <c r="I5669" s="692"/>
    </row>
    <row r="5670" spans="2:9">
      <c r="B5670" s="599"/>
      <c r="C5670" s="662"/>
      <c r="D5670" s="601"/>
      <c r="E5670" s="601" t="str">
        <f>IFERROR(INDEX(INSUMOS!$C:$C,MATCH(C5670,INSUMOS!$B:$B,0)),"")</f>
        <v/>
      </c>
      <c r="F5670" s="700" t="str">
        <f>IFERROR(INDEX(INSUMOS!$D:$D,MATCH(C5670,INSUMOS!$B:$B,0)),"")</f>
        <v/>
      </c>
      <c r="G5670" s="701"/>
      <c r="H5670" s="603">
        <f>IFERROR(G5670*F5670,0)</f>
        <v>0</v>
      </c>
      <c r="I5670" s="692"/>
    </row>
    <row r="5671" spans="2:9">
      <c r="B5671" s="599"/>
      <c r="C5671" s="662"/>
      <c r="D5671" s="601"/>
      <c r="E5671" s="601" t="str">
        <f>IFERROR(INDEX(INSUMOS!$C:$C,MATCH(C5671,INSUMOS!$B:$B,0)),"")</f>
        <v/>
      </c>
      <c r="F5671" s="700" t="str">
        <f>IFERROR(INDEX(INSUMOS!$D:$D,MATCH(C5671,INSUMOS!$B:$B,0)),"")</f>
        <v/>
      </c>
      <c r="G5671" s="701"/>
      <c r="H5671" s="603">
        <f>IFERROR(G5671*F5671,0)</f>
        <v>0</v>
      </c>
      <c r="I5671" s="692"/>
    </row>
    <row r="5672" spans="2:9">
      <c r="B5672" s="599"/>
      <c r="C5672" s="662"/>
      <c r="D5672" s="601"/>
      <c r="E5672" s="601" t="str">
        <f>IFERROR(INDEX(INSUMOS!$C:$C,MATCH(C5672,INSUMOS!$B:$B,0)),"")</f>
        <v/>
      </c>
      <c r="F5672" s="700" t="str">
        <f>IFERROR(INDEX(INSUMOS!$D:$D,MATCH(C5672,INSUMOS!$B:$B,0)),"")</f>
        <v/>
      </c>
      <c r="G5672" s="701"/>
      <c r="H5672" s="603">
        <f>IFERROR(G5672*F5672,0)</f>
        <v>0</v>
      </c>
      <c r="I5672" s="692"/>
    </row>
    <row r="5673" spans="2:9">
      <c r="B5673" s="599"/>
      <c r="C5673" s="606"/>
      <c r="D5673" s="601"/>
      <c r="E5673" s="601" t="str">
        <f>IFERROR(INDEX(INSUMOS!$C:$C,MATCH(C5673,INSUMOS!$B:$B,0)),"")</f>
        <v/>
      </c>
      <c r="F5673" s="602"/>
      <c r="G5673" s="601"/>
      <c r="H5673" s="614" t="s">
        <v>307</v>
      </c>
      <c r="I5673" s="699">
        <f>SUM(H5667:H5672)</f>
        <v>1836.6180215230768</v>
      </c>
    </row>
    <row r="5674" spans="2:9">
      <c r="B5674" s="599"/>
      <c r="C5674" s="691" t="s">
        <v>317</v>
      </c>
      <c r="D5674" s="601"/>
      <c r="E5674" s="602"/>
      <c r="F5674" s="602"/>
      <c r="G5674" s="601"/>
      <c r="H5674" s="602"/>
      <c r="I5674" s="692"/>
    </row>
    <row r="5675" spans="2:9" ht="30">
      <c r="B5675" s="693" t="s">
        <v>295</v>
      </c>
      <c r="C5675" s="694" t="s">
        <v>296</v>
      </c>
      <c r="D5675" s="613" t="s">
        <v>238</v>
      </c>
      <c r="E5675" s="613" t="s">
        <v>22</v>
      </c>
      <c r="F5675" s="613" t="s">
        <v>314</v>
      </c>
      <c r="G5675" s="613" t="s">
        <v>315</v>
      </c>
      <c r="H5675" s="598" t="s">
        <v>301</v>
      </c>
      <c r="I5675" s="692"/>
    </row>
    <row r="5676" spans="2:9">
      <c r="B5676" s="599"/>
      <c r="C5676" s="616" t="s">
        <v>461</v>
      </c>
      <c r="D5676" s="615">
        <v>0.01</v>
      </c>
      <c r="E5676" s="617">
        <v>1</v>
      </c>
      <c r="F5676" s="603">
        <f>+I5664</f>
        <v>20992.360430461536</v>
      </c>
      <c r="G5676" s="601">
        <v>0.01</v>
      </c>
      <c r="H5676" s="603">
        <f>IFERROR(G5676*F5676,0)</f>
        <v>209.92360430461537</v>
      </c>
      <c r="I5676" s="692"/>
    </row>
    <row r="5677" spans="2:9">
      <c r="B5677" s="599"/>
      <c r="C5677" s="662"/>
      <c r="E5677" s="601" t="str">
        <f>IFERROR(INDEX(INSUMOS!$C:$C,MATCH(C5677,INSUMOS!$B:$B,0)),"")</f>
        <v/>
      </c>
      <c r="F5677" s="603" t="str">
        <f>IFERROR(INDEX(INSUMOS!$D:$D,MATCH(C5677,INSUMOS!$B:$B,0)),"")</f>
        <v/>
      </c>
      <c r="G5677" s="601">
        <v>1</v>
      </c>
      <c r="H5677" s="603">
        <f>IFERROR(G5677*F5677,0)</f>
        <v>0</v>
      </c>
      <c r="I5677" s="692"/>
    </row>
    <row r="5678" spans="2:9">
      <c r="B5678" s="599"/>
      <c r="C5678" s="606"/>
      <c r="D5678" s="601" t="str">
        <f>IFERROR(INDEX(INSUMOS!$C:$C,MATCH(C5678,INSUMOS!$B:$B,0)),"")</f>
        <v/>
      </c>
      <c r="E5678" s="602"/>
      <c r="F5678" s="603" t="str">
        <f>IFERROR(INDEX(INSUMOS!$D:$D,MATCH(C5678,INSUMOS!$B:$B,0)),"")</f>
        <v/>
      </c>
      <c r="G5678" s="601"/>
      <c r="H5678" s="603">
        <f>IFERROR(G5678*F5678,0)</f>
        <v>0</v>
      </c>
      <c r="I5678" s="692"/>
    </row>
    <row r="5679" spans="2:9" ht="15.75" thickBot="1">
      <c r="B5679" s="702"/>
      <c r="C5679" s="703"/>
      <c r="D5679" s="704"/>
      <c r="E5679" s="705"/>
      <c r="F5679" s="705"/>
      <c r="G5679" s="704"/>
      <c r="H5679" s="706" t="s">
        <v>307</v>
      </c>
      <c r="I5679" s="707">
        <f>SUM(H5676:H5678)</f>
        <v>209.92360430461537</v>
      </c>
    </row>
    <row r="5680" spans="2:9" ht="15.75" thickBot="1"/>
    <row r="5681" spans="2:10" ht="33" customHeight="1" thickBot="1">
      <c r="B5681" s="571"/>
      <c r="C5681" s="572" t="str">
        <f>+$C$2</f>
        <v>MANTENIMIENTO RESTAURANTES ESCOLARES</v>
      </c>
      <c r="D5681" s="573"/>
      <c r="E5681" s="573"/>
      <c r="F5681" s="573"/>
      <c r="G5681" s="574"/>
      <c r="H5681" s="575"/>
      <c r="I5681" s="576"/>
    </row>
    <row r="5682" spans="2:10" ht="33" customHeight="1" thickBot="1">
      <c r="B5682" s="577"/>
      <c r="C5682" s="578" t="str">
        <f>+$C$3</f>
        <v>GOBERNACION DE ANTIOQUIA</v>
      </c>
      <c r="D5682" s="579"/>
      <c r="E5682" s="579"/>
      <c r="F5682" s="579"/>
      <c r="G5682" s="580"/>
      <c r="H5682" s="581"/>
      <c r="I5682" s="582"/>
    </row>
    <row r="5683" spans="2:10" ht="15.75" thickBot="1">
      <c r="B5683" s="593"/>
      <c r="I5683" s="595"/>
    </row>
    <row r="5684" spans="2:10" ht="15.75" thickBot="1">
      <c r="B5684" s="523" t="s">
        <v>6</v>
      </c>
      <c r="C5684" s="773" t="str">
        <f>INDEX(ACTIVIDADES!$C:$C,MATCH(B5685,ACTIVIDADES!$B:$B,0))</f>
        <v>Suministro y aplicación de FAJAS DE REVOQUE PARA EXTERIORES h=50 mcs con mortero 1:4 impermeabilizado con Sika 1 o equivalente. Incluye suministro de los materiales, ranuras, filetes, dilataciones y todos los demás elementos necesarios para su correcta construcción.</v>
      </c>
      <c r="D5684" s="774"/>
      <c r="E5684" s="774"/>
      <c r="F5684" s="774"/>
      <c r="G5684" s="775"/>
      <c r="H5684" s="587" t="s">
        <v>289</v>
      </c>
      <c r="I5684" s="588" t="s">
        <v>290</v>
      </c>
    </row>
    <row r="5685" spans="2:10">
      <c r="B5685" s="779">
        <f>+ACTIVIDADES!B171</f>
        <v>15.03</v>
      </c>
      <c r="C5685" s="776"/>
      <c r="D5685" s="777"/>
      <c r="E5685" s="777"/>
      <c r="F5685" s="777"/>
      <c r="G5685" s="778"/>
      <c r="H5685" s="585">
        <f>IF(I5688=0,0,I5709/I5688)</f>
        <v>0.26754887358758339</v>
      </c>
      <c r="I5685" s="688">
        <f>IF(I5688=0,0,I5715/I5688)</f>
        <v>0.6909916286909592</v>
      </c>
    </row>
    <row r="5686" spans="2:10" ht="15.75" thickBot="1">
      <c r="B5686" s="780"/>
      <c r="C5686" s="776"/>
      <c r="D5686" s="777"/>
      <c r="E5686" s="777"/>
      <c r="F5686" s="777"/>
      <c r="G5686" s="778"/>
      <c r="H5686" s="587" t="s">
        <v>291</v>
      </c>
      <c r="I5686" s="588" t="s">
        <v>292</v>
      </c>
    </row>
    <row r="5687" spans="2:10" ht="15.75" thickBot="1">
      <c r="B5687" s="523" t="s">
        <v>22</v>
      </c>
      <c r="C5687" s="776"/>
      <c r="D5687" s="777"/>
      <c r="E5687" s="777"/>
      <c r="F5687" s="777"/>
      <c r="G5687" s="778"/>
      <c r="H5687" s="585">
        <f>IF(I5688=0,0,I5724/I5688)</f>
        <v>3.4549581434547956E-2</v>
      </c>
      <c r="I5687" s="688">
        <f>IF(I5688=0,0,I5730/I5688)</f>
        <v>6.9099162869095919E-3</v>
      </c>
    </row>
    <row r="5688" spans="2:10">
      <c r="B5688" s="565" t="str">
        <f>INDEX(ACTIVIDADES!$D:$D,MATCH(B5685,ACTIVIDADES!$B:$B,0))</f>
        <v>m</v>
      </c>
      <c r="C5688" s="776"/>
      <c r="D5688" s="777"/>
      <c r="E5688" s="777"/>
      <c r="F5688" s="777"/>
      <c r="G5688" s="778"/>
      <c r="H5688" s="689" t="s">
        <v>293</v>
      </c>
      <c r="I5688" s="690">
        <f>SUM(I5709:I5730)</f>
        <v>26329.376919080132</v>
      </c>
      <c r="J5688" s="570">
        <f>+B5685</f>
        <v>15.03</v>
      </c>
    </row>
    <row r="5689" spans="2:10">
      <c r="B5689" s="599"/>
      <c r="C5689" s="691" t="s">
        <v>294</v>
      </c>
      <c r="D5689" s="601"/>
      <c r="E5689" s="602"/>
      <c r="F5689" s="602"/>
      <c r="G5689" s="601"/>
      <c r="H5689" s="602"/>
      <c r="I5689" s="692"/>
    </row>
    <row r="5690" spans="2:10">
      <c r="B5690" s="693" t="s">
        <v>295</v>
      </c>
      <c r="C5690" s="694" t="s">
        <v>296</v>
      </c>
      <c r="D5690" s="598" t="s">
        <v>297</v>
      </c>
      <c r="E5690" s="598" t="s">
        <v>298</v>
      </c>
      <c r="F5690" s="598" t="s">
        <v>299</v>
      </c>
      <c r="G5690" s="598" t="s">
        <v>300</v>
      </c>
      <c r="H5690" s="598" t="s">
        <v>301</v>
      </c>
      <c r="I5690" s="692"/>
    </row>
    <row r="5691" spans="2:10">
      <c r="B5691" s="599"/>
      <c r="C5691" s="622" t="s">
        <v>341</v>
      </c>
      <c r="D5691" s="601" t="str">
        <f>IFERROR(INDEX(INSUMOS!$C:$C,MATCH(C5691,INSUMOS!$B:$B,0)),"")</f>
        <v>m3</v>
      </c>
      <c r="E5691" s="100">
        <v>0.01</v>
      </c>
      <c r="F5691" s="603">
        <f>IFERROR(INDEX(INSUMOS!$D:$D,MATCH(C5691,INSUMOS!$B:$B,0)),"")</f>
        <v>619615.46699661866</v>
      </c>
      <c r="G5691" s="615">
        <v>0.1</v>
      </c>
      <c r="H5691" s="603">
        <f>IFERROR(G5691*F5691*E5691+F5691*E5691,0)</f>
        <v>6815.7701369628057</v>
      </c>
      <c r="I5691" s="692"/>
    </row>
    <row r="5692" spans="2:10">
      <c r="B5692" s="599"/>
      <c r="C5692" s="567" t="s">
        <v>593</v>
      </c>
      <c r="D5692" s="601" t="str">
        <f>IFERROR(INDEX(INSUMOS!$C:$C,MATCH(C5692,INSUMOS!$B:$B,0)),"")</f>
        <v>kg</v>
      </c>
      <c r="E5692" s="478">
        <v>0.12</v>
      </c>
      <c r="F5692" s="603">
        <f>IFERROR(INDEX(INSUMOS!$D:$D,MATCH(C5692,INSUMOS!$B:$B,0)),"")</f>
        <v>1000</v>
      </c>
      <c r="G5692" s="615"/>
      <c r="H5692" s="603">
        <f t="shared" ref="H5692:H5708" si="148">IFERROR(G5692*F5692*E5692+F5692*E5692,0)</f>
        <v>120</v>
      </c>
      <c r="I5692" s="692"/>
    </row>
    <row r="5693" spans="2:10">
      <c r="B5693" s="599"/>
      <c r="C5693" s="622" t="s">
        <v>342</v>
      </c>
      <c r="D5693" s="601" t="str">
        <f>IFERROR(INDEX(INSUMOS!$C:$C,MATCH(C5693,INSUMOS!$B:$B,0)),"")</f>
        <v>kg</v>
      </c>
      <c r="E5693" s="478">
        <v>5.0000000000000001E-3</v>
      </c>
      <c r="F5693" s="603">
        <f>IFERROR(INDEX(INSUMOS!$D:$D,MATCH(C5693,INSUMOS!$B:$B,0)),"")</f>
        <v>21725</v>
      </c>
      <c r="G5693" s="615"/>
      <c r="H5693" s="603">
        <f t="shared" si="148"/>
        <v>108.625</v>
      </c>
      <c r="I5693" s="692"/>
    </row>
    <row r="5694" spans="2:10">
      <c r="B5694" s="599"/>
      <c r="C5694" s="708"/>
      <c r="D5694" s="601" t="str">
        <f>IFERROR(INDEX(INSUMOS!$C:$C,MATCH(C5694,INSUMOS!$B:$B,0)),"")</f>
        <v/>
      </c>
      <c r="E5694" s="478"/>
      <c r="F5694" s="603" t="str">
        <f>IFERROR(INDEX(INSUMOS!$D:$D,MATCH(C5694,INSUMOS!$B:$B,0)),"")</f>
        <v/>
      </c>
      <c r="G5694" s="615"/>
      <c r="H5694" s="603">
        <f t="shared" si="148"/>
        <v>0</v>
      </c>
      <c r="I5694" s="692"/>
    </row>
    <row r="5695" spans="2:10">
      <c r="B5695" s="599"/>
      <c r="C5695" s="708"/>
      <c r="D5695" s="601" t="str">
        <f>IFERROR(INDEX(INSUMOS!$C:$C,MATCH(C5695,INSUMOS!$B:$B,0)),"")</f>
        <v/>
      </c>
      <c r="E5695" s="478"/>
      <c r="F5695" s="603" t="str">
        <f>IFERROR(INDEX(INSUMOS!$D:$D,MATCH(C5695,INSUMOS!$B:$B,0)),"")</f>
        <v/>
      </c>
      <c r="G5695" s="615"/>
      <c r="H5695" s="603">
        <f t="shared" si="148"/>
        <v>0</v>
      </c>
      <c r="I5695" s="692"/>
    </row>
    <row r="5696" spans="2:10">
      <c r="B5696" s="599"/>
      <c r="C5696" s="708"/>
      <c r="D5696" s="601" t="str">
        <f>IFERROR(INDEX(INSUMOS!$C:$C,MATCH(C5696,INSUMOS!$B:$B,0)),"")</f>
        <v/>
      </c>
      <c r="E5696" s="478"/>
      <c r="F5696" s="603" t="str">
        <f>IFERROR(INDEX(INSUMOS!$D:$D,MATCH(C5696,INSUMOS!$B:$B,0)),"")</f>
        <v/>
      </c>
      <c r="G5696" s="615"/>
      <c r="H5696" s="603">
        <f t="shared" si="148"/>
        <v>0</v>
      </c>
      <c r="I5696" s="692"/>
    </row>
    <row r="5697" spans="2:9">
      <c r="B5697" s="599"/>
      <c r="C5697" s="708"/>
      <c r="D5697" s="601" t="str">
        <f>IFERROR(INDEX(INSUMOS!$C:$C,MATCH(C5697,INSUMOS!$B:$B,0)),"")</f>
        <v/>
      </c>
      <c r="E5697" s="478"/>
      <c r="F5697" s="603" t="str">
        <f>IFERROR(INDEX(INSUMOS!$D:$D,MATCH(C5697,INSUMOS!$B:$B,0)),"")</f>
        <v/>
      </c>
      <c r="G5697" s="615"/>
      <c r="H5697" s="603">
        <f t="shared" si="148"/>
        <v>0</v>
      </c>
      <c r="I5697" s="692"/>
    </row>
    <row r="5698" spans="2:9">
      <c r="B5698" s="599"/>
      <c r="C5698" s="708"/>
      <c r="D5698" s="601" t="str">
        <f>IFERROR(INDEX(INSUMOS!$C:$C,MATCH(C5698,INSUMOS!$B:$B,0)),"")</f>
        <v/>
      </c>
      <c r="E5698" s="478"/>
      <c r="F5698" s="603" t="str">
        <f>IFERROR(INDEX(INSUMOS!$D:$D,MATCH(C5698,INSUMOS!$B:$B,0)),"")</f>
        <v/>
      </c>
      <c r="G5698" s="615"/>
      <c r="H5698" s="603">
        <f t="shared" si="148"/>
        <v>0</v>
      </c>
      <c r="I5698" s="692"/>
    </row>
    <row r="5699" spans="2:9">
      <c r="B5699" s="599"/>
      <c r="C5699" s="708"/>
      <c r="D5699" s="601" t="str">
        <f>IFERROR(INDEX(INSUMOS!$C:$C,MATCH(C5699,INSUMOS!$B:$B,0)),"")</f>
        <v/>
      </c>
      <c r="E5699" s="478"/>
      <c r="F5699" s="603" t="str">
        <f>IFERROR(INDEX(INSUMOS!$D:$D,MATCH(C5699,INSUMOS!$B:$B,0)),"")</f>
        <v/>
      </c>
      <c r="G5699" s="615"/>
      <c r="H5699" s="603">
        <f t="shared" si="148"/>
        <v>0</v>
      </c>
      <c r="I5699" s="692"/>
    </row>
    <row r="5700" spans="2:9">
      <c r="B5700" s="599"/>
      <c r="C5700" s="708"/>
      <c r="D5700" s="601" t="str">
        <f>IFERROR(INDEX(INSUMOS!$C:$C,MATCH(C5700,INSUMOS!$B:$B,0)),"")</f>
        <v/>
      </c>
      <c r="E5700" s="478"/>
      <c r="F5700" s="603" t="str">
        <f>IFERROR(INDEX(INSUMOS!$D:$D,MATCH(C5700,INSUMOS!$B:$B,0)),"")</f>
        <v/>
      </c>
      <c r="G5700" s="615"/>
      <c r="H5700" s="603">
        <f t="shared" si="148"/>
        <v>0</v>
      </c>
      <c r="I5700" s="692"/>
    </row>
    <row r="5701" spans="2:9">
      <c r="B5701" s="599"/>
      <c r="C5701" s="708"/>
      <c r="D5701" s="601" t="str">
        <f>IFERROR(INDEX(INSUMOS!$C:$C,MATCH(C5701,INSUMOS!$B:$B,0)),"")</f>
        <v/>
      </c>
      <c r="E5701" s="478"/>
      <c r="F5701" s="603" t="str">
        <f>IFERROR(INDEX(INSUMOS!$D:$D,MATCH(C5701,INSUMOS!$B:$B,0)),"")</f>
        <v/>
      </c>
      <c r="G5701" s="615"/>
      <c r="H5701" s="603">
        <f t="shared" si="148"/>
        <v>0</v>
      </c>
      <c r="I5701" s="692"/>
    </row>
    <row r="5702" spans="2:9">
      <c r="B5702" s="599"/>
      <c r="C5702" s="708"/>
      <c r="D5702" s="601" t="str">
        <f>IFERROR(INDEX(INSUMOS!$C:$C,MATCH(C5702,INSUMOS!$B:$B,0)),"")</f>
        <v/>
      </c>
      <c r="E5702" s="478"/>
      <c r="F5702" s="603" t="str">
        <f>IFERROR(INDEX(INSUMOS!$D:$D,MATCH(C5702,INSUMOS!$B:$B,0)),"")</f>
        <v/>
      </c>
      <c r="G5702" s="615"/>
      <c r="H5702" s="603">
        <f t="shared" si="148"/>
        <v>0</v>
      </c>
      <c r="I5702" s="692"/>
    </row>
    <row r="5703" spans="2:9">
      <c r="B5703" s="599"/>
      <c r="C5703" s="708"/>
      <c r="D5703" s="601" t="str">
        <f>IFERROR(INDEX(INSUMOS!$C:$C,MATCH(C5703,INSUMOS!$B:$B,0)),"")</f>
        <v/>
      </c>
      <c r="E5703" s="478"/>
      <c r="F5703" s="603" t="str">
        <f>IFERROR(INDEX(INSUMOS!$D:$D,MATCH(C5703,INSUMOS!$B:$B,0)),"")</f>
        <v/>
      </c>
      <c r="G5703" s="615"/>
      <c r="H5703" s="603">
        <f t="shared" si="148"/>
        <v>0</v>
      </c>
      <c r="I5703" s="692"/>
    </row>
    <row r="5704" spans="2:9">
      <c r="B5704" s="599"/>
      <c r="C5704" s="708"/>
      <c r="D5704" s="601" t="str">
        <f>IFERROR(INDEX(INSUMOS!$C:$C,MATCH(C5704,INSUMOS!$B:$B,0)),"")</f>
        <v/>
      </c>
      <c r="E5704" s="478"/>
      <c r="F5704" s="603" t="str">
        <f>IFERROR(INDEX(INSUMOS!$D:$D,MATCH(C5704,INSUMOS!$B:$B,0)),"")</f>
        <v/>
      </c>
      <c r="G5704" s="615"/>
      <c r="H5704" s="603">
        <f t="shared" si="148"/>
        <v>0</v>
      </c>
      <c r="I5704" s="692"/>
    </row>
    <row r="5705" spans="2:9">
      <c r="B5705" s="599"/>
      <c r="C5705" s="708"/>
      <c r="D5705" s="601" t="str">
        <f>IFERROR(INDEX(INSUMOS!$C:$C,MATCH(C5705,INSUMOS!$B:$B,0)),"")</f>
        <v/>
      </c>
      <c r="E5705" s="478"/>
      <c r="F5705" s="603" t="str">
        <f>IFERROR(INDEX(INSUMOS!$D:$D,MATCH(C5705,INSUMOS!$B:$B,0)),"")</f>
        <v/>
      </c>
      <c r="G5705" s="615"/>
      <c r="H5705" s="603">
        <f t="shared" si="148"/>
        <v>0</v>
      </c>
      <c r="I5705" s="692"/>
    </row>
    <row r="5706" spans="2:9">
      <c r="B5706" s="599"/>
      <c r="C5706" s="708"/>
      <c r="D5706" s="601" t="str">
        <f>IFERROR(INDEX(INSUMOS!$C:$C,MATCH(C5706,INSUMOS!$B:$B,0)),"")</f>
        <v/>
      </c>
      <c r="E5706" s="478"/>
      <c r="F5706" s="603" t="str">
        <f>IFERROR(INDEX(INSUMOS!$D:$D,MATCH(C5706,INSUMOS!$B:$B,0)),"")</f>
        <v/>
      </c>
      <c r="G5706" s="615"/>
      <c r="H5706" s="603">
        <f t="shared" si="148"/>
        <v>0</v>
      </c>
      <c r="I5706" s="692"/>
    </row>
    <row r="5707" spans="2:9">
      <c r="B5707" s="599"/>
      <c r="C5707" s="708"/>
      <c r="D5707" s="601" t="str">
        <f>IFERROR(INDEX(INSUMOS!$C:$C,MATCH(C5707,INSUMOS!$B:$B,0)),"")</f>
        <v/>
      </c>
      <c r="E5707" s="478"/>
      <c r="F5707" s="603" t="str">
        <f>IFERROR(INDEX(INSUMOS!$D:$D,MATCH(C5707,INSUMOS!$B:$B,0)),"")</f>
        <v/>
      </c>
      <c r="G5707" s="615"/>
      <c r="H5707" s="603">
        <f t="shared" si="148"/>
        <v>0</v>
      </c>
      <c r="I5707" s="692"/>
    </row>
    <row r="5708" spans="2:9">
      <c r="B5708" s="599"/>
      <c r="C5708" s="708"/>
      <c r="D5708" s="601" t="str">
        <f>IFERROR(INDEX(INSUMOS!$C:$C,MATCH(C5708,INSUMOS!$B:$B,0)),"")</f>
        <v/>
      </c>
      <c r="E5708" s="712"/>
      <c r="F5708" s="603" t="str">
        <f>IFERROR(INDEX(INSUMOS!$D:$D,MATCH(C5708,INSUMOS!$B:$B,0)),"")</f>
        <v/>
      </c>
      <c r="G5708" s="615"/>
      <c r="H5708" s="603">
        <f t="shared" si="148"/>
        <v>0</v>
      </c>
      <c r="I5708" s="692"/>
    </row>
    <row r="5709" spans="2:9">
      <c r="B5709" s="599"/>
      <c r="C5709" s="606"/>
      <c r="D5709" s="601"/>
      <c r="E5709" s="602"/>
      <c r="F5709" s="602"/>
      <c r="G5709" s="601"/>
      <c r="H5709" s="614" t="s">
        <v>307</v>
      </c>
      <c r="I5709" s="699">
        <f>SUM(H5691:H5708)</f>
        <v>7044.3951369628057</v>
      </c>
    </row>
    <row r="5710" spans="2:9">
      <c r="B5710" s="599"/>
      <c r="C5710" s="691" t="s">
        <v>308</v>
      </c>
      <c r="D5710" s="601"/>
      <c r="E5710" s="602"/>
      <c r="F5710" s="602"/>
      <c r="G5710" s="601"/>
      <c r="H5710" s="602"/>
      <c r="I5710" s="692"/>
    </row>
    <row r="5711" spans="2:9">
      <c r="B5711" s="693" t="s">
        <v>295</v>
      </c>
      <c r="C5711" s="694" t="s">
        <v>296</v>
      </c>
      <c r="D5711" s="598" t="s">
        <v>309</v>
      </c>
      <c r="E5711" s="612" t="s">
        <v>310</v>
      </c>
      <c r="F5711" s="612"/>
      <c r="G5711" s="613" t="s">
        <v>311</v>
      </c>
      <c r="H5711" s="614" t="s">
        <v>301</v>
      </c>
      <c r="I5711" s="692"/>
    </row>
    <row r="5712" spans="2:9">
      <c r="B5712" s="599"/>
      <c r="C5712" s="606" t="s">
        <v>330</v>
      </c>
      <c r="D5712" s="601">
        <v>1</v>
      </c>
      <c r="E5712" s="615">
        <f>IFERROR(INDEX('MANO DE OBRA'!$F:$F,MATCH(C5712,'MANO DE OBRA'!$B:$B,0)),"")</f>
        <v>0.77116642793298318</v>
      </c>
      <c r="F5712" s="603">
        <f>IFERROR(INDEX('MANO DE OBRA'!$J:$J,MATCH(C5712,'MANO DE OBRA'!$B:$B,0)),"")</f>
        <v>169529.21377933328</v>
      </c>
      <c r="G5712" s="83">
        <v>15</v>
      </c>
      <c r="H5712" s="603">
        <f>IFERROR((F5712/G5712)*D5712,0)</f>
        <v>11301.947585288885</v>
      </c>
      <c r="I5712" s="692"/>
    </row>
    <row r="5713" spans="2:9">
      <c r="B5713" s="599"/>
      <c r="C5713" s="606" t="s">
        <v>312</v>
      </c>
      <c r="D5713" s="601">
        <v>1</v>
      </c>
      <c r="E5713" s="615">
        <f>IFERROR(INDEX('MANO DE OBRA'!$F:$F,MATCH(C5713,'MANO DE OBRA'!$B:$B,0)),"")</f>
        <v>0.77116642793298318</v>
      </c>
      <c r="F5713" s="603">
        <f>IFERROR(INDEX('MANO DE OBRA'!$J:$J,MATCH(C5713,'MANO DE OBRA'!$B:$B,0)),"")</f>
        <v>103371.47181666666</v>
      </c>
      <c r="G5713" s="83">
        <f>+G5712</f>
        <v>15</v>
      </c>
      <c r="H5713" s="603">
        <f>IFERROR((F5713/G5713)*D5713,0)</f>
        <v>6891.4314544444442</v>
      </c>
      <c r="I5713" s="692"/>
    </row>
    <row r="5714" spans="2:9">
      <c r="B5714" s="599"/>
      <c r="C5714" s="606"/>
      <c r="D5714" s="601"/>
      <c r="E5714" s="615" t="str">
        <f>IFERROR(INDEX('MANO DE OBRA'!$F:$F,MATCH(C5714,'MANO DE OBRA'!$B:$B,0)),"")</f>
        <v/>
      </c>
      <c r="F5714" s="603" t="str">
        <f>IFERROR(INDEX('MANO DE OBRA'!$J:$J,MATCH(C5714,'MANO DE OBRA'!$B:$B,0)),"")</f>
        <v/>
      </c>
      <c r="G5714" s="83"/>
      <c r="H5714" s="603">
        <f>IFERROR((F5714/G5714)*D5714,0)</f>
        <v>0</v>
      </c>
      <c r="I5714" s="692"/>
    </row>
    <row r="5715" spans="2:9">
      <c r="B5715" s="599"/>
      <c r="C5715" s="606"/>
      <c r="D5715" s="601"/>
      <c r="E5715" s="602"/>
      <c r="F5715" s="603" t="str">
        <f>IFERROR(INDEX('MANO DE OBRA'!$J:$J,MATCH(C5715,'MANO DE OBRA'!$B:$B,0)),"")</f>
        <v/>
      </c>
      <c r="G5715" s="601"/>
      <c r="H5715" s="614" t="s">
        <v>307</v>
      </c>
      <c r="I5715" s="699">
        <f>SUM(H5712:H5714)</f>
        <v>18193.379039733329</v>
      </c>
    </row>
    <row r="5716" spans="2:9">
      <c r="B5716" s="599"/>
      <c r="C5716" s="691" t="s">
        <v>313</v>
      </c>
      <c r="D5716" s="601"/>
      <c r="E5716" s="602"/>
      <c r="F5716" s="602"/>
      <c r="G5716" s="601"/>
      <c r="H5716" s="602"/>
      <c r="I5716" s="692"/>
    </row>
    <row r="5717" spans="2:9" ht="30">
      <c r="B5717" s="693" t="s">
        <v>295</v>
      </c>
      <c r="C5717" s="694" t="s">
        <v>296</v>
      </c>
      <c r="D5717" s="613" t="s">
        <v>238</v>
      </c>
      <c r="E5717" s="613" t="s">
        <v>22</v>
      </c>
      <c r="F5717" s="613" t="s">
        <v>314</v>
      </c>
      <c r="G5717" s="613" t="s">
        <v>315</v>
      </c>
      <c r="H5717" s="613" t="s">
        <v>301</v>
      </c>
      <c r="I5717" s="692"/>
    </row>
    <row r="5718" spans="2:9">
      <c r="B5718" s="599"/>
      <c r="C5718" s="616" t="s">
        <v>316</v>
      </c>
      <c r="D5718" s="615">
        <v>0.05</v>
      </c>
      <c r="E5718" s="602"/>
      <c r="F5718" s="603">
        <f>+I5715</f>
        <v>18193.379039733329</v>
      </c>
      <c r="G5718" s="601">
        <v>1</v>
      </c>
      <c r="H5718" s="603">
        <f>IFERROR(G5718*F5718*D5718,0)</f>
        <v>909.66895198666646</v>
      </c>
      <c r="I5718" s="692"/>
    </row>
    <row r="5719" spans="2:9">
      <c r="B5719" s="599"/>
      <c r="C5719" s="606"/>
      <c r="D5719" s="601"/>
      <c r="E5719" s="601" t="str">
        <f>IFERROR(INDEX(INSUMOS!$C:$C,MATCH(C5719,INSUMOS!$B:$B,0)),"")</f>
        <v/>
      </c>
      <c r="F5719" s="700" t="str">
        <f>IFERROR(INDEX(INSUMOS!$D:$D,MATCH(C5719,INSUMOS!$B:$B,0)),"")</f>
        <v/>
      </c>
      <c r="G5719" s="701"/>
      <c r="H5719" s="603">
        <f>IFERROR(G5719*F5719,0)</f>
        <v>0</v>
      </c>
      <c r="I5719" s="692"/>
    </row>
    <row r="5720" spans="2:9">
      <c r="B5720" s="599"/>
      <c r="C5720" s="606"/>
      <c r="D5720" s="601"/>
      <c r="E5720" s="601" t="str">
        <f>IFERROR(INDEX(INSUMOS!$C:$C,MATCH(C5720,INSUMOS!$B:$B,0)),"")</f>
        <v/>
      </c>
      <c r="F5720" s="700" t="str">
        <f>IFERROR(INDEX(INSUMOS!$D:$D,MATCH(C5720,INSUMOS!$B:$B,0)),"")</f>
        <v/>
      </c>
      <c r="G5720" s="701"/>
      <c r="H5720" s="603">
        <f>IFERROR(G5720*F5720,0)</f>
        <v>0</v>
      </c>
      <c r="I5720" s="692"/>
    </row>
    <row r="5721" spans="2:9">
      <c r="B5721" s="599"/>
      <c r="C5721" s="662"/>
      <c r="D5721" s="601"/>
      <c r="E5721" s="601" t="str">
        <f>IFERROR(INDEX(INSUMOS!$C:$C,MATCH(C5721,INSUMOS!$B:$B,0)),"")</f>
        <v/>
      </c>
      <c r="F5721" s="700" t="str">
        <f>IFERROR(INDEX(INSUMOS!$D:$D,MATCH(C5721,INSUMOS!$B:$B,0)),"")</f>
        <v/>
      </c>
      <c r="G5721" s="701"/>
      <c r="H5721" s="603">
        <f>IFERROR(G5721*F5721,0)</f>
        <v>0</v>
      </c>
      <c r="I5721" s="692"/>
    </row>
    <row r="5722" spans="2:9">
      <c r="B5722" s="599"/>
      <c r="C5722" s="662"/>
      <c r="D5722" s="601"/>
      <c r="E5722" s="601" t="str">
        <f>IFERROR(INDEX(INSUMOS!$C:$C,MATCH(C5722,INSUMOS!$B:$B,0)),"")</f>
        <v/>
      </c>
      <c r="F5722" s="700" t="str">
        <f>IFERROR(INDEX(INSUMOS!$D:$D,MATCH(C5722,INSUMOS!$B:$B,0)),"")</f>
        <v/>
      </c>
      <c r="G5722" s="701"/>
      <c r="H5722" s="603">
        <f>IFERROR(G5722*F5722,0)</f>
        <v>0</v>
      </c>
      <c r="I5722" s="692"/>
    </row>
    <row r="5723" spans="2:9">
      <c r="B5723" s="599"/>
      <c r="C5723" s="662"/>
      <c r="D5723" s="601"/>
      <c r="E5723" s="601" t="str">
        <f>IFERROR(INDEX(INSUMOS!$C:$C,MATCH(C5723,INSUMOS!$B:$B,0)),"")</f>
        <v/>
      </c>
      <c r="F5723" s="700" t="str">
        <f>IFERROR(INDEX(INSUMOS!$D:$D,MATCH(C5723,INSUMOS!$B:$B,0)),"")</f>
        <v/>
      </c>
      <c r="G5723" s="701"/>
      <c r="H5723" s="603">
        <f>IFERROR(G5723*F5723,0)</f>
        <v>0</v>
      </c>
      <c r="I5723" s="692"/>
    </row>
    <row r="5724" spans="2:9">
      <c r="B5724" s="599"/>
      <c r="C5724" s="606"/>
      <c r="D5724" s="601"/>
      <c r="E5724" s="601" t="str">
        <f>IFERROR(INDEX(INSUMOS!$C:$C,MATCH(C5724,INSUMOS!$B:$B,0)),"")</f>
        <v/>
      </c>
      <c r="F5724" s="602"/>
      <c r="G5724" s="601"/>
      <c r="H5724" s="614" t="s">
        <v>307</v>
      </c>
      <c r="I5724" s="699">
        <f>SUM(H5718:H5723)</f>
        <v>909.66895198666646</v>
      </c>
    </row>
    <row r="5725" spans="2:9">
      <c r="B5725" s="599"/>
      <c r="C5725" s="691" t="s">
        <v>317</v>
      </c>
      <c r="D5725" s="601"/>
      <c r="E5725" s="602"/>
      <c r="F5725" s="602"/>
      <c r="G5725" s="601"/>
      <c r="H5725" s="602"/>
      <c r="I5725" s="692"/>
    </row>
    <row r="5726" spans="2:9" ht="30">
      <c r="B5726" s="693" t="s">
        <v>295</v>
      </c>
      <c r="C5726" s="694" t="s">
        <v>296</v>
      </c>
      <c r="D5726" s="613" t="s">
        <v>238</v>
      </c>
      <c r="E5726" s="613" t="s">
        <v>22</v>
      </c>
      <c r="F5726" s="613" t="s">
        <v>314</v>
      </c>
      <c r="G5726" s="613" t="s">
        <v>315</v>
      </c>
      <c r="H5726" s="598" t="s">
        <v>301</v>
      </c>
      <c r="I5726" s="692"/>
    </row>
    <row r="5727" spans="2:9">
      <c r="B5727" s="599"/>
      <c r="C5727" s="616" t="s">
        <v>461</v>
      </c>
      <c r="D5727" s="615">
        <v>0.01</v>
      </c>
      <c r="E5727" s="617">
        <v>1</v>
      </c>
      <c r="F5727" s="603">
        <f>+I5715</f>
        <v>18193.379039733329</v>
      </c>
      <c r="G5727" s="601">
        <v>0.01</v>
      </c>
      <c r="H5727" s="603">
        <f>IFERROR(G5727*F5727,0)</f>
        <v>181.9337903973333</v>
      </c>
      <c r="I5727" s="692"/>
    </row>
    <row r="5728" spans="2:9">
      <c r="B5728" s="599"/>
      <c r="C5728" s="662"/>
      <c r="E5728" s="601" t="str">
        <f>IFERROR(INDEX(INSUMOS!$C:$C,MATCH(C5728,INSUMOS!$B:$B,0)),"")</f>
        <v/>
      </c>
      <c r="F5728" s="603" t="str">
        <f>IFERROR(INDEX(INSUMOS!$D:$D,MATCH(C5728,INSUMOS!$B:$B,0)),"")</f>
        <v/>
      </c>
      <c r="G5728" s="601">
        <v>1</v>
      </c>
      <c r="H5728" s="603">
        <f>IFERROR(G5728*F5728,0)</f>
        <v>0</v>
      </c>
      <c r="I5728" s="692"/>
    </row>
    <row r="5729" spans="2:10">
      <c r="B5729" s="599"/>
      <c r="C5729" s="606"/>
      <c r="D5729" s="601" t="str">
        <f>IFERROR(INDEX(INSUMOS!$C:$C,MATCH(C5729,INSUMOS!$B:$B,0)),"")</f>
        <v/>
      </c>
      <c r="E5729" s="602"/>
      <c r="F5729" s="603" t="str">
        <f>IFERROR(INDEX(INSUMOS!$D:$D,MATCH(C5729,INSUMOS!$B:$B,0)),"")</f>
        <v/>
      </c>
      <c r="G5729" s="601"/>
      <c r="H5729" s="603">
        <f>IFERROR(G5729*F5729,0)</f>
        <v>0</v>
      </c>
      <c r="I5729" s="692"/>
    </row>
    <row r="5730" spans="2:10" ht="15.75" thickBot="1">
      <c r="B5730" s="702"/>
      <c r="C5730" s="703"/>
      <c r="D5730" s="704"/>
      <c r="E5730" s="705"/>
      <c r="F5730" s="705"/>
      <c r="G5730" s="704"/>
      <c r="H5730" s="706" t="s">
        <v>307</v>
      </c>
      <c r="I5730" s="707">
        <f>SUM(H5727:H5729)</f>
        <v>181.9337903973333</v>
      </c>
    </row>
    <row r="5731" spans="2:10" ht="15.75" thickBot="1"/>
    <row r="5732" spans="2:10" ht="33" customHeight="1" thickBot="1">
      <c r="B5732" s="571"/>
      <c r="C5732" s="572" t="str">
        <f>+$C$2</f>
        <v>MANTENIMIENTO RESTAURANTES ESCOLARES</v>
      </c>
      <c r="D5732" s="573"/>
      <c r="E5732" s="573"/>
      <c r="F5732" s="573"/>
      <c r="G5732" s="574"/>
      <c r="H5732" s="575"/>
      <c r="I5732" s="576"/>
    </row>
    <row r="5733" spans="2:10" ht="33" customHeight="1" thickBot="1">
      <c r="B5733" s="577"/>
      <c r="C5733" s="578" t="str">
        <f>+$C$3</f>
        <v>GOBERNACION DE ANTIOQUIA</v>
      </c>
      <c r="D5733" s="579"/>
      <c r="E5733" s="579"/>
      <c r="F5733" s="579"/>
      <c r="G5733" s="580"/>
      <c r="H5733" s="581"/>
      <c r="I5733" s="582"/>
    </row>
    <row r="5734" spans="2:10" ht="15.75" thickBot="1">
      <c r="B5734" s="593"/>
      <c r="I5734" s="595"/>
    </row>
    <row r="5735" spans="2:10" ht="15.75" thickBot="1">
      <c r="B5735" s="523" t="s">
        <v>6</v>
      </c>
      <c r="C5735" s="773" t="str">
        <f>INDEX(ACTIVIDADES!$C:$C,MATCH(B5736,ACTIVIDADES!$B:$B,0))</f>
        <v>Suministro e instalación de ENCHAPE EN CERÁMICA formato y color a definir, en formato máximo 0.20m*0.20m. Incluye material de pega, separadores y emboquillado.</v>
      </c>
      <c r="D5735" s="774"/>
      <c r="E5735" s="774"/>
      <c r="F5735" s="774"/>
      <c r="G5735" s="775"/>
      <c r="H5735" s="587" t="s">
        <v>289</v>
      </c>
      <c r="I5735" s="588" t="s">
        <v>290</v>
      </c>
    </row>
    <row r="5736" spans="2:10">
      <c r="B5736" s="779">
        <f>+ACTIVIDADES!B173</f>
        <v>15.04</v>
      </c>
      <c r="C5736" s="776"/>
      <c r="D5736" s="777"/>
      <c r="E5736" s="777"/>
      <c r="F5736" s="777"/>
      <c r="G5736" s="778"/>
      <c r="H5736" s="585">
        <f>IF(I5739=0,0,I5760/I5739)</f>
        <v>0.56951137905051719</v>
      </c>
      <c r="I5736" s="688">
        <f>IF(I5739=0,0,I5766/I5739)</f>
        <v>0.39261150184856602</v>
      </c>
    </row>
    <row r="5737" spans="2:10" ht="15.75" thickBot="1">
      <c r="B5737" s="780"/>
      <c r="C5737" s="776"/>
      <c r="D5737" s="777"/>
      <c r="E5737" s="777"/>
      <c r="F5737" s="777"/>
      <c r="G5737" s="778"/>
      <c r="H5737" s="587" t="s">
        <v>291</v>
      </c>
      <c r="I5737" s="588" t="s">
        <v>292</v>
      </c>
    </row>
    <row r="5738" spans="2:10" ht="15.75" thickBot="1">
      <c r="B5738" s="523" t="s">
        <v>22</v>
      </c>
      <c r="C5738" s="776"/>
      <c r="D5738" s="777"/>
      <c r="E5738" s="777"/>
      <c r="F5738" s="777"/>
      <c r="G5738" s="778"/>
      <c r="H5738" s="585">
        <f>IF(I5739=0,0,I5775/I5739)</f>
        <v>3.3951004082431208E-2</v>
      </c>
      <c r="I5738" s="688">
        <f>IF(I5739=0,0,I5781/I5739)</f>
        <v>3.9261150184856609E-3</v>
      </c>
    </row>
    <row r="5739" spans="2:10">
      <c r="B5739" s="565" t="str">
        <f>INDEX(ACTIVIDADES!$D:$D,MATCH(B5736,ACTIVIDADES!$B:$B,0))</f>
        <v>m²</v>
      </c>
      <c r="C5739" s="776"/>
      <c r="D5739" s="777"/>
      <c r="E5739" s="777"/>
      <c r="F5739" s="777"/>
      <c r="G5739" s="778"/>
      <c r="H5739" s="689" t="s">
        <v>293</v>
      </c>
      <c r="I5739" s="690">
        <f>SUM(I5760:I5781)</f>
        <v>99298.701246498866</v>
      </c>
      <c r="J5739" s="570">
        <f>+B5736</f>
        <v>15.04</v>
      </c>
    </row>
    <row r="5740" spans="2:10">
      <c r="B5740" s="599"/>
      <c r="C5740" s="691" t="s">
        <v>294</v>
      </c>
      <c r="D5740" s="601"/>
      <c r="E5740" s="602"/>
      <c r="F5740" s="602"/>
      <c r="G5740" s="601"/>
      <c r="H5740" s="602"/>
      <c r="I5740" s="692"/>
    </row>
    <row r="5741" spans="2:10">
      <c r="B5741" s="693" t="s">
        <v>295</v>
      </c>
      <c r="C5741" s="694" t="s">
        <v>296</v>
      </c>
      <c r="D5741" s="598" t="s">
        <v>297</v>
      </c>
      <c r="E5741" s="598" t="s">
        <v>298</v>
      </c>
      <c r="F5741" s="598" t="s">
        <v>299</v>
      </c>
      <c r="G5741" s="598" t="s">
        <v>300</v>
      </c>
      <c r="H5741" s="598" t="s">
        <v>301</v>
      </c>
      <c r="I5741" s="692"/>
    </row>
    <row r="5742" spans="2:10">
      <c r="B5742" s="599"/>
      <c r="C5742" s="606" t="s">
        <v>594</v>
      </c>
      <c r="D5742" s="601" t="str">
        <f>IFERROR(INDEX(INSUMOS!$C:$C,MATCH(C5742,INSUMOS!$B:$B,0)),"")</f>
        <v>m2</v>
      </c>
      <c r="E5742" s="100">
        <v>1</v>
      </c>
      <c r="F5742" s="603">
        <f>IFERROR(INDEX(INSUMOS!$D:$D,MATCH(C5742,INSUMOS!$B:$B,0)),"")</f>
        <v>35000</v>
      </c>
      <c r="G5742" s="615">
        <v>0.1</v>
      </c>
      <c r="H5742" s="603">
        <f>IFERROR(G5742*F5742*E5742+F5742*E5742,0)</f>
        <v>38500</v>
      </c>
      <c r="I5742" s="692"/>
    </row>
    <row r="5743" spans="2:10">
      <c r="B5743" s="599"/>
      <c r="C5743" s="606" t="s">
        <v>595</v>
      </c>
      <c r="D5743" s="601" t="str">
        <f>IFERROR(INDEX(INSUMOS!$C:$C,MATCH(C5743,INSUMOS!$B:$B,0)),"")</f>
        <v>kg</v>
      </c>
      <c r="E5743" s="478">
        <v>7</v>
      </c>
      <c r="F5743" s="603">
        <f>IFERROR(INDEX(INSUMOS!$D:$D,MATCH(C5743,INSUMOS!$B:$B,0)),"")</f>
        <v>1611.9271835455545</v>
      </c>
      <c r="G5743" s="615"/>
      <c r="H5743" s="603">
        <f t="shared" ref="H5743:H5759" si="149">IFERROR(G5743*F5743*E5743+F5743*E5743,0)</f>
        <v>11283.490284818881</v>
      </c>
      <c r="I5743" s="692"/>
    </row>
    <row r="5744" spans="2:10" ht="30">
      <c r="B5744" s="599"/>
      <c r="C5744" s="606" t="s">
        <v>596</v>
      </c>
      <c r="D5744" s="601" t="str">
        <f>IFERROR(INDEX(INSUMOS!$C:$C,MATCH(C5744,INSUMOS!$B:$B,0)),"")</f>
        <v>kg</v>
      </c>
      <c r="E5744" s="478">
        <v>0.55000000000000004</v>
      </c>
      <c r="F5744" s="603">
        <f>IFERROR(INDEX(INSUMOS!$D:$D,MATCH(C5744,INSUMOS!$B:$B,0)),"")</f>
        <v>6190</v>
      </c>
      <c r="G5744" s="615"/>
      <c r="H5744" s="603">
        <f t="shared" si="149"/>
        <v>3404.5000000000005</v>
      </c>
      <c r="I5744" s="692"/>
    </row>
    <row r="5745" spans="2:9">
      <c r="B5745" s="599"/>
      <c r="C5745" s="606" t="s">
        <v>597</v>
      </c>
      <c r="D5745" s="601" t="str">
        <f>IFERROR(INDEX(INSUMOS!$C:$C,MATCH(C5745,INSUMOS!$B:$B,0)),"")</f>
        <v>m</v>
      </c>
      <c r="E5745" s="478">
        <v>0.45</v>
      </c>
      <c r="F5745" s="603">
        <f>IFERROR(INDEX(INSUMOS!$D:$D,MATCH(C5745,INSUMOS!$B:$B,0)),"")</f>
        <v>2875</v>
      </c>
      <c r="G5745" s="615"/>
      <c r="H5745" s="603">
        <f t="shared" si="149"/>
        <v>1293.75</v>
      </c>
      <c r="I5745" s="692"/>
    </row>
    <row r="5746" spans="2:9">
      <c r="B5746" s="599"/>
      <c r="C5746" s="722" t="s">
        <v>421</v>
      </c>
      <c r="D5746" s="601" t="str">
        <f>IFERROR(INDEX(INSUMOS!$C:$C,MATCH(C5746,INSUMOS!$B:$B,0)),"")</f>
        <v>kg</v>
      </c>
      <c r="E5746" s="478">
        <v>0.05</v>
      </c>
      <c r="F5746" s="603">
        <f>IFERROR(INDEX(INSUMOS!$D:$D,MATCH(C5746,INSUMOS!$B:$B,0)),"")</f>
        <v>19900</v>
      </c>
      <c r="G5746" s="615"/>
      <c r="H5746" s="603">
        <f t="shared" si="149"/>
        <v>995</v>
      </c>
      <c r="I5746" s="692"/>
    </row>
    <row r="5747" spans="2:9">
      <c r="B5747" s="599"/>
      <c r="C5747" s="624" t="s">
        <v>598</v>
      </c>
      <c r="D5747" s="601" t="str">
        <f>IFERROR(INDEX(INSUMOS!$C:$C,MATCH(C5747,INSUMOS!$B:$B,0)),"")</f>
        <v>bolsa</v>
      </c>
      <c r="E5747" s="478">
        <v>8.3333333333333329E-2</v>
      </c>
      <c r="F5747" s="603">
        <f>IFERROR(INDEX(INSUMOS!$D:$D,MATCH(C5747,INSUMOS!$B:$B,0)),"")</f>
        <v>12900</v>
      </c>
      <c r="G5747" s="615"/>
      <c r="H5747" s="603">
        <f t="shared" si="149"/>
        <v>1075</v>
      </c>
      <c r="I5747" s="692"/>
    </row>
    <row r="5748" spans="2:9">
      <c r="B5748" s="599"/>
      <c r="C5748" s="708"/>
      <c r="D5748" s="601" t="str">
        <f>IFERROR(INDEX(INSUMOS!$C:$C,MATCH(C5748,INSUMOS!$B:$B,0)),"")</f>
        <v/>
      </c>
      <c r="E5748" s="478"/>
      <c r="F5748" s="603" t="str">
        <f>IFERROR(INDEX(INSUMOS!$D:$D,MATCH(C5748,INSUMOS!$B:$B,0)),"")</f>
        <v/>
      </c>
      <c r="G5748" s="615"/>
      <c r="H5748" s="603">
        <f t="shared" si="149"/>
        <v>0</v>
      </c>
      <c r="I5748" s="692"/>
    </row>
    <row r="5749" spans="2:9">
      <c r="B5749" s="599"/>
      <c r="C5749" s="708"/>
      <c r="D5749" s="601" t="str">
        <f>IFERROR(INDEX(INSUMOS!$C:$C,MATCH(C5749,INSUMOS!$B:$B,0)),"")</f>
        <v/>
      </c>
      <c r="E5749" s="478"/>
      <c r="F5749" s="603" t="str">
        <f>IFERROR(INDEX(INSUMOS!$D:$D,MATCH(C5749,INSUMOS!$B:$B,0)),"")</f>
        <v/>
      </c>
      <c r="G5749" s="615"/>
      <c r="H5749" s="603">
        <f t="shared" si="149"/>
        <v>0</v>
      </c>
      <c r="I5749" s="692"/>
    </row>
    <row r="5750" spans="2:9">
      <c r="B5750" s="599"/>
      <c r="C5750" s="708"/>
      <c r="D5750" s="601" t="str">
        <f>IFERROR(INDEX(INSUMOS!$C:$C,MATCH(C5750,INSUMOS!$B:$B,0)),"")</f>
        <v/>
      </c>
      <c r="E5750" s="478"/>
      <c r="F5750" s="603" t="str">
        <f>IFERROR(INDEX(INSUMOS!$D:$D,MATCH(C5750,INSUMOS!$B:$B,0)),"")</f>
        <v/>
      </c>
      <c r="G5750" s="615"/>
      <c r="H5750" s="603">
        <f t="shared" si="149"/>
        <v>0</v>
      </c>
      <c r="I5750" s="692"/>
    </row>
    <row r="5751" spans="2:9">
      <c r="B5751" s="599"/>
      <c r="C5751" s="708"/>
      <c r="D5751" s="601" t="str">
        <f>IFERROR(INDEX(INSUMOS!$C:$C,MATCH(C5751,INSUMOS!$B:$B,0)),"")</f>
        <v/>
      </c>
      <c r="E5751" s="478"/>
      <c r="F5751" s="603" t="str">
        <f>IFERROR(INDEX(INSUMOS!$D:$D,MATCH(C5751,INSUMOS!$B:$B,0)),"")</f>
        <v/>
      </c>
      <c r="G5751" s="615"/>
      <c r="H5751" s="603">
        <f t="shared" si="149"/>
        <v>0</v>
      </c>
      <c r="I5751" s="692"/>
    </row>
    <row r="5752" spans="2:9">
      <c r="B5752" s="599"/>
      <c r="C5752" s="708"/>
      <c r="D5752" s="601" t="str">
        <f>IFERROR(INDEX(INSUMOS!$C:$C,MATCH(C5752,INSUMOS!$B:$B,0)),"")</f>
        <v/>
      </c>
      <c r="E5752" s="478"/>
      <c r="F5752" s="603" t="str">
        <f>IFERROR(INDEX(INSUMOS!$D:$D,MATCH(C5752,INSUMOS!$B:$B,0)),"")</f>
        <v/>
      </c>
      <c r="G5752" s="615"/>
      <c r="H5752" s="603">
        <f t="shared" si="149"/>
        <v>0</v>
      </c>
      <c r="I5752" s="692"/>
    </row>
    <row r="5753" spans="2:9">
      <c r="B5753" s="599"/>
      <c r="C5753" s="708"/>
      <c r="D5753" s="601" t="str">
        <f>IFERROR(INDEX(INSUMOS!$C:$C,MATCH(C5753,INSUMOS!$B:$B,0)),"")</f>
        <v/>
      </c>
      <c r="E5753" s="478"/>
      <c r="F5753" s="603" t="str">
        <f>IFERROR(INDEX(INSUMOS!$D:$D,MATCH(C5753,INSUMOS!$B:$B,0)),"")</f>
        <v/>
      </c>
      <c r="G5753" s="615"/>
      <c r="H5753" s="603">
        <f t="shared" si="149"/>
        <v>0</v>
      </c>
      <c r="I5753" s="692"/>
    </row>
    <row r="5754" spans="2:9">
      <c r="B5754" s="599"/>
      <c r="C5754" s="708"/>
      <c r="D5754" s="601" t="str">
        <f>IFERROR(INDEX(INSUMOS!$C:$C,MATCH(C5754,INSUMOS!$B:$B,0)),"")</f>
        <v/>
      </c>
      <c r="E5754" s="478"/>
      <c r="F5754" s="603" t="str">
        <f>IFERROR(INDEX(INSUMOS!$D:$D,MATCH(C5754,INSUMOS!$B:$B,0)),"")</f>
        <v/>
      </c>
      <c r="G5754" s="615"/>
      <c r="H5754" s="603">
        <f t="shared" si="149"/>
        <v>0</v>
      </c>
      <c r="I5754" s="692"/>
    </row>
    <row r="5755" spans="2:9">
      <c r="B5755" s="599"/>
      <c r="C5755" s="708"/>
      <c r="D5755" s="601" t="str">
        <f>IFERROR(INDEX(INSUMOS!$C:$C,MATCH(C5755,INSUMOS!$B:$B,0)),"")</f>
        <v/>
      </c>
      <c r="E5755" s="478"/>
      <c r="F5755" s="603" t="str">
        <f>IFERROR(INDEX(INSUMOS!$D:$D,MATCH(C5755,INSUMOS!$B:$B,0)),"")</f>
        <v/>
      </c>
      <c r="G5755" s="615"/>
      <c r="H5755" s="603">
        <f t="shared" si="149"/>
        <v>0</v>
      </c>
      <c r="I5755" s="692"/>
    </row>
    <row r="5756" spans="2:9">
      <c r="B5756" s="599"/>
      <c r="C5756" s="708"/>
      <c r="D5756" s="601" t="str">
        <f>IFERROR(INDEX(INSUMOS!$C:$C,MATCH(C5756,INSUMOS!$B:$B,0)),"")</f>
        <v/>
      </c>
      <c r="E5756" s="478"/>
      <c r="F5756" s="603" t="str">
        <f>IFERROR(INDEX(INSUMOS!$D:$D,MATCH(C5756,INSUMOS!$B:$B,0)),"")</f>
        <v/>
      </c>
      <c r="G5756" s="615"/>
      <c r="H5756" s="603">
        <f t="shared" si="149"/>
        <v>0</v>
      </c>
      <c r="I5756" s="692"/>
    </row>
    <row r="5757" spans="2:9">
      <c r="B5757" s="599"/>
      <c r="C5757" s="708"/>
      <c r="D5757" s="601" t="str">
        <f>IFERROR(INDEX(INSUMOS!$C:$C,MATCH(C5757,INSUMOS!$B:$B,0)),"")</f>
        <v/>
      </c>
      <c r="E5757" s="478"/>
      <c r="F5757" s="603" t="str">
        <f>IFERROR(INDEX(INSUMOS!$D:$D,MATCH(C5757,INSUMOS!$B:$B,0)),"")</f>
        <v/>
      </c>
      <c r="G5757" s="615"/>
      <c r="H5757" s="603">
        <f t="shared" si="149"/>
        <v>0</v>
      </c>
      <c r="I5757" s="692"/>
    </row>
    <row r="5758" spans="2:9">
      <c r="B5758" s="599"/>
      <c r="C5758" s="708"/>
      <c r="D5758" s="601" t="str">
        <f>IFERROR(INDEX(INSUMOS!$C:$C,MATCH(C5758,INSUMOS!$B:$B,0)),"")</f>
        <v/>
      </c>
      <c r="E5758" s="478"/>
      <c r="F5758" s="603" t="str">
        <f>IFERROR(INDEX(INSUMOS!$D:$D,MATCH(C5758,INSUMOS!$B:$B,0)),"")</f>
        <v/>
      </c>
      <c r="G5758" s="615"/>
      <c r="H5758" s="603">
        <f t="shared" si="149"/>
        <v>0</v>
      </c>
      <c r="I5758" s="692"/>
    </row>
    <row r="5759" spans="2:9">
      <c r="B5759" s="599"/>
      <c r="C5759" s="708"/>
      <c r="D5759" s="601" t="str">
        <f>IFERROR(INDEX(INSUMOS!$C:$C,MATCH(C5759,INSUMOS!$B:$B,0)),"")</f>
        <v/>
      </c>
      <c r="E5759" s="712"/>
      <c r="F5759" s="603" t="str">
        <f>IFERROR(INDEX(INSUMOS!$D:$D,MATCH(C5759,INSUMOS!$B:$B,0)),"")</f>
        <v/>
      </c>
      <c r="G5759" s="615"/>
      <c r="H5759" s="603">
        <f t="shared" si="149"/>
        <v>0</v>
      </c>
      <c r="I5759" s="692"/>
    </row>
    <row r="5760" spans="2:9">
      <c r="B5760" s="599"/>
      <c r="C5760" s="606"/>
      <c r="D5760" s="601"/>
      <c r="E5760" s="602"/>
      <c r="F5760" s="602"/>
      <c r="G5760" s="601"/>
      <c r="H5760" s="614" t="s">
        <v>307</v>
      </c>
      <c r="I5760" s="699">
        <f>SUM(H5742:H5759)</f>
        <v>56551.740284818879</v>
      </c>
    </row>
    <row r="5761" spans="2:9">
      <c r="B5761" s="599"/>
      <c r="C5761" s="691" t="s">
        <v>308</v>
      </c>
      <c r="D5761" s="601"/>
      <c r="E5761" s="602"/>
      <c r="F5761" s="602"/>
      <c r="G5761" s="601"/>
      <c r="H5761" s="602"/>
      <c r="I5761" s="692"/>
    </row>
    <row r="5762" spans="2:9">
      <c r="B5762" s="693" t="s">
        <v>295</v>
      </c>
      <c r="C5762" s="694" t="s">
        <v>296</v>
      </c>
      <c r="D5762" s="598" t="s">
        <v>309</v>
      </c>
      <c r="E5762" s="612" t="s">
        <v>310</v>
      </c>
      <c r="F5762" s="612"/>
      <c r="G5762" s="613" t="s">
        <v>311</v>
      </c>
      <c r="H5762" s="614" t="s">
        <v>301</v>
      </c>
      <c r="I5762" s="692"/>
    </row>
    <row r="5763" spans="2:9">
      <c r="B5763" s="599"/>
      <c r="C5763" s="606" t="s">
        <v>330</v>
      </c>
      <c r="D5763" s="601">
        <v>1</v>
      </c>
      <c r="E5763" s="615">
        <f>IFERROR(INDEX('MANO DE OBRA'!$F:$F,MATCH(C5763,'MANO DE OBRA'!$B:$B,0)),"")</f>
        <v>0.77116642793298318</v>
      </c>
      <c r="F5763" s="603">
        <f>IFERROR(INDEX('MANO DE OBRA'!$J:$J,MATCH(C5763,'MANO DE OBRA'!$B:$B,0)),"")</f>
        <v>169529.21377933328</v>
      </c>
      <c r="G5763" s="83">
        <v>7</v>
      </c>
      <c r="H5763" s="603">
        <f>IFERROR((F5763/G5763)*D5763,0)</f>
        <v>24218.459111333326</v>
      </c>
      <c r="I5763" s="692"/>
    </row>
    <row r="5764" spans="2:9">
      <c r="B5764" s="599"/>
      <c r="C5764" s="606" t="s">
        <v>312</v>
      </c>
      <c r="D5764" s="601">
        <v>1</v>
      </c>
      <c r="E5764" s="615">
        <f>IFERROR(INDEX('MANO DE OBRA'!$F:$F,MATCH(C5764,'MANO DE OBRA'!$B:$B,0)),"")</f>
        <v>0.77116642793298318</v>
      </c>
      <c r="F5764" s="603">
        <f>IFERROR(INDEX('MANO DE OBRA'!$J:$J,MATCH(C5764,'MANO DE OBRA'!$B:$B,0)),"")</f>
        <v>103371.47181666666</v>
      </c>
      <c r="G5764" s="83">
        <f>+G5763</f>
        <v>7</v>
      </c>
      <c r="H5764" s="603">
        <f>IFERROR((F5764/G5764)*D5764,0)</f>
        <v>14767.353116666665</v>
      </c>
      <c r="I5764" s="692"/>
    </row>
    <row r="5765" spans="2:9">
      <c r="B5765" s="599"/>
      <c r="C5765" s="606"/>
      <c r="D5765" s="601"/>
      <c r="E5765" s="615" t="str">
        <f>IFERROR(INDEX('MANO DE OBRA'!$F:$F,MATCH(C5765,'MANO DE OBRA'!$B:$B,0)),"")</f>
        <v/>
      </c>
      <c r="F5765" s="603" t="str">
        <f>IFERROR(INDEX('MANO DE OBRA'!$J:$J,MATCH(C5765,'MANO DE OBRA'!$B:$B,0)),"")</f>
        <v/>
      </c>
      <c r="G5765" s="83"/>
      <c r="H5765" s="603">
        <f>IFERROR((F5765/G5765)*D5765,0)</f>
        <v>0</v>
      </c>
      <c r="I5765" s="692"/>
    </row>
    <row r="5766" spans="2:9">
      <c r="B5766" s="599"/>
      <c r="C5766" s="606"/>
      <c r="D5766" s="601"/>
      <c r="E5766" s="602"/>
      <c r="F5766" s="603" t="str">
        <f>IFERROR(INDEX('MANO DE OBRA'!$J:$J,MATCH(C5766,'MANO DE OBRA'!$B:$B,0)),"")</f>
        <v/>
      </c>
      <c r="G5766" s="601"/>
      <c r="H5766" s="614" t="s">
        <v>307</v>
      </c>
      <c r="I5766" s="699">
        <f>SUM(H5763:H5765)</f>
        <v>38985.812227999995</v>
      </c>
    </row>
    <row r="5767" spans="2:9">
      <c r="B5767" s="599"/>
      <c r="C5767" s="691" t="s">
        <v>313</v>
      </c>
      <c r="D5767" s="601"/>
      <c r="E5767" s="602"/>
      <c r="F5767" s="602"/>
      <c r="G5767" s="601"/>
      <c r="H5767" s="602"/>
      <c r="I5767" s="692"/>
    </row>
    <row r="5768" spans="2:9" ht="30">
      <c r="B5768" s="693" t="s">
        <v>295</v>
      </c>
      <c r="C5768" s="694" t="s">
        <v>296</v>
      </c>
      <c r="D5768" s="613" t="s">
        <v>238</v>
      </c>
      <c r="E5768" s="613" t="s">
        <v>22</v>
      </c>
      <c r="F5768" s="613" t="s">
        <v>314</v>
      </c>
      <c r="G5768" s="613" t="s">
        <v>315</v>
      </c>
      <c r="H5768" s="613" t="s">
        <v>301</v>
      </c>
      <c r="I5768" s="692"/>
    </row>
    <row r="5769" spans="2:9">
      <c r="B5769" s="599"/>
      <c r="C5769" s="616" t="s">
        <v>316</v>
      </c>
      <c r="D5769" s="615">
        <v>0.05</v>
      </c>
      <c r="E5769" s="602"/>
      <c r="F5769" s="603">
        <f>+I5766</f>
        <v>38985.812227999995</v>
      </c>
      <c r="G5769" s="601">
        <v>1</v>
      </c>
      <c r="H5769" s="603">
        <f>IFERROR(G5769*F5769*D5769,0)</f>
        <v>1949.2906113999998</v>
      </c>
      <c r="I5769" s="692"/>
    </row>
    <row r="5770" spans="2:9">
      <c r="B5770" s="599"/>
      <c r="C5770" s="645" t="s">
        <v>599</v>
      </c>
      <c r="D5770" s="601"/>
      <c r="E5770" s="601" t="str">
        <f>IFERROR(INDEX(INSUMOS!$C:$C,MATCH(C5770,INSUMOS!$B:$B,0)),"")</f>
        <v>día</v>
      </c>
      <c r="F5770" s="700">
        <f>IFERROR(INDEX(INSUMOS!$D:$D,MATCH(C5770,INSUMOS!$B:$B,0)),"")</f>
        <v>11850</v>
      </c>
      <c r="G5770" s="701">
        <v>0.12</v>
      </c>
      <c r="H5770" s="603">
        <f>IFERROR(G5770*F5770,0)</f>
        <v>1422</v>
      </c>
      <c r="I5770" s="692"/>
    </row>
    <row r="5771" spans="2:9">
      <c r="B5771" s="599"/>
      <c r="C5771" s="606"/>
      <c r="D5771" s="601"/>
      <c r="E5771" s="601" t="str">
        <f>IFERROR(INDEX(INSUMOS!$C:$C,MATCH(C5771,INSUMOS!$B:$B,0)),"")</f>
        <v/>
      </c>
      <c r="F5771" s="700" t="str">
        <f>IFERROR(INDEX(INSUMOS!$D:$D,MATCH(C5771,INSUMOS!$B:$B,0)),"")</f>
        <v/>
      </c>
      <c r="G5771" s="701"/>
      <c r="H5771" s="603">
        <f>IFERROR(G5771*F5771,0)</f>
        <v>0</v>
      </c>
      <c r="I5771" s="692"/>
    </row>
    <row r="5772" spans="2:9">
      <c r="B5772" s="599"/>
      <c r="C5772" s="662"/>
      <c r="D5772" s="601"/>
      <c r="E5772" s="601" t="str">
        <f>IFERROR(INDEX(INSUMOS!$C:$C,MATCH(C5772,INSUMOS!$B:$B,0)),"")</f>
        <v/>
      </c>
      <c r="F5772" s="700" t="str">
        <f>IFERROR(INDEX(INSUMOS!$D:$D,MATCH(C5772,INSUMOS!$B:$B,0)),"")</f>
        <v/>
      </c>
      <c r="G5772" s="701"/>
      <c r="H5772" s="603">
        <f>IFERROR(G5772*F5772,0)</f>
        <v>0</v>
      </c>
      <c r="I5772" s="692"/>
    </row>
    <row r="5773" spans="2:9">
      <c r="B5773" s="599"/>
      <c r="C5773" s="662"/>
      <c r="D5773" s="601"/>
      <c r="E5773" s="601" t="str">
        <f>IFERROR(INDEX(INSUMOS!$C:$C,MATCH(C5773,INSUMOS!$B:$B,0)),"")</f>
        <v/>
      </c>
      <c r="F5773" s="700" t="str">
        <f>IFERROR(INDEX(INSUMOS!$D:$D,MATCH(C5773,INSUMOS!$B:$B,0)),"")</f>
        <v/>
      </c>
      <c r="G5773" s="701"/>
      <c r="H5773" s="603">
        <f>IFERROR(G5773*F5773,0)</f>
        <v>0</v>
      </c>
      <c r="I5773" s="692"/>
    </row>
    <row r="5774" spans="2:9">
      <c r="B5774" s="599"/>
      <c r="C5774" s="662"/>
      <c r="D5774" s="601"/>
      <c r="E5774" s="601" t="str">
        <f>IFERROR(INDEX(INSUMOS!$C:$C,MATCH(C5774,INSUMOS!$B:$B,0)),"")</f>
        <v/>
      </c>
      <c r="F5774" s="700" t="str">
        <f>IFERROR(INDEX(INSUMOS!$D:$D,MATCH(C5774,INSUMOS!$B:$B,0)),"")</f>
        <v/>
      </c>
      <c r="G5774" s="701"/>
      <c r="H5774" s="603">
        <f>IFERROR(G5774*F5774,0)</f>
        <v>0</v>
      </c>
      <c r="I5774" s="692"/>
    </row>
    <row r="5775" spans="2:9">
      <c r="B5775" s="599"/>
      <c r="C5775" s="606"/>
      <c r="D5775" s="601"/>
      <c r="E5775" s="601" t="str">
        <f>IFERROR(INDEX(INSUMOS!$C:$C,MATCH(C5775,INSUMOS!$B:$B,0)),"")</f>
        <v/>
      </c>
      <c r="F5775" s="602"/>
      <c r="G5775" s="601"/>
      <c r="H5775" s="614" t="s">
        <v>307</v>
      </c>
      <c r="I5775" s="699">
        <f>SUM(H5769:H5774)</f>
        <v>3371.2906113999998</v>
      </c>
    </row>
    <row r="5776" spans="2:9">
      <c r="B5776" s="599"/>
      <c r="C5776" s="691" t="s">
        <v>317</v>
      </c>
      <c r="D5776" s="601"/>
      <c r="E5776" s="602"/>
      <c r="F5776" s="602"/>
      <c r="G5776" s="601"/>
      <c r="H5776" s="602"/>
      <c r="I5776" s="692"/>
    </row>
    <row r="5777" spans="2:10" ht="30">
      <c r="B5777" s="693" t="s">
        <v>295</v>
      </c>
      <c r="C5777" s="694" t="s">
        <v>296</v>
      </c>
      <c r="D5777" s="613" t="s">
        <v>238</v>
      </c>
      <c r="E5777" s="613" t="s">
        <v>22</v>
      </c>
      <c r="F5777" s="613" t="s">
        <v>314</v>
      </c>
      <c r="G5777" s="613" t="s">
        <v>315</v>
      </c>
      <c r="H5777" s="598" t="s">
        <v>301</v>
      </c>
      <c r="I5777" s="692"/>
    </row>
    <row r="5778" spans="2:10">
      <c r="B5778" s="599"/>
      <c r="C5778" s="616" t="s">
        <v>461</v>
      </c>
      <c r="D5778" s="615">
        <v>0.01</v>
      </c>
      <c r="E5778" s="617">
        <v>1</v>
      </c>
      <c r="F5778" s="603">
        <f>+I5766</f>
        <v>38985.812227999995</v>
      </c>
      <c r="G5778" s="601">
        <v>0.01</v>
      </c>
      <c r="H5778" s="603">
        <f>IFERROR(G5778*F5778,0)</f>
        <v>389.85812227999998</v>
      </c>
      <c r="I5778" s="692"/>
    </row>
    <row r="5779" spans="2:10">
      <c r="B5779" s="599"/>
      <c r="C5779" s="662"/>
      <c r="E5779" s="601" t="str">
        <f>IFERROR(INDEX(INSUMOS!$C:$C,MATCH(C5779,INSUMOS!$B:$B,0)),"")</f>
        <v/>
      </c>
      <c r="F5779" s="603" t="str">
        <f>IFERROR(INDEX(INSUMOS!$D:$D,MATCH(C5779,INSUMOS!$B:$B,0)),"")</f>
        <v/>
      </c>
      <c r="G5779" s="601">
        <v>1</v>
      </c>
      <c r="H5779" s="603">
        <f>IFERROR(G5779*F5779,0)</f>
        <v>0</v>
      </c>
      <c r="I5779" s="692"/>
    </row>
    <row r="5780" spans="2:10">
      <c r="B5780" s="599"/>
      <c r="C5780" s="606"/>
      <c r="D5780" s="601" t="str">
        <f>IFERROR(INDEX(INSUMOS!$C:$C,MATCH(C5780,INSUMOS!$B:$B,0)),"")</f>
        <v/>
      </c>
      <c r="E5780" s="602"/>
      <c r="F5780" s="603" t="str">
        <f>IFERROR(INDEX(INSUMOS!$D:$D,MATCH(C5780,INSUMOS!$B:$B,0)),"")</f>
        <v/>
      </c>
      <c r="G5780" s="601"/>
      <c r="H5780" s="603">
        <f>IFERROR(G5780*F5780,0)</f>
        <v>0</v>
      </c>
      <c r="I5780" s="692"/>
    </row>
    <row r="5781" spans="2:10" ht="15.75" thickBot="1">
      <c r="B5781" s="702"/>
      <c r="C5781" s="703"/>
      <c r="D5781" s="704"/>
      <c r="E5781" s="705"/>
      <c r="F5781" s="705"/>
      <c r="G5781" s="704"/>
      <c r="H5781" s="706" t="s">
        <v>307</v>
      </c>
      <c r="I5781" s="707">
        <f>SUM(H5778:H5780)</f>
        <v>389.85812227999998</v>
      </c>
    </row>
    <row r="5782" spans="2:10" ht="15.75" thickBot="1"/>
    <row r="5783" spans="2:10" ht="33" customHeight="1" thickBot="1">
      <c r="B5783" s="571"/>
      <c r="C5783" s="572" t="str">
        <f>+$C$2</f>
        <v>MANTENIMIENTO RESTAURANTES ESCOLARES</v>
      </c>
      <c r="D5783" s="573"/>
      <c r="E5783" s="573"/>
      <c r="F5783" s="573"/>
      <c r="G5783" s="574"/>
      <c r="H5783" s="575"/>
      <c r="I5783" s="576"/>
    </row>
    <row r="5784" spans="2:10" ht="33" customHeight="1" thickBot="1">
      <c r="B5784" s="577"/>
      <c r="C5784" s="578" t="str">
        <f>+$C$3</f>
        <v>GOBERNACION DE ANTIOQUIA</v>
      </c>
      <c r="D5784" s="579"/>
      <c r="E5784" s="579"/>
      <c r="F5784" s="579"/>
      <c r="G5784" s="580"/>
      <c r="H5784" s="581"/>
      <c r="I5784" s="582"/>
    </row>
    <row r="5785" spans="2:10" ht="15.75" thickBot="1">
      <c r="B5785" s="593"/>
      <c r="I5785" s="595"/>
    </row>
    <row r="5786" spans="2:10" ht="15.75" thickBot="1">
      <c r="B5786" s="523" t="s">
        <v>6</v>
      </c>
      <c r="C5786" s="773" t="str">
        <f>INDEX(ACTIVIDADES!$C:$C,MATCH(B5787,ACTIVIDADES!$B:$B,0))</f>
        <v>Suministro e instalación de ENCHAPE EN CERÁMICA formato y color a definir, en formato máximo 0.30m*0.30m. Incluye material de pega, separadores y emboquillado.</v>
      </c>
      <c r="D5786" s="774"/>
      <c r="E5786" s="774"/>
      <c r="F5786" s="774"/>
      <c r="G5786" s="775"/>
      <c r="H5786" s="587" t="s">
        <v>289</v>
      </c>
      <c r="I5786" s="588" t="s">
        <v>290</v>
      </c>
    </row>
    <row r="5787" spans="2:10">
      <c r="B5787" s="779">
        <f>+ACTIVIDADES!B174</f>
        <v>15.049999999999999</v>
      </c>
      <c r="C5787" s="776"/>
      <c r="D5787" s="777"/>
      <c r="E5787" s="777"/>
      <c r="F5787" s="777"/>
      <c r="G5787" s="778"/>
      <c r="H5787" s="585">
        <f>IF(I5790=0,0,I5811/I5790)</f>
        <v>0.64371208791587586</v>
      </c>
      <c r="I5787" s="688">
        <f>IF(I5790=0,0,I5817/I5790)</f>
        <v>0.32493944194230601</v>
      </c>
    </row>
    <row r="5788" spans="2:10" ht="15.75" thickBot="1">
      <c r="B5788" s="780"/>
      <c r="C5788" s="776"/>
      <c r="D5788" s="777"/>
      <c r="E5788" s="777"/>
      <c r="F5788" s="777"/>
      <c r="G5788" s="778"/>
      <c r="H5788" s="587" t="s">
        <v>291</v>
      </c>
      <c r="I5788" s="588" t="s">
        <v>292</v>
      </c>
    </row>
    <row r="5789" spans="2:10" ht="15.75" thickBot="1">
      <c r="B5789" s="523" t="s">
        <v>22</v>
      </c>
      <c r="C5789" s="776"/>
      <c r="D5789" s="777"/>
      <c r="E5789" s="777"/>
      <c r="F5789" s="777"/>
      <c r="G5789" s="778"/>
      <c r="H5789" s="585">
        <f>IF(I5790=0,0,I5826/I5790)</f>
        <v>2.8099075722395173E-2</v>
      </c>
      <c r="I5789" s="688">
        <f>IF(I5790=0,0,I5832/I5790)</f>
        <v>3.2493944194230602E-3</v>
      </c>
    </row>
    <row r="5790" spans="2:10">
      <c r="B5790" s="565" t="str">
        <f>INDEX(ACTIVIDADES!$D:$D,MATCH(B5787,ACTIVIDADES!$B:$B,0))</f>
        <v>m²</v>
      </c>
      <c r="C5790" s="776"/>
      <c r="D5790" s="777"/>
      <c r="E5790" s="777"/>
      <c r="F5790" s="777"/>
      <c r="G5790" s="778"/>
      <c r="H5790" s="689" t="s">
        <v>293</v>
      </c>
      <c r="I5790" s="690">
        <f>SUM(I5811:I5832)</f>
        <v>119978.70124649887</v>
      </c>
      <c r="J5790" s="570">
        <f>+B5787</f>
        <v>15.049999999999999</v>
      </c>
    </row>
    <row r="5791" spans="2:10">
      <c r="B5791" s="599"/>
      <c r="C5791" s="691" t="s">
        <v>294</v>
      </c>
      <c r="D5791" s="601"/>
      <c r="E5791" s="602"/>
      <c r="F5791" s="602"/>
      <c r="G5791" s="601"/>
      <c r="H5791" s="602"/>
      <c r="I5791" s="692"/>
    </row>
    <row r="5792" spans="2:10">
      <c r="B5792" s="693" t="s">
        <v>295</v>
      </c>
      <c r="C5792" s="694" t="s">
        <v>296</v>
      </c>
      <c r="D5792" s="598" t="s">
        <v>297</v>
      </c>
      <c r="E5792" s="598" t="s">
        <v>298</v>
      </c>
      <c r="F5792" s="598" t="s">
        <v>299</v>
      </c>
      <c r="G5792" s="598" t="s">
        <v>300</v>
      </c>
      <c r="H5792" s="598" t="s">
        <v>301</v>
      </c>
      <c r="I5792" s="692"/>
    </row>
    <row r="5793" spans="2:9">
      <c r="B5793" s="599"/>
      <c r="C5793" s="624" t="s">
        <v>600</v>
      </c>
      <c r="D5793" s="601" t="str">
        <f>IFERROR(INDEX(INSUMOS!$C:$C,MATCH(C5793,INSUMOS!$B:$B,0)),"")</f>
        <v>m2</v>
      </c>
      <c r="E5793" s="100">
        <v>1</v>
      </c>
      <c r="F5793" s="603">
        <f>IFERROR(INDEX(INSUMOS!$D:$D,MATCH(C5793,INSUMOS!$B:$B,0)),"")</f>
        <v>53800</v>
      </c>
      <c r="G5793" s="615">
        <v>0.1</v>
      </c>
      <c r="H5793" s="603">
        <f>IFERROR(G5793*F5793*E5793+F5793*E5793,0)</f>
        <v>59180</v>
      </c>
      <c r="I5793" s="692"/>
    </row>
    <row r="5794" spans="2:9">
      <c r="B5794" s="599"/>
      <c r="C5794" s="624" t="s">
        <v>595</v>
      </c>
      <c r="D5794" s="601" t="str">
        <f>IFERROR(INDEX(INSUMOS!$C:$C,MATCH(C5794,INSUMOS!$B:$B,0)),"")</f>
        <v>kg</v>
      </c>
      <c r="E5794" s="478">
        <v>7</v>
      </c>
      <c r="F5794" s="603">
        <f>IFERROR(INDEX(INSUMOS!$D:$D,MATCH(C5794,INSUMOS!$B:$B,0)),"")</f>
        <v>1611.9271835455545</v>
      </c>
      <c r="G5794" s="615"/>
      <c r="H5794" s="603">
        <f t="shared" ref="H5794:H5810" si="150">IFERROR(G5794*F5794*E5794+F5794*E5794,0)</f>
        <v>11283.490284818881</v>
      </c>
      <c r="I5794" s="692"/>
    </row>
    <row r="5795" spans="2:9" ht="30">
      <c r="B5795" s="599"/>
      <c r="C5795" s="624" t="s">
        <v>596</v>
      </c>
      <c r="D5795" s="601" t="str">
        <f>IFERROR(INDEX(INSUMOS!$C:$C,MATCH(C5795,INSUMOS!$B:$B,0)),"")</f>
        <v>kg</v>
      </c>
      <c r="E5795" s="478">
        <v>0.55000000000000004</v>
      </c>
      <c r="F5795" s="603">
        <f>IFERROR(INDEX(INSUMOS!$D:$D,MATCH(C5795,INSUMOS!$B:$B,0)),"")</f>
        <v>6190</v>
      </c>
      <c r="G5795" s="615"/>
      <c r="H5795" s="603">
        <f t="shared" si="150"/>
        <v>3404.5000000000005</v>
      </c>
      <c r="I5795" s="692"/>
    </row>
    <row r="5796" spans="2:9">
      <c r="B5796" s="599"/>
      <c r="C5796" s="624" t="s">
        <v>597</v>
      </c>
      <c r="D5796" s="601" t="str">
        <f>IFERROR(INDEX(INSUMOS!$C:$C,MATCH(C5796,INSUMOS!$B:$B,0)),"")</f>
        <v>m</v>
      </c>
      <c r="E5796" s="478">
        <v>0.45</v>
      </c>
      <c r="F5796" s="603">
        <f>IFERROR(INDEX(INSUMOS!$D:$D,MATCH(C5796,INSUMOS!$B:$B,0)),"")</f>
        <v>2875</v>
      </c>
      <c r="G5796" s="615"/>
      <c r="H5796" s="603">
        <f t="shared" si="150"/>
        <v>1293.75</v>
      </c>
      <c r="I5796" s="692"/>
    </row>
    <row r="5797" spans="2:9">
      <c r="B5797" s="599"/>
      <c r="C5797" s="624" t="s">
        <v>421</v>
      </c>
      <c r="D5797" s="601" t="str">
        <f>IFERROR(INDEX(INSUMOS!$C:$C,MATCH(C5797,INSUMOS!$B:$B,0)),"")</f>
        <v>kg</v>
      </c>
      <c r="E5797" s="478">
        <v>0.05</v>
      </c>
      <c r="F5797" s="603">
        <f>IFERROR(INDEX(INSUMOS!$D:$D,MATCH(C5797,INSUMOS!$B:$B,0)),"")</f>
        <v>19900</v>
      </c>
      <c r="G5797" s="615"/>
      <c r="H5797" s="603">
        <f t="shared" si="150"/>
        <v>995</v>
      </c>
      <c r="I5797" s="692"/>
    </row>
    <row r="5798" spans="2:9">
      <c r="B5798" s="599"/>
      <c r="C5798" s="624" t="s">
        <v>598</v>
      </c>
      <c r="D5798" s="601" t="str">
        <f>IFERROR(INDEX(INSUMOS!$C:$C,MATCH(C5798,INSUMOS!$B:$B,0)),"")</f>
        <v>bolsa</v>
      </c>
      <c r="E5798" s="478">
        <v>8.3333333333333329E-2</v>
      </c>
      <c r="F5798" s="603">
        <f>IFERROR(INDEX(INSUMOS!$D:$D,MATCH(C5798,INSUMOS!$B:$B,0)),"")</f>
        <v>12900</v>
      </c>
      <c r="G5798" s="615"/>
      <c r="H5798" s="603">
        <f t="shared" si="150"/>
        <v>1075</v>
      </c>
      <c r="I5798" s="692"/>
    </row>
    <row r="5799" spans="2:9">
      <c r="B5799" s="599"/>
      <c r="C5799" s="708"/>
      <c r="D5799" s="601" t="str">
        <f>IFERROR(INDEX(INSUMOS!$C:$C,MATCH(C5799,INSUMOS!$B:$B,0)),"")</f>
        <v/>
      </c>
      <c r="E5799" s="478"/>
      <c r="F5799" s="603" t="str">
        <f>IFERROR(INDEX(INSUMOS!$D:$D,MATCH(C5799,INSUMOS!$B:$B,0)),"")</f>
        <v/>
      </c>
      <c r="G5799" s="615"/>
      <c r="H5799" s="603">
        <f t="shared" si="150"/>
        <v>0</v>
      </c>
      <c r="I5799" s="692"/>
    </row>
    <row r="5800" spans="2:9">
      <c r="B5800" s="599"/>
      <c r="C5800" s="708"/>
      <c r="D5800" s="601" t="str">
        <f>IFERROR(INDEX(INSUMOS!$C:$C,MATCH(C5800,INSUMOS!$B:$B,0)),"")</f>
        <v/>
      </c>
      <c r="E5800" s="478"/>
      <c r="F5800" s="603" t="str">
        <f>IFERROR(INDEX(INSUMOS!$D:$D,MATCH(C5800,INSUMOS!$B:$B,0)),"")</f>
        <v/>
      </c>
      <c r="G5800" s="615"/>
      <c r="H5800" s="603">
        <f t="shared" si="150"/>
        <v>0</v>
      </c>
      <c r="I5800" s="692"/>
    </row>
    <row r="5801" spans="2:9">
      <c r="B5801" s="599"/>
      <c r="C5801" s="708"/>
      <c r="D5801" s="601" t="str">
        <f>IFERROR(INDEX(INSUMOS!$C:$C,MATCH(C5801,INSUMOS!$B:$B,0)),"")</f>
        <v/>
      </c>
      <c r="E5801" s="478"/>
      <c r="F5801" s="603" t="str">
        <f>IFERROR(INDEX(INSUMOS!$D:$D,MATCH(C5801,INSUMOS!$B:$B,0)),"")</f>
        <v/>
      </c>
      <c r="G5801" s="615"/>
      <c r="H5801" s="603">
        <f t="shared" si="150"/>
        <v>0</v>
      </c>
      <c r="I5801" s="692"/>
    </row>
    <row r="5802" spans="2:9">
      <c r="B5802" s="599"/>
      <c r="C5802" s="708"/>
      <c r="D5802" s="601" t="str">
        <f>IFERROR(INDEX(INSUMOS!$C:$C,MATCH(C5802,INSUMOS!$B:$B,0)),"")</f>
        <v/>
      </c>
      <c r="E5802" s="478"/>
      <c r="F5802" s="603" t="str">
        <f>IFERROR(INDEX(INSUMOS!$D:$D,MATCH(C5802,INSUMOS!$B:$B,0)),"")</f>
        <v/>
      </c>
      <c r="G5802" s="615"/>
      <c r="H5802" s="603">
        <f t="shared" si="150"/>
        <v>0</v>
      </c>
      <c r="I5802" s="692"/>
    </row>
    <row r="5803" spans="2:9">
      <c r="B5803" s="599"/>
      <c r="C5803" s="708"/>
      <c r="D5803" s="601" t="str">
        <f>IFERROR(INDEX(INSUMOS!$C:$C,MATCH(C5803,INSUMOS!$B:$B,0)),"")</f>
        <v/>
      </c>
      <c r="E5803" s="478"/>
      <c r="F5803" s="603" t="str">
        <f>IFERROR(INDEX(INSUMOS!$D:$D,MATCH(C5803,INSUMOS!$B:$B,0)),"")</f>
        <v/>
      </c>
      <c r="G5803" s="615"/>
      <c r="H5803" s="603">
        <f t="shared" si="150"/>
        <v>0</v>
      </c>
      <c r="I5803" s="692"/>
    </row>
    <row r="5804" spans="2:9">
      <c r="B5804" s="599"/>
      <c r="C5804" s="708"/>
      <c r="D5804" s="601" t="str">
        <f>IFERROR(INDEX(INSUMOS!$C:$C,MATCH(C5804,INSUMOS!$B:$B,0)),"")</f>
        <v/>
      </c>
      <c r="E5804" s="478"/>
      <c r="F5804" s="603" t="str">
        <f>IFERROR(INDEX(INSUMOS!$D:$D,MATCH(C5804,INSUMOS!$B:$B,0)),"")</f>
        <v/>
      </c>
      <c r="G5804" s="615"/>
      <c r="H5804" s="603">
        <f t="shared" si="150"/>
        <v>0</v>
      </c>
      <c r="I5804" s="692"/>
    </row>
    <row r="5805" spans="2:9">
      <c r="B5805" s="599"/>
      <c r="C5805" s="708"/>
      <c r="D5805" s="601" t="str">
        <f>IFERROR(INDEX(INSUMOS!$C:$C,MATCH(C5805,INSUMOS!$B:$B,0)),"")</f>
        <v/>
      </c>
      <c r="E5805" s="478"/>
      <c r="F5805" s="603" t="str">
        <f>IFERROR(INDEX(INSUMOS!$D:$D,MATCH(C5805,INSUMOS!$B:$B,0)),"")</f>
        <v/>
      </c>
      <c r="G5805" s="615"/>
      <c r="H5805" s="603">
        <f t="shared" si="150"/>
        <v>0</v>
      </c>
      <c r="I5805" s="692"/>
    </row>
    <row r="5806" spans="2:9">
      <c r="B5806" s="599"/>
      <c r="C5806" s="708"/>
      <c r="D5806" s="601" t="str">
        <f>IFERROR(INDEX(INSUMOS!$C:$C,MATCH(C5806,INSUMOS!$B:$B,0)),"")</f>
        <v/>
      </c>
      <c r="E5806" s="478"/>
      <c r="F5806" s="603" t="str">
        <f>IFERROR(INDEX(INSUMOS!$D:$D,MATCH(C5806,INSUMOS!$B:$B,0)),"")</f>
        <v/>
      </c>
      <c r="G5806" s="615"/>
      <c r="H5806" s="603">
        <f t="shared" si="150"/>
        <v>0</v>
      </c>
      <c r="I5806" s="692"/>
    </row>
    <row r="5807" spans="2:9">
      <c r="B5807" s="599"/>
      <c r="C5807" s="708"/>
      <c r="D5807" s="601" t="str">
        <f>IFERROR(INDEX(INSUMOS!$C:$C,MATCH(C5807,INSUMOS!$B:$B,0)),"")</f>
        <v/>
      </c>
      <c r="E5807" s="478"/>
      <c r="F5807" s="603" t="str">
        <f>IFERROR(INDEX(INSUMOS!$D:$D,MATCH(C5807,INSUMOS!$B:$B,0)),"")</f>
        <v/>
      </c>
      <c r="G5807" s="615"/>
      <c r="H5807" s="603">
        <f t="shared" si="150"/>
        <v>0</v>
      </c>
      <c r="I5807" s="692"/>
    </row>
    <row r="5808" spans="2:9">
      <c r="B5808" s="599"/>
      <c r="C5808" s="708"/>
      <c r="D5808" s="601" t="str">
        <f>IFERROR(INDEX(INSUMOS!$C:$C,MATCH(C5808,INSUMOS!$B:$B,0)),"")</f>
        <v/>
      </c>
      <c r="E5808" s="478"/>
      <c r="F5808" s="603" t="str">
        <f>IFERROR(INDEX(INSUMOS!$D:$D,MATCH(C5808,INSUMOS!$B:$B,0)),"")</f>
        <v/>
      </c>
      <c r="G5808" s="615"/>
      <c r="H5808" s="603">
        <f t="shared" si="150"/>
        <v>0</v>
      </c>
      <c r="I5808" s="692"/>
    </row>
    <row r="5809" spans="2:9">
      <c r="B5809" s="599"/>
      <c r="C5809" s="708"/>
      <c r="D5809" s="601" t="str">
        <f>IFERROR(INDEX(INSUMOS!$C:$C,MATCH(C5809,INSUMOS!$B:$B,0)),"")</f>
        <v/>
      </c>
      <c r="E5809" s="478"/>
      <c r="F5809" s="603" t="str">
        <f>IFERROR(INDEX(INSUMOS!$D:$D,MATCH(C5809,INSUMOS!$B:$B,0)),"")</f>
        <v/>
      </c>
      <c r="G5809" s="615"/>
      <c r="H5809" s="603">
        <f t="shared" si="150"/>
        <v>0</v>
      </c>
      <c r="I5809" s="692"/>
    </row>
    <row r="5810" spans="2:9">
      <c r="B5810" s="599"/>
      <c r="C5810" s="708"/>
      <c r="D5810" s="601" t="str">
        <f>IFERROR(INDEX(INSUMOS!$C:$C,MATCH(C5810,INSUMOS!$B:$B,0)),"")</f>
        <v/>
      </c>
      <c r="E5810" s="712"/>
      <c r="F5810" s="603" t="str">
        <f>IFERROR(INDEX(INSUMOS!$D:$D,MATCH(C5810,INSUMOS!$B:$B,0)),"")</f>
        <v/>
      </c>
      <c r="G5810" s="615"/>
      <c r="H5810" s="603">
        <f t="shared" si="150"/>
        <v>0</v>
      </c>
      <c r="I5810" s="692"/>
    </row>
    <row r="5811" spans="2:9">
      <c r="B5811" s="599"/>
      <c r="C5811" s="606"/>
      <c r="D5811" s="601"/>
      <c r="E5811" s="602"/>
      <c r="F5811" s="602"/>
      <c r="G5811" s="601"/>
      <c r="H5811" s="614" t="s">
        <v>307</v>
      </c>
      <c r="I5811" s="699">
        <f>SUM(H5793:H5810)</f>
        <v>77231.740284818879</v>
      </c>
    </row>
    <row r="5812" spans="2:9">
      <c r="B5812" s="599"/>
      <c r="C5812" s="691" t="s">
        <v>308</v>
      </c>
      <c r="D5812" s="601"/>
      <c r="E5812" s="602"/>
      <c r="F5812" s="602"/>
      <c r="G5812" s="601"/>
      <c r="H5812" s="602"/>
      <c r="I5812" s="692"/>
    </row>
    <row r="5813" spans="2:9">
      <c r="B5813" s="693" t="s">
        <v>295</v>
      </c>
      <c r="C5813" s="694" t="s">
        <v>296</v>
      </c>
      <c r="D5813" s="598" t="s">
        <v>309</v>
      </c>
      <c r="E5813" s="612" t="s">
        <v>310</v>
      </c>
      <c r="F5813" s="612"/>
      <c r="G5813" s="613" t="s">
        <v>311</v>
      </c>
      <c r="H5813" s="614" t="s">
        <v>301</v>
      </c>
      <c r="I5813" s="692"/>
    </row>
    <row r="5814" spans="2:9">
      <c r="B5814" s="599"/>
      <c r="C5814" s="606" t="s">
        <v>330</v>
      </c>
      <c r="D5814" s="601">
        <v>1</v>
      </c>
      <c r="E5814" s="615">
        <f>IFERROR(INDEX('MANO DE OBRA'!$F:$F,MATCH(C5814,'MANO DE OBRA'!$B:$B,0)),"")</f>
        <v>0.77116642793298318</v>
      </c>
      <c r="F5814" s="603">
        <f>IFERROR(INDEX('MANO DE OBRA'!$J:$J,MATCH(C5814,'MANO DE OBRA'!$B:$B,0)),"")</f>
        <v>169529.21377933328</v>
      </c>
      <c r="G5814" s="83">
        <v>7</v>
      </c>
      <c r="H5814" s="603">
        <f>IFERROR((F5814/G5814)*D5814,0)</f>
        <v>24218.459111333326</v>
      </c>
      <c r="I5814" s="692"/>
    </row>
    <row r="5815" spans="2:9">
      <c r="B5815" s="599"/>
      <c r="C5815" s="606" t="s">
        <v>312</v>
      </c>
      <c r="D5815" s="601">
        <v>1</v>
      </c>
      <c r="E5815" s="615">
        <f>IFERROR(INDEX('MANO DE OBRA'!$F:$F,MATCH(C5815,'MANO DE OBRA'!$B:$B,0)),"")</f>
        <v>0.77116642793298318</v>
      </c>
      <c r="F5815" s="603">
        <f>IFERROR(INDEX('MANO DE OBRA'!$J:$J,MATCH(C5815,'MANO DE OBRA'!$B:$B,0)),"")</f>
        <v>103371.47181666666</v>
      </c>
      <c r="G5815" s="83">
        <f>+G5814</f>
        <v>7</v>
      </c>
      <c r="H5815" s="603">
        <f>IFERROR((F5815/G5815)*D5815,0)</f>
        <v>14767.353116666665</v>
      </c>
      <c r="I5815" s="692"/>
    </row>
    <row r="5816" spans="2:9">
      <c r="B5816" s="599"/>
      <c r="C5816" s="606"/>
      <c r="D5816" s="601"/>
      <c r="E5816" s="615" t="str">
        <f>IFERROR(INDEX('MANO DE OBRA'!$F:$F,MATCH(C5816,'MANO DE OBRA'!$B:$B,0)),"")</f>
        <v/>
      </c>
      <c r="F5816" s="603" t="str">
        <f>IFERROR(INDEX('MANO DE OBRA'!$J:$J,MATCH(C5816,'MANO DE OBRA'!$B:$B,0)),"")</f>
        <v/>
      </c>
      <c r="G5816" s="83"/>
      <c r="H5816" s="603">
        <f>IFERROR((F5816/G5816)*D5816,0)</f>
        <v>0</v>
      </c>
      <c r="I5816" s="692"/>
    </row>
    <row r="5817" spans="2:9">
      <c r="B5817" s="599"/>
      <c r="C5817" s="606"/>
      <c r="D5817" s="601"/>
      <c r="E5817" s="602"/>
      <c r="F5817" s="603" t="str">
        <f>IFERROR(INDEX('MANO DE OBRA'!$J:$J,MATCH(C5817,'MANO DE OBRA'!$B:$B,0)),"")</f>
        <v/>
      </c>
      <c r="G5817" s="601"/>
      <c r="H5817" s="614" t="s">
        <v>307</v>
      </c>
      <c r="I5817" s="699">
        <f>SUM(H5814:H5816)</f>
        <v>38985.812227999995</v>
      </c>
    </row>
    <row r="5818" spans="2:9">
      <c r="B5818" s="599"/>
      <c r="C5818" s="691" t="s">
        <v>313</v>
      </c>
      <c r="D5818" s="601"/>
      <c r="E5818" s="602"/>
      <c r="F5818" s="602"/>
      <c r="G5818" s="601"/>
      <c r="H5818" s="602"/>
      <c r="I5818" s="692"/>
    </row>
    <row r="5819" spans="2:9" ht="30">
      <c r="B5819" s="693" t="s">
        <v>295</v>
      </c>
      <c r="C5819" s="694" t="s">
        <v>296</v>
      </c>
      <c r="D5819" s="613" t="s">
        <v>238</v>
      </c>
      <c r="E5819" s="613" t="s">
        <v>22</v>
      </c>
      <c r="F5819" s="613" t="s">
        <v>314</v>
      </c>
      <c r="G5819" s="613" t="s">
        <v>315</v>
      </c>
      <c r="H5819" s="613" t="s">
        <v>301</v>
      </c>
      <c r="I5819" s="692"/>
    </row>
    <row r="5820" spans="2:9">
      <c r="B5820" s="599"/>
      <c r="C5820" s="616" t="s">
        <v>316</v>
      </c>
      <c r="D5820" s="615">
        <v>0.05</v>
      </c>
      <c r="E5820" s="602"/>
      <c r="F5820" s="603">
        <f>+I5817</f>
        <v>38985.812227999995</v>
      </c>
      <c r="G5820" s="601">
        <v>1</v>
      </c>
      <c r="H5820" s="603">
        <f>IFERROR(G5820*F5820*D5820,0)</f>
        <v>1949.2906113999998</v>
      </c>
      <c r="I5820" s="692"/>
    </row>
    <row r="5821" spans="2:9">
      <c r="B5821" s="599"/>
      <c r="C5821" s="645" t="s">
        <v>599</v>
      </c>
      <c r="D5821" s="601"/>
      <c r="E5821" s="601" t="str">
        <f>IFERROR(INDEX(INSUMOS!$C:$C,MATCH(C5821,INSUMOS!$B:$B,0)),"")</f>
        <v>día</v>
      </c>
      <c r="F5821" s="700">
        <f>IFERROR(INDEX(INSUMOS!$D:$D,MATCH(C5821,INSUMOS!$B:$B,0)),"")</f>
        <v>11850</v>
      </c>
      <c r="G5821" s="701">
        <v>0.12</v>
      </c>
      <c r="H5821" s="603">
        <f>IFERROR(G5821*F5821,0)</f>
        <v>1422</v>
      </c>
      <c r="I5821" s="692"/>
    </row>
    <row r="5822" spans="2:9">
      <c r="B5822" s="599"/>
      <c r="C5822" s="606"/>
      <c r="D5822" s="601"/>
      <c r="E5822" s="601" t="str">
        <f>IFERROR(INDEX(INSUMOS!$C:$C,MATCH(C5822,INSUMOS!$B:$B,0)),"")</f>
        <v/>
      </c>
      <c r="F5822" s="700" t="str">
        <f>IFERROR(INDEX(INSUMOS!$D:$D,MATCH(C5822,INSUMOS!$B:$B,0)),"")</f>
        <v/>
      </c>
      <c r="G5822" s="701"/>
      <c r="H5822" s="603">
        <f>IFERROR(G5822*F5822,0)</f>
        <v>0</v>
      </c>
      <c r="I5822" s="692"/>
    </row>
    <row r="5823" spans="2:9">
      <c r="B5823" s="599"/>
      <c r="C5823" s="662"/>
      <c r="D5823" s="601"/>
      <c r="E5823" s="601" t="str">
        <f>IFERROR(INDEX(INSUMOS!$C:$C,MATCH(C5823,INSUMOS!$B:$B,0)),"")</f>
        <v/>
      </c>
      <c r="F5823" s="700" t="str">
        <f>IFERROR(INDEX(INSUMOS!$D:$D,MATCH(C5823,INSUMOS!$B:$B,0)),"")</f>
        <v/>
      </c>
      <c r="G5823" s="701"/>
      <c r="H5823" s="603">
        <f>IFERROR(G5823*F5823,0)</f>
        <v>0</v>
      </c>
      <c r="I5823" s="692"/>
    </row>
    <row r="5824" spans="2:9">
      <c r="B5824" s="599"/>
      <c r="C5824" s="662"/>
      <c r="D5824" s="601"/>
      <c r="E5824" s="601" t="str">
        <f>IFERROR(INDEX(INSUMOS!$C:$C,MATCH(C5824,INSUMOS!$B:$B,0)),"")</f>
        <v/>
      </c>
      <c r="F5824" s="700" t="str">
        <f>IFERROR(INDEX(INSUMOS!$D:$D,MATCH(C5824,INSUMOS!$B:$B,0)),"")</f>
        <v/>
      </c>
      <c r="G5824" s="701"/>
      <c r="H5824" s="603">
        <f>IFERROR(G5824*F5824,0)</f>
        <v>0</v>
      </c>
      <c r="I5824" s="692"/>
    </row>
    <row r="5825" spans="2:9">
      <c r="B5825" s="599"/>
      <c r="C5825" s="662"/>
      <c r="D5825" s="601"/>
      <c r="E5825" s="601" t="str">
        <f>IFERROR(INDEX(INSUMOS!$C:$C,MATCH(C5825,INSUMOS!$B:$B,0)),"")</f>
        <v/>
      </c>
      <c r="F5825" s="700" t="str">
        <f>IFERROR(INDEX(INSUMOS!$D:$D,MATCH(C5825,INSUMOS!$B:$B,0)),"")</f>
        <v/>
      </c>
      <c r="G5825" s="701"/>
      <c r="H5825" s="603">
        <f>IFERROR(G5825*F5825,0)</f>
        <v>0</v>
      </c>
      <c r="I5825" s="692"/>
    </row>
    <row r="5826" spans="2:9">
      <c r="B5826" s="599"/>
      <c r="C5826" s="606"/>
      <c r="D5826" s="601"/>
      <c r="E5826" s="601" t="str">
        <f>IFERROR(INDEX(INSUMOS!$C:$C,MATCH(C5826,INSUMOS!$B:$B,0)),"")</f>
        <v/>
      </c>
      <c r="F5826" s="602"/>
      <c r="G5826" s="601"/>
      <c r="H5826" s="614" t="s">
        <v>307</v>
      </c>
      <c r="I5826" s="699">
        <f>SUM(H5820:H5825)</f>
        <v>3371.2906113999998</v>
      </c>
    </row>
    <row r="5827" spans="2:9">
      <c r="B5827" s="599"/>
      <c r="C5827" s="691" t="s">
        <v>317</v>
      </c>
      <c r="D5827" s="601"/>
      <c r="E5827" s="602"/>
      <c r="F5827" s="602"/>
      <c r="G5827" s="601"/>
      <c r="H5827" s="602"/>
      <c r="I5827" s="692"/>
    </row>
    <row r="5828" spans="2:9" ht="30">
      <c r="B5828" s="693" t="s">
        <v>295</v>
      </c>
      <c r="C5828" s="694" t="s">
        <v>296</v>
      </c>
      <c r="D5828" s="613" t="s">
        <v>238</v>
      </c>
      <c r="E5828" s="613" t="s">
        <v>22</v>
      </c>
      <c r="F5828" s="613" t="s">
        <v>314</v>
      </c>
      <c r="G5828" s="613" t="s">
        <v>315</v>
      </c>
      <c r="H5828" s="598" t="s">
        <v>301</v>
      </c>
      <c r="I5828" s="692"/>
    </row>
    <row r="5829" spans="2:9">
      <c r="B5829" s="599"/>
      <c r="C5829" s="616" t="s">
        <v>461</v>
      </c>
      <c r="D5829" s="615">
        <v>0.01</v>
      </c>
      <c r="E5829" s="617">
        <v>1</v>
      </c>
      <c r="F5829" s="603">
        <f>+I5817</f>
        <v>38985.812227999995</v>
      </c>
      <c r="G5829" s="601">
        <v>0.01</v>
      </c>
      <c r="H5829" s="603">
        <f>IFERROR(G5829*F5829,0)</f>
        <v>389.85812227999998</v>
      </c>
      <c r="I5829" s="692"/>
    </row>
    <row r="5830" spans="2:9">
      <c r="B5830" s="599"/>
      <c r="C5830" s="662"/>
      <c r="E5830" s="601" t="str">
        <f>IFERROR(INDEX(INSUMOS!$C:$C,MATCH(C5830,INSUMOS!$B:$B,0)),"")</f>
        <v/>
      </c>
      <c r="F5830" s="603" t="str">
        <f>IFERROR(INDEX(INSUMOS!$D:$D,MATCH(C5830,INSUMOS!$B:$B,0)),"")</f>
        <v/>
      </c>
      <c r="G5830" s="601">
        <v>1</v>
      </c>
      <c r="H5830" s="603">
        <f>IFERROR(G5830*F5830,0)</f>
        <v>0</v>
      </c>
      <c r="I5830" s="692"/>
    </row>
    <row r="5831" spans="2:9">
      <c r="B5831" s="599"/>
      <c r="C5831" s="606"/>
      <c r="D5831" s="601" t="str">
        <f>IFERROR(INDEX(INSUMOS!$C:$C,MATCH(C5831,INSUMOS!$B:$B,0)),"")</f>
        <v/>
      </c>
      <c r="E5831" s="602"/>
      <c r="F5831" s="603" t="str">
        <f>IFERROR(INDEX(INSUMOS!$D:$D,MATCH(C5831,INSUMOS!$B:$B,0)),"")</f>
        <v/>
      </c>
      <c r="G5831" s="601"/>
      <c r="H5831" s="603">
        <f>IFERROR(G5831*F5831,0)</f>
        <v>0</v>
      </c>
      <c r="I5831" s="692"/>
    </row>
    <row r="5832" spans="2:9" ht="15.75" thickBot="1">
      <c r="B5832" s="702"/>
      <c r="C5832" s="703"/>
      <c r="D5832" s="704"/>
      <c r="E5832" s="705"/>
      <c r="F5832" s="705"/>
      <c r="G5832" s="704"/>
      <c r="H5832" s="706" t="s">
        <v>307</v>
      </c>
      <c r="I5832" s="707">
        <f>SUM(H5829:H5831)</f>
        <v>389.85812227999998</v>
      </c>
    </row>
    <row r="5833" spans="2:9" ht="15.75" thickBot="1"/>
    <row r="5834" spans="2:9" ht="33" customHeight="1" thickBot="1">
      <c r="B5834" s="571"/>
      <c r="C5834" s="572" t="str">
        <f>+$C$2</f>
        <v>MANTENIMIENTO RESTAURANTES ESCOLARES</v>
      </c>
      <c r="D5834" s="573"/>
      <c r="E5834" s="573"/>
      <c r="F5834" s="573"/>
      <c r="G5834" s="574"/>
      <c r="H5834" s="575"/>
      <c r="I5834" s="576"/>
    </row>
    <row r="5835" spans="2:9" ht="33" customHeight="1" thickBot="1">
      <c r="B5835" s="577"/>
      <c r="C5835" s="578" t="str">
        <f>+$C$3</f>
        <v>GOBERNACION DE ANTIOQUIA</v>
      </c>
      <c r="D5835" s="579"/>
      <c r="E5835" s="579"/>
      <c r="F5835" s="579"/>
      <c r="G5835" s="580"/>
      <c r="H5835" s="581"/>
      <c r="I5835" s="582"/>
    </row>
    <row r="5836" spans="2:9" ht="15.75" thickBot="1">
      <c r="B5836" s="593"/>
      <c r="I5836" s="595"/>
    </row>
    <row r="5837" spans="2:9" ht="15.75" thickBot="1">
      <c r="B5837" s="523" t="s">
        <v>6</v>
      </c>
      <c r="C5837" s="773" t="str">
        <f>INDEX(ACTIVIDADES!$C:$C,MATCH(B5838,ACTIVIDADES!$B:$B,0))</f>
        <v>Construcción de MORTERO DE NIVELACIÓN para pisos en dosificación 1:4, incluye separaciones perimetrales y dilataciones.</v>
      </c>
      <c r="D5837" s="774"/>
      <c r="E5837" s="774"/>
      <c r="F5837" s="774"/>
      <c r="G5837" s="775"/>
      <c r="H5837" s="587" t="s">
        <v>289</v>
      </c>
      <c r="I5837" s="588" t="s">
        <v>290</v>
      </c>
    </row>
    <row r="5838" spans="2:9">
      <c r="B5838" s="779">
        <f>+ACTIVIDADES!B177</f>
        <v>16.010000000000002</v>
      </c>
      <c r="C5838" s="776"/>
      <c r="D5838" s="777"/>
      <c r="E5838" s="777"/>
      <c r="F5838" s="777"/>
      <c r="G5838" s="778"/>
      <c r="H5838" s="585">
        <f>IF(I5841=0,0,I5862/I5841)</f>
        <v>0.54087984933170019</v>
      </c>
      <c r="I5838" s="688">
        <f>IF(I5841=0,0,I5868/I5841)</f>
        <v>0.43313221761160353</v>
      </c>
    </row>
    <row r="5839" spans="2:9" ht="15.75" thickBot="1">
      <c r="B5839" s="780"/>
      <c r="C5839" s="776"/>
      <c r="D5839" s="777"/>
      <c r="E5839" s="777"/>
      <c r="F5839" s="777"/>
      <c r="G5839" s="778"/>
      <c r="H5839" s="587" t="s">
        <v>291</v>
      </c>
      <c r="I5839" s="588" t="s">
        <v>292</v>
      </c>
    </row>
    <row r="5840" spans="2:9" ht="15.75" thickBot="1">
      <c r="B5840" s="523" t="s">
        <v>22</v>
      </c>
      <c r="C5840" s="776"/>
      <c r="D5840" s="777"/>
      <c r="E5840" s="777"/>
      <c r="F5840" s="777"/>
      <c r="G5840" s="778"/>
      <c r="H5840" s="585">
        <f>IF(I5841=0,0,I5877/I5841)</f>
        <v>2.1656610880580178E-2</v>
      </c>
      <c r="I5840" s="688">
        <f>IF(I5841=0,0,I5883/I5841)</f>
        <v>4.3313221761160352E-3</v>
      </c>
    </row>
    <row r="5841" spans="2:10">
      <c r="B5841" s="565" t="str">
        <f>INDEX(ACTIVIDADES!$D:$D,MATCH(B5838,ACTIVIDADES!$B:$B,0))</f>
        <v>m²</v>
      </c>
      <c r="C5841" s="776"/>
      <c r="D5841" s="777"/>
      <c r="E5841" s="777"/>
      <c r="F5841" s="777"/>
      <c r="G5841" s="778"/>
      <c r="H5841" s="689" t="s">
        <v>293</v>
      </c>
      <c r="I5841" s="690">
        <f>SUM(I5862:I5883)</f>
        <v>63006.323357990033</v>
      </c>
      <c r="J5841" s="570">
        <f>+B5838</f>
        <v>16.010000000000002</v>
      </c>
    </row>
    <row r="5842" spans="2:10">
      <c r="B5842" s="599"/>
      <c r="C5842" s="691" t="s">
        <v>294</v>
      </c>
      <c r="D5842" s="601"/>
      <c r="E5842" s="602"/>
      <c r="F5842" s="602"/>
      <c r="G5842" s="601"/>
      <c r="H5842" s="602"/>
      <c r="I5842" s="692"/>
    </row>
    <row r="5843" spans="2:10">
      <c r="B5843" s="693" t="s">
        <v>295</v>
      </c>
      <c r="C5843" s="694" t="s">
        <v>296</v>
      </c>
      <c r="D5843" s="598" t="s">
        <v>297</v>
      </c>
      <c r="E5843" s="598" t="s">
        <v>298</v>
      </c>
      <c r="F5843" s="598" t="s">
        <v>299</v>
      </c>
      <c r="G5843" s="598" t="s">
        <v>300</v>
      </c>
      <c r="H5843" s="598" t="s">
        <v>301</v>
      </c>
      <c r="I5843" s="692"/>
    </row>
    <row r="5844" spans="2:10">
      <c r="B5844" s="599"/>
      <c r="C5844" s="622" t="s">
        <v>341</v>
      </c>
      <c r="D5844" s="601" t="str">
        <f>IFERROR(INDEX(INSUMOS!$C:$C,MATCH(C5844,INSUMOS!$B:$B,0)),"")</f>
        <v>m3</v>
      </c>
      <c r="E5844" s="100">
        <v>0.05</v>
      </c>
      <c r="F5844" s="603">
        <f>IFERROR(INDEX(INSUMOS!$D:$D,MATCH(C5844,INSUMOS!$B:$B,0)),"")</f>
        <v>619615.46699661866</v>
      </c>
      <c r="G5844" s="615">
        <v>0.1</v>
      </c>
      <c r="H5844" s="603">
        <f>IFERROR(G5844*F5844*E5844+F5844*E5844,0)</f>
        <v>34078.850684814031</v>
      </c>
      <c r="I5844" s="692"/>
    </row>
    <row r="5845" spans="2:10">
      <c r="B5845" s="599"/>
      <c r="C5845" s="708"/>
      <c r="D5845" s="601" t="str">
        <f>IFERROR(INDEX(INSUMOS!$C:$C,MATCH(C5845,INSUMOS!$B:$B,0)),"")</f>
        <v/>
      </c>
      <c r="E5845" s="478"/>
      <c r="F5845" s="603" t="str">
        <f>IFERROR(INDEX(INSUMOS!$D:$D,MATCH(C5845,INSUMOS!$B:$B,0)),"")</f>
        <v/>
      </c>
      <c r="G5845" s="615"/>
      <c r="H5845" s="603">
        <f t="shared" ref="H5845:H5861" si="151">IFERROR(G5845*F5845*E5845+F5845*E5845,0)</f>
        <v>0</v>
      </c>
      <c r="I5845" s="692"/>
    </row>
    <row r="5846" spans="2:10">
      <c r="B5846" s="599"/>
      <c r="C5846" s="708"/>
      <c r="D5846" s="601" t="str">
        <f>IFERROR(INDEX(INSUMOS!$C:$C,MATCH(C5846,INSUMOS!$B:$B,0)),"")</f>
        <v/>
      </c>
      <c r="E5846" s="478"/>
      <c r="F5846" s="603" t="str">
        <f>IFERROR(INDEX(INSUMOS!$D:$D,MATCH(C5846,INSUMOS!$B:$B,0)),"")</f>
        <v/>
      </c>
      <c r="G5846" s="615"/>
      <c r="H5846" s="603">
        <f t="shared" si="151"/>
        <v>0</v>
      </c>
      <c r="I5846" s="692"/>
    </row>
    <row r="5847" spans="2:10">
      <c r="B5847" s="599"/>
      <c r="C5847" s="708"/>
      <c r="D5847" s="601" t="str">
        <f>IFERROR(INDEX(INSUMOS!$C:$C,MATCH(C5847,INSUMOS!$B:$B,0)),"")</f>
        <v/>
      </c>
      <c r="E5847" s="478"/>
      <c r="F5847" s="603" t="str">
        <f>IFERROR(INDEX(INSUMOS!$D:$D,MATCH(C5847,INSUMOS!$B:$B,0)),"")</f>
        <v/>
      </c>
      <c r="G5847" s="615"/>
      <c r="H5847" s="603">
        <f t="shared" si="151"/>
        <v>0</v>
      </c>
      <c r="I5847" s="692"/>
    </row>
    <row r="5848" spans="2:10">
      <c r="B5848" s="599"/>
      <c r="C5848" s="708"/>
      <c r="D5848" s="601" t="str">
        <f>IFERROR(INDEX(INSUMOS!$C:$C,MATCH(C5848,INSUMOS!$B:$B,0)),"")</f>
        <v/>
      </c>
      <c r="E5848" s="478"/>
      <c r="F5848" s="603" t="str">
        <f>IFERROR(INDEX(INSUMOS!$D:$D,MATCH(C5848,INSUMOS!$B:$B,0)),"")</f>
        <v/>
      </c>
      <c r="G5848" s="615"/>
      <c r="H5848" s="603">
        <f t="shared" si="151"/>
        <v>0</v>
      </c>
      <c r="I5848" s="692"/>
    </row>
    <row r="5849" spans="2:10">
      <c r="B5849" s="599"/>
      <c r="C5849" s="708"/>
      <c r="D5849" s="601" t="str">
        <f>IFERROR(INDEX(INSUMOS!$C:$C,MATCH(C5849,INSUMOS!$B:$B,0)),"")</f>
        <v/>
      </c>
      <c r="E5849" s="478"/>
      <c r="F5849" s="603" t="str">
        <f>IFERROR(INDEX(INSUMOS!$D:$D,MATCH(C5849,INSUMOS!$B:$B,0)),"")</f>
        <v/>
      </c>
      <c r="G5849" s="615"/>
      <c r="H5849" s="603">
        <f t="shared" si="151"/>
        <v>0</v>
      </c>
      <c r="I5849" s="692"/>
    </row>
    <row r="5850" spans="2:10">
      <c r="B5850" s="599"/>
      <c r="C5850" s="708"/>
      <c r="D5850" s="601" t="str">
        <f>IFERROR(INDEX(INSUMOS!$C:$C,MATCH(C5850,INSUMOS!$B:$B,0)),"")</f>
        <v/>
      </c>
      <c r="E5850" s="478"/>
      <c r="F5850" s="603" t="str">
        <f>IFERROR(INDEX(INSUMOS!$D:$D,MATCH(C5850,INSUMOS!$B:$B,0)),"")</f>
        <v/>
      </c>
      <c r="G5850" s="615"/>
      <c r="H5850" s="603">
        <f t="shared" si="151"/>
        <v>0</v>
      </c>
      <c r="I5850" s="692"/>
    </row>
    <row r="5851" spans="2:10">
      <c r="B5851" s="599"/>
      <c r="C5851" s="708"/>
      <c r="D5851" s="601" t="str">
        <f>IFERROR(INDEX(INSUMOS!$C:$C,MATCH(C5851,INSUMOS!$B:$B,0)),"")</f>
        <v/>
      </c>
      <c r="E5851" s="478"/>
      <c r="F5851" s="603" t="str">
        <f>IFERROR(INDEX(INSUMOS!$D:$D,MATCH(C5851,INSUMOS!$B:$B,0)),"")</f>
        <v/>
      </c>
      <c r="G5851" s="615"/>
      <c r="H5851" s="603">
        <f t="shared" si="151"/>
        <v>0</v>
      </c>
      <c r="I5851" s="692"/>
    </row>
    <row r="5852" spans="2:10">
      <c r="B5852" s="599"/>
      <c r="C5852" s="708"/>
      <c r="D5852" s="601" t="str">
        <f>IFERROR(INDEX(INSUMOS!$C:$C,MATCH(C5852,INSUMOS!$B:$B,0)),"")</f>
        <v/>
      </c>
      <c r="E5852" s="478"/>
      <c r="F5852" s="603" t="str">
        <f>IFERROR(INDEX(INSUMOS!$D:$D,MATCH(C5852,INSUMOS!$B:$B,0)),"")</f>
        <v/>
      </c>
      <c r="G5852" s="615"/>
      <c r="H5852" s="603">
        <f t="shared" si="151"/>
        <v>0</v>
      </c>
      <c r="I5852" s="692"/>
    </row>
    <row r="5853" spans="2:10">
      <c r="B5853" s="599"/>
      <c r="C5853" s="708"/>
      <c r="D5853" s="601" t="str">
        <f>IFERROR(INDEX(INSUMOS!$C:$C,MATCH(C5853,INSUMOS!$B:$B,0)),"")</f>
        <v/>
      </c>
      <c r="E5853" s="478"/>
      <c r="F5853" s="603" t="str">
        <f>IFERROR(INDEX(INSUMOS!$D:$D,MATCH(C5853,INSUMOS!$B:$B,0)),"")</f>
        <v/>
      </c>
      <c r="G5853" s="615"/>
      <c r="H5853" s="603">
        <f t="shared" si="151"/>
        <v>0</v>
      </c>
      <c r="I5853" s="692"/>
    </row>
    <row r="5854" spans="2:10">
      <c r="B5854" s="599"/>
      <c r="C5854" s="708"/>
      <c r="D5854" s="601" t="str">
        <f>IFERROR(INDEX(INSUMOS!$C:$C,MATCH(C5854,INSUMOS!$B:$B,0)),"")</f>
        <v/>
      </c>
      <c r="E5854" s="478"/>
      <c r="F5854" s="603" t="str">
        <f>IFERROR(INDEX(INSUMOS!$D:$D,MATCH(C5854,INSUMOS!$B:$B,0)),"")</f>
        <v/>
      </c>
      <c r="G5854" s="615"/>
      <c r="H5854" s="603">
        <f t="shared" si="151"/>
        <v>0</v>
      </c>
      <c r="I5854" s="692"/>
    </row>
    <row r="5855" spans="2:10">
      <c r="B5855" s="599"/>
      <c r="C5855" s="708"/>
      <c r="D5855" s="601" t="str">
        <f>IFERROR(INDEX(INSUMOS!$C:$C,MATCH(C5855,INSUMOS!$B:$B,0)),"")</f>
        <v/>
      </c>
      <c r="E5855" s="478"/>
      <c r="F5855" s="603" t="str">
        <f>IFERROR(INDEX(INSUMOS!$D:$D,MATCH(C5855,INSUMOS!$B:$B,0)),"")</f>
        <v/>
      </c>
      <c r="G5855" s="615"/>
      <c r="H5855" s="603">
        <f t="shared" si="151"/>
        <v>0</v>
      </c>
      <c r="I5855" s="692"/>
    </row>
    <row r="5856" spans="2:10">
      <c r="B5856" s="599"/>
      <c r="C5856" s="708"/>
      <c r="D5856" s="601" t="str">
        <f>IFERROR(INDEX(INSUMOS!$C:$C,MATCH(C5856,INSUMOS!$B:$B,0)),"")</f>
        <v/>
      </c>
      <c r="E5856" s="478"/>
      <c r="F5856" s="603" t="str">
        <f>IFERROR(INDEX(INSUMOS!$D:$D,MATCH(C5856,INSUMOS!$B:$B,0)),"")</f>
        <v/>
      </c>
      <c r="G5856" s="615"/>
      <c r="H5856" s="603">
        <f t="shared" si="151"/>
        <v>0</v>
      </c>
      <c r="I5856" s="692"/>
    </row>
    <row r="5857" spans="2:9">
      <c r="B5857" s="599"/>
      <c r="C5857" s="708"/>
      <c r="D5857" s="601" t="str">
        <f>IFERROR(INDEX(INSUMOS!$C:$C,MATCH(C5857,INSUMOS!$B:$B,0)),"")</f>
        <v/>
      </c>
      <c r="E5857" s="478"/>
      <c r="F5857" s="603" t="str">
        <f>IFERROR(INDEX(INSUMOS!$D:$D,MATCH(C5857,INSUMOS!$B:$B,0)),"")</f>
        <v/>
      </c>
      <c r="G5857" s="615"/>
      <c r="H5857" s="603">
        <f t="shared" si="151"/>
        <v>0</v>
      </c>
      <c r="I5857" s="692"/>
    </row>
    <row r="5858" spans="2:9">
      <c r="B5858" s="599"/>
      <c r="C5858" s="708"/>
      <c r="D5858" s="601" t="str">
        <f>IFERROR(INDEX(INSUMOS!$C:$C,MATCH(C5858,INSUMOS!$B:$B,0)),"")</f>
        <v/>
      </c>
      <c r="E5858" s="478"/>
      <c r="F5858" s="603" t="str">
        <f>IFERROR(INDEX(INSUMOS!$D:$D,MATCH(C5858,INSUMOS!$B:$B,0)),"")</f>
        <v/>
      </c>
      <c r="G5858" s="615"/>
      <c r="H5858" s="603">
        <f t="shared" si="151"/>
        <v>0</v>
      </c>
      <c r="I5858" s="692"/>
    </row>
    <row r="5859" spans="2:9">
      <c r="B5859" s="599"/>
      <c r="C5859" s="708"/>
      <c r="D5859" s="601" t="str">
        <f>IFERROR(INDEX(INSUMOS!$C:$C,MATCH(C5859,INSUMOS!$B:$B,0)),"")</f>
        <v/>
      </c>
      <c r="E5859" s="478"/>
      <c r="F5859" s="603" t="str">
        <f>IFERROR(INDEX(INSUMOS!$D:$D,MATCH(C5859,INSUMOS!$B:$B,0)),"")</f>
        <v/>
      </c>
      <c r="G5859" s="615"/>
      <c r="H5859" s="603">
        <f t="shared" si="151"/>
        <v>0</v>
      </c>
      <c r="I5859" s="692"/>
    </row>
    <row r="5860" spans="2:9">
      <c r="B5860" s="599"/>
      <c r="C5860" s="708"/>
      <c r="D5860" s="601" t="str">
        <f>IFERROR(INDEX(INSUMOS!$C:$C,MATCH(C5860,INSUMOS!$B:$B,0)),"")</f>
        <v/>
      </c>
      <c r="E5860" s="478"/>
      <c r="F5860" s="603" t="str">
        <f>IFERROR(INDEX(INSUMOS!$D:$D,MATCH(C5860,INSUMOS!$B:$B,0)),"")</f>
        <v/>
      </c>
      <c r="G5860" s="615"/>
      <c r="H5860" s="603">
        <f t="shared" si="151"/>
        <v>0</v>
      </c>
      <c r="I5860" s="692"/>
    </row>
    <row r="5861" spans="2:9">
      <c r="B5861" s="599"/>
      <c r="C5861" s="708"/>
      <c r="D5861" s="601" t="str">
        <f>IFERROR(INDEX(INSUMOS!$C:$C,MATCH(C5861,INSUMOS!$B:$B,0)),"")</f>
        <v/>
      </c>
      <c r="E5861" s="712"/>
      <c r="F5861" s="603" t="str">
        <f>IFERROR(INDEX(INSUMOS!$D:$D,MATCH(C5861,INSUMOS!$B:$B,0)),"")</f>
        <v/>
      </c>
      <c r="G5861" s="615"/>
      <c r="H5861" s="603">
        <f t="shared" si="151"/>
        <v>0</v>
      </c>
      <c r="I5861" s="692"/>
    </row>
    <row r="5862" spans="2:9">
      <c r="B5862" s="599"/>
      <c r="C5862" s="606"/>
      <c r="D5862" s="601"/>
      <c r="E5862" s="602"/>
      <c r="F5862" s="602"/>
      <c r="G5862" s="601"/>
      <c r="H5862" s="614" t="s">
        <v>307</v>
      </c>
      <c r="I5862" s="699">
        <f>SUM(H5844:H5861)</f>
        <v>34078.850684814031</v>
      </c>
    </row>
    <row r="5863" spans="2:9">
      <c r="B5863" s="599"/>
      <c r="C5863" s="691" t="s">
        <v>308</v>
      </c>
      <c r="D5863" s="601"/>
      <c r="E5863" s="602"/>
      <c r="F5863" s="602"/>
      <c r="G5863" s="601"/>
      <c r="H5863" s="602"/>
      <c r="I5863" s="692"/>
    </row>
    <row r="5864" spans="2:9">
      <c r="B5864" s="693" t="s">
        <v>295</v>
      </c>
      <c r="C5864" s="694" t="s">
        <v>296</v>
      </c>
      <c r="D5864" s="598" t="s">
        <v>309</v>
      </c>
      <c r="E5864" s="612" t="s">
        <v>310</v>
      </c>
      <c r="F5864" s="612"/>
      <c r="G5864" s="613" t="s">
        <v>311</v>
      </c>
      <c r="H5864" s="614" t="s">
        <v>301</v>
      </c>
      <c r="I5864" s="692"/>
    </row>
    <row r="5865" spans="2:9">
      <c r="B5865" s="599"/>
      <c r="C5865" s="606" t="s">
        <v>330</v>
      </c>
      <c r="D5865" s="601">
        <v>1</v>
      </c>
      <c r="E5865" s="615">
        <f>IFERROR(INDEX('MANO DE OBRA'!$F:$F,MATCH(C5865,'MANO DE OBRA'!$B:$B,0)),"")</f>
        <v>0.77116642793298318</v>
      </c>
      <c r="F5865" s="603">
        <f>IFERROR(INDEX('MANO DE OBRA'!$J:$J,MATCH(C5865,'MANO DE OBRA'!$B:$B,0)),"")</f>
        <v>169529.21377933328</v>
      </c>
      <c r="G5865" s="83">
        <v>10</v>
      </c>
      <c r="H5865" s="603">
        <f>IFERROR((F5865/G5865)*D5865,0)</f>
        <v>16952.921377933329</v>
      </c>
      <c r="I5865" s="692"/>
    </row>
    <row r="5866" spans="2:9">
      <c r="B5866" s="599"/>
      <c r="C5866" s="606" t="s">
        <v>312</v>
      </c>
      <c r="D5866" s="601">
        <v>1</v>
      </c>
      <c r="E5866" s="615">
        <f>IFERROR(INDEX('MANO DE OBRA'!$F:$F,MATCH(C5866,'MANO DE OBRA'!$B:$B,0)),"")</f>
        <v>0.77116642793298318</v>
      </c>
      <c r="F5866" s="603">
        <f>IFERROR(INDEX('MANO DE OBRA'!$J:$J,MATCH(C5866,'MANO DE OBRA'!$B:$B,0)),"")</f>
        <v>103371.47181666666</v>
      </c>
      <c r="G5866" s="83">
        <f>+G5865</f>
        <v>10</v>
      </c>
      <c r="H5866" s="603">
        <f>IFERROR((F5866/G5866)*D5866,0)</f>
        <v>10337.147181666665</v>
      </c>
      <c r="I5866" s="692"/>
    </row>
    <row r="5867" spans="2:9">
      <c r="B5867" s="599"/>
      <c r="C5867" s="606"/>
      <c r="D5867" s="601"/>
      <c r="E5867" s="615" t="str">
        <f>IFERROR(INDEX('MANO DE OBRA'!$F:$F,MATCH(C5867,'MANO DE OBRA'!$B:$B,0)),"")</f>
        <v/>
      </c>
      <c r="F5867" s="603" t="str">
        <f>IFERROR(INDEX('MANO DE OBRA'!$J:$J,MATCH(C5867,'MANO DE OBRA'!$B:$B,0)),"")</f>
        <v/>
      </c>
      <c r="G5867" s="83"/>
      <c r="H5867" s="603">
        <f>IFERROR((F5867/G5867)*D5867,0)</f>
        <v>0</v>
      </c>
      <c r="I5867" s="692"/>
    </row>
    <row r="5868" spans="2:9">
      <c r="B5868" s="599"/>
      <c r="C5868" s="606"/>
      <c r="D5868" s="601"/>
      <c r="E5868" s="602"/>
      <c r="F5868" s="603" t="str">
        <f>IFERROR(INDEX('MANO DE OBRA'!$J:$J,MATCH(C5868,'MANO DE OBRA'!$B:$B,0)),"")</f>
        <v/>
      </c>
      <c r="G5868" s="601"/>
      <c r="H5868" s="614" t="s">
        <v>307</v>
      </c>
      <c r="I5868" s="699">
        <f>SUM(H5865:H5867)</f>
        <v>27290.068559599997</v>
      </c>
    </row>
    <row r="5869" spans="2:9">
      <c r="B5869" s="599"/>
      <c r="C5869" s="691" t="s">
        <v>313</v>
      </c>
      <c r="D5869" s="601"/>
      <c r="E5869" s="602"/>
      <c r="F5869" s="602"/>
      <c r="G5869" s="601"/>
      <c r="H5869" s="602"/>
      <c r="I5869" s="692"/>
    </row>
    <row r="5870" spans="2:9" ht="30">
      <c r="B5870" s="693" t="s">
        <v>295</v>
      </c>
      <c r="C5870" s="694" t="s">
        <v>296</v>
      </c>
      <c r="D5870" s="613" t="s">
        <v>238</v>
      </c>
      <c r="E5870" s="613" t="s">
        <v>22</v>
      </c>
      <c r="F5870" s="613" t="s">
        <v>314</v>
      </c>
      <c r="G5870" s="613" t="s">
        <v>315</v>
      </c>
      <c r="H5870" s="613" t="s">
        <v>301</v>
      </c>
      <c r="I5870" s="692"/>
    </row>
    <row r="5871" spans="2:9">
      <c r="B5871" s="599"/>
      <c r="C5871" s="616" t="s">
        <v>316</v>
      </c>
      <c r="D5871" s="615">
        <v>0.05</v>
      </c>
      <c r="E5871" s="602"/>
      <c r="F5871" s="603">
        <f>+I5868</f>
        <v>27290.068559599997</v>
      </c>
      <c r="G5871" s="601">
        <v>1</v>
      </c>
      <c r="H5871" s="603">
        <f>IFERROR(G5871*F5871*D5871,0)</f>
        <v>1364.50342798</v>
      </c>
      <c r="I5871" s="692"/>
    </row>
    <row r="5872" spans="2:9">
      <c r="B5872" s="599"/>
      <c r="C5872" s="645"/>
      <c r="D5872" s="601"/>
      <c r="E5872" s="601" t="str">
        <f>IFERROR(INDEX(INSUMOS!$C:$C,MATCH(C5872,INSUMOS!$B:$B,0)),"")</f>
        <v/>
      </c>
      <c r="F5872" s="700" t="str">
        <f>IFERROR(INDEX(INSUMOS!$D:$D,MATCH(C5872,INSUMOS!$B:$B,0)),"")</f>
        <v/>
      </c>
      <c r="G5872" s="701"/>
      <c r="H5872" s="603">
        <f>IFERROR(G5872*F5872,0)</f>
        <v>0</v>
      </c>
      <c r="I5872" s="692"/>
    </row>
    <row r="5873" spans="2:9">
      <c r="B5873" s="599"/>
      <c r="C5873" s="606"/>
      <c r="D5873" s="601"/>
      <c r="E5873" s="601" t="str">
        <f>IFERROR(INDEX(INSUMOS!$C:$C,MATCH(C5873,INSUMOS!$B:$B,0)),"")</f>
        <v/>
      </c>
      <c r="F5873" s="700" t="str">
        <f>IFERROR(INDEX(INSUMOS!$D:$D,MATCH(C5873,INSUMOS!$B:$B,0)),"")</f>
        <v/>
      </c>
      <c r="G5873" s="701"/>
      <c r="H5873" s="603">
        <f>IFERROR(G5873*F5873,0)</f>
        <v>0</v>
      </c>
      <c r="I5873" s="692"/>
    </row>
    <row r="5874" spans="2:9">
      <c r="B5874" s="599"/>
      <c r="C5874" s="662"/>
      <c r="D5874" s="601"/>
      <c r="E5874" s="601" t="str">
        <f>IFERROR(INDEX(INSUMOS!$C:$C,MATCH(C5874,INSUMOS!$B:$B,0)),"")</f>
        <v/>
      </c>
      <c r="F5874" s="700" t="str">
        <f>IFERROR(INDEX(INSUMOS!$D:$D,MATCH(C5874,INSUMOS!$B:$B,0)),"")</f>
        <v/>
      </c>
      <c r="G5874" s="701"/>
      <c r="H5874" s="603">
        <f>IFERROR(G5874*F5874,0)</f>
        <v>0</v>
      </c>
      <c r="I5874" s="692"/>
    </row>
    <row r="5875" spans="2:9">
      <c r="B5875" s="599"/>
      <c r="C5875" s="662"/>
      <c r="D5875" s="601"/>
      <c r="E5875" s="601" t="str">
        <f>IFERROR(INDEX(INSUMOS!$C:$C,MATCH(C5875,INSUMOS!$B:$B,0)),"")</f>
        <v/>
      </c>
      <c r="F5875" s="700" t="str">
        <f>IFERROR(INDEX(INSUMOS!$D:$D,MATCH(C5875,INSUMOS!$B:$B,0)),"")</f>
        <v/>
      </c>
      <c r="G5875" s="701"/>
      <c r="H5875" s="603">
        <f>IFERROR(G5875*F5875,0)</f>
        <v>0</v>
      </c>
      <c r="I5875" s="692"/>
    </row>
    <row r="5876" spans="2:9">
      <c r="B5876" s="599"/>
      <c r="C5876" s="662"/>
      <c r="D5876" s="601"/>
      <c r="E5876" s="601" t="str">
        <f>IFERROR(INDEX(INSUMOS!$C:$C,MATCH(C5876,INSUMOS!$B:$B,0)),"")</f>
        <v/>
      </c>
      <c r="F5876" s="700" t="str">
        <f>IFERROR(INDEX(INSUMOS!$D:$D,MATCH(C5876,INSUMOS!$B:$B,0)),"")</f>
        <v/>
      </c>
      <c r="G5876" s="701"/>
      <c r="H5876" s="603">
        <f>IFERROR(G5876*F5876,0)</f>
        <v>0</v>
      </c>
      <c r="I5876" s="692"/>
    </row>
    <row r="5877" spans="2:9">
      <c r="B5877" s="599"/>
      <c r="C5877" s="606"/>
      <c r="D5877" s="601"/>
      <c r="E5877" s="601" t="str">
        <f>IFERROR(INDEX(INSUMOS!$C:$C,MATCH(C5877,INSUMOS!$B:$B,0)),"")</f>
        <v/>
      </c>
      <c r="F5877" s="602"/>
      <c r="G5877" s="601"/>
      <c r="H5877" s="614" t="s">
        <v>307</v>
      </c>
      <c r="I5877" s="699">
        <f>SUM(H5871:H5876)</f>
        <v>1364.50342798</v>
      </c>
    </row>
    <row r="5878" spans="2:9">
      <c r="B5878" s="599"/>
      <c r="C5878" s="691" t="s">
        <v>317</v>
      </c>
      <c r="D5878" s="601"/>
      <c r="E5878" s="602"/>
      <c r="F5878" s="602"/>
      <c r="G5878" s="601"/>
      <c r="H5878" s="602"/>
      <c r="I5878" s="692"/>
    </row>
    <row r="5879" spans="2:9" ht="30">
      <c r="B5879" s="693" t="s">
        <v>295</v>
      </c>
      <c r="C5879" s="694" t="s">
        <v>296</v>
      </c>
      <c r="D5879" s="613" t="s">
        <v>238</v>
      </c>
      <c r="E5879" s="613" t="s">
        <v>22</v>
      </c>
      <c r="F5879" s="613" t="s">
        <v>314</v>
      </c>
      <c r="G5879" s="613" t="s">
        <v>315</v>
      </c>
      <c r="H5879" s="598" t="s">
        <v>301</v>
      </c>
      <c r="I5879" s="692"/>
    </row>
    <row r="5880" spans="2:9">
      <c r="B5880" s="599"/>
      <c r="C5880" s="616" t="s">
        <v>461</v>
      </c>
      <c r="D5880" s="615">
        <v>0.01</v>
      </c>
      <c r="E5880" s="617">
        <v>1</v>
      </c>
      <c r="F5880" s="603">
        <f>+I5868</f>
        <v>27290.068559599997</v>
      </c>
      <c r="G5880" s="601">
        <v>0.01</v>
      </c>
      <c r="H5880" s="603">
        <f>IFERROR(G5880*F5880,0)</f>
        <v>272.90068559599996</v>
      </c>
      <c r="I5880" s="692"/>
    </row>
    <row r="5881" spans="2:9">
      <c r="B5881" s="599"/>
      <c r="C5881" s="662"/>
      <c r="E5881" s="601" t="str">
        <f>IFERROR(INDEX(INSUMOS!$C:$C,MATCH(C5881,INSUMOS!$B:$B,0)),"")</f>
        <v/>
      </c>
      <c r="F5881" s="603" t="str">
        <f>IFERROR(INDEX(INSUMOS!$D:$D,MATCH(C5881,INSUMOS!$B:$B,0)),"")</f>
        <v/>
      </c>
      <c r="G5881" s="601">
        <v>1</v>
      </c>
      <c r="H5881" s="603">
        <f>IFERROR(G5881*F5881,0)</f>
        <v>0</v>
      </c>
      <c r="I5881" s="692"/>
    </row>
    <row r="5882" spans="2:9">
      <c r="B5882" s="599"/>
      <c r="C5882" s="606"/>
      <c r="D5882" s="601" t="str">
        <f>IFERROR(INDEX(INSUMOS!$C:$C,MATCH(C5882,INSUMOS!$B:$B,0)),"")</f>
        <v/>
      </c>
      <c r="E5882" s="602"/>
      <c r="F5882" s="603" t="str">
        <f>IFERROR(INDEX(INSUMOS!$D:$D,MATCH(C5882,INSUMOS!$B:$B,0)),"")</f>
        <v/>
      </c>
      <c r="G5882" s="601"/>
      <c r="H5882" s="603">
        <f>IFERROR(G5882*F5882,0)</f>
        <v>0</v>
      </c>
      <c r="I5882" s="692"/>
    </row>
    <row r="5883" spans="2:9" ht="15.75" thickBot="1">
      <c r="B5883" s="702"/>
      <c r="C5883" s="703"/>
      <c r="D5883" s="704"/>
      <c r="E5883" s="705"/>
      <c r="F5883" s="705"/>
      <c r="G5883" s="704"/>
      <c r="H5883" s="706" t="s">
        <v>307</v>
      </c>
      <c r="I5883" s="707">
        <f>SUM(H5880:H5882)</f>
        <v>272.90068559599996</v>
      </c>
    </row>
    <row r="5884" spans="2:9" ht="15.75" thickBot="1"/>
    <row r="5885" spans="2:9" ht="33" customHeight="1" thickBot="1">
      <c r="B5885" s="571"/>
      <c r="C5885" s="572" t="str">
        <f>+$C$2</f>
        <v>MANTENIMIENTO RESTAURANTES ESCOLARES</v>
      </c>
      <c r="D5885" s="573"/>
      <c r="E5885" s="573"/>
      <c r="F5885" s="573"/>
      <c r="G5885" s="574"/>
      <c r="H5885" s="575"/>
      <c r="I5885" s="576"/>
    </row>
    <row r="5886" spans="2:9" ht="33" customHeight="1" thickBot="1">
      <c r="B5886" s="577"/>
      <c r="C5886" s="578" t="str">
        <f>+$C$3</f>
        <v>GOBERNACION DE ANTIOQUIA</v>
      </c>
      <c r="D5886" s="579"/>
      <c r="E5886" s="579"/>
      <c r="F5886" s="579"/>
      <c r="G5886" s="580"/>
      <c r="H5886" s="581"/>
      <c r="I5886" s="582"/>
    </row>
    <row r="5887" spans="2:9" ht="15.75" thickBot="1">
      <c r="B5887" s="593"/>
      <c r="I5887" s="595"/>
    </row>
    <row r="5888" spans="2:9" ht="15.75" thickBot="1">
      <c r="B5888" s="523" t="s">
        <v>6</v>
      </c>
      <c r="C5888" s="773" t="str">
        <f>INDEX(ACTIVIDADES!$C:$C,MATCH(B5889,ACTIVIDADES!$B:$B,0))</f>
        <v>Suministro e instalación PISO EN CERÁMICA color a definir en  formato maximo 60*60, incluye material de pega, separadores, niveladores y emboquillado de juntas.</v>
      </c>
      <c r="D5888" s="774"/>
      <c r="E5888" s="774"/>
      <c r="F5888" s="774"/>
      <c r="G5888" s="775"/>
      <c r="H5888" s="587" t="s">
        <v>289</v>
      </c>
      <c r="I5888" s="588" t="s">
        <v>290</v>
      </c>
    </row>
    <row r="5889" spans="2:10">
      <c r="B5889" s="779">
        <f>+ACTIVIDADES!B179</f>
        <v>16.020000000000003</v>
      </c>
      <c r="C5889" s="776"/>
      <c r="D5889" s="777"/>
      <c r="E5889" s="777"/>
      <c r="F5889" s="777"/>
      <c r="G5889" s="778"/>
      <c r="H5889" s="585">
        <f>IF(I5892=0,0,I5913/I5892)</f>
        <v>0.79681440059520525</v>
      </c>
      <c r="I5889" s="688">
        <f>IF(I5892=0,0,I5919/I5892)</f>
        <v>0.18708619027790427</v>
      </c>
    </row>
    <row r="5890" spans="2:10" ht="15.75" thickBot="1">
      <c r="B5890" s="780"/>
      <c r="C5890" s="776"/>
      <c r="D5890" s="777"/>
      <c r="E5890" s="777"/>
      <c r="F5890" s="777"/>
      <c r="G5890" s="778"/>
      <c r="H5890" s="587" t="s">
        <v>291</v>
      </c>
      <c r="I5890" s="588" t="s">
        <v>292</v>
      </c>
    </row>
    <row r="5891" spans="2:10" ht="15.75" thickBot="1">
      <c r="B5891" s="523" t="s">
        <v>22</v>
      </c>
      <c r="C5891" s="776"/>
      <c r="D5891" s="777"/>
      <c r="E5891" s="777"/>
      <c r="F5891" s="777"/>
      <c r="G5891" s="778"/>
      <c r="H5891" s="585">
        <f>IF(I5892=0,0,I5928/I5892)</f>
        <v>1.4228547224111494E-2</v>
      </c>
      <c r="I5891" s="688">
        <f>IF(I5892=0,0,I5934/I5892)</f>
        <v>1.8708619027790426E-3</v>
      </c>
    </row>
    <row r="5892" spans="2:10">
      <c r="B5892" s="565" t="str">
        <f>INDEX(ACTIVIDADES!$D:$D,MATCH(B5889,ACTIVIDADES!$B:$B,0))</f>
        <v>m²</v>
      </c>
      <c r="C5892" s="776"/>
      <c r="D5892" s="777"/>
      <c r="E5892" s="777"/>
      <c r="F5892" s="777"/>
      <c r="G5892" s="778"/>
      <c r="H5892" s="689" t="s">
        <v>293</v>
      </c>
      <c r="I5892" s="690">
        <f>SUM(I5913:I5934)</f>
        <v>145868.96295799487</v>
      </c>
      <c r="J5892" s="570">
        <f>+B5889</f>
        <v>16.020000000000003</v>
      </c>
    </row>
    <row r="5893" spans="2:10">
      <c r="B5893" s="599"/>
      <c r="C5893" s="691" t="s">
        <v>294</v>
      </c>
      <c r="D5893" s="601"/>
      <c r="E5893" s="602"/>
      <c r="F5893" s="602"/>
      <c r="G5893" s="601"/>
      <c r="H5893" s="602"/>
      <c r="I5893" s="692"/>
    </row>
    <row r="5894" spans="2:10">
      <c r="B5894" s="693" t="s">
        <v>295</v>
      </c>
      <c r="C5894" s="694" t="s">
        <v>296</v>
      </c>
      <c r="D5894" s="598" t="s">
        <v>297</v>
      </c>
      <c r="E5894" s="598" t="s">
        <v>298</v>
      </c>
      <c r="F5894" s="598" t="s">
        <v>299</v>
      </c>
      <c r="G5894" s="598" t="s">
        <v>300</v>
      </c>
      <c r="H5894" s="598" t="s">
        <v>301</v>
      </c>
      <c r="I5894" s="692"/>
    </row>
    <row r="5895" spans="2:10">
      <c r="B5895" s="599"/>
      <c r="C5895" s="624" t="s">
        <v>601</v>
      </c>
      <c r="D5895" s="601" t="str">
        <f>IFERROR(INDEX(INSUMOS!$C:$C,MATCH(C5895,INSUMOS!$B:$B,0)),"")</f>
        <v xml:space="preserve"> m2 </v>
      </c>
      <c r="E5895" s="100">
        <v>1</v>
      </c>
      <c r="F5895" s="603">
        <f>IFERROR(INDEX(INSUMOS!$D:$D,MATCH(C5895,INSUMOS!$B:$B,0)),"")</f>
        <v>91900</v>
      </c>
      <c r="G5895" s="615">
        <v>0.1</v>
      </c>
      <c r="H5895" s="603">
        <f>IFERROR(G5895*F5895*E5895+F5895*E5895,0)</f>
        <v>101090</v>
      </c>
      <c r="I5895" s="692"/>
    </row>
    <row r="5896" spans="2:10">
      <c r="B5896" s="599"/>
      <c r="C5896" s="567" t="s">
        <v>595</v>
      </c>
      <c r="D5896" s="601" t="str">
        <f>IFERROR(INDEX(INSUMOS!$C:$C,MATCH(C5896,INSUMOS!$B:$B,0)),"")</f>
        <v>kg</v>
      </c>
      <c r="E5896" s="478">
        <v>7</v>
      </c>
      <c r="F5896" s="603">
        <f>IFERROR(INDEX(INSUMOS!$D:$D,MATCH(C5896,INSUMOS!$B:$B,0)),"")</f>
        <v>1611.9271835455545</v>
      </c>
      <c r="G5896" s="615"/>
      <c r="H5896" s="603">
        <f t="shared" ref="H5896:H5912" si="152">IFERROR(G5896*F5896*E5896+F5896*E5896,0)</f>
        <v>11283.490284818881</v>
      </c>
      <c r="I5896" s="692"/>
    </row>
    <row r="5897" spans="2:10" ht="30">
      <c r="B5897" s="599"/>
      <c r="C5897" s="663" t="s">
        <v>596</v>
      </c>
      <c r="D5897" s="601" t="str">
        <f>IFERROR(INDEX(INSUMOS!$C:$C,MATCH(C5897,INSUMOS!$B:$B,0)),"")</f>
        <v>kg</v>
      </c>
      <c r="E5897" s="478">
        <v>0.3</v>
      </c>
      <c r="F5897" s="603">
        <f>IFERROR(INDEX(INSUMOS!$D:$D,MATCH(C5897,INSUMOS!$B:$B,0)),"")</f>
        <v>6190</v>
      </c>
      <c r="G5897" s="615"/>
      <c r="H5897" s="603">
        <f t="shared" si="152"/>
        <v>1857</v>
      </c>
      <c r="I5897" s="692"/>
    </row>
    <row r="5898" spans="2:10">
      <c r="B5898" s="599"/>
      <c r="C5898" s="663" t="s">
        <v>602</v>
      </c>
      <c r="D5898" s="601" t="str">
        <f>IFERROR(INDEX(INSUMOS!$C:$C,MATCH(C5898,INSUMOS!$B:$B,0)),"")</f>
        <v>un</v>
      </c>
      <c r="E5898" s="478">
        <v>0.5</v>
      </c>
      <c r="F5898" s="603">
        <f>IFERROR(INDEX(INSUMOS!$D:$D,MATCH(C5898,INSUMOS!$B:$B,0)),"")</f>
        <v>1850</v>
      </c>
      <c r="G5898" s="615"/>
      <c r="H5898" s="603">
        <f t="shared" si="152"/>
        <v>925</v>
      </c>
      <c r="I5898" s="692"/>
    </row>
    <row r="5899" spans="2:10">
      <c r="B5899" s="599"/>
      <c r="C5899" s="624" t="s">
        <v>598</v>
      </c>
      <c r="D5899" s="601" t="str">
        <f>IFERROR(INDEX(INSUMOS!$C:$C,MATCH(C5899,INSUMOS!$B:$B,0)),"")</f>
        <v>bolsa</v>
      </c>
      <c r="E5899" s="478">
        <v>8.3333333333333329E-2</v>
      </c>
      <c r="F5899" s="603">
        <f>IFERROR(INDEX(INSUMOS!$D:$D,MATCH(C5899,INSUMOS!$B:$B,0)),"")</f>
        <v>12900</v>
      </c>
      <c r="G5899" s="615"/>
      <c r="H5899" s="603">
        <f t="shared" si="152"/>
        <v>1075</v>
      </c>
      <c r="I5899" s="692"/>
    </row>
    <row r="5900" spans="2:10">
      <c r="B5900" s="599"/>
      <c r="C5900" s="663"/>
      <c r="D5900" s="601" t="str">
        <f>IFERROR(INDEX(INSUMOS!$C:$C,MATCH(C5900,INSUMOS!$B:$B,0)),"")</f>
        <v/>
      </c>
      <c r="E5900" s="478"/>
      <c r="F5900" s="603" t="str">
        <f>IFERROR(INDEX(INSUMOS!$D:$D,MATCH(C5900,INSUMOS!$B:$B,0)),"")</f>
        <v/>
      </c>
      <c r="G5900" s="615"/>
      <c r="H5900" s="603">
        <f t="shared" si="152"/>
        <v>0</v>
      </c>
      <c r="I5900" s="692"/>
    </row>
    <row r="5901" spans="2:10">
      <c r="B5901" s="599"/>
      <c r="C5901" s="708"/>
      <c r="D5901" s="601" t="str">
        <f>IFERROR(INDEX(INSUMOS!$C:$C,MATCH(C5901,INSUMOS!$B:$B,0)),"")</f>
        <v/>
      </c>
      <c r="E5901" s="478"/>
      <c r="F5901" s="603" t="str">
        <f>IFERROR(INDEX(INSUMOS!$D:$D,MATCH(C5901,INSUMOS!$B:$B,0)),"")</f>
        <v/>
      </c>
      <c r="G5901" s="615"/>
      <c r="H5901" s="603">
        <f t="shared" si="152"/>
        <v>0</v>
      </c>
      <c r="I5901" s="692"/>
    </row>
    <row r="5902" spans="2:10">
      <c r="B5902" s="599"/>
      <c r="C5902" s="708"/>
      <c r="D5902" s="601" t="str">
        <f>IFERROR(INDEX(INSUMOS!$C:$C,MATCH(C5902,INSUMOS!$B:$B,0)),"")</f>
        <v/>
      </c>
      <c r="E5902" s="478"/>
      <c r="F5902" s="603" t="str">
        <f>IFERROR(INDEX(INSUMOS!$D:$D,MATCH(C5902,INSUMOS!$B:$B,0)),"")</f>
        <v/>
      </c>
      <c r="G5902" s="615"/>
      <c r="H5902" s="603">
        <f t="shared" si="152"/>
        <v>0</v>
      </c>
      <c r="I5902" s="692"/>
    </row>
    <row r="5903" spans="2:10">
      <c r="B5903" s="599"/>
      <c r="C5903" s="708"/>
      <c r="D5903" s="601" t="str">
        <f>IFERROR(INDEX(INSUMOS!$C:$C,MATCH(C5903,INSUMOS!$B:$B,0)),"")</f>
        <v/>
      </c>
      <c r="E5903" s="478"/>
      <c r="F5903" s="603" t="str">
        <f>IFERROR(INDEX(INSUMOS!$D:$D,MATCH(C5903,INSUMOS!$B:$B,0)),"")</f>
        <v/>
      </c>
      <c r="G5903" s="615"/>
      <c r="H5903" s="603">
        <f t="shared" si="152"/>
        <v>0</v>
      </c>
      <c r="I5903" s="692"/>
    </row>
    <row r="5904" spans="2:10">
      <c r="B5904" s="599"/>
      <c r="C5904" s="708"/>
      <c r="D5904" s="601" t="str">
        <f>IFERROR(INDEX(INSUMOS!$C:$C,MATCH(C5904,INSUMOS!$B:$B,0)),"")</f>
        <v/>
      </c>
      <c r="E5904" s="478"/>
      <c r="F5904" s="603" t="str">
        <f>IFERROR(INDEX(INSUMOS!$D:$D,MATCH(C5904,INSUMOS!$B:$B,0)),"")</f>
        <v/>
      </c>
      <c r="G5904" s="615"/>
      <c r="H5904" s="603">
        <f t="shared" si="152"/>
        <v>0</v>
      </c>
      <c r="I5904" s="692"/>
    </row>
    <row r="5905" spans="2:9">
      <c r="B5905" s="599"/>
      <c r="C5905" s="708"/>
      <c r="D5905" s="601" t="str">
        <f>IFERROR(INDEX(INSUMOS!$C:$C,MATCH(C5905,INSUMOS!$B:$B,0)),"")</f>
        <v/>
      </c>
      <c r="E5905" s="478"/>
      <c r="F5905" s="603" t="str">
        <f>IFERROR(INDEX(INSUMOS!$D:$D,MATCH(C5905,INSUMOS!$B:$B,0)),"")</f>
        <v/>
      </c>
      <c r="G5905" s="615"/>
      <c r="H5905" s="603">
        <f t="shared" si="152"/>
        <v>0</v>
      </c>
      <c r="I5905" s="692"/>
    </row>
    <row r="5906" spans="2:9">
      <c r="B5906" s="599"/>
      <c r="C5906" s="708"/>
      <c r="D5906" s="601" t="str">
        <f>IFERROR(INDEX(INSUMOS!$C:$C,MATCH(C5906,INSUMOS!$B:$B,0)),"")</f>
        <v/>
      </c>
      <c r="E5906" s="478"/>
      <c r="F5906" s="603" t="str">
        <f>IFERROR(INDEX(INSUMOS!$D:$D,MATCH(C5906,INSUMOS!$B:$B,0)),"")</f>
        <v/>
      </c>
      <c r="G5906" s="615"/>
      <c r="H5906" s="603">
        <f t="shared" si="152"/>
        <v>0</v>
      </c>
      <c r="I5906" s="692"/>
    </row>
    <row r="5907" spans="2:9">
      <c r="B5907" s="599"/>
      <c r="C5907" s="708"/>
      <c r="D5907" s="601" t="str">
        <f>IFERROR(INDEX(INSUMOS!$C:$C,MATCH(C5907,INSUMOS!$B:$B,0)),"")</f>
        <v/>
      </c>
      <c r="E5907" s="478"/>
      <c r="F5907" s="603" t="str">
        <f>IFERROR(INDEX(INSUMOS!$D:$D,MATCH(C5907,INSUMOS!$B:$B,0)),"")</f>
        <v/>
      </c>
      <c r="G5907" s="615"/>
      <c r="H5907" s="603">
        <f t="shared" si="152"/>
        <v>0</v>
      </c>
      <c r="I5907" s="692"/>
    </row>
    <row r="5908" spans="2:9">
      <c r="B5908" s="599"/>
      <c r="C5908" s="708"/>
      <c r="D5908" s="601" t="str">
        <f>IFERROR(INDEX(INSUMOS!$C:$C,MATCH(C5908,INSUMOS!$B:$B,0)),"")</f>
        <v/>
      </c>
      <c r="E5908" s="478"/>
      <c r="F5908" s="603" t="str">
        <f>IFERROR(INDEX(INSUMOS!$D:$D,MATCH(C5908,INSUMOS!$B:$B,0)),"")</f>
        <v/>
      </c>
      <c r="G5908" s="615"/>
      <c r="H5908" s="603">
        <f t="shared" si="152"/>
        <v>0</v>
      </c>
      <c r="I5908" s="692"/>
    </row>
    <row r="5909" spans="2:9">
      <c r="B5909" s="599"/>
      <c r="C5909" s="708"/>
      <c r="D5909" s="601" t="str">
        <f>IFERROR(INDEX(INSUMOS!$C:$C,MATCH(C5909,INSUMOS!$B:$B,0)),"")</f>
        <v/>
      </c>
      <c r="E5909" s="478"/>
      <c r="F5909" s="603" t="str">
        <f>IFERROR(INDEX(INSUMOS!$D:$D,MATCH(C5909,INSUMOS!$B:$B,0)),"")</f>
        <v/>
      </c>
      <c r="G5909" s="615"/>
      <c r="H5909" s="603">
        <f t="shared" si="152"/>
        <v>0</v>
      </c>
      <c r="I5909" s="692"/>
    </row>
    <row r="5910" spans="2:9">
      <c r="B5910" s="599"/>
      <c r="C5910" s="708"/>
      <c r="D5910" s="601" t="str">
        <f>IFERROR(INDEX(INSUMOS!$C:$C,MATCH(C5910,INSUMOS!$B:$B,0)),"")</f>
        <v/>
      </c>
      <c r="E5910" s="478"/>
      <c r="F5910" s="603" t="str">
        <f>IFERROR(INDEX(INSUMOS!$D:$D,MATCH(C5910,INSUMOS!$B:$B,0)),"")</f>
        <v/>
      </c>
      <c r="G5910" s="615"/>
      <c r="H5910" s="603">
        <f t="shared" si="152"/>
        <v>0</v>
      </c>
      <c r="I5910" s="692"/>
    </row>
    <row r="5911" spans="2:9">
      <c r="B5911" s="599"/>
      <c r="C5911" s="708"/>
      <c r="D5911" s="601" t="str">
        <f>IFERROR(INDEX(INSUMOS!$C:$C,MATCH(C5911,INSUMOS!$B:$B,0)),"")</f>
        <v/>
      </c>
      <c r="E5911" s="478"/>
      <c r="F5911" s="603" t="str">
        <f>IFERROR(INDEX(INSUMOS!$D:$D,MATCH(C5911,INSUMOS!$B:$B,0)),"")</f>
        <v/>
      </c>
      <c r="G5911" s="615"/>
      <c r="H5911" s="603">
        <f t="shared" si="152"/>
        <v>0</v>
      </c>
      <c r="I5911" s="692"/>
    </row>
    <row r="5912" spans="2:9">
      <c r="B5912" s="599"/>
      <c r="C5912" s="708"/>
      <c r="D5912" s="601" t="str">
        <f>IFERROR(INDEX(INSUMOS!$C:$C,MATCH(C5912,INSUMOS!$B:$B,0)),"")</f>
        <v/>
      </c>
      <c r="E5912" s="712"/>
      <c r="F5912" s="603" t="str">
        <f>IFERROR(INDEX(INSUMOS!$D:$D,MATCH(C5912,INSUMOS!$B:$B,0)),"")</f>
        <v/>
      </c>
      <c r="G5912" s="615"/>
      <c r="H5912" s="603">
        <f t="shared" si="152"/>
        <v>0</v>
      </c>
      <c r="I5912" s="692"/>
    </row>
    <row r="5913" spans="2:9">
      <c r="B5913" s="599"/>
      <c r="C5913" s="606"/>
      <c r="D5913" s="601"/>
      <c r="E5913" s="602"/>
      <c r="F5913" s="602"/>
      <c r="G5913" s="601"/>
      <c r="H5913" s="614" t="s">
        <v>307</v>
      </c>
      <c r="I5913" s="699">
        <f>SUM(H5895:H5912)</f>
        <v>116230.49028481888</v>
      </c>
    </row>
    <row r="5914" spans="2:9">
      <c r="B5914" s="599"/>
      <c r="C5914" s="691" t="s">
        <v>308</v>
      </c>
      <c r="D5914" s="601"/>
      <c r="E5914" s="602"/>
      <c r="F5914" s="602"/>
      <c r="G5914" s="601"/>
      <c r="H5914" s="602"/>
      <c r="I5914" s="692"/>
    </row>
    <row r="5915" spans="2:9">
      <c r="B5915" s="693" t="s">
        <v>295</v>
      </c>
      <c r="C5915" s="694" t="s">
        <v>296</v>
      </c>
      <c r="D5915" s="598" t="s">
        <v>309</v>
      </c>
      <c r="E5915" s="612" t="s">
        <v>310</v>
      </c>
      <c r="F5915" s="612"/>
      <c r="G5915" s="613" t="s">
        <v>311</v>
      </c>
      <c r="H5915" s="614" t="s">
        <v>301</v>
      </c>
      <c r="I5915" s="692"/>
    </row>
    <row r="5916" spans="2:9">
      <c r="B5916" s="599"/>
      <c r="C5916" s="606" t="s">
        <v>330</v>
      </c>
      <c r="D5916" s="601">
        <v>1</v>
      </c>
      <c r="E5916" s="615">
        <f>IFERROR(INDEX('MANO DE OBRA'!$F:$F,MATCH(C5916,'MANO DE OBRA'!$B:$B,0)),"")</f>
        <v>0.77116642793298318</v>
      </c>
      <c r="F5916" s="603">
        <f>IFERROR(INDEX('MANO DE OBRA'!$J:$J,MATCH(C5916,'MANO DE OBRA'!$B:$B,0)),"")</f>
        <v>169529.21377933328</v>
      </c>
      <c r="G5916" s="83">
        <v>10</v>
      </c>
      <c r="H5916" s="603">
        <f>IFERROR((F5916/G5916)*D5916,0)</f>
        <v>16952.921377933329</v>
      </c>
      <c r="I5916" s="692"/>
    </row>
    <row r="5917" spans="2:9">
      <c r="B5917" s="599"/>
      <c r="C5917" s="606" t="s">
        <v>312</v>
      </c>
      <c r="D5917" s="601">
        <v>1</v>
      </c>
      <c r="E5917" s="615">
        <f>IFERROR(INDEX('MANO DE OBRA'!$F:$F,MATCH(C5917,'MANO DE OBRA'!$B:$B,0)),"")</f>
        <v>0.77116642793298318</v>
      </c>
      <c r="F5917" s="603">
        <f>IFERROR(INDEX('MANO DE OBRA'!$J:$J,MATCH(C5917,'MANO DE OBRA'!$B:$B,0)),"")</f>
        <v>103371.47181666666</v>
      </c>
      <c r="G5917" s="83">
        <f>+G5916</f>
        <v>10</v>
      </c>
      <c r="H5917" s="603">
        <f>IFERROR((F5917/G5917)*D5917,0)</f>
        <v>10337.147181666665</v>
      </c>
      <c r="I5917" s="692"/>
    </row>
    <row r="5918" spans="2:9">
      <c r="B5918" s="599"/>
      <c r="C5918" s="606"/>
      <c r="D5918" s="601"/>
      <c r="E5918" s="615" t="str">
        <f>IFERROR(INDEX('MANO DE OBRA'!$F:$F,MATCH(C5918,'MANO DE OBRA'!$B:$B,0)),"")</f>
        <v/>
      </c>
      <c r="F5918" s="603" t="str">
        <f>IFERROR(INDEX('MANO DE OBRA'!$J:$J,MATCH(C5918,'MANO DE OBRA'!$B:$B,0)),"")</f>
        <v/>
      </c>
      <c r="G5918" s="83"/>
      <c r="H5918" s="603">
        <f>IFERROR((F5918/G5918)*D5918,0)</f>
        <v>0</v>
      </c>
      <c r="I5918" s="692"/>
    </row>
    <row r="5919" spans="2:9">
      <c r="B5919" s="599"/>
      <c r="C5919" s="606"/>
      <c r="D5919" s="601"/>
      <c r="E5919" s="602"/>
      <c r="F5919" s="603" t="str">
        <f>IFERROR(INDEX('MANO DE OBRA'!$J:$J,MATCH(C5919,'MANO DE OBRA'!$B:$B,0)),"")</f>
        <v/>
      </c>
      <c r="G5919" s="601"/>
      <c r="H5919" s="614" t="s">
        <v>307</v>
      </c>
      <c r="I5919" s="699">
        <f>SUM(H5916:H5918)</f>
        <v>27290.068559599997</v>
      </c>
    </row>
    <row r="5920" spans="2:9">
      <c r="B5920" s="599"/>
      <c r="C5920" s="691" t="s">
        <v>313</v>
      </c>
      <c r="D5920" s="601"/>
      <c r="E5920" s="602"/>
      <c r="F5920" s="602"/>
      <c r="G5920" s="601"/>
      <c r="H5920" s="602"/>
      <c r="I5920" s="692"/>
    </row>
    <row r="5921" spans="2:9" ht="30">
      <c r="B5921" s="693" t="s">
        <v>295</v>
      </c>
      <c r="C5921" s="694" t="s">
        <v>296</v>
      </c>
      <c r="D5921" s="613" t="s">
        <v>238</v>
      </c>
      <c r="E5921" s="613" t="s">
        <v>22</v>
      </c>
      <c r="F5921" s="613" t="s">
        <v>314</v>
      </c>
      <c r="G5921" s="613" t="s">
        <v>315</v>
      </c>
      <c r="H5921" s="613" t="s">
        <v>301</v>
      </c>
      <c r="I5921" s="692"/>
    </row>
    <row r="5922" spans="2:9">
      <c r="B5922" s="599"/>
      <c r="C5922" s="616" t="s">
        <v>316</v>
      </c>
      <c r="D5922" s="615">
        <v>0.05</v>
      </c>
      <c r="E5922" s="602"/>
      <c r="F5922" s="603">
        <f>+I5919</f>
        <v>27290.068559599997</v>
      </c>
      <c r="G5922" s="601">
        <v>1</v>
      </c>
      <c r="H5922" s="603">
        <f>IFERROR(G5922*F5922*D5922,0)</f>
        <v>1364.50342798</v>
      </c>
      <c r="I5922" s="692"/>
    </row>
    <row r="5923" spans="2:9">
      <c r="B5923" s="599"/>
      <c r="C5923" s="645" t="s">
        <v>599</v>
      </c>
      <c r="D5923" s="601"/>
      <c r="E5923" s="601" t="str">
        <f>IFERROR(INDEX(INSUMOS!$C:$C,MATCH(C5923,INSUMOS!$B:$B,0)),"")</f>
        <v>día</v>
      </c>
      <c r="F5923" s="700">
        <f>IFERROR(INDEX(INSUMOS!$D:$D,MATCH(C5923,INSUMOS!$B:$B,0)),"")</f>
        <v>11850</v>
      </c>
      <c r="G5923" s="701">
        <v>0.06</v>
      </c>
      <c r="H5923" s="603">
        <f>IFERROR(G5923*F5923,0)</f>
        <v>711</v>
      </c>
      <c r="I5923" s="692"/>
    </row>
    <row r="5924" spans="2:9">
      <c r="B5924" s="599"/>
      <c r="C5924" s="606"/>
      <c r="D5924" s="601"/>
      <c r="E5924" s="601" t="str">
        <f>IFERROR(INDEX(INSUMOS!$C:$C,MATCH(C5924,INSUMOS!$B:$B,0)),"")</f>
        <v/>
      </c>
      <c r="F5924" s="700" t="str">
        <f>IFERROR(INDEX(INSUMOS!$D:$D,MATCH(C5924,INSUMOS!$B:$B,0)),"")</f>
        <v/>
      </c>
      <c r="G5924" s="701"/>
      <c r="H5924" s="603">
        <f>IFERROR(G5924*F5924,0)</f>
        <v>0</v>
      </c>
      <c r="I5924" s="692"/>
    </row>
    <row r="5925" spans="2:9">
      <c r="B5925" s="599"/>
      <c r="C5925" s="662"/>
      <c r="D5925" s="601"/>
      <c r="E5925" s="601" t="str">
        <f>IFERROR(INDEX(INSUMOS!$C:$C,MATCH(C5925,INSUMOS!$B:$B,0)),"")</f>
        <v/>
      </c>
      <c r="F5925" s="700" t="str">
        <f>IFERROR(INDEX(INSUMOS!$D:$D,MATCH(C5925,INSUMOS!$B:$B,0)),"")</f>
        <v/>
      </c>
      <c r="G5925" s="701"/>
      <c r="H5925" s="603">
        <f>IFERROR(G5925*F5925,0)</f>
        <v>0</v>
      </c>
      <c r="I5925" s="692"/>
    </row>
    <row r="5926" spans="2:9">
      <c r="B5926" s="599"/>
      <c r="C5926" s="662"/>
      <c r="D5926" s="601"/>
      <c r="E5926" s="601" t="str">
        <f>IFERROR(INDEX(INSUMOS!$C:$C,MATCH(C5926,INSUMOS!$B:$B,0)),"")</f>
        <v/>
      </c>
      <c r="F5926" s="700" t="str">
        <f>IFERROR(INDEX(INSUMOS!$D:$D,MATCH(C5926,INSUMOS!$B:$B,0)),"")</f>
        <v/>
      </c>
      <c r="G5926" s="701"/>
      <c r="H5926" s="603">
        <f>IFERROR(G5926*F5926,0)</f>
        <v>0</v>
      </c>
      <c r="I5926" s="692"/>
    </row>
    <row r="5927" spans="2:9">
      <c r="B5927" s="599"/>
      <c r="C5927" s="662"/>
      <c r="D5927" s="601"/>
      <c r="E5927" s="601" t="str">
        <f>IFERROR(INDEX(INSUMOS!$C:$C,MATCH(C5927,INSUMOS!$B:$B,0)),"")</f>
        <v/>
      </c>
      <c r="F5927" s="700" t="str">
        <f>IFERROR(INDEX(INSUMOS!$D:$D,MATCH(C5927,INSUMOS!$B:$B,0)),"")</f>
        <v/>
      </c>
      <c r="G5927" s="701"/>
      <c r="H5927" s="603">
        <f>IFERROR(G5927*F5927,0)</f>
        <v>0</v>
      </c>
      <c r="I5927" s="692"/>
    </row>
    <row r="5928" spans="2:9">
      <c r="B5928" s="599"/>
      <c r="C5928" s="606"/>
      <c r="D5928" s="601"/>
      <c r="E5928" s="601" t="str">
        <f>IFERROR(INDEX(INSUMOS!$C:$C,MATCH(C5928,INSUMOS!$B:$B,0)),"")</f>
        <v/>
      </c>
      <c r="F5928" s="602"/>
      <c r="G5928" s="601"/>
      <c r="H5928" s="614" t="s">
        <v>307</v>
      </c>
      <c r="I5928" s="699">
        <f>SUM(H5922:H5927)</f>
        <v>2075.5034279800002</v>
      </c>
    </row>
    <row r="5929" spans="2:9">
      <c r="B5929" s="599"/>
      <c r="C5929" s="691" t="s">
        <v>317</v>
      </c>
      <c r="D5929" s="601"/>
      <c r="E5929" s="602"/>
      <c r="F5929" s="602"/>
      <c r="G5929" s="601"/>
      <c r="H5929" s="602"/>
      <c r="I5929" s="692"/>
    </row>
    <row r="5930" spans="2:9" ht="30">
      <c r="B5930" s="693" t="s">
        <v>295</v>
      </c>
      <c r="C5930" s="694" t="s">
        <v>296</v>
      </c>
      <c r="D5930" s="613" t="s">
        <v>238</v>
      </c>
      <c r="E5930" s="613" t="s">
        <v>22</v>
      </c>
      <c r="F5930" s="613" t="s">
        <v>314</v>
      </c>
      <c r="G5930" s="613" t="s">
        <v>315</v>
      </c>
      <c r="H5930" s="598" t="s">
        <v>301</v>
      </c>
      <c r="I5930" s="692"/>
    </row>
    <row r="5931" spans="2:9">
      <c r="B5931" s="599"/>
      <c r="C5931" s="616" t="s">
        <v>461</v>
      </c>
      <c r="D5931" s="615">
        <v>0.01</v>
      </c>
      <c r="E5931" s="617">
        <v>1</v>
      </c>
      <c r="F5931" s="603">
        <f>+I5919</f>
        <v>27290.068559599997</v>
      </c>
      <c r="G5931" s="601">
        <v>0.01</v>
      </c>
      <c r="H5931" s="603">
        <f>IFERROR(G5931*F5931,0)</f>
        <v>272.90068559599996</v>
      </c>
      <c r="I5931" s="692"/>
    </row>
    <row r="5932" spans="2:9">
      <c r="B5932" s="599"/>
      <c r="C5932" s="662"/>
      <c r="E5932" s="601" t="str">
        <f>IFERROR(INDEX(INSUMOS!$C:$C,MATCH(C5932,INSUMOS!$B:$B,0)),"")</f>
        <v/>
      </c>
      <c r="F5932" s="603" t="str">
        <f>IFERROR(INDEX(INSUMOS!$D:$D,MATCH(C5932,INSUMOS!$B:$B,0)),"")</f>
        <v/>
      </c>
      <c r="G5932" s="601">
        <v>1</v>
      </c>
      <c r="H5932" s="603">
        <f>IFERROR(G5932*F5932,0)</f>
        <v>0</v>
      </c>
      <c r="I5932" s="692"/>
    </row>
    <row r="5933" spans="2:9">
      <c r="B5933" s="599"/>
      <c r="C5933" s="606"/>
      <c r="D5933" s="601" t="str">
        <f>IFERROR(INDEX(INSUMOS!$C:$C,MATCH(C5933,INSUMOS!$B:$B,0)),"")</f>
        <v/>
      </c>
      <c r="E5933" s="602"/>
      <c r="F5933" s="603" t="str">
        <f>IFERROR(INDEX(INSUMOS!$D:$D,MATCH(C5933,INSUMOS!$B:$B,0)),"")</f>
        <v/>
      </c>
      <c r="G5933" s="601"/>
      <c r="H5933" s="603">
        <f>IFERROR(G5933*F5933,0)</f>
        <v>0</v>
      </c>
      <c r="I5933" s="692"/>
    </row>
    <row r="5934" spans="2:9" ht="15.75" thickBot="1">
      <c r="B5934" s="702"/>
      <c r="C5934" s="703"/>
      <c r="D5934" s="704"/>
      <c r="E5934" s="705"/>
      <c r="F5934" s="705"/>
      <c r="G5934" s="704"/>
      <c r="H5934" s="706" t="s">
        <v>307</v>
      </c>
      <c r="I5934" s="707">
        <f>SUM(H5931:H5933)</f>
        <v>272.90068559599996</v>
      </c>
    </row>
    <row r="5935" spans="2:9" ht="15.75" thickBot="1"/>
    <row r="5936" spans="2:9" ht="33" customHeight="1" thickBot="1">
      <c r="B5936" s="571"/>
      <c r="C5936" s="572" t="str">
        <f>+$C$2</f>
        <v>MANTENIMIENTO RESTAURANTES ESCOLARES</v>
      </c>
      <c r="D5936" s="573"/>
      <c r="E5936" s="573"/>
      <c r="F5936" s="573"/>
      <c r="G5936" s="574"/>
      <c r="H5936" s="575"/>
      <c r="I5936" s="576"/>
    </row>
    <row r="5937" spans="2:10" ht="33" customHeight="1" thickBot="1">
      <c r="B5937" s="577"/>
      <c r="C5937" s="578" t="str">
        <f>+$C$3</f>
        <v>GOBERNACION DE ANTIOQUIA</v>
      </c>
      <c r="D5937" s="579"/>
      <c r="E5937" s="579"/>
      <c r="F5937" s="579"/>
      <c r="G5937" s="580"/>
      <c r="H5937" s="581"/>
      <c r="I5937" s="582"/>
    </row>
    <row r="5938" spans="2:10" ht="15.75" thickBot="1">
      <c r="B5938" s="593"/>
      <c r="I5938" s="595"/>
    </row>
    <row r="5939" spans="2:10" ht="15.75" thickBot="1">
      <c r="B5939" s="523" t="s">
        <v>6</v>
      </c>
      <c r="C5939" s="773" t="str">
        <f>INDEX(ACTIVIDADES!$C:$C,MATCH(B5940,ACTIVIDADES!$B:$B,0))</f>
        <v>Suministro e instalación de PISO EN GRES, para uso intenso de primera calidad; incluye varilla de dilataciòn plástica de 10mm, incluye pegacor latex o similar. Tableta o tablón y boquilla latex.</v>
      </c>
      <c r="D5939" s="774"/>
      <c r="E5939" s="774"/>
      <c r="F5939" s="774"/>
      <c r="G5939" s="775"/>
      <c r="H5939" s="587" t="s">
        <v>289</v>
      </c>
      <c r="I5939" s="588" t="s">
        <v>290</v>
      </c>
    </row>
    <row r="5940" spans="2:10">
      <c r="B5940" s="779">
        <f>+ACTIVIDADES!B180</f>
        <v>16.030000000000005</v>
      </c>
      <c r="C5940" s="776"/>
      <c r="D5940" s="777"/>
      <c r="E5940" s="777"/>
      <c r="F5940" s="777"/>
      <c r="G5940" s="778"/>
      <c r="H5940" s="585">
        <f>IF(I5943=0,0,I5964/I5943)</f>
        <v>0.70407718806505359</v>
      </c>
      <c r="I5940" s="688">
        <f>IF(I5943=0,0,I5970/I5943)</f>
        <v>0.27378896023694616</v>
      </c>
    </row>
    <row r="5941" spans="2:10" ht="15.75" thickBot="1">
      <c r="B5941" s="780"/>
      <c r="C5941" s="776"/>
      <c r="D5941" s="777"/>
      <c r="E5941" s="777"/>
      <c r="F5941" s="777"/>
      <c r="G5941" s="778"/>
      <c r="H5941" s="587" t="s">
        <v>291</v>
      </c>
      <c r="I5941" s="588" t="s">
        <v>292</v>
      </c>
    </row>
    <row r="5942" spans="2:10" ht="15.75" thickBot="1">
      <c r="B5942" s="523" t="s">
        <v>22</v>
      </c>
      <c r="C5942" s="776"/>
      <c r="D5942" s="777"/>
      <c r="E5942" s="777"/>
      <c r="F5942" s="777"/>
      <c r="G5942" s="778"/>
      <c r="H5942" s="585">
        <f>IF(I5943=0,0,I5979/I5943)</f>
        <v>1.9395962095630818E-2</v>
      </c>
      <c r="I5942" s="688">
        <f>IF(I5943=0,0,I5985/I5943)</f>
        <v>2.7378896023694615E-3</v>
      </c>
    </row>
    <row r="5943" spans="2:10">
      <c r="B5943" s="565" t="str">
        <f>INDEX(ACTIVIDADES!$D:$D,MATCH(B5940,ACTIVIDADES!$B:$B,0))</f>
        <v>m²</v>
      </c>
      <c r="C5943" s="776"/>
      <c r="D5943" s="777"/>
      <c r="E5943" s="777"/>
      <c r="F5943" s="777"/>
      <c r="G5943" s="778"/>
      <c r="H5943" s="689" t="s">
        <v>293</v>
      </c>
      <c r="I5943" s="690">
        <f>SUM(I5964:I5985)</f>
        <v>124594.45285879247</v>
      </c>
      <c r="J5943" s="570">
        <f>+B5940</f>
        <v>16.030000000000005</v>
      </c>
    </row>
    <row r="5944" spans="2:10">
      <c r="B5944" s="599"/>
      <c r="C5944" s="691" t="s">
        <v>294</v>
      </c>
      <c r="D5944" s="601"/>
      <c r="E5944" s="602"/>
      <c r="F5944" s="602"/>
      <c r="G5944" s="601"/>
      <c r="H5944" s="602"/>
      <c r="I5944" s="692"/>
    </row>
    <row r="5945" spans="2:10">
      <c r="B5945" s="693" t="s">
        <v>295</v>
      </c>
      <c r="C5945" s="694" t="s">
        <v>296</v>
      </c>
      <c r="D5945" s="598" t="s">
        <v>297</v>
      </c>
      <c r="E5945" s="598" t="s">
        <v>298</v>
      </c>
      <c r="F5945" s="598" t="s">
        <v>299</v>
      </c>
      <c r="G5945" s="598" t="s">
        <v>300</v>
      </c>
      <c r="H5945" s="598" t="s">
        <v>301</v>
      </c>
      <c r="I5945" s="692"/>
    </row>
    <row r="5946" spans="2:10">
      <c r="B5946" s="599"/>
      <c r="C5946" s="567" t="s">
        <v>603</v>
      </c>
      <c r="D5946" s="601" t="str">
        <f>IFERROR(INDEX(INSUMOS!$C:$C,MATCH(C5946,INSUMOS!$B:$B,0)),"")</f>
        <v xml:space="preserve"> m2 </v>
      </c>
      <c r="E5946" s="100">
        <v>1</v>
      </c>
      <c r="F5946" s="603">
        <f>IFERROR(INDEX(INSUMOS!$D:$D,MATCH(C5946,INSUMOS!$B:$B,0)),"")</f>
        <v>39900</v>
      </c>
      <c r="G5946" s="615">
        <v>0.1</v>
      </c>
      <c r="H5946" s="603">
        <f>IFERROR(G5946*F5946*E5946+F5946*E5946,0)</f>
        <v>43890</v>
      </c>
      <c r="I5946" s="692"/>
    </row>
    <row r="5947" spans="2:10">
      <c r="B5947" s="599"/>
      <c r="C5947" s="622" t="s">
        <v>341</v>
      </c>
      <c r="D5947" s="601" t="str">
        <f>IFERROR(INDEX(INSUMOS!$C:$C,MATCH(C5947,INSUMOS!$B:$B,0)),"")</f>
        <v>m3</v>
      </c>
      <c r="E5947" s="478">
        <v>5.2499999999999998E-2</v>
      </c>
      <c r="F5947" s="603">
        <f>IFERROR(INDEX(INSUMOS!$D:$D,MATCH(C5947,INSUMOS!$B:$B,0)),"")</f>
        <v>619615.46699661866</v>
      </c>
      <c r="G5947" s="615"/>
      <c r="H5947" s="603">
        <f t="shared" ref="H5947:H5963" si="153">IFERROR(G5947*F5947*E5947+F5947*E5947,0)</f>
        <v>32529.812017322478</v>
      </c>
      <c r="I5947" s="692"/>
    </row>
    <row r="5948" spans="2:10">
      <c r="B5948" s="599"/>
      <c r="C5948" s="622" t="s">
        <v>358</v>
      </c>
      <c r="D5948" s="601" t="str">
        <f>IFERROR(INDEX(INSUMOS!$C:$C,MATCH(C5948,INSUMOS!$B:$B,0)),"")</f>
        <v>un</v>
      </c>
      <c r="E5948" s="478">
        <v>0.16700000000000001</v>
      </c>
      <c r="F5948" s="603">
        <f>IFERROR(INDEX(INSUMOS!$D:$D,MATCH(C5948,INSUMOS!$B:$B,0)),"")</f>
        <v>61900</v>
      </c>
      <c r="G5948" s="615"/>
      <c r="H5948" s="603">
        <f t="shared" si="153"/>
        <v>10337.300000000001</v>
      </c>
      <c r="I5948" s="692"/>
    </row>
    <row r="5949" spans="2:10">
      <c r="B5949" s="599"/>
      <c r="C5949" s="633" t="s">
        <v>602</v>
      </c>
      <c r="D5949" s="601" t="str">
        <f>IFERROR(INDEX(INSUMOS!$C:$C,MATCH(C5949,INSUMOS!$B:$B,0)),"")</f>
        <v>un</v>
      </c>
      <c r="E5949" s="478">
        <v>0.2</v>
      </c>
      <c r="F5949" s="603">
        <f>IFERROR(INDEX(INSUMOS!$D:$D,MATCH(C5949,INSUMOS!$B:$B,0)),"")</f>
        <v>1850</v>
      </c>
      <c r="G5949" s="615"/>
      <c r="H5949" s="603">
        <f t="shared" si="153"/>
        <v>370</v>
      </c>
      <c r="I5949" s="692"/>
    </row>
    <row r="5950" spans="2:10">
      <c r="B5950" s="599"/>
      <c r="C5950" s="633" t="s">
        <v>421</v>
      </c>
      <c r="D5950" s="601" t="str">
        <f>IFERROR(INDEX(INSUMOS!$C:$C,MATCH(C5950,INSUMOS!$B:$B,0)),"")</f>
        <v>kg</v>
      </c>
      <c r="E5950" s="478">
        <v>0.03</v>
      </c>
      <c r="F5950" s="603">
        <f>IFERROR(INDEX(INSUMOS!$D:$D,MATCH(C5950,INSUMOS!$B:$B,0)),"")</f>
        <v>19900</v>
      </c>
      <c r="G5950" s="615"/>
      <c r="H5950" s="603">
        <f t="shared" si="153"/>
        <v>597</v>
      </c>
      <c r="I5950" s="692"/>
    </row>
    <row r="5951" spans="2:10">
      <c r="B5951" s="599"/>
      <c r="C5951" s="663"/>
      <c r="D5951" s="601" t="str">
        <f>IFERROR(INDEX(INSUMOS!$C:$C,MATCH(C5951,INSUMOS!$B:$B,0)),"")</f>
        <v/>
      </c>
      <c r="E5951" s="478"/>
      <c r="F5951" s="603" t="str">
        <f>IFERROR(INDEX(INSUMOS!$D:$D,MATCH(C5951,INSUMOS!$B:$B,0)),"")</f>
        <v/>
      </c>
      <c r="G5951" s="615"/>
      <c r="H5951" s="603">
        <f t="shared" si="153"/>
        <v>0</v>
      </c>
      <c r="I5951" s="692"/>
    </row>
    <row r="5952" spans="2:10">
      <c r="B5952" s="599"/>
      <c r="C5952" s="708"/>
      <c r="D5952" s="601" t="str">
        <f>IFERROR(INDEX(INSUMOS!$C:$C,MATCH(C5952,INSUMOS!$B:$B,0)),"")</f>
        <v/>
      </c>
      <c r="E5952" s="478"/>
      <c r="F5952" s="603" t="str">
        <f>IFERROR(INDEX(INSUMOS!$D:$D,MATCH(C5952,INSUMOS!$B:$B,0)),"")</f>
        <v/>
      </c>
      <c r="G5952" s="615"/>
      <c r="H5952" s="603">
        <f t="shared" si="153"/>
        <v>0</v>
      </c>
      <c r="I5952" s="692"/>
    </row>
    <row r="5953" spans="2:9">
      <c r="B5953" s="599"/>
      <c r="C5953" s="708"/>
      <c r="D5953" s="601" t="str">
        <f>IFERROR(INDEX(INSUMOS!$C:$C,MATCH(C5953,INSUMOS!$B:$B,0)),"")</f>
        <v/>
      </c>
      <c r="E5953" s="478"/>
      <c r="F5953" s="603" t="str">
        <f>IFERROR(INDEX(INSUMOS!$D:$D,MATCH(C5953,INSUMOS!$B:$B,0)),"")</f>
        <v/>
      </c>
      <c r="G5953" s="615"/>
      <c r="H5953" s="603">
        <f t="shared" si="153"/>
        <v>0</v>
      </c>
      <c r="I5953" s="692"/>
    </row>
    <row r="5954" spans="2:9">
      <c r="B5954" s="599"/>
      <c r="C5954" s="708"/>
      <c r="D5954" s="601" t="str">
        <f>IFERROR(INDEX(INSUMOS!$C:$C,MATCH(C5954,INSUMOS!$B:$B,0)),"")</f>
        <v/>
      </c>
      <c r="E5954" s="478"/>
      <c r="F5954" s="603" t="str">
        <f>IFERROR(INDEX(INSUMOS!$D:$D,MATCH(C5954,INSUMOS!$B:$B,0)),"")</f>
        <v/>
      </c>
      <c r="G5954" s="615"/>
      <c r="H5954" s="603">
        <f t="shared" si="153"/>
        <v>0</v>
      </c>
      <c r="I5954" s="692"/>
    </row>
    <row r="5955" spans="2:9">
      <c r="B5955" s="599"/>
      <c r="C5955" s="708"/>
      <c r="D5955" s="601" t="str">
        <f>IFERROR(INDEX(INSUMOS!$C:$C,MATCH(C5955,INSUMOS!$B:$B,0)),"")</f>
        <v/>
      </c>
      <c r="E5955" s="478"/>
      <c r="F5955" s="603" t="str">
        <f>IFERROR(INDEX(INSUMOS!$D:$D,MATCH(C5955,INSUMOS!$B:$B,0)),"")</f>
        <v/>
      </c>
      <c r="G5955" s="615"/>
      <c r="H5955" s="603">
        <f t="shared" si="153"/>
        <v>0</v>
      </c>
      <c r="I5955" s="692"/>
    </row>
    <row r="5956" spans="2:9">
      <c r="B5956" s="599"/>
      <c r="C5956" s="708"/>
      <c r="D5956" s="601" t="str">
        <f>IFERROR(INDEX(INSUMOS!$C:$C,MATCH(C5956,INSUMOS!$B:$B,0)),"")</f>
        <v/>
      </c>
      <c r="E5956" s="478"/>
      <c r="F5956" s="603" t="str">
        <f>IFERROR(INDEX(INSUMOS!$D:$D,MATCH(C5956,INSUMOS!$B:$B,0)),"")</f>
        <v/>
      </c>
      <c r="G5956" s="615"/>
      <c r="H5956" s="603">
        <f t="shared" si="153"/>
        <v>0</v>
      </c>
      <c r="I5956" s="692"/>
    </row>
    <row r="5957" spans="2:9">
      <c r="B5957" s="599"/>
      <c r="C5957" s="708"/>
      <c r="D5957" s="601" t="str">
        <f>IFERROR(INDEX(INSUMOS!$C:$C,MATCH(C5957,INSUMOS!$B:$B,0)),"")</f>
        <v/>
      </c>
      <c r="E5957" s="478"/>
      <c r="F5957" s="603" t="str">
        <f>IFERROR(INDEX(INSUMOS!$D:$D,MATCH(C5957,INSUMOS!$B:$B,0)),"")</f>
        <v/>
      </c>
      <c r="G5957" s="615"/>
      <c r="H5957" s="603">
        <f t="shared" si="153"/>
        <v>0</v>
      </c>
      <c r="I5957" s="692"/>
    </row>
    <row r="5958" spans="2:9">
      <c r="B5958" s="599"/>
      <c r="C5958" s="708"/>
      <c r="D5958" s="601" t="str">
        <f>IFERROR(INDEX(INSUMOS!$C:$C,MATCH(C5958,INSUMOS!$B:$B,0)),"")</f>
        <v/>
      </c>
      <c r="E5958" s="478"/>
      <c r="F5958" s="603" t="str">
        <f>IFERROR(INDEX(INSUMOS!$D:$D,MATCH(C5958,INSUMOS!$B:$B,0)),"")</f>
        <v/>
      </c>
      <c r="G5958" s="615"/>
      <c r="H5958" s="603">
        <f t="shared" si="153"/>
        <v>0</v>
      </c>
      <c r="I5958" s="692"/>
    </row>
    <row r="5959" spans="2:9">
      <c r="B5959" s="599"/>
      <c r="C5959" s="708"/>
      <c r="D5959" s="601" t="str">
        <f>IFERROR(INDEX(INSUMOS!$C:$C,MATCH(C5959,INSUMOS!$B:$B,0)),"")</f>
        <v/>
      </c>
      <c r="E5959" s="478"/>
      <c r="F5959" s="603" t="str">
        <f>IFERROR(INDEX(INSUMOS!$D:$D,MATCH(C5959,INSUMOS!$B:$B,0)),"")</f>
        <v/>
      </c>
      <c r="G5959" s="615"/>
      <c r="H5959" s="603">
        <f t="shared" si="153"/>
        <v>0</v>
      </c>
      <c r="I5959" s="692"/>
    </row>
    <row r="5960" spans="2:9">
      <c r="B5960" s="599"/>
      <c r="C5960" s="708"/>
      <c r="D5960" s="601" t="str">
        <f>IFERROR(INDEX(INSUMOS!$C:$C,MATCH(C5960,INSUMOS!$B:$B,0)),"")</f>
        <v/>
      </c>
      <c r="E5960" s="478"/>
      <c r="F5960" s="603" t="str">
        <f>IFERROR(INDEX(INSUMOS!$D:$D,MATCH(C5960,INSUMOS!$B:$B,0)),"")</f>
        <v/>
      </c>
      <c r="G5960" s="615"/>
      <c r="H5960" s="603">
        <f t="shared" si="153"/>
        <v>0</v>
      </c>
      <c r="I5960" s="692"/>
    </row>
    <row r="5961" spans="2:9">
      <c r="B5961" s="599"/>
      <c r="C5961" s="708"/>
      <c r="D5961" s="601" t="str">
        <f>IFERROR(INDEX(INSUMOS!$C:$C,MATCH(C5961,INSUMOS!$B:$B,0)),"")</f>
        <v/>
      </c>
      <c r="E5961" s="478"/>
      <c r="F5961" s="603" t="str">
        <f>IFERROR(INDEX(INSUMOS!$D:$D,MATCH(C5961,INSUMOS!$B:$B,0)),"")</f>
        <v/>
      </c>
      <c r="G5961" s="615"/>
      <c r="H5961" s="603">
        <f t="shared" si="153"/>
        <v>0</v>
      </c>
      <c r="I5961" s="692"/>
    </row>
    <row r="5962" spans="2:9">
      <c r="B5962" s="599"/>
      <c r="C5962" s="708"/>
      <c r="D5962" s="601" t="str">
        <f>IFERROR(INDEX(INSUMOS!$C:$C,MATCH(C5962,INSUMOS!$B:$B,0)),"")</f>
        <v/>
      </c>
      <c r="E5962" s="478"/>
      <c r="F5962" s="603" t="str">
        <f>IFERROR(INDEX(INSUMOS!$D:$D,MATCH(C5962,INSUMOS!$B:$B,0)),"")</f>
        <v/>
      </c>
      <c r="G5962" s="615"/>
      <c r="H5962" s="603">
        <f t="shared" si="153"/>
        <v>0</v>
      </c>
      <c r="I5962" s="692"/>
    </row>
    <row r="5963" spans="2:9">
      <c r="B5963" s="599"/>
      <c r="C5963" s="708"/>
      <c r="D5963" s="601" t="str">
        <f>IFERROR(INDEX(INSUMOS!$C:$C,MATCH(C5963,INSUMOS!$B:$B,0)),"")</f>
        <v/>
      </c>
      <c r="E5963" s="712"/>
      <c r="F5963" s="603" t="str">
        <f>IFERROR(INDEX(INSUMOS!$D:$D,MATCH(C5963,INSUMOS!$B:$B,0)),"")</f>
        <v/>
      </c>
      <c r="G5963" s="615"/>
      <c r="H5963" s="603">
        <f t="shared" si="153"/>
        <v>0</v>
      </c>
      <c r="I5963" s="692"/>
    </row>
    <row r="5964" spans="2:9">
      <c r="B5964" s="599"/>
      <c r="C5964" s="606"/>
      <c r="D5964" s="601"/>
      <c r="E5964" s="602"/>
      <c r="F5964" s="602"/>
      <c r="G5964" s="601"/>
      <c r="H5964" s="614" t="s">
        <v>307</v>
      </c>
      <c r="I5964" s="699">
        <f>SUM(H5946:H5963)</f>
        <v>87724.112017322477</v>
      </c>
    </row>
    <row r="5965" spans="2:9">
      <c r="B5965" s="599"/>
      <c r="C5965" s="691" t="s">
        <v>308</v>
      </c>
      <c r="D5965" s="601"/>
      <c r="E5965" s="602"/>
      <c r="F5965" s="602"/>
      <c r="G5965" s="601"/>
      <c r="H5965" s="602"/>
      <c r="I5965" s="692"/>
    </row>
    <row r="5966" spans="2:9">
      <c r="B5966" s="693" t="s">
        <v>295</v>
      </c>
      <c r="C5966" s="694" t="s">
        <v>296</v>
      </c>
      <c r="D5966" s="598" t="s">
        <v>309</v>
      </c>
      <c r="E5966" s="612" t="s">
        <v>310</v>
      </c>
      <c r="F5966" s="612"/>
      <c r="G5966" s="613" t="s">
        <v>311</v>
      </c>
      <c r="H5966" s="614" t="s">
        <v>301</v>
      </c>
      <c r="I5966" s="692"/>
    </row>
    <row r="5967" spans="2:9">
      <c r="B5967" s="599"/>
      <c r="C5967" s="606" t="s">
        <v>330</v>
      </c>
      <c r="D5967" s="601">
        <v>1</v>
      </c>
      <c r="E5967" s="615">
        <f>IFERROR(INDEX('MANO DE OBRA'!$F:$F,MATCH(C5967,'MANO DE OBRA'!$B:$B,0)),"")</f>
        <v>0.77116642793298318</v>
      </c>
      <c r="F5967" s="603">
        <f>IFERROR(INDEX('MANO DE OBRA'!$J:$J,MATCH(C5967,'MANO DE OBRA'!$B:$B,0)),"")</f>
        <v>169529.21377933328</v>
      </c>
      <c r="G5967" s="83">
        <v>8</v>
      </c>
      <c r="H5967" s="603">
        <f>IFERROR((F5967/G5967)*D5967,0)</f>
        <v>21191.15172241666</v>
      </c>
      <c r="I5967" s="692"/>
    </row>
    <row r="5968" spans="2:9">
      <c r="B5968" s="599"/>
      <c r="C5968" s="606" t="s">
        <v>312</v>
      </c>
      <c r="D5968" s="601">
        <v>1</v>
      </c>
      <c r="E5968" s="615">
        <f>IFERROR(INDEX('MANO DE OBRA'!$F:$F,MATCH(C5968,'MANO DE OBRA'!$B:$B,0)),"")</f>
        <v>0.77116642793298318</v>
      </c>
      <c r="F5968" s="603">
        <f>IFERROR(INDEX('MANO DE OBRA'!$J:$J,MATCH(C5968,'MANO DE OBRA'!$B:$B,0)),"")</f>
        <v>103371.47181666666</v>
      </c>
      <c r="G5968" s="83">
        <f>+G5967</f>
        <v>8</v>
      </c>
      <c r="H5968" s="603">
        <f>IFERROR((F5968/G5968)*D5968,0)</f>
        <v>12921.433977083332</v>
      </c>
      <c r="I5968" s="692"/>
    </row>
    <row r="5969" spans="2:9">
      <c r="B5969" s="599"/>
      <c r="C5969" s="606"/>
      <c r="D5969" s="601"/>
      <c r="E5969" s="615" t="str">
        <f>IFERROR(INDEX('MANO DE OBRA'!$F:$F,MATCH(C5969,'MANO DE OBRA'!$B:$B,0)),"")</f>
        <v/>
      </c>
      <c r="F5969" s="603" t="str">
        <f>IFERROR(INDEX('MANO DE OBRA'!$J:$J,MATCH(C5969,'MANO DE OBRA'!$B:$B,0)),"")</f>
        <v/>
      </c>
      <c r="G5969" s="83"/>
      <c r="H5969" s="603">
        <f>IFERROR((F5969/G5969)*D5969,0)</f>
        <v>0</v>
      </c>
      <c r="I5969" s="692"/>
    </row>
    <row r="5970" spans="2:9">
      <c r="B5970" s="599"/>
      <c r="C5970" s="606"/>
      <c r="D5970" s="601"/>
      <c r="E5970" s="602"/>
      <c r="F5970" s="603" t="str">
        <f>IFERROR(INDEX('MANO DE OBRA'!$J:$J,MATCH(C5970,'MANO DE OBRA'!$B:$B,0)),"")</f>
        <v/>
      </c>
      <c r="G5970" s="601"/>
      <c r="H5970" s="614" t="s">
        <v>307</v>
      </c>
      <c r="I5970" s="699">
        <f>SUM(H5967:H5969)</f>
        <v>34112.585699499992</v>
      </c>
    </row>
    <row r="5971" spans="2:9">
      <c r="B5971" s="599"/>
      <c r="C5971" s="691" t="s">
        <v>313</v>
      </c>
      <c r="D5971" s="601"/>
      <c r="E5971" s="602"/>
      <c r="F5971" s="602"/>
      <c r="G5971" s="601"/>
      <c r="H5971" s="602"/>
      <c r="I5971" s="692"/>
    </row>
    <row r="5972" spans="2:9" ht="30">
      <c r="B5972" s="693" t="s">
        <v>295</v>
      </c>
      <c r="C5972" s="694" t="s">
        <v>296</v>
      </c>
      <c r="D5972" s="613" t="s">
        <v>238</v>
      </c>
      <c r="E5972" s="613" t="s">
        <v>22</v>
      </c>
      <c r="F5972" s="613" t="s">
        <v>314</v>
      </c>
      <c r="G5972" s="613" t="s">
        <v>315</v>
      </c>
      <c r="H5972" s="613" t="s">
        <v>301</v>
      </c>
      <c r="I5972" s="692"/>
    </row>
    <row r="5973" spans="2:9">
      <c r="B5973" s="599"/>
      <c r="C5973" s="616" t="s">
        <v>316</v>
      </c>
      <c r="D5973" s="615">
        <v>0.05</v>
      </c>
      <c r="E5973" s="602"/>
      <c r="F5973" s="603">
        <f>+I5970</f>
        <v>34112.585699499992</v>
      </c>
      <c r="G5973" s="601">
        <v>1</v>
      </c>
      <c r="H5973" s="603">
        <f>IFERROR(G5973*F5973*D5973,0)</f>
        <v>1705.6292849749998</v>
      </c>
      <c r="I5973" s="692"/>
    </row>
    <row r="5974" spans="2:9">
      <c r="B5974" s="599"/>
      <c r="C5974" s="645" t="s">
        <v>599</v>
      </c>
      <c r="D5974" s="601"/>
      <c r="E5974" s="601" t="str">
        <f>IFERROR(INDEX(INSUMOS!$C:$C,MATCH(C5974,INSUMOS!$B:$B,0)),"")</f>
        <v>día</v>
      </c>
      <c r="F5974" s="700">
        <f>IFERROR(INDEX(INSUMOS!$D:$D,MATCH(C5974,INSUMOS!$B:$B,0)),"")</f>
        <v>11850</v>
      </c>
      <c r="G5974" s="701">
        <v>0.06</v>
      </c>
      <c r="H5974" s="603">
        <f>IFERROR(G5974*F5974,0)</f>
        <v>711</v>
      </c>
      <c r="I5974" s="692"/>
    </row>
    <row r="5975" spans="2:9">
      <c r="B5975" s="599"/>
      <c r="C5975" s="606"/>
      <c r="D5975" s="601"/>
      <c r="E5975" s="601" t="str">
        <f>IFERROR(INDEX(INSUMOS!$C:$C,MATCH(C5975,INSUMOS!$B:$B,0)),"")</f>
        <v/>
      </c>
      <c r="F5975" s="700" t="str">
        <f>IFERROR(INDEX(INSUMOS!$D:$D,MATCH(C5975,INSUMOS!$B:$B,0)),"")</f>
        <v/>
      </c>
      <c r="G5975" s="701"/>
      <c r="H5975" s="603">
        <f>IFERROR(G5975*F5975,0)</f>
        <v>0</v>
      </c>
      <c r="I5975" s="692"/>
    </row>
    <row r="5976" spans="2:9">
      <c r="B5976" s="599"/>
      <c r="C5976" s="662"/>
      <c r="D5976" s="601"/>
      <c r="E5976" s="601" t="str">
        <f>IFERROR(INDEX(INSUMOS!$C:$C,MATCH(C5976,INSUMOS!$B:$B,0)),"")</f>
        <v/>
      </c>
      <c r="F5976" s="700" t="str">
        <f>IFERROR(INDEX(INSUMOS!$D:$D,MATCH(C5976,INSUMOS!$B:$B,0)),"")</f>
        <v/>
      </c>
      <c r="G5976" s="701"/>
      <c r="H5976" s="603">
        <f>IFERROR(G5976*F5976,0)</f>
        <v>0</v>
      </c>
      <c r="I5976" s="692"/>
    </row>
    <row r="5977" spans="2:9">
      <c r="B5977" s="599"/>
      <c r="C5977" s="662"/>
      <c r="D5977" s="601"/>
      <c r="E5977" s="601" t="str">
        <f>IFERROR(INDEX(INSUMOS!$C:$C,MATCH(C5977,INSUMOS!$B:$B,0)),"")</f>
        <v/>
      </c>
      <c r="F5977" s="700" t="str">
        <f>IFERROR(INDEX(INSUMOS!$D:$D,MATCH(C5977,INSUMOS!$B:$B,0)),"")</f>
        <v/>
      </c>
      <c r="G5977" s="701"/>
      <c r="H5977" s="603">
        <f>IFERROR(G5977*F5977,0)</f>
        <v>0</v>
      </c>
      <c r="I5977" s="692"/>
    </row>
    <row r="5978" spans="2:9">
      <c r="B5978" s="599"/>
      <c r="C5978" s="662"/>
      <c r="D5978" s="601"/>
      <c r="E5978" s="601" t="str">
        <f>IFERROR(INDEX(INSUMOS!$C:$C,MATCH(C5978,INSUMOS!$B:$B,0)),"")</f>
        <v/>
      </c>
      <c r="F5978" s="700" t="str">
        <f>IFERROR(INDEX(INSUMOS!$D:$D,MATCH(C5978,INSUMOS!$B:$B,0)),"")</f>
        <v/>
      </c>
      <c r="G5978" s="701"/>
      <c r="H5978" s="603">
        <f>IFERROR(G5978*F5978,0)</f>
        <v>0</v>
      </c>
      <c r="I5978" s="692"/>
    </row>
    <row r="5979" spans="2:9">
      <c r="B5979" s="599"/>
      <c r="C5979" s="606"/>
      <c r="D5979" s="601"/>
      <c r="E5979" s="601" t="str">
        <f>IFERROR(INDEX(INSUMOS!$C:$C,MATCH(C5979,INSUMOS!$B:$B,0)),"")</f>
        <v/>
      </c>
      <c r="F5979" s="602"/>
      <c r="G5979" s="601"/>
      <c r="H5979" s="614" t="s">
        <v>307</v>
      </c>
      <c r="I5979" s="699">
        <f>SUM(H5973:H5978)</f>
        <v>2416.6292849749998</v>
      </c>
    </row>
    <row r="5980" spans="2:9">
      <c r="B5980" s="599"/>
      <c r="C5980" s="691" t="s">
        <v>317</v>
      </c>
      <c r="D5980" s="601"/>
      <c r="E5980" s="602"/>
      <c r="F5980" s="602"/>
      <c r="G5980" s="601"/>
      <c r="H5980" s="602"/>
      <c r="I5980" s="692"/>
    </row>
    <row r="5981" spans="2:9" ht="30">
      <c r="B5981" s="693" t="s">
        <v>295</v>
      </c>
      <c r="C5981" s="694" t="s">
        <v>296</v>
      </c>
      <c r="D5981" s="613" t="s">
        <v>238</v>
      </c>
      <c r="E5981" s="613" t="s">
        <v>22</v>
      </c>
      <c r="F5981" s="613" t="s">
        <v>314</v>
      </c>
      <c r="G5981" s="613" t="s">
        <v>315</v>
      </c>
      <c r="H5981" s="598" t="s">
        <v>301</v>
      </c>
      <c r="I5981" s="692"/>
    </row>
    <row r="5982" spans="2:9">
      <c r="B5982" s="599"/>
      <c r="C5982" s="616" t="s">
        <v>461</v>
      </c>
      <c r="D5982" s="615">
        <v>0.01</v>
      </c>
      <c r="E5982" s="617">
        <v>1</v>
      </c>
      <c r="F5982" s="603">
        <f>+I5970</f>
        <v>34112.585699499992</v>
      </c>
      <c r="G5982" s="601">
        <v>0.01</v>
      </c>
      <c r="H5982" s="603">
        <f>IFERROR(G5982*F5982,0)</f>
        <v>341.12585699499994</v>
      </c>
      <c r="I5982" s="692"/>
    </row>
    <row r="5983" spans="2:9">
      <c r="B5983" s="599"/>
      <c r="C5983" s="662"/>
      <c r="E5983" s="601" t="str">
        <f>IFERROR(INDEX(INSUMOS!$C:$C,MATCH(C5983,INSUMOS!$B:$B,0)),"")</f>
        <v/>
      </c>
      <c r="F5983" s="603" t="str">
        <f>IFERROR(INDEX(INSUMOS!$D:$D,MATCH(C5983,INSUMOS!$B:$B,0)),"")</f>
        <v/>
      </c>
      <c r="G5983" s="601">
        <v>1</v>
      </c>
      <c r="H5983" s="603">
        <f>IFERROR(G5983*F5983,0)</f>
        <v>0</v>
      </c>
      <c r="I5983" s="692"/>
    </row>
    <row r="5984" spans="2:9">
      <c r="B5984" s="599"/>
      <c r="C5984" s="606"/>
      <c r="D5984" s="601" t="str">
        <f>IFERROR(INDEX(INSUMOS!$C:$C,MATCH(C5984,INSUMOS!$B:$B,0)),"")</f>
        <v/>
      </c>
      <c r="E5984" s="602"/>
      <c r="F5984" s="603" t="str">
        <f>IFERROR(INDEX(INSUMOS!$D:$D,MATCH(C5984,INSUMOS!$B:$B,0)),"")</f>
        <v/>
      </c>
      <c r="G5984" s="601"/>
      <c r="H5984" s="603">
        <f>IFERROR(G5984*F5984,0)</f>
        <v>0</v>
      </c>
      <c r="I5984" s="692"/>
    </row>
    <row r="5985" spans="2:10" ht="15.75" thickBot="1">
      <c r="B5985" s="702"/>
      <c r="C5985" s="703"/>
      <c r="D5985" s="704"/>
      <c r="E5985" s="705"/>
      <c r="F5985" s="705"/>
      <c r="G5985" s="704"/>
      <c r="H5985" s="706" t="s">
        <v>307</v>
      </c>
      <c r="I5985" s="707">
        <f>SUM(H5982:H5984)</f>
        <v>341.12585699499994</v>
      </c>
    </row>
    <row r="5986" spans="2:10" ht="15.75" thickBot="1"/>
    <row r="5987" spans="2:10" ht="33" customHeight="1" thickBot="1">
      <c r="B5987" s="571"/>
      <c r="C5987" s="572" t="str">
        <f>+$C$2</f>
        <v>MANTENIMIENTO RESTAURANTES ESCOLARES</v>
      </c>
      <c r="D5987" s="573"/>
      <c r="E5987" s="573"/>
      <c r="F5987" s="573"/>
      <c r="G5987" s="574"/>
      <c r="H5987" s="575"/>
      <c r="I5987" s="576"/>
    </row>
    <row r="5988" spans="2:10" ht="33" customHeight="1" thickBot="1">
      <c r="B5988" s="577"/>
      <c r="C5988" s="578" t="str">
        <f>+$C$3</f>
        <v>GOBERNACION DE ANTIOQUIA</v>
      </c>
      <c r="D5988" s="579"/>
      <c r="E5988" s="579"/>
      <c r="F5988" s="579"/>
      <c r="G5988" s="580"/>
      <c r="H5988" s="581"/>
      <c r="I5988" s="582"/>
    </row>
    <row r="5989" spans="2:10" ht="15.75" thickBot="1">
      <c r="B5989" s="593"/>
      <c r="I5989" s="595"/>
    </row>
    <row r="5990" spans="2:10" ht="15.75" thickBot="1">
      <c r="B5990" s="523" t="s">
        <v>6</v>
      </c>
      <c r="C5990" s="773" t="str">
        <f>INDEX(ACTIVIDADES!$C:$C,MATCH(B5991,ACTIVIDADES!$B:$B,0))</f>
        <v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v>
      </c>
      <c r="D5990" s="774"/>
      <c r="E5990" s="774"/>
      <c r="F5990" s="774"/>
      <c r="G5990" s="775"/>
      <c r="H5990" s="587" t="s">
        <v>289</v>
      </c>
      <c r="I5990" s="588" t="s">
        <v>290</v>
      </c>
    </row>
    <row r="5991" spans="2:10">
      <c r="B5991" s="779">
        <f>+ACTIVIDADES!B181</f>
        <v>16.040000000000006</v>
      </c>
      <c r="C5991" s="776"/>
      <c r="D5991" s="777"/>
      <c r="E5991" s="777"/>
      <c r="F5991" s="777"/>
      <c r="G5991" s="778"/>
      <c r="H5991" s="585">
        <f>IF(I5994=0,0,I6015/I5994)</f>
        <v>0.72314267230299623</v>
      </c>
      <c r="I5991" s="688">
        <f>IF(I5994=0,0,I6021/I5994)</f>
        <v>0.25864331049945744</v>
      </c>
    </row>
    <row r="5992" spans="2:10" ht="15.75" thickBot="1">
      <c r="B5992" s="780"/>
      <c r="C5992" s="776"/>
      <c r="D5992" s="777"/>
      <c r="E5992" s="777"/>
      <c r="F5992" s="777"/>
      <c r="G5992" s="778"/>
      <c r="H5992" s="587" t="s">
        <v>291</v>
      </c>
      <c r="I5992" s="588" t="s">
        <v>292</v>
      </c>
    </row>
    <row r="5993" spans="2:10" ht="15.75" thickBot="1">
      <c r="B5993" s="523" t="s">
        <v>22</v>
      </c>
      <c r="C5993" s="776"/>
      <c r="D5993" s="777"/>
      <c r="E5993" s="777"/>
      <c r="F5993" s="777"/>
      <c r="G5993" s="778"/>
      <c r="H5993" s="585">
        <f>IF(I5994=0,0,I6030/I5994)</f>
        <v>1.5627584092551727E-2</v>
      </c>
      <c r="I5993" s="688">
        <f>IF(I5994=0,0,I6036/I5994)</f>
        <v>2.5864331049945746E-3</v>
      </c>
    </row>
    <row r="5994" spans="2:10">
      <c r="B5994" s="565" t="str">
        <f>INDEX(ACTIVIDADES!$D:$D,MATCH(B5991,ACTIVIDADES!$B:$B,0))</f>
        <v>m²</v>
      </c>
      <c r="C5994" s="776"/>
      <c r="D5994" s="777"/>
      <c r="E5994" s="777"/>
      <c r="F5994" s="777"/>
      <c r="G5994" s="778"/>
      <c r="H5994" s="689" t="s">
        <v>293</v>
      </c>
      <c r="I5994" s="690">
        <f>SUM(I6015:I6036)</f>
        <v>263780.92388027604</v>
      </c>
      <c r="J5994" s="570">
        <f>+B5991</f>
        <v>16.040000000000006</v>
      </c>
    </row>
    <row r="5995" spans="2:10">
      <c r="B5995" s="599"/>
      <c r="C5995" s="691" t="s">
        <v>294</v>
      </c>
      <c r="D5995" s="601"/>
      <c r="E5995" s="602"/>
      <c r="F5995" s="602"/>
      <c r="G5995" s="601"/>
      <c r="H5995" s="602"/>
      <c r="I5995" s="692"/>
    </row>
    <row r="5996" spans="2:10">
      <c r="B5996" s="693" t="s">
        <v>295</v>
      </c>
      <c r="C5996" s="694" t="s">
        <v>296</v>
      </c>
      <c r="D5996" s="598" t="s">
        <v>297</v>
      </c>
      <c r="E5996" s="598" t="s">
        <v>298</v>
      </c>
      <c r="F5996" s="598" t="s">
        <v>299</v>
      </c>
      <c r="G5996" s="598" t="s">
        <v>300</v>
      </c>
      <c r="H5996" s="598" t="s">
        <v>301</v>
      </c>
      <c r="I5996" s="692"/>
    </row>
    <row r="5997" spans="2:10">
      <c r="B5997" s="599"/>
      <c r="C5997" s="645" t="s">
        <v>341</v>
      </c>
      <c r="D5997" s="601" t="str">
        <f>IFERROR(INDEX(INSUMOS!$C:$C,MATCH(C5997,INSUMOS!$B:$B,0)),"")</f>
        <v>m3</v>
      </c>
      <c r="E5997" s="647">
        <v>5.5E-2</v>
      </c>
      <c r="F5997" s="603">
        <f>IFERROR(INDEX(INSUMOS!$D:$D,MATCH(C5997,INSUMOS!$B:$B,0)),"")</f>
        <v>619615.46699661866</v>
      </c>
      <c r="G5997" s="615">
        <v>0.1</v>
      </c>
      <c r="H5997" s="603">
        <f>IFERROR(G5997*F5997*E5997+F5997*E5997,0)</f>
        <v>37486.735753295427</v>
      </c>
      <c r="I5997" s="692"/>
    </row>
    <row r="5998" spans="2:10" ht="30">
      <c r="B5998" s="599"/>
      <c r="C5998" s="645" t="s">
        <v>604</v>
      </c>
      <c r="D5998" s="601" t="str">
        <f>IFERROR(INDEX(INSUMOS!$C:$C,MATCH(C5998,INSUMOS!$B:$B,0)),"")</f>
        <v>m2</v>
      </c>
      <c r="E5998" s="647">
        <v>1</v>
      </c>
      <c r="F5998" s="603">
        <f>IFERROR(INDEX(INSUMOS!$D:$D,MATCH(C5998,INSUMOS!$B:$B,0)),"")</f>
        <v>117500</v>
      </c>
      <c r="G5998" s="615">
        <v>0.1</v>
      </c>
      <c r="H5998" s="603">
        <f t="shared" ref="H5998:H6014" si="154">IFERROR(G5998*F5998*E5998+F5998*E5998,0)</f>
        <v>129250</v>
      </c>
      <c r="I5998" s="692"/>
    </row>
    <row r="5999" spans="2:10">
      <c r="B5999" s="599"/>
      <c r="C5999" s="645" t="s">
        <v>605</v>
      </c>
      <c r="D5999" s="601" t="str">
        <f>IFERROR(INDEX(INSUMOS!$C:$C,MATCH(C5999,INSUMOS!$B:$B,0)),"")</f>
        <v>kg</v>
      </c>
      <c r="E5999" s="647">
        <v>1.5</v>
      </c>
      <c r="F5999" s="603">
        <f>IFERROR(INDEX(INSUMOS!$D:$D,MATCH(C5999,INSUMOS!$B:$B,0)),"")</f>
        <v>950</v>
      </c>
      <c r="G5999" s="615"/>
      <c r="H5999" s="603">
        <f t="shared" si="154"/>
        <v>1425</v>
      </c>
      <c r="I5999" s="692"/>
    </row>
    <row r="6000" spans="2:10">
      <c r="B6000" s="599"/>
      <c r="C6000" s="645" t="s">
        <v>606</v>
      </c>
      <c r="D6000" s="601" t="str">
        <f>IFERROR(INDEX(INSUMOS!$C:$C,MATCH(C6000,INSUMOS!$B:$B,0)),"")</f>
        <v>M2</v>
      </c>
      <c r="E6000" s="647">
        <v>1</v>
      </c>
      <c r="F6000" s="603">
        <f>IFERROR(INDEX(INSUMOS!$D:$D,MATCH(C6000,INSUMOS!$B:$B,0)),"")</f>
        <v>3659.5064440406218</v>
      </c>
      <c r="G6000" s="615"/>
      <c r="H6000" s="603">
        <f t="shared" si="154"/>
        <v>3659.5064440406218</v>
      </c>
      <c r="I6000" s="692"/>
    </row>
    <row r="6001" spans="2:9">
      <c r="B6001" s="599"/>
      <c r="C6001" s="645" t="s">
        <v>602</v>
      </c>
      <c r="D6001" s="601" t="str">
        <f>IFERROR(INDEX(INSUMOS!$C:$C,MATCH(C6001,INSUMOS!$B:$B,0)),"")</f>
        <v>un</v>
      </c>
      <c r="E6001" s="647">
        <v>1</v>
      </c>
      <c r="F6001" s="603">
        <f>IFERROR(INDEX(INSUMOS!$D:$D,MATCH(C6001,INSUMOS!$B:$B,0)),"")</f>
        <v>1850</v>
      </c>
      <c r="G6001" s="615"/>
      <c r="H6001" s="603">
        <f t="shared" si="154"/>
        <v>1850</v>
      </c>
      <c r="I6001" s="692"/>
    </row>
    <row r="6002" spans="2:9">
      <c r="B6002" s="599"/>
      <c r="C6002" s="645" t="s">
        <v>607</v>
      </c>
      <c r="D6002" s="601" t="str">
        <f>IFERROR(INDEX(INSUMOS!$C:$C,MATCH(C6002,INSUMOS!$B:$B,0)),"")</f>
        <v>m</v>
      </c>
      <c r="E6002" s="647">
        <v>1.4</v>
      </c>
      <c r="F6002" s="603">
        <f>IFERROR(INDEX(INSUMOS!$D:$D,MATCH(C6002,INSUMOS!$B:$B,0)),"")</f>
        <v>12200</v>
      </c>
      <c r="G6002" s="615"/>
      <c r="H6002" s="603">
        <f t="shared" si="154"/>
        <v>17080</v>
      </c>
      <c r="I6002" s="692"/>
    </row>
    <row r="6003" spans="2:9">
      <c r="B6003" s="599"/>
      <c r="C6003" s="708"/>
      <c r="D6003" s="601" t="str">
        <f>IFERROR(INDEX(INSUMOS!$C:$C,MATCH(C6003,INSUMOS!$B:$B,0)),"")</f>
        <v/>
      </c>
      <c r="E6003" s="478"/>
      <c r="F6003" s="603" t="str">
        <f>IFERROR(INDEX(INSUMOS!$D:$D,MATCH(C6003,INSUMOS!$B:$B,0)),"")</f>
        <v/>
      </c>
      <c r="G6003" s="615"/>
      <c r="H6003" s="603">
        <f t="shared" si="154"/>
        <v>0</v>
      </c>
      <c r="I6003" s="692"/>
    </row>
    <row r="6004" spans="2:9">
      <c r="B6004" s="599"/>
      <c r="C6004" s="708"/>
      <c r="D6004" s="601" t="str">
        <f>IFERROR(INDEX(INSUMOS!$C:$C,MATCH(C6004,INSUMOS!$B:$B,0)),"")</f>
        <v/>
      </c>
      <c r="E6004" s="478"/>
      <c r="F6004" s="603" t="str">
        <f>IFERROR(INDEX(INSUMOS!$D:$D,MATCH(C6004,INSUMOS!$B:$B,0)),"")</f>
        <v/>
      </c>
      <c r="G6004" s="615"/>
      <c r="H6004" s="603">
        <f t="shared" si="154"/>
        <v>0</v>
      </c>
      <c r="I6004" s="692"/>
    </row>
    <row r="6005" spans="2:9">
      <c r="B6005" s="599"/>
      <c r="C6005" s="708"/>
      <c r="D6005" s="601" t="str">
        <f>IFERROR(INDEX(INSUMOS!$C:$C,MATCH(C6005,INSUMOS!$B:$B,0)),"")</f>
        <v/>
      </c>
      <c r="E6005" s="478"/>
      <c r="F6005" s="603" t="str">
        <f>IFERROR(INDEX(INSUMOS!$D:$D,MATCH(C6005,INSUMOS!$B:$B,0)),"")</f>
        <v/>
      </c>
      <c r="G6005" s="615"/>
      <c r="H6005" s="603">
        <f t="shared" si="154"/>
        <v>0</v>
      </c>
      <c r="I6005" s="692"/>
    </row>
    <row r="6006" spans="2:9">
      <c r="B6006" s="599"/>
      <c r="C6006" s="708"/>
      <c r="D6006" s="601" t="str">
        <f>IFERROR(INDEX(INSUMOS!$C:$C,MATCH(C6006,INSUMOS!$B:$B,0)),"")</f>
        <v/>
      </c>
      <c r="E6006" s="478"/>
      <c r="F6006" s="603" t="str">
        <f>IFERROR(INDEX(INSUMOS!$D:$D,MATCH(C6006,INSUMOS!$B:$B,0)),"")</f>
        <v/>
      </c>
      <c r="G6006" s="615"/>
      <c r="H6006" s="603">
        <f t="shared" si="154"/>
        <v>0</v>
      </c>
      <c r="I6006" s="692"/>
    </row>
    <row r="6007" spans="2:9">
      <c r="B6007" s="599"/>
      <c r="C6007" s="708"/>
      <c r="D6007" s="601" t="str">
        <f>IFERROR(INDEX(INSUMOS!$C:$C,MATCH(C6007,INSUMOS!$B:$B,0)),"")</f>
        <v/>
      </c>
      <c r="E6007" s="478"/>
      <c r="F6007" s="603" t="str">
        <f>IFERROR(INDEX(INSUMOS!$D:$D,MATCH(C6007,INSUMOS!$B:$B,0)),"")</f>
        <v/>
      </c>
      <c r="G6007" s="615"/>
      <c r="H6007" s="603">
        <f t="shared" si="154"/>
        <v>0</v>
      </c>
      <c r="I6007" s="692"/>
    </row>
    <row r="6008" spans="2:9">
      <c r="B6008" s="599"/>
      <c r="C6008" s="708"/>
      <c r="D6008" s="601" t="str">
        <f>IFERROR(INDEX(INSUMOS!$C:$C,MATCH(C6008,INSUMOS!$B:$B,0)),"")</f>
        <v/>
      </c>
      <c r="E6008" s="478"/>
      <c r="F6008" s="603" t="str">
        <f>IFERROR(INDEX(INSUMOS!$D:$D,MATCH(C6008,INSUMOS!$B:$B,0)),"")</f>
        <v/>
      </c>
      <c r="G6008" s="615"/>
      <c r="H6008" s="603">
        <f t="shared" si="154"/>
        <v>0</v>
      </c>
      <c r="I6008" s="692"/>
    </row>
    <row r="6009" spans="2:9">
      <c r="B6009" s="599"/>
      <c r="C6009" s="708"/>
      <c r="D6009" s="601" t="str">
        <f>IFERROR(INDEX(INSUMOS!$C:$C,MATCH(C6009,INSUMOS!$B:$B,0)),"")</f>
        <v/>
      </c>
      <c r="E6009" s="478"/>
      <c r="F6009" s="603" t="str">
        <f>IFERROR(INDEX(INSUMOS!$D:$D,MATCH(C6009,INSUMOS!$B:$B,0)),"")</f>
        <v/>
      </c>
      <c r="G6009" s="615"/>
      <c r="H6009" s="603">
        <f t="shared" si="154"/>
        <v>0</v>
      </c>
      <c r="I6009" s="692"/>
    </row>
    <row r="6010" spans="2:9">
      <c r="B6010" s="599"/>
      <c r="C6010" s="708"/>
      <c r="D6010" s="601" t="str">
        <f>IFERROR(INDEX(INSUMOS!$C:$C,MATCH(C6010,INSUMOS!$B:$B,0)),"")</f>
        <v/>
      </c>
      <c r="E6010" s="478"/>
      <c r="F6010" s="603" t="str">
        <f>IFERROR(INDEX(INSUMOS!$D:$D,MATCH(C6010,INSUMOS!$B:$B,0)),"")</f>
        <v/>
      </c>
      <c r="G6010" s="615"/>
      <c r="H6010" s="603">
        <f t="shared" si="154"/>
        <v>0</v>
      </c>
      <c r="I6010" s="692"/>
    </row>
    <row r="6011" spans="2:9">
      <c r="B6011" s="599"/>
      <c r="C6011" s="708"/>
      <c r="D6011" s="601" t="str">
        <f>IFERROR(INDEX(INSUMOS!$C:$C,MATCH(C6011,INSUMOS!$B:$B,0)),"")</f>
        <v/>
      </c>
      <c r="E6011" s="478"/>
      <c r="F6011" s="603" t="str">
        <f>IFERROR(INDEX(INSUMOS!$D:$D,MATCH(C6011,INSUMOS!$B:$B,0)),"")</f>
        <v/>
      </c>
      <c r="G6011" s="615"/>
      <c r="H6011" s="603">
        <f t="shared" si="154"/>
        <v>0</v>
      </c>
      <c r="I6011" s="692"/>
    </row>
    <row r="6012" spans="2:9">
      <c r="B6012" s="599"/>
      <c r="C6012" s="708"/>
      <c r="D6012" s="601" t="str">
        <f>IFERROR(INDEX(INSUMOS!$C:$C,MATCH(C6012,INSUMOS!$B:$B,0)),"")</f>
        <v/>
      </c>
      <c r="E6012" s="478"/>
      <c r="F6012" s="603" t="str">
        <f>IFERROR(INDEX(INSUMOS!$D:$D,MATCH(C6012,INSUMOS!$B:$B,0)),"")</f>
        <v/>
      </c>
      <c r="G6012" s="615"/>
      <c r="H6012" s="603">
        <f t="shared" si="154"/>
        <v>0</v>
      </c>
      <c r="I6012" s="692"/>
    </row>
    <row r="6013" spans="2:9">
      <c r="B6013" s="599"/>
      <c r="C6013" s="708"/>
      <c r="D6013" s="601" t="str">
        <f>IFERROR(INDEX(INSUMOS!$C:$C,MATCH(C6013,INSUMOS!$B:$B,0)),"")</f>
        <v/>
      </c>
      <c r="E6013" s="478"/>
      <c r="F6013" s="603" t="str">
        <f>IFERROR(INDEX(INSUMOS!$D:$D,MATCH(C6013,INSUMOS!$B:$B,0)),"")</f>
        <v/>
      </c>
      <c r="G6013" s="615"/>
      <c r="H6013" s="603">
        <f t="shared" si="154"/>
        <v>0</v>
      </c>
      <c r="I6013" s="692"/>
    </row>
    <row r="6014" spans="2:9">
      <c r="B6014" s="599"/>
      <c r="C6014" s="708"/>
      <c r="D6014" s="601" t="str">
        <f>IFERROR(INDEX(INSUMOS!$C:$C,MATCH(C6014,INSUMOS!$B:$B,0)),"")</f>
        <v/>
      </c>
      <c r="E6014" s="712"/>
      <c r="F6014" s="603" t="str">
        <f>IFERROR(INDEX(INSUMOS!$D:$D,MATCH(C6014,INSUMOS!$B:$B,0)),"")</f>
        <v/>
      </c>
      <c r="G6014" s="615"/>
      <c r="H6014" s="603">
        <f t="shared" si="154"/>
        <v>0</v>
      </c>
      <c r="I6014" s="692"/>
    </row>
    <row r="6015" spans="2:9">
      <c r="B6015" s="599"/>
      <c r="C6015" s="606"/>
      <c r="D6015" s="601"/>
      <c r="E6015" s="602"/>
      <c r="F6015" s="602"/>
      <c r="G6015" s="601"/>
      <c r="H6015" s="614" t="s">
        <v>307</v>
      </c>
      <c r="I6015" s="699">
        <f>SUM(H5997:H6014)</f>
        <v>190751.24219733605</v>
      </c>
    </row>
    <row r="6016" spans="2:9">
      <c r="B6016" s="599"/>
      <c r="C6016" s="691" t="s">
        <v>308</v>
      </c>
      <c r="D6016" s="601"/>
      <c r="E6016" s="602"/>
      <c r="F6016" s="602"/>
      <c r="G6016" s="601"/>
      <c r="H6016" s="602"/>
      <c r="I6016" s="692"/>
    </row>
    <row r="6017" spans="2:9">
      <c r="B6017" s="693" t="s">
        <v>295</v>
      </c>
      <c r="C6017" s="694" t="s">
        <v>296</v>
      </c>
      <c r="D6017" s="598" t="s">
        <v>309</v>
      </c>
      <c r="E6017" s="612" t="s">
        <v>310</v>
      </c>
      <c r="F6017" s="612"/>
      <c r="G6017" s="613" t="s">
        <v>311</v>
      </c>
      <c r="H6017" s="614" t="s">
        <v>301</v>
      </c>
      <c r="I6017" s="692"/>
    </row>
    <row r="6018" spans="2:9">
      <c r="B6018" s="599"/>
      <c r="C6018" s="606" t="s">
        <v>330</v>
      </c>
      <c r="D6018" s="601">
        <v>3</v>
      </c>
      <c r="E6018" s="615">
        <f>IFERROR(INDEX('MANO DE OBRA'!$F:$F,MATCH(C6018,'MANO DE OBRA'!$B:$B,0)),"")</f>
        <v>0.77116642793298318</v>
      </c>
      <c r="F6018" s="603">
        <f>IFERROR(INDEX('MANO DE OBRA'!$J:$J,MATCH(C6018,'MANO DE OBRA'!$B:$B,0)),"")</f>
        <v>169529.21377933328</v>
      </c>
      <c r="G6018" s="83">
        <v>12</v>
      </c>
      <c r="H6018" s="603">
        <f>IFERROR((F6018/G6018)*D6018,0)</f>
        <v>42382.30344483332</v>
      </c>
      <c r="I6018" s="692"/>
    </row>
    <row r="6019" spans="2:9">
      <c r="B6019" s="599"/>
      <c r="C6019" s="606" t="s">
        <v>312</v>
      </c>
      <c r="D6019" s="601">
        <v>3</v>
      </c>
      <c r="E6019" s="615">
        <f>IFERROR(INDEX('MANO DE OBRA'!$F:$F,MATCH(C6019,'MANO DE OBRA'!$B:$B,0)),"")</f>
        <v>0.77116642793298318</v>
      </c>
      <c r="F6019" s="603">
        <f>IFERROR(INDEX('MANO DE OBRA'!$J:$J,MATCH(C6019,'MANO DE OBRA'!$B:$B,0)),"")</f>
        <v>103371.47181666666</v>
      </c>
      <c r="G6019" s="83">
        <f>+G6018</f>
        <v>12</v>
      </c>
      <c r="H6019" s="603">
        <f>IFERROR((F6019/G6019)*D6019,0)</f>
        <v>25842.867954166664</v>
      </c>
      <c r="I6019" s="692"/>
    </row>
    <row r="6020" spans="2:9">
      <c r="B6020" s="599"/>
      <c r="C6020" s="606"/>
      <c r="D6020" s="601"/>
      <c r="E6020" s="615" t="str">
        <f>IFERROR(INDEX('MANO DE OBRA'!$F:$F,MATCH(C6020,'MANO DE OBRA'!$B:$B,0)),"")</f>
        <v/>
      </c>
      <c r="F6020" s="603" t="str">
        <f>IFERROR(INDEX('MANO DE OBRA'!$J:$J,MATCH(C6020,'MANO DE OBRA'!$B:$B,0)),"")</f>
        <v/>
      </c>
      <c r="G6020" s="83"/>
      <c r="H6020" s="603">
        <f>IFERROR((F6020/G6020)*D6020,0)</f>
        <v>0</v>
      </c>
      <c r="I6020" s="692"/>
    </row>
    <row r="6021" spans="2:9">
      <c r="B6021" s="599"/>
      <c r="C6021" s="723" t="s">
        <v>608</v>
      </c>
      <c r="D6021" s="601"/>
      <c r="E6021" s="602"/>
      <c r="F6021" s="603" t="str">
        <f>IFERROR(INDEX('MANO DE OBRA'!$J:$J,MATCH(C6021,'MANO DE OBRA'!$B:$B,0)),"")</f>
        <v/>
      </c>
      <c r="G6021" s="601"/>
      <c r="H6021" s="614" t="s">
        <v>307</v>
      </c>
      <c r="I6021" s="699">
        <f>SUM(H6018:H6020)</f>
        <v>68225.171398999984</v>
      </c>
    </row>
    <row r="6022" spans="2:9">
      <c r="B6022" s="599"/>
      <c r="C6022" s="691" t="s">
        <v>313</v>
      </c>
      <c r="D6022" s="601"/>
      <c r="E6022" s="602"/>
      <c r="F6022" s="602"/>
      <c r="G6022" s="601"/>
      <c r="H6022" s="602"/>
      <c r="I6022" s="692"/>
    </row>
    <row r="6023" spans="2:9" ht="30">
      <c r="B6023" s="693" t="s">
        <v>295</v>
      </c>
      <c r="C6023" s="694" t="s">
        <v>296</v>
      </c>
      <c r="D6023" s="613" t="s">
        <v>238</v>
      </c>
      <c r="E6023" s="613" t="s">
        <v>22</v>
      </c>
      <c r="F6023" s="613" t="s">
        <v>314</v>
      </c>
      <c r="G6023" s="613" t="s">
        <v>315</v>
      </c>
      <c r="H6023" s="613" t="s">
        <v>301</v>
      </c>
      <c r="I6023" s="692"/>
    </row>
    <row r="6024" spans="2:9">
      <c r="B6024" s="599"/>
      <c r="C6024" s="616" t="s">
        <v>316</v>
      </c>
      <c r="D6024" s="615">
        <v>0.05</v>
      </c>
      <c r="E6024" s="602"/>
      <c r="F6024" s="603">
        <f>+I6021</f>
        <v>68225.171398999984</v>
      </c>
      <c r="G6024" s="601">
        <v>1</v>
      </c>
      <c r="H6024" s="603">
        <f>IFERROR(G6024*F6024*D6024,0)</f>
        <v>3411.2585699499996</v>
      </c>
      <c r="I6024" s="692"/>
    </row>
    <row r="6025" spans="2:9">
      <c r="B6025" s="599"/>
      <c r="C6025" s="645" t="s">
        <v>599</v>
      </c>
      <c r="D6025" s="601"/>
      <c r="E6025" s="601" t="str">
        <f>IFERROR(INDEX(INSUMOS!$C:$C,MATCH(C6025,INSUMOS!$B:$B,0)),"")</f>
        <v>día</v>
      </c>
      <c r="F6025" s="700">
        <f>IFERROR(INDEX(INSUMOS!$D:$D,MATCH(C6025,INSUMOS!$B:$B,0)),"")</f>
        <v>11850</v>
      </c>
      <c r="G6025" s="701">
        <v>0.06</v>
      </c>
      <c r="H6025" s="603">
        <f>IFERROR(G6025*F6025,0)</f>
        <v>711</v>
      </c>
      <c r="I6025" s="692"/>
    </row>
    <row r="6026" spans="2:9">
      <c r="B6026" s="599"/>
      <c r="C6026" s="606"/>
      <c r="D6026" s="601"/>
      <c r="E6026" s="601" t="str">
        <f>IFERROR(INDEX(INSUMOS!$C:$C,MATCH(C6026,INSUMOS!$B:$B,0)),"")</f>
        <v/>
      </c>
      <c r="F6026" s="700" t="str">
        <f>IFERROR(INDEX(INSUMOS!$D:$D,MATCH(C6026,INSUMOS!$B:$B,0)),"")</f>
        <v/>
      </c>
      <c r="G6026" s="701"/>
      <c r="H6026" s="603">
        <f>IFERROR(G6026*F6026,0)</f>
        <v>0</v>
      </c>
      <c r="I6026" s="692"/>
    </row>
    <row r="6027" spans="2:9">
      <c r="B6027" s="599"/>
      <c r="C6027" s="662"/>
      <c r="D6027" s="601"/>
      <c r="E6027" s="601" t="str">
        <f>IFERROR(INDEX(INSUMOS!$C:$C,MATCH(C6027,INSUMOS!$B:$B,0)),"")</f>
        <v/>
      </c>
      <c r="F6027" s="700" t="str">
        <f>IFERROR(INDEX(INSUMOS!$D:$D,MATCH(C6027,INSUMOS!$B:$B,0)),"")</f>
        <v/>
      </c>
      <c r="G6027" s="701"/>
      <c r="H6027" s="603">
        <f>IFERROR(G6027*F6027,0)</f>
        <v>0</v>
      </c>
      <c r="I6027" s="692"/>
    </row>
    <row r="6028" spans="2:9">
      <c r="B6028" s="599"/>
      <c r="C6028" s="662"/>
      <c r="D6028" s="601"/>
      <c r="E6028" s="601" t="str">
        <f>IFERROR(INDEX(INSUMOS!$C:$C,MATCH(C6028,INSUMOS!$B:$B,0)),"")</f>
        <v/>
      </c>
      <c r="F6028" s="700" t="str">
        <f>IFERROR(INDEX(INSUMOS!$D:$D,MATCH(C6028,INSUMOS!$B:$B,0)),"")</f>
        <v/>
      </c>
      <c r="G6028" s="701"/>
      <c r="H6028" s="603">
        <f>IFERROR(G6028*F6028,0)</f>
        <v>0</v>
      </c>
      <c r="I6028" s="692"/>
    </row>
    <row r="6029" spans="2:9">
      <c r="B6029" s="599"/>
      <c r="C6029" s="662"/>
      <c r="D6029" s="601"/>
      <c r="E6029" s="601" t="str">
        <f>IFERROR(INDEX(INSUMOS!$C:$C,MATCH(C6029,INSUMOS!$B:$B,0)),"")</f>
        <v/>
      </c>
      <c r="F6029" s="700" t="str">
        <f>IFERROR(INDEX(INSUMOS!$D:$D,MATCH(C6029,INSUMOS!$B:$B,0)),"")</f>
        <v/>
      </c>
      <c r="G6029" s="701"/>
      <c r="H6029" s="603">
        <f>IFERROR(G6029*F6029,0)</f>
        <v>0</v>
      </c>
      <c r="I6029" s="692"/>
    </row>
    <row r="6030" spans="2:9">
      <c r="B6030" s="599"/>
      <c r="C6030" s="606"/>
      <c r="D6030" s="601"/>
      <c r="E6030" s="601" t="str">
        <f>IFERROR(INDEX(INSUMOS!$C:$C,MATCH(C6030,INSUMOS!$B:$B,0)),"")</f>
        <v/>
      </c>
      <c r="F6030" s="602"/>
      <c r="G6030" s="601"/>
      <c r="H6030" s="614" t="s">
        <v>307</v>
      </c>
      <c r="I6030" s="699">
        <f>SUM(H6024:H6029)</f>
        <v>4122.2585699499996</v>
      </c>
    </row>
    <row r="6031" spans="2:9">
      <c r="B6031" s="599"/>
      <c r="C6031" s="691" t="s">
        <v>317</v>
      </c>
      <c r="D6031" s="601"/>
      <c r="E6031" s="602"/>
      <c r="F6031" s="602"/>
      <c r="G6031" s="601"/>
      <c r="H6031" s="602"/>
      <c r="I6031" s="692"/>
    </row>
    <row r="6032" spans="2:9" ht="30">
      <c r="B6032" s="693" t="s">
        <v>295</v>
      </c>
      <c r="C6032" s="694" t="s">
        <v>296</v>
      </c>
      <c r="D6032" s="613" t="s">
        <v>238</v>
      </c>
      <c r="E6032" s="613" t="s">
        <v>22</v>
      </c>
      <c r="F6032" s="613" t="s">
        <v>314</v>
      </c>
      <c r="G6032" s="613" t="s">
        <v>315</v>
      </c>
      <c r="H6032" s="598" t="s">
        <v>301</v>
      </c>
      <c r="I6032" s="692"/>
    </row>
    <row r="6033" spans="2:10">
      <c r="B6033" s="599"/>
      <c r="C6033" s="616" t="s">
        <v>461</v>
      </c>
      <c r="D6033" s="615">
        <v>0.01</v>
      </c>
      <c r="E6033" s="617">
        <v>1</v>
      </c>
      <c r="F6033" s="603">
        <f>+I6021</f>
        <v>68225.171398999984</v>
      </c>
      <c r="G6033" s="601">
        <v>0.01</v>
      </c>
      <c r="H6033" s="603">
        <f>IFERROR(G6033*F6033,0)</f>
        <v>682.25171398999987</v>
      </c>
      <c r="I6033" s="692"/>
    </row>
    <row r="6034" spans="2:10">
      <c r="B6034" s="599"/>
      <c r="C6034" s="662"/>
      <c r="E6034" s="601" t="str">
        <f>IFERROR(INDEX(INSUMOS!$C:$C,MATCH(C6034,INSUMOS!$B:$B,0)),"")</f>
        <v/>
      </c>
      <c r="F6034" s="603" t="str">
        <f>IFERROR(INDEX(INSUMOS!$D:$D,MATCH(C6034,INSUMOS!$B:$B,0)),"")</f>
        <v/>
      </c>
      <c r="G6034" s="601">
        <v>1</v>
      </c>
      <c r="H6034" s="603">
        <f>IFERROR(G6034*F6034,0)</f>
        <v>0</v>
      </c>
      <c r="I6034" s="692"/>
    </row>
    <row r="6035" spans="2:10">
      <c r="B6035" s="599"/>
      <c r="C6035" s="606"/>
      <c r="D6035" s="601" t="str">
        <f>IFERROR(INDEX(INSUMOS!$C:$C,MATCH(C6035,INSUMOS!$B:$B,0)),"")</f>
        <v/>
      </c>
      <c r="E6035" s="602"/>
      <c r="F6035" s="603" t="str">
        <f>IFERROR(INDEX(INSUMOS!$D:$D,MATCH(C6035,INSUMOS!$B:$B,0)),"")</f>
        <v/>
      </c>
      <c r="G6035" s="601"/>
      <c r="H6035" s="603">
        <f>IFERROR(G6035*F6035,0)</f>
        <v>0</v>
      </c>
      <c r="I6035" s="692"/>
    </row>
    <row r="6036" spans="2:10" ht="15.75" thickBot="1">
      <c r="B6036" s="702"/>
      <c r="C6036" s="703"/>
      <c r="D6036" s="704"/>
      <c r="E6036" s="705"/>
      <c r="F6036" s="705"/>
      <c r="G6036" s="704"/>
      <c r="H6036" s="706" t="s">
        <v>307</v>
      </c>
      <c r="I6036" s="707">
        <f>SUM(H6033:H6035)</f>
        <v>682.25171398999987</v>
      </c>
    </row>
    <row r="6037" spans="2:10" ht="15.75" thickBot="1"/>
    <row r="6038" spans="2:10" ht="33" customHeight="1" thickBot="1">
      <c r="B6038" s="571"/>
      <c r="C6038" s="572" t="str">
        <f>+$C$2</f>
        <v>MANTENIMIENTO RESTAURANTES ESCOLARES</v>
      </c>
      <c r="D6038" s="573"/>
      <c r="E6038" s="573"/>
      <c r="F6038" s="573"/>
      <c r="G6038" s="574"/>
      <c r="H6038" s="575"/>
      <c r="I6038" s="576"/>
    </row>
    <row r="6039" spans="2:10" ht="33" customHeight="1" thickBot="1">
      <c r="B6039" s="577"/>
      <c r="C6039" s="578" t="str">
        <f>+$C$3</f>
        <v>GOBERNACION DE ANTIOQUIA</v>
      </c>
      <c r="D6039" s="579"/>
      <c r="E6039" s="579"/>
      <c r="F6039" s="579"/>
      <c r="G6039" s="580"/>
      <c r="H6039" s="581"/>
      <c r="I6039" s="582"/>
    </row>
    <row r="6040" spans="2:10" ht="15.75" thickBot="1">
      <c r="B6040" s="593"/>
      <c r="I6040" s="595"/>
    </row>
    <row r="6041" spans="2:10" ht="15.75" thickBot="1">
      <c r="B6041" s="523" t="s">
        <v>6</v>
      </c>
      <c r="C6041" s="773" t="str">
        <f>INDEX(ACTIVIDADES!$C:$C,MATCH(B6042,ACTIVIDADES!$B:$B,0))</f>
        <v>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v>
      </c>
      <c r="D6041" s="774"/>
      <c r="E6041" s="774"/>
      <c r="F6041" s="774"/>
      <c r="G6041" s="775"/>
      <c r="H6041" s="587" t="s">
        <v>289</v>
      </c>
      <c r="I6041" s="588" t="s">
        <v>290</v>
      </c>
    </row>
    <row r="6042" spans="2:10">
      <c r="B6042" s="779">
        <f>+ACTIVIDADES!B183</f>
        <v>16.050000000000008</v>
      </c>
      <c r="C6042" s="776"/>
      <c r="D6042" s="777"/>
      <c r="E6042" s="777"/>
      <c r="F6042" s="777"/>
      <c r="G6042" s="778"/>
      <c r="H6042" s="585">
        <f>IF(I6045=0,0,I6066/I6045)</f>
        <v>0.35111903043028414</v>
      </c>
      <c r="I6042" s="688">
        <f>IF(I6045=0,0,I6072/I6045)</f>
        <v>0.58485747267358557</v>
      </c>
    </row>
    <row r="6043" spans="2:10" ht="15.75" thickBot="1">
      <c r="B6043" s="780"/>
      <c r="C6043" s="776"/>
      <c r="D6043" s="777"/>
      <c r="E6043" s="777"/>
      <c r="F6043" s="777"/>
      <c r="G6043" s="778"/>
      <c r="H6043" s="587" t="s">
        <v>291</v>
      </c>
      <c r="I6043" s="588" t="s">
        <v>292</v>
      </c>
    </row>
    <row r="6044" spans="2:10" ht="15.75" thickBot="1">
      <c r="B6044" s="523" t="s">
        <v>22</v>
      </c>
      <c r="C6044" s="776"/>
      <c r="D6044" s="777"/>
      <c r="E6044" s="777"/>
      <c r="F6044" s="777"/>
      <c r="G6044" s="778"/>
      <c r="H6044" s="585">
        <f>IF(I6045=0,0,I6081/I6045)</f>
        <v>5.8174922169394405E-2</v>
      </c>
      <c r="I6044" s="688">
        <f>IF(I6045=0,0,I6087/I6045)</f>
        <v>5.848574726735856E-3</v>
      </c>
    </row>
    <row r="6045" spans="2:10">
      <c r="B6045" s="565" t="str">
        <f>INDEX(ACTIVIDADES!$D:$D,MATCH(B6042,ACTIVIDADES!$B:$B,0))</f>
        <v>m</v>
      </c>
      <c r="C6045" s="776"/>
      <c r="D6045" s="777"/>
      <c r="E6045" s="777"/>
      <c r="F6045" s="777"/>
      <c r="G6045" s="778"/>
      <c r="H6045" s="689" t="s">
        <v>293</v>
      </c>
      <c r="I6045" s="690">
        <f>SUM(I6066:I6087)</f>
        <v>93322.116360581538</v>
      </c>
      <c r="J6045" s="570">
        <f>+B6042</f>
        <v>16.050000000000008</v>
      </c>
    </row>
    <row r="6046" spans="2:10">
      <c r="B6046" s="599"/>
      <c r="C6046" s="691" t="s">
        <v>294</v>
      </c>
      <c r="D6046" s="601"/>
      <c r="E6046" s="602"/>
      <c r="F6046" s="602"/>
      <c r="G6046" s="601"/>
      <c r="H6046" s="602"/>
      <c r="I6046" s="692"/>
    </row>
    <row r="6047" spans="2:10">
      <c r="B6047" s="693" t="s">
        <v>295</v>
      </c>
      <c r="C6047" s="694" t="s">
        <v>296</v>
      </c>
      <c r="D6047" s="598" t="s">
        <v>297</v>
      </c>
      <c r="E6047" s="598" t="s">
        <v>298</v>
      </c>
      <c r="F6047" s="598" t="s">
        <v>299</v>
      </c>
      <c r="G6047" s="598" t="s">
        <v>300</v>
      </c>
      <c r="H6047" s="598" t="s">
        <v>301</v>
      </c>
      <c r="I6047" s="692"/>
    </row>
    <row r="6048" spans="2:10">
      <c r="B6048" s="599"/>
      <c r="C6048" s="600" t="s">
        <v>341</v>
      </c>
      <c r="D6048" s="601" t="str">
        <f>IFERROR(INDEX(INSUMOS!$C:$C,MATCH(C6048,INSUMOS!$B:$B,0)),"")</f>
        <v>m3</v>
      </c>
      <c r="E6048" s="647">
        <v>7.2449999999999997E-3</v>
      </c>
      <c r="F6048" s="603">
        <f>IFERROR(INDEX(INSUMOS!$D:$D,MATCH(C6048,INSUMOS!$B:$B,0)),"")</f>
        <v>619615.46699661866</v>
      </c>
      <c r="G6048" s="615">
        <v>0.1</v>
      </c>
      <c r="H6048" s="603">
        <f>IFERROR(G6048*F6048*E6048+F6048*E6048,0)</f>
        <v>4938.0254642295522</v>
      </c>
      <c r="I6048" s="692"/>
    </row>
    <row r="6049" spans="2:9">
      <c r="B6049" s="599"/>
      <c r="C6049" s="600" t="s">
        <v>609</v>
      </c>
      <c r="D6049" s="601" t="str">
        <f>IFERROR(INDEX(INSUMOS!$C:$C,MATCH(C6049,INSUMOS!$B:$B,0)),"")</f>
        <v>kg</v>
      </c>
      <c r="E6049" s="647">
        <v>9.4499999999999993</v>
      </c>
      <c r="F6049" s="603">
        <f>IFERROR(INDEX(INSUMOS!$D:$D,MATCH(C6049,INSUMOS!$B:$B,0)),"")</f>
        <v>568.54</v>
      </c>
      <c r="G6049" s="615">
        <v>0.1</v>
      </c>
      <c r="H6049" s="603">
        <f t="shared" ref="H6049:H6065" si="155">IFERROR(G6049*F6049*E6049+F6049*E6049,0)</f>
        <v>5909.9732999999997</v>
      </c>
      <c r="I6049" s="692"/>
    </row>
    <row r="6050" spans="2:9">
      <c r="B6050" s="599"/>
      <c r="C6050" s="600" t="s">
        <v>605</v>
      </c>
      <c r="D6050" s="601" t="str">
        <f>IFERROR(INDEX(INSUMOS!$C:$C,MATCH(C6050,INSUMOS!$B:$B,0)),"")</f>
        <v>kg</v>
      </c>
      <c r="E6050" s="647">
        <v>2</v>
      </c>
      <c r="F6050" s="603">
        <f>IFERROR(INDEX(INSUMOS!$D:$D,MATCH(C6050,INSUMOS!$B:$B,0)),"")</f>
        <v>950</v>
      </c>
      <c r="G6050" s="615"/>
      <c r="H6050" s="603">
        <f t="shared" si="155"/>
        <v>1900</v>
      </c>
      <c r="I6050" s="692"/>
    </row>
    <row r="6051" spans="2:9">
      <c r="B6051" s="599"/>
      <c r="C6051" s="600" t="s">
        <v>610</v>
      </c>
      <c r="D6051" s="601" t="str">
        <f>IFERROR(INDEX(INSUMOS!$C:$C,MATCH(C6051,INSUMOS!$B:$B,0)),"")</f>
        <v>un</v>
      </c>
      <c r="E6051" s="647">
        <v>0.11</v>
      </c>
      <c r="F6051" s="603">
        <f>IFERROR(INDEX(INSUMOS!$D:$D,MATCH(C6051,INSUMOS!$B:$B,0)),"")</f>
        <v>75228.474999999991</v>
      </c>
      <c r="G6051" s="615"/>
      <c r="H6051" s="603">
        <f t="shared" si="155"/>
        <v>8275.1322499999987</v>
      </c>
      <c r="I6051" s="692"/>
    </row>
    <row r="6052" spans="2:9">
      <c r="B6052" s="599"/>
      <c r="C6052" s="600" t="s">
        <v>611</v>
      </c>
      <c r="D6052" s="601" t="str">
        <f>IFERROR(INDEX(INSUMOS!$C:$C,MATCH(C6052,INSUMOS!$B:$B,0)),"")</f>
        <v>m</v>
      </c>
      <c r="E6052" s="647">
        <v>2.4</v>
      </c>
      <c r="F6052" s="603">
        <f>IFERROR(INDEX(INSUMOS!$D:$D,MATCH(C6052,INSUMOS!$B:$B,0)),"")</f>
        <v>4893.3499999999995</v>
      </c>
      <c r="G6052" s="615"/>
      <c r="H6052" s="603">
        <f t="shared" si="155"/>
        <v>11744.039999999999</v>
      </c>
      <c r="I6052" s="692"/>
    </row>
    <row r="6053" spans="2:9">
      <c r="B6053" s="599"/>
      <c r="C6053" s="600"/>
      <c r="D6053" s="601" t="str">
        <f>IFERROR(INDEX(INSUMOS!$C:$C,MATCH(C6053,INSUMOS!$B:$B,0)),"")</f>
        <v/>
      </c>
      <c r="E6053" s="647"/>
      <c r="F6053" s="603" t="str">
        <f>IFERROR(INDEX(INSUMOS!$D:$D,MATCH(C6053,INSUMOS!$B:$B,0)),"")</f>
        <v/>
      </c>
      <c r="G6053" s="615"/>
      <c r="H6053" s="603">
        <f t="shared" si="155"/>
        <v>0</v>
      </c>
      <c r="I6053" s="692"/>
    </row>
    <row r="6054" spans="2:9">
      <c r="B6054" s="599"/>
      <c r="C6054" s="708"/>
      <c r="D6054" s="601" t="str">
        <f>IFERROR(INDEX(INSUMOS!$C:$C,MATCH(C6054,INSUMOS!$B:$B,0)),"")</f>
        <v/>
      </c>
      <c r="E6054" s="478"/>
      <c r="F6054" s="603" t="str">
        <f>IFERROR(INDEX(INSUMOS!$D:$D,MATCH(C6054,INSUMOS!$B:$B,0)),"")</f>
        <v/>
      </c>
      <c r="G6054" s="615"/>
      <c r="H6054" s="603">
        <f t="shared" si="155"/>
        <v>0</v>
      </c>
      <c r="I6054" s="692"/>
    </row>
    <row r="6055" spans="2:9">
      <c r="B6055" s="599"/>
      <c r="C6055" s="708"/>
      <c r="D6055" s="601" t="str">
        <f>IFERROR(INDEX(INSUMOS!$C:$C,MATCH(C6055,INSUMOS!$B:$B,0)),"")</f>
        <v/>
      </c>
      <c r="E6055" s="478"/>
      <c r="F6055" s="603" t="str">
        <f>IFERROR(INDEX(INSUMOS!$D:$D,MATCH(C6055,INSUMOS!$B:$B,0)),"")</f>
        <v/>
      </c>
      <c r="G6055" s="615"/>
      <c r="H6055" s="603">
        <f t="shared" si="155"/>
        <v>0</v>
      </c>
      <c r="I6055" s="692"/>
    </row>
    <row r="6056" spans="2:9">
      <c r="B6056" s="599"/>
      <c r="C6056" s="708"/>
      <c r="D6056" s="601" t="str">
        <f>IFERROR(INDEX(INSUMOS!$C:$C,MATCH(C6056,INSUMOS!$B:$B,0)),"")</f>
        <v/>
      </c>
      <c r="E6056" s="478"/>
      <c r="F6056" s="603" t="str">
        <f>IFERROR(INDEX(INSUMOS!$D:$D,MATCH(C6056,INSUMOS!$B:$B,0)),"")</f>
        <v/>
      </c>
      <c r="G6056" s="615"/>
      <c r="H6056" s="603">
        <f t="shared" si="155"/>
        <v>0</v>
      </c>
      <c r="I6056" s="692"/>
    </row>
    <row r="6057" spans="2:9">
      <c r="B6057" s="599"/>
      <c r="C6057" s="708"/>
      <c r="D6057" s="601" t="str">
        <f>IFERROR(INDEX(INSUMOS!$C:$C,MATCH(C6057,INSUMOS!$B:$B,0)),"")</f>
        <v/>
      </c>
      <c r="E6057" s="478"/>
      <c r="F6057" s="603" t="str">
        <f>IFERROR(INDEX(INSUMOS!$D:$D,MATCH(C6057,INSUMOS!$B:$B,0)),"")</f>
        <v/>
      </c>
      <c r="G6057" s="615"/>
      <c r="H6057" s="603">
        <f t="shared" si="155"/>
        <v>0</v>
      </c>
      <c r="I6057" s="692"/>
    </row>
    <row r="6058" spans="2:9">
      <c r="B6058" s="599"/>
      <c r="C6058" s="708"/>
      <c r="D6058" s="601" t="str">
        <f>IFERROR(INDEX(INSUMOS!$C:$C,MATCH(C6058,INSUMOS!$B:$B,0)),"")</f>
        <v/>
      </c>
      <c r="E6058" s="478"/>
      <c r="F6058" s="603" t="str">
        <f>IFERROR(INDEX(INSUMOS!$D:$D,MATCH(C6058,INSUMOS!$B:$B,0)),"")</f>
        <v/>
      </c>
      <c r="G6058" s="615"/>
      <c r="H6058" s="603">
        <f t="shared" si="155"/>
        <v>0</v>
      </c>
      <c r="I6058" s="692"/>
    </row>
    <row r="6059" spans="2:9">
      <c r="B6059" s="599"/>
      <c r="C6059" s="708"/>
      <c r="D6059" s="601" t="str">
        <f>IFERROR(INDEX(INSUMOS!$C:$C,MATCH(C6059,INSUMOS!$B:$B,0)),"")</f>
        <v/>
      </c>
      <c r="E6059" s="478"/>
      <c r="F6059" s="603" t="str">
        <f>IFERROR(INDEX(INSUMOS!$D:$D,MATCH(C6059,INSUMOS!$B:$B,0)),"")</f>
        <v/>
      </c>
      <c r="G6059" s="615"/>
      <c r="H6059" s="603">
        <f t="shared" si="155"/>
        <v>0</v>
      </c>
      <c r="I6059" s="692"/>
    </row>
    <row r="6060" spans="2:9">
      <c r="B6060" s="599"/>
      <c r="C6060" s="708"/>
      <c r="D6060" s="601" t="str">
        <f>IFERROR(INDEX(INSUMOS!$C:$C,MATCH(C6060,INSUMOS!$B:$B,0)),"")</f>
        <v/>
      </c>
      <c r="E6060" s="478"/>
      <c r="F6060" s="603" t="str">
        <f>IFERROR(INDEX(INSUMOS!$D:$D,MATCH(C6060,INSUMOS!$B:$B,0)),"")</f>
        <v/>
      </c>
      <c r="G6060" s="615"/>
      <c r="H6060" s="603">
        <f t="shared" si="155"/>
        <v>0</v>
      </c>
      <c r="I6060" s="692"/>
    </row>
    <row r="6061" spans="2:9">
      <c r="B6061" s="599"/>
      <c r="C6061" s="708"/>
      <c r="D6061" s="601" t="str">
        <f>IFERROR(INDEX(INSUMOS!$C:$C,MATCH(C6061,INSUMOS!$B:$B,0)),"")</f>
        <v/>
      </c>
      <c r="E6061" s="478"/>
      <c r="F6061" s="603" t="str">
        <f>IFERROR(INDEX(INSUMOS!$D:$D,MATCH(C6061,INSUMOS!$B:$B,0)),"")</f>
        <v/>
      </c>
      <c r="G6061" s="615"/>
      <c r="H6061" s="603">
        <f t="shared" si="155"/>
        <v>0</v>
      </c>
      <c r="I6061" s="692"/>
    </row>
    <row r="6062" spans="2:9">
      <c r="B6062" s="599"/>
      <c r="C6062" s="708"/>
      <c r="D6062" s="601" t="str">
        <f>IFERROR(INDEX(INSUMOS!$C:$C,MATCH(C6062,INSUMOS!$B:$B,0)),"")</f>
        <v/>
      </c>
      <c r="E6062" s="478"/>
      <c r="F6062" s="603" t="str">
        <f>IFERROR(INDEX(INSUMOS!$D:$D,MATCH(C6062,INSUMOS!$B:$B,0)),"")</f>
        <v/>
      </c>
      <c r="G6062" s="615"/>
      <c r="H6062" s="603">
        <f t="shared" si="155"/>
        <v>0</v>
      </c>
      <c r="I6062" s="692"/>
    </row>
    <row r="6063" spans="2:9">
      <c r="B6063" s="599"/>
      <c r="C6063" s="708"/>
      <c r="D6063" s="601" t="str">
        <f>IFERROR(INDEX(INSUMOS!$C:$C,MATCH(C6063,INSUMOS!$B:$B,0)),"")</f>
        <v/>
      </c>
      <c r="E6063" s="478"/>
      <c r="F6063" s="603" t="str">
        <f>IFERROR(INDEX(INSUMOS!$D:$D,MATCH(C6063,INSUMOS!$B:$B,0)),"")</f>
        <v/>
      </c>
      <c r="G6063" s="615"/>
      <c r="H6063" s="603">
        <f t="shared" si="155"/>
        <v>0</v>
      </c>
      <c r="I6063" s="692"/>
    </row>
    <row r="6064" spans="2:9">
      <c r="B6064" s="599"/>
      <c r="C6064" s="708"/>
      <c r="D6064" s="601" t="str">
        <f>IFERROR(INDEX(INSUMOS!$C:$C,MATCH(C6064,INSUMOS!$B:$B,0)),"")</f>
        <v/>
      </c>
      <c r="E6064" s="478"/>
      <c r="F6064" s="603" t="str">
        <f>IFERROR(INDEX(INSUMOS!$D:$D,MATCH(C6064,INSUMOS!$B:$B,0)),"")</f>
        <v/>
      </c>
      <c r="G6064" s="615"/>
      <c r="H6064" s="603">
        <f t="shared" si="155"/>
        <v>0</v>
      </c>
      <c r="I6064" s="692"/>
    </row>
    <row r="6065" spans="2:9">
      <c r="B6065" s="599"/>
      <c r="C6065" s="708"/>
      <c r="D6065" s="601" t="str">
        <f>IFERROR(INDEX(INSUMOS!$C:$C,MATCH(C6065,INSUMOS!$B:$B,0)),"")</f>
        <v/>
      </c>
      <c r="E6065" s="712"/>
      <c r="F6065" s="603" t="str">
        <f>IFERROR(INDEX(INSUMOS!$D:$D,MATCH(C6065,INSUMOS!$B:$B,0)),"")</f>
        <v/>
      </c>
      <c r="G6065" s="615"/>
      <c r="H6065" s="603">
        <f t="shared" si="155"/>
        <v>0</v>
      </c>
      <c r="I6065" s="692"/>
    </row>
    <row r="6066" spans="2:9">
      <c r="B6066" s="599"/>
      <c r="C6066" s="606"/>
      <c r="D6066" s="601"/>
      <c r="E6066" s="602"/>
      <c r="F6066" s="602"/>
      <c r="G6066" s="601"/>
      <c r="H6066" s="614" t="s">
        <v>307</v>
      </c>
      <c r="I6066" s="699">
        <f>SUM(H6048:H6065)</f>
        <v>32767.171014229549</v>
      </c>
    </row>
    <row r="6067" spans="2:9">
      <c r="B6067" s="599"/>
      <c r="C6067" s="691" t="s">
        <v>308</v>
      </c>
      <c r="D6067" s="601"/>
      <c r="E6067" s="602"/>
      <c r="F6067" s="602"/>
      <c r="G6067" s="601"/>
      <c r="H6067" s="602"/>
      <c r="I6067" s="692"/>
    </row>
    <row r="6068" spans="2:9">
      <c r="B6068" s="693" t="s">
        <v>295</v>
      </c>
      <c r="C6068" s="694" t="s">
        <v>296</v>
      </c>
      <c r="D6068" s="598" t="s">
        <v>309</v>
      </c>
      <c r="E6068" s="612" t="s">
        <v>310</v>
      </c>
      <c r="F6068" s="612"/>
      <c r="G6068" s="613" t="s">
        <v>311</v>
      </c>
      <c r="H6068" s="614" t="s">
        <v>301</v>
      </c>
      <c r="I6068" s="692"/>
    </row>
    <row r="6069" spans="2:9">
      <c r="B6069" s="599"/>
      <c r="C6069" s="606" t="s">
        <v>330</v>
      </c>
      <c r="D6069" s="601">
        <v>3</v>
      </c>
      <c r="E6069" s="615">
        <f>IFERROR(INDEX('MANO DE OBRA'!$F:$F,MATCH(C6069,'MANO DE OBRA'!$B:$B,0)),"")</f>
        <v>0.77116642793298318</v>
      </c>
      <c r="F6069" s="603">
        <f>IFERROR(INDEX('MANO DE OBRA'!$J:$J,MATCH(C6069,'MANO DE OBRA'!$B:$B,0)),"")</f>
        <v>169529.21377933328</v>
      </c>
      <c r="G6069" s="83">
        <v>15</v>
      </c>
      <c r="H6069" s="603">
        <f>IFERROR((F6069/G6069)*D6069,0)</f>
        <v>33905.842755866652</v>
      </c>
      <c r="I6069" s="692"/>
    </row>
    <row r="6070" spans="2:9">
      <c r="B6070" s="599"/>
      <c r="C6070" s="606" t="s">
        <v>312</v>
      </c>
      <c r="D6070" s="601">
        <v>3</v>
      </c>
      <c r="E6070" s="615">
        <f>IFERROR(INDEX('MANO DE OBRA'!$F:$F,MATCH(C6070,'MANO DE OBRA'!$B:$B,0)),"")</f>
        <v>0.77116642793298318</v>
      </c>
      <c r="F6070" s="603">
        <f>IFERROR(INDEX('MANO DE OBRA'!$J:$J,MATCH(C6070,'MANO DE OBRA'!$B:$B,0)),"")</f>
        <v>103371.47181666666</v>
      </c>
      <c r="G6070" s="83">
        <f>+G6069</f>
        <v>15</v>
      </c>
      <c r="H6070" s="603">
        <f>IFERROR((F6070/G6070)*D6070,0)</f>
        <v>20674.294363333334</v>
      </c>
      <c r="I6070" s="692"/>
    </row>
    <row r="6071" spans="2:9">
      <c r="B6071" s="599"/>
      <c r="C6071" s="606"/>
      <c r="D6071" s="601"/>
      <c r="E6071" s="615" t="str">
        <f>IFERROR(INDEX('MANO DE OBRA'!$F:$F,MATCH(C6071,'MANO DE OBRA'!$B:$B,0)),"")</f>
        <v/>
      </c>
      <c r="F6071" s="603" t="str">
        <f>IFERROR(INDEX('MANO DE OBRA'!$J:$J,MATCH(C6071,'MANO DE OBRA'!$B:$B,0)),"")</f>
        <v/>
      </c>
      <c r="G6071" s="83"/>
      <c r="H6071" s="603">
        <f>IFERROR((F6071/G6071)*D6071,0)</f>
        <v>0</v>
      </c>
      <c r="I6071" s="692"/>
    </row>
    <row r="6072" spans="2:9">
      <c r="B6072" s="599"/>
      <c r="C6072" s="723" t="s">
        <v>608</v>
      </c>
      <c r="D6072" s="601"/>
      <c r="E6072" s="602"/>
      <c r="F6072" s="603" t="str">
        <f>IFERROR(INDEX('MANO DE OBRA'!$J:$J,MATCH(C6072,'MANO DE OBRA'!$B:$B,0)),"")</f>
        <v/>
      </c>
      <c r="G6072" s="601"/>
      <c r="H6072" s="614" t="s">
        <v>307</v>
      </c>
      <c r="I6072" s="699">
        <f>SUM(H6069:H6071)</f>
        <v>54580.137119199986</v>
      </c>
    </row>
    <row r="6073" spans="2:9">
      <c r="B6073" s="599"/>
      <c r="C6073" s="691" t="s">
        <v>313</v>
      </c>
      <c r="D6073" s="601"/>
      <c r="E6073" s="602"/>
      <c r="F6073" s="602"/>
      <c r="G6073" s="601"/>
      <c r="H6073" s="602"/>
      <c r="I6073" s="692"/>
    </row>
    <row r="6074" spans="2:9" ht="30">
      <c r="B6074" s="693" t="s">
        <v>295</v>
      </c>
      <c r="C6074" s="694" t="s">
        <v>296</v>
      </c>
      <c r="D6074" s="613" t="s">
        <v>238</v>
      </c>
      <c r="E6074" s="613" t="s">
        <v>22</v>
      </c>
      <c r="F6074" s="613" t="s">
        <v>314</v>
      </c>
      <c r="G6074" s="613" t="s">
        <v>315</v>
      </c>
      <c r="H6074" s="613" t="s">
        <v>301</v>
      </c>
      <c r="I6074" s="692"/>
    </row>
    <row r="6075" spans="2:9">
      <c r="B6075" s="599"/>
      <c r="C6075" s="616" t="s">
        <v>316</v>
      </c>
      <c r="D6075" s="615">
        <v>0.05</v>
      </c>
      <c r="E6075" s="602"/>
      <c r="F6075" s="603">
        <f>+I6072</f>
        <v>54580.137119199986</v>
      </c>
      <c r="G6075" s="601">
        <v>1</v>
      </c>
      <c r="H6075" s="603">
        <f>IFERROR(G6075*F6075*D6075,0)</f>
        <v>2729.0068559599995</v>
      </c>
      <c r="I6075" s="692"/>
    </row>
    <row r="6076" spans="2:9">
      <c r="B6076" s="599"/>
      <c r="C6076" s="636" t="s">
        <v>391</v>
      </c>
      <c r="D6076" s="601"/>
      <c r="E6076" s="601" t="str">
        <f>IFERROR(INDEX(INSUMOS!$C:$C,MATCH(C6076,INSUMOS!$B:$B,0)),"")</f>
        <v>dia</v>
      </c>
      <c r="F6076" s="700">
        <f>IFERROR(INDEX(INSUMOS!$D:$D,MATCH(C6076,INSUMOS!$B:$B,0)),"")</f>
        <v>45000</v>
      </c>
      <c r="G6076" s="701">
        <v>0.06</v>
      </c>
      <c r="H6076" s="603">
        <f>IFERROR(G6076*F6076,0)</f>
        <v>2700</v>
      </c>
      <c r="I6076" s="692"/>
    </row>
    <row r="6077" spans="2:9">
      <c r="B6077" s="599"/>
      <c r="C6077" s="606"/>
      <c r="D6077" s="601"/>
      <c r="E6077" s="601" t="str">
        <f>IFERROR(INDEX(INSUMOS!$C:$C,MATCH(C6077,INSUMOS!$B:$B,0)),"")</f>
        <v/>
      </c>
      <c r="F6077" s="700" t="str">
        <f>IFERROR(INDEX(INSUMOS!$D:$D,MATCH(C6077,INSUMOS!$B:$B,0)),"")</f>
        <v/>
      </c>
      <c r="G6077" s="701"/>
      <c r="H6077" s="603">
        <f>IFERROR(G6077*F6077,0)</f>
        <v>0</v>
      </c>
      <c r="I6077" s="692"/>
    </row>
    <row r="6078" spans="2:9">
      <c r="B6078" s="599"/>
      <c r="C6078" s="662"/>
      <c r="D6078" s="601"/>
      <c r="E6078" s="601" t="str">
        <f>IFERROR(INDEX(INSUMOS!$C:$C,MATCH(C6078,INSUMOS!$B:$B,0)),"")</f>
        <v/>
      </c>
      <c r="F6078" s="700" t="str">
        <f>IFERROR(INDEX(INSUMOS!$D:$D,MATCH(C6078,INSUMOS!$B:$B,0)),"")</f>
        <v/>
      </c>
      <c r="G6078" s="701"/>
      <c r="H6078" s="603">
        <f>IFERROR(G6078*F6078,0)</f>
        <v>0</v>
      </c>
      <c r="I6078" s="692"/>
    </row>
    <row r="6079" spans="2:9">
      <c r="B6079" s="599"/>
      <c r="C6079" s="662"/>
      <c r="D6079" s="601"/>
      <c r="E6079" s="601" t="str">
        <f>IFERROR(INDEX(INSUMOS!$C:$C,MATCH(C6079,INSUMOS!$B:$B,0)),"")</f>
        <v/>
      </c>
      <c r="F6079" s="700" t="str">
        <f>IFERROR(INDEX(INSUMOS!$D:$D,MATCH(C6079,INSUMOS!$B:$B,0)),"")</f>
        <v/>
      </c>
      <c r="G6079" s="701"/>
      <c r="H6079" s="603">
        <f>IFERROR(G6079*F6079,0)</f>
        <v>0</v>
      </c>
      <c r="I6079" s="692"/>
    </row>
    <row r="6080" spans="2:9">
      <c r="B6080" s="599"/>
      <c r="C6080" s="662"/>
      <c r="D6080" s="601"/>
      <c r="E6080" s="601" t="str">
        <f>IFERROR(INDEX(INSUMOS!$C:$C,MATCH(C6080,INSUMOS!$B:$B,0)),"")</f>
        <v/>
      </c>
      <c r="F6080" s="700" t="str">
        <f>IFERROR(INDEX(INSUMOS!$D:$D,MATCH(C6080,INSUMOS!$B:$B,0)),"")</f>
        <v/>
      </c>
      <c r="G6080" s="701"/>
      <c r="H6080" s="603">
        <f>IFERROR(G6080*F6080,0)</f>
        <v>0</v>
      </c>
      <c r="I6080" s="692"/>
    </row>
    <row r="6081" spans="2:10">
      <c r="B6081" s="599"/>
      <c r="C6081" s="606"/>
      <c r="D6081" s="601"/>
      <c r="E6081" s="601" t="str">
        <f>IFERROR(INDEX(INSUMOS!$C:$C,MATCH(C6081,INSUMOS!$B:$B,0)),"")</f>
        <v/>
      </c>
      <c r="F6081" s="602"/>
      <c r="G6081" s="601"/>
      <c r="H6081" s="614" t="s">
        <v>307</v>
      </c>
      <c r="I6081" s="699">
        <f>SUM(H6075:H6080)</f>
        <v>5429.0068559599995</v>
      </c>
    </row>
    <row r="6082" spans="2:10">
      <c r="B6082" s="599"/>
      <c r="C6082" s="691" t="s">
        <v>317</v>
      </c>
      <c r="D6082" s="601"/>
      <c r="E6082" s="602"/>
      <c r="F6082" s="602"/>
      <c r="G6082" s="601"/>
      <c r="H6082" s="602"/>
      <c r="I6082" s="692"/>
    </row>
    <row r="6083" spans="2:10" ht="30">
      <c r="B6083" s="693" t="s">
        <v>295</v>
      </c>
      <c r="C6083" s="694" t="s">
        <v>296</v>
      </c>
      <c r="D6083" s="613" t="s">
        <v>238</v>
      </c>
      <c r="E6083" s="613" t="s">
        <v>22</v>
      </c>
      <c r="F6083" s="613" t="s">
        <v>314</v>
      </c>
      <c r="G6083" s="613" t="s">
        <v>315</v>
      </c>
      <c r="H6083" s="598" t="s">
        <v>301</v>
      </c>
      <c r="I6083" s="692"/>
    </row>
    <row r="6084" spans="2:10">
      <c r="B6084" s="599"/>
      <c r="C6084" s="616" t="s">
        <v>461</v>
      </c>
      <c r="D6084" s="615">
        <v>0.01</v>
      </c>
      <c r="E6084" s="617">
        <v>1</v>
      </c>
      <c r="F6084" s="603">
        <f>+I6072</f>
        <v>54580.137119199986</v>
      </c>
      <c r="G6084" s="601">
        <v>0.01</v>
      </c>
      <c r="H6084" s="603">
        <f>IFERROR(G6084*F6084,0)</f>
        <v>545.80137119199992</v>
      </c>
      <c r="I6084" s="692"/>
    </row>
    <row r="6085" spans="2:10">
      <c r="B6085" s="599"/>
      <c r="C6085" s="662"/>
      <c r="E6085" s="601" t="str">
        <f>IFERROR(INDEX(INSUMOS!$C:$C,MATCH(C6085,INSUMOS!$B:$B,0)),"")</f>
        <v/>
      </c>
      <c r="F6085" s="603" t="str">
        <f>IFERROR(INDEX(INSUMOS!$D:$D,MATCH(C6085,INSUMOS!$B:$B,0)),"")</f>
        <v/>
      </c>
      <c r="G6085" s="601">
        <v>1</v>
      </c>
      <c r="H6085" s="603">
        <f>IFERROR(G6085*F6085,0)</f>
        <v>0</v>
      </c>
      <c r="I6085" s="692"/>
    </row>
    <row r="6086" spans="2:10">
      <c r="B6086" s="599"/>
      <c r="C6086" s="606"/>
      <c r="D6086" s="601" t="str">
        <f>IFERROR(INDEX(INSUMOS!$C:$C,MATCH(C6086,INSUMOS!$B:$B,0)),"")</f>
        <v/>
      </c>
      <c r="E6086" s="602"/>
      <c r="F6086" s="603" t="str">
        <f>IFERROR(INDEX(INSUMOS!$D:$D,MATCH(C6086,INSUMOS!$B:$B,0)),"")</f>
        <v/>
      </c>
      <c r="G6086" s="601"/>
      <c r="H6086" s="603">
        <f>IFERROR(G6086*F6086,0)</f>
        <v>0</v>
      </c>
      <c r="I6086" s="692"/>
    </row>
    <row r="6087" spans="2:10" ht="15.75" thickBot="1">
      <c r="B6087" s="702"/>
      <c r="C6087" s="703"/>
      <c r="D6087" s="704"/>
      <c r="E6087" s="705"/>
      <c r="F6087" s="705"/>
      <c r="G6087" s="704"/>
      <c r="H6087" s="706" t="s">
        <v>307</v>
      </c>
      <c r="I6087" s="707">
        <f>SUM(H6084:H6086)</f>
        <v>545.80137119199992</v>
      </c>
    </row>
    <row r="6088" spans="2:10" ht="15.75" thickBot="1"/>
    <row r="6089" spans="2:10" ht="33" customHeight="1" thickBot="1">
      <c r="B6089" s="571"/>
      <c r="C6089" s="572" t="str">
        <f>+$C$2</f>
        <v>MANTENIMIENTO RESTAURANTES ESCOLARES</v>
      </c>
      <c r="D6089" s="573"/>
      <c r="E6089" s="573"/>
      <c r="F6089" s="573"/>
      <c r="G6089" s="574"/>
      <c r="H6089" s="575"/>
      <c r="I6089" s="576"/>
    </row>
    <row r="6090" spans="2:10" ht="33" customHeight="1" thickBot="1">
      <c r="B6090" s="577"/>
      <c r="C6090" s="578" t="str">
        <f>+$C$3</f>
        <v>GOBERNACION DE ANTIOQUIA</v>
      </c>
      <c r="D6090" s="579"/>
      <c r="E6090" s="579"/>
      <c r="F6090" s="579"/>
      <c r="G6090" s="580"/>
      <c r="H6090" s="581"/>
      <c r="I6090" s="582"/>
    </row>
    <row r="6091" spans="2:10" ht="15.75" thickBot="1">
      <c r="B6091" s="593"/>
      <c r="I6091" s="595"/>
    </row>
    <row r="6092" spans="2:10" ht="15.75" thickBot="1">
      <c r="B6092" s="523" t="s">
        <v>6</v>
      </c>
      <c r="C6092" s="773" t="str">
        <f>INDEX(ACTIVIDADES!$C:$C,MATCH(B6093,ACTIVIDADES!$B:$B,0))</f>
        <v>Suministro y colocaciòn de GUARDAESCOBA RECTO EN BALDOSA DE GRANO, hasta 10 cm de alto o tableta de gres de 30x7.5 cm., biselada, incluye todo lo necesario para su correcta instalaciòn.</v>
      </c>
      <c r="D6092" s="774"/>
      <c r="E6092" s="774"/>
      <c r="F6092" s="774"/>
      <c r="G6092" s="775"/>
      <c r="H6092" s="587" t="s">
        <v>289</v>
      </c>
      <c r="I6092" s="588" t="s">
        <v>290</v>
      </c>
    </row>
    <row r="6093" spans="2:10">
      <c r="B6093" s="779">
        <f>+ACTIVIDADES!B184</f>
        <v>16.060000000000009</v>
      </c>
      <c r="C6093" s="776"/>
      <c r="D6093" s="777"/>
      <c r="E6093" s="777"/>
      <c r="F6093" s="777"/>
      <c r="G6093" s="778"/>
      <c r="H6093" s="585">
        <f>IF(I6096=0,0,I6117/I6096)</f>
        <v>0.30214640459369696</v>
      </c>
      <c r="I6093" s="688">
        <f>IF(I6096=0,0,I6123/I6096)</f>
        <v>0.61978649092824745</v>
      </c>
    </row>
    <row r="6094" spans="2:10" ht="15.75" thickBot="1">
      <c r="B6094" s="780"/>
      <c r="C6094" s="776"/>
      <c r="D6094" s="777"/>
      <c r="E6094" s="777"/>
      <c r="F6094" s="777"/>
      <c r="G6094" s="778"/>
      <c r="H6094" s="587" t="s">
        <v>291</v>
      </c>
      <c r="I6094" s="588" t="s">
        <v>292</v>
      </c>
    </row>
    <row r="6095" spans="2:10" ht="15.75" thickBot="1">
      <c r="B6095" s="523" t="s">
        <v>22</v>
      </c>
      <c r="C6095" s="776"/>
      <c r="D6095" s="777"/>
      <c r="E6095" s="777"/>
      <c r="F6095" s="777"/>
      <c r="G6095" s="778"/>
      <c r="H6095" s="585">
        <f>IF(I6096=0,0,I6132/I6096)</f>
        <v>7.1869239568773086E-2</v>
      </c>
      <c r="I6095" s="688">
        <f>IF(I6096=0,0,I6138/I6096)</f>
        <v>6.1978649092824748E-3</v>
      </c>
    </row>
    <row r="6096" spans="2:10">
      <c r="B6096" s="565" t="str">
        <f>INDEX(ACTIVIDADES!$D:$D,MATCH(B6093,ACTIVIDADES!$B:$B,0))</f>
        <v>m</v>
      </c>
      <c r="C6096" s="776"/>
      <c r="D6096" s="777"/>
      <c r="E6096" s="777"/>
      <c r="F6096" s="777"/>
      <c r="G6096" s="778"/>
      <c r="H6096" s="689" t="s">
        <v>293</v>
      </c>
      <c r="I6096" s="690">
        <f>SUM(I6117:I6138)</f>
        <v>66047.10402463263</v>
      </c>
      <c r="J6096" s="570">
        <f>+B6093</f>
        <v>16.060000000000009</v>
      </c>
    </row>
    <row r="6097" spans="2:9">
      <c r="B6097" s="599"/>
      <c r="C6097" s="691" t="s">
        <v>294</v>
      </c>
      <c r="D6097" s="601"/>
      <c r="E6097" s="602"/>
      <c r="F6097" s="602"/>
      <c r="G6097" s="601"/>
      <c r="H6097" s="602"/>
      <c r="I6097" s="692"/>
    </row>
    <row r="6098" spans="2:9">
      <c r="B6098" s="693" t="s">
        <v>295</v>
      </c>
      <c r="C6098" s="694" t="s">
        <v>296</v>
      </c>
      <c r="D6098" s="598" t="s">
        <v>297</v>
      </c>
      <c r="E6098" s="598" t="s">
        <v>298</v>
      </c>
      <c r="F6098" s="598" t="s">
        <v>299</v>
      </c>
      <c r="G6098" s="598" t="s">
        <v>300</v>
      </c>
      <c r="H6098" s="598" t="s">
        <v>301</v>
      </c>
      <c r="I6098" s="692"/>
    </row>
    <row r="6099" spans="2:9">
      <c r="B6099" s="599"/>
      <c r="C6099" s="645" t="s">
        <v>341</v>
      </c>
      <c r="D6099" s="601" t="str">
        <f>IFERROR(INDEX(INSUMOS!$C:$C,MATCH(C6099,INSUMOS!$B:$B,0)),"")</f>
        <v>m3</v>
      </c>
      <c r="E6099" s="647">
        <f>1*0.12*0.04</f>
        <v>4.7999999999999996E-3</v>
      </c>
      <c r="F6099" s="603">
        <f>IFERROR(INDEX(INSUMOS!$D:$D,MATCH(C6099,INSUMOS!$B:$B,0)),"")</f>
        <v>619615.46699661866</v>
      </c>
      <c r="G6099" s="615"/>
      <c r="H6099" s="603">
        <f>IFERROR(G6099*F6099*E6099+F6099*E6099,0)</f>
        <v>2974.1542415837694</v>
      </c>
      <c r="I6099" s="692"/>
    </row>
    <row r="6100" spans="2:9" ht="30">
      <c r="B6100" s="599"/>
      <c r="C6100" s="645" t="s">
        <v>604</v>
      </c>
      <c r="D6100" s="601" t="str">
        <f>IFERROR(INDEX(INSUMOS!$C:$C,MATCH(C6100,INSUMOS!$B:$B,0)),"")</f>
        <v>m2</v>
      </c>
      <c r="E6100" s="647">
        <v>0.12</v>
      </c>
      <c r="F6100" s="603">
        <f>IFERROR(INDEX(INSUMOS!$D:$D,MATCH(C6100,INSUMOS!$B:$B,0)),"")</f>
        <v>117500</v>
      </c>
      <c r="G6100" s="615"/>
      <c r="H6100" s="603">
        <f t="shared" ref="H6100:H6116" si="156">IFERROR(G6100*F6100*E6100+F6100*E6100,0)</f>
        <v>14100</v>
      </c>
      <c r="I6100" s="692"/>
    </row>
    <row r="6101" spans="2:9">
      <c r="B6101" s="599"/>
      <c r="C6101" s="645" t="s">
        <v>605</v>
      </c>
      <c r="D6101" s="601" t="str">
        <f>IFERROR(INDEX(INSUMOS!$C:$C,MATCH(C6101,INSUMOS!$B:$B,0)),"")</f>
        <v>kg</v>
      </c>
      <c r="E6101" s="647">
        <f>1.5*0.12</f>
        <v>0.18</v>
      </c>
      <c r="F6101" s="603">
        <f>IFERROR(INDEX(INSUMOS!$D:$D,MATCH(C6101,INSUMOS!$B:$B,0)),"")</f>
        <v>950</v>
      </c>
      <c r="G6101" s="615"/>
      <c r="H6101" s="603">
        <f t="shared" si="156"/>
        <v>171</v>
      </c>
      <c r="I6101" s="692"/>
    </row>
    <row r="6102" spans="2:9">
      <c r="B6102" s="599"/>
      <c r="C6102" s="645" t="s">
        <v>606</v>
      </c>
      <c r="D6102" s="601" t="str">
        <f>IFERROR(INDEX(INSUMOS!$C:$C,MATCH(C6102,INSUMOS!$B:$B,0)),"")</f>
        <v>M2</v>
      </c>
      <c r="E6102" s="647">
        <v>0.12</v>
      </c>
      <c r="F6102" s="603">
        <f>IFERROR(INDEX(INSUMOS!$D:$D,MATCH(C6102,INSUMOS!$B:$B,0)),"")</f>
        <v>3659.5064440406218</v>
      </c>
      <c r="G6102" s="615"/>
      <c r="H6102" s="603">
        <f t="shared" si="156"/>
        <v>439.14077328487457</v>
      </c>
      <c r="I6102" s="692"/>
    </row>
    <row r="6103" spans="2:9">
      <c r="B6103" s="599"/>
      <c r="C6103" s="645" t="s">
        <v>602</v>
      </c>
      <c r="D6103" s="601" t="str">
        <f>IFERROR(INDEX(INSUMOS!$C:$C,MATCH(C6103,INSUMOS!$B:$B,0)),"")</f>
        <v>un</v>
      </c>
      <c r="E6103" s="647">
        <v>0.12</v>
      </c>
      <c r="F6103" s="603">
        <f>IFERROR(INDEX(INSUMOS!$D:$D,MATCH(C6103,INSUMOS!$B:$B,0)),"")</f>
        <v>1850</v>
      </c>
      <c r="G6103" s="615"/>
      <c r="H6103" s="603">
        <f t="shared" si="156"/>
        <v>222</v>
      </c>
      <c r="I6103" s="692"/>
    </row>
    <row r="6104" spans="2:9">
      <c r="B6104" s="599"/>
      <c r="C6104" s="645" t="s">
        <v>607</v>
      </c>
      <c r="D6104" s="601" t="str">
        <f>IFERROR(INDEX(INSUMOS!$C:$C,MATCH(C6104,INSUMOS!$B:$B,0)),"")</f>
        <v>m</v>
      </c>
      <c r="E6104" s="647">
        <f>1.4*0.12</f>
        <v>0.16799999999999998</v>
      </c>
      <c r="F6104" s="603">
        <f>IFERROR(INDEX(INSUMOS!$D:$D,MATCH(C6104,INSUMOS!$B:$B,0)),"")</f>
        <v>12200</v>
      </c>
      <c r="G6104" s="615"/>
      <c r="H6104" s="603">
        <f t="shared" si="156"/>
        <v>2049.6</v>
      </c>
      <c r="I6104" s="692"/>
    </row>
    <row r="6105" spans="2:9">
      <c r="B6105" s="599"/>
      <c r="C6105" s="708"/>
      <c r="D6105" s="601" t="str">
        <f>IFERROR(INDEX(INSUMOS!$C:$C,MATCH(C6105,INSUMOS!$B:$B,0)),"")</f>
        <v/>
      </c>
      <c r="E6105" s="478"/>
      <c r="F6105" s="603" t="str">
        <f>IFERROR(INDEX(INSUMOS!$D:$D,MATCH(C6105,INSUMOS!$B:$B,0)),"")</f>
        <v/>
      </c>
      <c r="G6105" s="615"/>
      <c r="H6105" s="603">
        <f t="shared" si="156"/>
        <v>0</v>
      </c>
      <c r="I6105" s="692"/>
    </row>
    <row r="6106" spans="2:9">
      <c r="B6106" s="599"/>
      <c r="C6106" s="708"/>
      <c r="D6106" s="601" t="str">
        <f>IFERROR(INDEX(INSUMOS!$C:$C,MATCH(C6106,INSUMOS!$B:$B,0)),"")</f>
        <v/>
      </c>
      <c r="E6106" s="478"/>
      <c r="F6106" s="603" t="str">
        <f>IFERROR(INDEX(INSUMOS!$D:$D,MATCH(C6106,INSUMOS!$B:$B,0)),"")</f>
        <v/>
      </c>
      <c r="G6106" s="615"/>
      <c r="H6106" s="603">
        <f t="shared" si="156"/>
        <v>0</v>
      </c>
      <c r="I6106" s="692"/>
    </row>
    <row r="6107" spans="2:9">
      <c r="B6107" s="599"/>
      <c r="C6107" s="708"/>
      <c r="D6107" s="601" t="str">
        <f>IFERROR(INDEX(INSUMOS!$C:$C,MATCH(C6107,INSUMOS!$B:$B,0)),"")</f>
        <v/>
      </c>
      <c r="E6107" s="478"/>
      <c r="F6107" s="603" t="str">
        <f>IFERROR(INDEX(INSUMOS!$D:$D,MATCH(C6107,INSUMOS!$B:$B,0)),"")</f>
        <v/>
      </c>
      <c r="G6107" s="615"/>
      <c r="H6107" s="603">
        <f t="shared" si="156"/>
        <v>0</v>
      </c>
      <c r="I6107" s="692"/>
    </row>
    <row r="6108" spans="2:9">
      <c r="B6108" s="599"/>
      <c r="C6108" s="708"/>
      <c r="D6108" s="601" t="str">
        <f>IFERROR(INDEX(INSUMOS!$C:$C,MATCH(C6108,INSUMOS!$B:$B,0)),"")</f>
        <v/>
      </c>
      <c r="E6108" s="478"/>
      <c r="F6108" s="603" t="str">
        <f>IFERROR(INDEX(INSUMOS!$D:$D,MATCH(C6108,INSUMOS!$B:$B,0)),"")</f>
        <v/>
      </c>
      <c r="G6108" s="615"/>
      <c r="H6108" s="603">
        <f t="shared" si="156"/>
        <v>0</v>
      </c>
      <c r="I6108" s="692"/>
    </row>
    <row r="6109" spans="2:9">
      <c r="B6109" s="599"/>
      <c r="C6109" s="708"/>
      <c r="D6109" s="601" t="str">
        <f>IFERROR(INDEX(INSUMOS!$C:$C,MATCH(C6109,INSUMOS!$B:$B,0)),"")</f>
        <v/>
      </c>
      <c r="E6109" s="478"/>
      <c r="F6109" s="603" t="str">
        <f>IFERROR(INDEX(INSUMOS!$D:$D,MATCH(C6109,INSUMOS!$B:$B,0)),"")</f>
        <v/>
      </c>
      <c r="G6109" s="615"/>
      <c r="H6109" s="603">
        <f t="shared" si="156"/>
        <v>0</v>
      </c>
      <c r="I6109" s="692"/>
    </row>
    <row r="6110" spans="2:9">
      <c r="B6110" s="599"/>
      <c r="C6110" s="708"/>
      <c r="D6110" s="601" t="str">
        <f>IFERROR(INDEX(INSUMOS!$C:$C,MATCH(C6110,INSUMOS!$B:$B,0)),"")</f>
        <v/>
      </c>
      <c r="E6110" s="478"/>
      <c r="F6110" s="603" t="str">
        <f>IFERROR(INDEX(INSUMOS!$D:$D,MATCH(C6110,INSUMOS!$B:$B,0)),"")</f>
        <v/>
      </c>
      <c r="G6110" s="615"/>
      <c r="H6110" s="603">
        <f t="shared" si="156"/>
        <v>0</v>
      </c>
      <c r="I6110" s="692"/>
    </row>
    <row r="6111" spans="2:9">
      <c r="B6111" s="599"/>
      <c r="C6111" s="708"/>
      <c r="D6111" s="601" t="str">
        <f>IFERROR(INDEX(INSUMOS!$C:$C,MATCH(C6111,INSUMOS!$B:$B,0)),"")</f>
        <v/>
      </c>
      <c r="E6111" s="478"/>
      <c r="F6111" s="603" t="str">
        <f>IFERROR(INDEX(INSUMOS!$D:$D,MATCH(C6111,INSUMOS!$B:$B,0)),"")</f>
        <v/>
      </c>
      <c r="G6111" s="615"/>
      <c r="H6111" s="603">
        <f t="shared" si="156"/>
        <v>0</v>
      </c>
      <c r="I6111" s="692"/>
    </row>
    <row r="6112" spans="2:9">
      <c r="B6112" s="599"/>
      <c r="C6112" s="708"/>
      <c r="D6112" s="601" t="str">
        <f>IFERROR(INDEX(INSUMOS!$C:$C,MATCH(C6112,INSUMOS!$B:$B,0)),"")</f>
        <v/>
      </c>
      <c r="E6112" s="478"/>
      <c r="F6112" s="603" t="str">
        <f>IFERROR(INDEX(INSUMOS!$D:$D,MATCH(C6112,INSUMOS!$B:$B,0)),"")</f>
        <v/>
      </c>
      <c r="G6112" s="615"/>
      <c r="H6112" s="603">
        <f t="shared" si="156"/>
        <v>0</v>
      </c>
      <c r="I6112" s="692"/>
    </row>
    <row r="6113" spans="2:9">
      <c r="B6113" s="599"/>
      <c r="C6113" s="708"/>
      <c r="D6113" s="601" t="str">
        <f>IFERROR(INDEX(INSUMOS!$C:$C,MATCH(C6113,INSUMOS!$B:$B,0)),"")</f>
        <v/>
      </c>
      <c r="E6113" s="478"/>
      <c r="F6113" s="603" t="str">
        <f>IFERROR(INDEX(INSUMOS!$D:$D,MATCH(C6113,INSUMOS!$B:$B,0)),"")</f>
        <v/>
      </c>
      <c r="G6113" s="615"/>
      <c r="H6113" s="603">
        <f t="shared" si="156"/>
        <v>0</v>
      </c>
      <c r="I6113" s="692"/>
    </row>
    <row r="6114" spans="2:9">
      <c r="B6114" s="599"/>
      <c r="C6114" s="708"/>
      <c r="D6114" s="601" t="str">
        <f>IFERROR(INDEX(INSUMOS!$C:$C,MATCH(C6114,INSUMOS!$B:$B,0)),"")</f>
        <v/>
      </c>
      <c r="E6114" s="478"/>
      <c r="F6114" s="603" t="str">
        <f>IFERROR(INDEX(INSUMOS!$D:$D,MATCH(C6114,INSUMOS!$B:$B,0)),"")</f>
        <v/>
      </c>
      <c r="G6114" s="615"/>
      <c r="H6114" s="603">
        <f t="shared" si="156"/>
        <v>0</v>
      </c>
      <c r="I6114" s="692"/>
    </row>
    <row r="6115" spans="2:9">
      <c r="B6115" s="599"/>
      <c r="C6115" s="708"/>
      <c r="D6115" s="601" t="str">
        <f>IFERROR(INDEX(INSUMOS!$C:$C,MATCH(C6115,INSUMOS!$B:$B,0)),"")</f>
        <v/>
      </c>
      <c r="E6115" s="478"/>
      <c r="F6115" s="603" t="str">
        <f>IFERROR(INDEX(INSUMOS!$D:$D,MATCH(C6115,INSUMOS!$B:$B,0)),"")</f>
        <v/>
      </c>
      <c r="G6115" s="615"/>
      <c r="H6115" s="603">
        <f t="shared" si="156"/>
        <v>0</v>
      </c>
      <c r="I6115" s="692"/>
    </row>
    <row r="6116" spans="2:9">
      <c r="B6116" s="599"/>
      <c r="C6116" s="708"/>
      <c r="D6116" s="601" t="str">
        <f>IFERROR(INDEX(INSUMOS!$C:$C,MATCH(C6116,INSUMOS!$B:$B,0)),"")</f>
        <v/>
      </c>
      <c r="E6116" s="712"/>
      <c r="F6116" s="603" t="str">
        <f>IFERROR(INDEX(INSUMOS!$D:$D,MATCH(C6116,INSUMOS!$B:$B,0)),"")</f>
        <v/>
      </c>
      <c r="G6116" s="615"/>
      <c r="H6116" s="603">
        <f t="shared" si="156"/>
        <v>0</v>
      </c>
      <c r="I6116" s="692"/>
    </row>
    <row r="6117" spans="2:9">
      <c r="B6117" s="599"/>
      <c r="C6117" s="606"/>
      <c r="D6117" s="601"/>
      <c r="E6117" s="602"/>
      <c r="F6117" s="602"/>
      <c r="G6117" s="601"/>
      <c r="H6117" s="614" t="s">
        <v>307</v>
      </c>
      <c r="I6117" s="699">
        <f>SUM(H6099:H6116)</f>
        <v>19955.895014868642</v>
      </c>
    </row>
    <row r="6118" spans="2:9">
      <c r="B6118" s="599"/>
      <c r="C6118" s="691" t="s">
        <v>308</v>
      </c>
      <c r="D6118" s="601"/>
      <c r="E6118" s="602"/>
      <c r="F6118" s="602"/>
      <c r="G6118" s="601"/>
      <c r="H6118" s="602"/>
      <c r="I6118" s="692"/>
    </row>
    <row r="6119" spans="2:9">
      <c r="B6119" s="693" t="s">
        <v>295</v>
      </c>
      <c r="C6119" s="694" t="s">
        <v>296</v>
      </c>
      <c r="D6119" s="598" t="s">
        <v>309</v>
      </c>
      <c r="E6119" s="612" t="s">
        <v>310</v>
      </c>
      <c r="F6119" s="612"/>
      <c r="G6119" s="613" t="s">
        <v>311</v>
      </c>
      <c r="H6119" s="614" t="s">
        <v>301</v>
      </c>
      <c r="I6119" s="692"/>
    </row>
    <row r="6120" spans="2:9">
      <c r="B6120" s="599"/>
      <c r="C6120" s="606" t="s">
        <v>330</v>
      </c>
      <c r="D6120" s="601">
        <v>3</v>
      </c>
      <c r="E6120" s="615">
        <f>IFERROR(INDEX('MANO DE OBRA'!$F:$F,MATCH(C6120,'MANO DE OBRA'!$B:$B,0)),"")</f>
        <v>0.77116642793298318</v>
      </c>
      <c r="F6120" s="603">
        <f>IFERROR(INDEX('MANO DE OBRA'!$J:$J,MATCH(C6120,'MANO DE OBRA'!$B:$B,0)),"")</f>
        <v>169529.21377933328</v>
      </c>
      <c r="G6120" s="83">
        <v>20</v>
      </c>
      <c r="H6120" s="603">
        <f>IFERROR((F6120/G6120)*D6120,0)</f>
        <v>25429.382066899994</v>
      </c>
      <c r="I6120" s="692"/>
    </row>
    <row r="6121" spans="2:9">
      <c r="B6121" s="599"/>
      <c r="C6121" s="606" t="s">
        <v>312</v>
      </c>
      <c r="D6121" s="601">
        <v>3</v>
      </c>
      <c r="E6121" s="615">
        <f>IFERROR(INDEX('MANO DE OBRA'!$F:$F,MATCH(C6121,'MANO DE OBRA'!$B:$B,0)),"")</f>
        <v>0.77116642793298318</v>
      </c>
      <c r="F6121" s="603">
        <f>IFERROR(INDEX('MANO DE OBRA'!$J:$J,MATCH(C6121,'MANO DE OBRA'!$B:$B,0)),"")</f>
        <v>103371.47181666666</v>
      </c>
      <c r="G6121" s="83">
        <f>+G6120</f>
        <v>20</v>
      </c>
      <c r="H6121" s="603">
        <f>IFERROR((F6121/G6121)*D6121,0)</f>
        <v>15505.720772499997</v>
      </c>
      <c r="I6121" s="692"/>
    </row>
    <row r="6122" spans="2:9">
      <c r="B6122" s="599"/>
      <c r="C6122" s="606"/>
      <c r="D6122" s="601"/>
      <c r="E6122" s="615" t="str">
        <f>IFERROR(INDEX('MANO DE OBRA'!$F:$F,MATCH(C6122,'MANO DE OBRA'!$B:$B,0)),"")</f>
        <v/>
      </c>
      <c r="F6122" s="603" t="str">
        <f>IFERROR(INDEX('MANO DE OBRA'!$J:$J,MATCH(C6122,'MANO DE OBRA'!$B:$B,0)),"")</f>
        <v/>
      </c>
      <c r="G6122" s="83"/>
      <c r="H6122" s="603">
        <f>IFERROR((F6122/G6122)*D6122,0)</f>
        <v>0</v>
      </c>
      <c r="I6122" s="692"/>
    </row>
    <row r="6123" spans="2:9">
      <c r="B6123" s="599"/>
      <c r="C6123" s="723" t="s">
        <v>608</v>
      </c>
      <c r="D6123" s="601"/>
      <c r="E6123" s="602"/>
      <c r="F6123" s="603" t="str">
        <f>IFERROR(INDEX('MANO DE OBRA'!$J:$J,MATCH(C6123,'MANO DE OBRA'!$B:$B,0)),"")</f>
        <v/>
      </c>
      <c r="G6123" s="601"/>
      <c r="H6123" s="614" t="s">
        <v>307</v>
      </c>
      <c r="I6123" s="699">
        <f>SUM(H6120:H6122)</f>
        <v>40935.102839399988</v>
      </c>
    </row>
    <row r="6124" spans="2:9">
      <c r="B6124" s="599"/>
      <c r="C6124" s="691" t="s">
        <v>313</v>
      </c>
      <c r="D6124" s="601"/>
      <c r="E6124" s="602"/>
      <c r="F6124" s="602"/>
      <c r="G6124" s="601"/>
      <c r="H6124" s="602"/>
      <c r="I6124" s="692"/>
    </row>
    <row r="6125" spans="2:9" ht="30">
      <c r="B6125" s="693" t="s">
        <v>295</v>
      </c>
      <c r="C6125" s="694" t="s">
        <v>296</v>
      </c>
      <c r="D6125" s="613" t="s">
        <v>238</v>
      </c>
      <c r="E6125" s="613" t="s">
        <v>22</v>
      </c>
      <c r="F6125" s="613" t="s">
        <v>314</v>
      </c>
      <c r="G6125" s="613" t="s">
        <v>315</v>
      </c>
      <c r="H6125" s="613" t="s">
        <v>301</v>
      </c>
      <c r="I6125" s="692"/>
    </row>
    <row r="6126" spans="2:9">
      <c r="B6126" s="599"/>
      <c r="C6126" s="616" t="s">
        <v>316</v>
      </c>
      <c r="D6126" s="615">
        <v>0.05</v>
      </c>
      <c r="E6126" s="602"/>
      <c r="F6126" s="603">
        <f>+I6123</f>
        <v>40935.102839399988</v>
      </c>
      <c r="G6126" s="601">
        <v>1</v>
      </c>
      <c r="H6126" s="603">
        <f>IFERROR(G6126*F6126*D6126,0)</f>
        <v>2046.7551419699994</v>
      </c>
      <c r="I6126" s="692"/>
    </row>
    <row r="6127" spans="2:9">
      <c r="B6127" s="599"/>
      <c r="C6127" s="636" t="s">
        <v>391</v>
      </c>
      <c r="D6127" s="601"/>
      <c r="E6127" s="601" t="str">
        <f>IFERROR(INDEX(INSUMOS!$C:$C,MATCH(C6127,INSUMOS!$B:$B,0)),"")</f>
        <v>dia</v>
      </c>
      <c r="F6127" s="700">
        <f>IFERROR(INDEX(INSUMOS!$D:$D,MATCH(C6127,INSUMOS!$B:$B,0)),"")</f>
        <v>45000</v>
      </c>
      <c r="G6127" s="701">
        <v>0.06</v>
      </c>
      <c r="H6127" s="603">
        <f>IFERROR(G6127*F6127,0)</f>
        <v>2700</v>
      </c>
      <c r="I6127" s="692"/>
    </row>
    <row r="6128" spans="2:9">
      <c r="B6128" s="599"/>
      <c r="C6128" s="606"/>
      <c r="D6128" s="601"/>
      <c r="E6128" s="601" t="str">
        <f>IFERROR(INDEX(INSUMOS!$C:$C,MATCH(C6128,INSUMOS!$B:$B,0)),"")</f>
        <v/>
      </c>
      <c r="F6128" s="700" t="str">
        <f>IFERROR(INDEX(INSUMOS!$D:$D,MATCH(C6128,INSUMOS!$B:$B,0)),"")</f>
        <v/>
      </c>
      <c r="G6128" s="701"/>
      <c r="H6128" s="603">
        <f>IFERROR(G6128*F6128,0)</f>
        <v>0</v>
      </c>
      <c r="I6128" s="692"/>
    </row>
    <row r="6129" spans="2:9">
      <c r="B6129" s="599"/>
      <c r="C6129" s="662"/>
      <c r="D6129" s="601"/>
      <c r="E6129" s="601" t="str">
        <f>IFERROR(INDEX(INSUMOS!$C:$C,MATCH(C6129,INSUMOS!$B:$B,0)),"")</f>
        <v/>
      </c>
      <c r="F6129" s="700" t="str">
        <f>IFERROR(INDEX(INSUMOS!$D:$D,MATCH(C6129,INSUMOS!$B:$B,0)),"")</f>
        <v/>
      </c>
      <c r="G6129" s="701"/>
      <c r="H6129" s="603">
        <f>IFERROR(G6129*F6129,0)</f>
        <v>0</v>
      </c>
      <c r="I6129" s="692"/>
    </row>
    <row r="6130" spans="2:9">
      <c r="B6130" s="599"/>
      <c r="C6130" s="662"/>
      <c r="D6130" s="601"/>
      <c r="E6130" s="601" t="str">
        <f>IFERROR(INDEX(INSUMOS!$C:$C,MATCH(C6130,INSUMOS!$B:$B,0)),"")</f>
        <v/>
      </c>
      <c r="F6130" s="700" t="str">
        <f>IFERROR(INDEX(INSUMOS!$D:$D,MATCH(C6130,INSUMOS!$B:$B,0)),"")</f>
        <v/>
      </c>
      <c r="G6130" s="701"/>
      <c r="H6130" s="603">
        <f>IFERROR(G6130*F6130,0)</f>
        <v>0</v>
      </c>
      <c r="I6130" s="692"/>
    </row>
    <row r="6131" spans="2:9">
      <c r="B6131" s="599"/>
      <c r="C6131" s="662"/>
      <c r="D6131" s="601"/>
      <c r="E6131" s="601" t="str">
        <f>IFERROR(INDEX(INSUMOS!$C:$C,MATCH(C6131,INSUMOS!$B:$B,0)),"")</f>
        <v/>
      </c>
      <c r="F6131" s="700" t="str">
        <f>IFERROR(INDEX(INSUMOS!$D:$D,MATCH(C6131,INSUMOS!$B:$B,0)),"")</f>
        <v/>
      </c>
      <c r="G6131" s="701"/>
      <c r="H6131" s="603">
        <f>IFERROR(G6131*F6131,0)</f>
        <v>0</v>
      </c>
      <c r="I6131" s="692"/>
    </row>
    <row r="6132" spans="2:9">
      <c r="B6132" s="599"/>
      <c r="C6132" s="606"/>
      <c r="D6132" s="601"/>
      <c r="E6132" s="601" t="str">
        <f>IFERROR(INDEX(INSUMOS!$C:$C,MATCH(C6132,INSUMOS!$B:$B,0)),"")</f>
        <v/>
      </c>
      <c r="F6132" s="602"/>
      <c r="G6132" s="601"/>
      <c r="H6132" s="614" t="s">
        <v>307</v>
      </c>
      <c r="I6132" s="699">
        <f>SUM(H6126:H6131)</f>
        <v>4746.7551419699994</v>
      </c>
    </row>
    <row r="6133" spans="2:9">
      <c r="B6133" s="599"/>
      <c r="C6133" s="691" t="s">
        <v>317</v>
      </c>
      <c r="D6133" s="601"/>
      <c r="E6133" s="602"/>
      <c r="F6133" s="602"/>
      <c r="G6133" s="601"/>
      <c r="H6133" s="602"/>
      <c r="I6133" s="692"/>
    </row>
    <row r="6134" spans="2:9" ht="30">
      <c r="B6134" s="693" t="s">
        <v>295</v>
      </c>
      <c r="C6134" s="694" t="s">
        <v>296</v>
      </c>
      <c r="D6134" s="613" t="s">
        <v>238</v>
      </c>
      <c r="E6134" s="613" t="s">
        <v>22</v>
      </c>
      <c r="F6134" s="613" t="s">
        <v>314</v>
      </c>
      <c r="G6134" s="613" t="s">
        <v>315</v>
      </c>
      <c r="H6134" s="598" t="s">
        <v>301</v>
      </c>
      <c r="I6134" s="692"/>
    </row>
    <row r="6135" spans="2:9">
      <c r="B6135" s="599"/>
      <c r="C6135" s="616" t="s">
        <v>461</v>
      </c>
      <c r="D6135" s="615">
        <v>0.01</v>
      </c>
      <c r="E6135" s="617">
        <v>1</v>
      </c>
      <c r="F6135" s="603">
        <f>+I6123</f>
        <v>40935.102839399988</v>
      </c>
      <c r="G6135" s="601">
        <v>0.01</v>
      </c>
      <c r="H6135" s="603">
        <f>IFERROR(G6135*F6135,0)</f>
        <v>409.35102839399991</v>
      </c>
      <c r="I6135" s="692"/>
    </row>
    <row r="6136" spans="2:9">
      <c r="B6136" s="599"/>
      <c r="C6136" s="662"/>
      <c r="E6136" s="601" t="str">
        <f>IFERROR(INDEX(INSUMOS!$C:$C,MATCH(C6136,INSUMOS!$B:$B,0)),"")</f>
        <v/>
      </c>
      <c r="F6136" s="603" t="str">
        <f>IFERROR(INDEX(INSUMOS!$D:$D,MATCH(C6136,INSUMOS!$B:$B,0)),"")</f>
        <v/>
      </c>
      <c r="G6136" s="601">
        <v>1</v>
      </c>
      <c r="H6136" s="603">
        <f>IFERROR(G6136*F6136,0)</f>
        <v>0</v>
      </c>
      <c r="I6136" s="692"/>
    </row>
    <row r="6137" spans="2:9">
      <c r="B6137" s="599"/>
      <c r="C6137" s="606"/>
      <c r="D6137" s="601" t="str">
        <f>IFERROR(INDEX(INSUMOS!$C:$C,MATCH(C6137,INSUMOS!$B:$B,0)),"")</f>
        <v/>
      </c>
      <c r="E6137" s="602"/>
      <c r="F6137" s="603" t="str">
        <f>IFERROR(INDEX(INSUMOS!$D:$D,MATCH(C6137,INSUMOS!$B:$B,0)),"")</f>
        <v/>
      </c>
      <c r="G6137" s="601"/>
      <c r="H6137" s="603">
        <f>IFERROR(G6137*F6137,0)</f>
        <v>0</v>
      </c>
      <c r="I6137" s="692"/>
    </row>
    <row r="6138" spans="2:9" ht="15.75" thickBot="1">
      <c r="B6138" s="702"/>
      <c r="C6138" s="703"/>
      <c r="D6138" s="704"/>
      <c r="E6138" s="705"/>
      <c r="F6138" s="705"/>
      <c r="G6138" s="704"/>
      <c r="H6138" s="706" t="s">
        <v>307</v>
      </c>
      <c r="I6138" s="707">
        <f>SUM(H6135:H6137)</f>
        <v>409.35102839399991</v>
      </c>
    </row>
    <row r="6139" spans="2:9" ht="15.75" thickBot="1"/>
    <row r="6140" spans="2:9" ht="33" customHeight="1" thickBot="1">
      <c r="B6140" s="571"/>
      <c r="C6140" s="572" t="str">
        <f>+$C$2</f>
        <v>MANTENIMIENTO RESTAURANTES ESCOLARES</v>
      </c>
      <c r="D6140" s="573"/>
      <c r="E6140" s="573"/>
      <c r="F6140" s="573"/>
      <c r="G6140" s="574"/>
      <c r="H6140" s="575"/>
      <c r="I6140" s="576"/>
    </row>
    <row r="6141" spans="2:9" ht="33" customHeight="1" thickBot="1">
      <c r="B6141" s="577"/>
      <c r="C6141" s="578" t="str">
        <f>+$C$3</f>
        <v>GOBERNACION DE ANTIOQUIA</v>
      </c>
      <c r="D6141" s="579"/>
      <c r="E6141" s="579"/>
      <c r="F6141" s="579"/>
      <c r="G6141" s="580"/>
      <c r="H6141" s="581"/>
      <c r="I6141" s="582"/>
    </row>
    <row r="6142" spans="2:9" ht="15.75" thickBot="1">
      <c r="B6142" s="593"/>
      <c r="I6142" s="595"/>
    </row>
    <row r="6143" spans="2:9" ht="15.75" thickBot="1">
      <c r="B6143" s="523" t="s">
        <v>6</v>
      </c>
      <c r="C6143" s="773" t="str">
        <f>INDEX(ACTIVIDADES!$C:$C,MATCH(B6144,ACTIVIDADES!$B:$B,0))</f>
        <v>Suministro e instalación de GUARDAESCOBAS EN PVC rígido ep-550 de altura 10 cm. Incluye elementos de fijación (angulo, chazos, tornillos), silicona antihongos en todo el perimetro y todos los elementos necesarios para su correcta instalación y funcionamiento.</v>
      </c>
      <c r="D6143" s="774"/>
      <c r="E6143" s="774"/>
      <c r="F6143" s="774"/>
      <c r="G6143" s="775"/>
      <c r="H6143" s="587" t="s">
        <v>289</v>
      </c>
      <c r="I6143" s="588" t="s">
        <v>290</v>
      </c>
    </row>
    <row r="6144" spans="2:9">
      <c r="B6144" s="779">
        <f>+ACTIVIDADES!B185</f>
        <v>16.070000000000011</v>
      </c>
      <c r="C6144" s="776"/>
      <c r="D6144" s="777"/>
      <c r="E6144" s="777"/>
      <c r="F6144" s="777"/>
      <c r="G6144" s="778"/>
      <c r="H6144" s="585">
        <f>IF(I6147=0,0,I6168/I6147)</f>
        <v>0.3756544599458978</v>
      </c>
      <c r="I6144" s="688">
        <f>IF(I6147=0,0,I6174/I6147)</f>
        <v>0.58900522646613407</v>
      </c>
    </row>
    <row r="6145" spans="2:10" ht="15.75" thickBot="1">
      <c r="B6145" s="780"/>
      <c r="C6145" s="776"/>
      <c r="D6145" s="777"/>
      <c r="E6145" s="777"/>
      <c r="F6145" s="777"/>
      <c r="G6145" s="778"/>
      <c r="H6145" s="587" t="s">
        <v>291</v>
      </c>
      <c r="I6145" s="588" t="s">
        <v>292</v>
      </c>
    </row>
    <row r="6146" spans="2:10" ht="15.75" thickBot="1">
      <c r="B6146" s="523" t="s">
        <v>22</v>
      </c>
      <c r="C6146" s="776"/>
      <c r="D6146" s="777"/>
      <c r="E6146" s="777"/>
      <c r="F6146" s="777"/>
      <c r="G6146" s="778"/>
      <c r="H6146" s="585">
        <f>IF(I6147=0,0,I6183/I6147)</f>
        <v>2.9450261323306703E-2</v>
      </c>
      <c r="I6146" s="688">
        <f>IF(I6147=0,0,I6189/I6147)</f>
        <v>5.8900522646613404E-3</v>
      </c>
    </row>
    <row r="6147" spans="2:10">
      <c r="B6147" s="565" t="str">
        <f>INDEX(ACTIVIDADES!$D:$D,MATCH(B6144,ACTIVIDADES!$B:$B,0))</f>
        <v>m</v>
      </c>
      <c r="C6147" s="776"/>
      <c r="D6147" s="777"/>
      <c r="E6147" s="777"/>
      <c r="F6147" s="777"/>
      <c r="G6147" s="778"/>
      <c r="H6147" s="689" t="s">
        <v>293</v>
      </c>
      <c r="I6147" s="690">
        <f>SUM(I6168:I6189)</f>
        <v>92664.945346352004</v>
      </c>
      <c r="J6147" s="570">
        <f>+B6144</f>
        <v>16.070000000000011</v>
      </c>
    </row>
    <row r="6148" spans="2:10">
      <c r="B6148" s="599"/>
      <c r="C6148" s="691" t="s">
        <v>294</v>
      </c>
      <c r="D6148" s="601"/>
      <c r="E6148" s="602"/>
      <c r="F6148" s="602"/>
      <c r="G6148" s="601"/>
      <c r="H6148" s="602"/>
      <c r="I6148" s="692"/>
    </row>
    <row r="6149" spans="2:10">
      <c r="B6149" s="693" t="s">
        <v>295</v>
      </c>
      <c r="C6149" s="694" t="s">
        <v>296</v>
      </c>
      <c r="D6149" s="598" t="s">
        <v>297</v>
      </c>
      <c r="E6149" s="598" t="s">
        <v>298</v>
      </c>
      <c r="F6149" s="598" t="s">
        <v>299</v>
      </c>
      <c r="G6149" s="598" t="s">
        <v>300</v>
      </c>
      <c r="H6149" s="598" t="s">
        <v>301</v>
      </c>
      <c r="I6149" s="692"/>
    </row>
    <row r="6150" spans="2:10">
      <c r="B6150" s="599"/>
      <c r="C6150" s="567" t="s">
        <v>612</v>
      </c>
      <c r="D6150" s="601" t="str">
        <f>IFERROR(INDEX(INSUMOS!$C:$C,MATCH(C6150,INSUMOS!$B:$B,0)),"")</f>
        <v>ml</v>
      </c>
      <c r="E6150" s="647">
        <v>1</v>
      </c>
      <c r="F6150" s="603">
        <f>IFERROR(INDEX(INSUMOS!$D:$D,MATCH(C6150,INSUMOS!$B:$B,0)),"")</f>
        <v>32200</v>
      </c>
      <c r="G6150" s="615">
        <v>0.05</v>
      </c>
      <c r="H6150" s="603">
        <f>IFERROR(G6150*F6150*E6150+F6150*E6150,0)</f>
        <v>33810</v>
      </c>
      <c r="I6150" s="692"/>
    </row>
    <row r="6151" spans="2:10">
      <c r="B6151" s="599"/>
      <c r="C6151" s="567" t="s">
        <v>613</v>
      </c>
      <c r="D6151" s="601" t="str">
        <f>IFERROR(INDEX(INSUMOS!$C:$C,MATCH(C6151,INSUMOS!$B:$B,0)),"")</f>
        <v>un</v>
      </c>
      <c r="E6151" s="647">
        <v>0.2</v>
      </c>
      <c r="F6151" s="603">
        <f>IFERROR(INDEX(INSUMOS!$D:$D,MATCH(C6151,INSUMOS!$B:$B,0)),"")</f>
        <v>5000</v>
      </c>
      <c r="G6151" s="615"/>
      <c r="H6151" s="603">
        <f t="shared" ref="H6151:H6167" si="157">IFERROR(G6151*F6151*E6151+F6151*E6151,0)</f>
        <v>1000</v>
      </c>
      <c r="I6151" s="692"/>
    </row>
    <row r="6152" spans="2:10">
      <c r="B6152" s="599"/>
      <c r="C6152" s="645"/>
      <c r="D6152" s="601" t="str">
        <f>IFERROR(INDEX(INSUMOS!$C:$C,MATCH(C6152,INSUMOS!$B:$B,0)),"")</f>
        <v/>
      </c>
      <c r="E6152" s="647"/>
      <c r="F6152" s="603" t="str">
        <f>IFERROR(INDEX(INSUMOS!$D:$D,MATCH(C6152,INSUMOS!$B:$B,0)),"")</f>
        <v/>
      </c>
      <c r="G6152" s="615"/>
      <c r="H6152" s="603">
        <f t="shared" si="157"/>
        <v>0</v>
      </c>
      <c r="I6152" s="692"/>
    </row>
    <row r="6153" spans="2:10">
      <c r="B6153" s="599"/>
      <c r="C6153" s="645"/>
      <c r="D6153" s="601" t="str">
        <f>IFERROR(INDEX(INSUMOS!$C:$C,MATCH(C6153,INSUMOS!$B:$B,0)),"")</f>
        <v/>
      </c>
      <c r="E6153" s="647"/>
      <c r="F6153" s="603" t="str">
        <f>IFERROR(INDEX(INSUMOS!$D:$D,MATCH(C6153,INSUMOS!$B:$B,0)),"")</f>
        <v/>
      </c>
      <c r="G6153" s="615"/>
      <c r="H6153" s="603">
        <f t="shared" si="157"/>
        <v>0</v>
      </c>
      <c r="I6153" s="692"/>
    </row>
    <row r="6154" spans="2:10">
      <c r="B6154" s="599"/>
      <c r="C6154" s="645"/>
      <c r="D6154" s="601" t="str">
        <f>IFERROR(INDEX(INSUMOS!$C:$C,MATCH(C6154,INSUMOS!$B:$B,0)),"")</f>
        <v/>
      </c>
      <c r="E6154" s="647"/>
      <c r="F6154" s="603" t="str">
        <f>IFERROR(INDEX(INSUMOS!$D:$D,MATCH(C6154,INSUMOS!$B:$B,0)),"")</f>
        <v/>
      </c>
      <c r="G6154" s="615"/>
      <c r="H6154" s="603">
        <f t="shared" si="157"/>
        <v>0</v>
      </c>
      <c r="I6154" s="692"/>
    </row>
    <row r="6155" spans="2:10">
      <c r="B6155" s="599"/>
      <c r="C6155" s="645"/>
      <c r="D6155" s="601" t="str">
        <f>IFERROR(INDEX(INSUMOS!$C:$C,MATCH(C6155,INSUMOS!$B:$B,0)),"")</f>
        <v/>
      </c>
      <c r="E6155" s="647"/>
      <c r="F6155" s="603" t="str">
        <f>IFERROR(INDEX(INSUMOS!$D:$D,MATCH(C6155,INSUMOS!$B:$B,0)),"")</f>
        <v/>
      </c>
      <c r="G6155" s="615"/>
      <c r="H6155" s="603">
        <f t="shared" si="157"/>
        <v>0</v>
      </c>
      <c r="I6155" s="692"/>
    </row>
    <row r="6156" spans="2:10">
      <c r="B6156" s="599"/>
      <c r="C6156" s="708"/>
      <c r="D6156" s="601" t="str">
        <f>IFERROR(INDEX(INSUMOS!$C:$C,MATCH(C6156,INSUMOS!$B:$B,0)),"")</f>
        <v/>
      </c>
      <c r="E6156" s="478"/>
      <c r="F6156" s="603" t="str">
        <f>IFERROR(INDEX(INSUMOS!$D:$D,MATCH(C6156,INSUMOS!$B:$B,0)),"")</f>
        <v/>
      </c>
      <c r="G6156" s="615"/>
      <c r="H6156" s="603">
        <f t="shared" si="157"/>
        <v>0</v>
      </c>
      <c r="I6156" s="692"/>
    </row>
    <row r="6157" spans="2:10">
      <c r="B6157" s="599"/>
      <c r="C6157" s="708"/>
      <c r="D6157" s="601" t="str">
        <f>IFERROR(INDEX(INSUMOS!$C:$C,MATCH(C6157,INSUMOS!$B:$B,0)),"")</f>
        <v/>
      </c>
      <c r="E6157" s="478"/>
      <c r="F6157" s="603" t="str">
        <f>IFERROR(INDEX(INSUMOS!$D:$D,MATCH(C6157,INSUMOS!$B:$B,0)),"")</f>
        <v/>
      </c>
      <c r="G6157" s="615"/>
      <c r="H6157" s="603">
        <f t="shared" si="157"/>
        <v>0</v>
      </c>
      <c r="I6157" s="692"/>
    </row>
    <row r="6158" spans="2:10">
      <c r="B6158" s="599"/>
      <c r="C6158" s="708"/>
      <c r="D6158" s="601" t="str">
        <f>IFERROR(INDEX(INSUMOS!$C:$C,MATCH(C6158,INSUMOS!$B:$B,0)),"")</f>
        <v/>
      </c>
      <c r="E6158" s="478"/>
      <c r="F6158" s="603" t="str">
        <f>IFERROR(INDEX(INSUMOS!$D:$D,MATCH(C6158,INSUMOS!$B:$B,0)),"")</f>
        <v/>
      </c>
      <c r="G6158" s="615"/>
      <c r="H6158" s="603">
        <f t="shared" si="157"/>
        <v>0</v>
      </c>
      <c r="I6158" s="692"/>
    </row>
    <row r="6159" spans="2:10">
      <c r="B6159" s="599"/>
      <c r="C6159" s="708"/>
      <c r="D6159" s="601" t="str">
        <f>IFERROR(INDEX(INSUMOS!$C:$C,MATCH(C6159,INSUMOS!$B:$B,0)),"")</f>
        <v/>
      </c>
      <c r="E6159" s="478"/>
      <c r="F6159" s="603" t="str">
        <f>IFERROR(INDEX(INSUMOS!$D:$D,MATCH(C6159,INSUMOS!$B:$B,0)),"")</f>
        <v/>
      </c>
      <c r="G6159" s="615"/>
      <c r="H6159" s="603">
        <f t="shared" si="157"/>
        <v>0</v>
      </c>
      <c r="I6159" s="692"/>
    </row>
    <row r="6160" spans="2:10">
      <c r="B6160" s="599"/>
      <c r="C6160" s="708"/>
      <c r="D6160" s="601" t="str">
        <f>IFERROR(INDEX(INSUMOS!$C:$C,MATCH(C6160,INSUMOS!$B:$B,0)),"")</f>
        <v/>
      </c>
      <c r="E6160" s="478"/>
      <c r="F6160" s="603" t="str">
        <f>IFERROR(INDEX(INSUMOS!$D:$D,MATCH(C6160,INSUMOS!$B:$B,0)),"")</f>
        <v/>
      </c>
      <c r="G6160" s="615"/>
      <c r="H6160" s="603">
        <f t="shared" si="157"/>
        <v>0</v>
      </c>
      <c r="I6160" s="692"/>
    </row>
    <row r="6161" spans="2:9">
      <c r="B6161" s="599"/>
      <c r="C6161" s="708"/>
      <c r="D6161" s="601" t="str">
        <f>IFERROR(INDEX(INSUMOS!$C:$C,MATCH(C6161,INSUMOS!$B:$B,0)),"")</f>
        <v/>
      </c>
      <c r="E6161" s="478"/>
      <c r="F6161" s="603" t="str">
        <f>IFERROR(INDEX(INSUMOS!$D:$D,MATCH(C6161,INSUMOS!$B:$B,0)),"")</f>
        <v/>
      </c>
      <c r="G6161" s="615"/>
      <c r="H6161" s="603">
        <f t="shared" si="157"/>
        <v>0</v>
      </c>
      <c r="I6161" s="692"/>
    </row>
    <row r="6162" spans="2:9">
      <c r="B6162" s="599"/>
      <c r="C6162" s="708"/>
      <c r="D6162" s="601" t="str">
        <f>IFERROR(INDEX(INSUMOS!$C:$C,MATCH(C6162,INSUMOS!$B:$B,0)),"")</f>
        <v/>
      </c>
      <c r="E6162" s="478"/>
      <c r="F6162" s="603" t="str">
        <f>IFERROR(INDEX(INSUMOS!$D:$D,MATCH(C6162,INSUMOS!$B:$B,0)),"")</f>
        <v/>
      </c>
      <c r="G6162" s="615"/>
      <c r="H6162" s="603">
        <f t="shared" si="157"/>
        <v>0</v>
      </c>
      <c r="I6162" s="692"/>
    </row>
    <row r="6163" spans="2:9">
      <c r="B6163" s="599"/>
      <c r="C6163" s="708"/>
      <c r="D6163" s="601" t="str">
        <f>IFERROR(INDEX(INSUMOS!$C:$C,MATCH(C6163,INSUMOS!$B:$B,0)),"")</f>
        <v/>
      </c>
      <c r="E6163" s="478"/>
      <c r="F6163" s="603" t="str">
        <f>IFERROR(INDEX(INSUMOS!$D:$D,MATCH(C6163,INSUMOS!$B:$B,0)),"")</f>
        <v/>
      </c>
      <c r="G6163" s="615"/>
      <c r="H6163" s="603">
        <f t="shared" si="157"/>
        <v>0</v>
      </c>
      <c r="I6163" s="692"/>
    </row>
    <row r="6164" spans="2:9">
      <c r="B6164" s="599"/>
      <c r="C6164" s="708"/>
      <c r="D6164" s="601" t="str">
        <f>IFERROR(INDEX(INSUMOS!$C:$C,MATCH(C6164,INSUMOS!$B:$B,0)),"")</f>
        <v/>
      </c>
      <c r="E6164" s="478"/>
      <c r="F6164" s="603" t="str">
        <f>IFERROR(INDEX(INSUMOS!$D:$D,MATCH(C6164,INSUMOS!$B:$B,0)),"")</f>
        <v/>
      </c>
      <c r="G6164" s="615"/>
      <c r="H6164" s="603">
        <f t="shared" si="157"/>
        <v>0</v>
      </c>
      <c r="I6164" s="692"/>
    </row>
    <row r="6165" spans="2:9">
      <c r="B6165" s="599"/>
      <c r="C6165" s="708"/>
      <c r="D6165" s="601" t="str">
        <f>IFERROR(INDEX(INSUMOS!$C:$C,MATCH(C6165,INSUMOS!$B:$B,0)),"")</f>
        <v/>
      </c>
      <c r="E6165" s="478"/>
      <c r="F6165" s="603" t="str">
        <f>IFERROR(INDEX(INSUMOS!$D:$D,MATCH(C6165,INSUMOS!$B:$B,0)),"")</f>
        <v/>
      </c>
      <c r="G6165" s="615"/>
      <c r="H6165" s="603">
        <f t="shared" si="157"/>
        <v>0</v>
      </c>
      <c r="I6165" s="692"/>
    </row>
    <row r="6166" spans="2:9">
      <c r="B6166" s="599"/>
      <c r="C6166" s="708"/>
      <c r="D6166" s="601" t="str">
        <f>IFERROR(INDEX(INSUMOS!$C:$C,MATCH(C6166,INSUMOS!$B:$B,0)),"")</f>
        <v/>
      </c>
      <c r="E6166" s="478"/>
      <c r="F6166" s="603" t="str">
        <f>IFERROR(INDEX(INSUMOS!$D:$D,MATCH(C6166,INSUMOS!$B:$B,0)),"")</f>
        <v/>
      </c>
      <c r="G6166" s="615"/>
      <c r="H6166" s="603">
        <f t="shared" si="157"/>
        <v>0</v>
      </c>
      <c r="I6166" s="692"/>
    </row>
    <row r="6167" spans="2:9">
      <c r="B6167" s="599"/>
      <c r="C6167" s="708"/>
      <c r="D6167" s="601" t="str">
        <f>IFERROR(INDEX(INSUMOS!$C:$C,MATCH(C6167,INSUMOS!$B:$B,0)),"")</f>
        <v/>
      </c>
      <c r="E6167" s="712"/>
      <c r="F6167" s="603" t="str">
        <f>IFERROR(INDEX(INSUMOS!$D:$D,MATCH(C6167,INSUMOS!$B:$B,0)),"")</f>
        <v/>
      </c>
      <c r="G6167" s="615"/>
      <c r="H6167" s="603">
        <f t="shared" si="157"/>
        <v>0</v>
      </c>
      <c r="I6167" s="692"/>
    </row>
    <row r="6168" spans="2:9">
      <c r="B6168" s="599"/>
      <c r="C6168" s="606"/>
      <c r="D6168" s="601"/>
      <c r="E6168" s="602"/>
      <c r="F6168" s="602"/>
      <c r="G6168" s="601"/>
      <c r="H6168" s="614" t="s">
        <v>307</v>
      </c>
      <c r="I6168" s="699">
        <f>SUM(H6150:H6167)</f>
        <v>34810</v>
      </c>
    </row>
    <row r="6169" spans="2:9">
      <c r="B6169" s="599"/>
      <c r="C6169" s="691" t="s">
        <v>308</v>
      </c>
      <c r="D6169" s="601"/>
      <c r="E6169" s="602"/>
      <c r="F6169" s="602"/>
      <c r="G6169" s="601"/>
      <c r="H6169" s="602"/>
      <c r="I6169" s="692"/>
    </row>
    <row r="6170" spans="2:9">
      <c r="B6170" s="693" t="s">
        <v>295</v>
      </c>
      <c r="C6170" s="694" t="s">
        <v>296</v>
      </c>
      <c r="D6170" s="598" t="s">
        <v>309</v>
      </c>
      <c r="E6170" s="612" t="s">
        <v>310</v>
      </c>
      <c r="F6170" s="612"/>
      <c r="G6170" s="613" t="s">
        <v>311</v>
      </c>
      <c r="H6170" s="614" t="s">
        <v>301</v>
      </c>
      <c r="I6170" s="692"/>
    </row>
    <row r="6171" spans="2:9">
      <c r="B6171" s="599"/>
      <c r="C6171" s="606" t="s">
        <v>330</v>
      </c>
      <c r="D6171" s="601">
        <v>1</v>
      </c>
      <c r="E6171" s="615">
        <f>IFERROR(INDEX('MANO DE OBRA'!$F:$F,MATCH(C6171,'MANO DE OBRA'!$B:$B,0)),"")</f>
        <v>0.77116642793298318</v>
      </c>
      <c r="F6171" s="603">
        <f>IFERROR(INDEX('MANO DE OBRA'!$J:$J,MATCH(C6171,'MANO DE OBRA'!$B:$B,0)),"")</f>
        <v>169529.21377933328</v>
      </c>
      <c r="G6171" s="83">
        <v>5</v>
      </c>
      <c r="H6171" s="603">
        <f>IFERROR((F6171/G6171)*D6171,0)</f>
        <v>33905.842755866659</v>
      </c>
      <c r="I6171" s="692"/>
    </row>
    <row r="6172" spans="2:9">
      <c r="B6172" s="599"/>
      <c r="C6172" s="606" t="s">
        <v>312</v>
      </c>
      <c r="D6172" s="601">
        <v>1</v>
      </c>
      <c r="E6172" s="615">
        <f>IFERROR(INDEX('MANO DE OBRA'!$F:$F,MATCH(C6172,'MANO DE OBRA'!$B:$B,0)),"")</f>
        <v>0.77116642793298318</v>
      </c>
      <c r="F6172" s="603">
        <f>IFERROR(INDEX('MANO DE OBRA'!$J:$J,MATCH(C6172,'MANO DE OBRA'!$B:$B,0)),"")</f>
        <v>103371.47181666666</v>
      </c>
      <c r="G6172" s="83">
        <f>+G6171</f>
        <v>5</v>
      </c>
      <c r="H6172" s="603">
        <f>IFERROR((F6172/G6172)*D6172,0)</f>
        <v>20674.294363333331</v>
      </c>
      <c r="I6172" s="692"/>
    </row>
    <row r="6173" spans="2:9">
      <c r="B6173" s="599"/>
      <c r="C6173" s="606"/>
      <c r="D6173" s="601"/>
      <c r="E6173" s="615" t="str">
        <f>IFERROR(INDEX('MANO DE OBRA'!$F:$F,MATCH(C6173,'MANO DE OBRA'!$B:$B,0)),"")</f>
        <v/>
      </c>
      <c r="F6173" s="603" t="str">
        <f>IFERROR(INDEX('MANO DE OBRA'!$J:$J,MATCH(C6173,'MANO DE OBRA'!$B:$B,0)),"")</f>
        <v/>
      </c>
      <c r="G6173" s="83"/>
      <c r="H6173" s="603">
        <f>IFERROR((F6173/G6173)*D6173,0)</f>
        <v>0</v>
      </c>
      <c r="I6173" s="692"/>
    </row>
    <row r="6174" spans="2:9">
      <c r="B6174" s="599"/>
      <c r="C6174" s="723"/>
      <c r="D6174" s="601"/>
      <c r="E6174" s="602"/>
      <c r="F6174" s="603" t="str">
        <f>IFERROR(INDEX('MANO DE OBRA'!$J:$J,MATCH(C6174,'MANO DE OBRA'!$B:$B,0)),"")</f>
        <v/>
      </c>
      <c r="G6174" s="601"/>
      <c r="H6174" s="614" t="s">
        <v>307</v>
      </c>
      <c r="I6174" s="699">
        <f>SUM(H6171:H6173)</f>
        <v>54580.137119199993</v>
      </c>
    </row>
    <row r="6175" spans="2:9">
      <c r="B6175" s="599"/>
      <c r="C6175" s="691" t="s">
        <v>313</v>
      </c>
      <c r="D6175" s="601"/>
      <c r="E6175" s="602"/>
      <c r="F6175" s="602"/>
      <c r="G6175" s="601"/>
      <c r="H6175" s="602"/>
      <c r="I6175" s="692"/>
    </row>
    <row r="6176" spans="2:9" ht="30">
      <c r="B6176" s="693" t="s">
        <v>295</v>
      </c>
      <c r="C6176" s="694" t="s">
        <v>296</v>
      </c>
      <c r="D6176" s="613" t="s">
        <v>238</v>
      </c>
      <c r="E6176" s="613" t="s">
        <v>22</v>
      </c>
      <c r="F6176" s="613" t="s">
        <v>314</v>
      </c>
      <c r="G6176" s="613" t="s">
        <v>315</v>
      </c>
      <c r="H6176" s="613" t="s">
        <v>301</v>
      </c>
      <c r="I6176" s="692"/>
    </row>
    <row r="6177" spans="2:9">
      <c r="B6177" s="599"/>
      <c r="C6177" s="616" t="s">
        <v>316</v>
      </c>
      <c r="D6177" s="615">
        <v>0.05</v>
      </c>
      <c r="E6177" s="602"/>
      <c r="F6177" s="603">
        <f>+I6174</f>
        <v>54580.137119199993</v>
      </c>
      <c r="G6177" s="601">
        <v>1</v>
      </c>
      <c r="H6177" s="603">
        <f>IFERROR(G6177*F6177*D6177,0)</f>
        <v>2729.0068559599999</v>
      </c>
      <c r="I6177" s="692"/>
    </row>
    <row r="6178" spans="2:9">
      <c r="B6178" s="599"/>
      <c r="C6178" s="636"/>
      <c r="D6178" s="601"/>
      <c r="E6178" s="601" t="str">
        <f>IFERROR(INDEX(INSUMOS!$C:$C,MATCH(C6178,INSUMOS!$B:$B,0)),"")</f>
        <v/>
      </c>
      <c r="F6178" s="700" t="str">
        <f>IFERROR(INDEX(INSUMOS!$D:$D,MATCH(C6178,INSUMOS!$B:$B,0)),"")</f>
        <v/>
      </c>
      <c r="G6178" s="701"/>
      <c r="H6178" s="603">
        <f>IFERROR(G6178*F6178,0)</f>
        <v>0</v>
      </c>
      <c r="I6178" s="692"/>
    </row>
    <row r="6179" spans="2:9">
      <c r="B6179" s="599"/>
      <c r="C6179" s="606"/>
      <c r="D6179" s="601"/>
      <c r="E6179" s="601" t="str">
        <f>IFERROR(INDEX(INSUMOS!$C:$C,MATCH(C6179,INSUMOS!$B:$B,0)),"")</f>
        <v/>
      </c>
      <c r="F6179" s="700" t="str">
        <f>IFERROR(INDEX(INSUMOS!$D:$D,MATCH(C6179,INSUMOS!$B:$B,0)),"")</f>
        <v/>
      </c>
      <c r="G6179" s="701"/>
      <c r="H6179" s="603">
        <f>IFERROR(G6179*F6179,0)</f>
        <v>0</v>
      </c>
      <c r="I6179" s="692"/>
    </row>
    <row r="6180" spans="2:9">
      <c r="B6180" s="599"/>
      <c r="C6180" s="662"/>
      <c r="D6180" s="601"/>
      <c r="E6180" s="601" t="str">
        <f>IFERROR(INDEX(INSUMOS!$C:$C,MATCH(C6180,INSUMOS!$B:$B,0)),"")</f>
        <v/>
      </c>
      <c r="F6180" s="700" t="str">
        <f>IFERROR(INDEX(INSUMOS!$D:$D,MATCH(C6180,INSUMOS!$B:$B,0)),"")</f>
        <v/>
      </c>
      <c r="G6180" s="701"/>
      <c r="H6180" s="603">
        <f>IFERROR(G6180*F6180,0)</f>
        <v>0</v>
      </c>
      <c r="I6180" s="692"/>
    </row>
    <row r="6181" spans="2:9">
      <c r="B6181" s="599"/>
      <c r="C6181" s="662"/>
      <c r="D6181" s="601"/>
      <c r="E6181" s="601" t="str">
        <f>IFERROR(INDEX(INSUMOS!$C:$C,MATCH(C6181,INSUMOS!$B:$B,0)),"")</f>
        <v/>
      </c>
      <c r="F6181" s="700" t="str">
        <f>IFERROR(INDEX(INSUMOS!$D:$D,MATCH(C6181,INSUMOS!$B:$B,0)),"")</f>
        <v/>
      </c>
      <c r="G6181" s="701"/>
      <c r="H6181" s="603">
        <f>IFERROR(G6181*F6181,0)</f>
        <v>0</v>
      </c>
      <c r="I6181" s="692"/>
    </row>
    <row r="6182" spans="2:9">
      <c r="B6182" s="599"/>
      <c r="C6182" s="662"/>
      <c r="D6182" s="601"/>
      <c r="E6182" s="601" t="str">
        <f>IFERROR(INDEX(INSUMOS!$C:$C,MATCH(C6182,INSUMOS!$B:$B,0)),"")</f>
        <v/>
      </c>
      <c r="F6182" s="700" t="str">
        <f>IFERROR(INDEX(INSUMOS!$D:$D,MATCH(C6182,INSUMOS!$B:$B,0)),"")</f>
        <v/>
      </c>
      <c r="G6182" s="701"/>
      <c r="H6182" s="603">
        <f>IFERROR(G6182*F6182,0)</f>
        <v>0</v>
      </c>
      <c r="I6182" s="692"/>
    </row>
    <row r="6183" spans="2:9">
      <c r="B6183" s="599"/>
      <c r="C6183" s="606"/>
      <c r="D6183" s="601"/>
      <c r="E6183" s="601" t="str">
        <f>IFERROR(INDEX(INSUMOS!$C:$C,MATCH(C6183,INSUMOS!$B:$B,0)),"")</f>
        <v/>
      </c>
      <c r="F6183" s="602"/>
      <c r="G6183" s="601"/>
      <c r="H6183" s="614" t="s">
        <v>307</v>
      </c>
      <c r="I6183" s="699">
        <f>SUM(H6177:H6182)</f>
        <v>2729.0068559599999</v>
      </c>
    </row>
    <row r="6184" spans="2:9">
      <c r="B6184" s="599"/>
      <c r="C6184" s="691" t="s">
        <v>317</v>
      </c>
      <c r="D6184" s="601"/>
      <c r="E6184" s="602"/>
      <c r="F6184" s="602"/>
      <c r="G6184" s="601"/>
      <c r="H6184" s="602"/>
      <c r="I6184" s="692"/>
    </row>
    <row r="6185" spans="2:9" ht="30">
      <c r="B6185" s="693" t="s">
        <v>295</v>
      </c>
      <c r="C6185" s="694" t="s">
        <v>296</v>
      </c>
      <c r="D6185" s="613" t="s">
        <v>238</v>
      </c>
      <c r="E6185" s="613" t="s">
        <v>22</v>
      </c>
      <c r="F6185" s="613" t="s">
        <v>314</v>
      </c>
      <c r="G6185" s="613" t="s">
        <v>315</v>
      </c>
      <c r="H6185" s="598" t="s">
        <v>301</v>
      </c>
      <c r="I6185" s="692"/>
    </row>
    <row r="6186" spans="2:9">
      <c r="B6186" s="599"/>
      <c r="C6186" s="616" t="s">
        <v>461</v>
      </c>
      <c r="D6186" s="615">
        <v>0.01</v>
      </c>
      <c r="E6186" s="617">
        <v>1</v>
      </c>
      <c r="F6186" s="603">
        <f>+I6174</f>
        <v>54580.137119199993</v>
      </c>
      <c r="G6186" s="601">
        <v>0.01</v>
      </c>
      <c r="H6186" s="603">
        <f>IFERROR(G6186*F6186,0)</f>
        <v>545.80137119199992</v>
      </c>
      <c r="I6186" s="692"/>
    </row>
    <row r="6187" spans="2:9">
      <c r="B6187" s="599"/>
      <c r="C6187" s="662"/>
      <c r="E6187" s="601" t="str">
        <f>IFERROR(INDEX(INSUMOS!$C:$C,MATCH(C6187,INSUMOS!$B:$B,0)),"")</f>
        <v/>
      </c>
      <c r="F6187" s="603" t="str">
        <f>IFERROR(INDEX(INSUMOS!$D:$D,MATCH(C6187,INSUMOS!$B:$B,0)),"")</f>
        <v/>
      </c>
      <c r="G6187" s="601">
        <v>1</v>
      </c>
      <c r="H6187" s="603">
        <f>IFERROR(G6187*F6187,0)</f>
        <v>0</v>
      </c>
      <c r="I6187" s="692"/>
    </row>
    <row r="6188" spans="2:9">
      <c r="B6188" s="599"/>
      <c r="C6188" s="606"/>
      <c r="D6188" s="601" t="str">
        <f>IFERROR(INDEX(INSUMOS!$C:$C,MATCH(C6188,INSUMOS!$B:$B,0)),"")</f>
        <v/>
      </c>
      <c r="E6188" s="602"/>
      <c r="F6188" s="603" t="str">
        <f>IFERROR(INDEX(INSUMOS!$D:$D,MATCH(C6188,INSUMOS!$B:$B,0)),"")</f>
        <v/>
      </c>
      <c r="G6188" s="601"/>
      <c r="H6188" s="603">
        <f>IFERROR(G6188*F6188,0)</f>
        <v>0</v>
      </c>
      <c r="I6188" s="692"/>
    </row>
    <row r="6189" spans="2:9" ht="15.75" thickBot="1">
      <c r="B6189" s="702"/>
      <c r="C6189" s="703"/>
      <c r="D6189" s="704"/>
      <c r="E6189" s="705"/>
      <c r="F6189" s="705"/>
      <c r="G6189" s="704"/>
      <c r="H6189" s="706" t="s">
        <v>307</v>
      </c>
      <c r="I6189" s="707">
        <f>SUM(H6186:H6188)</f>
        <v>545.80137119199992</v>
      </c>
    </row>
    <row r="6190" spans="2:9" ht="15.75" thickBot="1"/>
    <row r="6191" spans="2:9" ht="33" customHeight="1" thickBot="1">
      <c r="B6191" s="571"/>
      <c r="C6191" s="572" t="str">
        <f>+$C$2</f>
        <v>MANTENIMIENTO RESTAURANTES ESCOLARES</v>
      </c>
      <c r="D6191" s="573"/>
      <c r="E6191" s="573"/>
      <c r="F6191" s="573"/>
      <c r="G6191" s="574"/>
      <c r="H6191" s="575"/>
      <c r="I6191" s="576"/>
    </row>
    <row r="6192" spans="2:9" ht="33" customHeight="1" thickBot="1">
      <c r="B6192" s="577"/>
      <c r="C6192" s="578" t="str">
        <f>+$C$3</f>
        <v>GOBERNACION DE ANTIOQUIA</v>
      </c>
      <c r="D6192" s="579"/>
      <c r="E6192" s="579"/>
      <c r="F6192" s="579"/>
      <c r="G6192" s="580"/>
      <c r="H6192" s="581"/>
      <c r="I6192" s="582"/>
    </row>
    <row r="6193" spans="2:10" ht="15.75" thickBot="1">
      <c r="B6193" s="593"/>
      <c r="I6193" s="595"/>
    </row>
    <row r="6194" spans="2:10" ht="15.75" thickBot="1">
      <c r="B6194" s="523" t="s">
        <v>6</v>
      </c>
      <c r="C6194" s="773" t="str">
        <f>INDEX(ACTIVIDADES!$C:$C,MATCH(B6195,ACTIVIDADES!$B:$B,0))</f>
        <v>Suministro e instalación de GUARDAESCOBAS EN CERAMICA rígido ep-550 de altura 10 cm. Incluye elementos de fijación (angulo, chazos, tornillos), silicona antihongos en todo el perimetro y todos los elementos necesarios para su correcta instalación y funcionamiento.</v>
      </c>
      <c r="D6194" s="774"/>
      <c r="E6194" s="774"/>
      <c r="F6194" s="774"/>
      <c r="G6194" s="775"/>
      <c r="H6194" s="587" t="s">
        <v>289</v>
      </c>
      <c r="I6194" s="588" t="s">
        <v>290</v>
      </c>
    </row>
    <row r="6195" spans="2:10">
      <c r="B6195" s="779">
        <f>+ACTIVIDADES!B186</f>
        <v>16.080000000000013</v>
      </c>
      <c r="C6195" s="776"/>
      <c r="D6195" s="777"/>
      <c r="E6195" s="777"/>
      <c r="F6195" s="777"/>
      <c r="G6195" s="778"/>
      <c r="H6195" s="585">
        <f>IF(I6198=0,0,I6219/I6198)</f>
        <v>0.3164355118142661</v>
      </c>
      <c r="I6195" s="688">
        <f>IF(I6198=0,0,I6225/I6198)</f>
        <v>0.64487215866578662</v>
      </c>
    </row>
    <row r="6196" spans="2:10" ht="15.75" thickBot="1">
      <c r="B6196" s="780"/>
      <c r="C6196" s="776"/>
      <c r="D6196" s="777"/>
      <c r="E6196" s="777"/>
      <c r="F6196" s="777"/>
      <c r="G6196" s="778"/>
      <c r="H6196" s="587" t="s">
        <v>291</v>
      </c>
      <c r="I6196" s="588" t="s">
        <v>292</v>
      </c>
    </row>
    <row r="6197" spans="2:10" ht="15.75" thickBot="1">
      <c r="B6197" s="523" t="s">
        <v>22</v>
      </c>
      <c r="C6197" s="776"/>
      <c r="D6197" s="777"/>
      <c r="E6197" s="777"/>
      <c r="F6197" s="777"/>
      <c r="G6197" s="778"/>
      <c r="H6197" s="585">
        <f>IF(I6198=0,0,I6234/I6198)</f>
        <v>3.2243607933289335E-2</v>
      </c>
      <c r="I6197" s="688">
        <f>IF(I6198=0,0,I6240/I6198)</f>
        <v>6.4487215866578657E-3</v>
      </c>
    </row>
    <row r="6198" spans="2:10">
      <c r="B6198" s="565" t="str">
        <f>INDEX(ACTIVIDADES!$D:$D,MATCH(B6195,ACTIVIDADES!$B:$B,0))</f>
        <v>m</v>
      </c>
      <c r="C6198" s="776"/>
      <c r="D6198" s="777"/>
      <c r="E6198" s="777"/>
      <c r="F6198" s="777"/>
      <c r="G6198" s="778"/>
      <c r="H6198" s="689" t="s">
        <v>293</v>
      </c>
      <c r="I6198" s="690">
        <f>SUM(I6219:I6240)</f>
        <v>42318.571507354267</v>
      </c>
      <c r="J6198" s="570">
        <f>+B6195</f>
        <v>16.080000000000013</v>
      </c>
    </row>
    <row r="6199" spans="2:10">
      <c r="B6199" s="599"/>
      <c r="C6199" s="691" t="s">
        <v>294</v>
      </c>
      <c r="D6199" s="601"/>
      <c r="E6199" s="602"/>
      <c r="F6199" s="602"/>
      <c r="G6199" s="601"/>
      <c r="H6199" s="602"/>
      <c r="I6199" s="692"/>
    </row>
    <row r="6200" spans="2:10">
      <c r="B6200" s="693" t="s">
        <v>295</v>
      </c>
      <c r="C6200" s="694" t="s">
        <v>296</v>
      </c>
      <c r="D6200" s="598" t="s">
        <v>297</v>
      </c>
      <c r="E6200" s="598" t="s">
        <v>298</v>
      </c>
      <c r="F6200" s="598" t="s">
        <v>299</v>
      </c>
      <c r="G6200" s="598" t="s">
        <v>300</v>
      </c>
      <c r="H6200" s="598" t="s">
        <v>301</v>
      </c>
      <c r="I6200" s="692"/>
    </row>
    <row r="6201" spans="2:10">
      <c r="B6201" s="599"/>
      <c r="C6201" s="624" t="s">
        <v>601</v>
      </c>
      <c r="D6201" s="601" t="str">
        <f>IFERROR(INDEX(INSUMOS!$C:$C,MATCH(C6201,INSUMOS!$B:$B,0)),"")</f>
        <v xml:space="preserve"> m2 </v>
      </c>
      <c r="E6201" s="100">
        <f>1*0.12</f>
        <v>0.12</v>
      </c>
      <c r="F6201" s="603">
        <f>IFERROR(INDEX(INSUMOS!$D:$D,MATCH(C6201,INSUMOS!$B:$B,0)),"")</f>
        <v>91900</v>
      </c>
      <c r="G6201" s="615">
        <v>0.05</v>
      </c>
      <c r="H6201" s="603">
        <f>IFERROR(G6201*F6201*E6201+F6201*E6201,0)</f>
        <v>11579.4</v>
      </c>
      <c r="I6201" s="692"/>
    </row>
    <row r="6202" spans="2:10">
      <c r="B6202" s="599"/>
      <c r="C6202" s="567" t="s">
        <v>595</v>
      </c>
      <c r="D6202" s="601" t="str">
        <f>IFERROR(INDEX(INSUMOS!$C:$C,MATCH(C6202,INSUMOS!$B:$B,0)),"")</f>
        <v>kg</v>
      </c>
      <c r="E6202" s="478">
        <f>7*0.12</f>
        <v>0.84</v>
      </c>
      <c r="F6202" s="603">
        <f>IFERROR(INDEX(INSUMOS!$D:$D,MATCH(C6202,INSUMOS!$B:$B,0)),"")</f>
        <v>1611.9271835455545</v>
      </c>
      <c r="G6202" s="615"/>
      <c r="H6202" s="603">
        <f t="shared" ref="H6202:H6218" si="158">IFERROR(G6202*F6202*E6202+F6202*E6202,0)</f>
        <v>1354.0188341782657</v>
      </c>
      <c r="I6202" s="692"/>
    </row>
    <row r="6203" spans="2:10" ht="30">
      <c r="B6203" s="599"/>
      <c r="C6203" s="663" t="s">
        <v>596</v>
      </c>
      <c r="D6203" s="601" t="str">
        <f>IFERROR(INDEX(INSUMOS!$C:$C,MATCH(C6203,INSUMOS!$B:$B,0)),"")</f>
        <v>kg</v>
      </c>
      <c r="E6203" s="478">
        <f>0.3*0.12</f>
        <v>3.5999999999999997E-2</v>
      </c>
      <c r="F6203" s="603">
        <f>IFERROR(INDEX(INSUMOS!$D:$D,MATCH(C6203,INSUMOS!$B:$B,0)),"")</f>
        <v>6190</v>
      </c>
      <c r="G6203" s="615"/>
      <c r="H6203" s="603">
        <f t="shared" si="158"/>
        <v>222.83999999999997</v>
      </c>
      <c r="I6203" s="692"/>
    </row>
    <row r="6204" spans="2:10">
      <c r="B6204" s="599"/>
      <c r="C6204" s="663" t="s">
        <v>602</v>
      </c>
      <c r="D6204" s="601" t="str">
        <f>IFERROR(INDEX(INSUMOS!$C:$C,MATCH(C6204,INSUMOS!$B:$B,0)),"")</f>
        <v>un</v>
      </c>
      <c r="E6204" s="478">
        <f>0.5*0.12</f>
        <v>0.06</v>
      </c>
      <c r="F6204" s="603">
        <f>IFERROR(INDEX(INSUMOS!$D:$D,MATCH(C6204,INSUMOS!$B:$B,0)),"")</f>
        <v>1850</v>
      </c>
      <c r="G6204" s="615"/>
      <c r="H6204" s="603">
        <f t="shared" si="158"/>
        <v>111</v>
      </c>
      <c r="I6204" s="692"/>
    </row>
    <row r="6205" spans="2:10">
      <c r="B6205" s="599"/>
      <c r="C6205" s="624" t="s">
        <v>598</v>
      </c>
      <c r="D6205" s="601" t="str">
        <f>IFERROR(INDEX(INSUMOS!$C:$C,MATCH(C6205,INSUMOS!$B:$B,0)),"")</f>
        <v>bolsa</v>
      </c>
      <c r="E6205" s="478">
        <f>0.08*0.12</f>
        <v>9.5999999999999992E-3</v>
      </c>
      <c r="F6205" s="603">
        <f>IFERROR(INDEX(INSUMOS!$D:$D,MATCH(C6205,INSUMOS!$B:$B,0)),"")</f>
        <v>12900</v>
      </c>
      <c r="G6205" s="615"/>
      <c r="H6205" s="603">
        <f t="shared" si="158"/>
        <v>123.83999999999999</v>
      </c>
      <c r="I6205" s="692"/>
    </row>
    <row r="6206" spans="2:10">
      <c r="B6206" s="599"/>
      <c r="C6206" s="645"/>
      <c r="D6206" s="601" t="str">
        <f>IFERROR(INDEX(INSUMOS!$C:$C,MATCH(C6206,INSUMOS!$B:$B,0)),"")</f>
        <v/>
      </c>
      <c r="E6206" s="647"/>
      <c r="F6206" s="603" t="str">
        <f>IFERROR(INDEX(INSUMOS!$D:$D,MATCH(C6206,INSUMOS!$B:$B,0)),"")</f>
        <v/>
      </c>
      <c r="G6206" s="615"/>
      <c r="H6206" s="603">
        <f t="shared" si="158"/>
        <v>0</v>
      </c>
      <c r="I6206" s="692"/>
    </row>
    <row r="6207" spans="2:10">
      <c r="B6207" s="599"/>
      <c r="C6207" s="708"/>
      <c r="D6207" s="601" t="str">
        <f>IFERROR(INDEX(INSUMOS!$C:$C,MATCH(C6207,INSUMOS!$B:$B,0)),"")</f>
        <v/>
      </c>
      <c r="E6207" s="478"/>
      <c r="F6207" s="603" t="str">
        <f>IFERROR(INDEX(INSUMOS!$D:$D,MATCH(C6207,INSUMOS!$B:$B,0)),"")</f>
        <v/>
      </c>
      <c r="G6207" s="615"/>
      <c r="H6207" s="603">
        <f t="shared" si="158"/>
        <v>0</v>
      </c>
      <c r="I6207" s="692"/>
    </row>
    <row r="6208" spans="2:10">
      <c r="B6208" s="599"/>
      <c r="C6208" s="708"/>
      <c r="D6208" s="601" t="str">
        <f>IFERROR(INDEX(INSUMOS!$C:$C,MATCH(C6208,INSUMOS!$B:$B,0)),"")</f>
        <v/>
      </c>
      <c r="E6208" s="478"/>
      <c r="F6208" s="603" t="str">
        <f>IFERROR(INDEX(INSUMOS!$D:$D,MATCH(C6208,INSUMOS!$B:$B,0)),"")</f>
        <v/>
      </c>
      <c r="G6208" s="615"/>
      <c r="H6208" s="603">
        <f t="shared" si="158"/>
        <v>0</v>
      </c>
      <c r="I6208" s="692"/>
    </row>
    <row r="6209" spans="2:9">
      <c r="B6209" s="599"/>
      <c r="C6209" s="708"/>
      <c r="D6209" s="601" t="str">
        <f>IFERROR(INDEX(INSUMOS!$C:$C,MATCH(C6209,INSUMOS!$B:$B,0)),"")</f>
        <v/>
      </c>
      <c r="E6209" s="478"/>
      <c r="F6209" s="603" t="str">
        <f>IFERROR(INDEX(INSUMOS!$D:$D,MATCH(C6209,INSUMOS!$B:$B,0)),"")</f>
        <v/>
      </c>
      <c r="G6209" s="615"/>
      <c r="H6209" s="603">
        <f t="shared" si="158"/>
        <v>0</v>
      </c>
      <c r="I6209" s="692"/>
    </row>
    <row r="6210" spans="2:9">
      <c r="B6210" s="599"/>
      <c r="C6210" s="708"/>
      <c r="D6210" s="601" t="str">
        <f>IFERROR(INDEX(INSUMOS!$C:$C,MATCH(C6210,INSUMOS!$B:$B,0)),"")</f>
        <v/>
      </c>
      <c r="E6210" s="478"/>
      <c r="F6210" s="603" t="str">
        <f>IFERROR(INDEX(INSUMOS!$D:$D,MATCH(C6210,INSUMOS!$B:$B,0)),"")</f>
        <v/>
      </c>
      <c r="G6210" s="615"/>
      <c r="H6210" s="603">
        <f t="shared" si="158"/>
        <v>0</v>
      </c>
      <c r="I6210" s="692"/>
    </row>
    <row r="6211" spans="2:9">
      <c r="B6211" s="599"/>
      <c r="C6211" s="708"/>
      <c r="D6211" s="601" t="str">
        <f>IFERROR(INDEX(INSUMOS!$C:$C,MATCH(C6211,INSUMOS!$B:$B,0)),"")</f>
        <v/>
      </c>
      <c r="E6211" s="478"/>
      <c r="F6211" s="603" t="str">
        <f>IFERROR(INDEX(INSUMOS!$D:$D,MATCH(C6211,INSUMOS!$B:$B,0)),"")</f>
        <v/>
      </c>
      <c r="G6211" s="615"/>
      <c r="H6211" s="603">
        <f t="shared" si="158"/>
        <v>0</v>
      </c>
      <c r="I6211" s="692"/>
    </row>
    <row r="6212" spans="2:9">
      <c r="B6212" s="599"/>
      <c r="C6212" s="708"/>
      <c r="D6212" s="601" t="str">
        <f>IFERROR(INDEX(INSUMOS!$C:$C,MATCH(C6212,INSUMOS!$B:$B,0)),"")</f>
        <v/>
      </c>
      <c r="E6212" s="478"/>
      <c r="F6212" s="603" t="str">
        <f>IFERROR(INDEX(INSUMOS!$D:$D,MATCH(C6212,INSUMOS!$B:$B,0)),"")</f>
        <v/>
      </c>
      <c r="G6212" s="615"/>
      <c r="H6212" s="603">
        <f t="shared" si="158"/>
        <v>0</v>
      </c>
      <c r="I6212" s="692"/>
    </row>
    <row r="6213" spans="2:9">
      <c r="B6213" s="599"/>
      <c r="C6213" s="708"/>
      <c r="D6213" s="601" t="str">
        <f>IFERROR(INDEX(INSUMOS!$C:$C,MATCH(C6213,INSUMOS!$B:$B,0)),"")</f>
        <v/>
      </c>
      <c r="E6213" s="478"/>
      <c r="F6213" s="603" t="str">
        <f>IFERROR(INDEX(INSUMOS!$D:$D,MATCH(C6213,INSUMOS!$B:$B,0)),"")</f>
        <v/>
      </c>
      <c r="G6213" s="615"/>
      <c r="H6213" s="603">
        <f t="shared" si="158"/>
        <v>0</v>
      </c>
      <c r="I6213" s="692"/>
    </row>
    <row r="6214" spans="2:9">
      <c r="B6214" s="599"/>
      <c r="C6214" s="708"/>
      <c r="D6214" s="601" t="str">
        <f>IFERROR(INDEX(INSUMOS!$C:$C,MATCH(C6214,INSUMOS!$B:$B,0)),"")</f>
        <v/>
      </c>
      <c r="E6214" s="478"/>
      <c r="F6214" s="603" t="str">
        <f>IFERROR(INDEX(INSUMOS!$D:$D,MATCH(C6214,INSUMOS!$B:$B,0)),"")</f>
        <v/>
      </c>
      <c r="G6214" s="615"/>
      <c r="H6214" s="603">
        <f t="shared" si="158"/>
        <v>0</v>
      </c>
      <c r="I6214" s="692"/>
    </row>
    <row r="6215" spans="2:9">
      <c r="B6215" s="599"/>
      <c r="C6215" s="708"/>
      <c r="D6215" s="601" t="str">
        <f>IFERROR(INDEX(INSUMOS!$C:$C,MATCH(C6215,INSUMOS!$B:$B,0)),"")</f>
        <v/>
      </c>
      <c r="E6215" s="478"/>
      <c r="F6215" s="603" t="str">
        <f>IFERROR(INDEX(INSUMOS!$D:$D,MATCH(C6215,INSUMOS!$B:$B,0)),"")</f>
        <v/>
      </c>
      <c r="G6215" s="615"/>
      <c r="H6215" s="603">
        <f t="shared" si="158"/>
        <v>0</v>
      </c>
      <c r="I6215" s="692"/>
    </row>
    <row r="6216" spans="2:9">
      <c r="B6216" s="599"/>
      <c r="C6216" s="708"/>
      <c r="D6216" s="601" t="str">
        <f>IFERROR(INDEX(INSUMOS!$C:$C,MATCH(C6216,INSUMOS!$B:$B,0)),"")</f>
        <v/>
      </c>
      <c r="E6216" s="478"/>
      <c r="F6216" s="603" t="str">
        <f>IFERROR(INDEX(INSUMOS!$D:$D,MATCH(C6216,INSUMOS!$B:$B,0)),"")</f>
        <v/>
      </c>
      <c r="G6216" s="615"/>
      <c r="H6216" s="603">
        <f t="shared" si="158"/>
        <v>0</v>
      </c>
      <c r="I6216" s="692"/>
    </row>
    <row r="6217" spans="2:9">
      <c r="B6217" s="599"/>
      <c r="C6217" s="708"/>
      <c r="D6217" s="601" t="str">
        <f>IFERROR(INDEX(INSUMOS!$C:$C,MATCH(C6217,INSUMOS!$B:$B,0)),"")</f>
        <v/>
      </c>
      <c r="E6217" s="478"/>
      <c r="F6217" s="603" t="str">
        <f>IFERROR(INDEX(INSUMOS!$D:$D,MATCH(C6217,INSUMOS!$B:$B,0)),"")</f>
        <v/>
      </c>
      <c r="G6217" s="615"/>
      <c r="H6217" s="603">
        <f t="shared" si="158"/>
        <v>0</v>
      </c>
      <c r="I6217" s="692"/>
    </row>
    <row r="6218" spans="2:9">
      <c r="B6218" s="599"/>
      <c r="C6218" s="708"/>
      <c r="D6218" s="601" t="str">
        <f>IFERROR(INDEX(INSUMOS!$C:$C,MATCH(C6218,INSUMOS!$B:$B,0)),"")</f>
        <v/>
      </c>
      <c r="E6218" s="712"/>
      <c r="F6218" s="603" t="str">
        <f>IFERROR(INDEX(INSUMOS!$D:$D,MATCH(C6218,INSUMOS!$B:$B,0)),"")</f>
        <v/>
      </c>
      <c r="G6218" s="615"/>
      <c r="H6218" s="603">
        <f t="shared" si="158"/>
        <v>0</v>
      </c>
      <c r="I6218" s="692"/>
    </row>
    <row r="6219" spans="2:9">
      <c r="B6219" s="599"/>
      <c r="C6219" s="606"/>
      <c r="D6219" s="601"/>
      <c r="E6219" s="602"/>
      <c r="F6219" s="602"/>
      <c r="G6219" s="601"/>
      <c r="H6219" s="614" t="s">
        <v>307</v>
      </c>
      <c r="I6219" s="699">
        <f>SUM(H6201:H6218)</f>
        <v>13391.098834178265</v>
      </c>
    </row>
    <row r="6220" spans="2:9">
      <c r="B6220" s="599"/>
      <c r="C6220" s="691" t="s">
        <v>308</v>
      </c>
      <c r="D6220" s="601"/>
      <c r="E6220" s="602"/>
      <c r="F6220" s="602"/>
      <c r="G6220" s="601"/>
      <c r="H6220" s="602"/>
      <c r="I6220" s="692"/>
    </row>
    <row r="6221" spans="2:9">
      <c r="B6221" s="693" t="s">
        <v>295</v>
      </c>
      <c r="C6221" s="694" t="s">
        <v>296</v>
      </c>
      <c r="D6221" s="598" t="s">
        <v>309</v>
      </c>
      <c r="E6221" s="612" t="s">
        <v>310</v>
      </c>
      <c r="F6221" s="612"/>
      <c r="G6221" s="613" t="s">
        <v>311</v>
      </c>
      <c r="H6221" s="614" t="s">
        <v>301</v>
      </c>
      <c r="I6221" s="692"/>
    </row>
    <row r="6222" spans="2:9">
      <c r="B6222" s="599"/>
      <c r="C6222" s="606" t="s">
        <v>330</v>
      </c>
      <c r="D6222" s="601">
        <v>1</v>
      </c>
      <c r="E6222" s="615">
        <f>IFERROR(INDEX('MANO DE OBRA'!$F:$F,MATCH(C6222,'MANO DE OBRA'!$B:$B,0)),"")</f>
        <v>0.77116642793298318</v>
      </c>
      <c r="F6222" s="603">
        <f>IFERROR(INDEX('MANO DE OBRA'!$J:$J,MATCH(C6222,'MANO DE OBRA'!$B:$B,0)),"")</f>
        <v>169529.21377933328</v>
      </c>
      <c r="G6222" s="83">
        <v>10</v>
      </c>
      <c r="H6222" s="603">
        <f>IFERROR((F6222/G6222)*D6222,0)</f>
        <v>16952.921377933329</v>
      </c>
      <c r="I6222" s="692"/>
    </row>
    <row r="6223" spans="2:9">
      <c r="B6223" s="599"/>
      <c r="C6223" s="606" t="s">
        <v>312</v>
      </c>
      <c r="D6223" s="601">
        <v>1</v>
      </c>
      <c r="E6223" s="615">
        <f>IFERROR(INDEX('MANO DE OBRA'!$F:$F,MATCH(C6223,'MANO DE OBRA'!$B:$B,0)),"")</f>
        <v>0.77116642793298318</v>
      </c>
      <c r="F6223" s="603">
        <f>IFERROR(INDEX('MANO DE OBRA'!$J:$J,MATCH(C6223,'MANO DE OBRA'!$B:$B,0)),"")</f>
        <v>103371.47181666666</v>
      </c>
      <c r="G6223" s="83">
        <f>+G6222</f>
        <v>10</v>
      </c>
      <c r="H6223" s="603">
        <f>IFERROR((F6223/G6223)*D6223,0)</f>
        <v>10337.147181666665</v>
      </c>
      <c r="I6223" s="692"/>
    </row>
    <row r="6224" spans="2:9">
      <c r="B6224" s="599"/>
      <c r="C6224" s="606"/>
      <c r="D6224" s="601"/>
      <c r="E6224" s="615" t="str">
        <f>IFERROR(INDEX('MANO DE OBRA'!$F:$F,MATCH(C6224,'MANO DE OBRA'!$B:$B,0)),"")</f>
        <v/>
      </c>
      <c r="F6224" s="603" t="str">
        <f>IFERROR(INDEX('MANO DE OBRA'!$J:$J,MATCH(C6224,'MANO DE OBRA'!$B:$B,0)),"")</f>
        <v/>
      </c>
      <c r="G6224" s="83"/>
      <c r="H6224" s="603">
        <f>IFERROR((F6224/G6224)*D6224,0)</f>
        <v>0</v>
      </c>
      <c r="I6224" s="692"/>
    </row>
    <row r="6225" spans="2:9">
      <c r="B6225" s="599"/>
      <c r="C6225" s="723"/>
      <c r="D6225" s="601"/>
      <c r="E6225" s="602"/>
      <c r="F6225" s="603" t="str">
        <f>IFERROR(INDEX('MANO DE OBRA'!$J:$J,MATCH(C6225,'MANO DE OBRA'!$B:$B,0)),"")</f>
        <v/>
      </c>
      <c r="G6225" s="601"/>
      <c r="H6225" s="614" t="s">
        <v>307</v>
      </c>
      <c r="I6225" s="699">
        <f>SUM(H6222:H6224)</f>
        <v>27290.068559599997</v>
      </c>
    </row>
    <row r="6226" spans="2:9">
      <c r="B6226" s="599"/>
      <c r="C6226" s="691" t="s">
        <v>313</v>
      </c>
      <c r="D6226" s="601"/>
      <c r="E6226" s="602"/>
      <c r="F6226" s="602"/>
      <c r="G6226" s="601"/>
      <c r="H6226" s="602"/>
      <c r="I6226" s="692"/>
    </row>
    <row r="6227" spans="2:9" ht="30">
      <c r="B6227" s="693" t="s">
        <v>295</v>
      </c>
      <c r="C6227" s="694" t="s">
        <v>296</v>
      </c>
      <c r="D6227" s="613" t="s">
        <v>238</v>
      </c>
      <c r="E6227" s="613" t="s">
        <v>22</v>
      </c>
      <c r="F6227" s="613" t="s">
        <v>314</v>
      </c>
      <c r="G6227" s="613" t="s">
        <v>315</v>
      </c>
      <c r="H6227" s="613" t="s">
        <v>301</v>
      </c>
      <c r="I6227" s="692"/>
    </row>
    <row r="6228" spans="2:9">
      <c r="B6228" s="599"/>
      <c r="C6228" s="616" t="s">
        <v>316</v>
      </c>
      <c r="D6228" s="615">
        <v>0.05</v>
      </c>
      <c r="E6228" s="602"/>
      <c r="F6228" s="603">
        <f>+I6225</f>
        <v>27290.068559599997</v>
      </c>
      <c r="G6228" s="601">
        <v>1</v>
      </c>
      <c r="H6228" s="603">
        <f>IFERROR(G6228*F6228*D6228,0)</f>
        <v>1364.50342798</v>
      </c>
      <c r="I6228" s="692"/>
    </row>
    <row r="6229" spans="2:9">
      <c r="B6229" s="599"/>
      <c r="C6229" s="636"/>
      <c r="D6229" s="601"/>
      <c r="E6229" s="601" t="str">
        <f>IFERROR(INDEX(INSUMOS!$C:$C,MATCH(C6229,INSUMOS!$B:$B,0)),"")</f>
        <v/>
      </c>
      <c r="F6229" s="700" t="str">
        <f>IFERROR(INDEX(INSUMOS!$D:$D,MATCH(C6229,INSUMOS!$B:$B,0)),"")</f>
        <v/>
      </c>
      <c r="G6229" s="701"/>
      <c r="H6229" s="603">
        <f>IFERROR(G6229*F6229,0)</f>
        <v>0</v>
      </c>
      <c r="I6229" s="692"/>
    </row>
    <row r="6230" spans="2:9">
      <c r="B6230" s="599"/>
      <c r="C6230" s="606"/>
      <c r="D6230" s="601"/>
      <c r="E6230" s="601" t="str">
        <f>IFERROR(INDEX(INSUMOS!$C:$C,MATCH(C6230,INSUMOS!$B:$B,0)),"")</f>
        <v/>
      </c>
      <c r="F6230" s="700" t="str">
        <f>IFERROR(INDEX(INSUMOS!$D:$D,MATCH(C6230,INSUMOS!$B:$B,0)),"")</f>
        <v/>
      </c>
      <c r="G6230" s="701"/>
      <c r="H6230" s="603">
        <f>IFERROR(G6230*F6230,0)</f>
        <v>0</v>
      </c>
      <c r="I6230" s="692"/>
    </row>
    <row r="6231" spans="2:9">
      <c r="B6231" s="599"/>
      <c r="C6231" s="662"/>
      <c r="D6231" s="601"/>
      <c r="E6231" s="601" t="str">
        <f>IFERROR(INDEX(INSUMOS!$C:$C,MATCH(C6231,INSUMOS!$B:$B,0)),"")</f>
        <v/>
      </c>
      <c r="F6231" s="700" t="str">
        <f>IFERROR(INDEX(INSUMOS!$D:$D,MATCH(C6231,INSUMOS!$B:$B,0)),"")</f>
        <v/>
      </c>
      <c r="G6231" s="701"/>
      <c r="H6231" s="603">
        <f>IFERROR(G6231*F6231,0)</f>
        <v>0</v>
      </c>
      <c r="I6231" s="692"/>
    </row>
    <row r="6232" spans="2:9">
      <c r="B6232" s="599"/>
      <c r="C6232" s="662"/>
      <c r="D6232" s="601"/>
      <c r="E6232" s="601" t="str">
        <f>IFERROR(INDEX(INSUMOS!$C:$C,MATCH(C6232,INSUMOS!$B:$B,0)),"")</f>
        <v/>
      </c>
      <c r="F6232" s="700" t="str">
        <f>IFERROR(INDEX(INSUMOS!$D:$D,MATCH(C6232,INSUMOS!$B:$B,0)),"")</f>
        <v/>
      </c>
      <c r="G6232" s="701"/>
      <c r="H6232" s="603">
        <f>IFERROR(G6232*F6232,0)</f>
        <v>0</v>
      </c>
      <c r="I6232" s="692"/>
    </row>
    <row r="6233" spans="2:9">
      <c r="B6233" s="599"/>
      <c r="C6233" s="662"/>
      <c r="D6233" s="601"/>
      <c r="E6233" s="601" t="str">
        <f>IFERROR(INDEX(INSUMOS!$C:$C,MATCH(C6233,INSUMOS!$B:$B,0)),"")</f>
        <v/>
      </c>
      <c r="F6233" s="700" t="str">
        <f>IFERROR(INDEX(INSUMOS!$D:$D,MATCH(C6233,INSUMOS!$B:$B,0)),"")</f>
        <v/>
      </c>
      <c r="G6233" s="701"/>
      <c r="H6233" s="603">
        <f>IFERROR(G6233*F6233,0)</f>
        <v>0</v>
      </c>
      <c r="I6233" s="692"/>
    </row>
    <row r="6234" spans="2:9">
      <c r="B6234" s="599"/>
      <c r="C6234" s="606"/>
      <c r="D6234" s="601"/>
      <c r="E6234" s="601" t="str">
        <f>IFERROR(INDEX(INSUMOS!$C:$C,MATCH(C6234,INSUMOS!$B:$B,0)),"")</f>
        <v/>
      </c>
      <c r="F6234" s="602"/>
      <c r="G6234" s="601"/>
      <c r="H6234" s="614" t="s">
        <v>307</v>
      </c>
      <c r="I6234" s="699">
        <f>SUM(H6228:H6233)</f>
        <v>1364.50342798</v>
      </c>
    </row>
    <row r="6235" spans="2:9">
      <c r="B6235" s="599"/>
      <c r="C6235" s="691" t="s">
        <v>317</v>
      </c>
      <c r="D6235" s="601"/>
      <c r="E6235" s="602"/>
      <c r="F6235" s="602"/>
      <c r="G6235" s="601"/>
      <c r="H6235" s="602"/>
      <c r="I6235" s="692"/>
    </row>
    <row r="6236" spans="2:9" ht="30">
      <c r="B6236" s="693" t="s">
        <v>295</v>
      </c>
      <c r="C6236" s="694" t="s">
        <v>296</v>
      </c>
      <c r="D6236" s="613" t="s">
        <v>238</v>
      </c>
      <c r="E6236" s="613" t="s">
        <v>22</v>
      </c>
      <c r="F6236" s="613" t="s">
        <v>314</v>
      </c>
      <c r="G6236" s="613" t="s">
        <v>315</v>
      </c>
      <c r="H6236" s="598" t="s">
        <v>301</v>
      </c>
      <c r="I6236" s="692"/>
    </row>
    <row r="6237" spans="2:9">
      <c r="B6237" s="599"/>
      <c r="C6237" s="616" t="s">
        <v>461</v>
      </c>
      <c r="D6237" s="615">
        <v>0.01</v>
      </c>
      <c r="E6237" s="617">
        <v>1</v>
      </c>
      <c r="F6237" s="603">
        <f>+I6225</f>
        <v>27290.068559599997</v>
      </c>
      <c r="G6237" s="601">
        <v>0.01</v>
      </c>
      <c r="H6237" s="603">
        <f>IFERROR(G6237*F6237,0)</f>
        <v>272.90068559599996</v>
      </c>
      <c r="I6237" s="692"/>
    </row>
    <row r="6238" spans="2:9">
      <c r="B6238" s="599"/>
      <c r="C6238" s="662"/>
      <c r="E6238" s="601" t="str">
        <f>IFERROR(INDEX(INSUMOS!$C:$C,MATCH(C6238,INSUMOS!$B:$B,0)),"")</f>
        <v/>
      </c>
      <c r="F6238" s="603" t="str">
        <f>IFERROR(INDEX(INSUMOS!$D:$D,MATCH(C6238,INSUMOS!$B:$B,0)),"")</f>
        <v/>
      </c>
      <c r="G6238" s="601">
        <v>1</v>
      </c>
      <c r="H6238" s="603">
        <f>IFERROR(G6238*F6238,0)</f>
        <v>0</v>
      </c>
      <c r="I6238" s="692"/>
    </row>
    <row r="6239" spans="2:9">
      <c r="B6239" s="599"/>
      <c r="C6239" s="606"/>
      <c r="D6239" s="601" t="str">
        <f>IFERROR(INDEX(INSUMOS!$C:$C,MATCH(C6239,INSUMOS!$B:$B,0)),"")</f>
        <v/>
      </c>
      <c r="E6239" s="602"/>
      <c r="F6239" s="603" t="str">
        <f>IFERROR(INDEX(INSUMOS!$D:$D,MATCH(C6239,INSUMOS!$B:$B,0)),"")</f>
        <v/>
      </c>
      <c r="G6239" s="601"/>
      <c r="H6239" s="603">
        <f>IFERROR(G6239*F6239,0)</f>
        <v>0</v>
      </c>
      <c r="I6239" s="692"/>
    </row>
    <row r="6240" spans="2:9" ht="15.75" thickBot="1">
      <c r="B6240" s="702"/>
      <c r="C6240" s="703"/>
      <c r="D6240" s="704"/>
      <c r="E6240" s="705"/>
      <c r="F6240" s="705"/>
      <c r="G6240" s="704"/>
      <c r="H6240" s="706" t="s">
        <v>307</v>
      </c>
      <c r="I6240" s="707">
        <f>SUM(H6237:H6239)</f>
        <v>272.90068559599996</v>
      </c>
    </row>
    <row r="6241" spans="2:10" ht="15.75" thickBot="1"/>
    <row r="6242" spans="2:10" ht="33" customHeight="1" thickBot="1">
      <c r="B6242" s="571"/>
      <c r="C6242" s="572" t="str">
        <f>+$C$2</f>
        <v>MANTENIMIENTO RESTAURANTES ESCOLARES</v>
      </c>
      <c r="D6242" s="573"/>
      <c r="E6242" s="573"/>
      <c r="F6242" s="573"/>
      <c r="G6242" s="574"/>
      <c r="H6242" s="575"/>
      <c r="I6242" s="576"/>
    </row>
    <row r="6243" spans="2:10" ht="33" customHeight="1" thickBot="1">
      <c r="B6243" s="577"/>
      <c r="C6243" s="578" t="str">
        <f>+$C$3</f>
        <v>GOBERNACION DE ANTIOQUIA</v>
      </c>
      <c r="D6243" s="579"/>
      <c r="E6243" s="579"/>
      <c r="F6243" s="579"/>
      <c r="G6243" s="580"/>
      <c r="H6243" s="581"/>
      <c r="I6243" s="582"/>
    </row>
    <row r="6244" spans="2:10" ht="15.75" thickBot="1">
      <c r="B6244" s="593"/>
      <c r="I6244" s="595"/>
    </row>
    <row r="6245" spans="2:10" ht="15.75" thickBot="1">
      <c r="B6245" s="523" t="s">
        <v>6</v>
      </c>
      <c r="C6245" s="773" t="str">
        <f>INDEX(ACTIVIDADES!$C:$C,MATCH(B6246,ACTIVIDADES!$B:$B,0))</f>
        <v>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v>
      </c>
      <c r="D6245" s="774"/>
      <c r="E6245" s="774"/>
      <c r="F6245" s="774"/>
      <c r="G6245" s="775"/>
      <c r="H6245" s="587" t="s">
        <v>289</v>
      </c>
      <c r="I6245" s="588" t="s">
        <v>290</v>
      </c>
    </row>
    <row r="6246" spans="2:10">
      <c r="B6246" s="779">
        <f>+ACTIVIDADES!B189</f>
        <v>17.010000000000002</v>
      </c>
      <c r="C6246" s="776"/>
      <c r="D6246" s="777"/>
      <c r="E6246" s="777"/>
      <c r="F6246" s="777"/>
      <c r="G6246" s="778"/>
      <c r="H6246" s="585">
        <f>IF(I6249=0,0,I6270/I6249)</f>
        <v>0.20670919410057809</v>
      </c>
      <c r="I6246" s="688">
        <f>IF(I6249=0,0,I6276/I6249)</f>
        <v>0.74838755273530388</v>
      </c>
    </row>
    <row r="6247" spans="2:10" ht="15.75" thickBot="1">
      <c r="B6247" s="780"/>
      <c r="C6247" s="776"/>
      <c r="D6247" s="777"/>
      <c r="E6247" s="777"/>
      <c r="F6247" s="777"/>
      <c r="G6247" s="778"/>
      <c r="H6247" s="587" t="s">
        <v>291</v>
      </c>
      <c r="I6247" s="588" t="s">
        <v>292</v>
      </c>
    </row>
    <row r="6248" spans="2:10" ht="15.75" thickBot="1">
      <c r="B6248" s="523" t="s">
        <v>22</v>
      </c>
      <c r="C6248" s="776"/>
      <c r="D6248" s="777"/>
      <c r="E6248" s="777"/>
      <c r="F6248" s="777"/>
      <c r="G6248" s="778"/>
      <c r="H6248" s="585">
        <f>IF(I6249=0,0,I6285/I6249)</f>
        <v>3.74193776367652E-2</v>
      </c>
      <c r="I6248" s="688">
        <f>IF(I6249=0,0,I6291/I6249)</f>
        <v>7.4838755273530389E-3</v>
      </c>
    </row>
    <row r="6249" spans="2:10">
      <c r="B6249" s="565" t="str">
        <f>INDEX(ACTIVIDADES!$D:$D,MATCH(B6246,ACTIVIDADES!$B:$B,0))</f>
        <v>m²</v>
      </c>
      <c r="C6249" s="776"/>
      <c r="D6249" s="777"/>
      <c r="E6249" s="777"/>
      <c r="F6249" s="777"/>
      <c r="G6249" s="778"/>
      <c r="H6249" s="689" t="s">
        <v>293</v>
      </c>
      <c r="I6249" s="690">
        <f>SUM(I6270:I6291)</f>
        <v>9061.0386642437297</v>
      </c>
      <c r="J6249" s="570">
        <f>+B6246</f>
        <v>17.010000000000002</v>
      </c>
    </row>
    <row r="6250" spans="2:10">
      <c r="B6250" s="599"/>
      <c r="C6250" s="691" t="s">
        <v>294</v>
      </c>
      <c r="D6250" s="601"/>
      <c r="E6250" s="602"/>
      <c r="F6250" s="602"/>
      <c r="G6250" s="601"/>
      <c r="H6250" s="602"/>
      <c r="I6250" s="692"/>
    </row>
    <row r="6251" spans="2:10">
      <c r="B6251" s="693" t="s">
        <v>295</v>
      </c>
      <c r="C6251" s="694" t="s">
        <v>296</v>
      </c>
      <c r="D6251" s="598" t="s">
        <v>297</v>
      </c>
      <c r="E6251" s="598" t="s">
        <v>298</v>
      </c>
      <c r="F6251" s="598" t="s">
        <v>299</v>
      </c>
      <c r="G6251" s="598" t="s">
        <v>300</v>
      </c>
      <c r="H6251" s="598" t="s">
        <v>301</v>
      </c>
      <c r="I6251" s="692"/>
    </row>
    <row r="6252" spans="2:10">
      <c r="B6252" s="599"/>
      <c r="C6252" s="640" t="s">
        <v>614</v>
      </c>
      <c r="D6252" s="601" t="str">
        <f>IFERROR(INDEX(INSUMOS!$C:$C,MATCH(C6252,INSUMOS!$B:$B,0)),"")</f>
        <v>kg</v>
      </c>
      <c r="E6252" s="724">
        <v>0.2</v>
      </c>
      <c r="F6252" s="603">
        <f>IFERROR(INDEX(INSUMOS!$D:$D,MATCH(C6252,INSUMOS!$B:$B,0)),"")</f>
        <v>3000</v>
      </c>
      <c r="G6252" s="615">
        <v>0.05</v>
      </c>
      <c r="H6252" s="603">
        <f>IFERROR(G6252*F6252*E6252+F6252*E6252,0)</f>
        <v>630</v>
      </c>
      <c r="I6252" s="692"/>
    </row>
    <row r="6253" spans="2:10">
      <c r="B6253" s="599"/>
      <c r="C6253" s="600" t="s">
        <v>422</v>
      </c>
      <c r="D6253" s="601" t="str">
        <f>IFERROR(INDEX(INSUMOS!$C:$C,MATCH(C6253,INSUMOS!$B:$B,0)),"")</f>
        <v>un</v>
      </c>
      <c r="E6253" s="724">
        <v>0.11</v>
      </c>
      <c r="F6253" s="603">
        <f>IFERROR(INDEX(INSUMOS!$D:$D,MATCH(C6253,INSUMOS!$B:$B,0)),"")</f>
        <v>1350</v>
      </c>
      <c r="G6253" s="615"/>
      <c r="H6253" s="603">
        <f t="shared" ref="H6253:H6269" si="159">IFERROR(G6253*F6253*E6253+F6253*E6253,0)</f>
        <v>148.5</v>
      </c>
      <c r="I6253" s="692"/>
    </row>
    <row r="6254" spans="2:10">
      <c r="B6254" s="599"/>
      <c r="C6254" s="663" t="s">
        <v>421</v>
      </c>
      <c r="D6254" s="601" t="str">
        <f>IFERROR(INDEX(INSUMOS!$C:$C,MATCH(C6254,INSUMOS!$B:$B,0)),"")</f>
        <v>kg</v>
      </c>
      <c r="E6254" s="724">
        <v>5.5E-2</v>
      </c>
      <c r="F6254" s="603">
        <f>IFERROR(INDEX(INSUMOS!$D:$D,MATCH(C6254,INSUMOS!$B:$B,0)),"")</f>
        <v>19900</v>
      </c>
      <c r="G6254" s="615"/>
      <c r="H6254" s="603">
        <f t="shared" si="159"/>
        <v>1094.5</v>
      </c>
      <c r="I6254" s="692"/>
    </row>
    <row r="6255" spans="2:10">
      <c r="B6255" s="599"/>
      <c r="C6255" s="663"/>
      <c r="D6255" s="601" t="str">
        <f>IFERROR(INDEX(INSUMOS!$C:$C,MATCH(C6255,INSUMOS!$B:$B,0)),"")</f>
        <v/>
      </c>
      <c r="E6255" s="478"/>
      <c r="F6255" s="603" t="str">
        <f>IFERROR(INDEX(INSUMOS!$D:$D,MATCH(C6255,INSUMOS!$B:$B,0)),"")</f>
        <v/>
      </c>
      <c r="G6255" s="615"/>
      <c r="H6255" s="603">
        <f t="shared" si="159"/>
        <v>0</v>
      </c>
      <c r="I6255" s="692"/>
    </row>
    <row r="6256" spans="2:10">
      <c r="B6256" s="599"/>
      <c r="C6256" s="624"/>
      <c r="D6256" s="601" t="str">
        <f>IFERROR(INDEX(INSUMOS!$C:$C,MATCH(C6256,INSUMOS!$B:$B,0)),"")</f>
        <v/>
      </c>
      <c r="E6256" s="478"/>
      <c r="F6256" s="603" t="str">
        <f>IFERROR(INDEX(INSUMOS!$D:$D,MATCH(C6256,INSUMOS!$B:$B,0)),"")</f>
        <v/>
      </c>
      <c r="G6256" s="615"/>
      <c r="H6256" s="603">
        <f t="shared" si="159"/>
        <v>0</v>
      </c>
      <c r="I6256" s="692"/>
    </row>
    <row r="6257" spans="2:9">
      <c r="B6257" s="599"/>
      <c r="C6257" s="645"/>
      <c r="D6257" s="601" t="str">
        <f>IFERROR(INDEX(INSUMOS!$C:$C,MATCH(C6257,INSUMOS!$B:$B,0)),"")</f>
        <v/>
      </c>
      <c r="E6257" s="647"/>
      <c r="F6257" s="603" t="str">
        <f>IFERROR(INDEX(INSUMOS!$D:$D,MATCH(C6257,INSUMOS!$B:$B,0)),"")</f>
        <v/>
      </c>
      <c r="G6257" s="615"/>
      <c r="H6257" s="603">
        <f t="shared" si="159"/>
        <v>0</v>
      </c>
      <c r="I6257" s="692"/>
    </row>
    <row r="6258" spans="2:9">
      <c r="B6258" s="599"/>
      <c r="C6258" s="708"/>
      <c r="D6258" s="601" t="str">
        <f>IFERROR(INDEX(INSUMOS!$C:$C,MATCH(C6258,INSUMOS!$B:$B,0)),"")</f>
        <v/>
      </c>
      <c r="E6258" s="478"/>
      <c r="F6258" s="603" t="str">
        <f>IFERROR(INDEX(INSUMOS!$D:$D,MATCH(C6258,INSUMOS!$B:$B,0)),"")</f>
        <v/>
      </c>
      <c r="G6258" s="615"/>
      <c r="H6258" s="603">
        <f t="shared" si="159"/>
        <v>0</v>
      </c>
      <c r="I6258" s="692"/>
    </row>
    <row r="6259" spans="2:9">
      <c r="B6259" s="599"/>
      <c r="C6259" s="708"/>
      <c r="D6259" s="601" t="str">
        <f>IFERROR(INDEX(INSUMOS!$C:$C,MATCH(C6259,INSUMOS!$B:$B,0)),"")</f>
        <v/>
      </c>
      <c r="E6259" s="478"/>
      <c r="F6259" s="603" t="str">
        <f>IFERROR(INDEX(INSUMOS!$D:$D,MATCH(C6259,INSUMOS!$B:$B,0)),"")</f>
        <v/>
      </c>
      <c r="G6259" s="615"/>
      <c r="H6259" s="603">
        <f t="shared" si="159"/>
        <v>0</v>
      </c>
      <c r="I6259" s="692"/>
    </row>
    <row r="6260" spans="2:9">
      <c r="B6260" s="599"/>
      <c r="C6260" s="708"/>
      <c r="D6260" s="601" t="str">
        <f>IFERROR(INDEX(INSUMOS!$C:$C,MATCH(C6260,INSUMOS!$B:$B,0)),"")</f>
        <v/>
      </c>
      <c r="E6260" s="478"/>
      <c r="F6260" s="603" t="str">
        <f>IFERROR(INDEX(INSUMOS!$D:$D,MATCH(C6260,INSUMOS!$B:$B,0)),"")</f>
        <v/>
      </c>
      <c r="G6260" s="615"/>
      <c r="H6260" s="603">
        <f t="shared" si="159"/>
        <v>0</v>
      </c>
      <c r="I6260" s="692"/>
    </row>
    <row r="6261" spans="2:9">
      <c r="B6261" s="599"/>
      <c r="C6261" s="708"/>
      <c r="D6261" s="601" t="str">
        <f>IFERROR(INDEX(INSUMOS!$C:$C,MATCH(C6261,INSUMOS!$B:$B,0)),"")</f>
        <v/>
      </c>
      <c r="E6261" s="478"/>
      <c r="F6261" s="603" t="str">
        <f>IFERROR(INDEX(INSUMOS!$D:$D,MATCH(C6261,INSUMOS!$B:$B,0)),"")</f>
        <v/>
      </c>
      <c r="G6261" s="615"/>
      <c r="H6261" s="603">
        <f t="shared" si="159"/>
        <v>0</v>
      </c>
      <c r="I6261" s="692"/>
    </row>
    <row r="6262" spans="2:9">
      <c r="B6262" s="599"/>
      <c r="C6262" s="708"/>
      <c r="D6262" s="601" t="str">
        <f>IFERROR(INDEX(INSUMOS!$C:$C,MATCH(C6262,INSUMOS!$B:$B,0)),"")</f>
        <v/>
      </c>
      <c r="E6262" s="478"/>
      <c r="F6262" s="603" t="str">
        <f>IFERROR(INDEX(INSUMOS!$D:$D,MATCH(C6262,INSUMOS!$B:$B,0)),"")</f>
        <v/>
      </c>
      <c r="G6262" s="615"/>
      <c r="H6262" s="603">
        <f t="shared" si="159"/>
        <v>0</v>
      </c>
      <c r="I6262" s="692"/>
    </row>
    <row r="6263" spans="2:9">
      <c r="B6263" s="599"/>
      <c r="C6263" s="708"/>
      <c r="D6263" s="601" t="str">
        <f>IFERROR(INDEX(INSUMOS!$C:$C,MATCH(C6263,INSUMOS!$B:$B,0)),"")</f>
        <v/>
      </c>
      <c r="E6263" s="478"/>
      <c r="F6263" s="603" t="str">
        <f>IFERROR(INDEX(INSUMOS!$D:$D,MATCH(C6263,INSUMOS!$B:$B,0)),"")</f>
        <v/>
      </c>
      <c r="G6263" s="615"/>
      <c r="H6263" s="603">
        <f t="shared" si="159"/>
        <v>0</v>
      </c>
      <c r="I6263" s="692"/>
    </row>
    <row r="6264" spans="2:9">
      <c r="B6264" s="599"/>
      <c r="C6264" s="708"/>
      <c r="D6264" s="601" t="str">
        <f>IFERROR(INDEX(INSUMOS!$C:$C,MATCH(C6264,INSUMOS!$B:$B,0)),"")</f>
        <v/>
      </c>
      <c r="E6264" s="478"/>
      <c r="F6264" s="603" t="str">
        <f>IFERROR(INDEX(INSUMOS!$D:$D,MATCH(C6264,INSUMOS!$B:$B,0)),"")</f>
        <v/>
      </c>
      <c r="G6264" s="615"/>
      <c r="H6264" s="603">
        <f t="shared" si="159"/>
        <v>0</v>
      </c>
      <c r="I6264" s="692"/>
    </row>
    <row r="6265" spans="2:9">
      <c r="B6265" s="599"/>
      <c r="C6265" s="708"/>
      <c r="D6265" s="601" t="str">
        <f>IFERROR(INDEX(INSUMOS!$C:$C,MATCH(C6265,INSUMOS!$B:$B,0)),"")</f>
        <v/>
      </c>
      <c r="E6265" s="478"/>
      <c r="F6265" s="603" t="str">
        <f>IFERROR(INDEX(INSUMOS!$D:$D,MATCH(C6265,INSUMOS!$B:$B,0)),"")</f>
        <v/>
      </c>
      <c r="G6265" s="615"/>
      <c r="H6265" s="603">
        <f t="shared" si="159"/>
        <v>0</v>
      </c>
      <c r="I6265" s="692"/>
    </row>
    <row r="6266" spans="2:9">
      <c r="B6266" s="599"/>
      <c r="C6266" s="708"/>
      <c r="D6266" s="601" t="str">
        <f>IFERROR(INDEX(INSUMOS!$C:$C,MATCH(C6266,INSUMOS!$B:$B,0)),"")</f>
        <v/>
      </c>
      <c r="E6266" s="478"/>
      <c r="F6266" s="603" t="str">
        <f>IFERROR(INDEX(INSUMOS!$D:$D,MATCH(C6266,INSUMOS!$B:$B,0)),"")</f>
        <v/>
      </c>
      <c r="G6266" s="615"/>
      <c r="H6266" s="603">
        <f t="shared" si="159"/>
        <v>0</v>
      </c>
      <c r="I6266" s="692"/>
    </row>
    <row r="6267" spans="2:9">
      <c r="B6267" s="599"/>
      <c r="C6267" s="708"/>
      <c r="D6267" s="601" t="str">
        <f>IFERROR(INDEX(INSUMOS!$C:$C,MATCH(C6267,INSUMOS!$B:$B,0)),"")</f>
        <v/>
      </c>
      <c r="E6267" s="478"/>
      <c r="F6267" s="603" t="str">
        <f>IFERROR(INDEX(INSUMOS!$D:$D,MATCH(C6267,INSUMOS!$B:$B,0)),"")</f>
        <v/>
      </c>
      <c r="G6267" s="615"/>
      <c r="H6267" s="603">
        <f t="shared" si="159"/>
        <v>0</v>
      </c>
      <c r="I6267" s="692"/>
    </row>
    <row r="6268" spans="2:9">
      <c r="B6268" s="599"/>
      <c r="C6268" s="708"/>
      <c r="D6268" s="601" t="str">
        <f>IFERROR(INDEX(INSUMOS!$C:$C,MATCH(C6268,INSUMOS!$B:$B,0)),"")</f>
        <v/>
      </c>
      <c r="E6268" s="478"/>
      <c r="F6268" s="603" t="str">
        <f>IFERROR(INDEX(INSUMOS!$D:$D,MATCH(C6268,INSUMOS!$B:$B,0)),"")</f>
        <v/>
      </c>
      <c r="G6268" s="615"/>
      <c r="H6268" s="603">
        <f t="shared" si="159"/>
        <v>0</v>
      </c>
      <c r="I6268" s="692"/>
    </row>
    <row r="6269" spans="2:9">
      <c r="B6269" s="599"/>
      <c r="C6269" s="708"/>
      <c r="D6269" s="601" t="str">
        <f>IFERROR(INDEX(INSUMOS!$C:$C,MATCH(C6269,INSUMOS!$B:$B,0)),"")</f>
        <v/>
      </c>
      <c r="E6269" s="712"/>
      <c r="F6269" s="603" t="str">
        <f>IFERROR(INDEX(INSUMOS!$D:$D,MATCH(C6269,INSUMOS!$B:$B,0)),"")</f>
        <v/>
      </c>
      <c r="G6269" s="615"/>
      <c r="H6269" s="603">
        <f t="shared" si="159"/>
        <v>0</v>
      </c>
      <c r="I6269" s="692"/>
    </row>
    <row r="6270" spans="2:9">
      <c r="B6270" s="599"/>
      <c r="C6270" s="606"/>
      <c r="D6270" s="601"/>
      <c r="E6270" s="602"/>
      <c r="F6270" s="602"/>
      <c r="G6270" s="601"/>
      <c r="H6270" s="614" t="s">
        <v>307</v>
      </c>
      <c r="I6270" s="699">
        <f>SUM(H6252:H6269)</f>
        <v>1873</v>
      </c>
    </row>
    <row r="6271" spans="2:9">
      <c r="B6271" s="599"/>
      <c r="C6271" s="691" t="s">
        <v>308</v>
      </c>
      <c r="D6271" s="601"/>
      <c r="E6271" s="602"/>
      <c r="F6271" s="602"/>
      <c r="G6271" s="601"/>
      <c r="H6271" s="602"/>
      <c r="I6271" s="692"/>
    </row>
    <row r="6272" spans="2:9">
      <c r="B6272" s="693" t="s">
        <v>295</v>
      </c>
      <c r="C6272" s="694" t="s">
        <v>296</v>
      </c>
      <c r="D6272" s="598" t="s">
        <v>309</v>
      </c>
      <c r="E6272" s="612" t="s">
        <v>310</v>
      </c>
      <c r="F6272" s="612"/>
      <c r="G6272" s="613" t="s">
        <v>311</v>
      </c>
      <c r="H6272" s="614" t="s">
        <v>301</v>
      </c>
      <c r="I6272" s="692"/>
    </row>
    <row r="6273" spans="2:9">
      <c r="B6273" s="599"/>
      <c r="C6273" s="606" t="s">
        <v>330</v>
      </c>
      <c r="D6273" s="601">
        <v>1</v>
      </c>
      <c r="E6273" s="615">
        <f>IFERROR(INDEX('MANO DE OBRA'!$F:$F,MATCH(C6273,'MANO DE OBRA'!$B:$B,0)),"")</f>
        <v>0.77116642793298318</v>
      </c>
      <c r="F6273" s="603">
        <f>IFERROR(INDEX('MANO DE OBRA'!$J:$J,MATCH(C6273,'MANO DE OBRA'!$B:$B,0)),"")</f>
        <v>169529.21377933328</v>
      </c>
      <c r="G6273" s="83">
        <v>25</v>
      </c>
      <c r="H6273" s="603">
        <f>IFERROR((F6273/G6273)*D6273,0)</f>
        <v>6781.1685511733313</v>
      </c>
      <c r="I6273" s="692"/>
    </row>
    <row r="6274" spans="2:9">
      <c r="B6274" s="599"/>
      <c r="C6274" s="606"/>
      <c r="D6274" s="601">
        <v>1</v>
      </c>
      <c r="E6274" s="615" t="str">
        <f>IFERROR(INDEX('MANO DE OBRA'!$F:$F,MATCH(C6274,'MANO DE OBRA'!$B:$B,0)),"")</f>
        <v/>
      </c>
      <c r="F6274" s="603" t="str">
        <f>IFERROR(INDEX('MANO DE OBRA'!$J:$J,MATCH(C6274,'MANO DE OBRA'!$B:$B,0)),"")</f>
        <v/>
      </c>
      <c r="G6274" s="83">
        <f>+G6273</f>
        <v>25</v>
      </c>
      <c r="H6274" s="603">
        <f>IFERROR((F6274/G6274)*D6274,0)</f>
        <v>0</v>
      </c>
      <c r="I6274" s="692"/>
    </row>
    <row r="6275" spans="2:9">
      <c r="B6275" s="599"/>
      <c r="C6275" s="606"/>
      <c r="D6275" s="601"/>
      <c r="E6275" s="615" t="str">
        <f>IFERROR(INDEX('MANO DE OBRA'!$F:$F,MATCH(C6275,'MANO DE OBRA'!$B:$B,0)),"")</f>
        <v/>
      </c>
      <c r="F6275" s="603" t="str">
        <f>IFERROR(INDEX('MANO DE OBRA'!$J:$J,MATCH(C6275,'MANO DE OBRA'!$B:$B,0)),"")</f>
        <v/>
      </c>
      <c r="G6275" s="83"/>
      <c r="H6275" s="603">
        <f>IFERROR((F6275/G6275)*D6275,0)</f>
        <v>0</v>
      </c>
      <c r="I6275" s="692"/>
    </row>
    <row r="6276" spans="2:9">
      <c r="B6276" s="599"/>
      <c r="C6276" s="723"/>
      <c r="D6276" s="601"/>
      <c r="E6276" s="602"/>
      <c r="F6276" s="603" t="str">
        <f>IFERROR(INDEX('MANO DE OBRA'!$J:$J,MATCH(C6276,'MANO DE OBRA'!$B:$B,0)),"")</f>
        <v/>
      </c>
      <c r="G6276" s="601"/>
      <c r="H6276" s="614" t="s">
        <v>307</v>
      </c>
      <c r="I6276" s="699">
        <f>SUM(H6273:H6275)</f>
        <v>6781.1685511733313</v>
      </c>
    </row>
    <row r="6277" spans="2:9">
      <c r="B6277" s="599"/>
      <c r="C6277" s="691" t="s">
        <v>313</v>
      </c>
      <c r="D6277" s="601"/>
      <c r="E6277" s="602"/>
      <c r="F6277" s="602"/>
      <c r="G6277" s="601"/>
      <c r="H6277" s="602"/>
      <c r="I6277" s="692"/>
    </row>
    <row r="6278" spans="2:9" ht="30">
      <c r="B6278" s="693" t="s">
        <v>295</v>
      </c>
      <c r="C6278" s="694" t="s">
        <v>296</v>
      </c>
      <c r="D6278" s="613" t="s">
        <v>238</v>
      </c>
      <c r="E6278" s="613" t="s">
        <v>22</v>
      </c>
      <c r="F6278" s="613" t="s">
        <v>314</v>
      </c>
      <c r="G6278" s="613" t="s">
        <v>315</v>
      </c>
      <c r="H6278" s="613" t="s">
        <v>301</v>
      </c>
      <c r="I6278" s="692"/>
    </row>
    <row r="6279" spans="2:9">
      <c r="B6279" s="599"/>
      <c r="C6279" s="616" t="s">
        <v>316</v>
      </c>
      <c r="D6279" s="615">
        <v>0.05</v>
      </c>
      <c r="E6279" s="602"/>
      <c r="F6279" s="603">
        <f>+I6276</f>
        <v>6781.1685511733313</v>
      </c>
      <c r="G6279" s="601">
        <v>1</v>
      </c>
      <c r="H6279" s="603">
        <f>IFERROR(G6279*F6279*D6279,0)</f>
        <v>339.05842755866661</v>
      </c>
      <c r="I6279" s="692"/>
    </row>
    <row r="6280" spans="2:9">
      <c r="B6280" s="599"/>
      <c r="C6280" s="636"/>
      <c r="D6280" s="601"/>
      <c r="E6280" s="601" t="str">
        <f>IFERROR(INDEX(INSUMOS!$C:$C,MATCH(C6280,INSUMOS!$B:$B,0)),"")</f>
        <v/>
      </c>
      <c r="F6280" s="700" t="str">
        <f>IFERROR(INDEX(INSUMOS!$D:$D,MATCH(C6280,INSUMOS!$B:$B,0)),"")</f>
        <v/>
      </c>
      <c r="G6280" s="701"/>
      <c r="H6280" s="603">
        <f>IFERROR(G6280*F6280,0)</f>
        <v>0</v>
      </c>
      <c r="I6280" s="692"/>
    </row>
    <row r="6281" spans="2:9">
      <c r="B6281" s="599"/>
      <c r="C6281" s="606"/>
      <c r="D6281" s="601"/>
      <c r="E6281" s="601" t="str">
        <f>IFERROR(INDEX(INSUMOS!$C:$C,MATCH(C6281,INSUMOS!$B:$B,0)),"")</f>
        <v/>
      </c>
      <c r="F6281" s="700" t="str">
        <f>IFERROR(INDEX(INSUMOS!$D:$D,MATCH(C6281,INSUMOS!$B:$B,0)),"")</f>
        <v/>
      </c>
      <c r="G6281" s="701"/>
      <c r="H6281" s="603">
        <f>IFERROR(G6281*F6281,0)</f>
        <v>0</v>
      </c>
      <c r="I6281" s="692"/>
    </row>
    <row r="6282" spans="2:9">
      <c r="B6282" s="599"/>
      <c r="C6282" s="662"/>
      <c r="D6282" s="601"/>
      <c r="E6282" s="601" t="str">
        <f>IFERROR(INDEX(INSUMOS!$C:$C,MATCH(C6282,INSUMOS!$B:$B,0)),"")</f>
        <v/>
      </c>
      <c r="F6282" s="700" t="str">
        <f>IFERROR(INDEX(INSUMOS!$D:$D,MATCH(C6282,INSUMOS!$B:$B,0)),"")</f>
        <v/>
      </c>
      <c r="G6282" s="701"/>
      <c r="H6282" s="603">
        <f>IFERROR(G6282*F6282,0)</f>
        <v>0</v>
      </c>
      <c r="I6282" s="692"/>
    </row>
    <row r="6283" spans="2:9">
      <c r="B6283" s="599"/>
      <c r="C6283" s="662"/>
      <c r="D6283" s="601"/>
      <c r="E6283" s="601" t="str">
        <f>IFERROR(INDEX(INSUMOS!$C:$C,MATCH(C6283,INSUMOS!$B:$B,0)),"")</f>
        <v/>
      </c>
      <c r="F6283" s="700" t="str">
        <f>IFERROR(INDEX(INSUMOS!$D:$D,MATCH(C6283,INSUMOS!$B:$B,0)),"")</f>
        <v/>
      </c>
      <c r="G6283" s="701"/>
      <c r="H6283" s="603">
        <f>IFERROR(G6283*F6283,0)</f>
        <v>0</v>
      </c>
      <c r="I6283" s="692"/>
    </row>
    <row r="6284" spans="2:9">
      <c r="B6284" s="599"/>
      <c r="C6284" s="662"/>
      <c r="D6284" s="601"/>
      <c r="E6284" s="601" t="str">
        <f>IFERROR(INDEX(INSUMOS!$C:$C,MATCH(C6284,INSUMOS!$B:$B,0)),"")</f>
        <v/>
      </c>
      <c r="F6284" s="700" t="str">
        <f>IFERROR(INDEX(INSUMOS!$D:$D,MATCH(C6284,INSUMOS!$B:$B,0)),"")</f>
        <v/>
      </c>
      <c r="G6284" s="701"/>
      <c r="H6284" s="603">
        <f>IFERROR(G6284*F6284,0)</f>
        <v>0</v>
      </c>
      <c r="I6284" s="692"/>
    </row>
    <row r="6285" spans="2:9">
      <c r="B6285" s="599"/>
      <c r="C6285" s="606"/>
      <c r="D6285" s="601"/>
      <c r="E6285" s="601" t="str">
        <f>IFERROR(INDEX(INSUMOS!$C:$C,MATCH(C6285,INSUMOS!$B:$B,0)),"")</f>
        <v/>
      </c>
      <c r="F6285" s="602"/>
      <c r="G6285" s="601"/>
      <c r="H6285" s="614" t="s">
        <v>307</v>
      </c>
      <c r="I6285" s="699">
        <f>SUM(H6279:H6284)</f>
        <v>339.05842755866661</v>
      </c>
    </row>
    <row r="6286" spans="2:9">
      <c r="B6286" s="599"/>
      <c r="C6286" s="691" t="s">
        <v>317</v>
      </c>
      <c r="D6286" s="601"/>
      <c r="E6286" s="602"/>
      <c r="F6286" s="602"/>
      <c r="G6286" s="601"/>
      <c r="H6286" s="602"/>
      <c r="I6286" s="692"/>
    </row>
    <row r="6287" spans="2:9" ht="30">
      <c r="B6287" s="693" t="s">
        <v>295</v>
      </c>
      <c r="C6287" s="694" t="s">
        <v>296</v>
      </c>
      <c r="D6287" s="613" t="s">
        <v>238</v>
      </c>
      <c r="E6287" s="613" t="s">
        <v>22</v>
      </c>
      <c r="F6287" s="613" t="s">
        <v>314</v>
      </c>
      <c r="G6287" s="613" t="s">
        <v>315</v>
      </c>
      <c r="H6287" s="598" t="s">
        <v>301</v>
      </c>
      <c r="I6287" s="692"/>
    </row>
    <row r="6288" spans="2:9">
      <c r="B6288" s="599"/>
      <c r="C6288" s="616" t="s">
        <v>461</v>
      </c>
      <c r="D6288" s="615">
        <v>0.01</v>
      </c>
      <c r="E6288" s="617">
        <v>1</v>
      </c>
      <c r="F6288" s="603">
        <f>+I6276</f>
        <v>6781.1685511733313</v>
      </c>
      <c r="G6288" s="601">
        <v>0.01</v>
      </c>
      <c r="H6288" s="603">
        <f>IFERROR(G6288*F6288,0)</f>
        <v>67.811685511733316</v>
      </c>
      <c r="I6288" s="692"/>
    </row>
    <row r="6289" spans="2:10">
      <c r="B6289" s="599"/>
      <c r="C6289" s="662"/>
      <c r="E6289" s="601" t="str">
        <f>IFERROR(INDEX(INSUMOS!$C:$C,MATCH(C6289,INSUMOS!$B:$B,0)),"")</f>
        <v/>
      </c>
      <c r="F6289" s="603" t="str">
        <f>IFERROR(INDEX(INSUMOS!$D:$D,MATCH(C6289,INSUMOS!$B:$B,0)),"")</f>
        <v/>
      </c>
      <c r="G6289" s="601">
        <v>1</v>
      </c>
      <c r="H6289" s="603">
        <f>IFERROR(G6289*F6289,0)</f>
        <v>0</v>
      </c>
      <c r="I6289" s="692"/>
    </row>
    <row r="6290" spans="2:10">
      <c r="B6290" s="599"/>
      <c r="C6290" s="606"/>
      <c r="D6290" s="601" t="str">
        <f>IFERROR(INDEX(INSUMOS!$C:$C,MATCH(C6290,INSUMOS!$B:$B,0)),"")</f>
        <v/>
      </c>
      <c r="E6290" s="602"/>
      <c r="F6290" s="603" t="str">
        <f>IFERROR(INDEX(INSUMOS!$D:$D,MATCH(C6290,INSUMOS!$B:$B,0)),"")</f>
        <v/>
      </c>
      <c r="G6290" s="601"/>
      <c r="H6290" s="603">
        <f>IFERROR(G6290*F6290,0)</f>
        <v>0</v>
      </c>
      <c r="I6290" s="692"/>
    </row>
    <row r="6291" spans="2:10" ht="15.75" thickBot="1">
      <c r="B6291" s="702"/>
      <c r="C6291" s="703"/>
      <c r="D6291" s="704"/>
      <c r="E6291" s="705"/>
      <c r="F6291" s="705"/>
      <c r="G6291" s="704"/>
      <c r="H6291" s="706" t="s">
        <v>307</v>
      </c>
      <c r="I6291" s="707">
        <f>SUM(H6288:H6290)</f>
        <v>67.811685511733316</v>
      </c>
    </row>
    <row r="6292" spans="2:10" ht="15.75" thickBot="1"/>
    <row r="6293" spans="2:10" ht="33" customHeight="1" thickBot="1">
      <c r="B6293" s="571"/>
      <c r="C6293" s="572" t="str">
        <f>+$C$2</f>
        <v>MANTENIMIENTO RESTAURANTES ESCOLARES</v>
      </c>
      <c r="D6293" s="573"/>
      <c r="E6293" s="573"/>
      <c r="F6293" s="573"/>
      <c r="G6293" s="574"/>
      <c r="H6293" s="575"/>
      <c r="I6293" s="576"/>
    </row>
    <row r="6294" spans="2:10" ht="33" customHeight="1" thickBot="1">
      <c r="B6294" s="577"/>
      <c r="C6294" s="578" t="str">
        <f>+$C$3</f>
        <v>GOBERNACION DE ANTIOQUIA</v>
      </c>
      <c r="D6294" s="579"/>
      <c r="E6294" s="579"/>
      <c r="F6294" s="579"/>
      <c r="G6294" s="580"/>
      <c r="H6294" s="581"/>
      <c r="I6294" s="582"/>
    </row>
    <row r="6295" spans="2:10" ht="15.75" thickBot="1">
      <c r="B6295" s="593"/>
      <c r="I6295" s="595"/>
    </row>
    <row r="6296" spans="2:10" ht="15.75" thickBot="1">
      <c r="B6296" s="523" t="s">
        <v>6</v>
      </c>
      <c r="C6296" s="773" t="str">
        <f>INDEX(ACTIVIDADES!$C:$C,MATCH(B6297,ACTIVIDADES!$B:$B,0))</f>
        <v>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v>
      </c>
      <c r="D6296" s="774"/>
      <c r="E6296" s="774"/>
      <c r="F6296" s="774"/>
      <c r="G6296" s="775"/>
      <c r="H6296" s="587" t="s">
        <v>289</v>
      </c>
      <c r="I6296" s="588" t="s">
        <v>290</v>
      </c>
    </row>
    <row r="6297" spans="2:10">
      <c r="B6297" s="779">
        <f>+ACTIVIDADES!B190</f>
        <v>17.020000000000003</v>
      </c>
      <c r="C6297" s="776"/>
      <c r="D6297" s="777"/>
      <c r="E6297" s="777"/>
      <c r="F6297" s="777"/>
      <c r="G6297" s="778"/>
      <c r="H6297" s="585">
        <f>IF(I6300=0,0,I6321/I6300)</f>
        <v>0.19019015500015152</v>
      </c>
      <c r="I6297" s="688">
        <f>IF(I6300=0,0,I6327/I6300)</f>
        <v>0.68858061816861116</v>
      </c>
    </row>
    <row r="6298" spans="2:10" ht="15.75" thickBot="1">
      <c r="B6298" s="780"/>
      <c r="C6298" s="776"/>
      <c r="D6298" s="777"/>
      <c r="E6298" s="777"/>
      <c r="F6298" s="777"/>
      <c r="G6298" s="778"/>
      <c r="H6298" s="587" t="s">
        <v>291</v>
      </c>
      <c r="I6298" s="588" t="s">
        <v>292</v>
      </c>
    </row>
    <row r="6299" spans="2:10" ht="15.75" thickBot="1">
      <c r="B6299" s="523" t="s">
        <v>22</v>
      </c>
      <c r="C6299" s="776"/>
      <c r="D6299" s="777"/>
      <c r="E6299" s="777"/>
      <c r="F6299" s="777"/>
      <c r="G6299" s="778"/>
      <c r="H6299" s="585">
        <f>IF(I6300=0,0,I6336/I6300)</f>
        <v>0.11434342064955136</v>
      </c>
      <c r="I6299" s="688">
        <f>IF(I6300=0,0,I6342/I6300)</f>
        <v>6.8858061816861119E-3</v>
      </c>
    </row>
    <row r="6300" spans="2:10">
      <c r="B6300" s="565" t="str">
        <f>INDEX(ACTIVIDADES!$D:$D,MATCH(B6297,ACTIVIDADES!$B:$B,0))</f>
        <v>m²</v>
      </c>
      <c r="C6300" s="776"/>
      <c r="D6300" s="777"/>
      <c r="E6300" s="777"/>
      <c r="F6300" s="777"/>
      <c r="G6300" s="778"/>
      <c r="H6300" s="689" t="s">
        <v>293</v>
      </c>
      <c r="I6300" s="690">
        <f>SUM(I6321:I6342)</f>
        <v>9848.0386642437297</v>
      </c>
      <c r="J6300" s="570">
        <f>+B6297</f>
        <v>17.020000000000003</v>
      </c>
    </row>
    <row r="6301" spans="2:10">
      <c r="B6301" s="599"/>
      <c r="C6301" s="691" t="s">
        <v>294</v>
      </c>
      <c r="D6301" s="601"/>
      <c r="E6301" s="602"/>
      <c r="F6301" s="602"/>
      <c r="G6301" s="601"/>
      <c r="H6301" s="602"/>
      <c r="I6301" s="692"/>
    </row>
    <row r="6302" spans="2:10">
      <c r="B6302" s="693" t="s">
        <v>295</v>
      </c>
      <c r="C6302" s="694" t="s">
        <v>296</v>
      </c>
      <c r="D6302" s="598" t="s">
        <v>297</v>
      </c>
      <c r="E6302" s="598" t="s">
        <v>298</v>
      </c>
      <c r="F6302" s="598" t="s">
        <v>299</v>
      </c>
      <c r="G6302" s="598" t="s">
        <v>300</v>
      </c>
      <c r="H6302" s="598" t="s">
        <v>301</v>
      </c>
      <c r="I6302" s="692"/>
    </row>
    <row r="6303" spans="2:10">
      <c r="B6303" s="599"/>
      <c r="C6303" s="640" t="s">
        <v>614</v>
      </c>
      <c r="D6303" s="601" t="str">
        <f>IFERROR(INDEX(INSUMOS!$C:$C,MATCH(C6303,INSUMOS!$B:$B,0)),"")</f>
        <v>kg</v>
      </c>
      <c r="E6303" s="724">
        <v>0.2</v>
      </c>
      <c r="F6303" s="603">
        <f>IFERROR(INDEX(INSUMOS!$D:$D,MATCH(C6303,INSUMOS!$B:$B,0)),"")</f>
        <v>3000</v>
      </c>
      <c r="G6303" s="615">
        <v>0.05</v>
      </c>
      <c r="H6303" s="603">
        <f>IFERROR(G6303*F6303*E6303+F6303*E6303,0)</f>
        <v>630</v>
      </c>
      <c r="I6303" s="692"/>
    </row>
    <row r="6304" spans="2:10">
      <c r="B6304" s="599"/>
      <c r="C6304" s="600" t="s">
        <v>422</v>
      </c>
      <c r="D6304" s="601" t="str">
        <f>IFERROR(INDEX(INSUMOS!$C:$C,MATCH(C6304,INSUMOS!$B:$B,0)),"")</f>
        <v>un</v>
      </c>
      <c r="E6304" s="724">
        <v>0.11</v>
      </c>
      <c r="F6304" s="603">
        <f>IFERROR(INDEX(INSUMOS!$D:$D,MATCH(C6304,INSUMOS!$B:$B,0)),"")</f>
        <v>1350</v>
      </c>
      <c r="G6304" s="615"/>
      <c r="H6304" s="603">
        <f t="shared" ref="H6304:H6320" si="160">IFERROR(G6304*F6304*E6304+F6304*E6304,0)</f>
        <v>148.5</v>
      </c>
      <c r="I6304" s="692"/>
    </row>
    <row r="6305" spans="2:9">
      <c r="B6305" s="599"/>
      <c r="C6305" s="663" t="s">
        <v>421</v>
      </c>
      <c r="D6305" s="601" t="str">
        <f>IFERROR(INDEX(INSUMOS!$C:$C,MATCH(C6305,INSUMOS!$B:$B,0)),"")</f>
        <v>kg</v>
      </c>
      <c r="E6305" s="724">
        <v>5.5E-2</v>
      </c>
      <c r="F6305" s="603">
        <f>IFERROR(INDEX(INSUMOS!$D:$D,MATCH(C6305,INSUMOS!$B:$B,0)),"")</f>
        <v>19900</v>
      </c>
      <c r="G6305" s="615"/>
      <c r="H6305" s="603">
        <f t="shared" si="160"/>
        <v>1094.5</v>
      </c>
      <c r="I6305" s="692"/>
    </row>
    <row r="6306" spans="2:9">
      <c r="B6306" s="599"/>
      <c r="C6306" s="663"/>
      <c r="D6306" s="601" t="str">
        <f>IFERROR(INDEX(INSUMOS!$C:$C,MATCH(C6306,INSUMOS!$B:$B,0)),"")</f>
        <v/>
      </c>
      <c r="E6306" s="478"/>
      <c r="F6306" s="603" t="str">
        <f>IFERROR(INDEX(INSUMOS!$D:$D,MATCH(C6306,INSUMOS!$B:$B,0)),"")</f>
        <v/>
      </c>
      <c r="G6306" s="615"/>
      <c r="H6306" s="603">
        <f t="shared" si="160"/>
        <v>0</v>
      </c>
      <c r="I6306" s="692"/>
    </row>
    <row r="6307" spans="2:9">
      <c r="B6307" s="599"/>
      <c r="C6307" s="624"/>
      <c r="D6307" s="601" t="str">
        <f>IFERROR(INDEX(INSUMOS!$C:$C,MATCH(C6307,INSUMOS!$B:$B,0)),"")</f>
        <v/>
      </c>
      <c r="E6307" s="478"/>
      <c r="F6307" s="603" t="str">
        <f>IFERROR(INDEX(INSUMOS!$D:$D,MATCH(C6307,INSUMOS!$B:$B,0)),"")</f>
        <v/>
      </c>
      <c r="G6307" s="615"/>
      <c r="H6307" s="603">
        <f t="shared" si="160"/>
        <v>0</v>
      </c>
      <c r="I6307" s="692"/>
    </row>
    <row r="6308" spans="2:9">
      <c r="B6308" s="599"/>
      <c r="C6308" s="645"/>
      <c r="D6308" s="601" t="str">
        <f>IFERROR(INDEX(INSUMOS!$C:$C,MATCH(C6308,INSUMOS!$B:$B,0)),"")</f>
        <v/>
      </c>
      <c r="E6308" s="647"/>
      <c r="F6308" s="603" t="str">
        <f>IFERROR(INDEX(INSUMOS!$D:$D,MATCH(C6308,INSUMOS!$B:$B,0)),"")</f>
        <v/>
      </c>
      <c r="G6308" s="615"/>
      <c r="H6308" s="603">
        <f t="shared" si="160"/>
        <v>0</v>
      </c>
      <c r="I6308" s="692"/>
    </row>
    <row r="6309" spans="2:9">
      <c r="B6309" s="599"/>
      <c r="C6309" s="708"/>
      <c r="D6309" s="601" t="str">
        <f>IFERROR(INDEX(INSUMOS!$C:$C,MATCH(C6309,INSUMOS!$B:$B,0)),"")</f>
        <v/>
      </c>
      <c r="E6309" s="478"/>
      <c r="F6309" s="603" t="str">
        <f>IFERROR(INDEX(INSUMOS!$D:$D,MATCH(C6309,INSUMOS!$B:$B,0)),"")</f>
        <v/>
      </c>
      <c r="G6309" s="615"/>
      <c r="H6309" s="603">
        <f t="shared" si="160"/>
        <v>0</v>
      </c>
      <c r="I6309" s="692"/>
    </row>
    <row r="6310" spans="2:9">
      <c r="B6310" s="599"/>
      <c r="C6310" s="708"/>
      <c r="D6310" s="601" t="str">
        <f>IFERROR(INDEX(INSUMOS!$C:$C,MATCH(C6310,INSUMOS!$B:$B,0)),"")</f>
        <v/>
      </c>
      <c r="E6310" s="478"/>
      <c r="F6310" s="603" t="str">
        <f>IFERROR(INDEX(INSUMOS!$D:$D,MATCH(C6310,INSUMOS!$B:$B,0)),"")</f>
        <v/>
      </c>
      <c r="G6310" s="615"/>
      <c r="H6310" s="603">
        <f t="shared" si="160"/>
        <v>0</v>
      </c>
      <c r="I6310" s="692"/>
    </row>
    <row r="6311" spans="2:9">
      <c r="B6311" s="599"/>
      <c r="C6311" s="708"/>
      <c r="D6311" s="601" t="str">
        <f>IFERROR(INDEX(INSUMOS!$C:$C,MATCH(C6311,INSUMOS!$B:$B,0)),"")</f>
        <v/>
      </c>
      <c r="E6311" s="478"/>
      <c r="F6311" s="603" t="str">
        <f>IFERROR(INDEX(INSUMOS!$D:$D,MATCH(C6311,INSUMOS!$B:$B,0)),"")</f>
        <v/>
      </c>
      <c r="G6311" s="615"/>
      <c r="H6311" s="603">
        <f t="shared" si="160"/>
        <v>0</v>
      </c>
      <c r="I6311" s="692"/>
    </row>
    <row r="6312" spans="2:9">
      <c r="B6312" s="599"/>
      <c r="C6312" s="708"/>
      <c r="D6312" s="601" t="str">
        <f>IFERROR(INDEX(INSUMOS!$C:$C,MATCH(C6312,INSUMOS!$B:$B,0)),"")</f>
        <v/>
      </c>
      <c r="E6312" s="478"/>
      <c r="F6312" s="603" t="str">
        <f>IFERROR(INDEX(INSUMOS!$D:$D,MATCH(C6312,INSUMOS!$B:$B,0)),"")</f>
        <v/>
      </c>
      <c r="G6312" s="615"/>
      <c r="H6312" s="603">
        <f t="shared" si="160"/>
        <v>0</v>
      </c>
      <c r="I6312" s="692"/>
    </row>
    <row r="6313" spans="2:9">
      <c r="B6313" s="599"/>
      <c r="C6313" s="708"/>
      <c r="D6313" s="601" t="str">
        <f>IFERROR(INDEX(INSUMOS!$C:$C,MATCH(C6313,INSUMOS!$B:$B,0)),"")</f>
        <v/>
      </c>
      <c r="E6313" s="478"/>
      <c r="F6313" s="603" t="str">
        <f>IFERROR(INDEX(INSUMOS!$D:$D,MATCH(C6313,INSUMOS!$B:$B,0)),"")</f>
        <v/>
      </c>
      <c r="G6313" s="615"/>
      <c r="H6313" s="603">
        <f t="shared" si="160"/>
        <v>0</v>
      </c>
      <c r="I6313" s="692"/>
    </row>
    <row r="6314" spans="2:9">
      <c r="B6314" s="599"/>
      <c r="C6314" s="708"/>
      <c r="D6314" s="601" t="str">
        <f>IFERROR(INDEX(INSUMOS!$C:$C,MATCH(C6314,INSUMOS!$B:$B,0)),"")</f>
        <v/>
      </c>
      <c r="E6314" s="478"/>
      <c r="F6314" s="603" t="str">
        <f>IFERROR(INDEX(INSUMOS!$D:$D,MATCH(C6314,INSUMOS!$B:$B,0)),"")</f>
        <v/>
      </c>
      <c r="G6314" s="615"/>
      <c r="H6314" s="603">
        <f t="shared" si="160"/>
        <v>0</v>
      </c>
      <c r="I6314" s="692"/>
    </row>
    <row r="6315" spans="2:9">
      <c r="B6315" s="599"/>
      <c r="C6315" s="708"/>
      <c r="D6315" s="601" t="str">
        <f>IFERROR(INDEX(INSUMOS!$C:$C,MATCH(C6315,INSUMOS!$B:$B,0)),"")</f>
        <v/>
      </c>
      <c r="E6315" s="478"/>
      <c r="F6315" s="603" t="str">
        <f>IFERROR(INDEX(INSUMOS!$D:$D,MATCH(C6315,INSUMOS!$B:$B,0)),"")</f>
        <v/>
      </c>
      <c r="G6315" s="615"/>
      <c r="H6315" s="603">
        <f t="shared" si="160"/>
        <v>0</v>
      </c>
      <c r="I6315" s="692"/>
    </row>
    <row r="6316" spans="2:9">
      <c r="B6316" s="599"/>
      <c r="C6316" s="708"/>
      <c r="D6316" s="601" t="str">
        <f>IFERROR(INDEX(INSUMOS!$C:$C,MATCH(C6316,INSUMOS!$B:$B,0)),"")</f>
        <v/>
      </c>
      <c r="E6316" s="478"/>
      <c r="F6316" s="603" t="str">
        <f>IFERROR(INDEX(INSUMOS!$D:$D,MATCH(C6316,INSUMOS!$B:$B,0)),"")</f>
        <v/>
      </c>
      <c r="G6316" s="615"/>
      <c r="H6316" s="603">
        <f t="shared" si="160"/>
        <v>0</v>
      </c>
      <c r="I6316" s="692"/>
    </row>
    <row r="6317" spans="2:9">
      <c r="B6317" s="599"/>
      <c r="C6317" s="708"/>
      <c r="D6317" s="601" t="str">
        <f>IFERROR(INDEX(INSUMOS!$C:$C,MATCH(C6317,INSUMOS!$B:$B,0)),"")</f>
        <v/>
      </c>
      <c r="E6317" s="478"/>
      <c r="F6317" s="603" t="str">
        <f>IFERROR(INDEX(INSUMOS!$D:$D,MATCH(C6317,INSUMOS!$B:$B,0)),"")</f>
        <v/>
      </c>
      <c r="G6317" s="615"/>
      <c r="H6317" s="603">
        <f t="shared" si="160"/>
        <v>0</v>
      </c>
      <c r="I6317" s="692"/>
    </row>
    <row r="6318" spans="2:9">
      <c r="B6318" s="599"/>
      <c r="C6318" s="708"/>
      <c r="D6318" s="601" t="str">
        <f>IFERROR(INDEX(INSUMOS!$C:$C,MATCH(C6318,INSUMOS!$B:$B,0)),"")</f>
        <v/>
      </c>
      <c r="E6318" s="478"/>
      <c r="F6318" s="603" t="str">
        <f>IFERROR(INDEX(INSUMOS!$D:$D,MATCH(C6318,INSUMOS!$B:$B,0)),"")</f>
        <v/>
      </c>
      <c r="G6318" s="615"/>
      <c r="H6318" s="603">
        <f t="shared" si="160"/>
        <v>0</v>
      </c>
      <c r="I6318" s="692"/>
    </row>
    <row r="6319" spans="2:9">
      <c r="B6319" s="599"/>
      <c r="C6319" s="708"/>
      <c r="D6319" s="601" t="str">
        <f>IFERROR(INDEX(INSUMOS!$C:$C,MATCH(C6319,INSUMOS!$B:$B,0)),"")</f>
        <v/>
      </c>
      <c r="E6319" s="478"/>
      <c r="F6319" s="603" t="str">
        <f>IFERROR(INDEX(INSUMOS!$D:$D,MATCH(C6319,INSUMOS!$B:$B,0)),"")</f>
        <v/>
      </c>
      <c r="G6319" s="615"/>
      <c r="H6319" s="603">
        <f t="shared" si="160"/>
        <v>0</v>
      </c>
      <c r="I6319" s="692"/>
    </row>
    <row r="6320" spans="2:9">
      <c r="B6320" s="599"/>
      <c r="C6320" s="708"/>
      <c r="D6320" s="601" t="str">
        <f>IFERROR(INDEX(INSUMOS!$C:$C,MATCH(C6320,INSUMOS!$B:$B,0)),"")</f>
        <v/>
      </c>
      <c r="E6320" s="712"/>
      <c r="F6320" s="603" t="str">
        <f>IFERROR(INDEX(INSUMOS!$D:$D,MATCH(C6320,INSUMOS!$B:$B,0)),"")</f>
        <v/>
      </c>
      <c r="G6320" s="615"/>
      <c r="H6320" s="603">
        <f t="shared" si="160"/>
        <v>0</v>
      </c>
      <c r="I6320" s="692"/>
    </row>
    <row r="6321" spans="2:9">
      <c r="B6321" s="599"/>
      <c r="C6321" s="606"/>
      <c r="D6321" s="601"/>
      <c r="E6321" s="602"/>
      <c r="F6321" s="602"/>
      <c r="G6321" s="601"/>
      <c r="H6321" s="614" t="s">
        <v>307</v>
      </c>
      <c r="I6321" s="699">
        <f>SUM(H6303:H6320)</f>
        <v>1873</v>
      </c>
    </row>
    <row r="6322" spans="2:9">
      <c r="B6322" s="599"/>
      <c r="C6322" s="691" t="s">
        <v>308</v>
      </c>
      <c r="D6322" s="601"/>
      <c r="E6322" s="602"/>
      <c r="F6322" s="602"/>
      <c r="G6322" s="601"/>
      <c r="H6322" s="602"/>
      <c r="I6322" s="692"/>
    </row>
    <row r="6323" spans="2:9">
      <c r="B6323" s="693" t="s">
        <v>295</v>
      </c>
      <c r="C6323" s="694" t="s">
        <v>296</v>
      </c>
      <c r="D6323" s="598" t="s">
        <v>309</v>
      </c>
      <c r="E6323" s="612" t="s">
        <v>310</v>
      </c>
      <c r="F6323" s="612"/>
      <c r="G6323" s="613" t="s">
        <v>311</v>
      </c>
      <c r="H6323" s="614" t="s">
        <v>301</v>
      </c>
      <c r="I6323" s="692"/>
    </row>
    <row r="6324" spans="2:9">
      <c r="B6324" s="599"/>
      <c r="C6324" s="606" t="s">
        <v>330</v>
      </c>
      <c r="D6324" s="601">
        <v>1</v>
      </c>
      <c r="E6324" s="615">
        <f>IFERROR(INDEX('MANO DE OBRA'!$F:$F,MATCH(C6324,'MANO DE OBRA'!$B:$B,0)),"")</f>
        <v>0.77116642793298318</v>
      </c>
      <c r="F6324" s="603">
        <f>IFERROR(INDEX('MANO DE OBRA'!$J:$J,MATCH(C6324,'MANO DE OBRA'!$B:$B,0)),"")</f>
        <v>169529.21377933328</v>
      </c>
      <c r="G6324" s="83">
        <v>25</v>
      </c>
      <c r="H6324" s="603">
        <f>IFERROR((F6324/G6324)*D6324,0)</f>
        <v>6781.1685511733313</v>
      </c>
      <c r="I6324" s="692"/>
    </row>
    <row r="6325" spans="2:9">
      <c r="B6325" s="599"/>
      <c r="C6325" s="606"/>
      <c r="D6325" s="601">
        <v>1</v>
      </c>
      <c r="E6325" s="615" t="str">
        <f>IFERROR(INDEX('MANO DE OBRA'!$F:$F,MATCH(C6325,'MANO DE OBRA'!$B:$B,0)),"")</f>
        <v/>
      </c>
      <c r="F6325" s="603" t="str">
        <f>IFERROR(INDEX('MANO DE OBRA'!$J:$J,MATCH(C6325,'MANO DE OBRA'!$B:$B,0)),"")</f>
        <v/>
      </c>
      <c r="G6325" s="83">
        <f>+G6324</f>
        <v>25</v>
      </c>
      <c r="H6325" s="603">
        <f>IFERROR((F6325/G6325)*D6325,0)</f>
        <v>0</v>
      </c>
      <c r="I6325" s="692"/>
    </row>
    <row r="6326" spans="2:9">
      <c r="B6326" s="599"/>
      <c r="C6326" s="606"/>
      <c r="D6326" s="601"/>
      <c r="E6326" s="615" t="str">
        <f>IFERROR(INDEX('MANO DE OBRA'!$F:$F,MATCH(C6326,'MANO DE OBRA'!$B:$B,0)),"")</f>
        <v/>
      </c>
      <c r="F6326" s="603" t="str">
        <f>IFERROR(INDEX('MANO DE OBRA'!$J:$J,MATCH(C6326,'MANO DE OBRA'!$B:$B,0)),"")</f>
        <v/>
      </c>
      <c r="G6326" s="83"/>
      <c r="H6326" s="603">
        <f>IFERROR((F6326/G6326)*D6326,0)</f>
        <v>0</v>
      </c>
      <c r="I6326" s="692"/>
    </row>
    <row r="6327" spans="2:9">
      <c r="B6327" s="599"/>
      <c r="C6327" s="723"/>
      <c r="D6327" s="601"/>
      <c r="E6327" s="602"/>
      <c r="F6327" s="603" t="str">
        <f>IFERROR(INDEX('MANO DE OBRA'!$J:$J,MATCH(C6327,'MANO DE OBRA'!$B:$B,0)),"")</f>
        <v/>
      </c>
      <c r="G6327" s="601"/>
      <c r="H6327" s="614" t="s">
        <v>307</v>
      </c>
      <c r="I6327" s="699">
        <f>SUM(H6324:H6326)</f>
        <v>6781.1685511733313</v>
      </c>
    </row>
    <row r="6328" spans="2:9">
      <c r="B6328" s="599"/>
      <c r="C6328" s="691" t="s">
        <v>313</v>
      </c>
      <c r="D6328" s="601"/>
      <c r="E6328" s="602"/>
      <c r="F6328" s="602"/>
      <c r="G6328" s="601"/>
      <c r="H6328" s="602"/>
      <c r="I6328" s="692"/>
    </row>
    <row r="6329" spans="2:9" ht="30">
      <c r="B6329" s="693" t="s">
        <v>295</v>
      </c>
      <c r="C6329" s="694" t="s">
        <v>296</v>
      </c>
      <c r="D6329" s="613" t="s">
        <v>238</v>
      </c>
      <c r="E6329" s="613" t="s">
        <v>22</v>
      </c>
      <c r="F6329" s="613" t="s">
        <v>314</v>
      </c>
      <c r="G6329" s="613" t="s">
        <v>315</v>
      </c>
      <c r="H6329" s="613" t="s">
        <v>301</v>
      </c>
      <c r="I6329" s="692"/>
    </row>
    <row r="6330" spans="2:9">
      <c r="B6330" s="599"/>
      <c r="C6330" s="616" t="s">
        <v>316</v>
      </c>
      <c r="D6330" s="615">
        <v>0.05</v>
      </c>
      <c r="E6330" s="602"/>
      <c r="F6330" s="603">
        <f>+I6327</f>
        <v>6781.1685511733313</v>
      </c>
      <c r="G6330" s="601">
        <v>1</v>
      </c>
      <c r="H6330" s="603">
        <f>IFERROR(G6330*F6330*D6330,0)</f>
        <v>339.05842755866661</v>
      </c>
      <c r="I6330" s="692"/>
    </row>
    <row r="6331" spans="2:9">
      <c r="B6331" s="599"/>
      <c r="C6331" s="606" t="s">
        <v>325</v>
      </c>
      <c r="D6331" s="601"/>
      <c r="E6331" s="601" t="str">
        <f>IFERROR(INDEX(INSUMOS!$C:$C,MATCH(C6331,INSUMOS!$B:$B,0)),"")</f>
        <v>día</v>
      </c>
      <c r="F6331" s="700">
        <f>IFERROR(INDEX(INSUMOS!$D:$D,MATCH(C6331,INSUMOS!$B:$B,0)),"")</f>
        <v>2900</v>
      </c>
      <c r="G6331" s="701">
        <v>0.25</v>
      </c>
      <c r="H6331" s="603">
        <f>IFERROR(G6331*F6331,0)</f>
        <v>725</v>
      </c>
      <c r="I6331" s="692"/>
    </row>
    <row r="6332" spans="2:9" ht="30">
      <c r="B6332" s="599"/>
      <c r="C6332" s="606" t="s">
        <v>322</v>
      </c>
      <c r="D6332" s="601"/>
      <c r="E6332" s="601" t="str">
        <f>IFERROR(INDEX(INSUMOS!$C:$C,MATCH(C6332,INSUMOS!$B:$B,0)),"")</f>
        <v>día</v>
      </c>
      <c r="F6332" s="700">
        <f>IFERROR(INDEX(INSUMOS!$D:$D,MATCH(C6332,INSUMOS!$B:$B,0)),"")</f>
        <v>248</v>
      </c>
      <c r="G6332" s="701">
        <v>0.25</v>
      </c>
      <c r="H6332" s="603">
        <f>IFERROR(G6332*F6332,0)</f>
        <v>62</v>
      </c>
      <c r="I6332" s="692"/>
    </row>
    <row r="6333" spans="2:9">
      <c r="B6333" s="599"/>
      <c r="C6333" s="662"/>
      <c r="D6333" s="601"/>
      <c r="E6333" s="601" t="str">
        <f>IFERROR(INDEX(INSUMOS!$C:$C,MATCH(C6333,INSUMOS!$B:$B,0)),"")</f>
        <v/>
      </c>
      <c r="F6333" s="700" t="str">
        <f>IFERROR(INDEX(INSUMOS!$D:$D,MATCH(C6333,INSUMOS!$B:$B,0)),"")</f>
        <v/>
      </c>
      <c r="G6333" s="701"/>
      <c r="H6333" s="603">
        <f>IFERROR(G6333*F6333,0)</f>
        <v>0</v>
      </c>
      <c r="I6333" s="692"/>
    </row>
    <row r="6334" spans="2:9">
      <c r="B6334" s="599"/>
      <c r="C6334" s="662"/>
      <c r="D6334" s="601"/>
      <c r="E6334" s="601" t="str">
        <f>IFERROR(INDEX(INSUMOS!$C:$C,MATCH(C6334,INSUMOS!$B:$B,0)),"")</f>
        <v/>
      </c>
      <c r="F6334" s="700" t="str">
        <f>IFERROR(INDEX(INSUMOS!$D:$D,MATCH(C6334,INSUMOS!$B:$B,0)),"")</f>
        <v/>
      </c>
      <c r="G6334" s="701"/>
      <c r="H6334" s="603">
        <f>IFERROR(G6334*F6334,0)</f>
        <v>0</v>
      </c>
      <c r="I6334" s="692"/>
    </row>
    <row r="6335" spans="2:9">
      <c r="B6335" s="599"/>
      <c r="C6335" s="662"/>
      <c r="D6335" s="601"/>
      <c r="E6335" s="601" t="str">
        <f>IFERROR(INDEX(INSUMOS!$C:$C,MATCH(C6335,INSUMOS!$B:$B,0)),"")</f>
        <v/>
      </c>
      <c r="F6335" s="700" t="str">
        <f>IFERROR(INDEX(INSUMOS!$D:$D,MATCH(C6335,INSUMOS!$B:$B,0)),"")</f>
        <v/>
      </c>
      <c r="G6335" s="701"/>
      <c r="H6335" s="603">
        <f>IFERROR(G6335*F6335,0)</f>
        <v>0</v>
      </c>
      <c r="I6335" s="692"/>
    </row>
    <row r="6336" spans="2:9">
      <c r="B6336" s="599"/>
      <c r="C6336" s="606"/>
      <c r="D6336" s="601"/>
      <c r="E6336" s="601" t="str">
        <f>IFERROR(INDEX(INSUMOS!$C:$C,MATCH(C6336,INSUMOS!$B:$B,0)),"")</f>
        <v/>
      </c>
      <c r="F6336" s="602"/>
      <c r="G6336" s="601"/>
      <c r="H6336" s="614" t="s">
        <v>307</v>
      </c>
      <c r="I6336" s="699">
        <f>SUM(H6330:H6335)</f>
        <v>1126.0584275586666</v>
      </c>
    </row>
    <row r="6337" spans="2:10">
      <c r="B6337" s="599"/>
      <c r="C6337" s="691" t="s">
        <v>317</v>
      </c>
      <c r="D6337" s="601"/>
      <c r="E6337" s="602"/>
      <c r="F6337" s="602"/>
      <c r="G6337" s="601"/>
      <c r="H6337" s="602"/>
      <c r="I6337" s="692"/>
    </row>
    <row r="6338" spans="2:10" ht="30">
      <c r="B6338" s="693" t="s">
        <v>295</v>
      </c>
      <c r="C6338" s="694" t="s">
        <v>296</v>
      </c>
      <c r="D6338" s="613" t="s">
        <v>238</v>
      </c>
      <c r="E6338" s="613" t="s">
        <v>22</v>
      </c>
      <c r="F6338" s="613" t="s">
        <v>314</v>
      </c>
      <c r="G6338" s="613" t="s">
        <v>315</v>
      </c>
      <c r="H6338" s="598" t="s">
        <v>301</v>
      </c>
      <c r="I6338" s="692"/>
    </row>
    <row r="6339" spans="2:10">
      <c r="B6339" s="599"/>
      <c r="C6339" s="616" t="s">
        <v>461</v>
      </c>
      <c r="D6339" s="615">
        <v>0.01</v>
      </c>
      <c r="E6339" s="617">
        <v>1</v>
      </c>
      <c r="F6339" s="603">
        <f>+I6327</f>
        <v>6781.1685511733313</v>
      </c>
      <c r="G6339" s="601">
        <v>0.01</v>
      </c>
      <c r="H6339" s="603">
        <f>IFERROR(G6339*F6339,0)</f>
        <v>67.811685511733316</v>
      </c>
      <c r="I6339" s="692"/>
    </row>
    <row r="6340" spans="2:10">
      <c r="B6340" s="599"/>
      <c r="C6340" s="662"/>
      <c r="E6340" s="601" t="str">
        <f>IFERROR(INDEX(INSUMOS!$C:$C,MATCH(C6340,INSUMOS!$B:$B,0)),"")</f>
        <v/>
      </c>
      <c r="F6340" s="603" t="str">
        <f>IFERROR(INDEX(INSUMOS!$D:$D,MATCH(C6340,INSUMOS!$B:$B,0)),"")</f>
        <v/>
      </c>
      <c r="G6340" s="601">
        <v>1</v>
      </c>
      <c r="H6340" s="603">
        <f>IFERROR(G6340*F6340,0)</f>
        <v>0</v>
      </c>
      <c r="I6340" s="692"/>
    </row>
    <row r="6341" spans="2:10">
      <c r="B6341" s="599"/>
      <c r="C6341" s="606"/>
      <c r="D6341" s="601" t="str">
        <f>IFERROR(INDEX(INSUMOS!$C:$C,MATCH(C6341,INSUMOS!$B:$B,0)),"")</f>
        <v/>
      </c>
      <c r="E6341" s="602"/>
      <c r="F6341" s="603" t="str">
        <f>IFERROR(INDEX(INSUMOS!$D:$D,MATCH(C6341,INSUMOS!$B:$B,0)),"")</f>
        <v/>
      </c>
      <c r="G6341" s="601"/>
      <c r="H6341" s="603">
        <f>IFERROR(G6341*F6341,0)</f>
        <v>0</v>
      </c>
      <c r="I6341" s="692"/>
    </row>
    <row r="6342" spans="2:10" ht="15.75" thickBot="1">
      <c r="B6342" s="702"/>
      <c r="C6342" s="703"/>
      <c r="D6342" s="704"/>
      <c r="E6342" s="705"/>
      <c r="F6342" s="705"/>
      <c r="G6342" s="704"/>
      <c r="H6342" s="706" t="s">
        <v>307</v>
      </c>
      <c r="I6342" s="707">
        <f>SUM(H6339:H6341)</f>
        <v>67.811685511733316</v>
      </c>
    </row>
    <row r="6343" spans="2:10" ht="15.75" thickBot="1"/>
    <row r="6344" spans="2:10" ht="33" customHeight="1" thickBot="1">
      <c r="B6344" s="571"/>
      <c r="C6344" s="572" t="str">
        <f>+$C$2</f>
        <v>MANTENIMIENTO RESTAURANTES ESCOLARES</v>
      </c>
      <c r="D6344" s="573"/>
      <c r="E6344" s="573"/>
      <c r="F6344" s="573"/>
      <c r="G6344" s="574"/>
      <c r="H6344" s="575"/>
      <c r="I6344" s="576"/>
    </row>
    <row r="6345" spans="2:10" ht="33" customHeight="1" thickBot="1">
      <c r="B6345" s="577"/>
      <c r="C6345" s="578" t="str">
        <f>+$C$3</f>
        <v>GOBERNACION DE ANTIOQUIA</v>
      </c>
      <c r="D6345" s="579"/>
      <c r="E6345" s="579"/>
      <c r="F6345" s="579"/>
      <c r="G6345" s="580"/>
      <c r="H6345" s="581"/>
      <c r="I6345" s="582"/>
    </row>
    <row r="6346" spans="2:10" ht="15.75" thickBot="1">
      <c r="B6346" s="593"/>
      <c r="I6346" s="595"/>
    </row>
    <row r="6347" spans="2:10" ht="15.75" thickBot="1">
      <c r="B6347" s="523" t="s">
        <v>6</v>
      </c>
      <c r="C6347" s="773" t="str">
        <f>INDEX(ACTIVIDADES!$C:$C,MATCH(B6348,ACTIVIDADES!$B:$B,0))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6347" s="774"/>
      <c r="E6347" s="774"/>
      <c r="F6347" s="774"/>
      <c r="G6347" s="775"/>
      <c r="H6347" s="587" t="s">
        <v>289</v>
      </c>
      <c r="I6347" s="588" t="s">
        <v>290</v>
      </c>
    </row>
    <row r="6348" spans="2:10">
      <c r="B6348" s="779">
        <f>+ACTIVIDADES!B192</f>
        <v>17.030000000000005</v>
      </c>
      <c r="C6348" s="776"/>
      <c r="D6348" s="777"/>
      <c r="E6348" s="777"/>
      <c r="F6348" s="777"/>
      <c r="G6348" s="778"/>
      <c r="H6348" s="585">
        <f>IF(I6351=0,0,I6372/I6351)</f>
        <v>0.42314356650646079</v>
      </c>
      <c r="I6348" s="688">
        <f>IF(I6351=0,0,I6378/I6351)</f>
        <v>0.5095473553453933</v>
      </c>
    </row>
    <row r="6349" spans="2:10" ht="15.75" thickBot="1">
      <c r="B6349" s="780"/>
      <c r="C6349" s="776"/>
      <c r="D6349" s="777"/>
      <c r="E6349" s="777"/>
      <c r="F6349" s="777"/>
      <c r="G6349" s="778"/>
      <c r="H6349" s="587" t="s">
        <v>291</v>
      </c>
      <c r="I6349" s="588" t="s">
        <v>292</v>
      </c>
    </row>
    <row r="6350" spans="2:10" ht="15.75" thickBot="1">
      <c r="B6350" s="523" t="s">
        <v>22</v>
      </c>
      <c r="C6350" s="776"/>
      <c r="D6350" s="777"/>
      <c r="E6350" s="777"/>
      <c r="F6350" s="777"/>
      <c r="G6350" s="778"/>
      <c r="H6350" s="585">
        <f>IF(I6351=0,0,I6387/I6351)</f>
        <v>6.2213604594692121E-2</v>
      </c>
      <c r="I6350" s="688">
        <f>IF(I6351=0,0,I6393/I6351)</f>
        <v>5.0954735534539325E-3</v>
      </c>
    </row>
    <row r="6351" spans="2:10">
      <c r="B6351" s="565" t="str">
        <f>INDEX(ACTIVIDADES!$D:$D,MATCH(B6348,ACTIVIDADES!$B:$B,0))</f>
        <v>m²</v>
      </c>
      <c r="C6351" s="776"/>
      <c r="D6351" s="777"/>
      <c r="E6351" s="777"/>
      <c r="F6351" s="777"/>
      <c r="G6351" s="778"/>
      <c r="H6351" s="689" t="s">
        <v>293</v>
      </c>
      <c r="I6351" s="690">
        <f>SUM(I6372:I6393)</f>
        <v>21422.989069270396</v>
      </c>
      <c r="J6351" s="570">
        <f>+B6348</f>
        <v>17.030000000000005</v>
      </c>
    </row>
    <row r="6352" spans="2:10">
      <c r="B6352" s="599"/>
      <c r="C6352" s="691" t="s">
        <v>294</v>
      </c>
      <c r="D6352" s="601"/>
      <c r="E6352" s="602"/>
      <c r="F6352" s="602"/>
      <c r="G6352" s="601"/>
      <c r="H6352" s="602"/>
      <c r="I6352" s="692"/>
    </row>
    <row r="6353" spans="2:9">
      <c r="B6353" s="693" t="s">
        <v>295</v>
      </c>
      <c r="C6353" s="694" t="s">
        <v>296</v>
      </c>
      <c r="D6353" s="598" t="s">
        <v>297</v>
      </c>
      <c r="E6353" s="598" t="s">
        <v>298</v>
      </c>
      <c r="F6353" s="598" t="s">
        <v>299</v>
      </c>
      <c r="G6353" s="598" t="s">
        <v>300</v>
      </c>
      <c r="H6353" s="598" t="s">
        <v>301</v>
      </c>
      <c r="I6353" s="692"/>
    </row>
    <row r="6354" spans="2:9">
      <c r="B6354" s="599"/>
      <c r="C6354" s="640" t="s">
        <v>614</v>
      </c>
      <c r="D6354" s="601" t="str">
        <f>IFERROR(INDEX(INSUMOS!$C:$C,MATCH(C6354,INSUMOS!$B:$B,0)),"")</f>
        <v>kg</v>
      </c>
      <c r="E6354" s="724">
        <v>0.2</v>
      </c>
      <c r="F6354" s="603">
        <f>IFERROR(INDEX(INSUMOS!$D:$D,MATCH(C6354,INSUMOS!$B:$B,0)),"")</f>
        <v>3000</v>
      </c>
      <c r="G6354" s="615">
        <v>0.05</v>
      </c>
      <c r="H6354" s="603">
        <f>IFERROR(G6354*F6354*E6354+F6354*E6354,0)</f>
        <v>630</v>
      </c>
      <c r="I6354" s="692"/>
    </row>
    <row r="6355" spans="2:9">
      <c r="B6355" s="599"/>
      <c r="C6355" s="600" t="s">
        <v>422</v>
      </c>
      <c r="D6355" s="601" t="str">
        <f>IFERROR(INDEX(INSUMOS!$C:$C,MATCH(C6355,INSUMOS!$B:$B,0)),"")</f>
        <v>un</v>
      </c>
      <c r="E6355" s="724">
        <v>0.11</v>
      </c>
      <c r="F6355" s="603">
        <f>IFERROR(INDEX(INSUMOS!$D:$D,MATCH(C6355,INSUMOS!$B:$B,0)),"")</f>
        <v>1350</v>
      </c>
      <c r="G6355" s="615"/>
      <c r="H6355" s="603">
        <f t="shared" ref="H6355:H6371" si="161">IFERROR(G6355*F6355*E6355+F6355*E6355,0)</f>
        <v>148.5</v>
      </c>
      <c r="I6355" s="692"/>
    </row>
    <row r="6356" spans="2:9">
      <c r="B6356" s="599"/>
      <c r="C6356" s="663" t="s">
        <v>421</v>
      </c>
      <c r="D6356" s="601" t="str">
        <f>IFERROR(INDEX(INSUMOS!$C:$C,MATCH(C6356,INSUMOS!$B:$B,0)),"")</f>
        <v>kg</v>
      </c>
      <c r="E6356" s="724">
        <v>5.5E-2</v>
      </c>
      <c r="F6356" s="603">
        <f>IFERROR(INDEX(INSUMOS!$D:$D,MATCH(C6356,INSUMOS!$B:$B,0)),"")</f>
        <v>19900</v>
      </c>
      <c r="G6356" s="615"/>
      <c r="H6356" s="603">
        <f t="shared" si="161"/>
        <v>1094.5</v>
      </c>
      <c r="I6356" s="692"/>
    </row>
    <row r="6357" spans="2:9">
      <c r="B6357" s="599"/>
      <c r="C6357" s="567" t="s">
        <v>615</v>
      </c>
      <c r="D6357" s="601" t="str">
        <f>IFERROR(INDEX(INSUMOS!$C:$C,MATCH(C6357,INSUMOS!$B:$B,0)),"")</f>
        <v>gal</v>
      </c>
      <c r="E6357" s="478">
        <v>0.08</v>
      </c>
      <c r="F6357" s="603">
        <f>IFERROR(INDEX(INSUMOS!$D:$D,MATCH(C6357,INSUMOS!$B:$B,0)),"")</f>
        <v>89900</v>
      </c>
      <c r="G6357" s="615"/>
      <c r="H6357" s="603">
        <f t="shared" si="161"/>
        <v>7192</v>
      </c>
      <c r="I6357" s="692"/>
    </row>
    <row r="6358" spans="2:9">
      <c r="B6358" s="599"/>
      <c r="C6358" s="624"/>
      <c r="D6358" s="601" t="str">
        <f>IFERROR(INDEX(INSUMOS!$C:$C,MATCH(C6358,INSUMOS!$B:$B,0)),"")</f>
        <v/>
      </c>
      <c r="E6358" s="478"/>
      <c r="F6358" s="603" t="str">
        <f>IFERROR(INDEX(INSUMOS!$D:$D,MATCH(C6358,INSUMOS!$B:$B,0)),"")</f>
        <v/>
      </c>
      <c r="G6358" s="615"/>
      <c r="H6358" s="603">
        <f t="shared" si="161"/>
        <v>0</v>
      </c>
      <c r="I6358" s="692"/>
    </row>
    <row r="6359" spans="2:9">
      <c r="B6359" s="599"/>
      <c r="C6359" s="645"/>
      <c r="D6359" s="601" t="str">
        <f>IFERROR(INDEX(INSUMOS!$C:$C,MATCH(C6359,INSUMOS!$B:$B,0)),"")</f>
        <v/>
      </c>
      <c r="E6359" s="647"/>
      <c r="F6359" s="603" t="str">
        <f>IFERROR(INDEX(INSUMOS!$D:$D,MATCH(C6359,INSUMOS!$B:$B,0)),"")</f>
        <v/>
      </c>
      <c r="G6359" s="615"/>
      <c r="H6359" s="603">
        <f t="shared" si="161"/>
        <v>0</v>
      </c>
      <c r="I6359" s="692"/>
    </row>
    <row r="6360" spans="2:9">
      <c r="B6360" s="599"/>
      <c r="C6360" s="708"/>
      <c r="D6360" s="601" t="str">
        <f>IFERROR(INDEX(INSUMOS!$C:$C,MATCH(C6360,INSUMOS!$B:$B,0)),"")</f>
        <v/>
      </c>
      <c r="E6360" s="478"/>
      <c r="F6360" s="603" t="str">
        <f>IFERROR(INDEX(INSUMOS!$D:$D,MATCH(C6360,INSUMOS!$B:$B,0)),"")</f>
        <v/>
      </c>
      <c r="G6360" s="615"/>
      <c r="H6360" s="603">
        <f t="shared" si="161"/>
        <v>0</v>
      </c>
      <c r="I6360" s="692"/>
    </row>
    <row r="6361" spans="2:9">
      <c r="B6361" s="599"/>
      <c r="C6361" s="708"/>
      <c r="D6361" s="601" t="str">
        <f>IFERROR(INDEX(INSUMOS!$C:$C,MATCH(C6361,INSUMOS!$B:$B,0)),"")</f>
        <v/>
      </c>
      <c r="E6361" s="478"/>
      <c r="F6361" s="603" t="str">
        <f>IFERROR(INDEX(INSUMOS!$D:$D,MATCH(C6361,INSUMOS!$B:$B,0)),"")</f>
        <v/>
      </c>
      <c r="G6361" s="615"/>
      <c r="H6361" s="603">
        <f t="shared" si="161"/>
        <v>0</v>
      </c>
      <c r="I6361" s="692"/>
    </row>
    <row r="6362" spans="2:9">
      <c r="B6362" s="599"/>
      <c r="C6362" s="708"/>
      <c r="D6362" s="601" t="str">
        <f>IFERROR(INDEX(INSUMOS!$C:$C,MATCH(C6362,INSUMOS!$B:$B,0)),"")</f>
        <v/>
      </c>
      <c r="E6362" s="478"/>
      <c r="F6362" s="603" t="str">
        <f>IFERROR(INDEX(INSUMOS!$D:$D,MATCH(C6362,INSUMOS!$B:$B,0)),"")</f>
        <v/>
      </c>
      <c r="G6362" s="615"/>
      <c r="H6362" s="603">
        <f t="shared" si="161"/>
        <v>0</v>
      </c>
      <c r="I6362" s="692"/>
    </row>
    <row r="6363" spans="2:9">
      <c r="B6363" s="599"/>
      <c r="C6363" s="708"/>
      <c r="D6363" s="601" t="str">
        <f>IFERROR(INDEX(INSUMOS!$C:$C,MATCH(C6363,INSUMOS!$B:$B,0)),"")</f>
        <v/>
      </c>
      <c r="E6363" s="478"/>
      <c r="F6363" s="603" t="str">
        <f>IFERROR(INDEX(INSUMOS!$D:$D,MATCH(C6363,INSUMOS!$B:$B,0)),"")</f>
        <v/>
      </c>
      <c r="G6363" s="615"/>
      <c r="H6363" s="603">
        <f t="shared" si="161"/>
        <v>0</v>
      </c>
      <c r="I6363" s="692"/>
    </row>
    <row r="6364" spans="2:9">
      <c r="B6364" s="599"/>
      <c r="C6364" s="708"/>
      <c r="D6364" s="601" t="str">
        <f>IFERROR(INDEX(INSUMOS!$C:$C,MATCH(C6364,INSUMOS!$B:$B,0)),"")</f>
        <v/>
      </c>
      <c r="E6364" s="478"/>
      <c r="F6364" s="603" t="str">
        <f>IFERROR(INDEX(INSUMOS!$D:$D,MATCH(C6364,INSUMOS!$B:$B,0)),"")</f>
        <v/>
      </c>
      <c r="G6364" s="615"/>
      <c r="H6364" s="603">
        <f t="shared" si="161"/>
        <v>0</v>
      </c>
      <c r="I6364" s="692"/>
    </row>
    <row r="6365" spans="2:9">
      <c r="B6365" s="599"/>
      <c r="C6365" s="708"/>
      <c r="D6365" s="601" t="str">
        <f>IFERROR(INDEX(INSUMOS!$C:$C,MATCH(C6365,INSUMOS!$B:$B,0)),"")</f>
        <v/>
      </c>
      <c r="E6365" s="478"/>
      <c r="F6365" s="603" t="str">
        <f>IFERROR(INDEX(INSUMOS!$D:$D,MATCH(C6365,INSUMOS!$B:$B,0)),"")</f>
        <v/>
      </c>
      <c r="G6365" s="615"/>
      <c r="H6365" s="603">
        <f t="shared" si="161"/>
        <v>0</v>
      </c>
      <c r="I6365" s="692"/>
    </row>
    <row r="6366" spans="2:9">
      <c r="B6366" s="599"/>
      <c r="C6366" s="708"/>
      <c r="D6366" s="601" t="str">
        <f>IFERROR(INDEX(INSUMOS!$C:$C,MATCH(C6366,INSUMOS!$B:$B,0)),"")</f>
        <v/>
      </c>
      <c r="E6366" s="478"/>
      <c r="F6366" s="603" t="str">
        <f>IFERROR(INDEX(INSUMOS!$D:$D,MATCH(C6366,INSUMOS!$B:$B,0)),"")</f>
        <v/>
      </c>
      <c r="G6366" s="615"/>
      <c r="H6366" s="603">
        <f t="shared" si="161"/>
        <v>0</v>
      </c>
      <c r="I6366" s="692"/>
    </row>
    <row r="6367" spans="2:9">
      <c r="B6367" s="599"/>
      <c r="C6367" s="708"/>
      <c r="D6367" s="601" t="str">
        <f>IFERROR(INDEX(INSUMOS!$C:$C,MATCH(C6367,INSUMOS!$B:$B,0)),"")</f>
        <v/>
      </c>
      <c r="E6367" s="478"/>
      <c r="F6367" s="603" t="str">
        <f>IFERROR(INDEX(INSUMOS!$D:$D,MATCH(C6367,INSUMOS!$B:$B,0)),"")</f>
        <v/>
      </c>
      <c r="G6367" s="615"/>
      <c r="H6367" s="603">
        <f t="shared" si="161"/>
        <v>0</v>
      </c>
      <c r="I6367" s="692"/>
    </row>
    <row r="6368" spans="2:9">
      <c r="B6368" s="599"/>
      <c r="C6368" s="708"/>
      <c r="D6368" s="601" t="str">
        <f>IFERROR(INDEX(INSUMOS!$C:$C,MATCH(C6368,INSUMOS!$B:$B,0)),"")</f>
        <v/>
      </c>
      <c r="E6368" s="478"/>
      <c r="F6368" s="603" t="str">
        <f>IFERROR(INDEX(INSUMOS!$D:$D,MATCH(C6368,INSUMOS!$B:$B,0)),"")</f>
        <v/>
      </c>
      <c r="G6368" s="615"/>
      <c r="H6368" s="603">
        <f t="shared" si="161"/>
        <v>0</v>
      </c>
      <c r="I6368" s="692"/>
    </row>
    <row r="6369" spans="2:9">
      <c r="B6369" s="599"/>
      <c r="C6369" s="708"/>
      <c r="D6369" s="601" t="str">
        <f>IFERROR(INDEX(INSUMOS!$C:$C,MATCH(C6369,INSUMOS!$B:$B,0)),"")</f>
        <v/>
      </c>
      <c r="E6369" s="478"/>
      <c r="F6369" s="603" t="str">
        <f>IFERROR(INDEX(INSUMOS!$D:$D,MATCH(C6369,INSUMOS!$B:$B,0)),"")</f>
        <v/>
      </c>
      <c r="G6369" s="615"/>
      <c r="H6369" s="603">
        <f t="shared" si="161"/>
        <v>0</v>
      </c>
      <c r="I6369" s="692"/>
    </row>
    <row r="6370" spans="2:9">
      <c r="B6370" s="599"/>
      <c r="C6370" s="708"/>
      <c r="D6370" s="601" t="str">
        <f>IFERROR(INDEX(INSUMOS!$C:$C,MATCH(C6370,INSUMOS!$B:$B,0)),"")</f>
        <v/>
      </c>
      <c r="E6370" s="478"/>
      <c r="F6370" s="603" t="str">
        <f>IFERROR(INDEX(INSUMOS!$D:$D,MATCH(C6370,INSUMOS!$B:$B,0)),"")</f>
        <v/>
      </c>
      <c r="G6370" s="615"/>
      <c r="H6370" s="603">
        <f t="shared" si="161"/>
        <v>0</v>
      </c>
      <c r="I6370" s="692"/>
    </row>
    <row r="6371" spans="2:9">
      <c r="B6371" s="599"/>
      <c r="C6371" s="708"/>
      <c r="D6371" s="601" t="str">
        <f>IFERROR(INDEX(INSUMOS!$C:$C,MATCH(C6371,INSUMOS!$B:$B,0)),"")</f>
        <v/>
      </c>
      <c r="E6371" s="712"/>
      <c r="F6371" s="603" t="str">
        <f>IFERROR(INDEX(INSUMOS!$D:$D,MATCH(C6371,INSUMOS!$B:$B,0)),"")</f>
        <v/>
      </c>
      <c r="G6371" s="615"/>
      <c r="H6371" s="603">
        <f t="shared" si="161"/>
        <v>0</v>
      </c>
      <c r="I6371" s="692"/>
    </row>
    <row r="6372" spans="2:9">
      <c r="B6372" s="599"/>
      <c r="C6372" s="606"/>
      <c r="D6372" s="601"/>
      <c r="E6372" s="602"/>
      <c r="F6372" s="602"/>
      <c r="G6372" s="601"/>
      <c r="H6372" s="614" t="s">
        <v>307</v>
      </c>
      <c r="I6372" s="699">
        <f>SUM(H6354:H6371)</f>
        <v>9065</v>
      </c>
    </row>
    <row r="6373" spans="2:9">
      <c r="B6373" s="599"/>
      <c r="C6373" s="691" t="s">
        <v>308</v>
      </c>
      <c r="D6373" s="601"/>
      <c r="E6373" s="602"/>
      <c r="F6373" s="602"/>
      <c r="G6373" s="601"/>
      <c r="H6373" s="602"/>
      <c r="I6373" s="692"/>
    </row>
    <row r="6374" spans="2:9">
      <c r="B6374" s="693" t="s">
        <v>295</v>
      </c>
      <c r="C6374" s="694" t="s">
        <v>296</v>
      </c>
      <c r="D6374" s="598" t="s">
        <v>309</v>
      </c>
      <c r="E6374" s="612" t="s">
        <v>310</v>
      </c>
      <c r="F6374" s="612"/>
      <c r="G6374" s="613" t="s">
        <v>311</v>
      </c>
      <c r="H6374" s="614" t="s">
        <v>301</v>
      </c>
      <c r="I6374" s="692"/>
    </row>
    <row r="6375" spans="2:9">
      <c r="B6375" s="599"/>
      <c r="C6375" s="606" t="s">
        <v>330</v>
      </c>
      <c r="D6375" s="601">
        <v>1</v>
      </c>
      <c r="E6375" s="615">
        <f>IFERROR(INDEX('MANO DE OBRA'!$F:$F,MATCH(C6375,'MANO DE OBRA'!$B:$B,0)),"")</f>
        <v>0.77116642793298318</v>
      </c>
      <c r="F6375" s="603">
        <f>IFERROR(INDEX('MANO DE OBRA'!$J:$J,MATCH(C6375,'MANO DE OBRA'!$B:$B,0)),"")</f>
        <v>169529.21377933328</v>
      </c>
      <c r="G6375" s="83">
        <v>25</v>
      </c>
      <c r="H6375" s="603">
        <f>IFERROR((F6375/G6375)*D6375,0)</f>
        <v>6781.1685511733313</v>
      </c>
      <c r="I6375" s="692"/>
    </row>
    <row r="6376" spans="2:9">
      <c r="B6376" s="599"/>
      <c r="C6376" s="606" t="s">
        <v>312</v>
      </c>
      <c r="D6376" s="601">
        <v>1</v>
      </c>
      <c r="E6376" s="615">
        <f>IFERROR(INDEX('MANO DE OBRA'!$F:$F,MATCH(C6376,'MANO DE OBRA'!$B:$B,0)),"")</f>
        <v>0.77116642793298318</v>
      </c>
      <c r="F6376" s="603">
        <f>IFERROR(INDEX('MANO DE OBRA'!$J:$J,MATCH(C6376,'MANO DE OBRA'!$B:$B,0)),"")</f>
        <v>103371.47181666666</v>
      </c>
      <c r="G6376" s="83">
        <f>+G6375</f>
        <v>25</v>
      </c>
      <c r="H6376" s="603">
        <f>IFERROR((F6376/G6376)*D6376,0)</f>
        <v>4134.8588726666667</v>
      </c>
      <c r="I6376" s="692"/>
    </row>
    <row r="6377" spans="2:9">
      <c r="B6377" s="599"/>
      <c r="C6377" s="606"/>
      <c r="D6377" s="601"/>
      <c r="E6377" s="615" t="str">
        <f>IFERROR(INDEX('MANO DE OBRA'!$F:$F,MATCH(C6377,'MANO DE OBRA'!$B:$B,0)),"")</f>
        <v/>
      </c>
      <c r="F6377" s="603" t="str">
        <f>IFERROR(INDEX('MANO DE OBRA'!$J:$J,MATCH(C6377,'MANO DE OBRA'!$B:$B,0)),"")</f>
        <v/>
      </c>
      <c r="G6377" s="83"/>
      <c r="H6377" s="603">
        <f>IFERROR((F6377/G6377)*D6377,0)</f>
        <v>0</v>
      </c>
      <c r="I6377" s="692"/>
    </row>
    <row r="6378" spans="2:9">
      <c r="B6378" s="599"/>
      <c r="C6378" s="723"/>
      <c r="D6378" s="601"/>
      <c r="E6378" s="602"/>
      <c r="F6378" s="603" t="str">
        <f>IFERROR(INDEX('MANO DE OBRA'!$J:$J,MATCH(C6378,'MANO DE OBRA'!$B:$B,0)),"")</f>
        <v/>
      </c>
      <c r="G6378" s="601"/>
      <c r="H6378" s="614" t="s">
        <v>307</v>
      </c>
      <c r="I6378" s="699">
        <f>SUM(H6375:H6377)</f>
        <v>10916.027423839998</v>
      </c>
    </row>
    <row r="6379" spans="2:9">
      <c r="B6379" s="599"/>
      <c r="C6379" s="691" t="s">
        <v>313</v>
      </c>
      <c r="D6379" s="601"/>
      <c r="E6379" s="602"/>
      <c r="F6379" s="602"/>
      <c r="G6379" s="601"/>
      <c r="H6379" s="602"/>
      <c r="I6379" s="692"/>
    </row>
    <row r="6380" spans="2:9" ht="30">
      <c r="B6380" s="693" t="s">
        <v>295</v>
      </c>
      <c r="C6380" s="694" t="s">
        <v>296</v>
      </c>
      <c r="D6380" s="613" t="s">
        <v>238</v>
      </c>
      <c r="E6380" s="613" t="s">
        <v>22</v>
      </c>
      <c r="F6380" s="613" t="s">
        <v>314</v>
      </c>
      <c r="G6380" s="613" t="s">
        <v>315</v>
      </c>
      <c r="H6380" s="613" t="s">
        <v>301</v>
      </c>
      <c r="I6380" s="692"/>
    </row>
    <row r="6381" spans="2:9">
      <c r="B6381" s="599"/>
      <c r="C6381" s="616" t="s">
        <v>316</v>
      </c>
      <c r="D6381" s="615">
        <v>0.05</v>
      </c>
      <c r="E6381" s="602"/>
      <c r="F6381" s="603">
        <f>+I6378</f>
        <v>10916.027423839998</v>
      </c>
      <c r="G6381" s="601">
        <v>1</v>
      </c>
      <c r="H6381" s="603">
        <f>IFERROR(G6381*F6381*D6381,0)</f>
        <v>545.80137119199992</v>
      </c>
      <c r="I6381" s="692"/>
    </row>
    <row r="6382" spans="2:9">
      <c r="B6382" s="599"/>
      <c r="C6382" s="606" t="s">
        <v>325</v>
      </c>
      <c r="D6382" s="601"/>
      <c r="E6382" s="601" t="str">
        <f>IFERROR(INDEX(INSUMOS!$C:$C,MATCH(C6382,INSUMOS!$B:$B,0)),"")</f>
        <v>día</v>
      </c>
      <c r="F6382" s="700">
        <f>IFERROR(INDEX(INSUMOS!$D:$D,MATCH(C6382,INSUMOS!$B:$B,0)),"")</f>
        <v>2900</v>
      </c>
      <c r="G6382" s="701">
        <v>0.25</v>
      </c>
      <c r="H6382" s="603">
        <f>IFERROR(G6382*F6382,0)</f>
        <v>725</v>
      </c>
      <c r="I6382" s="692"/>
    </row>
    <row r="6383" spans="2:9" ht="30">
      <c r="B6383" s="599"/>
      <c r="C6383" s="606" t="s">
        <v>322</v>
      </c>
      <c r="D6383" s="601"/>
      <c r="E6383" s="601" t="str">
        <f>IFERROR(INDEX(INSUMOS!$C:$C,MATCH(C6383,INSUMOS!$B:$B,0)),"")</f>
        <v>día</v>
      </c>
      <c r="F6383" s="700">
        <f>IFERROR(INDEX(INSUMOS!$D:$D,MATCH(C6383,INSUMOS!$B:$B,0)),"")</f>
        <v>248</v>
      </c>
      <c r="G6383" s="701">
        <v>0.25</v>
      </c>
      <c r="H6383" s="603">
        <f>IFERROR(G6383*F6383,0)</f>
        <v>62</v>
      </c>
      <c r="I6383" s="692"/>
    </row>
    <row r="6384" spans="2:9">
      <c r="B6384" s="599"/>
      <c r="C6384" s="662"/>
      <c r="D6384" s="601"/>
      <c r="E6384" s="601" t="str">
        <f>IFERROR(INDEX(INSUMOS!$C:$C,MATCH(C6384,INSUMOS!$B:$B,0)),"")</f>
        <v/>
      </c>
      <c r="F6384" s="700" t="str">
        <f>IFERROR(INDEX(INSUMOS!$D:$D,MATCH(C6384,INSUMOS!$B:$B,0)),"")</f>
        <v/>
      </c>
      <c r="G6384" s="701"/>
      <c r="H6384" s="603">
        <f>IFERROR(G6384*F6384,0)</f>
        <v>0</v>
      </c>
      <c r="I6384" s="692"/>
    </row>
    <row r="6385" spans="2:9">
      <c r="B6385" s="599"/>
      <c r="C6385" s="662"/>
      <c r="D6385" s="601"/>
      <c r="E6385" s="601" t="str">
        <f>IFERROR(INDEX(INSUMOS!$C:$C,MATCH(C6385,INSUMOS!$B:$B,0)),"")</f>
        <v/>
      </c>
      <c r="F6385" s="700" t="str">
        <f>IFERROR(INDEX(INSUMOS!$D:$D,MATCH(C6385,INSUMOS!$B:$B,0)),"")</f>
        <v/>
      </c>
      <c r="G6385" s="701"/>
      <c r="H6385" s="603">
        <f>IFERROR(G6385*F6385,0)</f>
        <v>0</v>
      </c>
      <c r="I6385" s="692"/>
    </row>
    <row r="6386" spans="2:9">
      <c r="B6386" s="599"/>
      <c r="C6386" s="662"/>
      <c r="D6386" s="601"/>
      <c r="E6386" s="601" t="str">
        <f>IFERROR(INDEX(INSUMOS!$C:$C,MATCH(C6386,INSUMOS!$B:$B,0)),"")</f>
        <v/>
      </c>
      <c r="F6386" s="700" t="str">
        <f>IFERROR(INDEX(INSUMOS!$D:$D,MATCH(C6386,INSUMOS!$B:$B,0)),"")</f>
        <v/>
      </c>
      <c r="G6386" s="701"/>
      <c r="H6386" s="603">
        <f>IFERROR(G6386*F6386,0)</f>
        <v>0</v>
      </c>
      <c r="I6386" s="692"/>
    </row>
    <row r="6387" spans="2:9">
      <c r="B6387" s="599"/>
      <c r="C6387" s="606"/>
      <c r="D6387" s="601"/>
      <c r="E6387" s="601" t="str">
        <f>IFERROR(INDEX(INSUMOS!$C:$C,MATCH(C6387,INSUMOS!$B:$B,0)),"")</f>
        <v/>
      </c>
      <c r="F6387" s="602"/>
      <c r="G6387" s="601"/>
      <c r="H6387" s="614" t="s">
        <v>307</v>
      </c>
      <c r="I6387" s="699">
        <f>SUM(H6381:H6386)</f>
        <v>1332.8013711919998</v>
      </c>
    </row>
    <row r="6388" spans="2:9">
      <c r="B6388" s="599"/>
      <c r="C6388" s="691" t="s">
        <v>317</v>
      </c>
      <c r="D6388" s="601"/>
      <c r="E6388" s="602"/>
      <c r="F6388" s="602"/>
      <c r="G6388" s="601"/>
      <c r="H6388" s="602"/>
      <c r="I6388" s="692"/>
    </row>
    <row r="6389" spans="2:9" ht="30">
      <c r="B6389" s="693" t="s">
        <v>295</v>
      </c>
      <c r="C6389" s="694" t="s">
        <v>296</v>
      </c>
      <c r="D6389" s="613" t="s">
        <v>238</v>
      </c>
      <c r="E6389" s="613" t="s">
        <v>22</v>
      </c>
      <c r="F6389" s="613" t="s">
        <v>314</v>
      </c>
      <c r="G6389" s="613" t="s">
        <v>315</v>
      </c>
      <c r="H6389" s="598" t="s">
        <v>301</v>
      </c>
      <c r="I6389" s="692"/>
    </row>
    <row r="6390" spans="2:9">
      <c r="B6390" s="599"/>
      <c r="C6390" s="616" t="s">
        <v>461</v>
      </c>
      <c r="D6390" s="615">
        <v>0.01</v>
      </c>
      <c r="E6390" s="617">
        <v>1</v>
      </c>
      <c r="F6390" s="603">
        <f>+I6378</f>
        <v>10916.027423839998</v>
      </c>
      <c r="G6390" s="601">
        <v>0.01</v>
      </c>
      <c r="H6390" s="603">
        <f>IFERROR(G6390*F6390,0)</f>
        <v>109.16027423839998</v>
      </c>
      <c r="I6390" s="692"/>
    </row>
    <row r="6391" spans="2:9">
      <c r="B6391" s="599"/>
      <c r="C6391" s="662"/>
      <c r="E6391" s="601" t="str">
        <f>IFERROR(INDEX(INSUMOS!$C:$C,MATCH(C6391,INSUMOS!$B:$B,0)),"")</f>
        <v/>
      </c>
      <c r="F6391" s="603" t="str">
        <f>IFERROR(INDEX(INSUMOS!$D:$D,MATCH(C6391,INSUMOS!$B:$B,0)),"")</f>
        <v/>
      </c>
      <c r="G6391" s="601">
        <v>1</v>
      </c>
      <c r="H6391" s="603">
        <f>IFERROR(G6391*F6391,0)</f>
        <v>0</v>
      </c>
      <c r="I6391" s="692"/>
    </row>
    <row r="6392" spans="2:9">
      <c r="B6392" s="599"/>
      <c r="C6392" s="606"/>
      <c r="D6392" s="601" t="str">
        <f>IFERROR(INDEX(INSUMOS!$C:$C,MATCH(C6392,INSUMOS!$B:$B,0)),"")</f>
        <v/>
      </c>
      <c r="E6392" s="602"/>
      <c r="F6392" s="603" t="str">
        <f>IFERROR(INDEX(INSUMOS!$D:$D,MATCH(C6392,INSUMOS!$B:$B,0)),"")</f>
        <v/>
      </c>
      <c r="G6392" s="601"/>
      <c r="H6392" s="603">
        <f>IFERROR(G6392*F6392,0)</f>
        <v>0</v>
      </c>
      <c r="I6392" s="692"/>
    </row>
    <row r="6393" spans="2:9" ht="15.75" thickBot="1">
      <c r="B6393" s="702"/>
      <c r="C6393" s="703"/>
      <c r="D6393" s="704"/>
      <c r="E6393" s="705"/>
      <c r="F6393" s="705"/>
      <c r="G6393" s="704"/>
      <c r="H6393" s="706" t="s">
        <v>307</v>
      </c>
      <c r="I6393" s="707">
        <f>SUM(H6390:H6392)</f>
        <v>109.16027423839998</v>
      </c>
    </row>
    <row r="6394" spans="2:9" ht="15.75" thickBot="1"/>
    <row r="6395" spans="2:9" ht="33" customHeight="1" thickBot="1">
      <c r="B6395" s="571"/>
      <c r="C6395" s="572" t="str">
        <f>+$C$2</f>
        <v>MANTENIMIENTO RESTAURANTES ESCOLARES</v>
      </c>
      <c r="D6395" s="573"/>
      <c r="E6395" s="573"/>
      <c r="F6395" s="573"/>
      <c r="G6395" s="574"/>
      <c r="H6395" s="575"/>
      <c r="I6395" s="576"/>
    </row>
    <row r="6396" spans="2:9" ht="33" customHeight="1" thickBot="1">
      <c r="B6396" s="577"/>
      <c r="C6396" s="578" t="str">
        <f>+$C$3</f>
        <v>GOBERNACION DE ANTIOQUIA</v>
      </c>
      <c r="D6396" s="579"/>
      <c r="E6396" s="579"/>
      <c r="F6396" s="579"/>
      <c r="G6396" s="580"/>
      <c r="H6396" s="581"/>
      <c r="I6396" s="582"/>
    </row>
    <row r="6397" spans="2:9" ht="15.75" thickBot="1">
      <c r="B6397" s="593"/>
      <c r="I6397" s="595"/>
    </row>
    <row r="6398" spans="2:9" ht="15.75" thickBot="1">
      <c r="B6398" s="523" t="s">
        <v>6</v>
      </c>
      <c r="C6398" s="773" t="str">
        <f>INDEX(ACTIVIDADES!$C:$C,MATCH(B6399,ACTIVIDADES!$B:$B,0))</f>
        <v>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6398" s="774"/>
      <c r="E6398" s="774"/>
      <c r="F6398" s="774"/>
      <c r="G6398" s="775"/>
      <c r="H6398" s="587" t="s">
        <v>289</v>
      </c>
      <c r="I6398" s="588" t="s">
        <v>290</v>
      </c>
    </row>
    <row r="6399" spans="2:9">
      <c r="B6399" s="779">
        <f>+ACTIVIDADES!B193</f>
        <v>17.040000000000006</v>
      </c>
      <c r="C6399" s="776"/>
      <c r="D6399" s="777"/>
      <c r="E6399" s="777"/>
      <c r="F6399" s="777"/>
      <c r="G6399" s="778"/>
      <c r="H6399" s="585">
        <f>IF(I6402=0,0,I6423/I6402)</f>
        <v>0.33523991309670492</v>
      </c>
      <c r="I6399" s="688">
        <f>IF(I6402=0,0,I6429/I6402)</f>
        <v>0.53912727023915974</v>
      </c>
    </row>
    <row r="6400" spans="2:9" ht="15.75" thickBot="1">
      <c r="B6400" s="780"/>
      <c r="C6400" s="776"/>
      <c r="D6400" s="777"/>
      <c r="E6400" s="777"/>
      <c r="F6400" s="777"/>
      <c r="G6400" s="778"/>
      <c r="H6400" s="587" t="s">
        <v>291</v>
      </c>
      <c r="I6400" s="588" t="s">
        <v>292</v>
      </c>
    </row>
    <row r="6401" spans="2:10" ht="15.75" thickBot="1">
      <c r="B6401" s="523" t="s">
        <v>22</v>
      </c>
      <c r="C6401" s="776"/>
      <c r="D6401" s="777"/>
      <c r="E6401" s="777"/>
      <c r="F6401" s="777"/>
      <c r="G6401" s="778"/>
      <c r="H6401" s="585">
        <f>IF(I6402=0,0,I6438/I6402)</f>
        <v>0.12024154396174382</v>
      </c>
      <c r="I6401" s="688">
        <f>IF(I6402=0,0,I6444/I6402)</f>
        <v>5.391272702391597E-3</v>
      </c>
    </row>
    <row r="6402" spans="2:10">
      <c r="B6402" s="565" t="str">
        <f>INDEX(ACTIVIDADES!$D:$D,MATCH(B6399,ACTIVIDADES!$B:$B,0))</f>
        <v>m²</v>
      </c>
      <c r="C6402" s="776"/>
      <c r="D6402" s="777"/>
      <c r="E6402" s="777"/>
      <c r="F6402" s="777"/>
      <c r="G6402" s="778"/>
      <c r="H6402" s="689" t="s">
        <v>293</v>
      </c>
      <c r="I6402" s="690">
        <f>SUM(I6423:I6444)</f>
        <v>33745.981782117327</v>
      </c>
      <c r="J6402" s="570">
        <f>+B6399</f>
        <v>17.040000000000006</v>
      </c>
    </row>
    <row r="6403" spans="2:10">
      <c r="B6403" s="599"/>
      <c r="C6403" s="691" t="s">
        <v>294</v>
      </c>
      <c r="D6403" s="601"/>
      <c r="E6403" s="602"/>
      <c r="F6403" s="602"/>
      <c r="G6403" s="601"/>
      <c r="H6403" s="602"/>
      <c r="I6403" s="692"/>
    </row>
    <row r="6404" spans="2:10">
      <c r="B6404" s="693" t="s">
        <v>295</v>
      </c>
      <c r="C6404" s="694" t="s">
        <v>296</v>
      </c>
      <c r="D6404" s="598" t="s">
        <v>297</v>
      </c>
      <c r="E6404" s="598" t="s">
        <v>298</v>
      </c>
      <c r="F6404" s="598" t="s">
        <v>299</v>
      </c>
      <c r="G6404" s="598" t="s">
        <v>300</v>
      </c>
      <c r="H6404" s="598" t="s">
        <v>301</v>
      </c>
      <c r="I6404" s="692"/>
    </row>
    <row r="6405" spans="2:10">
      <c r="B6405" s="599"/>
      <c r="C6405" s="640" t="s">
        <v>614</v>
      </c>
      <c r="D6405" s="601" t="str">
        <f>IFERROR(INDEX(INSUMOS!$C:$C,MATCH(C6405,INSUMOS!$B:$B,0)),"")</f>
        <v>kg</v>
      </c>
      <c r="E6405" s="724">
        <v>0.2</v>
      </c>
      <c r="F6405" s="603">
        <f>IFERROR(INDEX(INSUMOS!$D:$D,MATCH(C6405,INSUMOS!$B:$B,0)),"")</f>
        <v>3000</v>
      </c>
      <c r="G6405" s="615">
        <v>0.05</v>
      </c>
      <c r="H6405" s="603">
        <f>IFERROR(G6405*F6405*E6405+F6405*E6405,0)</f>
        <v>630</v>
      </c>
      <c r="I6405" s="692"/>
    </row>
    <row r="6406" spans="2:10">
      <c r="B6406" s="599"/>
      <c r="C6406" s="600" t="s">
        <v>422</v>
      </c>
      <c r="D6406" s="601" t="str">
        <f>IFERROR(INDEX(INSUMOS!$C:$C,MATCH(C6406,INSUMOS!$B:$B,0)),"")</f>
        <v>un</v>
      </c>
      <c r="E6406" s="724">
        <v>0.11</v>
      </c>
      <c r="F6406" s="603">
        <f>IFERROR(INDEX(INSUMOS!$D:$D,MATCH(C6406,INSUMOS!$B:$B,0)),"")</f>
        <v>1350</v>
      </c>
      <c r="G6406" s="615"/>
      <c r="H6406" s="603">
        <f t="shared" ref="H6406:H6422" si="162">IFERROR(G6406*F6406*E6406+F6406*E6406,0)</f>
        <v>148.5</v>
      </c>
      <c r="I6406" s="692"/>
    </row>
    <row r="6407" spans="2:10">
      <c r="B6407" s="599"/>
      <c r="C6407" s="663" t="s">
        <v>421</v>
      </c>
      <c r="D6407" s="601" t="str">
        <f>IFERROR(INDEX(INSUMOS!$C:$C,MATCH(C6407,INSUMOS!$B:$B,0)),"")</f>
        <v>kg</v>
      </c>
      <c r="E6407" s="724">
        <v>5.5E-2</v>
      </c>
      <c r="F6407" s="603">
        <f>IFERROR(INDEX(INSUMOS!$D:$D,MATCH(C6407,INSUMOS!$B:$B,0)),"")</f>
        <v>19900</v>
      </c>
      <c r="G6407" s="615"/>
      <c r="H6407" s="603">
        <f t="shared" si="162"/>
        <v>1094.5</v>
      </c>
      <c r="I6407" s="692"/>
    </row>
    <row r="6408" spans="2:10">
      <c r="B6408" s="599"/>
      <c r="C6408" s="567" t="s">
        <v>616</v>
      </c>
      <c r="D6408" s="601" t="str">
        <f>IFERROR(INDEX(INSUMOS!$C:$C,MATCH(C6408,INSUMOS!$B:$B,0)),"")</f>
        <v>gal</v>
      </c>
      <c r="E6408" s="478">
        <v>0.08</v>
      </c>
      <c r="F6408" s="603">
        <f>IFERROR(INDEX(INSUMOS!$D:$D,MATCH(C6408,INSUMOS!$B:$B,0)),"")</f>
        <v>118000</v>
      </c>
      <c r="G6408" s="615"/>
      <c r="H6408" s="603">
        <f t="shared" si="162"/>
        <v>9440</v>
      </c>
      <c r="I6408" s="692"/>
    </row>
    <row r="6409" spans="2:10">
      <c r="B6409" s="599"/>
      <c r="C6409" s="624"/>
      <c r="D6409" s="601" t="str">
        <f>IFERROR(INDEX(INSUMOS!$C:$C,MATCH(C6409,INSUMOS!$B:$B,0)),"")</f>
        <v/>
      </c>
      <c r="E6409" s="478"/>
      <c r="F6409" s="603" t="str">
        <f>IFERROR(INDEX(INSUMOS!$D:$D,MATCH(C6409,INSUMOS!$B:$B,0)),"")</f>
        <v/>
      </c>
      <c r="G6409" s="615"/>
      <c r="H6409" s="603">
        <f t="shared" si="162"/>
        <v>0</v>
      </c>
      <c r="I6409" s="692"/>
    </row>
    <row r="6410" spans="2:10">
      <c r="B6410" s="599"/>
      <c r="C6410" s="645"/>
      <c r="D6410" s="601" t="str">
        <f>IFERROR(INDEX(INSUMOS!$C:$C,MATCH(C6410,INSUMOS!$B:$B,0)),"")</f>
        <v/>
      </c>
      <c r="E6410" s="647"/>
      <c r="F6410" s="603" t="str">
        <f>IFERROR(INDEX(INSUMOS!$D:$D,MATCH(C6410,INSUMOS!$B:$B,0)),"")</f>
        <v/>
      </c>
      <c r="G6410" s="615"/>
      <c r="H6410" s="603">
        <f t="shared" si="162"/>
        <v>0</v>
      </c>
      <c r="I6410" s="692"/>
    </row>
    <row r="6411" spans="2:10">
      <c r="B6411" s="599"/>
      <c r="C6411" s="708"/>
      <c r="D6411" s="601" t="str">
        <f>IFERROR(INDEX(INSUMOS!$C:$C,MATCH(C6411,INSUMOS!$B:$B,0)),"")</f>
        <v/>
      </c>
      <c r="E6411" s="478"/>
      <c r="F6411" s="603" t="str">
        <f>IFERROR(INDEX(INSUMOS!$D:$D,MATCH(C6411,INSUMOS!$B:$B,0)),"")</f>
        <v/>
      </c>
      <c r="G6411" s="615"/>
      <c r="H6411" s="603">
        <f t="shared" si="162"/>
        <v>0</v>
      </c>
      <c r="I6411" s="692"/>
    </row>
    <row r="6412" spans="2:10">
      <c r="B6412" s="599"/>
      <c r="C6412" s="708"/>
      <c r="D6412" s="601" t="str">
        <f>IFERROR(INDEX(INSUMOS!$C:$C,MATCH(C6412,INSUMOS!$B:$B,0)),"")</f>
        <v/>
      </c>
      <c r="E6412" s="478"/>
      <c r="F6412" s="603" t="str">
        <f>IFERROR(INDEX(INSUMOS!$D:$D,MATCH(C6412,INSUMOS!$B:$B,0)),"")</f>
        <v/>
      </c>
      <c r="G6412" s="615"/>
      <c r="H6412" s="603">
        <f t="shared" si="162"/>
        <v>0</v>
      </c>
      <c r="I6412" s="692"/>
    </row>
    <row r="6413" spans="2:10">
      <c r="B6413" s="599"/>
      <c r="C6413" s="708"/>
      <c r="D6413" s="601" t="str">
        <f>IFERROR(INDEX(INSUMOS!$C:$C,MATCH(C6413,INSUMOS!$B:$B,0)),"")</f>
        <v/>
      </c>
      <c r="E6413" s="478"/>
      <c r="F6413" s="603" t="str">
        <f>IFERROR(INDEX(INSUMOS!$D:$D,MATCH(C6413,INSUMOS!$B:$B,0)),"")</f>
        <v/>
      </c>
      <c r="G6413" s="615"/>
      <c r="H6413" s="603">
        <f t="shared" si="162"/>
        <v>0</v>
      </c>
      <c r="I6413" s="692"/>
    </row>
    <row r="6414" spans="2:10">
      <c r="B6414" s="599"/>
      <c r="C6414" s="708"/>
      <c r="D6414" s="601" t="str">
        <f>IFERROR(INDEX(INSUMOS!$C:$C,MATCH(C6414,INSUMOS!$B:$B,0)),"")</f>
        <v/>
      </c>
      <c r="E6414" s="478"/>
      <c r="F6414" s="603" t="str">
        <f>IFERROR(INDEX(INSUMOS!$D:$D,MATCH(C6414,INSUMOS!$B:$B,0)),"")</f>
        <v/>
      </c>
      <c r="G6414" s="615"/>
      <c r="H6414" s="603">
        <f t="shared" si="162"/>
        <v>0</v>
      </c>
      <c r="I6414" s="692"/>
    </row>
    <row r="6415" spans="2:10">
      <c r="B6415" s="599"/>
      <c r="C6415" s="708"/>
      <c r="D6415" s="601" t="str">
        <f>IFERROR(INDEX(INSUMOS!$C:$C,MATCH(C6415,INSUMOS!$B:$B,0)),"")</f>
        <v/>
      </c>
      <c r="E6415" s="478"/>
      <c r="F6415" s="603" t="str">
        <f>IFERROR(INDEX(INSUMOS!$D:$D,MATCH(C6415,INSUMOS!$B:$B,0)),"")</f>
        <v/>
      </c>
      <c r="G6415" s="615"/>
      <c r="H6415" s="603">
        <f t="shared" si="162"/>
        <v>0</v>
      </c>
      <c r="I6415" s="692"/>
    </row>
    <row r="6416" spans="2:10">
      <c r="B6416" s="599"/>
      <c r="C6416" s="708"/>
      <c r="D6416" s="601" t="str">
        <f>IFERROR(INDEX(INSUMOS!$C:$C,MATCH(C6416,INSUMOS!$B:$B,0)),"")</f>
        <v/>
      </c>
      <c r="E6416" s="478"/>
      <c r="F6416" s="603" t="str">
        <f>IFERROR(INDEX(INSUMOS!$D:$D,MATCH(C6416,INSUMOS!$B:$B,0)),"")</f>
        <v/>
      </c>
      <c r="G6416" s="615"/>
      <c r="H6416" s="603">
        <f t="shared" si="162"/>
        <v>0</v>
      </c>
      <c r="I6416" s="692"/>
    </row>
    <row r="6417" spans="2:9">
      <c r="B6417" s="599"/>
      <c r="C6417" s="708"/>
      <c r="D6417" s="601" t="str">
        <f>IFERROR(INDEX(INSUMOS!$C:$C,MATCH(C6417,INSUMOS!$B:$B,0)),"")</f>
        <v/>
      </c>
      <c r="E6417" s="478"/>
      <c r="F6417" s="603" t="str">
        <f>IFERROR(INDEX(INSUMOS!$D:$D,MATCH(C6417,INSUMOS!$B:$B,0)),"")</f>
        <v/>
      </c>
      <c r="G6417" s="615"/>
      <c r="H6417" s="603">
        <f t="shared" si="162"/>
        <v>0</v>
      </c>
      <c r="I6417" s="692"/>
    </row>
    <row r="6418" spans="2:9">
      <c r="B6418" s="599"/>
      <c r="C6418" s="708"/>
      <c r="D6418" s="601" t="str">
        <f>IFERROR(INDEX(INSUMOS!$C:$C,MATCH(C6418,INSUMOS!$B:$B,0)),"")</f>
        <v/>
      </c>
      <c r="E6418" s="478"/>
      <c r="F6418" s="603" t="str">
        <f>IFERROR(INDEX(INSUMOS!$D:$D,MATCH(C6418,INSUMOS!$B:$B,0)),"")</f>
        <v/>
      </c>
      <c r="G6418" s="615"/>
      <c r="H6418" s="603">
        <f t="shared" si="162"/>
        <v>0</v>
      </c>
      <c r="I6418" s="692"/>
    </row>
    <row r="6419" spans="2:9">
      <c r="B6419" s="599"/>
      <c r="C6419" s="708"/>
      <c r="D6419" s="601" t="str">
        <f>IFERROR(INDEX(INSUMOS!$C:$C,MATCH(C6419,INSUMOS!$B:$B,0)),"")</f>
        <v/>
      </c>
      <c r="E6419" s="478"/>
      <c r="F6419" s="603" t="str">
        <f>IFERROR(INDEX(INSUMOS!$D:$D,MATCH(C6419,INSUMOS!$B:$B,0)),"")</f>
        <v/>
      </c>
      <c r="G6419" s="615"/>
      <c r="H6419" s="603">
        <f t="shared" si="162"/>
        <v>0</v>
      </c>
      <c r="I6419" s="692"/>
    </row>
    <row r="6420" spans="2:9">
      <c r="B6420" s="599"/>
      <c r="C6420" s="708"/>
      <c r="D6420" s="601" t="str">
        <f>IFERROR(INDEX(INSUMOS!$C:$C,MATCH(C6420,INSUMOS!$B:$B,0)),"")</f>
        <v/>
      </c>
      <c r="E6420" s="478"/>
      <c r="F6420" s="603" t="str">
        <f>IFERROR(INDEX(INSUMOS!$D:$D,MATCH(C6420,INSUMOS!$B:$B,0)),"")</f>
        <v/>
      </c>
      <c r="G6420" s="615"/>
      <c r="H6420" s="603">
        <f t="shared" si="162"/>
        <v>0</v>
      </c>
      <c r="I6420" s="692"/>
    </row>
    <row r="6421" spans="2:9">
      <c r="B6421" s="599"/>
      <c r="C6421" s="708"/>
      <c r="D6421" s="601" t="str">
        <f>IFERROR(INDEX(INSUMOS!$C:$C,MATCH(C6421,INSUMOS!$B:$B,0)),"")</f>
        <v/>
      </c>
      <c r="E6421" s="478"/>
      <c r="F6421" s="603" t="str">
        <f>IFERROR(INDEX(INSUMOS!$D:$D,MATCH(C6421,INSUMOS!$B:$B,0)),"")</f>
        <v/>
      </c>
      <c r="G6421" s="615"/>
      <c r="H6421" s="603">
        <f t="shared" si="162"/>
        <v>0</v>
      </c>
      <c r="I6421" s="692"/>
    </row>
    <row r="6422" spans="2:9">
      <c r="B6422" s="599"/>
      <c r="C6422" s="708"/>
      <c r="D6422" s="601" t="str">
        <f>IFERROR(INDEX(INSUMOS!$C:$C,MATCH(C6422,INSUMOS!$B:$B,0)),"")</f>
        <v/>
      </c>
      <c r="E6422" s="712"/>
      <c r="F6422" s="603" t="str">
        <f>IFERROR(INDEX(INSUMOS!$D:$D,MATCH(C6422,INSUMOS!$B:$B,0)),"")</f>
        <v/>
      </c>
      <c r="G6422" s="615"/>
      <c r="H6422" s="603">
        <f t="shared" si="162"/>
        <v>0</v>
      </c>
      <c r="I6422" s="692"/>
    </row>
    <row r="6423" spans="2:9">
      <c r="B6423" s="599"/>
      <c r="C6423" s="606"/>
      <c r="D6423" s="601"/>
      <c r="E6423" s="602"/>
      <c r="F6423" s="602"/>
      <c r="G6423" s="601"/>
      <c r="H6423" s="614" t="s">
        <v>307</v>
      </c>
      <c r="I6423" s="699">
        <f>SUM(H6405:H6422)</f>
        <v>11313</v>
      </c>
    </row>
    <row r="6424" spans="2:9">
      <c r="B6424" s="599"/>
      <c r="C6424" s="691" t="s">
        <v>308</v>
      </c>
      <c r="D6424" s="601"/>
      <c r="E6424" s="602"/>
      <c r="F6424" s="602"/>
      <c r="G6424" s="601"/>
      <c r="H6424" s="602"/>
      <c r="I6424" s="692"/>
    </row>
    <row r="6425" spans="2:9">
      <c r="B6425" s="693" t="s">
        <v>295</v>
      </c>
      <c r="C6425" s="694" t="s">
        <v>296</v>
      </c>
      <c r="D6425" s="598" t="s">
        <v>309</v>
      </c>
      <c r="E6425" s="612" t="s">
        <v>310</v>
      </c>
      <c r="F6425" s="612"/>
      <c r="G6425" s="613" t="s">
        <v>311</v>
      </c>
      <c r="H6425" s="614" t="s">
        <v>301</v>
      </c>
      <c r="I6425" s="692"/>
    </row>
    <row r="6426" spans="2:9">
      <c r="B6426" s="599"/>
      <c r="C6426" s="606" t="s">
        <v>330</v>
      </c>
      <c r="D6426" s="601">
        <v>1</v>
      </c>
      <c r="E6426" s="615">
        <f>IFERROR(INDEX('MANO DE OBRA'!$F:$F,MATCH(C6426,'MANO DE OBRA'!$B:$B,0)),"")</f>
        <v>0.77116642793298318</v>
      </c>
      <c r="F6426" s="603">
        <f>IFERROR(INDEX('MANO DE OBRA'!$J:$J,MATCH(C6426,'MANO DE OBRA'!$B:$B,0)),"")</f>
        <v>169529.21377933328</v>
      </c>
      <c r="G6426" s="83">
        <v>15</v>
      </c>
      <c r="H6426" s="603">
        <f>IFERROR((F6426/G6426)*D6426,0)</f>
        <v>11301.947585288885</v>
      </c>
      <c r="I6426" s="692"/>
    </row>
    <row r="6427" spans="2:9">
      <c r="B6427" s="599"/>
      <c r="C6427" s="606" t="s">
        <v>312</v>
      </c>
      <c r="D6427" s="601">
        <v>1</v>
      </c>
      <c r="E6427" s="615">
        <f>IFERROR(INDEX('MANO DE OBRA'!$F:$F,MATCH(C6427,'MANO DE OBRA'!$B:$B,0)),"")</f>
        <v>0.77116642793298318</v>
      </c>
      <c r="F6427" s="603">
        <f>IFERROR(INDEX('MANO DE OBRA'!$J:$J,MATCH(C6427,'MANO DE OBRA'!$B:$B,0)),"")</f>
        <v>103371.47181666666</v>
      </c>
      <c r="G6427" s="83">
        <f>+G6426</f>
        <v>15</v>
      </c>
      <c r="H6427" s="603">
        <f>IFERROR((F6427/G6427)*D6427,0)</f>
        <v>6891.4314544444442</v>
      </c>
      <c r="I6427" s="692"/>
    </row>
    <row r="6428" spans="2:9">
      <c r="B6428" s="599"/>
      <c r="C6428" s="606"/>
      <c r="D6428" s="601"/>
      <c r="E6428" s="615" t="str">
        <f>IFERROR(INDEX('MANO DE OBRA'!$F:$F,MATCH(C6428,'MANO DE OBRA'!$B:$B,0)),"")</f>
        <v/>
      </c>
      <c r="F6428" s="603" t="str">
        <f>IFERROR(INDEX('MANO DE OBRA'!$J:$J,MATCH(C6428,'MANO DE OBRA'!$B:$B,0)),"")</f>
        <v/>
      </c>
      <c r="G6428" s="83"/>
      <c r="H6428" s="603">
        <f>IFERROR((F6428/G6428)*D6428,0)</f>
        <v>0</v>
      </c>
      <c r="I6428" s="692"/>
    </row>
    <row r="6429" spans="2:9">
      <c r="B6429" s="599"/>
      <c r="C6429" s="723"/>
      <c r="D6429" s="601"/>
      <c r="E6429" s="602"/>
      <c r="F6429" s="603" t="str">
        <f>IFERROR(INDEX('MANO DE OBRA'!$J:$J,MATCH(C6429,'MANO DE OBRA'!$B:$B,0)),"")</f>
        <v/>
      </c>
      <c r="G6429" s="601"/>
      <c r="H6429" s="614" t="s">
        <v>307</v>
      </c>
      <c r="I6429" s="699">
        <f>SUM(H6426:H6428)</f>
        <v>18193.379039733329</v>
      </c>
    </row>
    <row r="6430" spans="2:9">
      <c r="B6430" s="599"/>
      <c r="C6430" s="691" t="s">
        <v>313</v>
      </c>
      <c r="D6430" s="601"/>
      <c r="E6430" s="602"/>
      <c r="F6430" s="602"/>
      <c r="G6430" s="601"/>
      <c r="H6430" s="602"/>
      <c r="I6430" s="692"/>
    </row>
    <row r="6431" spans="2:9" ht="30">
      <c r="B6431" s="693" t="s">
        <v>295</v>
      </c>
      <c r="C6431" s="694" t="s">
        <v>296</v>
      </c>
      <c r="D6431" s="613" t="s">
        <v>238</v>
      </c>
      <c r="E6431" s="613" t="s">
        <v>22</v>
      </c>
      <c r="F6431" s="613" t="s">
        <v>314</v>
      </c>
      <c r="G6431" s="613" t="s">
        <v>315</v>
      </c>
      <c r="H6431" s="613" t="s">
        <v>301</v>
      </c>
      <c r="I6431" s="692"/>
    </row>
    <row r="6432" spans="2:9">
      <c r="B6432" s="599"/>
      <c r="C6432" s="616" t="s">
        <v>316</v>
      </c>
      <c r="D6432" s="615">
        <v>0.05</v>
      </c>
      <c r="E6432" s="602"/>
      <c r="F6432" s="603">
        <f>+I6429</f>
        <v>18193.379039733329</v>
      </c>
      <c r="G6432" s="601">
        <v>1</v>
      </c>
      <c r="H6432" s="603">
        <f>IFERROR(G6432*F6432*D6432,0)</f>
        <v>909.66895198666646</v>
      </c>
      <c r="I6432" s="692"/>
    </row>
    <row r="6433" spans="2:9">
      <c r="B6433" s="599"/>
      <c r="C6433" s="606" t="s">
        <v>325</v>
      </c>
      <c r="D6433" s="601"/>
      <c r="E6433" s="601" t="str">
        <f>IFERROR(INDEX(INSUMOS!$C:$C,MATCH(C6433,INSUMOS!$B:$B,0)),"")</f>
        <v>día</v>
      </c>
      <c r="F6433" s="700">
        <f>IFERROR(INDEX(INSUMOS!$D:$D,MATCH(C6433,INSUMOS!$B:$B,0)),"")</f>
        <v>2900</v>
      </c>
      <c r="G6433" s="701">
        <v>1</v>
      </c>
      <c r="H6433" s="603">
        <f>IFERROR(G6433*F6433,0)</f>
        <v>2900</v>
      </c>
      <c r="I6433" s="692"/>
    </row>
    <row r="6434" spans="2:9" ht="30">
      <c r="B6434" s="599"/>
      <c r="C6434" s="606" t="s">
        <v>322</v>
      </c>
      <c r="D6434" s="601"/>
      <c r="E6434" s="601" t="str">
        <f>IFERROR(INDEX(INSUMOS!$C:$C,MATCH(C6434,INSUMOS!$B:$B,0)),"")</f>
        <v>día</v>
      </c>
      <c r="F6434" s="700">
        <f>IFERROR(INDEX(INSUMOS!$D:$D,MATCH(C6434,INSUMOS!$B:$B,0)),"")</f>
        <v>248</v>
      </c>
      <c r="G6434" s="701">
        <v>1</v>
      </c>
      <c r="H6434" s="603">
        <f>IFERROR(G6434*F6434,0)</f>
        <v>248</v>
      </c>
      <c r="I6434" s="692"/>
    </row>
    <row r="6435" spans="2:9">
      <c r="B6435" s="599"/>
      <c r="C6435" s="662"/>
      <c r="D6435" s="601"/>
      <c r="E6435" s="601" t="str">
        <f>IFERROR(INDEX(INSUMOS!$C:$C,MATCH(C6435,INSUMOS!$B:$B,0)),"")</f>
        <v/>
      </c>
      <c r="F6435" s="700" t="str">
        <f>IFERROR(INDEX(INSUMOS!$D:$D,MATCH(C6435,INSUMOS!$B:$B,0)),"")</f>
        <v/>
      </c>
      <c r="G6435" s="701"/>
      <c r="H6435" s="603">
        <f>IFERROR(G6435*F6435,0)</f>
        <v>0</v>
      </c>
      <c r="I6435" s="692"/>
    </row>
    <row r="6436" spans="2:9">
      <c r="B6436" s="599"/>
      <c r="C6436" s="662"/>
      <c r="D6436" s="601"/>
      <c r="E6436" s="601" t="str">
        <f>IFERROR(INDEX(INSUMOS!$C:$C,MATCH(C6436,INSUMOS!$B:$B,0)),"")</f>
        <v/>
      </c>
      <c r="F6436" s="700" t="str">
        <f>IFERROR(INDEX(INSUMOS!$D:$D,MATCH(C6436,INSUMOS!$B:$B,0)),"")</f>
        <v/>
      </c>
      <c r="G6436" s="701"/>
      <c r="H6436" s="603">
        <f>IFERROR(G6436*F6436,0)</f>
        <v>0</v>
      </c>
      <c r="I6436" s="692"/>
    </row>
    <row r="6437" spans="2:9">
      <c r="B6437" s="599"/>
      <c r="C6437" s="662"/>
      <c r="D6437" s="601"/>
      <c r="E6437" s="601" t="str">
        <f>IFERROR(INDEX(INSUMOS!$C:$C,MATCH(C6437,INSUMOS!$B:$B,0)),"")</f>
        <v/>
      </c>
      <c r="F6437" s="700" t="str">
        <f>IFERROR(INDEX(INSUMOS!$D:$D,MATCH(C6437,INSUMOS!$B:$B,0)),"")</f>
        <v/>
      </c>
      <c r="G6437" s="701"/>
      <c r="H6437" s="603">
        <f>IFERROR(G6437*F6437,0)</f>
        <v>0</v>
      </c>
      <c r="I6437" s="692"/>
    </row>
    <row r="6438" spans="2:9">
      <c r="B6438" s="599"/>
      <c r="C6438" s="606"/>
      <c r="D6438" s="601"/>
      <c r="E6438" s="601" t="str">
        <f>IFERROR(INDEX(INSUMOS!$C:$C,MATCH(C6438,INSUMOS!$B:$B,0)),"")</f>
        <v/>
      </c>
      <c r="F6438" s="602"/>
      <c r="G6438" s="601"/>
      <c r="H6438" s="614" t="s">
        <v>307</v>
      </c>
      <c r="I6438" s="699">
        <f>SUM(H6432:H6437)</f>
        <v>4057.6689519866663</v>
      </c>
    </row>
    <row r="6439" spans="2:9">
      <c r="B6439" s="599"/>
      <c r="C6439" s="691" t="s">
        <v>317</v>
      </c>
      <c r="D6439" s="601"/>
      <c r="E6439" s="602"/>
      <c r="F6439" s="602"/>
      <c r="G6439" s="601"/>
      <c r="H6439" s="602"/>
      <c r="I6439" s="692"/>
    </row>
    <row r="6440" spans="2:9" ht="30">
      <c r="B6440" s="693" t="s">
        <v>295</v>
      </c>
      <c r="C6440" s="694" t="s">
        <v>296</v>
      </c>
      <c r="D6440" s="613" t="s">
        <v>238</v>
      </c>
      <c r="E6440" s="613" t="s">
        <v>22</v>
      </c>
      <c r="F6440" s="613" t="s">
        <v>314</v>
      </c>
      <c r="G6440" s="613" t="s">
        <v>315</v>
      </c>
      <c r="H6440" s="598" t="s">
        <v>301</v>
      </c>
      <c r="I6440" s="692"/>
    </row>
    <row r="6441" spans="2:9">
      <c r="B6441" s="599"/>
      <c r="C6441" s="616" t="s">
        <v>461</v>
      </c>
      <c r="D6441" s="615">
        <v>0.01</v>
      </c>
      <c r="E6441" s="617">
        <v>1</v>
      </c>
      <c r="F6441" s="603">
        <f>+I6429</f>
        <v>18193.379039733329</v>
      </c>
      <c r="G6441" s="601">
        <v>0.01</v>
      </c>
      <c r="H6441" s="603">
        <f>IFERROR(G6441*F6441,0)</f>
        <v>181.9337903973333</v>
      </c>
      <c r="I6441" s="692"/>
    </row>
    <row r="6442" spans="2:9">
      <c r="B6442" s="599"/>
      <c r="C6442" s="662"/>
      <c r="E6442" s="601" t="str">
        <f>IFERROR(INDEX(INSUMOS!$C:$C,MATCH(C6442,INSUMOS!$B:$B,0)),"")</f>
        <v/>
      </c>
      <c r="F6442" s="603" t="str">
        <f>IFERROR(INDEX(INSUMOS!$D:$D,MATCH(C6442,INSUMOS!$B:$B,0)),"")</f>
        <v/>
      </c>
      <c r="G6442" s="601">
        <v>1</v>
      </c>
      <c r="H6442" s="603">
        <f>IFERROR(G6442*F6442,0)</f>
        <v>0</v>
      </c>
      <c r="I6442" s="692"/>
    </row>
    <row r="6443" spans="2:9">
      <c r="B6443" s="599"/>
      <c r="C6443" s="606"/>
      <c r="D6443" s="601" t="str">
        <f>IFERROR(INDEX(INSUMOS!$C:$C,MATCH(C6443,INSUMOS!$B:$B,0)),"")</f>
        <v/>
      </c>
      <c r="E6443" s="602"/>
      <c r="F6443" s="603" t="str">
        <f>IFERROR(INDEX(INSUMOS!$D:$D,MATCH(C6443,INSUMOS!$B:$B,0)),"")</f>
        <v/>
      </c>
      <c r="G6443" s="601"/>
      <c r="H6443" s="603">
        <f>IFERROR(G6443*F6443,0)</f>
        <v>0</v>
      </c>
      <c r="I6443" s="692"/>
    </row>
    <row r="6444" spans="2:9" ht="15.75" thickBot="1">
      <c r="B6444" s="702"/>
      <c r="C6444" s="703"/>
      <c r="D6444" s="704"/>
      <c r="E6444" s="705"/>
      <c r="F6444" s="705"/>
      <c r="G6444" s="704"/>
      <c r="H6444" s="706" t="s">
        <v>307</v>
      </c>
      <c r="I6444" s="707">
        <f>SUM(H6441:H6443)</f>
        <v>181.9337903973333</v>
      </c>
    </row>
    <row r="6445" spans="2:9" ht="15.75" thickBot="1"/>
    <row r="6446" spans="2:9" ht="33" customHeight="1" thickBot="1">
      <c r="B6446" s="571"/>
      <c r="C6446" s="572" t="str">
        <f>+$C$2</f>
        <v>MANTENIMIENTO RESTAURANTES ESCOLARES</v>
      </c>
      <c r="D6446" s="573"/>
      <c r="E6446" s="573"/>
      <c r="F6446" s="573"/>
      <c r="G6446" s="574"/>
      <c r="H6446" s="575"/>
      <c r="I6446" s="576"/>
    </row>
    <row r="6447" spans="2:9" ht="33" customHeight="1" thickBot="1">
      <c r="B6447" s="577"/>
      <c r="C6447" s="578" t="str">
        <f>+$C$3</f>
        <v>GOBERNACION DE ANTIOQUIA</v>
      </c>
      <c r="D6447" s="579"/>
      <c r="E6447" s="579"/>
      <c r="F6447" s="579"/>
      <c r="G6447" s="580"/>
      <c r="H6447" s="581"/>
      <c r="I6447" s="582"/>
    </row>
    <row r="6448" spans="2:9" ht="15.75" thickBot="1">
      <c r="B6448" s="593"/>
      <c r="I6448" s="595"/>
    </row>
    <row r="6449" spans="2:10" ht="15.75" thickBot="1">
      <c r="B6449" s="523" t="s">
        <v>6</v>
      </c>
      <c r="C6449" s="773" t="str">
        <f>INDEX(ACTIVIDADES!$C:$C,MATCH(B6450,ACTIVIDADES!$B:$B,0))</f>
        <v>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6449" s="774"/>
      <c r="E6449" s="774"/>
      <c r="F6449" s="774"/>
      <c r="G6449" s="775"/>
      <c r="H6449" s="587" t="s">
        <v>289</v>
      </c>
      <c r="I6449" s="588" t="s">
        <v>290</v>
      </c>
    </row>
    <row r="6450" spans="2:10">
      <c r="B6450" s="779">
        <f>+ACTIVIDADES!B194</f>
        <v>17.050000000000008</v>
      </c>
      <c r="C6450" s="776"/>
      <c r="D6450" s="777"/>
      <c r="E6450" s="777"/>
      <c r="F6450" s="777"/>
      <c r="G6450" s="778"/>
      <c r="H6450" s="585">
        <f>IF(I6453=0,0,I6474/I6453)</f>
        <v>0.27720579942753798</v>
      </c>
      <c r="I6450" s="688">
        <f>IF(I6453=0,0,I6480/I6453)</f>
        <v>0.65514551584794634</v>
      </c>
    </row>
    <row r="6451" spans="2:10" ht="15.75" thickBot="1">
      <c r="B6451" s="780"/>
      <c r="C6451" s="776"/>
      <c r="D6451" s="777"/>
      <c r="E6451" s="777"/>
      <c r="F6451" s="777"/>
      <c r="G6451" s="778"/>
      <c r="H6451" s="587" t="s">
        <v>291</v>
      </c>
      <c r="I6451" s="588" t="s">
        <v>292</v>
      </c>
    </row>
    <row r="6452" spans="2:10" ht="15.75" thickBot="1">
      <c r="B6452" s="523" t="s">
        <v>22</v>
      </c>
      <c r="C6452" s="776"/>
      <c r="D6452" s="777"/>
      <c r="E6452" s="777"/>
      <c r="F6452" s="777"/>
      <c r="G6452" s="778"/>
      <c r="H6452" s="585">
        <f>IF(I6453=0,0,I6489/I6453)</f>
        <v>6.1097229566036235E-2</v>
      </c>
      <c r="I6452" s="688">
        <f>IF(I6453=0,0,I6495/I6453)</f>
        <v>6.5514551584794634E-3</v>
      </c>
    </row>
    <row r="6453" spans="2:10">
      <c r="B6453" s="565" t="str">
        <f>INDEX(ACTIVIDADES!$D:$D,MATCH(B6450,ACTIVIDADES!$B:$B,0))</f>
        <v>m²</v>
      </c>
      <c r="C6453" s="776"/>
      <c r="D6453" s="777"/>
      <c r="E6453" s="777"/>
      <c r="F6453" s="777"/>
      <c r="G6453" s="778"/>
      <c r="H6453" s="689" t="s">
        <v>293</v>
      </c>
      <c r="I6453" s="690">
        <f>SUM(I6474:I6495)</f>
        <v>27769.981782117327</v>
      </c>
      <c r="J6453" s="570">
        <f>+B6450</f>
        <v>17.050000000000008</v>
      </c>
    </row>
    <row r="6454" spans="2:10">
      <c r="B6454" s="599"/>
      <c r="C6454" s="691" t="s">
        <v>294</v>
      </c>
      <c r="D6454" s="601"/>
      <c r="E6454" s="602"/>
      <c r="F6454" s="602"/>
      <c r="G6454" s="601"/>
      <c r="H6454" s="602"/>
      <c r="I6454" s="692"/>
    </row>
    <row r="6455" spans="2:10">
      <c r="B6455" s="693" t="s">
        <v>295</v>
      </c>
      <c r="C6455" s="694" t="s">
        <v>296</v>
      </c>
      <c r="D6455" s="598" t="s">
        <v>297</v>
      </c>
      <c r="E6455" s="598" t="s">
        <v>298</v>
      </c>
      <c r="F6455" s="598" t="s">
        <v>299</v>
      </c>
      <c r="G6455" s="598" t="s">
        <v>300</v>
      </c>
      <c r="H6455" s="598" t="s">
        <v>301</v>
      </c>
      <c r="I6455" s="692"/>
    </row>
    <row r="6456" spans="2:10">
      <c r="B6456" s="599"/>
      <c r="C6456" s="640" t="s">
        <v>614</v>
      </c>
      <c r="D6456" s="601" t="str">
        <f>IFERROR(INDEX(INSUMOS!$C:$C,MATCH(C6456,INSUMOS!$B:$B,0)),"")</f>
        <v>kg</v>
      </c>
      <c r="E6456" s="724">
        <v>0.2</v>
      </c>
      <c r="F6456" s="603">
        <f>IFERROR(INDEX(INSUMOS!$D:$D,MATCH(C6456,INSUMOS!$B:$B,0)),"")</f>
        <v>3000</v>
      </c>
      <c r="G6456" s="615">
        <v>0.05</v>
      </c>
      <c r="H6456" s="603">
        <f>IFERROR(G6456*F6456*E6456+F6456*E6456,0)</f>
        <v>630</v>
      </c>
      <c r="I6456" s="692"/>
    </row>
    <row r="6457" spans="2:10">
      <c r="B6457" s="599"/>
      <c r="C6457" s="600" t="s">
        <v>422</v>
      </c>
      <c r="D6457" s="601" t="str">
        <f>IFERROR(INDEX(INSUMOS!$C:$C,MATCH(C6457,INSUMOS!$B:$B,0)),"")</f>
        <v>un</v>
      </c>
      <c r="E6457" s="724">
        <v>0.11</v>
      </c>
      <c r="F6457" s="603">
        <f>IFERROR(INDEX(INSUMOS!$D:$D,MATCH(C6457,INSUMOS!$B:$B,0)),"")</f>
        <v>1350</v>
      </c>
      <c r="G6457" s="615"/>
      <c r="H6457" s="603">
        <f t="shared" ref="H6457:H6473" si="163">IFERROR(G6457*F6457*E6457+F6457*E6457,0)</f>
        <v>148.5</v>
      </c>
      <c r="I6457" s="692"/>
    </row>
    <row r="6458" spans="2:10">
      <c r="B6458" s="599"/>
      <c r="C6458" s="663" t="s">
        <v>421</v>
      </c>
      <c r="D6458" s="601" t="str">
        <f>IFERROR(INDEX(INSUMOS!$C:$C,MATCH(C6458,INSUMOS!$B:$B,0)),"")</f>
        <v>kg</v>
      </c>
      <c r="E6458" s="724">
        <v>5.5E-2</v>
      </c>
      <c r="F6458" s="603">
        <f>IFERROR(INDEX(INSUMOS!$D:$D,MATCH(C6458,INSUMOS!$B:$B,0)),"")</f>
        <v>19900</v>
      </c>
      <c r="G6458" s="615"/>
      <c r="H6458" s="603">
        <f t="shared" si="163"/>
        <v>1094.5</v>
      </c>
      <c r="I6458" s="692"/>
    </row>
    <row r="6459" spans="2:10">
      <c r="B6459" s="599"/>
      <c r="C6459" s="629" t="s">
        <v>617</v>
      </c>
      <c r="D6459" s="601" t="str">
        <f>IFERROR(INDEX(INSUMOS!$C:$C,MATCH(C6459,INSUMOS!$B:$B,0)),"")</f>
        <v>gal</v>
      </c>
      <c r="E6459" s="478">
        <v>0.05</v>
      </c>
      <c r="F6459" s="603">
        <f>IFERROR(INDEX(INSUMOS!$D:$D,MATCH(C6459,INSUMOS!$B:$B,0)),"")</f>
        <v>116500</v>
      </c>
      <c r="G6459" s="615"/>
      <c r="H6459" s="603">
        <f t="shared" si="163"/>
        <v>5825</v>
      </c>
      <c r="I6459" s="692"/>
    </row>
    <row r="6460" spans="2:10">
      <c r="B6460" s="599"/>
      <c r="C6460" s="624"/>
      <c r="D6460" s="601" t="str">
        <f>IFERROR(INDEX(INSUMOS!$C:$C,MATCH(C6460,INSUMOS!$B:$B,0)),"")</f>
        <v/>
      </c>
      <c r="E6460" s="478"/>
      <c r="F6460" s="603" t="str">
        <f>IFERROR(INDEX(INSUMOS!$D:$D,MATCH(C6460,INSUMOS!$B:$B,0)),"")</f>
        <v/>
      </c>
      <c r="G6460" s="615"/>
      <c r="H6460" s="603">
        <f t="shared" si="163"/>
        <v>0</v>
      </c>
      <c r="I6460" s="692"/>
    </row>
    <row r="6461" spans="2:10">
      <c r="B6461" s="599"/>
      <c r="C6461" s="645"/>
      <c r="D6461" s="601" t="str">
        <f>IFERROR(INDEX(INSUMOS!$C:$C,MATCH(C6461,INSUMOS!$B:$B,0)),"")</f>
        <v/>
      </c>
      <c r="E6461" s="647"/>
      <c r="F6461" s="603" t="str">
        <f>IFERROR(INDEX(INSUMOS!$D:$D,MATCH(C6461,INSUMOS!$B:$B,0)),"")</f>
        <v/>
      </c>
      <c r="G6461" s="615"/>
      <c r="H6461" s="603">
        <f t="shared" si="163"/>
        <v>0</v>
      </c>
      <c r="I6461" s="692"/>
    </row>
    <row r="6462" spans="2:10">
      <c r="B6462" s="599"/>
      <c r="C6462" s="708"/>
      <c r="D6462" s="601" t="str">
        <f>IFERROR(INDEX(INSUMOS!$C:$C,MATCH(C6462,INSUMOS!$B:$B,0)),"")</f>
        <v/>
      </c>
      <c r="E6462" s="478"/>
      <c r="F6462" s="603" t="str">
        <f>IFERROR(INDEX(INSUMOS!$D:$D,MATCH(C6462,INSUMOS!$B:$B,0)),"")</f>
        <v/>
      </c>
      <c r="G6462" s="615"/>
      <c r="H6462" s="603">
        <f t="shared" si="163"/>
        <v>0</v>
      </c>
      <c r="I6462" s="692"/>
    </row>
    <row r="6463" spans="2:10">
      <c r="B6463" s="599"/>
      <c r="C6463" s="708"/>
      <c r="D6463" s="601" t="str">
        <f>IFERROR(INDEX(INSUMOS!$C:$C,MATCH(C6463,INSUMOS!$B:$B,0)),"")</f>
        <v/>
      </c>
      <c r="E6463" s="478"/>
      <c r="F6463" s="603" t="str">
        <f>IFERROR(INDEX(INSUMOS!$D:$D,MATCH(C6463,INSUMOS!$B:$B,0)),"")</f>
        <v/>
      </c>
      <c r="G6463" s="615"/>
      <c r="H6463" s="603">
        <f t="shared" si="163"/>
        <v>0</v>
      </c>
      <c r="I6463" s="692"/>
    </row>
    <row r="6464" spans="2:10">
      <c r="B6464" s="599"/>
      <c r="C6464" s="708"/>
      <c r="D6464" s="601" t="str">
        <f>IFERROR(INDEX(INSUMOS!$C:$C,MATCH(C6464,INSUMOS!$B:$B,0)),"")</f>
        <v/>
      </c>
      <c r="E6464" s="478"/>
      <c r="F6464" s="603" t="str">
        <f>IFERROR(INDEX(INSUMOS!$D:$D,MATCH(C6464,INSUMOS!$B:$B,0)),"")</f>
        <v/>
      </c>
      <c r="G6464" s="615"/>
      <c r="H6464" s="603">
        <f t="shared" si="163"/>
        <v>0</v>
      </c>
      <c r="I6464" s="692"/>
    </row>
    <row r="6465" spans="2:9">
      <c r="B6465" s="599"/>
      <c r="C6465" s="708"/>
      <c r="D6465" s="601" t="str">
        <f>IFERROR(INDEX(INSUMOS!$C:$C,MATCH(C6465,INSUMOS!$B:$B,0)),"")</f>
        <v/>
      </c>
      <c r="E6465" s="478"/>
      <c r="F6465" s="603" t="str">
        <f>IFERROR(INDEX(INSUMOS!$D:$D,MATCH(C6465,INSUMOS!$B:$B,0)),"")</f>
        <v/>
      </c>
      <c r="G6465" s="615"/>
      <c r="H6465" s="603">
        <f t="shared" si="163"/>
        <v>0</v>
      </c>
      <c r="I6465" s="692"/>
    </row>
    <row r="6466" spans="2:9">
      <c r="B6466" s="599"/>
      <c r="C6466" s="708"/>
      <c r="D6466" s="601" t="str">
        <f>IFERROR(INDEX(INSUMOS!$C:$C,MATCH(C6466,INSUMOS!$B:$B,0)),"")</f>
        <v/>
      </c>
      <c r="E6466" s="478"/>
      <c r="F6466" s="603" t="str">
        <f>IFERROR(INDEX(INSUMOS!$D:$D,MATCH(C6466,INSUMOS!$B:$B,0)),"")</f>
        <v/>
      </c>
      <c r="G6466" s="615"/>
      <c r="H6466" s="603">
        <f t="shared" si="163"/>
        <v>0</v>
      </c>
      <c r="I6466" s="692"/>
    </row>
    <row r="6467" spans="2:9">
      <c r="B6467" s="599"/>
      <c r="C6467" s="708"/>
      <c r="D6467" s="601" t="str">
        <f>IFERROR(INDEX(INSUMOS!$C:$C,MATCH(C6467,INSUMOS!$B:$B,0)),"")</f>
        <v/>
      </c>
      <c r="E6467" s="478"/>
      <c r="F6467" s="603" t="str">
        <f>IFERROR(INDEX(INSUMOS!$D:$D,MATCH(C6467,INSUMOS!$B:$B,0)),"")</f>
        <v/>
      </c>
      <c r="G6467" s="615"/>
      <c r="H6467" s="603">
        <f t="shared" si="163"/>
        <v>0</v>
      </c>
      <c r="I6467" s="692"/>
    </row>
    <row r="6468" spans="2:9">
      <c r="B6468" s="599"/>
      <c r="C6468" s="708"/>
      <c r="D6468" s="601" t="str">
        <f>IFERROR(INDEX(INSUMOS!$C:$C,MATCH(C6468,INSUMOS!$B:$B,0)),"")</f>
        <v/>
      </c>
      <c r="E6468" s="478"/>
      <c r="F6468" s="603" t="str">
        <f>IFERROR(INDEX(INSUMOS!$D:$D,MATCH(C6468,INSUMOS!$B:$B,0)),"")</f>
        <v/>
      </c>
      <c r="G6468" s="615"/>
      <c r="H6468" s="603">
        <f t="shared" si="163"/>
        <v>0</v>
      </c>
      <c r="I6468" s="692"/>
    </row>
    <row r="6469" spans="2:9">
      <c r="B6469" s="599"/>
      <c r="C6469" s="708"/>
      <c r="D6469" s="601" t="str">
        <f>IFERROR(INDEX(INSUMOS!$C:$C,MATCH(C6469,INSUMOS!$B:$B,0)),"")</f>
        <v/>
      </c>
      <c r="E6469" s="478"/>
      <c r="F6469" s="603" t="str">
        <f>IFERROR(INDEX(INSUMOS!$D:$D,MATCH(C6469,INSUMOS!$B:$B,0)),"")</f>
        <v/>
      </c>
      <c r="G6469" s="615"/>
      <c r="H6469" s="603">
        <f t="shared" si="163"/>
        <v>0</v>
      </c>
      <c r="I6469" s="692"/>
    </row>
    <row r="6470" spans="2:9">
      <c r="B6470" s="599"/>
      <c r="C6470" s="708"/>
      <c r="D6470" s="601" t="str">
        <f>IFERROR(INDEX(INSUMOS!$C:$C,MATCH(C6470,INSUMOS!$B:$B,0)),"")</f>
        <v/>
      </c>
      <c r="E6470" s="478"/>
      <c r="F6470" s="603" t="str">
        <f>IFERROR(INDEX(INSUMOS!$D:$D,MATCH(C6470,INSUMOS!$B:$B,0)),"")</f>
        <v/>
      </c>
      <c r="G6470" s="615"/>
      <c r="H6470" s="603">
        <f t="shared" si="163"/>
        <v>0</v>
      </c>
      <c r="I6470" s="692"/>
    </row>
    <row r="6471" spans="2:9">
      <c r="B6471" s="599"/>
      <c r="C6471" s="708"/>
      <c r="D6471" s="601" t="str">
        <f>IFERROR(INDEX(INSUMOS!$C:$C,MATCH(C6471,INSUMOS!$B:$B,0)),"")</f>
        <v/>
      </c>
      <c r="E6471" s="478"/>
      <c r="F6471" s="603" t="str">
        <f>IFERROR(INDEX(INSUMOS!$D:$D,MATCH(C6471,INSUMOS!$B:$B,0)),"")</f>
        <v/>
      </c>
      <c r="G6471" s="615"/>
      <c r="H6471" s="603">
        <f t="shared" si="163"/>
        <v>0</v>
      </c>
      <c r="I6471" s="692"/>
    </row>
    <row r="6472" spans="2:9">
      <c r="B6472" s="599"/>
      <c r="C6472" s="708"/>
      <c r="D6472" s="601" t="str">
        <f>IFERROR(INDEX(INSUMOS!$C:$C,MATCH(C6472,INSUMOS!$B:$B,0)),"")</f>
        <v/>
      </c>
      <c r="E6472" s="478"/>
      <c r="F6472" s="603" t="str">
        <f>IFERROR(INDEX(INSUMOS!$D:$D,MATCH(C6472,INSUMOS!$B:$B,0)),"")</f>
        <v/>
      </c>
      <c r="G6472" s="615"/>
      <c r="H6472" s="603">
        <f t="shared" si="163"/>
        <v>0</v>
      </c>
      <c r="I6472" s="692"/>
    </row>
    <row r="6473" spans="2:9">
      <c r="B6473" s="599"/>
      <c r="C6473" s="708"/>
      <c r="D6473" s="601" t="str">
        <f>IFERROR(INDEX(INSUMOS!$C:$C,MATCH(C6473,INSUMOS!$B:$B,0)),"")</f>
        <v/>
      </c>
      <c r="E6473" s="712"/>
      <c r="F6473" s="603" t="str">
        <f>IFERROR(INDEX(INSUMOS!$D:$D,MATCH(C6473,INSUMOS!$B:$B,0)),"")</f>
        <v/>
      </c>
      <c r="G6473" s="615"/>
      <c r="H6473" s="603">
        <f t="shared" si="163"/>
        <v>0</v>
      </c>
      <c r="I6473" s="692"/>
    </row>
    <row r="6474" spans="2:9">
      <c r="B6474" s="599"/>
      <c r="C6474" s="606"/>
      <c r="D6474" s="601"/>
      <c r="E6474" s="602"/>
      <c r="F6474" s="602"/>
      <c r="G6474" s="601"/>
      <c r="H6474" s="614" t="s">
        <v>307</v>
      </c>
      <c r="I6474" s="699">
        <f>SUM(H6456:H6473)</f>
        <v>7698</v>
      </c>
    </row>
    <row r="6475" spans="2:9">
      <c r="B6475" s="599"/>
      <c r="C6475" s="691" t="s">
        <v>308</v>
      </c>
      <c r="D6475" s="601"/>
      <c r="E6475" s="602"/>
      <c r="F6475" s="602"/>
      <c r="G6475" s="601"/>
      <c r="H6475" s="602"/>
      <c r="I6475" s="692"/>
    </row>
    <row r="6476" spans="2:9">
      <c r="B6476" s="693" t="s">
        <v>295</v>
      </c>
      <c r="C6476" s="694" t="s">
        <v>296</v>
      </c>
      <c r="D6476" s="598" t="s">
        <v>309</v>
      </c>
      <c r="E6476" s="612" t="s">
        <v>310</v>
      </c>
      <c r="F6476" s="612"/>
      <c r="G6476" s="613" t="s">
        <v>311</v>
      </c>
      <c r="H6476" s="614" t="s">
        <v>301</v>
      </c>
      <c r="I6476" s="692"/>
    </row>
    <row r="6477" spans="2:9">
      <c r="B6477" s="599"/>
      <c r="C6477" s="606" t="s">
        <v>330</v>
      </c>
      <c r="D6477" s="601">
        <v>1</v>
      </c>
      <c r="E6477" s="615">
        <f>IFERROR(INDEX('MANO DE OBRA'!$F:$F,MATCH(C6477,'MANO DE OBRA'!$B:$B,0)),"")</f>
        <v>0.77116642793298318</v>
      </c>
      <c r="F6477" s="603">
        <f>IFERROR(INDEX('MANO DE OBRA'!$J:$J,MATCH(C6477,'MANO DE OBRA'!$B:$B,0)),"")</f>
        <v>169529.21377933328</v>
      </c>
      <c r="G6477" s="83">
        <v>15</v>
      </c>
      <c r="H6477" s="603">
        <f>IFERROR((F6477/G6477)*D6477,0)</f>
        <v>11301.947585288885</v>
      </c>
      <c r="I6477" s="692"/>
    </row>
    <row r="6478" spans="2:9">
      <c r="B6478" s="599"/>
      <c r="C6478" s="606" t="s">
        <v>312</v>
      </c>
      <c r="D6478" s="601">
        <v>1</v>
      </c>
      <c r="E6478" s="615">
        <f>IFERROR(INDEX('MANO DE OBRA'!$F:$F,MATCH(C6478,'MANO DE OBRA'!$B:$B,0)),"")</f>
        <v>0.77116642793298318</v>
      </c>
      <c r="F6478" s="603">
        <f>IFERROR(INDEX('MANO DE OBRA'!$J:$J,MATCH(C6478,'MANO DE OBRA'!$B:$B,0)),"")</f>
        <v>103371.47181666666</v>
      </c>
      <c r="G6478" s="83">
        <f>+G6477</f>
        <v>15</v>
      </c>
      <c r="H6478" s="603">
        <f>IFERROR((F6478/G6478)*D6478,0)</f>
        <v>6891.4314544444442</v>
      </c>
      <c r="I6478" s="692"/>
    </row>
    <row r="6479" spans="2:9">
      <c r="B6479" s="599"/>
      <c r="C6479" s="606"/>
      <c r="D6479" s="601"/>
      <c r="E6479" s="615" t="str">
        <f>IFERROR(INDEX('MANO DE OBRA'!$F:$F,MATCH(C6479,'MANO DE OBRA'!$B:$B,0)),"")</f>
        <v/>
      </c>
      <c r="F6479" s="603" t="str">
        <f>IFERROR(INDEX('MANO DE OBRA'!$J:$J,MATCH(C6479,'MANO DE OBRA'!$B:$B,0)),"")</f>
        <v/>
      </c>
      <c r="G6479" s="83"/>
      <c r="H6479" s="603">
        <f>IFERROR((F6479/G6479)*D6479,0)</f>
        <v>0</v>
      </c>
      <c r="I6479" s="692"/>
    </row>
    <row r="6480" spans="2:9">
      <c r="B6480" s="599"/>
      <c r="C6480" s="723"/>
      <c r="D6480" s="601"/>
      <c r="E6480" s="602"/>
      <c r="F6480" s="603" t="str">
        <f>IFERROR(INDEX('MANO DE OBRA'!$J:$J,MATCH(C6480,'MANO DE OBRA'!$B:$B,0)),"")</f>
        <v/>
      </c>
      <c r="G6480" s="601"/>
      <c r="H6480" s="614" t="s">
        <v>307</v>
      </c>
      <c r="I6480" s="699">
        <f>SUM(H6477:H6479)</f>
        <v>18193.379039733329</v>
      </c>
    </row>
    <row r="6481" spans="2:9">
      <c r="B6481" s="599"/>
      <c r="C6481" s="691" t="s">
        <v>313</v>
      </c>
      <c r="D6481" s="601"/>
      <c r="E6481" s="602"/>
      <c r="F6481" s="602"/>
      <c r="G6481" s="601"/>
      <c r="H6481" s="602"/>
      <c r="I6481" s="692"/>
    </row>
    <row r="6482" spans="2:9" ht="30">
      <c r="B6482" s="693" t="s">
        <v>295</v>
      </c>
      <c r="C6482" s="694" t="s">
        <v>296</v>
      </c>
      <c r="D6482" s="613" t="s">
        <v>238</v>
      </c>
      <c r="E6482" s="613" t="s">
        <v>22</v>
      </c>
      <c r="F6482" s="613" t="s">
        <v>314</v>
      </c>
      <c r="G6482" s="613" t="s">
        <v>315</v>
      </c>
      <c r="H6482" s="613" t="s">
        <v>301</v>
      </c>
      <c r="I6482" s="692"/>
    </row>
    <row r="6483" spans="2:9">
      <c r="B6483" s="599"/>
      <c r="C6483" s="616" t="s">
        <v>316</v>
      </c>
      <c r="D6483" s="615">
        <v>0.05</v>
      </c>
      <c r="E6483" s="602"/>
      <c r="F6483" s="603">
        <f>+I6480</f>
        <v>18193.379039733329</v>
      </c>
      <c r="G6483" s="601">
        <v>1</v>
      </c>
      <c r="H6483" s="603">
        <f>IFERROR(G6483*F6483*D6483,0)</f>
        <v>909.66895198666646</v>
      </c>
      <c r="I6483" s="692"/>
    </row>
    <row r="6484" spans="2:9">
      <c r="B6484" s="599"/>
      <c r="C6484" s="606" t="s">
        <v>325</v>
      </c>
      <c r="D6484" s="601"/>
      <c r="E6484" s="601" t="str">
        <f>IFERROR(INDEX(INSUMOS!$C:$C,MATCH(C6484,INSUMOS!$B:$B,0)),"")</f>
        <v>día</v>
      </c>
      <c r="F6484" s="700">
        <f>IFERROR(INDEX(INSUMOS!$D:$D,MATCH(C6484,INSUMOS!$B:$B,0)),"")</f>
        <v>2900</v>
      </c>
      <c r="G6484" s="701">
        <v>0.25</v>
      </c>
      <c r="H6484" s="603">
        <f>IFERROR(G6484*F6484,0)</f>
        <v>725</v>
      </c>
      <c r="I6484" s="692"/>
    </row>
    <row r="6485" spans="2:9" ht="30">
      <c r="B6485" s="599"/>
      <c r="C6485" s="606" t="s">
        <v>322</v>
      </c>
      <c r="D6485" s="601"/>
      <c r="E6485" s="601" t="str">
        <f>IFERROR(INDEX(INSUMOS!$C:$C,MATCH(C6485,INSUMOS!$B:$B,0)),"")</f>
        <v>día</v>
      </c>
      <c r="F6485" s="700">
        <f>IFERROR(INDEX(INSUMOS!$D:$D,MATCH(C6485,INSUMOS!$B:$B,0)),"")</f>
        <v>248</v>
      </c>
      <c r="G6485" s="701">
        <v>0.25</v>
      </c>
      <c r="H6485" s="603">
        <f>IFERROR(G6485*F6485,0)</f>
        <v>62</v>
      </c>
      <c r="I6485" s="692"/>
    </row>
    <row r="6486" spans="2:9">
      <c r="B6486" s="599"/>
      <c r="C6486" s="662"/>
      <c r="D6486" s="601"/>
      <c r="E6486" s="601" t="str">
        <f>IFERROR(INDEX(INSUMOS!$C:$C,MATCH(C6486,INSUMOS!$B:$B,0)),"")</f>
        <v/>
      </c>
      <c r="F6486" s="700" t="str">
        <f>IFERROR(INDEX(INSUMOS!$D:$D,MATCH(C6486,INSUMOS!$B:$B,0)),"")</f>
        <v/>
      </c>
      <c r="G6486" s="701"/>
      <c r="H6486" s="603">
        <f>IFERROR(G6486*F6486,0)</f>
        <v>0</v>
      </c>
      <c r="I6486" s="692"/>
    </row>
    <row r="6487" spans="2:9">
      <c r="B6487" s="599"/>
      <c r="C6487" s="662"/>
      <c r="D6487" s="601"/>
      <c r="E6487" s="601" t="str">
        <f>IFERROR(INDEX(INSUMOS!$C:$C,MATCH(C6487,INSUMOS!$B:$B,0)),"")</f>
        <v/>
      </c>
      <c r="F6487" s="700" t="str">
        <f>IFERROR(INDEX(INSUMOS!$D:$D,MATCH(C6487,INSUMOS!$B:$B,0)),"")</f>
        <v/>
      </c>
      <c r="G6487" s="701"/>
      <c r="H6487" s="603">
        <f>IFERROR(G6487*F6487,0)</f>
        <v>0</v>
      </c>
      <c r="I6487" s="692"/>
    </row>
    <row r="6488" spans="2:9">
      <c r="B6488" s="599"/>
      <c r="C6488" s="662"/>
      <c r="D6488" s="601"/>
      <c r="E6488" s="601" t="str">
        <f>IFERROR(INDEX(INSUMOS!$C:$C,MATCH(C6488,INSUMOS!$B:$B,0)),"")</f>
        <v/>
      </c>
      <c r="F6488" s="700" t="str">
        <f>IFERROR(INDEX(INSUMOS!$D:$D,MATCH(C6488,INSUMOS!$B:$B,0)),"")</f>
        <v/>
      </c>
      <c r="G6488" s="701"/>
      <c r="H6488" s="603">
        <f>IFERROR(G6488*F6488,0)</f>
        <v>0</v>
      </c>
      <c r="I6488" s="692"/>
    </row>
    <row r="6489" spans="2:9">
      <c r="B6489" s="599"/>
      <c r="C6489" s="606"/>
      <c r="D6489" s="601"/>
      <c r="E6489" s="601" t="str">
        <f>IFERROR(INDEX(INSUMOS!$C:$C,MATCH(C6489,INSUMOS!$B:$B,0)),"")</f>
        <v/>
      </c>
      <c r="F6489" s="602"/>
      <c r="G6489" s="601"/>
      <c r="H6489" s="614" t="s">
        <v>307</v>
      </c>
      <c r="I6489" s="699">
        <f>SUM(H6483:H6488)</f>
        <v>1696.6689519866663</v>
      </c>
    </row>
    <row r="6490" spans="2:9">
      <c r="B6490" s="599"/>
      <c r="C6490" s="691" t="s">
        <v>317</v>
      </c>
      <c r="D6490" s="601"/>
      <c r="E6490" s="602"/>
      <c r="F6490" s="602"/>
      <c r="G6490" s="601"/>
      <c r="H6490" s="602"/>
      <c r="I6490" s="692"/>
    </row>
    <row r="6491" spans="2:9" ht="30">
      <c r="B6491" s="693" t="s">
        <v>295</v>
      </c>
      <c r="C6491" s="694" t="s">
        <v>296</v>
      </c>
      <c r="D6491" s="613" t="s">
        <v>238</v>
      </c>
      <c r="E6491" s="613" t="s">
        <v>22</v>
      </c>
      <c r="F6491" s="613" t="s">
        <v>314</v>
      </c>
      <c r="G6491" s="613" t="s">
        <v>315</v>
      </c>
      <c r="H6491" s="598" t="s">
        <v>301</v>
      </c>
      <c r="I6491" s="692"/>
    </row>
    <row r="6492" spans="2:9">
      <c r="B6492" s="599"/>
      <c r="C6492" s="616" t="s">
        <v>461</v>
      </c>
      <c r="D6492" s="615">
        <v>0.01</v>
      </c>
      <c r="E6492" s="617">
        <v>1</v>
      </c>
      <c r="F6492" s="603">
        <f>+I6480</f>
        <v>18193.379039733329</v>
      </c>
      <c r="G6492" s="601">
        <v>0.01</v>
      </c>
      <c r="H6492" s="603">
        <f>IFERROR(G6492*F6492,0)</f>
        <v>181.9337903973333</v>
      </c>
      <c r="I6492" s="692"/>
    </row>
    <row r="6493" spans="2:9">
      <c r="B6493" s="599"/>
      <c r="C6493" s="662"/>
      <c r="E6493" s="601" t="str">
        <f>IFERROR(INDEX(INSUMOS!$C:$C,MATCH(C6493,INSUMOS!$B:$B,0)),"")</f>
        <v/>
      </c>
      <c r="F6493" s="603" t="str">
        <f>IFERROR(INDEX(INSUMOS!$D:$D,MATCH(C6493,INSUMOS!$B:$B,0)),"")</f>
        <v/>
      </c>
      <c r="G6493" s="601">
        <v>1</v>
      </c>
      <c r="H6493" s="603">
        <f>IFERROR(G6493*F6493,0)</f>
        <v>0</v>
      </c>
      <c r="I6493" s="692"/>
    </row>
    <row r="6494" spans="2:9">
      <c r="B6494" s="599"/>
      <c r="C6494" s="606"/>
      <c r="D6494" s="601" t="str">
        <f>IFERROR(INDEX(INSUMOS!$C:$C,MATCH(C6494,INSUMOS!$B:$B,0)),"")</f>
        <v/>
      </c>
      <c r="E6494" s="602"/>
      <c r="F6494" s="603" t="str">
        <f>IFERROR(INDEX(INSUMOS!$D:$D,MATCH(C6494,INSUMOS!$B:$B,0)),"")</f>
        <v/>
      </c>
      <c r="G6494" s="601"/>
      <c r="H6494" s="603">
        <f>IFERROR(G6494*F6494,0)</f>
        <v>0</v>
      </c>
      <c r="I6494" s="692"/>
    </row>
    <row r="6495" spans="2:9" ht="15.75" thickBot="1">
      <c r="B6495" s="702"/>
      <c r="C6495" s="703"/>
      <c r="D6495" s="704"/>
      <c r="E6495" s="705"/>
      <c r="F6495" s="705"/>
      <c r="G6495" s="704"/>
      <c r="H6495" s="706" t="s">
        <v>307</v>
      </c>
      <c r="I6495" s="707">
        <f>SUM(H6492:H6494)</f>
        <v>181.9337903973333</v>
      </c>
    </row>
    <row r="6496" spans="2:9" ht="15.75" thickBot="1"/>
    <row r="6497" spans="2:10" ht="33" customHeight="1" thickBot="1">
      <c r="B6497" s="571"/>
      <c r="C6497" s="572" t="str">
        <f>+$C$2</f>
        <v>MANTENIMIENTO RESTAURANTES ESCOLARES</v>
      </c>
      <c r="D6497" s="573"/>
      <c r="E6497" s="573"/>
      <c r="F6497" s="573"/>
      <c r="G6497" s="574"/>
      <c r="H6497" s="575"/>
      <c r="I6497" s="576"/>
    </row>
    <row r="6498" spans="2:10" ht="33" customHeight="1" thickBot="1">
      <c r="B6498" s="577"/>
      <c r="C6498" s="578" t="str">
        <f>+$C$3</f>
        <v>GOBERNACION DE ANTIOQUIA</v>
      </c>
      <c r="D6498" s="579"/>
      <c r="E6498" s="579"/>
      <c r="F6498" s="579"/>
      <c r="G6498" s="580"/>
      <c r="H6498" s="581"/>
      <c r="I6498" s="582"/>
    </row>
    <row r="6499" spans="2:10" ht="15.75" thickBot="1">
      <c r="B6499" s="593"/>
      <c r="I6499" s="595"/>
    </row>
    <row r="6500" spans="2:10" ht="15.75" thickBot="1">
      <c r="B6500" s="523" t="s">
        <v>6</v>
      </c>
      <c r="C6500" s="773" t="str">
        <f>INDEX(ACTIVIDADES!$C:$C,MATCH(B6501,ACTIVIDADES!$B:$B,0))</f>
        <v>Suministro y aplicación PINTURA ESMALTE BASE ACEITE SOBRE PUERTAS,VENTANAS, REJAS. Incluye lijado de superficie.</v>
      </c>
      <c r="D6500" s="774"/>
      <c r="E6500" s="774"/>
      <c r="F6500" s="774"/>
      <c r="G6500" s="775"/>
      <c r="H6500" s="587" t="s">
        <v>289</v>
      </c>
      <c r="I6500" s="588" t="s">
        <v>290</v>
      </c>
    </row>
    <row r="6501" spans="2:10">
      <c r="B6501" s="779">
        <f>+ACTIVIDADES!B195</f>
        <v>17.060000000000009</v>
      </c>
      <c r="C6501" s="776"/>
      <c r="D6501" s="777"/>
      <c r="E6501" s="777"/>
      <c r="F6501" s="777"/>
      <c r="G6501" s="778"/>
      <c r="H6501" s="585">
        <f>IF(I6504=0,0,I6525/I6504)</f>
        <v>0.30936328311078465</v>
      </c>
      <c r="I6501" s="688">
        <f>IF(I6504=0,0,I6531/I6504)</f>
        <v>0.65154407253699564</v>
      </c>
    </row>
    <row r="6502" spans="2:10" ht="15.75" thickBot="1">
      <c r="B6502" s="780"/>
      <c r="C6502" s="776"/>
      <c r="D6502" s="777"/>
      <c r="E6502" s="777"/>
      <c r="F6502" s="777"/>
      <c r="G6502" s="778"/>
      <c r="H6502" s="587" t="s">
        <v>291</v>
      </c>
      <c r="I6502" s="588" t="s">
        <v>292</v>
      </c>
    </row>
    <row r="6503" spans="2:10" ht="15.75" thickBot="1">
      <c r="B6503" s="523" t="s">
        <v>22</v>
      </c>
      <c r="C6503" s="776"/>
      <c r="D6503" s="777"/>
      <c r="E6503" s="777"/>
      <c r="F6503" s="777"/>
      <c r="G6503" s="778"/>
      <c r="H6503" s="585">
        <f>IF(I6504=0,0,I6540/I6504)</f>
        <v>3.2577203626849786E-2</v>
      </c>
      <c r="I6503" s="688">
        <f>IF(I6504=0,0,I6546/I6504)</f>
        <v>6.5154407253699568E-3</v>
      </c>
    </row>
    <row r="6504" spans="2:10">
      <c r="B6504" s="565" t="str">
        <f>INDEX(ACTIVIDADES!$D:$D,MATCH(B6501,ACTIVIDADES!$B:$B,0))</f>
        <v>m²</v>
      </c>
      <c r="C6504" s="776"/>
      <c r="D6504" s="777"/>
      <c r="E6504" s="777"/>
      <c r="F6504" s="777"/>
      <c r="G6504" s="778"/>
      <c r="H6504" s="689" t="s">
        <v>293</v>
      </c>
      <c r="I6504" s="690">
        <f>SUM(I6525:I6546)</f>
        <v>27923.481782117327</v>
      </c>
      <c r="J6504" s="570">
        <f>+B6501</f>
        <v>17.060000000000009</v>
      </c>
    </row>
    <row r="6505" spans="2:10">
      <c r="B6505" s="599"/>
      <c r="C6505" s="691" t="s">
        <v>294</v>
      </c>
      <c r="D6505" s="601"/>
      <c r="E6505" s="602"/>
      <c r="F6505" s="602"/>
      <c r="G6505" s="601"/>
      <c r="H6505" s="602"/>
      <c r="I6505" s="692"/>
    </row>
    <row r="6506" spans="2:10">
      <c r="B6506" s="693" t="s">
        <v>295</v>
      </c>
      <c r="C6506" s="694" t="s">
        <v>296</v>
      </c>
      <c r="D6506" s="598" t="s">
        <v>297</v>
      </c>
      <c r="E6506" s="598" t="s">
        <v>298</v>
      </c>
      <c r="F6506" s="598" t="s">
        <v>299</v>
      </c>
      <c r="G6506" s="598" t="s">
        <v>300</v>
      </c>
      <c r="H6506" s="598" t="s">
        <v>301</v>
      </c>
      <c r="I6506" s="692"/>
    </row>
    <row r="6507" spans="2:10">
      <c r="B6507" s="599"/>
      <c r="C6507" s="600" t="s">
        <v>422</v>
      </c>
      <c r="D6507" s="601" t="str">
        <f>IFERROR(INDEX(INSUMOS!$C:$C,MATCH(C6507,INSUMOS!$B:$B,0)),"")</f>
        <v>un</v>
      </c>
      <c r="E6507" s="724">
        <v>0.11</v>
      </c>
      <c r="F6507" s="603">
        <f>IFERROR(INDEX(INSUMOS!$D:$D,MATCH(C6507,INSUMOS!$B:$B,0)),"")</f>
        <v>1350</v>
      </c>
      <c r="G6507" s="615"/>
      <c r="H6507" s="603">
        <f>IFERROR(G6507*F6507*E6507+F6507*E6507,0)</f>
        <v>148.5</v>
      </c>
      <c r="I6507" s="692"/>
    </row>
    <row r="6508" spans="2:10">
      <c r="B6508" s="599"/>
      <c r="C6508" s="636" t="s">
        <v>410</v>
      </c>
      <c r="D6508" s="601" t="str">
        <f>IFERROR(INDEX(INSUMOS!$C:$C,MATCH(C6508,INSUMOS!$B:$B,0)),"")</f>
        <v>gal</v>
      </c>
      <c r="E6508" s="478">
        <v>0.1</v>
      </c>
      <c r="F6508" s="603">
        <f>IFERROR(INDEX(INSUMOS!$D:$D,MATCH(C6508,INSUMOS!$B:$B,0)),"")</f>
        <v>84900</v>
      </c>
      <c r="G6508" s="615"/>
      <c r="H6508" s="603">
        <f t="shared" ref="H6508:H6524" si="164">IFERROR(G6508*F6508*E6508+F6508*E6508,0)</f>
        <v>8490</v>
      </c>
      <c r="I6508" s="692"/>
    </row>
    <row r="6509" spans="2:10">
      <c r="B6509" s="599"/>
      <c r="C6509" s="645"/>
      <c r="D6509" s="601" t="str">
        <f>IFERROR(INDEX(INSUMOS!$C:$C,MATCH(C6509,INSUMOS!$B:$B,0)),"")</f>
        <v/>
      </c>
      <c r="E6509" s="478"/>
      <c r="F6509" s="603" t="str">
        <f>IFERROR(INDEX(INSUMOS!$D:$D,MATCH(C6509,INSUMOS!$B:$B,0)),"")</f>
        <v/>
      </c>
      <c r="G6509" s="615"/>
      <c r="H6509" s="603">
        <f t="shared" si="164"/>
        <v>0</v>
      </c>
      <c r="I6509" s="692"/>
    </row>
    <row r="6510" spans="2:10">
      <c r="B6510" s="599"/>
      <c r="C6510" s="636"/>
      <c r="D6510" s="601" t="str">
        <f>IFERROR(INDEX(INSUMOS!$C:$C,MATCH(C6510,INSUMOS!$B:$B,0)),"")</f>
        <v/>
      </c>
      <c r="E6510" s="478"/>
      <c r="F6510" s="603" t="str">
        <f>IFERROR(INDEX(INSUMOS!$D:$D,MATCH(C6510,INSUMOS!$B:$B,0)),"")</f>
        <v/>
      </c>
      <c r="G6510" s="615"/>
      <c r="H6510" s="603">
        <f t="shared" si="164"/>
        <v>0</v>
      </c>
      <c r="I6510" s="692"/>
    </row>
    <row r="6511" spans="2:10">
      <c r="B6511" s="599"/>
      <c r="C6511" s="645"/>
      <c r="D6511" s="601" t="str">
        <f>IFERROR(INDEX(INSUMOS!$C:$C,MATCH(C6511,INSUMOS!$B:$B,0)),"")</f>
        <v/>
      </c>
      <c r="E6511" s="478"/>
      <c r="F6511" s="603" t="str">
        <f>IFERROR(INDEX(INSUMOS!$D:$D,MATCH(C6511,INSUMOS!$B:$B,0)),"")</f>
        <v/>
      </c>
      <c r="G6511" s="615"/>
      <c r="H6511" s="603">
        <f t="shared" si="164"/>
        <v>0</v>
      </c>
      <c r="I6511" s="692"/>
    </row>
    <row r="6512" spans="2:10">
      <c r="B6512" s="599"/>
      <c r="C6512" s="645"/>
      <c r="D6512" s="601" t="str">
        <f>IFERROR(INDEX(INSUMOS!$C:$C,MATCH(C6512,INSUMOS!$B:$B,0)),"")</f>
        <v/>
      </c>
      <c r="E6512" s="647"/>
      <c r="F6512" s="603" t="str">
        <f>IFERROR(INDEX(INSUMOS!$D:$D,MATCH(C6512,INSUMOS!$B:$B,0)),"")</f>
        <v/>
      </c>
      <c r="G6512" s="615"/>
      <c r="H6512" s="603">
        <f t="shared" si="164"/>
        <v>0</v>
      </c>
      <c r="I6512" s="692"/>
    </row>
    <row r="6513" spans="2:9">
      <c r="B6513" s="599"/>
      <c r="C6513" s="708"/>
      <c r="D6513" s="601" t="str">
        <f>IFERROR(INDEX(INSUMOS!$C:$C,MATCH(C6513,INSUMOS!$B:$B,0)),"")</f>
        <v/>
      </c>
      <c r="E6513" s="478"/>
      <c r="F6513" s="603" t="str">
        <f>IFERROR(INDEX(INSUMOS!$D:$D,MATCH(C6513,INSUMOS!$B:$B,0)),"")</f>
        <v/>
      </c>
      <c r="G6513" s="615"/>
      <c r="H6513" s="603">
        <f t="shared" si="164"/>
        <v>0</v>
      </c>
      <c r="I6513" s="692"/>
    </row>
    <row r="6514" spans="2:9">
      <c r="B6514" s="599"/>
      <c r="C6514" s="708"/>
      <c r="D6514" s="601" t="str">
        <f>IFERROR(INDEX(INSUMOS!$C:$C,MATCH(C6514,INSUMOS!$B:$B,0)),"")</f>
        <v/>
      </c>
      <c r="E6514" s="478"/>
      <c r="F6514" s="603" t="str">
        <f>IFERROR(INDEX(INSUMOS!$D:$D,MATCH(C6514,INSUMOS!$B:$B,0)),"")</f>
        <v/>
      </c>
      <c r="G6514" s="615"/>
      <c r="H6514" s="603">
        <f t="shared" si="164"/>
        <v>0</v>
      </c>
      <c r="I6514" s="692"/>
    </row>
    <row r="6515" spans="2:9">
      <c r="B6515" s="599"/>
      <c r="C6515" s="708"/>
      <c r="D6515" s="601" t="str">
        <f>IFERROR(INDEX(INSUMOS!$C:$C,MATCH(C6515,INSUMOS!$B:$B,0)),"")</f>
        <v/>
      </c>
      <c r="E6515" s="478"/>
      <c r="F6515" s="603" t="str">
        <f>IFERROR(INDEX(INSUMOS!$D:$D,MATCH(C6515,INSUMOS!$B:$B,0)),"")</f>
        <v/>
      </c>
      <c r="G6515" s="615"/>
      <c r="H6515" s="603">
        <f t="shared" si="164"/>
        <v>0</v>
      </c>
      <c r="I6515" s="692"/>
    </row>
    <row r="6516" spans="2:9">
      <c r="B6516" s="599"/>
      <c r="C6516" s="708"/>
      <c r="D6516" s="601" t="str">
        <f>IFERROR(INDEX(INSUMOS!$C:$C,MATCH(C6516,INSUMOS!$B:$B,0)),"")</f>
        <v/>
      </c>
      <c r="E6516" s="478"/>
      <c r="F6516" s="603" t="str">
        <f>IFERROR(INDEX(INSUMOS!$D:$D,MATCH(C6516,INSUMOS!$B:$B,0)),"")</f>
        <v/>
      </c>
      <c r="G6516" s="615"/>
      <c r="H6516" s="603">
        <f t="shared" si="164"/>
        <v>0</v>
      </c>
      <c r="I6516" s="692"/>
    </row>
    <row r="6517" spans="2:9">
      <c r="B6517" s="599"/>
      <c r="C6517" s="708"/>
      <c r="D6517" s="601" t="str">
        <f>IFERROR(INDEX(INSUMOS!$C:$C,MATCH(C6517,INSUMOS!$B:$B,0)),"")</f>
        <v/>
      </c>
      <c r="E6517" s="478"/>
      <c r="F6517" s="603" t="str">
        <f>IFERROR(INDEX(INSUMOS!$D:$D,MATCH(C6517,INSUMOS!$B:$B,0)),"")</f>
        <v/>
      </c>
      <c r="G6517" s="615"/>
      <c r="H6517" s="603">
        <f t="shared" si="164"/>
        <v>0</v>
      </c>
      <c r="I6517" s="692"/>
    </row>
    <row r="6518" spans="2:9">
      <c r="B6518" s="599"/>
      <c r="C6518" s="708"/>
      <c r="D6518" s="601" t="str">
        <f>IFERROR(INDEX(INSUMOS!$C:$C,MATCH(C6518,INSUMOS!$B:$B,0)),"")</f>
        <v/>
      </c>
      <c r="E6518" s="478"/>
      <c r="F6518" s="603" t="str">
        <f>IFERROR(INDEX(INSUMOS!$D:$D,MATCH(C6518,INSUMOS!$B:$B,0)),"")</f>
        <v/>
      </c>
      <c r="G6518" s="615"/>
      <c r="H6518" s="603">
        <f t="shared" si="164"/>
        <v>0</v>
      </c>
      <c r="I6518" s="692"/>
    </row>
    <row r="6519" spans="2:9">
      <c r="B6519" s="599"/>
      <c r="C6519" s="708"/>
      <c r="D6519" s="601" t="str">
        <f>IFERROR(INDEX(INSUMOS!$C:$C,MATCH(C6519,INSUMOS!$B:$B,0)),"")</f>
        <v/>
      </c>
      <c r="E6519" s="478"/>
      <c r="F6519" s="603" t="str">
        <f>IFERROR(INDEX(INSUMOS!$D:$D,MATCH(C6519,INSUMOS!$B:$B,0)),"")</f>
        <v/>
      </c>
      <c r="G6519" s="615"/>
      <c r="H6519" s="603">
        <f t="shared" si="164"/>
        <v>0</v>
      </c>
      <c r="I6519" s="692"/>
    </row>
    <row r="6520" spans="2:9">
      <c r="B6520" s="599"/>
      <c r="C6520" s="708"/>
      <c r="D6520" s="601" t="str">
        <f>IFERROR(INDEX(INSUMOS!$C:$C,MATCH(C6520,INSUMOS!$B:$B,0)),"")</f>
        <v/>
      </c>
      <c r="E6520" s="478"/>
      <c r="F6520" s="603" t="str">
        <f>IFERROR(INDEX(INSUMOS!$D:$D,MATCH(C6520,INSUMOS!$B:$B,0)),"")</f>
        <v/>
      </c>
      <c r="G6520" s="615"/>
      <c r="H6520" s="603">
        <f t="shared" si="164"/>
        <v>0</v>
      </c>
      <c r="I6520" s="692"/>
    </row>
    <row r="6521" spans="2:9">
      <c r="B6521" s="599"/>
      <c r="C6521" s="708"/>
      <c r="D6521" s="601" t="str">
        <f>IFERROR(INDEX(INSUMOS!$C:$C,MATCH(C6521,INSUMOS!$B:$B,0)),"")</f>
        <v/>
      </c>
      <c r="E6521" s="478"/>
      <c r="F6521" s="603" t="str">
        <f>IFERROR(INDEX(INSUMOS!$D:$D,MATCH(C6521,INSUMOS!$B:$B,0)),"")</f>
        <v/>
      </c>
      <c r="G6521" s="615"/>
      <c r="H6521" s="603">
        <f t="shared" si="164"/>
        <v>0</v>
      </c>
      <c r="I6521" s="692"/>
    </row>
    <row r="6522" spans="2:9">
      <c r="B6522" s="599"/>
      <c r="C6522" s="708"/>
      <c r="D6522" s="601" t="str">
        <f>IFERROR(INDEX(INSUMOS!$C:$C,MATCH(C6522,INSUMOS!$B:$B,0)),"")</f>
        <v/>
      </c>
      <c r="E6522" s="478"/>
      <c r="F6522" s="603" t="str">
        <f>IFERROR(INDEX(INSUMOS!$D:$D,MATCH(C6522,INSUMOS!$B:$B,0)),"")</f>
        <v/>
      </c>
      <c r="G6522" s="615"/>
      <c r="H6522" s="603">
        <f t="shared" si="164"/>
        <v>0</v>
      </c>
      <c r="I6522" s="692"/>
    </row>
    <row r="6523" spans="2:9">
      <c r="B6523" s="599"/>
      <c r="C6523" s="708"/>
      <c r="D6523" s="601" t="str">
        <f>IFERROR(INDEX(INSUMOS!$C:$C,MATCH(C6523,INSUMOS!$B:$B,0)),"")</f>
        <v/>
      </c>
      <c r="E6523" s="478"/>
      <c r="F6523" s="603" t="str">
        <f>IFERROR(INDEX(INSUMOS!$D:$D,MATCH(C6523,INSUMOS!$B:$B,0)),"")</f>
        <v/>
      </c>
      <c r="G6523" s="615"/>
      <c r="H6523" s="603">
        <f t="shared" si="164"/>
        <v>0</v>
      </c>
      <c r="I6523" s="692"/>
    </row>
    <row r="6524" spans="2:9">
      <c r="B6524" s="599"/>
      <c r="C6524" s="708"/>
      <c r="D6524" s="601" t="str">
        <f>IFERROR(INDEX(INSUMOS!$C:$C,MATCH(C6524,INSUMOS!$B:$B,0)),"")</f>
        <v/>
      </c>
      <c r="E6524" s="712"/>
      <c r="F6524" s="603" t="str">
        <f>IFERROR(INDEX(INSUMOS!$D:$D,MATCH(C6524,INSUMOS!$B:$B,0)),"")</f>
        <v/>
      </c>
      <c r="G6524" s="615"/>
      <c r="H6524" s="603">
        <f t="shared" si="164"/>
        <v>0</v>
      </c>
      <c r="I6524" s="692"/>
    </row>
    <row r="6525" spans="2:9">
      <c r="B6525" s="599"/>
      <c r="C6525" s="606"/>
      <c r="D6525" s="601"/>
      <c r="E6525" s="602"/>
      <c r="F6525" s="602"/>
      <c r="G6525" s="601"/>
      <c r="H6525" s="614" t="s">
        <v>307</v>
      </c>
      <c r="I6525" s="699">
        <f>SUM(H6507:H6524)</f>
        <v>8638.5</v>
      </c>
    </row>
    <row r="6526" spans="2:9">
      <c r="B6526" s="599"/>
      <c r="C6526" s="691" t="s">
        <v>308</v>
      </c>
      <c r="D6526" s="601"/>
      <c r="E6526" s="602"/>
      <c r="F6526" s="602"/>
      <c r="G6526" s="601"/>
      <c r="H6526" s="602"/>
      <c r="I6526" s="692"/>
    </row>
    <row r="6527" spans="2:9">
      <c r="B6527" s="693" t="s">
        <v>295</v>
      </c>
      <c r="C6527" s="694" t="s">
        <v>296</v>
      </c>
      <c r="D6527" s="598" t="s">
        <v>309</v>
      </c>
      <c r="E6527" s="612" t="s">
        <v>310</v>
      </c>
      <c r="F6527" s="612"/>
      <c r="G6527" s="613" t="s">
        <v>311</v>
      </c>
      <c r="H6527" s="614" t="s">
        <v>301</v>
      </c>
      <c r="I6527" s="692"/>
    </row>
    <row r="6528" spans="2:9">
      <c r="B6528" s="599"/>
      <c r="C6528" s="606" t="s">
        <v>330</v>
      </c>
      <c r="D6528" s="601">
        <v>1</v>
      </c>
      <c r="E6528" s="615">
        <f>IFERROR(INDEX('MANO DE OBRA'!$F:$F,MATCH(C6528,'MANO DE OBRA'!$B:$B,0)),"")</f>
        <v>0.77116642793298318</v>
      </c>
      <c r="F6528" s="603">
        <f>IFERROR(INDEX('MANO DE OBRA'!$J:$J,MATCH(C6528,'MANO DE OBRA'!$B:$B,0)),"")</f>
        <v>169529.21377933328</v>
      </c>
      <c r="G6528" s="83">
        <v>15</v>
      </c>
      <c r="H6528" s="603">
        <f>IFERROR((F6528/G6528)*D6528,0)</f>
        <v>11301.947585288885</v>
      </c>
      <c r="I6528" s="692"/>
    </row>
    <row r="6529" spans="2:9">
      <c r="B6529" s="599"/>
      <c r="C6529" s="606" t="s">
        <v>312</v>
      </c>
      <c r="D6529" s="601">
        <v>1</v>
      </c>
      <c r="E6529" s="615">
        <f>IFERROR(INDEX('MANO DE OBRA'!$F:$F,MATCH(C6529,'MANO DE OBRA'!$B:$B,0)),"")</f>
        <v>0.77116642793298318</v>
      </c>
      <c r="F6529" s="603">
        <f>IFERROR(INDEX('MANO DE OBRA'!$J:$J,MATCH(C6529,'MANO DE OBRA'!$B:$B,0)),"")</f>
        <v>103371.47181666666</v>
      </c>
      <c r="G6529" s="83">
        <f>+G6528</f>
        <v>15</v>
      </c>
      <c r="H6529" s="603">
        <f>IFERROR((F6529/G6529)*D6529,0)</f>
        <v>6891.4314544444442</v>
      </c>
      <c r="I6529" s="692"/>
    </row>
    <row r="6530" spans="2:9">
      <c r="B6530" s="599"/>
      <c r="C6530" s="606"/>
      <c r="D6530" s="601"/>
      <c r="E6530" s="615" t="str">
        <f>IFERROR(INDEX('MANO DE OBRA'!$F:$F,MATCH(C6530,'MANO DE OBRA'!$B:$B,0)),"")</f>
        <v/>
      </c>
      <c r="F6530" s="603" t="str">
        <f>IFERROR(INDEX('MANO DE OBRA'!$J:$J,MATCH(C6530,'MANO DE OBRA'!$B:$B,0)),"")</f>
        <v/>
      </c>
      <c r="G6530" s="83"/>
      <c r="H6530" s="603">
        <f>IFERROR((F6530/G6530)*D6530,0)</f>
        <v>0</v>
      </c>
      <c r="I6530" s="692"/>
    </row>
    <row r="6531" spans="2:9">
      <c r="B6531" s="599"/>
      <c r="C6531" s="723"/>
      <c r="D6531" s="601"/>
      <c r="E6531" s="602"/>
      <c r="F6531" s="603" t="str">
        <f>IFERROR(INDEX('MANO DE OBRA'!$J:$J,MATCH(C6531,'MANO DE OBRA'!$B:$B,0)),"")</f>
        <v/>
      </c>
      <c r="G6531" s="601"/>
      <c r="H6531" s="614" t="s">
        <v>307</v>
      </c>
      <c r="I6531" s="699">
        <f>SUM(H6528:H6530)</f>
        <v>18193.379039733329</v>
      </c>
    </row>
    <row r="6532" spans="2:9">
      <c r="B6532" s="599"/>
      <c r="C6532" s="691" t="s">
        <v>313</v>
      </c>
      <c r="D6532" s="601"/>
      <c r="E6532" s="602"/>
      <c r="F6532" s="602"/>
      <c r="G6532" s="601"/>
      <c r="H6532" s="602"/>
      <c r="I6532" s="692"/>
    </row>
    <row r="6533" spans="2:9" ht="30">
      <c r="B6533" s="693" t="s">
        <v>295</v>
      </c>
      <c r="C6533" s="694" t="s">
        <v>296</v>
      </c>
      <c r="D6533" s="613" t="s">
        <v>238</v>
      </c>
      <c r="E6533" s="613" t="s">
        <v>22</v>
      </c>
      <c r="F6533" s="613" t="s">
        <v>314</v>
      </c>
      <c r="G6533" s="613" t="s">
        <v>315</v>
      </c>
      <c r="H6533" s="613" t="s">
        <v>301</v>
      </c>
      <c r="I6533" s="692"/>
    </row>
    <row r="6534" spans="2:9">
      <c r="B6534" s="599"/>
      <c r="C6534" s="616" t="s">
        <v>316</v>
      </c>
      <c r="D6534" s="615">
        <v>0.05</v>
      </c>
      <c r="E6534" s="602"/>
      <c r="F6534" s="603">
        <f>+I6531</f>
        <v>18193.379039733329</v>
      </c>
      <c r="G6534" s="601">
        <v>1</v>
      </c>
      <c r="H6534" s="603">
        <f>IFERROR(G6534*F6534*D6534,0)</f>
        <v>909.66895198666646</v>
      </c>
      <c r="I6534" s="692"/>
    </row>
    <row r="6535" spans="2:9">
      <c r="B6535" s="599"/>
      <c r="C6535" s="606"/>
      <c r="D6535" s="601"/>
      <c r="E6535" s="601" t="str">
        <f>IFERROR(INDEX(INSUMOS!$C:$C,MATCH(C6535,INSUMOS!$B:$B,0)),"")</f>
        <v/>
      </c>
      <c r="F6535" s="700" t="str">
        <f>IFERROR(INDEX(INSUMOS!$D:$D,MATCH(C6535,INSUMOS!$B:$B,0)),"")</f>
        <v/>
      </c>
      <c r="G6535" s="701"/>
      <c r="H6535" s="603">
        <f>IFERROR(G6535*F6535,0)</f>
        <v>0</v>
      </c>
      <c r="I6535" s="692"/>
    </row>
    <row r="6536" spans="2:9">
      <c r="B6536" s="599"/>
      <c r="C6536" s="606"/>
      <c r="D6536" s="601"/>
      <c r="E6536" s="601" t="str">
        <f>IFERROR(INDEX(INSUMOS!$C:$C,MATCH(C6536,INSUMOS!$B:$B,0)),"")</f>
        <v/>
      </c>
      <c r="F6536" s="700" t="str">
        <f>IFERROR(INDEX(INSUMOS!$D:$D,MATCH(C6536,INSUMOS!$B:$B,0)),"")</f>
        <v/>
      </c>
      <c r="G6536" s="701"/>
      <c r="H6536" s="603">
        <f>IFERROR(G6536*F6536,0)</f>
        <v>0</v>
      </c>
      <c r="I6536" s="692"/>
    </row>
    <row r="6537" spans="2:9">
      <c r="B6537" s="599"/>
      <c r="C6537" s="662"/>
      <c r="D6537" s="601"/>
      <c r="E6537" s="601" t="str">
        <f>IFERROR(INDEX(INSUMOS!$C:$C,MATCH(C6537,INSUMOS!$B:$B,0)),"")</f>
        <v/>
      </c>
      <c r="F6537" s="700" t="str">
        <f>IFERROR(INDEX(INSUMOS!$D:$D,MATCH(C6537,INSUMOS!$B:$B,0)),"")</f>
        <v/>
      </c>
      <c r="G6537" s="701"/>
      <c r="H6537" s="603">
        <f>IFERROR(G6537*F6537,0)</f>
        <v>0</v>
      </c>
      <c r="I6537" s="692"/>
    </row>
    <row r="6538" spans="2:9">
      <c r="B6538" s="599"/>
      <c r="C6538" s="662"/>
      <c r="D6538" s="601"/>
      <c r="E6538" s="601" t="str">
        <f>IFERROR(INDEX(INSUMOS!$C:$C,MATCH(C6538,INSUMOS!$B:$B,0)),"")</f>
        <v/>
      </c>
      <c r="F6538" s="700" t="str">
        <f>IFERROR(INDEX(INSUMOS!$D:$D,MATCH(C6538,INSUMOS!$B:$B,0)),"")</f>
        <v/>
      </c>
      <c r="G6538" s="701"/>
      <c r="H6538" s="603">
        <f>IFERROR(G6538*F6538,0)</f>
        <v>0</v>
      </c>
      <c r="I6538" s="692"/>
    </row>
    <row r="6539" spans="2:9">
      <c r="B6539" s="599"/>
      <c r="C6539" s="662"/>
      <c r="D6539" s="601"/>
      <c r="E6539" s="601" t="str">
        <f>IFERROR(INDEX(INSUMOS!$C:$C,MATCH(C6539,INSUMOS!$B:$B,0)),"")</f>
        <v/>
      </c>
      <c r="F6539" s="700" t="str">
        <f>IFERROR(INDEX(INSUMOS!$D:$D,MATCH(C6539,INSUMOS!$B:$B,0)),"")</f>
        <v/>
      </c>
      <c r="G6539" s="701"/>
      <c r="H6539" s="603">
        <f>IFERROR(G6539*F6539,0)</f>
        <v>0</v>
      </c>
      <c r="I6539" s="692"/>
    </row>
    <row r="6540" spans="2:9">
      <c r="B6540" s="599"/>
      <c r="C6540" s="606"/>
      <c r="D6540" s="601"/>
      <c r="E6540" s="601" t="str">
        <f>IFERROR(INDEX(INSUMOS!$C:$C,MATCH(C6540,INSUMOS!$B:$B,0)),"")</f>
        <v/>
      </c>
      <c r="F6540" s="602"/>
      <c r="G6540" s="601"/>
      <c r="H6540" s="614" t="s">
        <v>307</v>
      </c>
      <c r="I6540" s="699">
        <f>SUM(H6534:H6539)</f>
        <v>909.66895198666646</v>
      </c>
    </row>
    <row r="6541" spans="2:9">
      <c r="B6541" s="599"/>
      <c r="C6541" s="691" t="s">
        <v>317</v>
      </c>
      <c r="D6541" s="601"/>
      <c r="E6541" s="602"/>
      <c r="F6541" s="602"/>
      <c r="G6541" s="601"/>
      <c r="H6541" s="602"/>
      <c r="I6541" s="692"/>
    </row>
    <row r="6542" spans="2:9" ht="30">
      <c r="B6542" s="693" t="s">
        <v>295</v>
      </c>
      <c r="C6542" s="694" t="s">
        <v>296</v>
      </c>
      <c r="D6542" s="613" t="s">
        <v>238</v>
      </c>
      <c r="E6542" s="613" t="s">
        <v>22</v>
      </c>
      <c r="F6542" s="613" t="s">
        <v>314</v>
      </c>
      <c r="G6542" s="613" t="s">
        <v>315</v>
      </c>
      <c r="H6542" s="598" t="s">
        <v>301</v>
      </c>
      <c r="I6542" s="692"/>
    </row>
    <row r="6543" spans="2:9">
      <c r="B6543" s="599"/>
      <c r="C6543" s="616" t="s">
        <v>461</v>
      </c>
      <c r="D6543" s="615">
        <v>0.01</v>
      </c>
      <c r="E6543" s="617">
        <v>1</v>
      </c>
      <c r="F6543" s="603">
        <f>+I6531</f>
        <v>18193.379039733329</v>
      </c>
      <c r="G6543" s="601">
        <v>0.01</v>
      </c>
      <c r="H6543" s="603">
        <f>IFERROR(G6543*F6543,0)</f>
        <v>181.9337903973333</v>
      </c>
      <c r="I6543" s="692"/>
    </row>
    <row r="6544" spans="2:9">
      <c r="B6544" s="599"/>
      <c r="C6544" s="662"/>
      <c r="E6544" s="601" t="str">
        <f>IFERROR(INDEX(INSUMOS!$C:$C,MATCH(C6544,INSUMOS!$B:$B,0)),"")</f>
        <v/>
      </c>
      <c r="F6544" s="603" t="str">
        <f>IFERROR(INDEX(INSUMOS!$D:$D,MATCH(C6544,INSUMOS!$B:$B,0)),"")</f>
        <v/>
      </c>
      <c r="G6544" s="601">
        <v>1</v>
      </c>
      <c r="H6544" s="603">
        <f>IFERROR(G6544*F6544,0)</f>
        <v>0</v>
      </c>
      <c r="I6544" s="692"/>
    </row>
    <row r="6545" spans="2:10">
      <c r="B6545" s="599"/>
      <c r="C6545" s="606"/>
      <c r="D6545" s="601" t="str">
        <f>IFERROR(INDEX(INSUMOS!$C:$C,MATCH(C6545,INSUMOS!$B:$B,0)),"")</f>
        <v/>
      </c>
      <c r="E6545" s="602"/>
      <c r="F6545" s="603" t="str">
        <f>IFERROR(INDEX(INSUMOS!$D:$D,MATCH(C6545,INSUMOS!$B:$B,0)),"")</f>
        <v/>
      </c>
      <c r="G6545" s="601"/>
      <c r="H6545" s="603">
        <f>IFERROR(G6545*F6545,0)</f>
        <v>0</v>
      </c>
      <c r="I6545" s="692"/>
    </row>
    <row r="6546" spans="2:10" ht="15.75" thickBot="1">
      <c r="B6546" s="702"/>
      <c r="C6546" s="703"/>
      <c r="D6546" s="704"/>
      <c r="E6546" s="705"/>
      <c r="F6546" s="705"/>
      <c r="G6546" s="704"/>
      <c r="H6546" s="706" t="s">
        <v>307</v>
      </c>
      <c r="I6546" s="707">
        <f>SUM(H6543:H6545)</f>
        <v>181.9337903973333</v>
      </c>
    </row>
    <row r="6547" spans="2:10" ht="15.75" thickBot="1"/>
    <row r="6548" spans="2:10" ht="33" customHeight="1" thickBot="1">
      <c r="B6548" s="571"/>
      <c r="C6548" s="572" t="str">
        <f>+$C$2</f>
        <v>MANTENIMIENTO RESTAURANTES ESCOLARES</v>
      </c>
      <c r="D6548" s="573"/>
      <c r="E6548" s="573"/>
      <c r="F6548" s="573"/>
      <c r="G6548" s="574"/>
      <c r="H6548" s="575"/>
      <c r="I6548" s="576"/>
    </row>
    <row r="6549" spans="2:10" ht="33" customHeight="1" thickBot="1">
      <c r="B6549" s="577"/>
      <c r="C6549" s="578" t="str">
        <f>+$C$3</f>
        <v>GOBERNACION DE ANTIOQUIA</v>
      </c>
      <c r="D6549" s="579"/>
      <c r="E6549" s="579"/>
      <c r="F6549" s="579"/>
      <c r="G6549" s="580"/>
      <c r="H6549" s="581"/>
      <c r="I6549" s="582"/>
    </row>
    <row r="6550" spans="2:10" ht="15.75" thickBot="1">
      <c r="B6550" s="593"/>
      <c r="I6550" s="595"/>
    </row>
    <row r="6551" spans="2:10" ht="15.75" thickBot="1">
      <c r="B6551" s="523" t="s">
        <v>6</v>
      </c>
      <c r="C6551" s="773" t="str">
        <f>INDEX(ACTIVIDADES!$C:$C,MATCH(B6552,ACTIVIDADES!$B:$B,0))</f>
        <v>Suministro y aplicación PINTURA ESMALTE BASE ACEITE SOBRE CERCHAS, PASAMANOS. Incluye lijado de superficie.</v>
      </c>
      <c r="D6551" s="774"/>
      <c r="E6551" s="774"/>
      <c r="F6551" s="774"/>
      <c r="G6551" s="775"/>
      <c r="H6551" s="587" t="s">
        <v>289</v>
      </c>
      <c r="I6551" s="588" t="s">
        <v>290</v>
      </c>
    </row>
    <row r="6552" spans="2:10">
      <c r="B6552" s="779">
        <f>+ACTIVIDADES!B196</f>
        <v>17.070000000000011</v>
      </c>
      <c r="C6552" s="776"/>
      <c r="D6552" s="777"/>
      <c r="E6552" s="777"/>
      <c r="F6552" s="777"/>
      <c r="G6552" s="778"/>
      <c r="H6552" s="585">
        <f>IF(I6555=0,0,I6576/I6555)</f>
        <v>0.3066054734908602</v>
      </c>
      <c r="I6552" s="688">
        <f>IF(I6555=0,0,I6582/I6555)</f>
        <v>0.56235009538114644</v>
      </c>
    </row>
    <row r="6553" spans="2:10" ht="15.75" thickBot="1">
      <c r="B6553" s="780"/>
      <c r="C6553" s="776"/>
      <c r="D6553" s="777"/>
      <c r="E6553" s="777"/>
      <c r="F6553" s="777"/>
      <c r="G6553" s="778"/>
      <c r="H6553" s="587" t="s">
        <v>291</v>
      </c>
      <c r="I6553" s="588" t="s">
        <v>292</v>
      </c>
    </row>
    <row r="6554" spans="2:10" ht="15.75" thickBot="1">
      <c r="B6554" s="523" t="s">
        <v>22</v>
      </c>
      <c r="C6554" s="776"/>
      <c r="D6554" s="777"/>
      <c r="E6554" s="777"/>
      <c r="F6554" s="777"/>
      <c r="G6554" s="778"/>
      <c r="H6554" s="585">
        <f>IF(I6555=0,0,I6591/I6555)</f>
        <v>0.1254209301741819</v>
      </c>
      <c r="I6554" s="688">
        <f>IF(I6555=0,0,I6597/I6555)</f>
        <v>5.6235009538114647E-3</v>
      </c>
    </row>
    <row r="6555" spans="2:10">
      <c r="B6555" s="565" t="str">
        <f>INDEX(ACTIVIDADES!$D:$D,MATCH(B6552,ACTIVIDADES!$B:$B,0))</f>
        <v>ml</v>
      </c>
      <c r="C6555" s="776"/>
      <c r="D6555" s="777"/>
      <c r="E6555" s="777"/>
      <c r="F6555" s="777"/>
      <c r="G6555" s="778"/>
      <c r="H6555" s="689" t="s">
        <v>293</v>
      </c>
      <c r="I6555" s="690">
        <f>SUM(I6576:I6597)</f>
        <v>32352.406782117327</v>
      </c>
      <c r="J6555" s="570">
        <f>+B6552</f>
        <v>17.070000000000011</v>
      </c>
    </row>
    <row r="6556" spans="2:10">
      <c r="B6556" s="599"/>
      <c r="C6556" s="691" t="s">
        <v>294</v>
      </c>
      <c r="D6556" s="601"/>
      <c r="E6556" s="602"/>
      <c r="F6556" s="602"/>
      <c r="G6556" s="601"/>
      <c r="H6556" s="602"/>
      <c r="I6556" s="692"/>
    </row>
    <row r="6557" spans="2:10">
      <c r="B6557" s="693" t="s">
        <v>295</v>
      </c>
      <c r="C6557" s="694" t="s">
        <v>296</v>
      </c>
      <c r="D6557" s="598" t="s">
        <v>297</v>
      </c>
      <c r="E6557" s="598" t="s">
        <v>298</v>
      </c>
      <c r="F6557" s="598" t="s">
        <v>299</v>
      </c>
      <c r="G6557" s="598" t="s">
        <v>300</v>
      </c>
      <c r="H6557" s="598" t="s">
        <v>301</v>
      </c>
      <c r="I6557" s="692"/>
    </row>
    <row r="6558" spans="2:10">
      <c r="B6558" s="599"/>
      <c r="C6558" s="600" t="s">
        <v>422</v>
      </c>
      <c r="D6558" s="601" t="str">
        <f>IFERROR(INDEX(INSUMOS!$C:$C,MATCH(C6558,INSUMOS!$B:$B,0)),"")</f>
        <v>un</v>
      </c>
      <c r="E6558" s="724">
        <v>0.11</v>
      </c>
      <c r="F6558" s="603">
        <f>IFERROR(INDEX(INSUMOS!$D:$D,MATCH(C6558,INSUMOS!$B:$B,0)),"")</f>
        <v>1350</v>
      </c>
      <c r="G6558" s="615">
        <v>0.05</v>
      </c>
      <c r="H6558" s="603">
        <f>IFERROR(G6558*F6558*E6558+F6558*E6558,0)</f>
        <v>155.92500000000001</v>
      </c>
      <c r="I6558" s="692"/>
    </row>
    <row r="6559" spans="2:10">
      <c r="B6559" s="599"/>
      <c r="C6559" s="636" t="s">
        <v>410</v>
      </c>
      <c r="D6559" s="601" t="str">
        <f>IFERROR(INDEX(INSUMOS!$C:$C,MATCH(C6559,INSUMOS!$B:$B,0)),"")</f>
        <v>gal</v>
      </c>
      <c r="E6559" s="478">
        <v>0.1</v>
      </c>
      <c r="F6559" s="603">
        <f>IFERROR(INDEX(INSUMOS!$D:$D,MATCH(C6559,INSUMOS!$B:$B,0)),"")</f>
        <v>84900</v>
      </c>
      <c r="G6559" s="615">
        <v>0.15</v>
      </c>
      <c r="H6559" s="603">
        <f t="shared" ref="H6559:H6575" si="165">IFERROR(G6559*F6559*E6559+F6559*E6559,0)</f>
        <v>9763.5</v>
      </c>
      <c r="I6559" s="692"/>
    </row>
    <row r="6560" spans="2:10">
      <c r="B6560" s="599"/>
      <c r="C6560" s="645"/>
      <c r="D6560" s="601" t="str">
        <f>IFERROR(INDEX(INSUMOS!$C:$C,MATCH(C6560,INSUMOS!$B:$B,0)),"")</f>
        <v/>
      </c>
      <c r="E6560" s="478"/>
      <c r="F6560" s="603" t="str">
        <f>IFERROR(INDEX(INSUMOS!$D:$D,MATCH(C6560,INSUMOS!$B:$B,0)),"")</f>
        <v/>
      </c>
      <c r="G6560" s="615"/>
      <c r="H6560" s="603">
        <f t="shared" si="165"/>
        <v>0</v>
      </c>
      <c r="I6560" s="692"/>
    </row>
    <row r="6561" spans="2:9">
      <c r="B6561" s="599"/>
      <c r="C6561" s="636"/>
      <c r="D6561" s="601" t="str">
        <f>IFERROR(INDEX(INSUMOS!$C:$C,MATCH(C6561,INSUMOS!$B:$B,0)),"")</f>
        <v/>
      </c>
      <c r="E6561" s="478"/>
      <c r="F6561" s="603" t="str">
        <f>IFERROR(INDEX(INSUMOS!$D:$D,MATCH(C6561,INSUMOS!$B:$B,0)),"")</f>
        <v/>
      </c>
      <c r="G6561" s="615"/>
      <c r="H6561" s="603">
        <f t="shared" si="165"/>
        <v>0</v>
      </c>
      <c r="I6561" s="692"/>
    </row>
    <row r="6562" spans="2:9">
      <c r="B6562" s="599"/>
      <c r="C6562" s="645"/>
      <c r="D6562" s="601" t="str">
        <f>IFERROR(INDEX(INSUMOS!$C:$C,MATCH(C6562,INSUMOS!$B:$B,0)),"")</f>
        <v/>
      </c>
      <c r="E6562" s="478"/>
      <c r="F6562" s="603" t="str">
        <f>IFERROR(INDEX(INSUMOS!$D:$D,MATCH(C6562,INSUMOS!$B:$B,0)),"")</f>
        <v/>
      </c>
      <c r="G6562" s="615"/>
      <c r="H6562" s="603">
        <f t="shared" si="165"/>
        <v>0</v>
      </c>
      <c r="I6562" s="692"/>
    </row>
    <row r="6563" spans="2:9">
      <c r="B6563" s="599"/>
      <c r="C6563" s="645"/>
      <c r="D6563" s="601" t="str">
        <f>IFERROR(INDEX(INSUMOS!$C:$C,MATCH(C6563,INSUMOS!$B:$B,0)),"")</f>
        <v/>
      </c>
      <c r="E6563" s="647"/>
      <c r="F6563" s="603" t="str">
        <f>IFERROR(INDEX(INSUMOS!$D:$D,MATCH(C6563,INSUMOS!$B:$B,0)),"")</f>
        <v/>
      </c>
      <c r="G6563" s="615"/>
      <c r="H6563" s="603">
        <f t="shared" si="165"/>
        <v>0</v>
      </c>
      <c r="I6563" s="692"/>
    </row>
    <row r="6564" spans="2:9">
      <c r="B6564" s="599"/>
      <c r="C6564" s="708"/>
      <c r="D6564" s="601" t="str">
        <f>IFERROR(INDEX(INSUMOS!$C:$C,MATCH(C6564,INSUMOS!$B:$B,0)),"")</f>
        <v/>
      </c>
      <c r="E6564" s="478"/>
      <c r="F6564" s="603" t="str">
        <f>IFERROR(INDEX(INSUMOS!$D:$D,MATCH(C6564,INSUMOS!$B:$B,0)),"")</f>
        <v/>
      </c>
      <c r="G6564" s="615"/>
      <c r="H6564" s="603">
        <f t="shared" si="165"/>
        <v>0</v>
      </c>
      <c r="I6564" s="692"/>
    </row>
    <row r="6565" spans="2:9">
      <c r="B6565" s="599"/>
      <c r="C6565" s="708"/>
      <c r="D6565" s="601" t="str">
        <f>IFERROR(INDEX(INSUMOS!$C:$C,MATCH(C6565,INSUMOS!$B:$B,0)),"")</f>
        <v/>
      </c>
      <c r="E6565" s="478"/>
      <c r="F6565" s="603" t="str">
        <f>IFERROR(INDEX(INSUMOS!$D:$D,MATCH(C6565,INSUMOS!$B:$B,0)),"")</f>
        <v/>
      </c>
      <c r="G6565" s="615"/>
      <c r="H6565" s="603">
        <f t="shared" si="165"/>
        <v>0</v>
      </c>
      <c r="I6565" s="692"/>
    </row>
    <row r="6566" spans="2:9">
      <c r="B6566" s="599"/>
      <c r="C6566" s="708"/>
      <c r="D6566" s="601" t="str">
        <f>IFERROR(INDEX(INSUMOS!$C:$C,MATCH(C6566,INSUMOS!$B:$B,0)),"")</f>
        <v/>
      </c>
      <c r="E6566" s="478"/>
      <c r="F6566" s="603" t="str">
        <f>IFERROR(INDEX(INSUMOS!$D:$D,MATCH(C6566,INSUMOS!$B:$B,0)),"")</f>
        <v/>
      </c>
      <c r="G6566" s="615"/>
      <c r="H6566" s="603">
        <f t="shared" si="165"/>
        <v>0</v>
      </c>
      <c r="I6566" s="692"/>
    </row>
    <row r="6567" spans="2:9">
      <c r="B6567" s="599"/>
      <c r="C6567" s="708"/>
      <c r="D6567" s="601" t="str">
        <f>IFERROR(INDEX(INSUMOS!$C:$C,MATCH(C6567,INSUMOS!$B:$B,0)),"")</f>
        <v/>
      </c>
      <c r="E6567" s="478"/>
      <c r="F6567" s="603" t="str">
        <f>IFERROR(INDEX(INSUMOS!$D:$D,MATCH(C6567,INSUMOS!$B:$B,0)),"")</f>
        <v/>
      </c>
      <c r="G6567" s="615"/>
      <c r="H6567" s="603">
        <f t="shared" si="165"/>
        <v>0</v>
      </c>
      <c r="I6567" s="692"/>
    </row>
    <row r="6568" spans="2:9">
      <c r="B6568" s="599"/>
      <c r="C6568" s="708"/>
      <c r="D6568" s="601" t="str">
        <f>IFERROR(INDEX(INSUMOS!$C:$C,MATCH(C6568,INSUMOS!$B:$B,0)),"")</f>
        <v/>
      </c>
      <c r="E6568" s="478"/>
      <c r="F6568" s="603" t="str">
        <f>IFERROR(INDEX(INSUMOS!$D:$D,MATCH(C6568,INSUMOS!$B:$B,0)),"")</f>
        <v/>
      </c>
      <c r="G6568" s="615"/>
      <c r="H6568" s="603">
        <f t="shared" si="165"/>
        <v>0</v>
      </c>
      <c r="I6568" s="692"/>
    </row>
    <row r="6569" spans="2:9">
      <c r="B6569" s="599"/>
      <c r="C6569" s="708"/>
      <c r="D6569" s="601" t="str">
        <f>IFERROR(INDEX(INSUMOS!$C:$C,MATCH(C6569,INSUMOS!$B:$B,0)),"")</f>
        <v/>
      </c>
      <c r="E6569" s="478"/>
      <c r="F6569" s="603" t="str">
        <f>IFERROR(INDEX(INSUMOS!$D:$D,MATCH(C6569,INSUMOS!$B:$B,0)),"")</f>
        <v/>
      </c>
      <c r="G6569" s="615"/>
      <c r="H6569" s="603">
        <f t="shared" si="165"/>
        <v>0</v>
      </c>
      <c r="I6569" s="692"/>
    </row>
    <row r="6570" spans="2:9">
      <c r="B6570" s="599"/>
      <c r="C6570" s="708"/>
      <c r="D6570" s="601" t="str">
        <f>IFERROR(INDEX(INSUMOS!$C:$C,MATCH(C6570,INSUMOS!$B:$B,0)),"")</f>
        <v/>
      </c>
      <c r="E6570" s="478"/>
      <c r="F6570" s="603" t="str">
        <f>IFERROR(INDEX(INSUMOS!$D:$D,MATCH(C6570,INSUMOS!$B:$B,0)),"")</f>
        <v/>
      </c>
      <c r="G6570" s="615"/>
      <c r="H6570" s="603">
        <f t="shared" si="165"/>
        <v>0</v>
      </c>
      <c r="I6570" s="692"/>
    </row>
    <row r="6571" spans="2:9">
      <c r="B6571" s="599"/>
      <c r="C6571" s="708"/>
      <c r="D6571" s="601" t="str">
        <f>IFERROR(INDEX(INSUMOS!$C:$C,MATCH(C6571,INSUMOS!$B:$B,0)),"")</f>
        <v/>
      </c>
      <c r="E6571" s="478"/>
      <c r="F6571" s="603" t="str">
        <f>IFERROR(INDEX(INSUMOS!$D:$D,MATCH(C6571,INSUMOS!$B:$B,0)),"")</f>
        <v/>
      </c>
      <c r="G6571" s="615"/>
      <c r="H6571" s="603">
        <f t="shared" si="165"/>
        <v>0</v>
      </c>
      <c r="I6571" s="692"/>
    </row>
    <row r="6572" spans="2:9">
      <c r="B6572" s="599"/>
      <c r="C6572" s="708"/>
      <c r="D6572" s="601" t="str">
        <f>IFERROR(INDEX(INSUMOS!$C:$C,MATCH(C6572,INSUMOS!$B:$B,0)),"")</f>
        <v/>
      </c>
      <c r="E6572" s="478"/>
      <c r="F6572" s="603" t="str">
        <f>IFERROR(INDEX(INSUMOS!$D:$D,MATCH(C6572,INSUMOS!$B:$B,0)),"")</f>
        <v/>
      </c>
      <c r="G6572" s="615"/>
      <c r="H6572" s="603">
        <f t="shared" si="165"/>
        <v>0</v>
      </c>
      <c r="I6572" s="692"/>
    </row>
    <row r="6573" spans="2:9">
      <c r="B6573" s="599"/>
      <c r="C6573" s="708"/>
      <c r="D6573" s="601" t="str">
        <f>IFERROR(INDEX(INSUMOS!$C:$C,MATCH(C6573,INSUMOS!$B:$B,0)),"")</f>
        <v/>
      </c>
      <c r="E6573" s="478"/>
      <c r="F6573" s="603" t="str">
        <f>IFERROR(INDEX(INSUMOS!$D:$D,MATCH(C6573,INSUMOS!$B:$B,0)),"")</f>
        <v/>
      </c>
      <c r="G6573" s="615"/>
      <c r="H6573" s="603">
        <f t="shared" si="165"/>
        <v>0</v>
      </c>
      <c r="I6573" s="692"/>
    </row>
    <row r="6574" spans="2:9">
      <c r="B6574" s="599"/>
      <c r="C6574" s="708"/>
      <c r="D6574" s="601" t="str">
        <f>IFERROR(INDEX(INSUMOS!$C:$C,MATCH(C6574,INSUMOS!$B:$B,0)),"")</f>
        <v/>
      </c>
      <c r="E6574" s="478"/>
      <c r="F6574" s="603" t="str">
        <f>IFERROR(INDEX(INSUMOS!$D:$D,MATCH(C6574,INSUMOS!$B:$B,0)),"")</f>
        <v/>
      </c>
      <c r="G6574" s="615"/>
      <c r="H6574" s="603">
        <f t="shared" si="165"/>
        <v>0</v>
      </c>
      <c r="I6574" s="692"/>
    </row>
    <row r="6575" spans="2:9">
      <c r="B6575" s="599"/>
      <c r="C6575" s="708"/>
      <c r="D6575" s="601" t="str">
        <f>IFERROR(INDEX(INSUMOS!$C:$C,MATCH(C6575,INSUMOS!$B:$B,0)),"")</f>
        <v/>
      </c>
      <c r="E6575" s="712"/>
      <c r="F6575" s="603" t="str">
        <f>IFERROR(INDEX(INSUMOS!$D:$D,MATCH(C6575,INSUMOS!$B:$B,0)),"")</f>
        <v/>
      </c>
      <c r="G6575" s="615"/>
      <c r="H6575" s="603">
        <f t="shared" si="165"/>
        <v>0</v>
      </c>
      <c r="I6575" s="692"/>
    </row>
    <row r="6576" spans="2:9">
      <c r="B6576" s="599"/>
      <c r="C6576" s="606"/>
      <c r="D6576" s="601"/>
      <c r="E6576" s="602"/>
      <c r="F6576" s="602"/>
      <c r="G6576" s="601"/>
      <c r="H6576" s="614" t="s">
        <v>307</v>
      </c>
      <c r="I6576" s="699">
        <f>SUM(H6558:H6575)</f>
        <v>9919.4249999999993</v>
      </c>
    </row>
    <row r="6577" spans="2:9">
      <c r="B6577" s="599"/>
      <c r="C6577" s="691" t="s">
        <v>308</v>
      </c>
      <c r="D6577" s="601"/>
      <c r="E6577" s="602"/>
      <c r="F6577" s="602"/>
      <c r="G6577" s="601"/>
      <c r="H6577" s="602"/>
      <c r="I6577" s="692"/>
    </row>
    <row r="6578" spans="2:9">
      <c r="B6578" s="693" t="s">
        <v>295</v>
      </c>
      <c r="C6578" s="694" t="s">
        <v>296</v>
      </c>
      <c r="D6578" s="598" t="s">
        <v>309</v>
      </c>
      <c r="E6578" s="612" t="s">
        <v>310</v>
      </c>
      <c r="F6578" s="612"/>
      <c r="G6578" s="613" t="s">
        <v>311</v>
      </c>
      <c r="H6578" s="614" t="s">
        <v>301</v>
      </c>
      <c r="I6578" s="692"/>
    </row>
    <row r="6579" spans="2:9">
      <c r="B6579" s="599"/>
      <c r="C6579" s="606" t="s">
        <v>330</v>
      </c>
      <c r="D6579" s="601">
        <v>1</v>
      </c>
      <c r="E6579" s="615">
        <f>IFERROR(INDEX('MANO DE OBRA'!$F:$F,MATCH(C6579,'MANO DE OBRA'!$B:$B,0)),"")</f>
        <v>0.77116642793298318</v>
      </c>
      <c r="F6579" s="603">
        <f>IFERROR(INDEX('MANO DE OBRA'!$J:$J,MATCH(C6579,'MANO DE OBRA'!$B:$B,0)),"")</f>
        <v>169529.21377933328</v>
      </c>
      <c r="G6579" s="83">
        <v>15</v>
      </c>
      <c r="H6579" s="603">
        <f>IFERROR((F6579/G6579)*D6579,0)</f>
        <v>11301.947585288885</v>
      </c>
      <c r="I6579" s="692"/>
    </row>
    <row r="6580" spans="2:9">
      <c r="B6580" s="599"/>
      <c r="C6580" s="606" t="s">
        <v>312</v>
      </c>
      <c r="D6580" s="601">
        <v>1</v>
      </c>
      <c r="E6580" s="615">
        <f>IFERROR(INDEX('MANO DE OBRA'!$F:$F,MATCH(C6580,'MANO DE OBRA'!$B:$B,0)),"")</f>
        <v>0.77116642793298318</v>
      </c>
      <c r="F6580" s="603">
        <f>IFERROR(INDEX('MANO DE OBRA'!$J:$J,MATCH(C6580,'MANO DE OBRA'!$B:$B,0)),"")</f>
        <v>103371.47181666666</v>
      </c>
      <c r="G6580" s="83">
        <f>+G6579</f>
        <v>15</v>
      </c>
      <c r="H6580" s="603">
        <f>IFERROR((F6580/G6580)*D6580,0)</f>
        <v>6891.4314544444442</v>
      </c>
      <c r="I6580" s="692"/>
    </row>
    <row r="6581" spans="2:9">
      <c r="B6581" s="599"/>
      <c r="C6581" s="606"/>
      <c r="D6581" s="601"/>
      <c r="E6581" s="615" t="str">
        <f>IFERROR(INDEX('MANO DE OBRA'!$F:$F,MATCH(C6581,'MANO DE OBRA'!$B:$B,0)),"")</f>
        <v/>
      </c>
      <c r="F6581" s="603" t="str">
        <f>IFERROR(INDEX('MANO DE OBRA'!$J:$J,MATCH(C6581,'MANO DE OBRA'!$B:$B,0)),"")</f>
        <v/>
      </c>
      <c r="G6581" s="83"/>
      <c r="H6581" s="603">
        <f>IFERROR((F6581/G6581)*D6581,0)</f>
        <v>0</v>
      </c>
      <c r="I6581" s="692"/>
    </row>
    <row r="6582" spans="2:9">
      <c r="B6582" s="599"/>
      <c r="C6582" s="723"/>
      <c r="D6582" s="601"/>
      <c r="E6582" s="602"/>
      <c r="F6582" s="603" t="str">
        <f>IFERROR(INDEX('MANO DE OBRA'!$J:$J,MATCH(C6582,'MANO DE OBRA'!$B:$B,0)),"")</f>
        <v/>
      </c>
      <c r="G6582" s="601"/>
      <c r="H6582" s="614" t="s">
        <v>307</v>
      </c>
      <c r="I6582" s="699">
        <f>SUM(H6579:H6581)</f>
        <v>18193.379039733329</v>
      </c>
    </row>
    <row r="6583" spans="2:9">
      <c r="B6583" s="599"/>
      <c r="C6583" s="691" t="s">
        <v>313</v>
      </c>
      <c r="D6583" s="601"/>
      <c r="E6583" s="602"/>
      <c r="F6583" s="602"/>
      <c r="G6583" s="601"/>
      <c r="H6583" s="602"/>
      <c r="I6583" s="692"/>
    </row>
    <row r="6584" spans="2:9" ht="30">
      <c r="B6584" s="693" t="s">
        <v>295</v>
      </c>
      <c r="C6584" s="694" t="s">
        <v>296</v>
      </c>
      <c r="D6584" s="613" t="s">
        <v>238</v>
      </c>
      <c r="E6584" s="613" t="s">
        <v>22</v>
      </c>
      <c r="F6584" s="613" t="s">
        <v>314</v>
      </c>
      <c r="G6584" s="613" t="s">
        <v>315</v>
      </c>
      <c r="H6584" s="613" t="s">
        <v>301</v>
      </c>
      <c r="I6584" s="692"/>
    </row>
    <row r="6585" spans="2:9">
      <c r="B6585" s="599"/>
      <c r="C6585" s="616" t="s">
        <v>316</v>
      </c>
      <c r="D6585" s="615">
        <v>0.05</v>
      </c>
      <c r="E6585" s="602"/>
      <c r="F6585" s="603">
        <f>+I6582</f>
        <v>18193.379039733329</v>
      </c>
      <c r="G6585" s="601">
        <v>1</v>
      </c>
      <c r="H6585" s="603">
        <f>IFERROR(G6585*F6585*D6585,0)</f>
        <v>909.66895198666646</v>
      </c>
      <c r="I6585" s="692"/>
    </row>
    <row r="6586" spans="2:9">
      <c r="B6586" s="599"/>
      <c r="C6586" s="606" t="s">
        <v>325</v>
      </c>
      <c r="D6586" s="601"/>
      <c r="E6586" s="601" t="str">
        <f>IFERROR(INDEX(INSUMOS!$C:$C,MATCH(C6586,INSUMOS!$B:$B,0)),"")</f>
        <v>día</v>
      </c>
      <c r="F6586" s="700">
        <f>IFERROR(INDEX(INSUMOS!$D:$D,MATCH(C6586,INSUMOS!$B:$B,0)),"")</f>
        <v>2900</v>
      </c>
      <c r="G6586" s="701">
        <v>1</v>
      </c>
      <c r="H6586" s="603">
        <f>IFERROR(G6586*F6586,0)</f>
        <v>2900</v>
      </c>
      <c r="I6586" s="692"/>
    </row>
    <row r="6587" spans="2:9" ht="30">
      <c r="B6587" s="599"/>
      <c r="C6587" s="606" t="s">
        <v>322</v>
      </c>
      <c r="D6587" s="601"/>
      <c r="E6587" s="601" t="str">
        <f>IFERROR(INDEX(INSUMOS!$C:$C,MATCH(C6587,INSUMOS!$B:$B,0)),"")</f>
        <v>día</v>
      </c>
      <c r="F6587" s="700">
        <f>IFERROR(INDEX(INSUMOS!$D:$D,MATCH(C6587,INSUMOS!$B:$B,0)),"")</f>
        <v>248</v>
      </c>
      <c r="G6587" s="701">
        <v>1</v>
      </c>
      <c r="H6587" s="603">
        <f>IFERROR(G6587*F6587,0)</f>
        <v>248</v>
      </c>
      <c r="I6587" s="692"/>
    </row>
    <row r="6588" spans="2:9">
      <c r="B6588" s="599"/>
      <c r="C6588" s="662"/>
      <c r="D6588" s="601"/>
      <c r="E6588" s="601" t="str">
        <f>IFERROR(INDEX(INSUMOS!$C:$C,MATCH(C6588,INSUMOS!$B:$B,0)),"")</f>
        <v/>
      </c>
      <c r="F6588" s="700" t="str">
        <f>IFERROR(INDEX(INSUMOS!$D:$D,MATCH(C6588,INSUMOS!$B:$B,0)),"")</f>
        <v/>
      </c>
      <c r="G6588" s="701"/>
      <c r="H6588" s="603">
        <f>IFERROR(G6588*F6588,0)</f>
        <v>0</v>
      </c>
      <c r="I6588" s="692"/>
    </row>
    <row r="6589" spans="2:9">
      <c r="B6589" s="599"/>
      <c r="C6589" s="662"/>
      <c r="D6589" s="601"/>
      <c r="E6589" s="601" t="str">
        <f>IFERROR(INDEX(INSUMOS!$C:$C,MATCH(C6589,INSUMOS!$B:$B,0)),"")</f>
        <v/>
      </c>
      <c r="F6589" s="700" t="str">
        <f>IFERROR(INDEX(INSUMOS!$D:$D,MATCH(C6589,INSUMOS!$B:$B,0)),"")</f>
        <v/>
      </c>
      <c r="G6589" s="701"/>
      <c r="H6589" s="603">
        <f>IFERROR(G6589*F6589,0)</f>
        <v>0</v>
      </c>
      <c r="I6589" s="692"/>
    </row>
    <row r="6590" spans="2:9">
      <c r="B6590" s="599"/>
      <c r="C6590" s="662"/>
      <c r="D6590" s="601"/>
      <c r="E6590" s="601" t="str">
        <f>IFERROR(INDEX(INSUMOS!$C:$C,MATCH(C6590,INSUMOS!$B:$B,0)),"")</f>
        <v/>
      </c>
      <c r="F6590" s="700" t="str">
        <f>IFERROR(INDEX(INSUMOS!$D:$D,MATCH(C6590,INSUMOS!$B:$B,0)),"")</f>
        <v/>
      </c>
      <c r="G6590" s="701"/>
      <c r="H6590" s="603">
        <f>IFERROR(G6590*F6590,0)</f>
        <v>0</v>
      </c>
      <c r="I6590" s="692"/>
    </row>
    <row r="6591" spans="2:9">
      <c r="B6591" s="599"/>
      <c r="C6591" s="606"/>
      <c r="D6591" s="601"/>
      <c r="E6591" s="601" t="str">
        <f>IFERROR(INDEX(INSUMOS!$C:$C,MATCH(C6591,INSUMOS!$B:$B,0)),"")</f>
        <v/>
      </c>
      <c r="F6591" s="602"/>
      <c r="G6591" s="601"/>
      <c r="H6591" s="614" t="s">
        <v>307</v>
      </c>
      <c r="I6591" s="699">
        <f>SUM(H6585:H6590)</f>
        <v>4057.6689519866663</v>
      </c>
    </row>
    <row r="6592" spans="2:9">
      <c r="B6592" s="599"/>
      <c r="C6592" s="691" t="s">
        <v>317</v>
      </c>
      <c r="D6592" s="601"/>
      <c r="E6592" s="602"/>
      <c r="F6592" s="602"/>
      <c r="G6592" s="601"/>
      <c r="H6592" s="602"/>
      <c r="I6592" s="692"/>
    </row>
    <row r="6593" spans="2:10" ht="30">
      <c r="B6593" s="693" t="s">
        <v>295</v>
      </c>
      <c r="C6593" s="694" t="s">
        <v>296</v>
      </c>
      <c r="D6593" s="613" t="s">
        <v>238</v>
      </c>
      <c r="E6593" s="613" t="s">
        <v>22</v>
      </c>
      <c r="F6593" s="613" t="s">
        <v>314</v>
      </c>
      <c r="G6593" s="613" t="s">
        <v>315</v>
      </c>
      <c r="H6593" s="598" t="s">
        <v>301</v>
      </c>
      <c r="I6593" s="692"/>
    </row>
    <row r="6594" spans="2:10">
      <c r="B6594" s="599"/>
      <c r="C6594" s="616" t="s">
        <v>461</v>
      </c>
      <c r="D6594" s="615">
        <v>0.01</v>
      </c>
      <c r="E6594" s="617">
        <v>1</v>
      </c>
      <c r="F6594" s="603">
        <f>+I6582</f>
        <v>18193.379039733329</v>
      </c>
      <c r="G6594" s="601">
        <v>0.01</v>
      </c>
      <c r="H6594" s="603">
        <f>IFERROR(G6594*F6594,0)</f>
        <v>181.9337903973333</v>
      </c>
      <c r="I6594" s="692"/>
    </row>
    <row r="6595" spans="2:10">
      <c r="B6595" s="599"/>
      <c r="C6595" s="662"/>
      <c r="E6595" s="601" t="str">
        <f>IFERROR(INDEX(INSUMOS!$C:$C,MATCH(C6595,INSUMOS!$B:$B,0)),"")</f>
        <v/>
      </c>
      <c r="F6595" s="603" t="str">
        <f>IFERROR(INDEX(INSUMOS!$D:$D,MATCH(C6595,INSUMOS!$B:$B,0)),"")</f>
        <v/>
      </c>
      <c r="G6595" s="601">
        <v>1</v>
      </c>
      <c r="H6595" s="603">
        <f>IFERROR(G6595*F6595,0)</f>
        <v>0</v>
      </c>
      <c r="I6595" s="692"/>
    </row>
    <row r="6596" spans="2:10">
      <c r="B6596" s="599"/>
      <c r="C6596" s="606"/>
      <c r="D6596" s="601" t="str">
        <f>IFERROR(INDEX(INSUMOS!$C:$C,MATCH(C6596,INSUMOS!$B:$B,0)),"")</f>
        <v/>
      </c>
      <c r="E6596" s="602"/>
      <c r="F6596" s="603" t="str">
        <f>IFERROR(INDEX(INSUMOS!$D:$D,MATCH(C6596,INSUMOS!$B:$B,0)),"")</f>
        <v/>
      </c>
      <c r="G6596" s="601"/>
      <c r="H6596" s="603">
        <f>IFERROR(G6596*F6596,0)</f>
        <v>0</v>
      </c>
      <c r="I6596" s="692"/>
    </row>
    <row r="6597" spans="2:10" ht="15.75" thickBot="1">
      <c r="B6597" s="702"/>
      <c r="C6597" s="703"/>
      <c r="D6597" s="704"/>
      <c r="E6597" s="705"/>
      <c r="F6597" s="705"/>
      <c r="G6597" s="704"/>
      <c r="H6597" s="706" t="s">
        <v>307</v>
      </c>
      <c r="I6597" s="707">
        <f>SUM(H6594:H6596)</f>
        <v>181.9337903973333</v>
      </c>
    </row>
    <row r="6598" spans="2:10" ht="15.75" thickBot="1"/>
    <row r="6599" spans="2:10" ht="33" customHeight="1" thickBot="1">
      <c r="B6599" s="571"/>
      <c r="C6599" s="572" t="str">
        <f>+$C$2</f>
        <v>MANTENIMIENTO RESTAURANTES ESCOLARES</v>
      </c>
      <c r="D6599" s="573"/>
      <c r="E6599" s="573"/>
      <c r="F6599" s="573"/>
      <c r="G6599" s="574"/>
      <c r="H6599" s="575"/>
      <c r="I6599" s="576"/>
    </row>
    <row r="6600" spans="2:10" ht="33" customHeight="1" thickBot="1">
      <c r="B6600" s="577"/>
      <c r="C6600" s="578" t="str">
        <f>+$C$3</f>
        <v>GOBERNACION DE ANTIOQUIA</v>
      </c>
      <c r="D6600" s="579"/>
      <c r="E6600" s="579"/>
      <c r="F6600" s="579"/>
      <c r="G6600" s="580"/>
      <c r="H6600" s="581"/>
      <c r="I6600" s="582"/>
    </row>
    <row r="6601" spans="2:10" ht="15.75" thickBot="1">
      <c r="B6601" s="593"/>
      <c r="I6601" s="595"/>
    </row>
    <row r="6602" spans="2:10" ht="15.75" thickBot="1">
      <c r="B6602" s="523" t="s">
        <v>6</v>
      </c>
      <c r="C6602" s="773" t="str">
        <f>INDEX(ACTIVIDADES!$C:$C,MATCH(B6603,ACTIVIDADES!$B:$B,0))</f>
        <v>LAVADO DE FACHADAS en ladrillo, bloque o concreto con ácido nítrico.</v>
      </c>
      <c r="D6602" s="774"/>
      <c r="E6602" s="774"/>
      <c r="F6602" s="774"/>
      <c r="G6602" s="775"/>
      <c r="H6602" s="587" t="s">
        <v>289</v>
      </c>
      <c r="I6602" s="588" t="s">
        <v>290</v>
      </c>
    </row>
    <row r="6603" spans="2:10">
      <c r="B6603" s="779">
        <f>+ACTIVIDADES!B198</f>
        <v>17.080000000000013</v>
      </c>
      <c r="C6603" s="776"/>
      <c r="D6603" s="777"/>
      <c r="E6603" s="777"/>
      <c r="F6603" s="777"/>
      <c r="G6603" s="778"/>
      <c r="H6603" s="585">
        <f>IF(I6606=0,0,I6627/I6606)</f>
        <v>0.25090708041449056</v>
      </c>
      <c r="I6603" s="688">
        <f>IF(I6606=0,0,I6633/I6606)</f>
        <v>0.68651980032565707</v>
      </c>
    </row>
    <row r="6604" spans="2:10" ht="15.75" thickBot="1">
      <c r="B6604" s="780"/>
      <c r="C6604" s="776"/>
      <c r="D6604" s="777"/>
      <c r="E6604" s="777"/>
      <c r="F6604" s="777"/>
      <c r="G6604" s="778"/>
      <c r="H6604" s="587" t="s">
        <v>291</v>
      </c>
      <c r="I6604" s="588" t="s">
        <v>292</v>
      </c>
    </row>
    <row r="6605" spans="2:10" ht="15.75" thickBot="1">
      <c r="B6605" s="523" t="s">
        <v>22</v>
      </c>
      <c r="C6605" s="776"/>
      <c r="D6605" s="777"/>
      <c r="E6605" s="777"/>
      <c r="F6605" s="777"/>
      <c r="G6605" s="778"/>
      <c r="H6605" s="585">
        <f>IF(I6606=0,0,I6642/I6606)</f>
        <v>5.5707921256595877E-2</v>
      </c>
      <c r="I6605" s="688">
        <f>IF(I6606=0,0,I6648/I6606)</f>
        <v>6.8651980032565707E-3</v>
      </c>
    </row>
    <row r="6606" spans="2:10">
      <c r="B6606" s="565" t="str">
        <f>INDEX(ACTIVIDADES!$D:$D,MATCH(B6603,ACTIVIDADES!$B:$B,0))</f>
        <v>m²</v>
      </c>
      <c r="C6606" s="776"/>
      <c r="D6606" s="777"/>
      <c r="E6606" s="777"/>
      <c r="F6606" s="777"/>
      <c r="G6606" s="778"/>
      <c r="H6606" s="689" t="s">
        <v>293</v>
      </c>
      <c r="I6606" s="690">
        <f>SUM(I6627:I6648)</f>
        <v>13250.440141058663</v>
      </c>
      <c r="J6606" s="570">
        <f>+B6603</f>
        <v>17.080000000000013</v>
      </c>
    </row>
    <row r="6607" spans="2:10">
      <c r="B6607" s="599"/>
      <c r="C6607" s="691" t="s">
        <v>294</v>
      </c>
      <c r="D6607" s="601"/>
      <c r="E6607" s="602"/>
      <c r="F6607" s="602"/>
      <c r="G6607" s="601"/>
      <c r="H6607" s="602"/>
      <c r="I6607" s="692"/>
    </row>
    <row r="6608" spans="2:10">
      <c r="B6608" s="693" t="s">
        <v>295</v>
      </c>
      <c r="C6608" s="694" t="s">
        <v>296</v>
      </c>
      <c r="D6608" s="598" t="s">
        <v>297</v>
      </c>
      <c r="E6608" s="598" t="s">
        <v>298</v>
      </c>
      <c r="F6608" s="598" t="s">
        <v>299</v>
      </c>
      <c r="G6608" s="598" t="s">
        <v>300</v>
      </c>
      <c r="H6608" s="598" t="s">
        <v>301</v>
      </c>
      <c r="I6608" s="692"/>
    </row>
    <row r="6609" spans="2:9">
      <c r="B6609" s="599"/>
      <c r="C6609" s="567" t="s">
        <v>618</v>
      </c>
      <c r="D6609" s="601" t="str">
        <f>IFERROR(INDEX(INSUMOS!$C:$C,MATCH(C6609,INSUMOS!$B:$B,0)),"")</f>
        <v>un</v>
      </c>
      <c r="E6609" s="634">
        <v>1.721E-2</v>
      </c>
      <c r="F6609" s="603">
        <f>IFERROR(INDEX(INSUMOS!$D:$D,MATCH(C6609,INSUMOS!$B:$B,0)),"")</f>
        <v>128500</v>
      </c>
      <c r="G6609" s="615">
        <v>0.05</v>
      </c>
      <c r="H6609" s="603">
        <f>IFERROR(G6609*F6609*E6609+F6609*E6609,0)</f>
        <v>2322.0592500000002</v>
      </c>
      <c r="I6609" s="692"/>
    </row>
    <row r="6610" spans="2:9">
      <c r="B6610" s="599"/>
      <c r="C6610" s="567" t="s">
        <v>619</v>
      </c>
      <c r="D6610" s="601" t="str">
        <f>IFERROR(INDEX(INSUMOS!$C:$C,MATCH(C6610,INSUMOS!$B:$B,0)),"")</f>
        <v>un</v>
      </c>
      <c r="E6610" s="634">
        <v>5.9999999999999995E-4</v>
      </c>
      <c r="F6610" s="603">
        <f>IFERROR(INDEX(INSUMOS!$D:$D,MATCH(C6610,INSUMOS!$B:$B,0)),"")</f>
        <v>1453000</v>
      </c>
      <c r="G6610" s="615">
        <v>0.15</v>
      </c>
      <c r="H6610" s="603">
        <f t="shared" ref="H6610:H6626" si="166">IFERROR(G6610*F6610*E6610+F6610*E6610,0)</f>
        <v>1002.5699999999999</v>
      </c>
      <c r="I6610" s="692"/>
    </row>
    <row r="6611" spans="2:9">
      <c r="B6611" s="599"/>
      <c r="C6611" s="645"/>
      <c r="D6611" s="601" t="str">
        <f>IFERROR(INDEX(INSUMOS!$C:$C,MATCH(C6611,INSUMOS!$B:$B,0)),"")</f>
        <v/>
      </c>
      <c r="E6611" s="478"/>
      <c r="F6611" s="603" t="str">
        <f>IFERROR(INDEX(INSUMOS!$D:$D,MATCH(C6611,INSUMOS!$B:$B,0)),"")</f>
        <v/>
      </c>
      <c r="G6611" s="615"/>
      <c r="H6611" s="603">
        <f t="shared" si="166"/>
        <v>0</v>
      </c>
      <c r="I6611" s="692"/>
    </row>
    <row r="6612" spans="2:9">
      <c r="B6612" s="599"/>
      <c r="C6612" s="636"/>
      <c r="D6612" s="601" t="str">
        <f>IFERROR(INDEX(INSUMOS!$C:$C,MATCH(C6612,INSUMOS!$B:$B,0)),"")</f>
        <v/>
      </c>
      <c r="E6612" s="478"/>
      <c r="F6612" s="603" t="str">
        <f>IFERROR(INDEX(INSUMOS!$D:$D,MATCH(C6612,INSUMOS!$B:$B,0)),"")</f>
        <v/>
      </c>
      <c r="G6612" s="615"/>
      <c r="H6612" s="603">
        <f t="shared" si="166"/>
        <v>0</v>
      </c>
      <c r="I6612" s="692"/>
    </row>
    <row r="6613" spans="2:9">
      <c r="B6613" s="599"/>
      <c r="C6613" s="645"/>
      <c r="D6613" s="601" t="str">
        <f>IFERROR(INDEX(INSUMOS!$C:$C,MATCH(C6613,INSUMOS!$B:$B,0)),"")</f>
        <v/>
      </c>
      <c r="E6613" s="478"/>
      <c r="F6613" s="603" t="str">
        <f>IFERROR(INDEX(INSUMOS!$D:$D,MATCH(C6613,INSUMOS!$B:$B,0)),"")</f>
        <v/>
      </c>
      <c r="G6613" s="615"/>
      <c r="H6613" s="603">
        <f t="shared" si="166"/>
        <v>0</v>
      </c>
      <c r="I6613" s="692"/>
    </row>
    <row r="6614" spans="2:9">
      <c r="B6614" s="599"/>
      <c r="C6614" s="645"/>
      <c r="D6614" s="601" t="str">
        <f>IFERROR(INDEX(INSUMOS!$C:$C,MATCH(C6614,INSUMOS!$B:$B,0)),"")</f>
        <v/>
      </c>
      <c r="E6614" s="647"/>
      <c r="F6614" s="603" t="str">
        <f>IFERROR(INDEX(INSUMOS!$D:$D,MATCH(C6614,INSUMOS!$B:$B,0)),"")</f>
        <v/>
      </c>
      <c r="G6614" s="615"/>
      <c r="H6614" s="603">
        <f t="shared" si="166"/>
        <v>0</v>
      </c>
      <c r="I6614" s="692"/>
    </row>
    <row r="6615" spans="2:9">
      <c r="B6615" s="599"/>
      <c r="C6615" s="708"/>
      <c r="D6615" s="601" t="str">
        <f>IFERROR(INDEX(INSUMOS!$C:$C,MATCH(C6615,INSUMOS!$B:$B,0)),"")</f>
        <v/>
      </c>
      <c r="E6615" s="478"/>
      <c r="F6615" s="603" t="str">
        <f>IFERROR(INDEX(INSUMOS!$D:$D,MATCH(C6615,INSUMOS!$B:$B,0)),"")</f>
        <v/>
      </c>
      <c r="G6615" s="615"/>
      <c r="H6615" s="603">
        <f t="shared" si="166"/>
        <v>0</v>
      </c>
      <c r="I6615" s="692"/>
    </row>
    <row r="6616" spans="2:9">
      <c r="B6616" s="599"/>
      <c r="C6616" s="708"/>
      <c r="D6616" s="601" t="str">
        <f>IFERROR(INDEX(INSUMOS!$C:$C,MATCH(C6616,INSUMOS!$B:$B,0)),"")</f>
        <v/>
      </c>
      <c r="E6616" s="478"/>
      <c r="F6616" s="603" t="str">
        <f>IFERROR(INDEX(INSUMOS!$D:$D,MATCH(C6616,INSUMOS!$B:$B,0)),"")</f>
        <v/>
      </c>
      <c r="G6616" s="615"/>
      <c r="H6616" s="603">
        <f t="shared" si="166"/>
        <v>0</v>
      </c>
      <c r="I6616" s="692"/>
    </row>
    <row r="6617" spans="2:9">
      <c r="B6617" s="599"/>
      <c r="C6617" s="708"/>
      <c r="D6617" s="601" t="str">
        <f>IFERROR(INDEX(INSUMOS!$C:$C,MATCH(C6617,INSUMOS!$B:$B,0)),"")</f>
        <v/>
      </c>
      <c r="E6617" s="478"/>
      <c r="F6617" s="603" t="str">
        <f>IFERROR(INDEX(INSUMOS!$D:$D,MATCH(C6617,INSUMOS!$B:$B,0)),"")</f>
        <v/>
      </c>
      <c r="G6617" s="615"/>
      <c r="H6617" s="603">
        <f t="shared" si="166"/>
        <v>0</v>
      </c>
      <c r="I6617" s="692"/>
    </row>
    <row r="6618" spans="2:9">
      <c r="B6618" s="599"/>
      <c r="C6618" s="708"/>
      <c r="D6618" s="601" t="str">
        <f>IFERROR(INDEX(INSUMOS!$C:$C,MATCH(C6618,INSUMOS!$B:$B,0)),"")</f>
        <v/>
      </c>
      <c r="E6618" s="478"/>
      <c r="F6618" s="603" t="str">
        <f>IFERROR(INDEX(INSUMOS!$D:$D,MATCH(C6618,INSUMOS!$B:$B,0)),"")</f>
        <v/>
      </c>
      <c r="G6618" s="615"/>
      <c r="H6618" s="603">
        <f t="shared" si="166"/>
        <v>0</v>
      </c>
      <c r="I6618" s="692"/>
    </row>
    <row r="6619" spans="2:9">
      <c r="B6619" s="599"/>
      <c r="C6619" s="708"/>
      <c r="D6619" s="601" t="str">
        <f>IFERROR(INDEX(INSUMOS!$C:$C,MATCH(C6619,INSUMOS!$B:$B,0)),"")</f>
        <v/>
      </c>
      <c r="E6619" s="478"/>
      <c r="F6619" s="603" t="str">
        <f>IFERROR(INDEX(INSUMOS!$D:$D,MATCH(C6619,INSUMOS!$B:$B,0)),"")</f>
        <v/>
      </c>
      <c r="G6619" s="615"/>
      <c r="H6619" s="603">
        <f t="shared" si="166"/>
        <v>0</v>
      </c>
      <c r="I6619" s="692"/>
    </row>
    <row r="6620" spans="2:9">
      <c r="B6620" s="599"/>
      <c r="C6620" s="708"/>
      <c r="D6620" s="601" t="str">
        <f>IFERROR(INDEX(INSUMOS!$C:$C,MATCH(C6620,INSUMOS!$B:$B,0)),"")</f>
        <v/>
      </c>
      <c r="E6620" s="478"/>
      <c r="F6620" s="603" t="str">
        <f>IFERROR(INDEX(INSUMOS!$D:$D,MATCH(C6620,INSUMOS!$B:$B,0)),"")</f>
        <v/>
      </c>
      <c r="G6620" s="615"/>
      <c r="H6620" s="603">
        <f t="shared" si="166"/>
        <v>0</v>
      </c>
      <c r="I6620" s="692"/>
    </row>
    <row r="6621" spans="2:9">
      <c r="B6621" s="599"/>
      <c r="C6621" s="708"/>
      <c r="D6621" s="601" t="str">
        <f>IFERROR(INDEX(INSUMOS!$C:$C,MATCH(C6621,INSUMOS!$B:$B,0)),"")</f>
        <v/>
      </c>
      <c r="E6621" s="478"/>
      <c r="F6621" s="603" t="str">
        <f>IFERROR(INDEX(INSUMOS!$D:$D,MATCH(C6621,INSUMOS!$B:$B,0)),"")</f>
        <v/>
      </c>
      <c r="G6621" s="615"/>
      <c r="H6621" s="603">
        <f t="shared" si="166"/>
        <v>0</v>
      </c>
      <c r="I6621" s="692"/>
    </row>
    <row r="6622" spans="2:9">
      <c r="B6622" s="599"/>
      <c r="C6622" s="708"/>
      <c r="D6622" s="601" t="str">
        <f>IFERROR(INDEX(INSUMOS!$C:$C,MATCH(C6622,INSUMOS!$B:$B,0)),"")</f>
        <v/>
      </c>
      <c r="E6622" s="478"/>
      <c r="F6622" s="603" t="str">
        <f>IFERROR(INDEX(INSUMOS!$D:$D,MATCH(C6622,INSUMOS!$B:$B,0)),"")</f>
        <v/>
      </c>
      <c r="G6622" s="615"/>
      <c r="H6622" s="603">
        <f t="shared" si="166"/>
        <v>0</v>
      </c>
      <c r="I6622" s="692"/>
    </row>
    <row r="6623" spans="2:9">
      <c r="B6623" s="599"/>
      <c r="C6623" s="708"/>
      <c r="D6623" s="601" t="str">
        <f>IFERROR(INDEX(INSUMOS!$C:$C,MATCH(C6623,INSUMOS!$B:$B,0)),"")</f>
        <v/>
      </c>
      <c r="E6623" s="478"/>
      <c r="F6623" s="603" t="str">
        <f>IFERROR(INDEX(INSUMOS!$D:$D,MATCH(C6623,INSUMOS!$B:$B,0)),"")</f>
        <v/>
      </c>
      <c r="G6623" s="615"/>
      <c r="H6623" s="603">
        <f t="shared" si="166"/>
        <v>0</v>
      </c>
      <c r="I6623" s="692"/>
    </row>
    <row r="6624" spans="2:9">
      <c r="B6624" s="599"/>
      <c r="C6624" s="708"/>
      <c r="D6624" s="601" t="str">
        <f>IFERROR(INDEX(INSUMOS!$C:$C,MATCH(C6624,INSUMOS!$B:$B,0)),"")</f>
        <v/>
      </c>
      <c r="E6624" s="478"/>
      <c r="F6624" s="603" t="str">
        <f>IFERROR(INDEX(INSUMOS!$D:$D,MATCH(C6624,INSUMOS!$B:$B,0)),"")</f>
        <v/>
      </c>
      <c r="G6624" s="615"/>
      <c r="H6624" s="603">
        <f t="shared" si="166"/>
        <v>0</v>
      </c>
      <c r="I6624" s="692"/>
    </row>
    <row r="6625" spans="2:9">
      <c r="B6625" s="599"/>
      <c r="C6625" s="708"/>
      <c r="D6625" s="601" t="str">
        <f>IFERROR(INDEX(INSUMOS!$C:$C,MATCH(C6625,INSUMOS!$B:$B,0)),"")</f>
        <v/>
      </c>
      <c r="E6625" s="478"/>
      <c r="F6625" s="603" t="str">
        <f>IFERROR(INDEX(INSUMOS!$D:$D,MATCH(C6625,INSUMOS!$B:$B,0)),"")</f>
        <v/>
      </c>
      <c r="G6625" s="615"/>
      <c r="H6625" s="603">
        <f t="shared" si="166"/>
        <v>0</v>
      </c>
      <c r="I6625" s="692"/>
    </row>
    <row r="6626" spans="2:9">
      <c r="B6626" s="599"/>
      <c r="C6626" s="708"/>
      <c r="D6626" s="601" t="str">
        <f>IFERROR(INDEX(INSUMOS!$C:$C,MATCH(C6626,INSUMOS!$B:$B,0)),"")</f>
        <v/>
      </c>
      <c r="E6626" s="712"/>
      <c r="F6626" s="603" t="str">
        <f>IFERROR(INDEX(INSUMOS!$D:$D,MATCH(C6626,INSUMOS!$B:$B,0)),"")</f>
        <v/>
      </c>
      <c r="G6626" s="615"/>
      <c r="H6626" s="603">
        <f t="shared" si="166"/>
        <v>0</v>
      </c>
      <c r="I6626" s="692"/>
    </row>
    <row r="6627" spans="2:9">
      <c r="B6627" s="599"/>
      <c r="C6627" s="606"/>
      <c r="D6627" s="601"/>
      <c r="E6627" s="602"/>
      <c r="F6627" s="602"/>
      <c r="G6627" s="601"/>
      <c r="H6627" s="614" t="s">
        <v>307</v>
      </c>
      <c r="I6627" s="699">
        <f>SUM(H6609:H6626)</f>
        <v>3324.62925</v>
      </c>
    </row>
    <row r="6628" spans="2:9">
      <c r="B6628" s="599"/>
      <c r="C6628" s="691" t="s">
        <v>308</v>
      </c>
      <c r="D6628" s="601"/>
      <c r="E6628" s="602"/>
      <c r="F6628" s="602"/>
      <c r="G6628" s="601"/>
      <c r="H6628" s="602"/>
      <c r="I6628" s="692"/>
    </row>
    <row r="6629" spans="2:9">
      <c r="B6629" s="693" t="s">
        <v>295</v>
      </c>
      <c r="C6629" s="694" t="s">
        <v>296</v>
      </c>
      <c r="D6629" s="598" t="s">
        <v>309</v>
      </c>
      <c r="E6629" s="612" t="s">
        <v>310</v>
      </c>
      <c r="F6629" s="612"/>
      <c r="G6629" s="613" t="s">
        <v>311</v>
      </c>
      <c r="H6629" s="614" t="s">
        <v>301</v>
      </c>
      <c r="I6629" s="692"/>
    </row>
    <row r="6630" spans="2:9">
      <c r="B6630" s="599"/>
      <c r="C6630" s="606" t="s">
        <v>330</v>
      </c>
      <c r="D6630" s="601">
        <v>1</v>
      </c>
      <c r="E6630" s="615">
        <f>IFERROR(INDEX('MANO DE OBRA'!$F:$F,MATCH(C6630,'MANO DE OBRA'!$B:$B,0)),"")</f>
        <v>0.77116642793298318</v>
      </c>
      <c r="F6630" s="603">
        <f>IFERROR(INDEX('MANO DE OBRA'!$J:$J,MATCH(C6630,'MANO DE OBRA'!$B:$B,0)),"")</f>
        <v>169529.21377933328</v>
      </c>
      <c r="G6630" s="83">
        <v>30</v>
      </c>
      <c r="H6630" s="603">
        <f>IFERROR((F6630/G6630)*D6630,0)</f>
        <v>5650.9737926444423</v>
      </c>
      <c r="I6630" s="692"/>
    </row>
    <row r="6631" spans="2:9">
      <c r="B6631" s="599"/>
      <c r="C6631" s="606" t="s">
        <v>312</v>
      </c>
      <c r="D6631" s="601">
        <v>1</v>
      </c>
      <c r="E6631" s="615">
        <f>IFERROR(INDEX('MANO DE OBRA'!$F:$F,MATCH(C6631,'MANO DE OBRA'!$B:$B,0)),"")</f>
        <v>0.77116642793298318</v>
      </c>
      <c r="F6631" s="603">
        <f>IFERROR(INDEX('MANO DE OBRA'!$J:$J,MATCH(C6631,'MANO DE OBRA'!$B:$B,0)),"")</f>
        <v>103371.47181666666</v>
      </c>
      <c r="G6631" s="83">
        <f>+G6630</f>
        <v>30</v>
      </c>
      <c r="H6631" s="603">
        <f>IFERROR((F6631/G6631)*D6631,0)</f>
        <v>3445.7157272222221</v>
      </c>
      <c r="I6631" s="692"/>
    </row>
    <row r="6632" spans="2:9">
      <c r="B6632" s="599"/>
      <c r="C6632" s="606"/>
      <c r="D6632" s="601"/>
      <c r="E6632" s="615" t="str">
        <f>IFERROR(INDEX('MANO DE OBRA'!$F:$F,MATCH(C6632,'MANO DE OBRA'!$B:$B,0)),"")</f>
        <v/>
      </c>
      <c r="F6632" s="603" t="str">
        <f>IFERROR(INDEX('MANO DE OBRA'!$J:$J,MATCH(C6632,'MANO DE OBRA'!$B:$B,0)),"")</f>
        <v/>
      </c>
      <c r="G6632" s="83"/>
      <c r="H6632" s="603">
        <f>IFERROR((F6632/G6632)*D6632,0)</f>
        <v>0</v>
      </c>
      <c r="I6632" s="692"/>
    </row>
    <row r="6633" spans="2:9">
      <c r="B6633" s="599"/>
      <c r="C6633" s="723"/>
      <c r="D6633" s="601"/>
      <c r="E6633" s="602"/>
      <c r="F6633" s="603" t="str">
        <f>IFERROR(INDEX('MANO DE OBRA'!$J:$J,MATCH(C6633,'MANO DE OBRA'!$B:$B,0)),"")</f>
        <v/>
      </c>
      <c r="G6633" s="601"/>
      <c r="H6633" s="614" t="s">
        <v>307</v>
      </c>
      <c r="I6633" s="699">
        <f>SUM(H6630:H6632)</f>
        <v>9096.6895198666643</v>
      </c>
    </row>
    <row r="6634" spans="2:9">
      <c r="B6634" s="599"/>
      <c r="C6634" s="691" t="s">
        <v>313</v>
      </c>
      <c r="D6634" s="601"/>
      <c r="E6634" s="602"/>
      <c r="F6634" s="602"/>
      <c r="G6634" s="601"/>
      <c r="H6634" s="602"/>
      <c r="I6634" s="692"/>
    </row>
    <row r="6635" spans="2:9" ht="30">
      <c r="B6635" s="693" t="s">
        <v>295</v>
      </c>
      <c r="C6635" s="694" t="s">
        <v>296</v>
      </c>
      <c r="D6635" s="613" t="s">
        <v>238</v>
      </c>
      <c r="E6635" s="613" t="s">
        <v>22</v>
      </c>
      <c r="F6635" s="613" t="s">
        <v>314</v>
      </c>
      <c r="G6635" s="613" t="s">
        <v>315</v>
      </c>
      <c r="H6635" s="613" t="s">
        <v>301</v>
      </c>
      <c r="I6635" s="692"/>
    </row>
    <row r="6636" spans="2:9">
      <c r="B6636" s="599"/>
      <c r="C6636" s="616" t="s">
        <v>316</v>
      </c>
      <c r="D6636" s="615">
        <v>0.05</v>
      </c>
      <c r="E6636" s="602"/>
      <c r="F6636" s="603">
        <f>+I6633</f>
        <v>9096.6895198666643</v>
      </c>
      <c r="G6636" s="601">
        <v>1</v>
      </c>
      <c r="H6636" s="603">
        <f>IFERROR(G6636*F6636*D6636,0)</f>
        <v>454.83447599333323</v>
      </c>
      <c r="I6636" s="692"/>
    </row>
    <row r="6637" spans="2:9">
      <c r="B6637" s="599"/>
      <c r="C6637" s="606" t="s">
        <v>325</v>
      </c>
      <c r="D6637" s="601"/>
      <c r="E6637" s="601" t="str">
        <f>IFERROR(INDEX(INSUMOS!$C:$C,MATCH(C6637,INSUMOS!$B:$B,0)),"")</f>
        <v>día</v>
      </c>
      <c r="F6637" s="700">
        <f>IFERROR(INDEX(INSUMOS!$D:$D,MATCH(C6637,INSUMOS!$B:$B,0)),"")</f>
        <v>2900</v>
      </c>
      <c r="G6637" s="701">
        <v>0.09</v>
      </c>
      <c r="H6637" s="603">
        <f>IFERROR(G6637*F6637,0)</f>
        <v>261</v>
      </c>
      <c r="I6637" s="692"/>
    </row>
    <row r="6638" spans="2:9" ht="30">
      <c r="B6638" s="599"/>
      <c r="C6638" s="606" t="s">
        <v>322</v>
      </c>
      <c r="D6638" s="601"/>
      <c r="E6638" s="601" t="str">
        <f>IFERROR(INDEX(INSUMOS!$C:$C,MATCH(C6638,INSUMOS!$B:$B,0)),"")</f>
        <v>día</v>
      </c>
      <c r="F6638" s="700">
        <f>IFERROR(INDEX(INSUMOS!$D:$D,MATCH(C6638,INSUMOS!$B:$B,0)),"")</f>
        <v>248</v>
      </c>
      <c r="G6638" s="701">
        <v>0.09</v>
      </c>
      <c r="H6638" s="603">
        <f>IFERROR(G6638*F6638,0)</f>
        <v>22.32</v>
      </c>
      <c r="I6638" s="692"/>
    </row>
    <row r="6639" spans="2:9">
      <c r="B6639" s="599"/>
      <c r="C6639" s="662"/>
      <c r="D6639" s="601"/>
      <c r="E6639" s="601" t="str">
        <f>IFERROR(INDEX(INSUMOS!$C:$C,MATCH(C6639,INSUMOS!$B:$B,0)),"")</f>
        <v/>
      </c>
      <c r="F6639" s="700" t="str">
        <f>IFERROR(INDEX(INSUMOS!$D:$D,MATCH(C6639,INSUMOS!$B:$B,0)),"")</f>
        <v/>
      </c>
      <c r="G6639" s="701"/>
      <c r="H6639" s="603">
        <f>IFERROR(G6639*F6639,0)</f>
        <v>0</v>
      </c>
      <c r="I6639" s="692"/>
    </row>
    <row r="6640" spans="2:9">
      <c r="B6640" s="599"/>
      <c r="C6640" s="662"/>
      <c r="D6640" s="601"/>
      <c r="E6640" s="601" t="str">
        <f>IFERROR(INDEX(INSUMOS!$C:$C,MATCH(C6640,INSUMOS!$B:$B,0)),"")</f>
        <v/>
      </c>
      <c r="F6640" s="700" t="str">
        <f>IFERROR(INDEX(INSUMOS!$D:$D,MATCH(C6640,INSUMOS!$B:$B,0)),"")</f>
        <v/>
      </c>
      <c r="G6640" s="701"/>
      <c r="H6640" s="603">
        <f>IFERROR(G6640*F6640,0)</f>
        <v>0</v>
      </c>
      <c r="I6640" s="692"/>
    </row>
    <row r="6641" spans="2:9">
      <c r="B6641" s="599"/>
      <c r="C6641" s="662"/>
      <c r="D6641" s="601"/>
      <c r="E6641" s="601" t="str">
        <f>IFERROR(INDEX(INSUMOS!$C:$C,MATCH(C6641,INSUMOS!$B:$B,0)),"")</f>
        <v/>
      </c>
      <c r="F6641" s="700" t="str">
        <f>IFERROR(INDEX(INSUMOS!$D:$D,MATCH(C6641,INSUMOS!$B:$B,0)),"")</f>
        <v/>
      </c>
      <c r="G6641" s="701"/>
      <c r="H6641" s="603">
        <f>IFERROR(G6641*F6641,0)</f>
        <v>0</v>
      </c>
      <c r="I6641" s="692"/>
    </row>
    <row r="6642" spans="2:9">
      <c r="B6642" s="599"/>
      <c r="C6642" s="606"/>
      <c r="D6642" s="601"/>
      <c r="E6642" s="601" t="str">
        <f>IFERROR(INDEX(INSUMOS!$C:$C,MATCH(C6642,INSUMOS!$B:$B,0)),"")</f>
        <v/>
      </c>
      <c r="F6642" s="602"/>
      <c r="G6642" s="601"/>
      <c r="H6642" s="614" t="s">
        <v>307</v>
      </c>
      <c r="I6642" s="699">
        <f>SUM(H6636:H6641)</f>
        <v>738.15447599333322</v>
      </c>
    </row>
    <row r="6643" spans="2:9">
      <c r="B6643" s="599"/>
      <c r="C6643" s="691" t="s">
        <v>317</v>
      </c>
      <c r="D6643" s="601"/>
      <c r="E6643" s="602"/>
      <c r="F6643" s="602"/>
      <c r="G6643" s="601"/>
      <c r="H6643" s="602"/>
      <c r="I6643" s="692"/>
    </row>
    <row r="6644" spans="2:9" ht="30">
      <c r="B6644" s="693" t="s">
        <v>295</v>
      </c>
      <c r="C6644" s="694" t="s">
        <v>296</v>
      </c>
      <c r="D6644" s="613" t="s">
        <v>238</v>
      </c>
      <c r="E6644" s="613" t="s">
        <v>22</v>
      </c>
      <c r="F6644" s="613" t="s">
        <v>314</v>
      </c>
      <c r="G6644" s="613" t="s">
        <v>315</v>
      </c>
      <c r="H6644" s="598" t="s">
        <v>301</v>
      </c>
      <c r="I6644" s="692"/>
    </row>
    <row r="6645" spans="2:9">
      <c r="B6645" s="599"/>
      <c r="C6645" s="616" t="s">
        <v>461</v>
      </c>
      <c r="D6645" s="615">
        <v>0.01</v>
      </c>
      <c r="E6645" s="617">
        <v>1</v>
      </c>
      <c r="F6645" s="603">
        <f>+I6633</f>
        <v>9096.6895198666643</v>
      </c>
      <c r="G6645" s="601">
        <v>0.01</v>
      </c>
      <c r="H6645" s="603">
        <f>IFERROR(G6645*F6645,0)</f>
        <v>90.966895198666649</v>
      </c>
      <c r="I6645" s="692"/>
    </row>
    <row r="6646" spans="2:9">
      <c r="B6646" s="599"/>
      <c r="C6646" s="662"/>
      <c r="E6646" s="601" t="str">
        <f>IFERROR(INDEX(INSUMOS!$C:$C,MATCH(C6646,INSUMOS!$B:$B,0)),"")</f>
        <v/>
      </c>
      <c r="F6646" s="603" t="str">
        <f>IFERROR(INDEX(INSUMOS!$D:$D,MATCH(C6646,INSUMOS!$B:$B,0)),"")</f>
        <v/>
      </c>
      <c r="G6646" s="601">
        <v>1</v>
      </c>
      <c r="H6646" s="603">
        <f>IFERROR(G6646*F6646,0)</f>
        <v>0</v>
      </c>
      <c r="I6646" s="692"/>
    </row>
    <row r="6647" spans="2:9">
      <c r="B6647" s="599"/>
      <c r="C6647" s="606"/>
      <c r="D6647" s="601" t="str">
        <f>IFERROR(INDEX(INSUMOS!$C:$C,MATCH(C6647,INSUMOS!$B:$B,0)),"")</f>
        <v/>
      </c>
      <c r="E6647" s="602"/>
      <c r="F6647" s="603" t="str">
        <f>IFERROR(INDEX(INSUMOS!$D:$D,MATCH(C6647,INSUMOS!$B:$B,0)),"")</f>
        <v/>
      </c>
      <c r="G6647" s="601"/>
      <c r="H6647" s="603">
        <f>IFERROR(G6647*F6647,0)</f>
        <v>0</v>
      </c>
      <c r="I6647" s="692"/>
    </row>
    <row r="6648" spans="2:9" ht="15.75" thickBot="1">
      <c r="B6648" s="702"/>
      <c r="C6648" s="703"/>
      <c r="D6648" s="704"/>
      <c r="E6648" s="705"/>
      <c r="F6648" s="705"/>
      <c r="G6648" s="704"/>
      <c r="H6648" s="706" t="s">
        <v>307</v>
      </c>
      <c r="I6648" s="707">
        <f>SUM(H6645:H6647)</f>
        <v>90.966895198666649</v>
      </c>
    </row>
    <row r="6649" spans="2:9" ht="15.75" thickBot="1"/>
    <row r="6650" spans="2:9" ht="33" customHeight="1" thickBot="1">
      <c r="B6650" s="571"/>
      <c r="C6650" s="572" t="str">
        <f>+$C$2</f>
        <v>MANTENIMIENTO RESTAURANTES ESCOLARES</v>
      </c>
      <c r="D6650" s="573"/>
      <c r="E6650" s="573"/>
      <c r="F6650" s="573"/>
      <c r="G6650" s="574"/>
      <c r="H6650" s="575"/>
      <c r="I6650" s="576"/>
    </row>
    <row r="6651" spans="2:9" ht="33" customHeight="1" thickBot="1">
      <c r="B6651" s="577"/>
      <c r="C6651" s="578" t="str">
        <f>+$C$3</f>
        <v>GOBERNACION DE ANTIOQUIA</v>
      </c>
      <c r="D6651" s="579"/>
      <c r="E6651" s="579"/>
      <c r="F6651" s="579"/>
      <c r="G6651" s="580"/>
      <c r="H6651" s="581"/>
      <c r="I6651" s="582"/>
    </row>
    <row r="6652" spans="2:9" ht="15.75" thickBot="1">
      <c r="B6652" s="593"/>
      <c r="I6652" s="595"/>
    </row>
    <row r="6653" spans="2:9" ht="15.75" thickBot="1">
      <c r="B6653" s="523" t="s">
        <v>6</v>
      </c>
      <c r="C6653" s="773" t="str">
        <f>INDEX(ACTIVIDADES!$C:$C,MATCH(B6654,ACTIVIDADES!$B:$B,0))</f>
        <v xml:space="preserve">Suministro y aplicación de HIDRÓFUGO o hidrorepelente tipo sika transparente -10 o siliconite de Pintuco o similar para fachadas en ladrillo, bloque o concreto. </v>
      </c>
      <c r="D6653" s="774"/>
      <c r="E6653" s="774"/>
      <c r="F6653" s="774"/>
      <c r="G6653" s="775"/>
      <c r="H6653" s="587" t="s">
        <v>289</v>
      </c>
      <c r="I6653" s="588" t="s">
        <v>290</v>
      </c>
    </row>
    <row r="6654" spans="2:9">
      <c r="B6654" s="779">
        <f>+ACTIVIDADES!B199</f>
        <v>17.090000000000014</v>
      </c>
      <c r="C6654" s="776"/>
      <c r="D6654" s="777"/>
      <c r="E6654" s="777"/>
      <c r="F6654" s="777"/>
      <c r="G6654" s="778"/>
      <c r="H6654" s="585">
        <f>IF(I6657=0,0,I6678/I6657)</f>
        <v>0</v>
      </c>
      <c r="I6654" s="688">
        <f>IF(I6657=0,0,I6684/I6657)</f>
        <v>0.91646814751035754</v>
      </c>
    </row>
    <row r="6655" spans="2:9" ht="15.75" thickBot="1">
      <c r="B6655" s="780"/>
      <c r="C6655" s="776"/>
      <c r="D6655" s="777"/>
      <c r="E6655" s="777"/>
      <c r="F6655" s="777"/>
      <c r="G6655" s="778"/>
      <c r="H6655" s="587" t="s">
        <v>291</v>
      </c>
      <c r="I6655" s="588" t="s">
        <v>292</v>
      </c>
    </row>
    <row r="6656" spans="2:9" ht="15.75" thickBot="1">
      <c r="B6656" s="523" t="s">
        <v>22</v>
      </c>
      <c r="C6656" s="776"/>
      <c r="D6656" s="777"/>
      <c r="E6656" s="777"/>
      <c r="F6656" s="777"/>
      <c r="G6656" s="778"/>
      <c r="H6656" s="585">
        <f>IF(I6657=0,0,I6693/I6657)</f>
        <v>7.4367171014538991E-2</v>
      </c>
      <c r="I6656" s="688">
        <f>IF(I6657=0,0,I6699/I6657)</f>
        <v>9.1646814751035754E-3</v>
      </c>
    </row>
    <row r="6657" spans="2:10">
      <c r="B6657" s="565" t="str">
        <f>INDEX(ACTIVIDADES!$D:$D,MATCH(B6654,ACTIVIDADES!$B:$B,0))</f>
        <v>m²</v>
      </c>
      <c r="C6657" s="776"/>
      <c r="D6657" s="777"/>
      <c r="E6657" s="777"/>
      <c r="F6657" s="777"/>
      <c r="G6657" s="778"/>
      <c r="H6657" s="689" t="s">
        <v>293</v>
      </c>
      <c r="I6657" s="690">
        <f>SUM(I6678:I6699)</f>
        <v>9925.8108910586634</v>
      </c>
      <c r="J6657" s="570">
        <f>+B6654</f>
        <v>17.090000000000014</v>
      </c>
    </row>
    <row r="6658" spans="2:10">
      <c r="B6658" s="599"/>
      <c r="C6658" s="691" t="s">
        <v>294</v>
      </c>
      <c r="D6658" s="601"/>
      <c r="E6658" s="602"/>
      <c r="F6658" s="602"/>
      <c r="G6658" s="601"/>
      <c r="H6658" s="602"/>
      <c r="I6658" s="692"/>
    </row>
    <row r="6659" spans="2:10">
      <c r="B6659" s="693" t="s">
        <v>295</v>
      </c>
      <c r="C6659" s="694" t="s">
        <v>296</v>
      </c>
      <c r="D6659" s="598" t="s">
        <v>297</v>
      </c>
      <c r="E6659" s="598" t="s">
        <v>298</v>
      </c>
      <c r="F6659" s="598" t="s">
        <v>299</v>
      </c>
      <c r="G6659" s="598" t="s">
        <v>300</v>
      </c>
      <c r="H6659" s="598" t="s">
        <v>301</v>
      </c>
      <c r="I6659" s="692"/>
    </row>
    <row r="6660" spans="2:10" ht="45">
      <c r="B6660" s="599"/>
      <c r="C6660" s="567" t="s">
        <v>620</v>
      </c>
      <c r="D6660" s="601" t="str">
        <f>IFERROR(INDEX(INSUMOS!$C:$C,MATCH(C6660,INSUMOS!$B:$B,0)),"")</f>
        <v/>
      </c>
      <c r="E6660" s="634">
        <v>0.309</v>
      </c>
      <c r="F6660" s="603" t="str">
        <f>IFERROR(INDEX(INSUMOS!$D:$D,MATCH(C6660,INSUMOS!$B:$B,0)),"")</f>
        <v/>
      </c>
      <c r="G6660" s="615">
        <v>0.05</v>
      </c>
      <c r="H6660" s="603">
        <f>IFERROR(G6660*F6660*E6660+F6660*E6660,0)</f>
        <v>0</v>
      </c>
      <c r="I6660" s="692"/>
    </row>
    <row r="6661" spans="2:10">
      <c r="B6661" s="599"/>
      <c r="C6661" s="645"/>
      <c r="D6661" s="601" t="str">
        <f>IFERROR(INDEX(INSUMOS!$C:$C,MATCH(C6661,INSUMOS!$B:$B,0)),"")</f>
        <v/>
      </c>
      <c r="E6661" s="634"/>
      <c r="F6661" s="603" t="str">
        <f>IFERROR(INDEX(INSUMOS!$D:$D,MATCH(C6661,INSUMOS!$B:$B,0)),"")</f>
        <v/>
      </c>
      <c r="G6661" s="615">
        <v>0.15</v>
      </c>
      <c r="H6661" s="603">
        <f t="shared" ref="H6661:H6677" si="167">IFERROR(G6661*F6661*E6661+F6661*E6661,0)</f>
        <v>0</v>
      </c>
      <c r="I6661" s="692"/>
    </row>
    <row r="6662" spans="2:10">
      <c r="B6662" s="599"/>
      <c r="C6662" s="645"/>
      <c r="D6662" s="601" t="str">
        <f>IFERROR(INDEX(INSUMOS!$C:$C,MATCH(C6662,INSUMOS!$B:$B,0)),"")</f>
        <v/>
      </c>
      <c r="E6662" s="478"/>
      <c r="F6662" s="603" t="str">
        <f>IFERROR(INDEX(INSUMOS!$D:$D,MATCH(C6662,INSUMOS!$B:$B,0)),"")</f>
        <v/>
      </c>
      <c r="G6662" s="615"/>
      <c r="H6662" s="603">
        <f t="shared" si="167"/>
        <v>0</v>
      </c>
      <c r="I6662" s="692"/>
    </row>
    <row r="6663" spans="2:10">
      <c r="B6663" s="599"/>
      <c r="C6663" s="636"/>
      <c r="D6663" s="601" t="str">
        <f>IFERROR(INDEX(INSUMOS!$C:$C,MATCH(C6663,INSUMOS!$B:$B,0)),"")</f>
        <v/>
      </c>
      <c r="E6663" s="478"/>
      <c r="F6663" s="603" t="str">
        <f>IFERROR(INDEX(INSUMOS!$D:$D,MATCH(C6663,INSUMOS!$B:$B,0)),"")</f>
        <v/>
      </c>
      <c r="G6663" s="615"/>
      <c r="H6663" s="603">
        <f t="shared" si="167"/>
        <v>0</v>
      </c>
      <c r="I6663" s="692"/>
    </row>
    <row r="6664" spans="2:10">
      <c r="B6664" s="599"/>
      <c r="C6664" s="645"/>
      <c r="D6664" s="601" t="str">
        <f>IFERROR(INDEX(INSUMOS!$C:$C,MATCH(C6664,INSUMOS!$B:$B,0)),"")</f>
        <v/>
      </c>
      <c r="E6664" s="478"/>
      <c r="F6664" s="603" t="str">
        <f>IFERROR(INDEX(INSUMOS!$D:$D,MATCH(C6664,INSUMOS!$B:$B,0)),"")</f>
        <v/>
      </c>
      <c r="G6664" s="615"/>
      <c r="H6664" s="603">
        <f t="shared" si="167"/>
        <v>0</v>
      </c>
      <c r="I6664" s="692"/>
    </row>
    <row r="6665" spans="2:10">
      <c r="B6665" s="599"/>
      <c r="C6665" s="645"/>
      <c r="D6665" s="601" t="str">
        <f>IFERROR(INDEX(INSUMOS!$C:$C,MATCH(C6665,INSUMOS!$B:$B,0)),"")</f>
        <v/>
      </c>
      <c r="E6665" s="647"/>
      <c r="F6665" s="603" t="str">
        <f>IFERROR(INDEX(INSUMOS!$D:$D,MATCH(C6665,INSUMOS!$B:$B,0)),"")</f>
        <v/>
      </c>
      <c r="G6665" s="615"/>
      <c r="H6665" s="603">
        <f t="shared" si="167"/>
        <v>0</v>
      </c>
      <c r="I6665" s="692"/>
    </row>
    <row r="6666" spans="2:10">
      <c r="B6666" s="599"/>
      <c r="C6666" s="708"/>
      <c r="D6666" s="601" t="str">
        <f>IFERROR(INDEX(INSUMOS!$C:$C,MATCH(C6666,INSUMOS!$B:$B,0)),"")</f>
        <v/>
      </c>
      <c r="E6666" s="478"/>
      <c r="F6666" s="603" t="str">
        <f>IFERROR(INDEX(INSUMOS!$D:$D,MATCH(C6666,INSUMOS!$B:$B,0)),"")</f>
        <v/>
      </c>
      <c r="G6666" s="615"/>
      <c r="H6666" s="603">
        <f t="shared" si="167"/>
        <v>0</v>
      </c>
      <c r="I6666" s="692"/>
    </row>
    <row r="6667" spans="2:10">
      <c r="B6667" s="599"/>
      <c r="C6667" s="708"/>
      <c r="D6667" s="601" t="str">
        <f>IFERROR(INDEX(INSUMOS!$C:$C,MATCH(C6667,INSUMOS!$B:$B,0)),"")</f>
        <v/>
      </c>
      <c r="E6667" s="478"/>
      <c r="F6667" s="603" t="str">
        <f>IFERROR(INDEX(INSUMOS!$D:$D,MATCH(C6667,INSUMOS!$B:$B,0)),"")</f>
        <v/>
      </c>
      <c r="G6667" s="615"/>
      <c r="H6667" s="603">
        <f t="shared" si="167"/>
        <v>0</v>
      </c>
      <c r="I6667" s="692"/>
    </row>
    <row r="6668" spans="2:10">
      <c r="B6668" s="599"/>
      <c r="C6668" s="708"/>
      <c r="D6668" s="601" t="str">
        <f>IFERROR(INDEX(INSUMOS!$C:$C,MATCH(C6668,INSUMOS!$B:$B,0)),"")</f>
        <v/>
      </c>
      <c r="E6668" s="478"/>
      <c r="F6668" s="603" t="str">
        <f>IFERROR(INDEX(INSUMOS!$D:$D,MATCH(C6668,INSUMOS!$B:$B,0)),"")</f>
        <v/>
      </c>
      <c r="G6668" s="615"/>
      <c r="H6668" s="603">
        <f t="shared" si="167"/>
        <v>0</v>
      </c>
      <c r="I6668" s="692"/>
    </row>
    <row r="6669" spans="2:10">
      <c r="B6669" s="599"/>
      <c r="C6669" s="708"/>
      <c r="D6669" s="601" t="str">
        <f>IFERROR(INDEX(INSUMOS!$C:$C,MATCH(C6669,INSUMOS!$B:$B,0)),"")</f>
        <v/>
      </c>
      <c r="E6669" s="478"/>
      <c r="F6669" s="603" t="str">
        <f>IFERROR(INDEX(INSUMOS!$D:$D,MATCH(C6669,INSUMOS!$B:$B,0)),"")</f>
        <v/>
      </c>
      <c r="G6669" s="615"/>
      <c r="H6669" s="603">
        <f t="shared" si="167"/>
        <v>0</v>
      </c>
      <c r="I6669" s="692"/>
    </row>
    <row r="6670" spans="2:10">
      <c r="B6670" s="599"/>
      <c r="C6670" s="708"/>
      <c r="D6670" s="601" t="str">
        <f>IFERROR(INDEX(INSUMOS!$C:$C,MATCH(C6670,INSUMOS!$B:$B,0)),"")</f>
        <v/>
      </c>
      <c r="E6670" s="478"/>
      <c r="F6670" s="603" t="str">
        <f>IFERROR(INDEX(INSUMOS!$D:$D,MATCH(C6670,INSUMOS!$B:$B,0)),"")</f>
        <v/>
      </c>
      <c r="G6670" s="615"/>
      <c r="H6670" s="603">
        <f t="shared" si="167"/>
        <v>0</v>
      </c>
      <c r="I6670" s="692"/>
    </row>
    <row r="6671" spans="2:10">
      <c r="B6671" s="599"/>
      <c r="C6671" s="708"/>
      <c r="D6671" s="601" t="str">
        <f>IFERROR(INDEX(INSUMOS!$C:$C,MATCH(C6671,INSUMOS!$B:$B,0)),"")</f>
        <v/>
      </c>
      <c r="E6671" s="478"/>
      <c r="F6671" s="603" t="str">
        <f>IFERROR(INDEX(INSUMOS!$D:$D,MATCH(C6671,INSUMOS!$B:$B,0)),"")</f>
        <v/>
      </c>
      <c r="G6671" s="615"/>
      <c r="H6671" s="603">
        <f t="shared" si="167"/>
        <v>0</v>
      </c>
      <c r="I6671" s="692"/>
    </row>
    <row r="6672" spans="2:10">
      <c r="B6672" s="599"/>
      <c r="C6672" s="708"/>
      <c r="D6672" s="601" t="str">
        <f>IFERROR(INDEX(INSUMOS!$C:$C,MATCH(C6672,INSUMOS!$B:$B,0)),"")</f>
        <v/>
      </c>
      <c r="E6672" s="478"/>
      <c r="F6672" s="603" t="str">
        <f>IFERROR(INDEX(INSUMOS!$D:$D,MATCH(C6672,INSUMOS!$B:$B,0)),"")</f>
        <v/>
      </c>
      <c r="G6672" s="615"/>
      <c r="H6672" s="603">
        <f t="shared" si="167"/>
        <v>0</v>
      </c>
      <c r="I6672" s="692"/>
    </row>
    <row r="6673" spans="2:9">
      <c r="B6673" s="599"/>
      <c r="C6673" s="708"/>
      <c r="D6673" s="601" t="str">
        <f>IFERROR(INDEX(INSUMOS!$C:$C,MATCH(C6673,INSUMOS!$B:$B,0)),"")</f>
        <v/>
      </c>
      <c r="E6673" s="478"/>
      <c r="F6673" s="603" t="str">
        <f>IFERROR(INDEX(INSUMOS!$D:$D,MATCH(C6673,INSUMOS!$B:$B,0)),"")</f>
        <v/>
      </c>
      <c r="G6673" s="615"/>
      <c r="H6673" s="603">
        <f t="shared" si="167"/>
        <v>0</v>
      </c>
      <c r="I6673" s="692"/>
    </row>
    <row r="6674" spans="2:9">
      <c r="B6674" s="599"/>
      <c r="C6674" s="708"/>
      <c r="D6674" s="601" t="str">
        <f>IFERROR(INDEX(INSUMOS!$C:$C,MATCH(C6674,INSUMOS!$B:$B,0)),"")</f>
        <v/>
      </c>
      <c r="E6674" s="478"/>
      <c r="F6674" s="603" t="str">
        <f>IFERROR(INDEX(INSUMOS!$D:$D,MATCH(C6674,INSUMOS!$B:$B,0)),"")</f>
        <v/>
      </c>
      <c r="G6674" s="615"/>
      <c r="H6674" s="603">
        <f t="shared" si="167"/>
        <v>0</v>
      </c>
      <c r="I6674" s="692"/>
    </row>
    <row r="6675" spans="2:9">
      <c r="B6675" s="599"/>
      <c r="C6675" s="708"/>
      <c r="D6675" s="601" t="str">
        <f>IFERROR(INDEX(INSUMOS!$C:$C,MATCH(C6675,INSUMOS!$B:$B,0)),"")</f>
        <v/>
      </c>
      <c r="E6675" s="478"/>
      <c r="F6675" s="603" t="str">
        <f>IFERROR(INDEX(INSUMOS!$D:$D,MATCH(C6675,INSUMOS!$B:$B,0)),"")</f>
        <v/>
      </c>
      <c r="G6675" s="615"/>
      <c r="H6675" s="603">
        <f t="shared" si="167"/>
        <v>0</v>
      </c>
      <c r="I6675" s="692"/>
    </row>
    <row r="6676" spans="2:9">
      <c r="B6676" s="599"/>
      <c r="C6676" s="708"/>
      <c r="D6676" s="601" t="str">
        <f>IFERROR(INDEX(INSUMOS!$C:$C,MATCH(C6676,INSUMOS!$B:$B,0)),"")</f>
        <v/>
      </c>
      <c r="E6676" s="478"/>
      <c r="F6676" s="603" t="str">
        <f>IFERROR(INDEX(INSUMOS!$D:$D,MATCH(C6676,INSUMOS!$B:$B,0)),"")</f>
        <v/>
      </c>
      <c r="G6676" s="615"/>
      <c r="H6676" s="603">
        <f t="shared" si="167"/>
        <v>0</v>
      </c>
      <c r="I6676" s="692"/>
    </row>
    <row r="6677" spans="2:9">
      <c r="B6677" s="599"/>
      <c r="C6677" s="708"/>
      <c r="D6677" s="601" t="str">
        <f>IFERROR(INDEX(INSUMOS!$C:$C,MATCH(C6677,INSUMOS!$B:$B,0)),"")</f>
        <v/>
      </c>
      <c r="E6677" s="712"/>
      <c r="F6677" s="603" t="str">
        <f>IFERROR(INDEX(INSUMOS!$D:$D,MATCH(C6677,INSUMOS!$B:$B,0)),"")</f>
        <v/>
      </c>
      <c r="G6677" s="615"/>
      <c r="H6677" s="603">
        <f t="shared" si="167"/>
        <v>0</v>
      </c>
      <c r="I6677" s="692"/>
    </row>
    <row r="6678" spans="2:9">
      <c r="B6678" s="599"/>
      <c r="C6678" s="606"/>
      <c r="D6678" s="601"/>
      <c r="E6678" s="602"/>
      <c r="F6678" s="602"/>
      <c r="G6678" s="601"/>
      <c r="H6678" s="614" t="s">
        <v>307</v>
      </c>
      <c r="I6678" s="699">
        <f>SUM(H6660:H6677)</f>
        <v>0</v>
      </c>
    </row>
    <row r="6679" spans="2:9">
      <c r="B6679" s="599"/>
      <c r="C6679" s="691" t="s">
        <v>308</v>
      </c>
      <c r="D6679" s="601"/>
      <c r="E6679" s="602"/>
      <c r="F6679" s="602"/>
      <c r="G6679" s="601"/>
      <c r="H6679" s="602"/>
      <c r="I6679" s="692"/>
    </row>
    <row r="6680" spans="2:9">
      <c r="B6680" s="693" t="s">
        <v>295</v>
      </c>
      <c r="C6680" s="694" t="s">
        <v>296</v>
      </c>
      <c r="D6680" s="598" t="s">
        <v>309</v>
      </c>
      <c r="E6680" s="612" t="s">
        <v>310</v>
      </c>
      <c r="F6680" s="612"/>
      <c r="G6680" s="613" t="s">
        <v>311</v>
      </c>
      <c r="H6680" s="614" t="s">
        <v>301</v>
      </c>
      <c r="I6680" s="692"/>
    </row>
    <row r="6681" spans="2:9">
      <c r="B6681" s="599"/>
      <c r="C6681" s="606" t="s">
        <v>330</v>
      </c>
      <c r="D6681" s="601">
        <v>1</v>
      </c>
      <c r="E6681" s="615">
        <f>IFERROR(INDEX('MANO DE OBRA'!$F:$F,MATCH(C6681,'MANO DE OBRA'!$B:$B,0)),"")</f>
        <v>0.77116642793298318</v>
      </c>
      <c r="F6681" s="603">
        <f>IFERROR(INDEX('MANO DE OBRA'!$J:$J,MATCH(C6681,'MANO DE OBRA'!$B:$B,0)),"")</f>
        <v>169529.21377933328</v>
      </c>
      <c r="G6681" s="83">
        <v>30</v>
      </c>
      <c r="H6681" s="603">
        <f>IFERROR((F6681/G6681)*D6681,0)</f>
        <v>5650.9737926444423</v>
      </c>
      <c r="I6681" s="692"/>
    </row>
    <row r="6682" spans="2:9">
      <c r="B6682" s="599"/>
      <c r="C6682" s="606" t="s">
        <v>312</v>
      </c>
      <c r="D6682" s="601">
        <v>1</v>
      </c>
      <c r="E6682" s="615">
        <f>IFERROR(INDEX('MANO DE OBRA'!$F:$F,MATCH(C6682,'MANO DE OBRA'!$B:$B,0)),"")</f>
        <v>0.77116642793298318</v>
      </c>
      <c r="F6682" s="603">
        <f>IFERROR(INDEX('MANO DE OBRA'!$J:$J,MATCH(C6682,'MANO DE OBRA'!$B:$B,0)),"")</f>
        <v>103371.47181666666</v>
      </c>
      <c r="G6682" s="83">
        <f>+G6681</f>
        <v>30</v>
      </c>
      <c r="H6682" s="603">
        <f>IFERROR((F6682/G6682)*D6682,0)</f>
        <v>3445.7157272222221</v>
      </c>
      <c r="I6682" s="692"/>
    </row>
    <row r="6683" spans="2:9">
      <c r="B6683" s="599"/>
      <c r="C6683" s="606"/>
      <c r="D6683" s="601"/>
      <c r="E6683" s="615" t="str">
        <f>IFERROR(INDEX('MANO DE OBRA'!$F:$F,MATCH(C6683,'MANO DE OBRA'!$B:$B,0)),"")</f>
        <v/>
      </c>
      <c r="F6683" s="603" t="str">
        <f>IFERROR(INDEX('MANO DE OBRA'!$J:$J,MATCH(C6683,'MANO DE OBRA'!$B:$B,0)),"")</f>
        <v/>
      </c>
      <c r="G6683" s="83"/>
      <c r="H6683" s="603">
        <f>IFERROR((F6683/G6683)*D6683,0)</f>
        <v>0</v>
      </c>
      <c r="I6683" s="692"/>
    </row>
    <row r="6684" spans="2:9">
      <c r="B6684" s="599"/>
      <c r="C6684" s="723"/>
      <c r="D6684" s="601"/>
      <c r="E6684" s="602"/>
      <c r="F6684" s="603" t="str">
        <f>IFERROR(INDEX('MANO DE OBRA'!$J:$J,MATCH(C6684,'MANO DE OBRA'!$B:$B,0)),"")</f>
        <v/>
      </c>
      <c r="G6684" s="601"/>
      <c r="H6684" s="614" t="s">
        <v>307</v>
      </c>
      <c r="I6684" s="699">
        <f>SUM(H6681:H6683)</f>
        <v>9096.6895198666643</v>
      </c>
    </row>
    <row r="6685" spans="2:9">
      <c r="B6685" s="599"/>
      <c r="C6685" s="691" t="s">
        <v>313</v>
      </c>
      <c r="D6685" s="601"/>
      <c r="E6685" s="602"/>
      <c r="F6685" s="602"/>
      <c r="G6685" s="601"/>
      <c r="H6685" s="602"/>
      <c r="I6685" s="692"/>
    </row>
    <row r="6686" spans="2:9" ht="30">
      <c r="B6686" s="693" t="s">
        <v>295</v>
      </c>
      <c r="C6686" s="694" t="s">
        <v>296</v>
      </c>
      <c r="D6686" s="613" t="s">
        <v>238</v>
      </c>
      <c r="E6686" s="613" t="s">
        <v>22</v>
      </c>
      <c r="F6686" s="613" t="s">
        <v>314</v>
      </c>
      <c r="G6686" s="613" t="s">
        <v>315</v>
      </c>
      <c r="H6686" s="613" t="s">
        <v>301</v>
      </c>
      <c r="I6686" s="692"/>
    </row>
    <row r="6687" spans="2:9">
      <c r="B6687" s="599"/>
      <c r="C6687" s="616" t="s">
        <v>316</v>
      </c>
      <c r="D6687" s="615">
        <v>0.05</v>
      </c>
      <c r="E6687" s="602"/>
      <c r="F6687" s="603">
        <f>+I6684</f>
        <v>9096.6895198666643</v>
      </c>
      <c r="G6687" s="601">
        <v>1</v>
      </c>
      <c r="H6687" s="603">
        <f>IFERROR(G6687*F6687*D6687,0)</f>
        <v>454.83447599333323</v>
      </c>
      <c r="I6687" s="692"/>
    </row>
    <row r="6688" spans="2:9">
      <c r="B6688" s="599"/>
      <c r="C6688" s="606" t="s">
        <v>325</v>
      </c>
      <c r="D6688" s="601"/>
      <c r="E6688" s="601" t="str">
        <f>IFERROR(INDEX(INSUMOS!$C:$C,MATCH(C6688,INSUMOS!$B:$B,0)),"")</f>
        <v>día</v>
      </c>
      <c r="F6688" s="700">
        <f>IFERROR(INDEX(INSUMOS!$D:$D,MATCH(C6688,INSUMOS!$B:$B,0)),"")</f>
        <v>2900</v>
      </c>
      <c r="G6688" s="701">
        <v>0.09</v>
      </c>
      <c r="H6688" s="603">
        <f>IFERROR(G6688*F6688,0)</f>
        <v>261</v>
      </c>
      <c r="I6688" s="692"/>
    </row>
    <row r="6689" spans="2:9" ht="30">
      <c r="B6689" s="599"/>
      <c r="C6689" s="606" t="s">
        <v>322</v>
      </c>
      <c r="D6689" s="601"/>
      <c r="E6689" s="601" t="str">
        <f>IFERROR(INDEX(INSUMOS!$C:$C,MATCH(C6689,INSUMOS!$B:$B,0)),"")</f>
        <v>día</v>
      </c>
      <c r="F6689" s="700">
        <f>IFERROR(INDEX(INSUMOS!$D:$D,MATCH(C6689,INSUMOS!$B:$B,0)),"")</f>
        <v>248</v>
      </c>
      <c r="G6689" s="701">
        <v>0.09</v>
      </c>
      <c r="H6689" s="603">
        <f>IFERROR(G6689*F6689,0)</f>
        <v>22.32</v>
      </c>
      <c r="I6689" s="692"/>
    </row>
    <row r="6690" spans="2:9">
      <c r="B6690" s="599"/>
      <c r="C6690" s="662"/>
      <c r="D6690" s="601"/>
      <c r="E6690" s="601" t="str">
        <f>IFERROR(INDEX(INSUMOS!$C:$C,MATCH(C6690,INSUMOS!$B:$B,0)),"")</f>
        <v/>
      </c>
      <c r="F6690" s="700" t="str">
        <f>IFERROR(INDEX(INSUMOS!$D:$D,MATCH(C6690,INSUMOS!$B:$B,0)),"")</f>
        <v/>
      </c>
      <c r="G6690" s="701"/>
      <c r="H6690" s="603">
        <f>IFERROR(G6690*F6690,0)</f>
        <v>0</v>
      </c>
      <c r="I6690" s="692"/>
    </row>
    <row r="6691" spans="2:9">
      <c r="B6691" s="599"/>
      <c r="C6691" s="662"/>
      <c r="D6691" s="601"/>
      <c r="E6691" s="601" t="str">
        <f>IFERROR(INDEX(INSUMOS!$C:$C,MATCH(C6691,INSUMOS!$B:$B,0)),"")</f>
        <v/>
      </c>
      <c r="F6691" s="700" t="str">
        <f>IFERROR(INDEX(INSUMOS!$D:$D,MATCH(C6691,INSUMOS!$B:$B,0)),"")</f>
        <v/>
      </c>
      <c r="G6691" s="701"/>
      <c r="H6691" s="603">
        <f>IFERROR(G6691*F6691,0)</f>
        <v>0</v>
      </c>
      <c r="I6691" s="692"/>
    </row>
    <row r="6692" spans="2:9">
      <c r="B6692" s="599"/>
      <c r="C6692" s="662"/>
      <c r="D6692" s="601"/>
      <c r="E6692" s="601" t="str">
        <f>IFERROR(INDEX(INSUMOS!$C:$C,MATCH(C6692,INSUMOS!$B:$B,0)),"")</f>
        <v/>
      </c>
      <c r="F6692" s="700" t="str">
        <f>IFERROR(INDEX(INSUMOS!$D:$D,MATCH(C6692,INSUMOS!$B:$B,0)),"")</f>
        <v/>
      </c>
      <c r="G6692" s="701"/>
      <c r="H6692" s="603">
        <f>IFERROR(G6692*F6692,0)</f>
        <v>0</v>
      </c>
      <c r="I6692" s="692"/>
    </row>
    <row r="6693" spans="2:9">
      <c r="B6693" s="599"/>
      <c r="C6693" s="606"/>
      <c r="D6693" s="601"/>
      <c r="E6693" s="601" t="str">
        <f>IFERROR(INDEX(INSUMOS!$C:$C,MATCH(C6693,INSUMOS!$B:$B,0)),"")</f>
        <v/>
      </c>
      <c r="F6693" s="602"/>
      <c r="G6693" s="601"/>
      <c r="H6693" s="614" t="s">
        <v>307</v>
      </c>
      <c r="I6693" s="699">
        <f>SUM(H6687:H6692)</f>
        <v>738.15447599333322</v>
      </c>
    </row>
    <row r="6694" spans="2:9">
      <c r="B6694" s="599"/>
      <c r="C6694" s="691" t="s">
        <v>317</v>
      </c>
      <c r="D6694" s="601"/>
      <c r="E6694" s="602"/>
      <c r="F6694" s="602"/>
      <c r="G6694" s="601"/>
      <c r="H6694" s="602"/>
      <c r="I6694" s="692"/>
    </row>
    <row r="6695" spans="2:9" ht="30">
      <c r="B6695" s="693" t="s">
        <v>295</v>
      </c>
      <c r="C6695" s="694" t="s">
        <v>296</v>
      </c>
      <c r="D6695" s="613" t="s">
        <v>238</v>
      </c>
      <c r="E6695" s="613" t="s">
        <v>22</v>
      </c>
      <c r="F6695" s="613" t="s">
        <v>314</v>
      </c>
      <c r="G6695" s="613" t="s">
        <v>315</v>
      </c>
      <c r="H6695" s="598" t="s">
        <v>301</v>
      </c>
      <c r="I6695" s="692"/>
    </row>
    <row r="6696" spans="2:9">
      <c r="B6696" s="599"/>
      <c r="C6696" s="616" t="s">
        <v>461</v>
      </c>
      <c r="D6696" s="615">
        <v>0.01</v>
      </c>
      <c r="E6696" s="617">
        <v>1</v>
      </c>
      <c r="F6696" s="603">
        <f>+I6684</f>
        <v>9096.6895198666643</v>
      </c>
      <c r="G6696" s="601">
        <v>0.01</v>
      </c>
      <c r="H6696" s="603">
        <f>IFERROR(G6696*F6696,0)</f>
        <v>90.966895198666649</v>
      </c>
      <c r="I6696" s="692"/>
    </row>
    <row r="6697" spans="2:9">
      <c r="B6697" s="599"/>
      <c r="C6697" s="662"/>
      <c r="E6697" s="601" t="str">
        <f>IFERROR(INDEX(INSUMOS!$C:$C,MATCH(C6697,INSUMOS!$B:$B,0)),"")</f>
        <v/>
      </c>
      <c r="F6697" s="603" t="str">
        <f>IFERROR(INDEX(INSUMOS!$D:$D,MATCH(C6697,INSUMOS!$B:$B,0)),"")</f>
        <v/>
      </c>
      <c r="G6697" s="601">
        <v>1</v>
      </c>
      <c r="H6697" s="603">
        <f>IFERROR(G6697*F6697,0)</f>
        <v>0</v>
      </c>
      <c r="I6697" s="692"/>
    </row>
    <row r="6698" spans="2:9">
      <c r="B6698" s="599"/>
      <c r="C6698" s="606"/>
      <c r="D6698" s="601" t="str">
        <f>IFERROR(INDEX(INSUMOS!$C:$C,MATCH(C6698,INSUMOS!$B:$B,0)),"")</f>
        <v/>
      </c>
      <c r="E6698" s="602"/>
      <c r="F6698" s="603" t="str">
        <f>IFERROR(INDEX(INSUMOS!$D:$D,MATCH(C6698,INSUMOS!$B:$B,0)),"")</f>
        <v/>
      </c>
      <c r="G6698" s="601"/>
      <c r="H6698" s="603">
        <f>IFERROR(G6698*F6698,0)</f>
        <v>0</v>
      </c>
      <c r="I6698" s="692"/>
    </row>
    <row r="6699" spans="2:9" ht="15.75" thickBot="1">
      <c r="B6699" s="702"/>
      <c r="C6699" s="703"/>
      <c r="D6699" s="704"/>
      <c r="E6699" s="705"/>
      <c r="F6699" s="705"/>
      <c r="G6699" s="704"/>
      <c r="H6699" s="706" t="s">
        <v>307</v>
      </c>
      <c r="I6699" s="707">
        <f>SUM(H6696:H6698)</f>
        <v>90.966895198666649</v>
      </c>
    </row>
    <row r="6700" spans="2:9" ht="15.75" thickBot="1"/>
    <row r="6701" spans="2:9" ht="33" customHeight="1" thickBot="1">
      <c r="B6701" s="571"/>
      <c r="C6701" s="572" t="str">
        <f>+$C$2</f>
        <v>MANTENIMIENTO RESTAURANTES ESCOLARES</v>
      </c>
      <c r="D6701" s="573"/>
      <c r="E6701" s="573"/>
      <c r="F6701" s="573"/>
      <c r="G6701" s="574"/>
      <c r="H6701" s="575"/>
      <c r="I6701" s="576"/>
    </row>
    <row r="6702" spans="2:9" ht="33" customHeight="1" thickBot="1">
      <c r="B6702" s="577"/>
      <c r="C6702" s="578" t="str">
        <f>+$C$3</f>
        <v>GOBERNACION DE ANTIOQUIA</v>
      </c>
      <c r="D6702" s="579"/>
      <c r="E6702" s="579"/>
      <c r="F6702" s="579"/>
      <c r="G6702" s="580"/>
      <c r="H6702" s="581"/>
      <c r="I6702" s="582"/>
    </row>
    <row r="6703" spans="2:9" ht="15.75" thickBot="1">
      <c r="B6703" s="593"/>
      <c r="I6703" s="595"/>
    </row>
    <row r="6704" spans="2:9" ht="15.75" thickBot="1">
      <c r="B6704" s="523" t="s">
        <v>6</v>
      </c>
      <c r="C6704" s="773" t="str">
        <f>INDEX(ACTIVIDADES!$C:$C,MATCH(B6705,ACTIVIDADES!$B:$B,0))</f>
        <v>Suministro e instalación de CIELO FALSO EN SUPERBOARD. Incluye estructura, placa superborad o similar, encintada, masillada y fondeo pintura tipo 2.</v>
      </c>
      <c r="D6704" s="774"/>
      <c r="E6704" s="774"/>
      <c r="F6704" s="774"/>
      <c r="G6704" s="775"/>
      <c r="H6704" s="587" t="s">
        <v>289</v>
      </c>
      <c r="I6704" s="588" t="s">
        <v>290</v>
      </c>
    </row>
    <row r="6705" spans="2:10">
      <c r="B6705" s="779">
        <f>+ACTIVIDADES!B201</f>
        <v>18.010000000000002</v>
      </c>
      <c r="C6705" s="776"/>
      <c r="D6705" s="777"/>
      <c r="E6705" s="777"/>
      <c r="F6705" s="777"/>
      <c r="G6705" s="778"/>
      <c r="H6705" s="585">
        <f>IF(I6708=0,0,I6729/I6708)</f>
        <v>0.5644261492583369</v>
      </c>
      <c r="I6705" s="688">
        <f>IF(I6708=0,0,I6735/I6708)</f>
        <v>0.40891623369546654</v>
      </c>
    </row>
    <row r="6706" spans="2:10" ht="15.75" thickBot="1">
      <c r="B6706" s="780"/>
      <c r="C6706" s="776"/>
      <c r="D6706" s="777"/>
      <c r="E6706" s="777"/>
      <c r="F6706" s="777"/>
      <c r="G6706" s="778"/>
      <c r="H6706" s="587" t="s">
        <v>291</v>
      </c>
      <c r="I6706" s="588" t="s">
        <v>292</v>
      </c>
    </row>
    <row r="6707" spans="2:10" ht="15.75" thickBot="1">
      <c r="B6707" s="523" t="s">
        <v>22</v>
      </c>
      <c r="C6707" s="776"/>
      <c r="D6707" s="777"/>
      <c r="E6707" s="777"/>
      <c r="F6707" s="777"/>
      <c r="G6707" s="778"/>
      <c r="H6707" s="585">
        <f>IF(I6708=0,0,I6744/I6708)</f>
        <v>2.2568454709241747E-2</v>
      </c>
      <c r="I6707" s="688">
        <f>IF(I6708=0,0,I6750/I6708)</f>
        <v>4.089162336954665E-3</v>
      </c>
    </row>
    <row r="6708" spans="2:10">
      <c r="B6708" s="565" t="str">
        <f>INDEX(ACTIVIDADES!$D:$D,MATCH(B6705,ACTIVIDADES!$B:$B,0))</f>
        <v>m²</v>
      </c>
      <c r="C6708" s="776"/>
      <c r="D6708" s="777"/>
      <c r="E6708" s="777"/>
      <c r="F6708" s="777"/>
      <c r="G6708" s="778"/>
      <c r="H6708" s="689" t="s">
        <v>293</v>
      </c>
      <c r="I6708" s="690">
        <f>SUM(I6729:I6750)</f>
        <v>133475.10473220202</v>
      </c>
      <c r="J6708" s="570">
        <f>+B6705</f>
        <v>18.010000000000002</v>
      </c>
    </row>
    <row r="6709" spans="2:10">
      <c r="B6709" s="599"/>
      <c r="C6709" s="691" t="s">
        <v>294</v>
      </c>
      <c r="D6709" s="601"/>
      <c r="E6709" s="602"/>
      <c r="F6709" s="602"/>
      <c r="G6709" s="601"/>
      <c r="H6709" s="602"/>
      <c r="I6709" s="692"/>
    </row>
    <row r="6710" spans="2:10">
      <c r="B6710" s="693" t="s">
        <v>295</v>
      </c>
      <c r="C6710" s="694" t="s">
        <v>296</v>
      </c>
      <c r="D6710" s="598" t="s">
        <v>297</v>
      </c>
      <c r="E6710" s="598" t="s">
        <v>298</v>
      </c>
      <c r="F6710" s="598" t="s">
        <v>299</v>
      </c>
      <c r="G6710" s="598" t="s">
        <v>300</v>
      </c>
      <c r="H6710" s="598" t="s">
        <v>301</v>
      </c>
      <c r="I6710" s="692"/>
    </row>
    <row r="6711" spans="2:10" ht="30">
      <c r="B6711" s="599"/>
      <c r="C6711" s="629" t="s">
        <v>621</v>
      </c>
      <c r="D6711" s="601" t="str">
        <f>IFERROR(INDEX(INSUMOS!$C:$C,MATCH(C6711,INSUMOS!$B:$B,0)),"")</f>
        <v>m</v>
      </c>
      <c r="E6711" s="634">
        <v>0.33</v>
      </c>
      <c r="F6711" s="603">
        <f>IFERROR(INDEX(INSUMOS!$D:$D,MATCH(C6711,INSUMOS!$B:$B,0)),"")</f>
        <v>3323.355</v>
      </c>
      <c r="G6711" s="615">
        <v>0.05</v>
      </c>
      <c r="H6711" s="603">
        <f>IFERROR(G6711*F6711*E6711+F6711*E6711,0)</f>
        <v>1151.5425075000001</v>
      </c>
      <c r="I6711" s="692"/>
    </row>
    <row r="6712" spans="2:10">
      <c r="B6712" s="599"/>
      <c r="C6712" s="629" t="s">
        <v>622</v>
      </c>
      <c r="D6712" s="601" t="str">
        <f>IFERROR(INDEX(INSUMOS!$C:$C,MATCH(C6712,INSUMOS!$B:$B,0)),"")</f>
        <v>un</v>
      </c>
      <c r="E6712" s="634">
        <v>1</v>
      </c>
      <c r="F6712" s="603">
        <f>IFERROR(INDEX(INSUMOS!$D:$D,MATCH(C6712,INSUMOS!$B:$B,0)),"")</f>
        <v>1790.25</v>
      </c>
      <c r="G6712" s="615"/>
      <c r="H6712" s="603">
        <f t="shared" ref="H6712:H6728" si="168">IFERROR(G6712*F6712*E6712+F6712*E6712,0)</f>
        <v>1790.25</v>
      </c>
      <c r="I6712" s="692"/>
    </row>
    <row r="6713" spans="2:10" ht="30">
      <c r="B6713" s="599"/>
      <c r="C6713" s="629" t="s">
        <v>623</v>
      </c>
      <c r="D6713" s="601" t="str">
        <f>IFERROR(INDEX(INSUMOS!$C:$C,MATCH(C6713,INSUMOS!$B:$B,0)),"")</f>
        <v>m2</v>
      </c>
      <c r="E6713" s="478">
        <v>1.05</v>
      </c>
      <c r="F6713" s="603">
        <f>IFERROR(INDEX(INSUMOS!$D:$D,MATCH(C6713,INSUMOS!$B:$B,0)),"")</f>
        <v>31380.37</v>
      </c>
      <c r="G6713" s="615">
        <v>0.05</v>
      </c>
      <c r="H6713" s="603">
        <f t="shared" si="168"/>
        <v>34596.857925000004</v>
      </c>
      <c r="I6713" s="692"/>
    </row>
    <row r="6714" spans="2:10">
      <c r="B6714" s="599"/>
      <c r="C6714" s="629" t="s">
        <v>624</v>
      </c>
      <c r="D6714" s="601" t="str">
        <f>IFERROR(INDEX(INSUMOS!$C:$C,MATCH(C6714,INSUMOS!$B:$B,0)),"")</f>
        <v>un</v>
      </c>
      <c r="E6714" s="478">
        <v>5</v>
      </c>
      <c r="F6714" s="603">
        <f>IFERROR(INDEX(INSUMOS!$D:$D,MATCH(C6714,INSUMOS!$B:$B,0)),"")</f>
        <v>43.4</v>
      </c>
      <c r="G6714" s="615"/>
      <c r="H6714" s="603">
        <f t="shared" si="168"/>
        <v>217</v>
      </c>
      <c r="I6714" s="692"/>
    </row>
    <row r="6715" spans="2:10">
      <c r="B6715" s="599"/>
      <c r="C6715" s="629" t="s">
        <v>625</v>
      </c>
      <c r="D6715" s="601" t="str">
        <f>IFERROR(INDEX(INSUMOS!$C:$C,MATCH(C6715,INSUMOS!$B:$B,0)),"")</f>
        <v>un</v>
      </c>
      <c r="E6715" s="478">
        <v>10</v>
      </c>
      <c r="F6715" s="603">
        <f>IFERROR(INDEX(INSUMOS!$D:$D,MATCH(C6715,INSUMOS!$B:$B,0)),"")</f>
        <v>59.674999999999997</v>
      </c>
      <c r="G6715" s="615"/>
      <c r="H6715" s="603">
        <f t="shared" si="168"/>
        <v>596.75</v>
      </c>
      <c r="I6715" s="692"/>
    </row>
    <row r="6716" spans="2:10">
      <c r="B6716" s="599"/>
      <c r="C6716" s="629" t="s">
        <v>626</v>
      </c>
      <c r="D6716" s="601" t="str">
        <f>IFERROR(INDEX(INSUMOS!$C:$C,MATCH(C6716,INSUMOS!$B:$B,0)),"")</f>
        <v>m</v>
      </c>
      <c r="E6716" s="647">
        <v>0.3</v>
      </c>
      <c r="F6716" s="603">
        <f>IFERROR(INDEX(INSUMOS!$D:$D,MATCH(C6716,INSUMOS!$B:$B,0)),"")</f>
        <v>1239.07</v>
      </c>
      <c r="G6716" s="615"/>
      <c r="H6716" s="603">
        <f t="shared" si="168"/>
        <v>371.72099999999995</v>
      </c>
      <c r="I6716" s="692"/>
    </row>
    <row r="6717" spans="2:10">
      <c r="B6717" s="599"/>
      <c r="C6717" s="629" t="s">
        <v>627</v>
      </c>
      <c r="D6717" s="601" t="str">
        <f>IFERROR(INDEX(INSUMOS!$C:$C,MATCH(C6717,INSUMOS!$B:$B,0)),"")</f>
        <v>m</v>
      </c>
      <c r="E6717" s="478">
        <v>4</v>
      </c>
      <c r="F6717" s="603">
        <f>IFERROR(INDEX(INSUMOS!$D:$D,MATCH(C6717,INSUMOS!$B:$B,0)),"")</f>
        <v>287.52499999999998</v>
      </c>
      <c r="G6717" s="615"/>
      <c r="H6717" s="603">
        <f t="shared" si="168"/>
        <v>1150.0999999999999</v>
      </c>
      <c r="I6717" s="692"/>
    </row>
    <row r="6718" spans="2:10">
      <c r="B6718" s="599"/>
      <c r="C6718" s="629" t="s">
        <v>628</v>
      </c>
      <c r="D6718" s="601" t="str">
        <f>IFERROR(INDEX(INSUMOS!$C:$C,MATCH(C6718,INSUMOS!$B:$B,0)),"")</f>
        <v>un</v>
      </c>
      <c r="E6718" s="478">
        <v>10.5</v>
      </c>
      <c r="F6718" s="603">
        <f>IFERROR(INDEX(INSUMOS!$D:$D,MATCH(C6718,INSUMOS!$B:$B,0)),"")</f>
        <v>26.04</v>
      </c>
      <c r="G6718" s="615"/>
      <c r="H6718" s="603">
        <f t="shared" si="168"/>
        <v>273.42</v>
      </c>
      <c r="I6718" s="692"/>
    </row>
    <row r="6719" spans="2:10">
      <c r="B6719" s="599"/>
      <c r="C6719" s="629" t="s">
        <v>629</v>
      </c>
      <c r="D6719" s="601" t="str">
        <f>IFERROR(INDEX(INSUMOS!$C:$C,MATCH(C6719,INSUMOS!$B:$B,0)),"")</f>
        <v>m</v>
      </c>
      <c r="E6719" s="478">
        <v>11</v>
      </c>
      <c r="F6719" s="603">
        <f>IFERROR(INDEX(INSUMOS!$D:$D,MATCH(C6719,INSUMOS!$B:$B,0)),"")</f>
        <v>2375.0650000000001</v>
      </c>
      <c r="G6719" s="615"/>
      <c r="H6719" s="603">
        <f t="shared" si="168"/>
        <v>26125.715</v>
      </c>
      <c r="I6719" s="692"/>
    </row>
    <row r="6720" spans="2:10">
      <c r="B6720" s="599"/>
      <c r="C6720" s="629" t="s">
        <v>630</v>
      </c>
      <c r="D6720" s="601" t="str">
        <f>IFERROR(INDEX(INSUMOS!$C:$C,MATCH(C6720,INSUMOS!$B:$B,0)),"")</f>
        <v>un</v>
      </c>
      <c r="E6720" s="478">
        <v>5.5E-2</v>
      </c>
      <c r="F6720" s="603">
        <f>IFERROR(INDEX(INSUMOS!$D:$D,MATCH(C6720,INSUMOS!$B:$B,0)),"")</f>
        <v>53599</v>
      </c>
      <c r="G6720" s="615"/>
      <c r="H6720" s="603">
        <f t="shared" si="168"/>
        <v>2947.9450000000002</v>
      </c>
      <c r="I6720" s="692"/>
    </row>
    <row r="6721" spans="2:9">
      <c r="B6721" s="599"/>
      <c r="C6721" s="629" t="s">
        <v>631</v>
      </c>
      <c r="D6721" s="601" t="str">
        <f>IFERROR(INDEX(INSUMOS!$C:$C,MATCH(C6721,INSUMOS!$B:$B,0)),"")</f>
        <v>m</v>
      </c>
      <c r="E6721" s="478">
        <v>2.5819700000000001</v>
      </c>
      <c r="F6721" s="603">
        <f>IFERROR(INDEX(INSUMOS!$D:$D,MATCH(C6721,INSUMOS!$B:$B,0)),"")</f>
        <v>2368.5549999999998</v>
      </c>
      <c r="G6721" s="615"/>
      <c r="H6721" s="603">
        <f t="shared" si="168"/>
        <v>6115.53795335</v>
      </c>
      <c r="I6721" s="692"/>
    </row>
    <row r="6722" spans="2:9">
      <c r="B6722" s="599"/>
      <c r="C6722" s="708"/>
      <c r="D6722" s="601" t="str">
        <f>IFERROR(INDEX(INSUMOS!$C:$C,MATCH(C6722,INSUMOS!$B:$B,0)),"")</f>
        <v/>
      </c>
      <c r="E6722" s="478"/>
      <c r="F6722" s="603" t="str">
        <f>IFERROR(INDEX(INSUMOS!$D:$D,MATCH(C6722,INSUMOS!$B:$B,0)),"")</f>
        <v/>
      </c>
      <c r="G6722" s="615"/>
      <c r="H6722" s="603">
        <f t="shared" si="168"/>
        <v>0</v>
      </c>
      <c r="I6722" s="692"/>
    </row>
    <row r="6723" spans="2:9">
      <c r="B6723" s="599"/>
      <c r="C6723" s="708"/>
      <c r="D6723" s="601" t="str">
        <f>IFERROR(INDEX(INSUMOS!$C:$C,MATCH(C6723,INSUMOS!$B:$B,0)),"")</f>
        <v/>
      </c>
      <c r="E6723" s="478"/>
      <c r="F6723" s="603" t="str">
        <f>IFERROR(INDEX(INSUMOS!$D:$D,MATCH(C6723,INSUMOS!$B:$B,0)),"")</f>
        <v/>
      </c>
      <c r="G6723" s="615"/>
      <c r="H6723" s="603">
        <f t="shared" si="168"/>
        <v>0</v>
      </c>
      <c r="I6723" s="692"/>
    </row>
    <row r="6724" spans="2:9">
      <c r="B6724" s="599"/>
      <c r="C6724" s="708"/>
      <c r="D6724" s="601" t="str">
        <f>IFERROR(INDEX(INSUMOS!$C:$C,MATCH(C6724,INSUMOS!$B:$B,0)),"")</f>
        <v/>
      </c>
      <c r="E6724" s="478"/>
      <c r="F6724" s="603" t="str">
        <f>IFERROR(INDEX(INSUMOS!$D:$D,MATCH(C6724,INSUMOS!$B:$B,0)),"")</f>
        <v/>
      </c>
      <c r="G6724" s="615"/>
      <c r="H6724" s="603">
        <f t="shared" si="168"/>
        <v>0</v>
      </c>
      <c r="I6724" s="692"/>
    </row>
    <row r="6725" spans="2:9">
      <c r="B6725" s="599"/>
      <c r="C6725" s="708"/>
      <c r="D6725" s="601" t="str">
        <f>IFERROR(INDEX(INSUMOS!$C:$C,MATCH(C6725,INSUMOS!$B:$B,0)),"")</f>
        <v/>
      </c>
      <c r="E6725" s="478"/>
      <c r="F6725" s="603" t="str">
        <f>IFERROR(INDEX(INSUMOS!$D:$D,MATCH(C6725,INSUMOS!$B:$B,0)),"")</f>
        <v/>
      </c>
      <c r="G6725" s="615"/>
      <c r="H6725" s="603">
        <f t="shared" si="168"/>
        <v>0</v>
      </c>
      <c r="I6725" s="692"/>
    </row>
    <row r="6726" spans="2:9">
      <c r="B6726" s="599"/>
      <c r="C6726" s="708"/>
      <c r="D6726" s="601" t="str">
        <f>IFERROR(INDEX(INSUMOS!$C:$C,MATCH(C6726,INSUMOS!$B:$B,0)),"")</f>
        <v/>
      </c>
      <c r="E6726" s="478"/>
      <c r="F6726" s="603" t="str">
        <f>IFERROR(INDEX(INSUMOS!$D:$D,MATCH(C6726,INSUMOS!$B:$B,0)),"")</f>
        <v/>
      </c>
      <c r="G6726" s="615"/>
      <c r="H6726" s="603">
        <f t="shared" si="168"/>
        <v>0</v>
      </c>
      <c r="I6726" s="692"/>
    </row>
    <row r="6727" spans="2:9">
      <c r="B6727" s="599"/>
      <c r="C6727" s="708"/>
      <c r="D6727" s="601" t="str">
        <f>IFERROR(INDEX(INSUMOS!$C:$C,MATCH(C6727,INSUMOS!$B:$B,0)),"")</f>
        <v/>
      </c>
      <c r="E6727" s="478"/>
      <c r="F6727" s="603" t="str">
        <f>IFERROR(INDEX(INSUMOS!$D:$D,MATCH(C6727,INSUMOS!$B:$B,0)),"")</f>
        <v/>
      </c>
      <c r="G6727" s="615"/>
      <c r="H6727" s="603">
        <f t="shared" si="168"/>
        <v>0</v>
      </c>
      <c r="I6727" s="692"/>
    </row>
    <row r="6728" spans="2:9">
      <c r="B6728" s="599"/>
      <c r="C6728" s="708"/>
      <c r="D6728" s="601" t="str">
        <f>IFERROR(INDEX(INSUMOS!$C:$C,MATCH(C6728,INSUMOS!$B:$B,0)),"")</f>
        <v/>
      </c>
      <c r="E6728" s="712"/>
      <c r="F6728" s="603" t="str">
        <f>IFERROR(INDEX(INSUMOS!$D:$D,MATCH(C6728,INSUMOS!$B:$B,0)),"")</f>
        <v/>
      </c>
      <c r="G6728" s="615"/>
      <c r="H6728" s="603">
        <f t="shared" si="168"/>
        <v>0</v>
      </c>
      <c r="I6728" s="692"/>
    </row>
    <row r="6729" spans="2:9">
      <c r="B6729" s="599"/>
      <c r="C6729" s="606"/>
      <c r="D6729" s="601"/>
      <c r="E6729" s="602"/>
      <c r="F6729" s="602"/>
      <c r="G6729" s="601"/>
      <c r="H6729" s="614" t="s">
        <v>307</v>
      </c>
      <c r="I6729" s="699">
        <f>SUM(H6711:H6728)</f>
        <v>75336.839385850006</v>
      </c>
    </row>
    <row r="6730" spans="2:9">
      <c r="B6730" s="599"/>
      <c r="C6730" s="691" t="s">
        <v>308</v>
      </c>
      <c r="D6730" s="601"/>
      <c r="E6730" s="602"/>
      <c r="F6730" s="602"/>
      <c r="G6730" s="601"/>
      <c r="H6730" s="602"/>
      <c r="I6730" s="692"/>
    </row>
    <row r="6731" spans="2:9">
      <c r="B6731" s="693" t="s">
        <v>295</v>
      </c>
      <c r="C6731" s="694" t="s">
        <v>296</v>
      </c>
      <c r="D6731" s="598" t="s">
        <v>309</v>
      </c>
      <c r="E6731" s="612" t="s">
        <v>310</v>
      </c>
      <c r="F6731" s="612"/>
      <c r="G6731" s="613" t="s">
        <v>311</v>
      </c>
      <c r="H6731" s="614" t="s">
        <v>301</v>
      </c>
      <c r="I6731" s="692"/>
    </row>
    <row r="6732" spans="2:9">
      <c r="B6732" s="599"/>
      <c r="C6732" s="606" t="s">
        <v>330</v>
      </c>
      <c r="D6732" s="601">
        <v>1</v>
      </c>
      <c r="E6732" s="615">
        <f>IFERROR(INDEX('MANO DE OBRA'!$F:$F,MATCH(C6732,'MANO DE OBRA'!$B:$B,0)),"")</f>
        <v>0.77116642793298318</v>
      </c>
      <c r="F6732" s="603">
        <f>IFERROR(INDEX('MANO DE OBRA'!$J:$J,MATCH(C6732,'MANO DE OBRA'!$B:$B,0)),"")</f>
        <v>169529.21377933328</v>
      </c>
      <c r="G6732" s="83">
        <v>5</v>
      </c>
      <c r="H6732" s="603">
        <f>IFERROR((F6732/G6732)*D6732,0)</f>
        <v>33905.842755866659</v>
      </c>
      <c r="I6732" s="692"/>
    </row>
    <row r="6733" spans="2:9">
      <c r="B6733" s="599"/>
      <c r="C6733" s="606" t="s">
        <v>312</v>
      </c>
      <c r="D6733" s="601">
        <v>1</v>
      </c>
      <c r="E6733" s="615">
        <f>IFERROR(INDEX('MANO DE OBRA'!$F:$F,MATCH(C6733,'MANO DE OBRA'!$B:$B,0)),"")</f>
        <v>0.77116642793298318</v>
      </c>
      <c r="F6733" s="603">
        <f>IFERROR(INDEX('MANO DE OBRA'!$J:$J,MATCH(C6733,'MANO DE OBRA'!$B:$B,0)),"")</f>
        <v>103371.47181666666</v>
      </c>
      <c r="G6733" s="83">
        <f>+G6732</f>
        <v>5</v>
      </c>
      <c r="H6733" s="603">
        <f>IFERROR((F6733/G6733)*D6733,0)</f>
        <v>20674.294363333331</v>
      </c>
      <c r="I6733" s="692"/>
    </row>
    <row r="6734" spans="2:9">
      <c r="B6734" s="599"/>
      <c r="C6734" s="606"/>
      <c r="D6734" s="601"/>
      <c r="E6734" s="615" t="str">
        <f>IFERROR(INDEX('MANO DE OBRA'!$F:$F,MATCH(C6734,'MANO DE OBRA'!$B:$B,0)),"")</f>
        <v/>
      </c>
      <c r="F6734" s="603" t="str">
        <f>IFERROR(INDEX('MANO DE OBRA'!$J:$J,MATCH(C6734,'MANO DE OBRA'!$B:$B,0)),"")</f>
        <v/>
      </c>
      <c r="G6734" s="83"/>
      <c r="H6734" s="603">
        <f>IFERROR((F6734/G6734)*D6734,0)</f>
        <v>0</v>
      </c>
      <c r="I6734" s="692"/>
    </row>
    <row r="6735" spans="2:9">
      <c r="B6735" s="599"/>
      <c r="C6735" s="723"/>
      <c r="D6735" s="601"/>
      <c r="E6735" s="602"/>
      <c r="F6735" s="603" t="str">
        <f>IFERROR(INDEX('MANO DE OBRA'!$J:$J,MATCH(C6735,'MANO DE OBRA'!$B:$B,0)),"")</f>
        <v/>
      </c>
      <c r="G6735" s="601"/>
      <c r="H6735" s="614" t="s">
        <v>307</v>
      </c>
      <c r="I6735" s="699">
        <f>SUM(H6732:H6734)</f>
        <v>54580.137119199993</v>
      </c>
    </row>
    <row r="6736" spans="2:9">
      <c r="B6736" s="599"/>
      <c r="C6736" s="691" t="s">
        <v>313</v>
      </c>
      <c r="D6736" s="601"/>
      <c r="E6736" s="602"/>
      <c r="F6736" s="602"/>
      <c r="G6736" s="601"/>
      <c r="H6736" s="602"/>
      <c r="I6736" s="692"/>
    </row>
    <row r="6737" spans="2:9" ht="30">
      <c r="B6737" s="693" t="s">
        <v>295</v>
      </c>
      <c r="C6737" s="694" t="s">
        <v>296</v>
      </c>
      <c r="D6737" s="613" t="s">
        <v>238</v>
      </c>
      <c r="E6737" s="613" t="s">
        <v>22</v>
      </c>
      <c r="F6737" s="613" t="s">
        <v>314</v>
      </c>
      <c r="G6737" s="613" t="s">
        <v>315</v>
      </c>
      <c r="H6737" s="613" t="s">
        <v>301</v>
      </c>
      <c r="I6737" s="692"/>
    </row>
    <row r="6738" spans="2:9">
      <c r="B6738" s="599"/>
      <c r="C6738" s="616" t="s">
        <v>316</v>
      </c>
      <c r="D6738" s="615">
        <v>0.05</v>
      </c>
      <c r="E6738" s="602"/>
      <c r="F6738" s="603">
        <f>+I6735</f>
        <v>54580.137119199993</v>
      </c>
      <c r="G6738" s="601">
        <v>1</v>
      </c>
      <c r="H6738" s="603">
        <f>IFERROR(G6738*F6738*D6738,0)</f>
        <v>2729.0068559599999</v>
      </c>
      <c r="I6738" s="692"/>
    </row>
    <row r="6739" spans="2:9">
      <c r="B6739" s="599"/>
      <c r="C6739" s="606" t="s">
        <v>325</v>
      </c>
      <c r="D6739" s="601"/>
      <c r="E6739" s="601" t="str">
        <f>IFERROR(INDEX(INSUMOS!$C:$C,MATCH(C6739,INSUMOS!$B:$B,0)),"")</f>
        <v>día</v>
      </c>
      <c r="F6739" s="700">
        <f>IFERROR(INDEX(INSUMOS!$D:$D,MATCH(C6739,INSUMOS!$B:$B,0)),"")</f>
        <v>2900</v>
      </c>
      <c r="G6739" s="701">
        <v>0.09</v>
      </c>
      <c r="H6739" s="603">
        <f>IFERROR(G6739*F6739,0)</f>
        <v>261</v>
      </c>
      <c r="I6739" s="692"/>
    </row>
    <row r="6740" spans="2:9" ht="30">
      <c r="B6740" s="599"/>
      <c r="C6740" s="606" t="s">
        <v>322</v>
      </c>
      <c r="D6740" s="601"/>
      <c r="E6740" s="601" t="str">
        <f>IFERROR(INDEX(INSUMOS!$C:$C,MATCH(C6740,INSUMOS!$B:$B,0)),"")</f>
        <v>día</v>
      </c>
      <c r="F6740" s="700">
        <f>IFERROR(INDEX(INSUMOS!$D:$D,MATCH(C6740,INSUMOS!$B:$B,0)),"")</f>
        <v>248</v>
      </c>
      <c r="G6740" s="701">
        <v>0.09</v>
      </c>
      <c r="H6740" s="603">
        <f>IFERROR(G6740*F6740,0)</f>
        <v>22.32</v>
      </c>
      <c r="I6740" s="692"/>
    </row>
    <row r="6741" spans="2:9">
      <c r="B6741" s="599"/>
      <c r="C6741" s="662"/>
      <c r="D6741" s="601"/>
      <c r="E6741" s="601" t="str">
        <f>IFERROR(INDEX(INSUMOS!$C:$C,MATCH(C6741,INSUMOS!$B:$B,0)),"")</f>
        <v/>
      </c>
      <c r="F6741" s="700" t="str">
        <f>IFERROR(INDEX(INSUMOS!$D:$D,MATCH(C6741,INSUMOS!$B:$B,0)),"")</f>
        <v/>
      </c>
      <c r="G6741" s="701"/>
      <c r="H6741" s="603">
        <f>IFERROR(G6741*F6741,0)</f>
        <v>0</v>
      </c>
      <c r="I6741" s="692"/>
    </row>
    <row r="6742" spans="2:9">
      <c r="B6742" s="599"/>
      <c r="C6742" s="662"/>
      <c r="D6742" s="601"/>
      <c r="E6742" s="601" t="str">
        <f>IFERROR(INDEX(INSUMOS!$C:$C,MATCH(C6742,INSUMOS!$B:$B,0)),"")</f>
        <v/>
      </c>
      <c r="F6742" s="700" t="str">
        <f>IFERROR(INDEX(INSUMOS!$D:$D,MATCH(C6742,INSUMOS!$B:$B,0)),"")</f>
        <v/>
      </c>
      <c r="G6742" s="701"/>
      <c r="H6742" s="603">
        <f>IFERROR(G6742*F6742,0)</f>
        <v>0</v>
      </c>
      <c r="I6742" s="692"/>
    </row>
    <row r="6743" spans="2:9">
      <c r="B6743" s="599"/>
      <c r="C6743" s="662"/>
      <c r="D6743" s="601"/>
      <c r="E6743" s="601" t="str">
        <f>IFERROR(INDEX(INSUMOS!$C:$C,MATCH(C6743,INSUMOS!$B:$B,0)),"")</f>
        <v/>
      </c>
      <c r="F6743" s="700" t="str">
        <f>IFERROR(INDEX(INSUMOS!$D:$D,MATCH(C6743,INSUMOS!$B:$B,0)),"")</f>
        <v/>
      </c>
      <c r="G6743" s="701"/>
      <c r="H6743" s="603">
        <f>IFERROR(G6743*F6743,0)</f>
        <v>0</v>
      </c>
      <c r="I6743" s="692"/>
    </row>
    <row r="6744" spans="2:9">
      <c r="B6744" s="599"/>
      <c r="C6744" s="606"/>
      <c r="D6744" s="601"/>
      <c r="E6744" s="601" t="str">
        <f>IFERROR(INDEX(INSUMOS!$C:$C,MATCH(C6744,INSUMOS!$B:$B,0)),"")</f>
        <v/>
      </c>
      <c r="F6744" s="602"/>
      <c r="G6744" s="601"/>
      <c r="H6744" s="614" t="s">
        <v>307</v>
      </c>
      <c r="I6744" s="699">
        <f>SUM(H6738:H6743)</f>
        <v>3012.3268559600001</v>
      </c>
    </row>
    <row r="6745" spans="2:9">
      <c r="B6745" s="599"/>
      <c r="C6745" s="691" t="s">
        <v>317</v>
      </c>
      <c r="D6745" s="601"/>
      <c r="E6745" s="602"/>
      <c r="F6745" s="602"/>
      <c r="G6745" s="601"/>
      <c r="H6745" s="602"/>
      <c r="I6745" s="692"/>
    </row>
    <row r="6746" spans="2:9" ht="30">
      <c r="B6746" s="693" t="s">
        <v>295</v>
      </c>
      <c r="C6746" s="694" t="s">
        <v>296</v>
      </c>
      <c r="D6746" s="613" t="s">
        <v>238</v>
      </c>
      <c r="E6746" s="613" t="s">
        <v>22</v>
      </c>
      <c r="F6746" s="613" t="s">
        <v>314</v>
      </c>
      <c r="G6746" s="613" t="s">
        <v>315</v>
      </c>
      <c r="H6746" s="598" t="s">
        <v>301</v>
      </c>
      <c r="I6746" s="692"/>
    </row>
    <row r="6747" spans="2:9">
      <c r="B6747" s="599"/>
      <c r="C6747" s="616" t="s">
        <v>461</v>
      </c>
      <c r="D6747" s="615">
        <v>0.01</v>
      </c>
      <c r="E6747" s="617">
        <v>1</v>
      </c>
      <c r="F6747" s="603">
        <f>+I6735</f>
        <v>54580.137119199993</v>
      </c>
      <c r="G6747" s="601">
        <v>0.01</v>
      </c>
      <c r="H6747" s="603">
        <f>IFERROR(G6747*F6747,0)</f>
        <v>545.80137119199992</v>
      </c>
      <c r="I6747" s="692"/>
    </row>
    <row r="6748" spans="2:9">
      <c r="B6748" s="599"/>
      <c r="C6748" s="662"/>
      <c r="E6748" s="601" t="str">
        <f>IFERROR(INDEX(INSUMOS!$C:$C,MATCH(C6748,INSUMOS!$B:$B,0)),"")</f>
        <v/>
      </c>
      <c r="F6748" s="603" t="str">
        <f>IFERROR(INDEX(INSUMOS!$D:$D,MATCH(C6748,INSUMOS!$B:$B,0)),"")</f>
        <v/>
      </c>
      <c r="G6748" s="601">
        <v>1</v>
      </c>
      <c r="H6748" s="603">
        <f>IFERROR(G6748*F6748,0)</f>
        <v>0</v>
      </c>
      <c r="I6748" s="692"/>
    </row>
    <row r="6749" spans="2:9">
      <c r="B6749" s="599"/>
      <c r="C6749" s="606"/>
      <c r="D6749" s="601" t="str">
        <f>IFERROR(INDEX(INSUMOS!$C:$C,MATCH(C6749,INSUMOS!$B:$B,0)),"")</f>
        <v/>
      </c>
      <c r="E6749" s="602"/>
      <c r="F6749" s="603" t="str">
        <f>IFERROR(INDEX(INSUMOS!$D:$D,MATCH(C6749,INSUMOS!$B:$B,0)),"")</f>
        <v/>
      </c>
      <c r="G6749" s="601"/>
      <c r="H6749" s="603">
        <f>IFERROR(G6749*F6749,0)</f>
        <v>0</v>
      </c>
      <c r="I6749" s="692"/>
    </row>
    <row r="6750" spans="2:9" ht="15.75" thickBot="1">
      <c r="B6750" s="702"/>
      <c r="C6750" s="703"/>
      <c r="D6750" s="704"/>
      <c r="E6750" s="705"/>
      <c r="F6750" s="705"/>
      <c r="G6750" s="704"/>
      <c r="H6750" s="706" t="s">
        <v>307</v>
      </c>
      <c r="I6750" s="707">
        <f>SUM(H6747:H6749)</f>
        <v>545.80137119199992</v>
      </c>
    </row>
    <row r="6751" spans="2:9" ht="15.75" thickBot="1"/>
    <row r="6752" spans="2:9" ht="33" customHeight="1" thickBot="1">
      <c r="B6752" s="571"/>
      <c r="C6752" s="572" t="str">
        <f>+$C$2</f>
        <v>MANTENIMIENTO RESTAURANTES ESCOLARES</v>
      </c>
      <c r="D6752" s="573"/>
      <c r="E6752" s="573"/>
      <c r="F6752" s="573"/>
      <c r="G6752" s="574"/>
      <c r="H6752" s="575"/>
      <c r="I6752" s="576"/>
    </row>
    <row r="6753" spans="2:10" ht="33" customHeight="1" thickBot="1">
      <c r="B6753" s="577"/>
      <c r="C6753" s="578" t="str">
        <f>+$C$3</f>
        <v>GOBERNACION DE ANTIOQUIA</v>
      </c>
      <c r="D6753" s="579"/>
      <c r="E6753" s="579"/>
      <c r="F6753" s="579"/>
      <c r="G6753" s="580"/>
      <c r="H6753" s="581"/>
      <c r="I6753" s="582"/>
    </row>
    <row r="6754" spans="2:10" ht="15.75" thickBot="1">
      <c r="B6754" s="593"/>
      <c r="I6754" s="595"/>
    </row>
    <row r="6755" spans="2:10" ht="15.75" thickBot="1">
      <c r="B6755" s="523" t="s">
        <v>6</v>
      </c>
      <c r="C6755" s="773" t="str">
        <f>INDEX(ACTIVIDADES!$C:$C,MATCH(B6756,ACTIVIDADES!$B:$B,0))</f>
        <v>Suministro e instalación de CIELO FALSO EN PVC. Incluye estructura.</v>
      </c>
      <c r="D6755" s="774"/>
      <c r="E6755" s="774"/>
      <c r="F6755" s="774"/>
      <c r="G6755" s="775"/>
      <c r="H6755" s="587" t="s">
        <v>289</v>
      </c>
      <c r="I6755" s="588" t="s">
        <v>290</v>
      </c>
    </row>
    <row r="6756" spans="2:10">
      <c r="B6756" s="779">
        <f>+ACTIVIDADES!B202</f>
        <v>18.020000000000003</v>
      </c>
      <c r="C6756" s="776"/>
      <c r="D6756" s="777"/>
      <c r="E6756" s="777"/>
      <c r="F6756" s="777"/>
      <c r="G6756" s="778"/>
      <c r="H6756" s="585">
        <f>IF(I6759=0,0,I6780/I6759)</f>
        <v>0.54655553629537057</v>
      </c>
      <c r="I6756" s="688">
        <f>IF(I6759=0,0,I6786/I6759)</f>
        <v>0.4261084479637065</v>
      </c>
    </row>
    <row r="6757" spans="2:10" ht="15.75" thickBot="1">
      <c r="B6757" s="780"/>
      <c r="C6757" s="776"/>
      <c r="D6757" s="777"/>
      <c r="E6757" s="777"/>
      <c r="F6757" s="777"/>
      <c r="G6757" s="778"/>
      <c r="H6757" s="587" t="s">
        <v>291</v>
      </c>
      <c r="I6757" s="588" t="s">
        <v>292</v>
      </c>
    </row>
    <row r="6758" spans="2:10" ht="15.75" thickBot="1">
      <c r="B6758" s="523" t="s">
        <v>22</v>
      </c>
      <c r="C6758" s="776"/>
      <c r="D6758" s="777"/>
      <c r="E6758" s="777"/>
      <c r="F6758" s="777"/>
      <c r="G6758" s="778"/>
      <c r="H6758" s="585">
        <f>IF(I6759=0,0,I6795/I6759)</f>
        <v>2.3074931261285771E-2</v>
      </c>
      <c r="I6758" s="688">
        <f>IF(I6759=0,0,I6801/I6759)</f>
        <v>4.2610844796370654E-3</v>
      </c>
    </row>
    <row r="6759" spans="2:10">
      <c r="B6759" s="565" t="str">
        <f>INDEX(ACTIVIDADES!$D:$D,MATCH(B6756,ACTIVIDADES!$B:$B,0))</f>
        <v>m²</v>
      </c>
      <c r="C6759" s="776"/>
      <c r="D6759" s="777"/>
      <c r="E6759" s="777"/>
      <c r="F6759" s="777"/>
      <c r="G6759" s="778"/>
      <c r="H6759" s="689" t="s">
        <v>293</v>
      </c>
      <c r="I6759" s="690">
        <f>SUM(I6780:I6801)</f>
        <v>160112.22430589082</v>
      </c>
      <c r="J6759" s="570">
        <f>+B6756</f>
        <v>18.020000000000003</v>
      </c>
    </row>
    <row r="6760" spans="2:10">
      <c r="B6760" s="599"/>
      <c r="C6760" s="691" t="s">
        <v>294</v>
      </c>
      <c r="D6760" s="601"/>
      <c r="E6760" s="602"/>
      <c r="F6760" s="602"/>
      <c r="G6760" s="601"/>
      <c r="H6760" s="602"/>
      <c r="I6760" s="692"/>
    </row>
    <row r="6761" spans="2:10">
      <c r="B6761" s="693" t="s">
        <v>295</v>
      </c>
      <c r="C6761" s="694" t="s">
        <v>296</v>
      </c>
      <c r="D6761" s="598" t="s">
        <v>297</v>
      </c>
      <c r="E6761" s="598" t="s">
        <v>298</v>
      </c>
      <c r="F6761" s="598" t="s">
        <v>299</v>
      </c>
      <c r="G6761" s="598" t="s">
        <v>300</v>
      </c>
      <c r="H6761" s="598" t="s">
        <v>301</v>
      </c>
      <c r="I6761" s="692"/>
    </row>
    <row r="6762" spans="2:10" ht="30">
      <c r="B6762" s="599"/>
      <c r="C6762" s="663" t="s">
        <v>632</v>
      </c>
      <c r="D6762" s="601" t="str">
        <f>IFERROR(INDEX(INSUMOS!$C:$C,MATCH(C6762,INSUMOS!$B:$B,0)),"")</f>
        <v>m2</v>
      </c>
      <c r="E6762" s="634">
        <v>1.05</v>
      </c>
      <c r="F6762" s="603">
        <f>IFERROR(INDEX(INSUMOS!$D:$D,MATCH(C6762,INSUMOS!$B:$B,0)),"")</f>
        <v>79692</v>
      </c>
      <c r="G6762" s="615"/>
      <c r="H6762" s="603">
        <f>IFERROR(G6762*F6762*E6762+F6762*E6762,0)</f>
        <v>83676.600000000006</v>
      </c>
      <c r="I6762" s="692"/>
    </row>
    <row r="6763" spans="2:10">
      <c r="B6763" s="599"/>
      <c r="C6763" s="663" t="s">
        <v>633</v>
      </c>
      <c r="D6763" s="601" t="str">
        <f>IFERROR(INDEX(INSUMOS!$C:$C,MATCH(C6763,INSUMOS!$B:$B,0)),"")</f>
        <v>un</v>
      </c>
      <c r="E6763" s="634">
        <v>13</v>
      </c>
      <c r="F6763" s="603">
        <f>IFERROR(INDEX(INSUMOS!$D:$D,MATCH(C6763,INSUMOS!$B:$B,0)),"")</f>
        <v>65</v>
      </c>
      <c r="G6763" s="615"/>
      <c r="H6763" s="603">
        <f t="shared" ref="H6763:H6779" si="169">IFERROR(G6763*F6763*E6763+F6763*E6763,0)</f>
        <v>845</v>
      </c>
      <c r="I6763" s="692"/>
    </row>
    <row r="6764" spans="2:10">
      <c r="B6764" s="599"/>
      <c r="C6764" s="663" t="s">
        <v>624</v>
      </c>
      <c r="D6764" s="601" t="str">
        <f>IFERROR(INDEX(INSUMOS!$C:$C,MATCH(C6764,INSUMOS!$B:$B,0)),"")</f>
        <v>un</v>
      </c>
      <c r="E6764" s="478">
        <v>8</v>
      </c>
      <c r="F6764" s="603">
        <f>IFERROR(INDEX(INSUMOS!$D:$D,MATCH(C6764,INSUMOS!$B:$B,0)),"")</f>
        <v>43.4</v>
      </c>
      <c r="G6764" s="615"/>
      <c r="H6764" s="603">
        <f t="shared" si="169"/>
        <v>347.2</v>
      </c>
      <c r="I6764" s="692"/>
    </row>
    <row r="6765" spans="2:10" ht="30">
      <c r="B6765" s="599"/>
      <c r="C6765" s="663" t="s">
        <v>634</v>
      </c>
      <c r="D6765" s="601" t="str">
        <f>IFERROR(INDEX(INSUMOS!$C:$C,MATCH(C6765,INSUMOS!$B:$B,0)),"")</f>
        <v>m</v>
      </c>
      <c r="E6765" s="478">
        <v>0.84</v>
      </c>
      <c r="F6765" s="603">
        <f>IFERROR(INDEX(INSUMOS!$D:$D,MATCH(C6765,INSUMOS!$B:$B,0)),"")</f>
        <v>2547</v>
      </c>
      <c r="G6765" s="615"/>
      <c r="H6765" s="603">
        <f t="shared" si="169"/>
        <v>2139.48</v>
      </c>
      <c r="I6765" s="692"/>
    </row>
    <row r="6766" spans="2:10" ht="30">
      <c r="B6766" s="599"/>
      <c r="C6766" s="663" t="s">
        <v>635</v>
      </c>
      <c r="D6766" s="601" t="str">
        <f>IFERROR(INDEX(INSUMOS!$C:$C,MATCH(C6766,INSUMOS!$B:$B,0)),"")</f>
        <v>m</v>
      </c>
      <c r="E6766" s="478">
        <v>0.38</v>
      </c>
      <c r="F6766" s="603">
        <f>IFERROR(INDEX(INSUMOS!$D:$D,MATCH(C6766,INSUMOS!$B:$B,0)),"")</f>
        <v>1320.9016393442623</v>
      </c>
      <c r="G6766" s="615"/>
      <c r="H6766" s="603">
        <f t="shared" si="169"/>
        <v>501.94262295081967</v>
      </c>
      <c r="I6766" s="692"/>
    </row>
    <row r="6767" spans="2:10">
      <c r="B6767" s="599"/>
      <c r="C6767" s="629"/>
      <c r="D6767" s="601" t="str">
        <f>IFERROR(INDEX(INSUMOS!$C:$C,MATCH(C6767,INSUMOS!$B:$B,0)),"")</f>
        <v/>
      </c>
      <c r="E6767" s="647"/>
      <c r="F6767" s="603" t="str">
        <f>IFERROR(INDEX(INSUMOS!$D:$D,MATCH(C6767,INSUMOS!$B:$B,0)),"")</f>
        <v/>
      </c>
      <c r="G6767" s="615"/>
      <c r="H6767" s="603">
        <f t="shared" si="169"/>
        <v>0</v>
      </c>
      <c r="I6767" s="692"/>
    </row>
    <row r="6768" spans="2:10">
      <c r="B6768" s="599"/>
      <c r="C6768" s="629"/>
      <c r="D6768" s="601" t="str">
        <f>IFERROR(INDEX(INSUMOS!$C:$C,MATCH(C6768,INSUMOS!$B:$B,0)),"")</f>
        <v/>
      </c>
      <c r="E6768" s="478"/>
      <c r="F6768" s="603" t="str">
        <f>IFERROR(INDEX(INSUMOS!$D:$D,MATCH(C6768,INSUMOS!$B:$B,0)),"")</f>
        <v/>
      </c>
      <c r="G6768" s="615"/>
      <c r="H6768" s="603">
        <f t="shared" si="169"/>
        <v>0</v>
      </c>
      <c r="I6768" s="692"/>
    </row>
    <row r="6769" spans="2:9">
      <c r="B6769" s="599"/>
      <c r="C6769" s="629"/>
      <c r="D6769" s="601" t="str">
        <f>IFERROR(INDEX(INSUMOS!$C:$C,MATCH(C6769,INSUMOS!$B:$B,0)),"")</f>
        <v/>
      </c>
      <c r="E6769" s="478"/>
      <c r="F6769" s="603" t="str">
        <f>IFERROR(INDEX(INSUMOS!$D:$D,MATCH(C6769,INSUMOS!$B:$B,0)),"")</f>
        <v/>
      </c>
      <c r="G6769" s="615"/>
      <c r="H6769" s="603">
        <f t="shared" si="169"/>
        <v>0</v>
      </c>
      <c r="I6769" s="692"/>
    </row>
    <row r="6770" spans="2:9">
      <c r="B6770" s="599"/>
      <c r="C6770" s="629"/>
      <c r="D6770" s="601" t="str">
        <f>IFERROR(INDEX(INSUMOS!$C:$C,MATCH(C6770,INSUMOS!$B:$B,0)),"")</f>
        <v/>
      </c>
      <c r="E6770" s="478"/>
      <c r="F6770" s="603" t="str">
        <f>IFERROR(INDEX(INSUMOS!$D:$D,MATCH(C6770,INSUMOS!$B:$B,0)),"")</f>
        <v/>
      </c>
      <c r="G6770" s="615"/>
      <c r="H6770" s="603">
        <f t="shared" si="169"/>
        <v>0</v>
      </c>
      <c r="I6770" s="692"/>
    </row>
    <row r="6771" spans="2:9">
      <c r="B6771" s="599"/>
      <c r="C6771" s="629"/>
      <c r="D6771" s="601" t="str">
        <f>IFERROR(INDEX(INSUMOS!$C:$C,MATCH(C6771,INSUMOS!$B:$B,0)),"")</f>
        <v/>
      </c>
      <c r="E6771" s="478"/>
      <c r="F6771" s="603" t="str">
        <f>IFERROR(INDEX(INSUMOS!$D:$D,MATCH(C6771,INSUMOS!$B:$B,0)),"")</f>
        <v/>
      </c>
      <c r="G6771" s="615"/>
      <c r="H6771" s="603">
        <f t="shared" si="169"/>
        <v>0</v>
      </c>
      <c r="I6771" s="692"/>
    </row>
    <row r="6772" spans="2:9">
      <c r="B6772" s="599"/>
      <c r="C6772" s="629"/>
      <c r="D6772" s="601" t="str">
        <f>IFERROR(INDEX(INSUMOS!$C:$C,MATCH(C6772,INSUMOS!$B:$B,0)),"")</f>
        <v/>
      </c>
      <c r="E6772" s="478"/>
      <c r="F6772" s="603" t="str">
        <f>IFERROR(INDEX(INSUMOS!$D:$D,MATCH(C6772,INSUMOS!$B:$B,0)),"")</f>
        <v/>
      </c>
      <c r="G6772" s="615"/>
      <c r="H6772" s="603">
        <f t="shared" si="169"/>
        <v>0</v>
      </c>
      <c r="I6772" s="692"/>
    </row>
    <row r="6773" spans="2:9">
      <c r="B6773" s="599"/>
      <c r="C6773" s="708"/>
      <c r="D6773" s="601" t="str">
        <f>IFERROR(INDEX(INSUMOS!$C:$C,MATCH(C6773,INSUMOS!$B:$B,0)),"")</f>
        <v/>
      </c>
      <c r="E6773" s="478"/>
      <c r="F6773" s="603" t="str">
        <f>IFERROR(INDEX(INSUMOS!$D:$D,MATCH(C6773,INSUMOS!$B:$B,0)),"")</f>
        <v/>
      </c>
      <c r="G6773" s="615"/>
      <c r="H6773" s="603">
        <f t="shared" si="169"/>
        <v>0</v>
      </c>
      <c r="I6773" s="692"/>
    </row>
    <row r="6774" spans="2:9">
      <c r="B6774" s="599"/>
      <c r="C6774" s="708"/>
      <c r="D6774" s="601" t="str">
        <f>IFERROR(INDEX(INSUMOS!$C:$C,MATCH(C6774,INSUMOS!$B:$B,0)),"")</f>
        <v/>
      </c>
      <c r="E6774" s="478"/>
      <c r="F6774" s="603" t="str">
        <f>IFERROR(INDEX(INSUMOS!$D:$D,MATCH(C6774,INSUMOS!$B:$B,0)),"")</f>
        <v/>
      </c>
      <c r="G6774" s="615"/>
      <c r="H6774" s="603">
        <f t="shared" si="169"/>
        <v>0</v>
      </c>
      <c r="I6774" s="692"/>
    </row>
    <row r="6775" spans="2:9">
      <c r="B6775" s="599"/>
      <c r="C6775" s="708"/>
      <c r="D6775" s="601" t="str">
        <f>IFERROR(INDEX(INSUMOS!$C:$C,MATCH(C6775,INSUMOS!$B:$B,0)),"")</f>
        <v/>
      </c>
      <c r="E6775" s="478"/>
      <c r="F6775" s="603" t="str">
        <f>IFERROR(INDEX(INSUMOS!$D:$D,MATCH(C6775,INSUMOS!$B:$B,0)),"")</f>
        <v/>
      </c>
      <c r="G6775" s="615"/>
      <c r="H6775" s="603">
        <f t="shared" si="169"/>
        <v>0</v>
      </c>
      <c r="I6775" s="692"/>
    </row>
    <row r="6776" spans="2:9">
      <c r="B6776" s="599"/>
      <c r="C6776" s="708"/>
      <c r="D6776" s="601" t="str">
        <f>IFERROR(INDEX(INSUMOS!$C:$C,MATCH(C6776,INSUMOS!$B:$B,0)),"")</f>
        <v/>
      </c>
      <c r="E6776" s="478"/>
      <c r="F6776" s="603" t="str">
        <f>IFERROR(INDEX(INSUMOS!$D:$D,MATCH(C6776,INSUMOS!$B:$B,0)),"")</f>
        <v/>
      </c>
      <c r="G6776" s="615"/>
      <c r="H6776" s="603">
        <f t="shared" si="169"/>
        <v>0</v>
      </c>
      <c r="I6776" s="692"/>
    </row>
    <row r="6777" spans="2:9">
      <c r="B6777" s="599"/>
      <c r="C6777" s="708"/>
      <c r="D6777" s="601" t="str">
        <f>IFERROR(INDEX(INSUMOS!$C:$C,MATCH(C6777,INSUMOS!$B:$B,0)),"")</f>
        <v/>
      </c>
      <c r="E6777" s="478"/>
      <c r="F6777" s="603" t="str">
        <f>IFERROR(INDEX(INSUMOS!$D:$D,MATCH(C6777,INSUMOS!$B:$B,0)),"")</f>
        <v/>
      </c>
      <c r="G6777" s="615"/>
      <c r="H6777" s="603">
        <f t="shared" si="169"/>
        <v>0</v>
      </c>
      <c r="I6777" s="692"/>
    </row>
    <row r="6778" spans="2:9">
      <c r="B6778" s="599"/>
      <c r="C6778" s="708"/>
      <c r="D6778" s="601" t="str">
        <f>IFERROR(INDEX(INSUMOS!$C:$C,MATCH(C6778,INSUMOS!$B:$B,0)),"")</f>
        <v/>
      </c>
      <c r="E6778" s="478"/>
      <c r="F6778" s="603" t="str">
        <f>IFERROR(INDEX(INSUMOS!$D:$D,MATCH(C6778,INSUMOS!$B:$B,0)),"")</f>
        <v/>
      </c>
      <c r="G6778" s="615"/>
      <c r="H6778" s="603">
        <f t="shared" si="169"/>
        <v>0</v>
      </c>
      <c r="I6778" s="692"/>
    </row>
    <row r="6779" spans="2:9">
      <c r="B6779" s="599"/>
      <c r="C6779" s="708"/>
      <c r="D6779" s="601" t="str">
        <f>IFERROR(INDEX(INSUMOS!$C:$C,MATCH(C6779,INSUMOS!$B:$B,0)),"")</f>
        <v/>
      </c>
      <c r="E6779" s="712"/>
      <c r="F6779" s="603" t="str">
        <f>IFERROR(INDEX(INSUMOS!$D:$D,MATCH(C6779,INSUMOS!$B:$B,0)),"")</f>
        <v/>
      </c>
      <c r="G6779" s="615"/>
      <c r="H6779" s="603">
        <f t="shared" si="169"/>
        <v>0</v>
      </c>
      <c r="I6779" s="692"/>
    </row>
    <row r="6780" spans="2:9">
      <c r="B6780" s="599"/>
      <c r="C6780" s="606"/>
      <c r="D6780" s="601"/>
      <c r="E6780" s="602"/>
      <c r="F6780" s="602"/>
      <c r="G6780" s="601"/>
      <c r="H6780" s="614" t="s">
        <v>307</v>
      </c>
      <c r="I6780" s="699">
        <f>SUM(H6762:H6779)</f>
        <v>87510.222622950823</v>
      </c>
    </row>
    <row r="6781" spans="2:9">
      <c r="B6781" s="599"/>
      <c r="C6781" s="691" t="s">
        <v>308</v>
      </c>
      <c r="D6781" s="601"/>
      <c r="E6781" s="602"/>
      <c r="F6781" s="602"/>
      <c r="G6781" s="601"/>
      <c r="H6781" s="602"/>
      <c r="I6781" s="692"/>
    </row>
    <row r="6782" spans="2:9">
      <c r="B6782" s="693" t="s">
        <v>295</v>
      </c>
      <c r="C6782" s="694" t="s">
        <v>296</v>
      </c>
      <c r="D6782" s="598" t="s">
        <v>309</v>
      </c>
      <c r="E6782" s="612" t="s">
        <v>310</v>
      </c>
      <c r="F6782" s="612"/>
      <c r="G6782" s="613" t="s">
        <v>311</v>
      </c>
      <c r="H6782" s="614" t="s">
        <v>301</v>
      </c>
      <c r="I6782" s="692"/>
    </row>
    <row r="6783" spans="2:9">
      <c r="B6783" s="599"/>
      <c r="C6783" s="606" t="s">
        <v>330</v>
      </c>
      <c r="D6783" s="601">
        <v>1</v>
      </c>
      <c r="E6783" s="615">
        <f>IFERROR(INDEX('MANO DE OBRA'!$F:$F,MATCH(C6783,'MANO DE OBRA'!$B:$B,0)),"")</f>
        <v>0.77116642793298318</v>
      </c>
      <c r="F6783" s="603">
        <f>IFERROR(INDEX('MANO DE OBRA'!$J:$J,MATCH(C6783,'MANO DE OBRA'!$B:$B,0)),"")</f>
        <v>169529.21377933328</v>
      </c>
      <c r="G6783" s="83">
        <v>4</v>
      </c>
      <c r="H6783" s="603">
        <f>IFERROR((F6783/G6783)*D6783,0)</f>
        <v>42382.30344483332</v>
      </c>
      <c r="I6783" s="692"/>
    </row>
    <row r="6784" spans="2:9">
      <c r="B6784" s="599"/>
      <c r="C6784" s="606" t="s">
        <v>312</v>
      </c>
      <c r="D6784" s="601">
        <v>1</v>
      </c>
      <c r="E6784" s="615">
        <f>IFERROR(INDEX('MANO DE OBRA'!$F:$F,MATCH(C6784,'MANO DE OBRA'!$B:$B,0)),"")</f>
        <v>0.77116642793298318</v>
      </c>
      <c r="F6784" s="603">
        <f>IFERROR(INDEX('MANO DE OBRA'!$J:$J,MATCH(C6784,'MANO DE OBRA'!$B:$B,0)),"")</f>
        <v>103371.47181666666</v>
      </c>
      <c r="G6784" s="83">
        <f>+G6783</f>
        <v>4</v>
      </c>
      <c r="H6784" s="603">
        <f>IFERROR((F6784/G6784)*D6784,0)</f>
        <v>25842.867954166664</v>
      </c>
      <c r="I6784" s="692"/>
    </row>
    <row r="6785" spans="2:9">
      <c r="B6785" s="599"/>
      <c r="C6785" s="606"/>
      <c r="D6785" s="601"/>
      <c r="E6785" s="615" t="str">
        <f>IFERROR(INDEX('MANO DE OBRA'!$F:$F,MATCH(C6785,'MANO DE OBRA'!$B:$B,0)),"")</f>
        <v/>
      </c>
      <c r="F6785" s="603" t="str">
        <f>IFERROR(INDEX('MANO DE OBRA'!$J:$J,MATCH(C6785,'MANO DE OBRA'!$B:$B,0)),"")</f>
        <v/>
      </c>
      <c r="G6785" s="83"/>
      <c r="H6785" s="603">
        <f>IFERROR((F6785/G6785)*D6785,0)</f>
        <v>0</v>
      </c>
      <c r="I6785" s="692"/>
    </row>
    <row r="6786" spans="2:9">
      <c r="B6786" s="599"/>
      <c r="C6786" s="723"/>
      <c r="D6786" s="601"/>
      <c r="E6786" s="602"/>
      <c r="F6786" s="603" t="str">
        <f>IFERROR(INDEX('MANO DE OBRA'!$J:$J,MATCH(C6786,'MANO DE OBRA'!$B:$B,0)),"")</f>
        <v/>
      </c>
      <c r="G6786" s="601"/>
      <c r="H6786" s="614" t="s">
        <v>307</v>
      </c>
      <c r="I6786" s="699">
        <f>SUM(H6783:H6785)</f>
        <v>68225.171398999984</v>
      </c>
    </row>
    <row r="6787" spans="2:9">
      <c r="B6787" s="599"/>
      <c r="C6787" s="691" t="s">
        <v>313</v>
      </c>
      <c r="D6787" s="601"/>
      <c r="E6787" s="602"/>
      <c r="F6787" s="602"/>
      <c r="G6787" s="601"/>
      <c r="H6787" s="602"/>
      <c r="I6787" s="692"/>
    </row>
    <row r="6788" spans="2:9" ht="30">
      <c r="B6788" s="693" t="s">
        <v>295</v>
      </c>
      <c r="C6788" s="694" t="s">
        <v>296</v>
      </c>
      <c r="D6788" s="613" t="s">
        <v>238</v>
      </c>
      <c r="E6788" s="613" t="s">
        <v>22</v>
      </c>
      <c r="F6788" s="613" t="s">
        <v>314</v>
      </c>
      <c r="G6788" s="613" t="s">
        <v>315</v>
      </c>
      <c r="H6788" s="613" t="s">
        <v>301</v>
      </c>
      <c r="I6788" s="692"/>
    </row>
    <row r="6789" spans="2:9">
      <c r="B6789" s="599"/>
      <c r="C6789" s="616" t="s">
        <v>316</v>
      </c>
      <c r="D6789" s="615">
        <v>0.05</v>
      </c>
      <c r="E6789" s="602"/>
      <c r="F6789" s="603">
        <f>+I6786</f>
        <v>68225.171398999984</v>
      </c>
      <c r="G6789" s="601">
        <v>1</v>
      </c>
      <c r="H6789" s="603">
        <f>IFERROR(G6789*F6789*D6789,0)</f>
        <v>3411.2585699499996</v>
      </c>
      <c r="I6789" s="692"/>
    </row>
    <row r="6790" spans="2:9">
      <c r="B6790" s="599"/>
      <c r="C6790" s="606" t="s">
        <v>325</v>
      </c>
      <c r="D6790" s="601"/>
      <c r="E6790" s="601" t="str">
        <f>IFERROR(INDEX(INSUMOS!$C:$C,MATCH(C6790,INSUMOS!$B:$B,0)),"")</f>
        <v>día</v>
      </c>
      <c r="F6790" s="700">
        <f>IFERROR(INDEX(INSUMOS!$D:$D,MATCH(C6790,INSUMOS!$B:$B,0)),"")</f>
        <v>2900</v>
      </c>
      <c r="G6790" s="701">
        <v>0.09</v>
      </c>
      <c r="H6790" s="603">
        <f>IFERROR(G6790*F6790,0)</f>
        <v>261</v>
      </c>
      <c r="I6790" s="692"/>
    </row>
    <row r="6791" spans="2:9" ht="30">
      <c r="B6791" s="599"/>
      <c r="C6791" s="606" t="s">
        <v>322</v>
      </c>
      <c r="D6791" s="601"/>
      <c r="E6791" s="601" t="str">
        <f>IFERROR(INDEX(INSUMOS!$C:$C,MATCH(C6791,INSUMOS!$B:$B,0)),"")</f>
        <v>día</v>
      </c>
      <c r="F6791" s="700">
        <f>IFERROR(INDEX(INSUMOS!$D:$D,MATCH(C6791,INSUMOS!$B:$B,0)),"")</f>
        <v>248</v>
      </c>
      <c r="G6791" s="701">
        <v>0.09</v>
      </c>
      <c r="H6791" s="603">
        <f>IFERROR(G6791*F6791,0)</f>
        <v>22.32</v>
      </c>
      <c r="I6791" s="692"/>
    </row>
    <row r="6792" spans="2:9">
      <c r="B6792" s="599"/>
      <c r="C6792" s="662"/>
      <c r="D6792" s="601"/>
      <c r="E6792" s="601" t="str">
        <f>IFERROR(INDEX(INSUMOS!$C:$C,MATCH(C6792,INSUMOS!$B:$B,0)),"")</f>
        <v/>
      </c>
      <c r="F6792" s="700" t="str">
        <f>IFERROR(INDEX(INSUMOS!$D:$D,MATCH(C6792,INSUMOS!$B:$B,0)),"")</f>
        <v/>
      </c>
      <c r="G6792" s="701"/>
      <c r="H6792" s="603">
        <f>IFERROR(G6792*F6792,0)</f>
        <v>0</v>
      </c>
      <c r="I6792" s="692"/>
    </row>
    <row r="6793" spans="2:9">
      <c r="B6793" s="599"/>
      <c r="C6793" s="662"/>
      <c r="D6793" s="601"/>
      <c r="E6793" s="601" t="str">
        <f>IFERROR(INDEX(INSUMOS!$C:$C,MATCH(C6793,INSUMOS!$B:$B,0)),"")</f>
        <v/>
      </c>
      <c r="F6793" s="700" t="str">
        <f>IFERROR(INDEX(INSUMOS!$D:$D,MATCH(C6793,INSUMOS!$B:$B,0)),"")</f>
        <v/>
      </c>
      <c r="G6793" s="701"/>
      <c r="H6793" s="603">
        <f>IFERROR(G6793*F6793,0)</f>
        <v>0</v>
      </c>
      <c r="I6793" s="692"/>
    </row>
    <row r="6794" spans="2:9">
      <c r="B6794" s="599"/>
      <c r="C6794" s="662"/>
      <c r="D6794" s="601"/>
      <c r="E6794" s="601" t="str">
        <f>IFERROR(INDEX(INSUMOS!$C:$C,MATCH(C6794,INSUMOS!$B:$B,0)),"")</f>
        <v/>
      </c>
      <c r="F6794" s="700" t="str">
        <f>IFERROR(INDEX(INSUMOS!$D:$D,MATCH(C6794,INSUMOS!$B:$B,0)),"")</f>
        <v/>
      </c>
      <c r="G6794" s="701"/>
      <c r="H6794" s="603">
        <f>IFERROR(G6794*F6794,0)</f>
        <v>0</v>
      </c>
      <c r="I6794" s="692"/>
    </row>
    <row r="6795" spans="2:9">
      <c r="B6795" s="599"/>
      <c r="C6795" s="606"/>
      <c r="D6795" s="601"/>
      <c r="E6795" s="601" t="str">
        <f>IFERROR(INDEX(INSUMOS!$C:$C,MATCH(C6795,INSUMOS!$B:$B,0)),"")</f>
        <v/>
      </c>
      <c r="F6795" s="602"/>
      <c r="G6795" s="601"/>
      <c r="H6795" s="614" t="s">
        <v>307</v>
      </c>
      <c r="I6795" s="699">
        <f>SUM(H6789:H6794)</f>
        <v>3694.5785699499997</v>
      </c>
    </row>
    <row r="6796" spans="2:9">
      <c r="B6796" s="599"/>
      <c r="C6796" s="691" t="s">
        <v>317</v>
      </c>
      <c r="D6796" s="601"/>
      <c r="E6796" s="602"/>
      <c r="F6796" s="602"/>
      <c r="G6796" s="601"/>
      <c r="H6796" s="602"/>
      <c r="I6796" s="692"/>
    </row>
    <row r="6797" spans="2:9" ht="30">
      <c r="B6797" s="693" t="s">
        <v>295</v>
      </c>
      <c r="C6797" s="694" t="s">
        <v>296</v>
      </c>
      <c r="D6797" s="613" t="s">
        <v>238</v>
      </c>
      <c r="E6797" s="613" t="s">
        <v>22</v>
      </c>
      <c r="F6797" s="613" t="s">
        <v>314</v>
      </c>
      <c r="G6797" s="613" t="s">
        <v>315</v>
      </c>
      <c r="H6797" s="598" t="s">
        <v>301</v>
      </c>
      <c r="I6797" s="692"/>
    </row>
    <row r="6798" spans="2:9">
      <c r="B6798" s="599"/>
      <c r="C6798" s="616" t="s">
        <v>461</v>
      </c>
      <c r="D6798" s="615">
        <v>0.01</v>
      </c>
      <c r="E6798" s="617">
        <v>1</v>
      </c>
      <c r="F6798" s="603">
        <f>+I6786</f>
        <v>68225.171398999984</v>
      </c>
      <c r="G6798" s="601">
        <v>0.01</v>
      </c>
      <c r="H6798" s="603">
        <f>IFERROR(G6798*F6798,0)</f>
        <v>682.25171398999987</v>
      </c>
      <c r="I6798" s="692"/>
    </row>
    <row r="6799" spans="2:9">
      <c r="B6799" s="599"/>
      <c r="C6799" s="662"/>
      <c r="E6799" s="601" t="str">
        <f>IFERROR(INDEX(INSUMOS!$C:$C,MATCH(C6799,INSUMOS!$B:$B,0)),"")</f>
        <v/>
      </c>
      <c r="F6799" s="603" t="str">
        <f>IFERROR(INDEX(INSUMOS!$D:$D,MATCH(C6799,INSUMOS!$B:$B,0)),"")</f>
        <v/>
      </c>
      <c r="G6799" s="601">
        <v>1</v>
      </c>
      <c r="H6799" s="603">
        <f>IFERROR(G6799*F6799,0)</f>
        <v>0</v>
      </c>
      <c r="I6799" s="692"/>
    </row>
    <row r="6800" spans="2:9">
      <c r="B6800" s="599"/>
      <c r="C6800" s="606"/>
      <c r="D6800" s="601" t="str">
        <f>IFERROR(INDEX(INSUMOS!$C:$C,MATCH(C6800,INSUMOS!$B:$B,0)),"")</f>
        <v/>
      </c>
      <c r="E6800" s="602"/>
      <c r="F6800" s="603" t="str">
        <f>IFERROR(INDEX(INSUMOS!$D:$D,MATCH(C6800,INSUMOS!$B:$B,0)),"")</f>
        <v/>
      </c>
      <c r="G6800" s="601"/>
      <c r="H6800" s="603">
        <f>IFERROR(G6800*F6800,0)</f>
        <v>0</v>
      </c>
      <c r="I6800" s="692"/>
    </row>
    <row r="6801" spans="2:9" ht="15.75" thickBot="1">
      <c r="B6801" s="702"/>
      <c r="C6801" s="703"/>
      <c r="D6801" s="704"/>
      <c r="E6801" s="705"/>
      <c r="F6801" s="705"/>
      <c r="G6801" s="704"/>
      <c r="H6801" s="706" t="s">
        <v>307</v>
      </c>
      <c r="I6801" s="707">
        <f>SUM(H6798:H6800)</f>
        <v>682.25171398999987</v>
      </c>
    </row>
  </sheetData>
  <sheetProtection algorithmName="SHA-512" hashValue="IOgCpOvvOujLkXxegv2+Tz8pVYeTB3CATGVuHNVjC3nYcs8V4b2zhHd2Kq6/AD8giDiLug2aOCk1GYAL1hQqqg==" saltValue="YguwO90HwIRQqrfrwD7cMw==" spinCount="100000" sheet="1" objects="1" scenarios="1"/>
  <protectedRanges>
    <protectedRange sqref="C4911:C4917 C4957:C4963" name="Rango1_13_1"/>
    <protectedRange sqref="C5141:C5144 C5190" name="Rango1_11"/>
  </protectedRanges>
  <mergeCells count="310">
    <mergeCell ref="C3382:G3386"/>
    <mergeCell ref="B3383:B3384"/>
    <mergeCell ref="C2843:G2847"/>
    <mergeCell ref="B2844:B2845"/>
    <mergeCell ref="C2893:G2897"/>
    <mergeCell ref="B2894:B2895"/>
    <mergeCell ref="C3239:G3243"/>
    <mergeCell ref="B3240:B3241"/>
    <mergeCell ref="C3286:G3290"/>
    <mergeCell ref="B3287:B3288"/>
    <mergeCell ref="C3334:G3338"/>
    <mergeCell ref="B3335:B3336"/>
    <mergeCell ref="C118:G122"/>
    <mergeCell ref="B119:B120"/>
    <mergeCell ref="C156:G160"/>
    <mergeCell ref="B157:B158"/>
    <mergeCell ref="C194:G198"/>
    <mergeCell ref="B195:B196"/>
    <mergeCell ref="C5:G9"/>
    <mergeCell ref="B6:B7"/>
    <mergeCell ref="C42:G46"/>
    <mergeCell ref="B43:B44"/>
    <mergeCell ref="B81:B82"/>
    <mergeCell ref="C80:G84"/>
    <mergeCell ref="B347:B348"/>
    <mergeCell ref="C346:G350"/>
    <mergeCell ref="C384:G388"/>
    <mergeCell ref="B385:B386"/>
    <mergeCell ref="C422:G426"/>
    <mergeCell ref="B423:B424"/>
    <mergeCell ref="C232:G236"/>
    <mergeCell ref="B233:B234"/>
    <mergeCell ref="C270:G274"/>
    <mergeCell ref="B271:B272"/>
    <mergeCell ref="C308:G312"/>
    <mergeCell ref="B309:B310"/>
    <mergeCell ref="C1969:G1973"/>
    <mergeCell ref="B1970:B1971"/>
    <mergeCell ref="C2010:G2014"/>
    <mergeCell ref="C460:G464"/>
    <mergeCell ref="B461:B462"/>
    <mergeCell ref="C498:G502"/>
    <mergeCell ref="B499:B500"/>
    <mergeCell ref="C726:G730"/>
    <mergeCell ref="B727:B728"/>
    <mergeCell ref="C536:G540"/>
    <mergeCell ref="B537:B538"/>
    <mergeCell ref="C574:G578"/>
    <mergeCell ref="B575:B576"/>
    <mergeCell ref="B613:B614"/>
    <mergeCell ref="C612:G616"/>
    <mergeCell ref="C650:G654"/>
    <mergeCell ref="B651:B652"/>
    <mergeCell ref="C688:G692"/>
    <mergeCell ref="B689:B690"/>
    <mergeCell ref="C764:G768"/>
    <mergeCell ref="B765:B766"/>
    <mergeCell ref="C1764:G1768"/>
    <mergeCell ref="B1765:B1766"/>
    <mergeCell ref="C1805:G1809"/>
    <mergeCell ref="B1806:B1807"/>
    <mergeCell ref="C1846:G1850"/>
    <mergeCell ref="B1847:B1848"/>
    <mergeCell ref="C1887:G1891"/>
    <mergeCell ref="B1888:B1889"/>
    <mergeCell ref="C1928:G1932"/>
    <mergeCell ref="B1929:B1930"/>
    <mergeCell ref="C6653:G6657"/>
    <mergeCell ref="B6654:B6655"/>
    <mergeCell ref="B2011:B2012"/>
    <mergeCell ref="C2051:G2055"/>
    <mergeCell ref="B2052:B2053"/>
    <mergeCell ref="C2092:G2096"/>
    <mergeCell ref="B2093:B2094"/>
    <mergeCell ref="C2133:G2137"/>
    <mergeCell ref="B2134:B2135"/>
    <mergeCell ref="C2174:G2178"/>
    <mergeCell ref="B2175:B2176"/>
    <mergeCell ref="C2215:G2219"/>
    <mergeCell ref="B2216:B2217"/>
    <mergeCell ref="C2256:G2260"/>
    <mergeCell ref="B2257:B2258"/>
    <mergeCell ref="C2300:G2304"/>
    <mergeCell ref="B2301:B2302"/>
    <mergeCell ref="C6704:G6708"/>
    <mergeCell ref="B6705:B6706"/>
    <mergeCell ref="C6755:G6759"/>
    <mergeCell ref="B6756:B6757"/>
    <mergeCell ref="C6500:G6504"/>
    <mergeCell ref="B6501:B6502"/>
    <mergeCell ref="C6551:G6555"/>
    <mergeCell ref="B6552:B6553"/>
    <mergeCell ref="C6602:G6606"/>
    <mergeCell ref="B6603:B6604"/>
    <mergeCell ref="C803:G807"/>
    <mergeCell ref="B804:B805"/>
    <mergeCell ref="C842:G846"/>
    <mergeCell ref="B843:B844"/>
    <mergeCell ref="C880:G884"/>
    <mergeCell ref="B881:B882"/>
    <mergeCell ref="C918:G922"/>
    <mergeCell ref="B919:B920"/>
    <mergeCell ref="C956:G960"/>
    <mergeCell ref="B957:B958"/>
    <mergeCell ref="C994:G998"/>
    <mergeCell ref="B995:B996"/>
    <mergeCell ref="C1032:G1036"/>
    <mergeCell ref="B1033:B1034"/>
    <mergeCell ref="C1070:G1074"/>
    <mergeCell ref="B1071:B1072"/>
    <mergeCell ref="C1108:G1112"/>
    <mergeCell ref="B1109:B1110"/>
    <mergeCell ref="C1146:G1150"/>
    <mergeCell ref="B1147:B1148"/>
    <mergeCell ref="C1184:G1188"/>
    <mergeCell ref="B1185:B1186"/>
    <mergeCell ref="C1222:G1226"/>
    <mergeCell ref="B1223:B1224"/>
    <mergeCell ref="C1260:G1264"/>
    <mergeCell ref="B1261:B1262"/>
    <mergeCell ref="C1298:G1302"/>
    <mergeCell ref="B1299:B1300"/>
    <mergeCell ref="C1337:G1341"/>
    <mergeCell ref="B1338:B1339"/>
    <mergeCell ref="C1375:G1379"/>
    <mergeCell ref="B1376:B1377"/>
    <mergeCell ref="C1413:G1417"/>
    <mergeCell ref="B1414:B1415"/>
    <mergeCell ref="C1451:G1455"/>
    <mergeCell ref="B1452:B1453"/>
    <mergeCell ref="C1489:G1493"/>
    <mergeCell ref="B1490:B1491"/>
    <mergeCell ref="C1527:G1531"/>
    <mergeCell ref="B1528:B1529"/>
    <mergeCell ref="C1565:G1569"/>
    <mergeCell ref="B1566:B1567"/>
    <mergeCell ref="C1603:G1607"/>
    <mergeCell ref="B1604:B1605"/>
    <mergeCell ref="C1641:G1645"/>
    <mergeCell ref="B1642:B1643"/>
    <mergeCell ref="C1682:G1686"/>
    <mergeCell ref="B1683:B1684"/>
    <mergeCell ref="C1723:G1727"/>
    <mergeCell ref="B1724:B1725"/>
    <mergeCell ref="C2343:G2347"/>
    <mergeCell ref="B2344:B2345"/>
    <mergeCell ref="C2387:G2391"/>
    <mergeCell ref="B2388:B2389"/>
    <mergeCell ref="C2431:G2435"/>
    <mergeCell ref="B2432:B2433"/>
    <mergeCell ref="C2475:G2479"/>
    <mergeCell ref="B2476:B2477"/>
    <mergeCell ref="C2519:G2523"/>
    <mergeCell ref="B2520:B2521"/>
    <mergeCell ref="C2563:G2567"/>
    <mergeCell ref="B2564:B2565"/>
    <mergeCell ref="C2607:G2611"/>
    <mergeCell ref="B2608:B2609"/>
    <mergeCell ref="C3093:G3097"/>
    <mergeCell ref="B3094:B3095"/>
    <mergeCell ref="C3143:G3147"/>
    <mergeCell ref="B3144:B3145"/>
    <mergeCell ref="C3191:G3195"/>
    <mergeCell ref="B3192:B3193"/>
    <mergeCell ref="C2943:G2947"/>
    <mergeCell ref="B2944:B2945"/>
    <mergeCell ref="C2993:G2997"/>
    <mergeCell ref="B2994:B2995"/>
    <mergeCell ref="C3043:G3047"/>
    <mergeCell ref="B3044:B3045"/>
    <mergeCell ref="C2651:G2655"/>
    <mergeCell ref="B2652:B2653"/>
    <mergeCell ref="C2695:G2699"/>
    <mergeCell ref="B2696:B2697"/>
    <mergeCell ref="C2745:G2749"/>
    <mergeCell ref="B2746:B2747"/>
    <mergeCell ref="C2796:G2800"/>
    <mergeCell ref="B2797:B2798"/>
    <mergeCell ref="C3430:G3434"/>
    <mergeCell ref="B3431:B3432"/>
    <mergeCell ref="C3474:G3478"/>
    <mergeCell ref="B3475:B3476"/>
    <mergeCell ref="C3518:G3522"/>
    <mergeCell ref="B3519:B3520"/>
    <mergeCell ref="C3561:G3565"/>
    <mergeCell ref="B3562:B3563"/>
    <mergeCell ref="C3604:G3608"/>
    <mergeCell ref="B3605:B3606"/>
    <mergeCell ref="C3645:G3649"/>
    <mergeCell ref="B3646:B3647"/>
    <mergeCell ref="C3688:G3692"/>
    <mergeCell ref="B3689:B3690"/>
    <mergeCell ref="C3730:G3734"/>
    <mergeCell ref="B3731:B3732"/>
    <mergeCell ref="C3772:G3776"/>
    <mergeCell ref="B3773:B3774"/>
    <mergeCell ref="C3814:G3818"/>
    <mergeCell ref="B3815:B3816"/>
    <mergeCell ref="C3856:G3860"/>
    <mergeCell ref="B3857:B3858"/>
    <mergeCell ref="C3898:G3902"/>
    <mergeCell ref="B3899:B3900"/>
    <mergeCell ref="C3940:G3944"/>
    <mergeCell ref="B3941:B3942"/>
    <mergeCell ref="C4066:G4070"/>
    <mergeCell ref="B4067:B4068"/>
    <mergeCell ref="C4108:G4112"/>
    <mergeCell ref="B4109:B4110"/>
    <mergeCell ref="C4150:G4154"/>
    <mergeCell ref="B4151:B4152"/>
    <mergeCell ref="C3982:G3986"/>
    <mergeCell ref="B3983:B3984"/>
    <mergeCell ref="C4024:G4028"/>
    <mergeCell ref="B4025:B4026"/>
    <mergeCell ref="C4191:G4195"/>
    <mergeCell ref="B4192:B4193"/>
    <mergeCell ref="C4232:G4236"/>
    <mergeCell ref="B4233:B4234"/>
    <mergeCell ref="B4504:B4505"/>
    <mergeCell ref="C4544:G4548"/>
    <mergeCell ref="B4545:B4546"/>
    <mergeCell ref="C4585:G4589"/>
    <mergeCell ref="B4586:B4587"/>
    <mergeCell ref="C4627:G4631"/>
    <mergeCell ref="B4628:B4629"/>
    <mergeCell ref="C4673:G4677"/>
    <mergeCell ref="C4503:G4507"/>
    <mergeCell ref="B4674:B4675"/>
    <mergeCell ref="C4273:G4277"/>
    <mergeCell ref="B4274:B4275"/>
    <mergeCell ref="C4319:G4323"/>
    <mergeCell ref="B4320:B4321"/>
    <mergeCell ref="C4365:G4369"/>
    <mergeCell ref="B4366:B4367"/>
    <mergeCell ref="C4411:G4415"/>
    <mergeCell ref="B4412:B4413"/>
    <mergeCell ref="C4457:G4461"/>
    <mergeCell ref="B4458:B4459"/>
    <mergeCell ref="C5133:G5137"/>
    <mergeCell ref="B5134:B5135"/>
    <mergeCell ref="C5179:G5183"/>
    <mergeCell ref="B5180:B5181"/>
    <mergeCell ref="C5225:G5229"/>
    <mergeCell ref="B5226:B5227"/>
    <mergeCell ref="C5276:G5280"/>
    <mergeCell ref="B5277:B5278"/>
    <mergeCell ref="B4996:B4997"/>
    <mergeCell ref="C5041:G5045"/>
    <mergeCell ref="B5042:B5043"/>
    <mergeCell ref="C5087:G5091"/>
    <mergeCell ref="B5088:B5089"/>
    <mergeCell ref="C4995:G4999"/>
    <mergeCell ref="C4719:G4723"/>
    <mergeCell ref="B4720:B4721"/>
    <mergeCell ref="C4765:G4769"/>
    <mergeCell ref="B4766:B4767"/>
    <mergeCell ref="C4811:G4815"/>
    <mergeCell ref="B4812:B4813"/>
    <mergeCell ref="C4857:G4861"/>
    <mergeCell ref="B4858:B4859"/>
    <mergeCell ref="C4949:G4953"/>
    <mergeCell ref="B4950:B4951"/>
    <mergeCell ref="C4903:G4907"/>
    <mergeCell ref="B4904:B4905"/>
    <mergeCell ref="C5327:G5331"/>
    <mergeCell ref="B5328:B5329"/>
    <mergeCell ref="C5378:G5382"/>
    <mergeCell ref="B5379:B5380"/>
    <mergeCell ref="C5429:G5433"/>
    <mergeCell ref="B5430:B5431"/>
    <mergeCell ref="C5480:G5484"/>
    <mergeCell ref="B5481:B5482"/>
    <mergeCell ref="C5531:G5535"/>
    <mergeCell ref="B5532:B5533"/>
    <mergeCell ref="C5582:G5586"/>
    <mergeCell ref="B5583:B5584"/>
    <mergeCell ref="C5633:G5637"/>
    <mergeCell ref="B5634:B5635"/>
    <mergeCell ref="C5684:G5688"/>
    <mergeCell ref="B5685:B5686"/>
    <mergeCell ref="C5735:G5739"/>
    <mergeCell ref="B5736:B5737"/>
    <mergeCell ref="C5786:G5790"/>
    <mergeCell ref="B5787:B5788"/>
    <mergeCell ref="C5837:G5841"/>
    <mergeCell ref="B5838:B5839"/>
    <mergeCell ref="C5888:G5892"/>
    <mergeCell ref="B5889:B5890"/>
    <mergeCell ref="C5939:G5943"/>
    <mergeCell ref="B5940:B5941"/>
    <mergeCell ref="C5990:G5994"/>
    <mergeCell ref="B5991:B5992"/>
    <mergeCell ref="C6041:G6045"/>
    <mergeCell ref="B6042:B6043"/>
    <mergeCell ref="C6092:G6096"/>
    <mergeCell ref="B6093:B6094"/>
    <mergeCell ref="C6398:G6402"/>
    <mergeCell ref="B6399:B6400"/>
    <mergeCell ref="C6449:G6453"/>
    <mergeCell ref="B6450:B6451"/>
    <mergeCell ref="C6143:G6147"/>
    <mergeCell ref="B6144:B6145"/>
    <mergeCell ref="C6194:G6198"/>
    <mergeCell ref="B6195:B6196"/>
    <mergeCell ref="C6245:G6249"/>
    <mergeCell ref="B6246:B6247"/>
    <mergeCell ref="C6296:G6300"/>
    <mergeCell ref="B6297:B6298"/>
    <mergeCell ref="C6347:G6351"/>
    <mergeCell ref="B6348:B6349"/>
  </mergeCells>
  <conditionalFormatting sqref="C143">
    <cfRule type="duplicateValues" dxfId="543" priority="542"/>
  </conditionalFormatting>
  <conditionalFormatting sqref="C144">
    <cfRule type="duplicateValues" dxfId="542" priority="525"/>
  </conditionalFormatting>
  <conditionalFormatting sqref="C181">
    <cfRule type="duplicateValues" dxfId="541" priority="541"/>
  </conditionalFormatting>
  <conditionalFormatting sqref="C182">
    <cfRule type="duplicateValues" dxfId="540" priority="524"/>
  </conditionalFormatting>
  <conditionalFormatting sqref="C219">
    <cfRule type="duplicateValues" dxfId="539" priority="531"/>
  </conditionalFormatting>
  <conditionalFormatting sqref="C220">
    <cfRule type="duplicateValues" dxfId="538" priority="523"/>
  </conditionalFormatting>
  <conditionalFormatting sqref="C257">
    <cfRule type="duplicateValues" dxfId="537" priority="540"/>
  </conditionalFormatting>
  <conditionalFormatting sqref="C258">
    <cfRule type="duplicateValues" dxfId="536" priority="522"/>
  </conditionalFormatting>
  <conditionalFormatting sqref="C295">
    <cfRule type="duplicateValues" dxfId="535" priority="539"/>
  </conditionalFormatting>
  <conditionalFormatting sqref="C296">
    <cfRule type="duplicateValues" dxfId="534" priority="521"/>
  </conditionalFormatting>
  <conditionalFormatting sqref="C333">
    <cfRule type="duplicateValues" dxfId="533" priority="538"/>
  </conditionalFormatting>
  <conditionalFormatting sqref="C334">
    <cfRule type="duplicateValues" dxfId="532" priority="537"/>
  </conditionalFormatting>
  <conditionalFormatting sqref="C371">
    <cfRule type="duplicateValues" dxfId="531" priority="536"/>
  </conditionalFormatting>
  <conditionalFormatting sqref="C372">
    <cfRule type="duplicateValues" dxfId="530" priority="535"/>
  </conditionalFormatting>
  <conditionalFormatting sqref="C391">
    <cfRule type="duplicateValues" dxfId="529" priority="526"/>
  </conditionalFormatting>
  <conditionalFormatting sqref="C409">
    <cfRule type="duplicateValues" dxfId="528" priority="528"/>
  </conditionalFormatting>
  <conditionalFormatting sqref="C410">
    <cfRule type="duplicateValues" dxfId="527" priority="527"/>
  </conditionalFormatting>
  <conditionalFormatting sqref="C429">
    <cfRule type="duplicateValues" dxfId="526" priority="15"/>
  </conditionalFormatting>
  <conditionalFormatting sqref="C447">
    <cfRule type="duplicateValues" dxfId="525" priority="17"/>
  </conditionalFormatting>
  <conditionalFormatting sqref="C448">
    <cfRule type="duplicateValues" dxfId="524" priority="16"/>
  </conditionalFormatting>
  <conditionalFormatting sqref="C485">
    <cfRule type="duplicateValues" dxfId="523" priority="534"/>
  </conditionalFormatting>
  <conditionalFormatting sqref="C486">
    <cfRule type="duplicateValues" dxfId="522" priority="122"/>
    <cfRule type="duplicateValues" dxfId="521" priority="121"/>
  </conditionalFormatting>
  <conditionalFormatting sqref="C523">
    <cfRule type="duplicateValues" dxfId="520" priority="533"/>
  </conditionalFormatting>
  <conditionalFormatting sqref="C524">
    <cfRule type="duplicateValues" dxfId="519" priority="123"/>
    <cfRule type="duplicateValues" dxfId="518" priority="124"/>
  </conditionalFormatting>
  <conditionalFormatting sqref="C561">
    <cfRule type="duplicateValues" dxfId="517" priority="127"/>
  </conditionalFormatting>
  <conditionalFormatting sqref="C562">
    <cfRule type="duplicateValues" dxfId="516" priority="126"/>
    <cfRule type="duplicateValues" dxfId="515" priority="125"/>
  </conditionalFormatting>
  <conditionalFormatting sqref="C599">
    <cfRule type="duplicateValues" dxfId="514" priority="532"/>
  </conditionalFormatting>
  <conditionalFormatting sqref="C600">
    <cfRule type="duplicateValues" dxfId="513" priority="120"/>
    <cfRule type="duplicateValues" dxfId="512" priority="119"/>
  </conditionalFormatting>
  <conditionalFormatting sqref="C637">
    <cfRule type="duplicateValues" dxfId="511" priority="530"/>
  </conditionalFormatting>
  <conditionalFormatting sqref="C638">
    <cfRule type="duplicateValues" dxfId="510" priority="529"/>
  </conditionalFormatting>
  <conditionalFormatting sqref="C713">
    <cfRule type="duplicateValues" dxfId="509" priority="117"/>
    <cfRule type="duplicateValues" dxfId="508" priority="118"/>
  </conditionalFormatting>
  <conditionalFormatting sqref="C751">
    <cfRule type="duplicateValues" dxfId="507" priority="116"/>
    <cfRule type="duplicateValues" dxfId="506" priority="115"/>
  </conditionalFormatting>
  <conditionalFormatting sqref="C789">
    <cfRule type="duplicateValues" dxfId="505" priority="114"/>
    <cfRule type="duplicateValues" dxfId="504" priority="113"/>
  </conditionalFormatting>
  <conditionalFormatting sqref="C790">
    <cfRule type="duplicateValues" dxfId="503" priority="9"/>
    <cfRule type="duplicateValues" dxfId="502" priority="10"/>
  </conditionalFormatting>
  <conditionalFormatting sqref="C791">
    <cfRule type="duplicateValues" dxfId="501" priority="14"/>
    <cfRule type="duplicateValues" dxfId="500" priority="13"/>
  </conditionalFormatting>
  <conditionalFormatting sqref="C828">
    <cfRule type="duplicateValues" dxfId="499" priority="112"/>
    <cfRule type="duplicateValues" dxfId="498" priority="111"/>
  </conditionalFormatting>
  <conditionalFormatting sqref="C829">
    <cfRule type="duplicateValues" dxfId="497" priority="6"/>
    <cfRule type="duplicateValues" dxfId="496" priority="5"/>
  </conditionalFormatting>
  <conditionalFormatting sqref="C830">
    <cfRule type="duplicateValues" dxfId="495" priority="7"/>
    <cfRule type="duplicateValues" dxfId="494" priority="8"/>
  </conditionalFormatting>
  <conditionalFormatting sqref="C867">
    <cfRule type="duplicateValues" dxfId="493" priority="110"/>
    <cfRule type="duplicateValues" dxfId="492" priority="109"/>
  </conditionalFormatting>
  <conditionalFormatting sqref="C905">
    <cfRule type="duplicateValues" dxfId="491" priority="108"/>
    <cfRule type="duplicateValues" dxfId="490" priority="107"/>
  </conditionalFormatting>
  <conditionalFormatting sqref="C1268">
    <cfRule type="duplicateValues" dxfId="489" priority="520"/>
  </conditionalFormatting>
  <conditionalFormatting sqref="C1269">
    <cfRule type="duplicateValues" dxfId="488" priority="519"/>
  </conditionalFormatting>
  <conditionalFormatting sqref="C1270">
    <cfRule type="duplicateValues" dxfId="487" priority="518"/>
  </conditionalFormatting>
  <conditionalFormatting sqref="C1271">
    <cfRule type="duplicateValues" dxfId="486" priority="517"/>
  </conditionalFormatting>
  <conditionalFormatting sqref="C1272">
    <cfRule type="duplicateValues" dxfId="485" priority="509"/>
  </conditionalFormatting>
  <conditionalFormatting sqref="C1285">
    <cfRule type="duplicateValues" dxfId="484" priority="516"/>
  </conditionalFormatting>
  <conditionalFormatting sqref="C1306">
    <cfRule type="duplicateValues" dxfId="483" priority="515"/>
  </conditionalFormatting>
  <conditionalFormatting sqref="C1307">
    <cfRule type="duplicateValues" dxfId="482" priority="514"/>
  </conditionalFormatting>
  <conditionalFormatting sqref="C1308">
    <cfRule type="duplicateValues" dxfId="481" priority="513"/>
  </conditionalFormatting>
  <conditionalFormatting sqref="C1309">
    <cfRule type="duplicateValues" dxfId="480" priority="512"/>
  </conditionalFormatting>
  <conditionalFormatting sqref="C1310">
    <cfRule type="duplicateValues" dxfId="479" priority="510"/>
  </conditionalFormatting>
  <conditionalFormatting sqref="C1323">
    <cfRule type="duplicateValues" dxfId="478" priority="511"/>
  </conditionalFormatting>
  <conditionalFormatting sqref="C1324">
    <cfRule type="duplicateValues" dxfId="477" priority="73"/>
    <cfRule type="duplicateValues" dxfId="476" priority="74"/>
  </conditionalFormatting>
  <conditionalFormatting sqref="C1325">
    <cfRule type="duplicateValues" dxfId="475" priority="508"/>
  </conditionalFormatting>
  <conditionalFormatting sqref="C1386">
    <cfRule type="duplicateValues" dxfId="474" priority="71"/>
    <cfRule type="duplicateValues" dxfId="473" priority="72"/>
  </conditionalFormatting>
  <conditionalFormatting sqref="C1461">
    <cfRule type="duplicateValues" dxfId="472" priority="69"/>
    <cfRule type="duplicateValues" dxfId="471" priority="70"/>
  </conditionalFormatting>
  <conditionalFormatting sqref="C1537">
    <cfRule type="duplicateValues" dxfId="470" priority="65"/>
  </conditionalFormatting>
  <conditionalFormatting sqref="C1538">
    <cfRule type="duplicateValues" dxfId="469" priority="68"/>
  </conditionalFormatting>
  <conditionalFormatting sqref="C1539">
    <cfRule type="duplicateValues" dxfId="468" priority="66"/>
    <cfRule type="duplicateValues" dxfId="467" priority="67"/>
  </conditionalFormatting>
  <conditionalFormatting sqref="C1572">
    <cfRule type="duplicateValues" dxfId="466" priority="507"/>
  </conditionalFormatting>
  <conditionalFormatting sqref="C1611">
    <cfRule type="duplicateValues" dxfId="465" priority="64"/>
  </conditionalFormatting>
  <conditionalFormatting sqref="C1648">
    <cfRule type="duplicateValues" dxfId="464" priority="506"/>
  </conditionalFormatting>
  <conditionalFormatting sqref="C1650">
    <cfRule type="duplicateValues" dxfId="463" priority="505"/>
  </conditionalFormatting>
  <conditionalFormatting sqref="C1651">
    <cfRule type="duplicateValues" dxfId="462" priority="504"/>
  </conditionalFormatting>
  <conditionalFormatting sqref="C1689:C1690">
    <cfRule type="duplicateValues" dxfId="461" priority="503"/>
  </conditionalFormatting>
  <conditionalFormatting sqref="C1730">
    <cfRule type="duplicateValues" dxfId="460" priority="501"/>
  </conditionalFormatting>
  <conditionalFormatting sqref="C1731">
    <cfRule type="duplicateValues" dxfId="459" priority="502"/>
  </conditionalFormatting>
  <conditionalFormatting sqref="C2058">
    <cfRule type="duplicateValues" dxfId="458" priority="500"/>
  </conditionalFormatting>
  <conditionalFormatting sqref="C2076">
    <cfRule type="duplicateValues" dxfId="457" priority="499"/>
  </conditionalFormatting>
  <conditionalFormatting sqref="C2077">
    <cfRule type="duplicateValues" dxfId="456" priority="498"/>
  </conditionalFormatting>
  <conditionalFormatting sqref="C2099">
    <cfRule type="duplicateValues" dxfId="455" priority="497"/>
  </conditionalFormatting>
  <conditionalFormatting sqref="C2119">
    <cfRule type="duplicateValues" dxfId="454" priority="4"/>
  </conditionalFormatting>
  <conditionalFormatting sqref="C2140">
    <cfRule type="duplicateValues" dxfId="453" priority="496"/>
  </conditionalFormatting>
  <conditionalFormatting sqref="C2141">
    <cfRule type="duplicateValues" dxfId="452" priority="495"/>
  </conditionalFormatting>
  <conditionalFormatting sqref="C2181">
    <cfRule type="duplicateValues" dxfId="451" priority="494"/>
  </conditionalFormatting>
  <conditionalFormatting sqref="C2182">
    <cfRule type="duplicateValues" dxfId="450" priority="493"/>
  </conditionalFormatting>
  <conditionalFormatting sqref="C2183">
    <cfRule type="duplicateValues" dxfId="449" priority="492"/>
  </conditionalFormatting>
  <conditionalFormatting sqref="C2199">
    <cfRule type="duplicateValues" dxfId="448" priority="3"/>
  </conditionalFormatting>
  <conditionalFormatting sqref="C2240">
    <cfRule type="duplicateValues" dxfId="447" priority="481"/>
  </conditionalFormatting>
  <conditionalFormatting sqref="C2241">
    <cfRule type="duplicateValues" dxfId="446" priority="482"/>
  </conditionalFormatting>
  <conditionalFormatting sqref="C2242">
    <cfRule type="duplicateValues" dxfId="445" priority="480"/>
  </conditionalFormatting>
  <conditionalFormatting sqref="C2263:C2273">
    <cfRule type="duplicateValues" dxfId="444" priority="477"/>
  </conditionalFormatting>
  <conditionalFormatting sqref="C2284">
    <cfRule type="duplicateValues" dxfId="443" priority="478"/>
  </conditionalFormatting>
  <conditionalFormatting sqref="C2285">
    <cfRule type="duplicateValues" dxfId="442" priority="479"/>
  </conditionalFormatting>
  <conditionalFormatting sqref="C2286">
    <cfRule type="duplicateValues" dxfId="441" priority="476"/>
  </conditionalFormatting>
  <conditionalFormatting sqref="C2311">
    <cfRule type="duplicateValues" dxfId="440" priority="106"/>
  </conditionalFormatting>
  <conditionalFormatting sqref="C2312">
    <cfRule type="duplicateValues" dxfId="439" priority="104"/>
  </conditionalFormatting>
  <conditionalFormatting sqref="C2313:C2316 C2307:C2310">
    <cfRule type="duplicateValues" dxfId="438" priority="473"/>
  </conditionalFormatting>
  <conditionalFormatting sqref="C2327">
    <cfRule type="duplicateValues" dxfId="437" priority="474"/>
  </conditionalFormatting>
  <conditionalFormatting sqref="C2328">
    <cfRule type="duplicateValues" dxfId="436" priority="475"/>
  </conditionalFormatting>
  <conditionalFormatting sqref="C2329">
    <cfRule type="duplicateValues" dxfId="435" priority="472"/>
  </conditionalFormatting>
  <conditionalFormatting sqref="C2350">
    <cfRule type="duplicateValues" dxfId="434" priority="457"/>
  </conditionalFormatting>
  <conditionalFormatting sqref="C2351">
    <cfRule type="duplicateValues" dxfId="433" priority="458"/>
  </conditionalFormatting>
  <conditionalFormatting sqref="C2352">
    <cfRule type="duplicateValues" dxfId="432" priority="467"/>
  </conditionalFormatting>
  <conditionalFormatting sqref="C2353">
    <cfRule type="duplicateValues" dxfId="431" priority="466"/>
  </conditionalFormatting>
  <conditionalFormatting sqref="C2354:C2360">
    <cfRule type="duplicateValues" dxfId="430" priority="469"/>
  </conditionalFormatting>
  <conditionalFormatting sqref="C2371">
    <cfRule type="duplicateValues" dxfId="429" priority="470"/>
  </conditionalFormatting>
  <conditionalFormatting sqref="C2372">
    <cfRule type="duplicateValues" dxfId="428" priority="471"/>
  </conditionalFormatting>
  <conditionalFormatting sqref="C2373">
    <cfRule type="duplicateValues" dxfId="427" priority="468"/>
  </conditionalFormatting>
  <conditionalFormatting sqref="C2394">
    <cfRule type="duplicateValues" dxfId="426" priority="460"/>
  </conditionalFormatting>
  <conditionalFormatting sqref="C2395">
    <cfRule type="duplicateValues" dxfId="425" priority="459"/>
  </conditionalFormatting>
  <conditionalFormatting sqref="C2396">
    <cfRule type="duplicateValues" dxfId="424" priority="461"/>
  </conditionalFormatting>
  <conditionalFormatting sqref="C2397">
    <cfRule type="duplicateValues" dxfId="423" priority="456"/>
  </conditionalFormatting>
  <conditionalFormatting sqref="C2398">
    <cfRule type="duplicateValues" dxfId="422" priority="105"/>
  </conditionalFormatting>
  <conditionalFormatting sqref="C2399">
    <cfRule type="duplicateValues" dxfId="421" priority="103"/>
  </conditionalFormatting>
  <conditionalFormatting sqref="C2400:C2404">
    <cfRule type="duplicateValues" dxfId="420" priority="463"/>
  </conditionalFormatting>
  <conditionalFormatting sqref="C2415">
    <cfRule type="duplicateValues" dxfId="419" priority="464"/>
  </conditionalFormatting>
  <conditionalFormatting sqref="C2416">
    <cfRule type="duplicateValues" dxfId="418" priority="465"/>
  </conditionalFormatting>
  <conditionalFormatting sqref="C2417">
    <cfRule type="duplicateValues" dxfId="417" priority="462"/>
  </conditionalFormatting>
  <conditionalFormatting sqref="C2438">
    <cfRule type="duplicateValues" dxfId="416" priority="451"/>
  </conditionalFormatting>
  <conditionalFormatting sqref="C2439">
    <cfRule type="duplicateValues" dxfId="415" priority="450"/>
  </conditionalFormatting>
  <conditionalFormatting sqref="C2440">
    <cfRule type="duplicateValues" dxfId="414" priority="452"/>
  </conditionalFormatting>
  <conditionalFormatting sqref="C2441">
    <cfRule type="duplicateValues" dxfId="413" priority="449"/>
  </conditionalFormatting>
  <conditionalFormatting sqref="C2442:C2448">
    <cfRule type="duplicateValues" dxfId="412" priority="453"/>
  </conditionalFormatting>
  <conditionalFormatting sqref="C2459">
    <cfRule type="duplicateValues" dxfId="411" priority="454"/>
  </conditionalFormatting>
  <conditionalFormatting sqref="C2460">
    <cfRule type="duplicateValues" dxfId="410" priority="455"/>
  </conditionalFormatting>
  <conditionalFormatting sqref="C2461">
    <cfRule type="duplicateValues" dxfId="409" priority="448"/>
  </conditionalFormatting>
  <conditionalFormatting sqref="C2482">
    <cfRule type="duplicateValues" dxfId="408" priority="440"/>
  </conditionalFormatting>
  <conditionalFormatting sqref="C2483">
    <cfRule type="duplicateValues" dxfId="407" priority="443"/>
  </conditionalFormatting>
  <conditionalFormatting sqref="C2484">
    <cfRule type="duplicateValues" dxfId="406" priority="444"/>
  </conditionalFormatting>
  <conditionalFormatting sqref="C2485">
    <cfRule type="duplicateValues" dxfId="405" priority="442"/>
  </conditionalFormatting>
  <conditionalFormatting sqref="C2486:C2492">
    <cfRule type="duplicateValues" dxfId="404" priority="445"/>
  </conditionalFormatting>
  <conditionalFormatting sqref="C2503">
    <cfRule type="duplicateValues" dxfId="403" priority="446"/>
  </conditionalFormatting>
  <conditionalFormatting sqref="C2504">
    <cfRule type="duplicateValues" dxfId="402" priority="447"/>
  </conditionalFormatting>
  <conditionalFormatting sqref="C2505">
    <cfRule type="duplicateValues" dxfId="401" priority="441"/>
  </conditionalFormatting>
  <conditionalFormatting sqref="C2526:C2529">
    <cfRule type="duplicateValues" dxfId="400" priority="435"/>
  </conditionalFormatting>
  <conditionalFormatting sqref="C2531:C2536">
    <cfRule type="duplicateValues" dxfId="399" priority="437"/>
  </conditionalFormatting>
  <conditionalFormatting sqref="C2547">
    <cfRule type="duplicateValues" dxfId="398" priority="438"/>
  </conditionalFormatting>
  <conditionalFormatting sqref="C2548">
    <cfRule type="duplicateValues" dxfId="397" priority="439"/>
  </conditionalFormatting>
  <conditionalFormatting sqref="C2549">
    <cfRule type="duplicateValues" dxfId="396" priority="436"/>
  </conditionalFormatting>
  <conditionalFormatting sqref="C2570:C2573">
    <cfRule type="duplicateValues" dxfId="395" priority="425"/>
  </conditionalFormatting>
  <conditionalFormatting sqref="C2575:C2580">
    <cfRule type="duplicateValues" dxfId="394" priority="427"/>
  </conditionalFormatting>
  <conditionalFormatting sqref="C2591">
    <cfRule type="duplicateValues" dxfId="393" priority="428"/>
  </conditionalFormatting>
  <conditionalFormatting sqref="C2592">
    <cfRule type="duplicateValues" dxfId="392" priority="429"/>
  </conditionalFormatting>
  <conditionalFormatting sqref="C2593">
    <cfRule type="duplicateValues" dxfId="391" priority="426"/>
  </conditionalFormatting>
  <conditionalFormatting sqref="C2614:C2615 C2617">
    <cfRule type="duplicateValues" dxfId="390" priority="420"/>
  </conditionalFormatting>
  <conditionalFormatting sqref="C2616">
    <cfRule type="duplicateValues" dxfId="389" priority="419"/>
    <cfRule type="duplicateValues" dxfId="388" priority="418"/>
  </conditionalFormatting>
  <conditionalFormatting sqref="C2618">
    <cfRule type="duplicateValues" dxfId="387" priority="417"/>
    <cfRule type="duplicateValues" dxfId="386" priority="416"/>
  </conditionalFormatting>
  <conditionalFormatting sqref="C2619:C2624">
    <cfRule type="duplicateValues" dxfId="385" priority="422"/>
  </conditionalFormatting>
  <conditionalFormatting sqref="C2635">
    <cfRule type="duplicateValues" dxfId="384" priority="423"/>
  </conditionalFormatting>
  <conditionalFormatting sqref="C2636">
    <cfRule type="duplicateValues" dxfId="383" priority="424"/>
  </conditionalFormatting>
  <conditionalFormatting sqref="C2637">
    <cfRule type="duplicateValues" dxfId="382" priority="421"/>
  </conditionalFormatting>
  <conditionalFormatting sqref="C2658">
    <cfRule type="duplicateValues" dxfId="381" priority="410"/>
  </conditionalFormatting>
  <conditionalFormatting sqref="C2659">
    <cfRule type="duplicateValues" dxfId="380" priority="408"/>
    <cfRule type="duplicateValues" dxfId="379" priority="409"/>
  </conditionalFormatting>
  <conditionalFormatting sqref="C2660">
    <cfRule type="duplicateValues" dxfId="378" priority="413"/>
  </conditionalFormatting>
  <conditionalFormatting sqref="C2661">
    <cfRule type="duplicateValues" dxfId="377" priority="407"/>
  </conditionalFormatting>
  <conditionalFormatting sqref="C2662">
    <cfRule type="duplicateValues" dxfId="376" priority="411"/>
    <cfRule type="duplicateValues" dxfId="375" priority="412"/>
  </conditionalFormatting>
  <conditionalFormatting sqref="C2663:C2668">
    <cfRule type="duplicateValues" dxfId="374" priority="415"/>
  </conditionalFormatting>
  <conditionalFormatting sqref="C2679">
    <cfRule type="duplicateValues" dxfId="373" priority="1"/>
  </conditionalFormatting>
  <conditionalFormatting sqref="C2680">
    <cfRule type="duplicateValues" dxfId="372" priority="2"/>
  </conditionalFormatting>
  <conditionalFormatting sqref="C2681">
    <cfRule type="duplicateValues" dxfId="371" priority="414"/>
  </conditionalFormatting>
  <conditionalFormatting sqref="C2779">
    <cfRule type="duplicateValues" dxfId="370" priority="491"/>
  </conditionalFormatting>
  <conditionalFormatting sqref="C2780">
    <cfRule type="duplicateValues" dxfId="369" priority="490"/>
  </conditionalFormatting>
  <conditionalFormatting sqref="C2826">
    <cfRule type="duplicateValues" dxfId="368" priority="489"/>
  </conditionalFormatting>
  <conditionalFormatting sqref="C2827">
    <cfRule type="duplicateValues" dxfId="367" priority="488"/>
  </conditionalFormatting>
  <conditionalFormatting sqref="C2876">
    <cfRule type="duplicateValues" dxfId="366" priority="487"/>
  </conditionalFormatting>
  <conditionalFormatting sqref="C2877">
    <cfRule type="duplicateValues" dxfId="365" priority="486"/>
  </conditionalFormatting>
  <conditionalFormatting sqref="C3246">
    <cfRule type="duplicateValues" dxfId="364" priority="90"/>
    <cfRule type="duplicateValues" dxfId="363" priority="89"/>
  </conditionalFormatting>
  <conditionalFormatting sqref="C3247">
    <cfRule type="duplicateValues" dxfId="362" priority="87"/>
    <cfRule type="duplicateValues" dxfId="361" priority="88"/>
  </conditionalFormatting>
  <conditionalFormatting sqref="C3293">
    <cfRule type="duplicateValues" dxfId="360" priority="43"/>
    <cfRule type="duplicateValues" dxfId="359" priority="44"/>
  </conditionalFormatting>
  <conditionalFormatting sqref="C3294">
    <cfRule type="duplicateValues" dxfId="358" priority="45"/>
    <cfRule type="duplicateValues" dxfId="357" priority="46"/>
  </conditionalFormatting>
  <conditionalFormatting sqref="C3341:C3344">
    <cfRule type="duplicateValues" dxfId="356" priority="42"/>
  </conditionalFormatting>
  <conditionalFormatting sqref="C3389">
    <cfRule type="duplicateValues" dxfId="355" priority="483"/>
  </conditionalFormatting>
  <conditionalFormatting sqref="C3390">
    <cfRule type="duplicateValues" dxfId="354" priority="484"/>
  </conditionalFormatting>
  <conditionalFormatting sqref="C3391:C3392">
    <cfRule type="duplicateValues" dxfId="353" priority="485"/>
  </conditionalFormatting>
  <conditionalFormatting sqref="C3437">
    <cfRule type="duplicateValues" dxfId="352" priority="85"/>
  </conditionalFormatting>
  <conditionalFormatting sqref="C3438">
    <cfRule type="duplicateValues" dxfId="351" priority="86"/>
  </conditionalFormatting>
  <conditionalFormatting sqref="C3439:C3440">
    <cfRule type="duplicateValues" dxfId="350" priority="430"/>
  </conditionalFormatting>
  <conditionalFormatting sqref="C3442:C3447">
    <cfRule type="duplicateValues" dxfId="349" priority="432"/>
  </conditionalFormatting>
  <conditionalFormatting sqref="C3458">
    <cfRule type="duplicateValues" dxfId="348" priority="433"/>
  </conditionalFormatting>
  <conditionalFormatting sqref="C3459">
    <cfRule type="duplicateValues" dxfId="347" priority="434"/>
  </conditionalFormatting>
  <conditionalFormatting sqref="C3460">
    <cfRule type="duplicateValues" dxfId="346" priority="431"/>
  </conditionalFormatting>
  <conditionalFormatting sqref="C3481">
    <cfRule type="duplicateValues" dxfId="345" priority="35"/>
  </conditionalFormatting>
  <conditionalFormatting sqref="C3482">
    <cfRule type="duplicateValues" dxfId="344" priority="36"/>
  </conditionalFormatting>
  <conditionalFormatting sqref="C3483:C3484">
    <cfRule type="duplicateValues" dxfId="343" priority="37"/>
  </conditionalFormatting>
  <conditionalFormatting sqref="C3486:C3491">
    <cfRule type="duplicateValues" dxfId="342" priority="39"/>
  </conditionalFormatting>
  <conditionalFormatting sqref="C3502">
    <cfRule type="duplicateValues" dxfId="341" priority="40"/>
  </conditionalFormatting>
  <conditionalFormatting sqref="C3503">
    <cfRule type="duplicateValues" dxfId="340" priority="41"/>
  </conditionalFormatting>
  <conditionalFormatting sqref="C3504">
    <cfRule type="duplicateValues" dxfId="339" priority="38"/>
  </conditionalFormatting>
  <conditionalFormatting sqref="C3525:C3527">
    <cfRule type="duplicateValues" dxfId="338" priority="543"/>
  </conditionalFormatting>
  <conditionalFormatting sqref="C3529:C3534">
    <cfRule type="duplicateValues" dxfId="337" priority="61"/>
  </conditionalFormatting>
  <conditionalFormatting sqref="C3545">
    <cfRule type="duplicateValues" dxfId="336" priority="62"/>
  </conditionalFormatting>
  <conditionalFormatting sqref="C3546">
    <cfRule type="duplicateValues" dxfId="335" priority="63"/>
  </conditionalFormatting>
  <conditionalFormatting sqref="C3547">
    <cfRule type="duplicateValues" dxfId="334" priority="60"/>
  </conditionalFormatting>
  <conditionalFormatting sqref="C3568">
    <cfRule type="duplicateValues" dxfId="333" priority="52"/>
  </conditionalFormatting>
  <conditionalFormatting sqref="C3569:C3570">
    <cfRule type="duplicateValues" dxfId="332" priority="57"/>
  </conditionalFormatting>
  <conditionalFormatting sqref="C3572:C3577">
    <cfRule type="duplicateValues" dxfId="331" priority="54"/>
  </conditionalFormatting>
  <conditionalFormatting sqref="C3588">
    <cfRule type="duplicateValues" dxfId="330" priority="55"/>
  </conditionalFormatting>
  <conditionalFormatting sqref="C3589">
    <cfRule type="duplicateValues" dxfId="329" priority="56"/>
  </conditionalFormatting>
  <conditionalFormatting sqref="C3590">
    <cfRule type="duplicateValues" dxfId="328" priority="53"/>
  </conditionalFormatting>
  <conditionalFormatting sqref="C3652:C3657">
    <cfRule type="duplicateValues" dxfId="327" priority="406"/>
  </conditionalFormatting>
  <conditionalFormatting sqref="C3695:C3699">
    <cfRule type="duplicateValues" dxfId="326" priority="405"/>
  </conditionalFormatting>
  <conditionalFormatting sqref="C3737:C3741">
    <cfRule type="duplicateValues" dxfId="325" priority="404"/>
  </conditionalFormatting>
  <conditionalFormatting sqref="C3779:C3785">
    <cfRule type="duplicateValues" dxfId="324" priority="403"/>
  </conditionalFormatting>
  <conditionalFormatting sqref="C3821">
    <cfRule type="duplicateValues" dxfId="323" priority="401"/>
  </conditionalFormatting>
  <conditionalFormatting sqref="C3822:C3827">
    <cfRule type="duplicateValues" dxfId="322" priority="402"/>
  </conditionalFormatting>
  <conditionalFormatting sqref="C3863">
    <cfRule type="duplicateValues" dxfId="321" priority="50"/>
  </conditionalFormatting>
  <conditionalFormatting sqref="C3864">
    <cfRule type="duplicateValues" dxfId="320" priority="49"/>
  </conditionalFormatting>
  <conditionalFormatting sqref="C3865:C3866">
    <cfRule type="duplicateValues" dxfId="319" priority="48"/>
  </conditionalFormatting>
  <conditionalFormatting sqref="C3867:C3869">
    <cfRule type="duplicateValues" dxfId="318" priority="51"/>
  </conditionalFormatting>
  <conditionalFormatting sqref="C3905:C3906">
    <cfRule type="duplicateValues" dxfId="317" priority="399"/>
  </conditionalFormatting>
  <conditionalFormatting sqref="C3908:C3911">
    <cfRule type="duplicateValues" dxfId="316" priority="400"/>
  </conditionalFormatting>
  <conditionalFormatting sqref="C3947:C3951">
    <cfRule type="duplicateValues" dxfId="315" priority="398"/>
  </conditionalFormatting>
  <conditionalFormatting sqref="C3953:C3954">
    <cfRule type="duplicateValues" dxfId="314" priority="397"/>
  </conditionalFormatting>
  <conditionalFormatting sqref="C3989:C3993">
    <cfRule type="duplicateValues" dxfId="313" priority="396"/>
  </conditionalFormatting>
  <conditionalFormatting sqref="C3995">
    <cfRule type="duplicateValues" dxfId="312" priority="395"/>
  </conditionalFormatting>
  <conditionalFormatting sqref="C3996">
    <cfRule type="duplicateValues" dxfId="311" priority="84"/>
    <cfRule type="duplicateValues" dxfId="310" priority="83"/>
  </conditionalFormatting>
  <conditionalFormatting sqref="C4031:C4035">
    <cfRule type="duplicateValues" dxfId="309" priority="394"/>
  </conditionalFormatting>
  <conditionalFormatting sqref="C4037:C4038">
    <cfRule type="duplicateValues" dxfId="308" priority="393"/>
  </conditionalFormatting>
  <conditionalFormatting sqref="C4073:C4077">
    <cfRule type="duplicateValues" dxfId="307" priority="392"/>
  </conditionalFormatting>
  <conditionalFormatting sqref="C4079:C4080">
    <cfRule type="duplicateValues" dxfId="306" priority="391"/>
  </conditionalFormatting>
  <conditionalFormatting sqref="C4115">
    <cfRule type="duplicateValues" dxfId="305" priority="388"/>
  </conditionalFormatting>
  <conditionalFormatting sqref="C4116:C4119">
    <cfRule type="duplicateValues" dxfId="304" priority="390"/>
  </conditionalFormatting>
  <conditionalFormatting sqref="C4121:C4122">
    <cfRule type="duplicateValues" dxfId="303" priority="389"/>
  </conditionalFormatting>
  <conditionalFormatting sqref="C4201">
    <cfRule type="duplicateValues" dxfId="302" priority="82"/>
  </conditionalFormatting>
  <conditionalFormatting sqref="C4280">
    <cfRule type="duplicateValues" dxfId="301" priority="78"/>
    <cfRule type="duplicateValues" dxfId="300" priority="79"/>
  </conditionalFormatting>
  <conditionalFormatting sqref="C4281">
    <cfRule type="duplicateValues" dxfId="299" priority="81"/>
    <cfRule type="duplicateValues" dxfId="298" priority="80"/>
  </conditionalFormatting>
  <conditionalFormatting sqref="C4287">
    <cfRule type="duplicateValues" dxfId="297" priority="76"/>
    <cfRule type="duplicateValues" dxfId="296" priority="77"/>
  </conditionalFormatting>
  <conditionalFormatting sqref="C4289">
    <cfRule type="duplicateValues" dxfId="295" priority="387"/>
    <cfRule type="duplicateValues" dxfId="294" priority="386"/>
  </conditionalFormatting>
  <conditionalFormatting sqref="C4333">
    <cfRule type="duplicateValues" dxfId="293" priority="383"/>
    <cfRule type="duplicateValues" dxfId="292" priority="382"/>
  </conditionalFormatting>
  <conditionalFormatting sqref="C4334:C4335">
    <cfRule type="duplicateValues" dxfId="291" priority="385"/>
    <cfRule type="duplicateValues" dxfId="290" priority="384"/>
  </conditionalFormatting>
  <conditionalFormatting sqref="C4372">
    <cfRule type="duplicateValues" dxfId="289" priority="21"/>
  </conditionalFormatting>
  <conditionalFormatting sqref="C4373">
    <cfRule type="duplicateValues" dxfId="288" priority="22"/>
  </conditionalFormatting>
  <conditionalFormatting sqref="C4379">
    <cfRule type="duplicateValues" dxfId="287" priority="32"/>
    <cfRule type="duplicateValues" dxfId="286" priority="31"/>
  </conditionalFormatting>
  <conditionalFormatting sqref="C4380:C4381">
    <cfRule type="duplicateValues" dxfId="285" priority="34"/>
    <cfRule type="duplicateValues" dxfId="284" priority="33"/>
  </conditionalFormatting>
  <conditionalFormatting sqref="C4418:C4421">
    <cfRule type="duplicateValues" dxfId="283" priority="20"/>
  </conditionalFormatting>
  <conditionalFormatting sqref="C4425">
    <cfRule type="duplicateValues" dxfId="282" priority="27"/>
    <cfRule type="duplicateValues" dxfId="281" priority="28"/>
  </conditionalFormatting>
  <conditionalFormatting sqref="C4426:C4427">
    <cfRule type="duplicateValues" dxfId="280" priority="30"/>
    <cfRule type="duplicateValues" dxfId="279" priority="29"/>
  </conditionalFormatting>
  <conditionalFormatting sqref="C4464">
    <cfRule type="duplicateValues" dxfId="278" priority="19"/>
  </conditionalFormatting>
  <conditionalFormatting sqref="C4465">
    <cfRule type="duplicateValues" dxfId="277" priority="18"/>
  </conditionalFormatting>
  <conditionalFormatting sqref="C4471">
    <cfRule type="duplicateValues" dxfId="276" priority="24"/>
    <cfRule type="duplicateValues" dxfId="275" priority="23"/>
  </conditionalFormatting>
  <conditionalFormatting sqref="C4472:C4473">
    <cfRule type="duplicateValues" dxfId="274" priority="26"/>
    <cfRule type="duplicateValues" dxfId="273" priority="25"/>
  </conditionalFormatting>
  <conditionalFormatting sqref="C4513">
    <cfRule type="duplicateValues" dxfId="272" priority="58"/>
    <cfRule type="duplicateValues" dxfId="271" priority="59"/>
  </conditionalFormatting>
  <conditionalFormatting sqref="C4551">
    <cfRule type="duplicateValues" dxfId="270" priority="381"/>
  </conditionalFormatting>
  <conditionalFormatting sqref="C4592">
    <cfRule type="duplicateValues" dxfId="269" priority="380"/>
  </conditionalFormatting>
  <conditionalFormatting sqref="C4634">
    <cfRule type="duplicateValues" dxfId="268" priority="379"/>
  </conditionalFormatting>
  <conditionalFormatting sqref="C4680">
    <cfRule type="duplicateValues" dxfId="267" priority="378"/>
  </conditionalFormatting>
  <conditionalFormatting sqref="C4726">
    <cfRule type="duplicateValues" dxfId="266" priority="377"/>
  </conditionalFormatting>
  <conditionalFormatting sqref="C4772">
    <cfRule type="duplicateValues" dxfId="265" priority="376"/>
  </conditionalFormatting>
  <conditionalFormatting sqref="C4818">
    <cfRule type="duplicateValues" dxfId="264" priority="47"/>
  </conditionalFormatting>
  <conditionalFormatting sqref="C4864">
    <cfRule type="duplicateValues" dxfId="263" priority="375"/>
  </conditionalFormatting>
  <conditionalFormatting sqref="C4910">
    <cfRule type="duplicateValues" dxfId="262" priority="374"/>
  </conditionalFormatting>
  <conditionalFormatting sqref="C4956">
    <cfRule type="duplicateValues" dxfId="261" priority="373"/>
  </conditionalFormatting>
  <conditionalFormatting sqref="C5002">
    <cfRule type="duplicateValues" dxfId="260" priority="372"/>
  </conditionalFormatting>
  <conditionalFormatting sqref="C5025">
    <cfRule type="duplicateValues" dxfId="259" priority="371"/>
    <cfRule type="duplicateValues" dxfId="258" priority="370"/>
  </conditionalFormatting>
  <conditionalFormatting sqref="C5026">
    <cfRule type="duplicateValues" dxfId="257" priority="368"/>
    <cfRule type="duplicateValues" dxfId="256" priority="369"/>
  </conditionalFormatting>
  <conditionalFormatting sqref="C5048">
    <cfRule type="duplicateValues" dxfId="255" priority="367"/>
  </conditionalFormatting>
  <conditionalFormatting sqref="C5071">
    <cfRule type="duplicateValues" dxfId="254" priority="366"/>
    <cfRule type="duplicateValues" dxfId="253" priority="365"/>
  </conditionalFormatting>
  <conditionalFormatting sqref="C5072">
    <cfRule type="duplicateValues" dxfId="252" priority="364"/>
    <cfRule type="duplicateValues" dxfId="251" priority="363"/>
  </conditionalFormatting>
  <conditionalFormatting sqref="C5094">
    <cfRule type="duplicateValues" dxfId="250" priority="362"/>
  </conditionalFormatting>
  <conditionalFormatting sqref="C5117">
    <cfRule type="duplicateValues" dxfId="249" priority="361"/>
    <cfRule type="duplicateValues" dxfId="248" priority="360"/>
  </conditionalFormatting>
  <conditionalFormatting sqref="C5118">
    <cfRule type="duplicateValues" dxfId="247" priority="359"/>
    <cfRule type="duplicateValues" dxfId="246" priority="358"/>
  </conditionalFormatting>
  <conditionalFormatting sqref="C5140">
    <cfRule type="duplicateValues" dxfId="245" priority="357"/>
  </conditionalFormatting>
  <conditionalFormatting sqref="C5163">
    <cfRule type="duplicateValues" dxfId="244" priority="356"/>
    <cfRule type="duplicateValues" dxfId="243" priority="355"/>
  </conditionalFormatting>
  <conditionalFormatting sqref="C5164">
    <cfRule type="duplicateValues" dxfId="242" priority="354"/>
    <cfRule type="duplicateValues" dxfId="241" priority="353"/>
  </conditionalFormatting>
  <conditionalFormatting sqref="C5186">
    <cfRule type="duplicateValues" dxfId="240" priority="352"/>
  </conditionalFormatting>
  <conditionalFormatting sqref="C5209">
    <cfRule type="duplicateValues" dxfId="239" priority="350"/>
    <cfRule type="duplicateValues" dxfId="238" priority="351"/>
  </conditionalFormatting>
  <conditionalFormatting sqref="C5210">
    <cfRule type="duplicateValues" dxfId="237" priority="348"/>
    <cfRule type="duplicateValues" dxfId="236" priority="349"/>
  </conditionalFormatting>
  <conditionalFormatting sqref="C5232">
    <cfRule type="duplicateValues" dxfId="235" priority="347"/>
  </conditionalFormatting>
  <conditionalFormatting sqref="C5260">
    <cfRule type="duplicateValues" dxfId="234" priority="345"/>
    <cfRule type="duplicateValues" dxfId="233" priority="346"/>
  </conditionalFormatting>
  <conditionalFormatting sqref="C5261">
    <cfRule type="duplicateValues" dxfId="232" priority="343"/>
    <cfRule type="duplicateValues" dxfId="231" priority="344"/>
  </conditionalFormatting>
  <conditionalFormatting sqref="C5283">
    <cfRule type="duplicateValues" dxfId="230" priority="342"/>
  </conditionalFormatting>
  <conditionalFormatting sqref="C5311">
    <cfRule type="duplicateValues" dxfId="229" priority="340"/>
    <cfRule type="duplicateValues" dxfId="228" priority="341"/>
  </conditionalFormatting>
  <conditionalFormatting sqref="C5312">
    <cfRule type="duplicateValues" dxfId="227" priority="339"/>
    <cfRule type="duplicateValues" dxfId="226" priority="338"/>
  </conditionalFormatting>
  <conditionalFormatting sqref="C5334">
    <cfRule type="duplicateValues" dxfId="225" priority="337"/>
  </conditionalFormatting>
  <conditionalFormatting sqref="C5362">
    <cfRule type="duplicateValues" dxfId="224" priority="335"/>
    <cfRule type="duplicateValues" dxfId="223" priority="336"/>
  </conditionalFormatting>
  <conditionalFormatting sqref="C5363">
    <cfRule type="duplicateValues" dxfId="222" priority="334"/>
    <cfRule type="duplicateValues" dxfId="221" priority="333"/>
  </conditionalFormatting>
  <conditionalFormatting sqref="C5385">
    <cfRule type="duplicateValues" dxfId="220" priority="332"/>
  </conditionalFormatting>
  <conditionalFormatting sqref="C5413">
    <cfRule type="duplicateValues" dxfId="219" priority="330"/>
    <cfRule type="duplicateValues" dxfId="218" priority="331"/>
  </conditionalFormatting>
  <conditionalFormatting sqref="C5414">
    <cfRule type="duplicateValues" dxfId="217" priority="328"/>
    <cfRule type="duplicateValues" dxfId="216" priority="329"/>
  </conditionalFormatting>
  <conditionalFormatting sqref="C5436">
    <cfRule type="duplicateValues" dxfId="215" priority="327"/>
  </conditionalFormatting>
  <conditionalFormatting sqref="C5464">
    <cfRule type="duplicateValues" dxfId="214" priority="325"/>
    <cfRule type="duplicateValues" dxfId="213" priority="326"/>
  </conditionalFormatting>
  <conditionalFormatting sqref="C5465">
    <cfRule type="duplicateValues" dxfId="212" priority="323"/>
    <cfRule type="duplicateValues" dxfId="211" priority="324"/>
  </conditionalFormatting>
  <conditionalFormatting sqref="C5487">
    <cfRule type="duplicateValues" dxfId="210" priority="322"/>
  </conditionalFormatting>
  <conditionalFormatting sqref="C5515">
    <cfRule type="duplicateValues" dxfId="209" priority="320"/>
    <cfRule type="duplicateValues" dxfId="208" priority="321"/>
  </conditionalFormatting>
  <conditionalFormatting sqref="C5516">
    <cfRule type="duplicateValues" dxfId="207" priority="319"/>
    <cfRule type="duplicateValues" dxfId="206" priority="318"/>
  </conditionalFormatting>
  <conditionalFormatting sqref="C5538:C5539">
    <cfRule type="duplicateValues" dxfId="205" priority="313"/>
  </conditionalFormatting>
  <conditionalFormatting sqref="C5566">
    <cfRule type="duplicateValues" dxfId="204" priority="317"/>
    <cfRule type="duplicateValues" dxfId="203" priority="316"/>
  </conditionalFormatting>
  <conditionalFormatting sqref="C5567">
    <cfRule type="duplicateValues" dxfId="202" priority="315"/>
    <cfRule type="duplicateValues" dxfId="201" priority="314"/>
  </conditionalFormatting>
  <conditionalFormatting sqref="C5589">
    <cfRule type="duplicateValues" dxfId="200" priority="311"/>
    <cfRule type="duplicateValues" dxfId="199" priority="312"/>
  </conditionalFormatting>
  <conditionalFormatting sqref="C5590">
    <cfRule type="duplicateValues" dxfId="198" priority="310"/>
  </conditionalFormatting>
  <conditionalFormatting sqref="C5617">
    <cfRule type="duplicateValues" dxfId="197" priority="309"/>
    <cfRule type="duplicateValues" dxfId="196" priority="308"/>
  </conditionalFormatting>
  <conditionalFormatting sqref="C5618">
    <cfRule type="duplicateValues" dxfId="195" priority="307"/>
    <cfRule type="duplicateValues" dxfId="194" priority="306"/>
  </conditionalFormatting>
  <conditionalFormatting sqref="C5640">
    <cfRule type="duplicateValues" dxfId="193" priority="305"/>
    <cfRule type="duplicateValues" dxfId="192" priority="304"/>
  </conditionalFormatting>
  <conditionalFormatting sqref="C5641">
    <cfRule type="duplicateValues" dxfId="191" priority="303"/>
  </conditionalFormatting>
  <conditionalFormatting sqref="C5642">
    <cfRule type="duplicateValues" dxfId="190" priority="298"/>
    <cfRule type="duplicateValues" dxfId="189" priority="297"/>
  </conditionalFormatting>
  <conditionalFormatting sqref="C5668">
    <cfRule type="duplicateValues" dxfId="188" priority="302"/>
    <cfRule type="duplicateValues" dxfId="187" priority="301"/>
  </conditionalFormatting>
  <conditionalFormatting sqref="C5669">
    <cfRule type="duplicateValues" dxfId="186" priority="300"/>
    <cfRule type="duplicateValues" dxfId="185" priority="299"/>
  </conditionalFormatting>
  <conditionalFormatting sqref="C5691">
    <cfRule type="duplicateValues" dxfId="184" priority="295"/>
    <cfRule type="duplicateValues" dxfId="183" priority="296"/>
  </conditionalFormatting>
  <conditionalFormatting sqref="C5692">
    <cfRule type="duplicateValues" dxfId="182" priority="294"/>
  </conditionalFormatting>
  <conditionalFormatting sqref="C5693">
    <cfRule type="duplicateValues" dxfId="181" priority="288"/>
    <cfRule type="duplicateValues" dxfId="180" priority="289"/>
  </conditionalFormatting>
  <conditionalFormatting sqref="C5719">
    <cfRule type="duplicateValues" dxfId="179" priority="292"/>
    <cfRule type="duplicateValues" dxfId="178" priority="293"/>
  </conditionalFormatting>
  <conditionalFormatting sqref="C5720">
    <cfRule type="duplicateValues" dxfId="177" priority="290"/>
    <cfRule type="duplicateValues" dxfId="176" priority="291"/>
  </conditionalFormatting>
  <conditionalFormatting sqref="C5742:C5745">
    <cfRule type="duplicateValues" dxfId="175" priority="285"/>
  </conditionalFormatting>
  <conditionalFormatting sqref="C5747">
    <cfRule type="duplicateValues" dxfId="174" priority="268"/>
  </conditionalFormatting>
  <conditionalFormatting sqref="C5770">
    <cfRule type="duplicateValues" dxfId="173" priority="284"/>
  </conditionalFormatting>
  <conditionalFormatting sqref="C5771">
    <cfRule type="duplicateValues" dxfId="172" priority="287"/>
    <cfRule type="duplicateValues" dxfId="171" priority="286"/>
  </conditionalFormatting>
  <conditionalFormatting sqref="C5793:C5797">
    <cfRule type="duplicateValues" dxfId="170" priority="75"/>
  </conditionalFormatting>
  <conditionalFormatting sqref="C5798">
    <cfRule type="duplicateValues" dxfId="169" priority="269"/>
  </conditionalFormatting>
  <conditionalFormatting sqref="C5821">
    <cfRule type="duplicateValues" dxfId="168" priority="281"/>
  </conditionalFormatting>
  <conditionalFormatting sqref="C5822">
    <cfRule type="duplicateValues" dxfId="167" priority="283"/>
    <cfRule type="duplicateValues" dxfId="166" priority="282"/>
  </conditionalFormatting>
  <conditionalFormatting sqref="C5844">
    <cfRule type="duplicateValues" dxfId="165" priority="277"/>
    <cfRule type="duplicateValues" dxfId="164" priority="276"/>
  </conditionalFormatting>
  <conditionalFormatting sqref="C5872">
    <cfRule type="duplicateValues" dxfId="163" priority="278"/>
  </conditionalFormatting>
  <conditionalFormatting sqref="C5873">
    <cfRule type="duplicateValues" dxfId="162" priority="279"/>
    <cfRule type="duplicateValues" dxfId="161" priority="280"/>
  </conditionalFormatting>
  <conditionalFormatting sqref="C5895">
    <cfRule type="duplicateValues" dxfId="160" priority="271"/>
  </conditionalFormatting>
  <conditionalFormatting sqref="C5896:C5897">
    <cfRule type="duplicateValues" dxfId="159" priority="273"/>
  </conditionalFormatting>
  <conditionalFormatting sqref="C5899">
    <cfRule type="duplicateValues" dxfId="158" priority="270"/>
  </conditionalFormatting>
  <conditionalFormatting sqref="C5923">
    <cfRule type="duplicateValues" dxfId="157" priority="272"/>
  </conditionalFormatting>
  <conditionalFormatting sqref="C5924">
    <cfRule type="duplicateValues" dxfId="156" priority="275"/>
    <cfRule type="duplicateValues" dxfId="155" priority="274"/>
  </conditionalFormatting>
  <conditionalFormatting sqref="C5946">
    <cfRule type="duplicateValues" dxfId="154" priority="259"/>
  </conditionalFormatting>
  <conditionalFormatting sqref="C5947">
    <cfRule type="duplicateValues" dxfId="153" priority="261"/>
    <cfRule type="duplicateValues" dxfId="152" priority="260"/>
  </conditionalFormatting>
  <conditionalFormatting sqref="C5948">
    <cfRule type="duplicateValues" dxfId="151" priority="263"/>
    <cfRule type="duplicateValues" dxfId="150" priority="262"/>
  </conditionalFormatting>
  <conditionalFormatting sqref="C5950">
    <cfRule type="duplicateValues" dxfId="149" priority="264"/>
  </conditionalFormatting>
  <conditionalFormatting sqref="C5974">
    <cfRule type="duplicateValues" dxfId="148" priority="265"/>
  </conditionalFormatting>
  <conditionalFormatting sqref="C5975">
    <cfRule type="duplicateValues" dxfId="147" priority="267"/>
    <cfRule type="duplicateValues" dxfId="146" priority="266"/>
  </conditionalFormatting>
  <conditionalFormatting sqref="C5997">
    <cfRule type="duplicateValues" dxfId="145" priority="250"/>
  </conditionalFormatting>
  <conditionalFormatting sqref="C5998">
    <cfRule type="duplicateValues" dxfId="144" priority="252"/>
    <cfRule type="duplicateValues" dxfId="143" priority="251"/>
  </conditionalFormatting>
  <conditionalFormatting sqref="C5999">
    <cfRule type="duplicateValues" dxfId="142" priority="253"/>
    <cfRule type="duplicateValues" dxfId="141" priority="254"/>
  </conditionalFormatting>
  <conditionalFormatting sqref="C6001">
    <cfRule type="duplicateValues" dxfId="140" priority="255"/>
  </conditionalFormatting>
  <conditionalFormatting sqref="C6025">
    <cfRule type="duplicateValues" dxfId="139" priority="256"/>
  </conditionalFormatting>
  <conditionalFormatting sqref="C6026">
    <cfRule type="duplicateValues" dxfId="138" priority="257"/>
    <cfRule type="duplicateValues" dxfId="137" priority="258"/>
  </conditionalFormatting>
  <conditionalFormatting sqref="C6048">
    <cfRule type="duplicateValues" dxfId="136" priority="242"/>
  </conditionalFormatting>
  <conditionalFormatting sqref="C6049">
    <cfRule type="duplicateValues" dxfId="135" priority="243"/>
    <cfRule type="duplicateValues" dxfId="134" priority="244"/>
  </conditionalFormatting>
  <conditionalFormatting sqref="C6050">
    <cfRule type="duplicateValues" dxfId="133" priority="246"/>
    <cfRule type="duplicateValues" dxfId="132" priority="245"/>
  </conditionalFormatting>
  <conditionalFormatting sqref="C6052">
    <cfRule type="duplicateValues" dxfId="131" priority="247"/>
  </conditionalFormatting>
  <conditionalFormatting sqref="C6076">
    <cfRule type="duplicateValues" dxfId="130" priority="241"/>
    <cfRule type="duplicateValues" dxfId="129" priority="240"/>
  </conditionalFormatting>
  <conditionalFormatting sqref="C6077">
    <cfRule type="duplicateValues" dxfId="128" priority="248"/>
    <cfRule type="duplicateValues" dxfId="127" priority="249"/>
  </conditionalFormatting>
  <conditionalFormatting sqref="C6099">
    <cfRule type="duplicateValues" dxfId="126" priority="230"/>
  </conditionalFormatting>
  <conditionalFormatting sqref="C6100">
    <cfRule type="duplicateValues" dxfId="125" priority="232"/>
    <cfRule type="duplicateValues" dxfId="124" priority="231"/>
  </conditionalFormatting>
  <conditionalFormatting sqref="C6101">
    <cfRule type="duplicateValues" dxfId="123" priority="234"/>
    <cfRule type="duplicateValues" dxfId="122" priority="233"/>
  </conditionalFormatting>
  <conditionalFormatting sqref="C6103">
    <cfRule type="duplicateValues" dxfId="121" priority="235"/>
  </conditionalFormatting>
  <conditionalFormatting sqref="C6127">
    <cfRule type="duplicateValues" dxfId="120" priority="237"/>
    <cfRule type="duplicateValues" dxfId="119" priority="236"/>
  </conditionalFormatting>
  <conditionalFormatting sqref="C6128">
    <cfRule type="duplicateValues" dxfId="118" priority="238"/>
    <cfRule type="duplicateValues" dxfId="117" priority="239"/>
  </conditionalFormatting>
  <conditionalFormatting sqref="C6150:C6151">
    <cfRule type="duplicateValues" dxfId="116" priority="222"/>
  </conditionalFormatting>
  <conditionalFormatting sqref="C6152">
    <cfRule type="duplicateValues" dxfId="115" priority="223"/>
    <cfRule type="duplicateValues" dxfId="114" priority="224"/>
  </conditionalFormatting>
  <conditionalFormatting sqref="C6154">
    <cfRule type="duplicateValues" dxfId="113" priority="225"/>
  </conditionalFormatting>
  <conditionalFormatting sqref="C6178">
    <cfRule type="duplicateValues" dxfId="112" priority="227"/>
    <cfRule type="duplicateValues" dxfId="111" priority="226"/>
  </conditionalFormatting>
  <conditionalFormatting sqref="C6179">
    <cfRule type="duplicateValues" dxfId="110" priority="229"/>
    <cfRule type="duplicateValues" dxfId="109" priority="228"/>
  </conditionalFormatting>
  <conditionalFormatting sqref="C6201">
    <cfRule type="duplicateValues" dxfId="108" priority="216"/>
  </conditionalFormatting>
  <conditionalFormatting sqref="C6202:C6203">
    <cfRule type="duplicateValues" dxfId="107" priority="217"/>
  </conditionalFormatting>
  <conditionalFormatting sqref="C6205">
    <cfRule type="duplicateValues" dxfId="106" priority="215"/>
  </conditionalFormatting>
  <conditionalFormatting sqref="C6229">
    <cfRule type="duplicateValues" dxfId="105" priority="219"/>
    <cfRule type="duplicateValues" dxfId="104" priority="218"/>
  </conditionalFormatting>
  <conditionalFormatting sqref="C6230">
    <cfRule type="duplicateValues" dxfId="103" priority="221"/>
    <cfRule type="duplicateValues" dxfId="102" priority="220"/>
  </conditionalFormatting>
  <conditionalFormatting sqref="C6252">
    <cfRule type="duplicateValues" dxfId="101" priority="206"/>
    <cfRule type="duplicateValues" dxfId="100" priority="207"/>
  </conditionalFormatting>
  <conditionalFormatting sqref="C6253">
    <cfRule type="duplicateValues" dxfId="99" priority="208"/>
  </conditionalFormatting>
  <conditionalFormatting sqref="C6254">
    <cfRule type="duplicateValues" dxfId="98" priority="210"/>
  </conditionalFormatting>
  <conditionalFormatting sqref="C6256">
    <cfRule type="duplicateValues" dxfId="97" priority="209"/>
  </conditionalFormatting>
  <conditionalFormatting sqref="C6280">
    <cfRule type="duplicateValues" dxfId="96" priority="211"/>
    <cfRule type="duplicateValues" dxfId="95" priority="212"/>
  </conditionalFormatting>
  <conditionalFormatting sqref="C6281">
    <cfRule type="duplicateValues" dxfId="94" priority="213"/>
    <cfRule type="duplicateValues" dxfId="93" priority="214"/>
  </conditionalFormatting>
  <conditionalFormatting sqref="C6303">
    <cfRule type="duplicateValues" dxfId="92" priority="202"/>
    <cfRule type="duplicateValues" dxfId="91" priority="201"/>
  </conditionalFormatting>
  <conditionalFormatting sqref="C6304">
    <cfRule type="duplicateValues" dxfId="90" priority="203"/>
  </conditionalFormatting>
  <conditionalFormatting sqref="C6305">
    <cfRule type="duplicateValues" dxfId="89" priority="205"/>
  </conditionalFormatting>
  <conditionalFormatting sqref="C6307">
    <cfRule type="duplicateValues" dxfId="88" priority="204"/>
  </conditionalFormatting>
  <conditionalFormatting sqref="C6331">
    <cfRule type="duplicateValues" dxfId="87" priority="200"/>
    <cfRule type="duplicateValues" dxfId="86" priority="199"/>
  </conditionalFormatting>
  <conditionalFormatting sqref="C6332">
    <cfRule type="duplicateValues" dxfId="85" priority="198"/>
    <cfRule type="duplicateValues" dxfId="84" priority="197"/>
  </conditionalFormatting>
  <conditionalFormatting sqref="C6354">
    <cfRule type="duplicateValues" dxfId="83" priority="192"/>
    <cfRule type="duplicateValues" dxfId="82" priority="193"/>
  </conditionalFormatting>
  <conditionalFormatting sqref="C6355">
    <cfRule type="duplicateValues" dxfId="81" priority="194"/>
  </conditionalFormatting>
  <conditionalFormatting sqref="C6356">
    <cfRule type="duplicateValues" dxfId="80" priority="196"/>
  </conditionalFormatting>
  <conditionalFormatting sqref="C6357">
    <cfRule type="duplicateValues" dxfId="79" priority="187"/>
  </conditionalFormatting>
  <conditionalFormatting sqref="C6358">
    <cfRule type="duplicateValues" dxfId="78" priority="195"/>
  </conditionalFormatting>
  <conditionalFormatting sqref="C6382">
    <cfRule type="duplicateValues" dxfId="77" priority="190"/>
    <cfRule type="duplicateValues" dxfId="76" priority="191"/>
  </conditionalFormatting>
  <conditionalFormatting sqref="C6383">
    <cfRule type="duplicateValues" dxfId="75" priority="188"/>
    <cfRule type="duplicateValues" dxfId="74" priority="189"/>
  </conditionalFormatting>
  <conditionalFormatting sqref="C6405">
    <cfRule type="duplicateValues" dxfId="73" priority="182"/>
    <cfRule type="duplicateValues" dxfId="72" priority="183"/>
  </conditionalFormatting>
  <conditionalFormatting sqref="C6406">
    <cfRule type="duplicateValues" dxfId="71" priority="184"/>
  </conditionalFormatting>
  <conditionalFormatting sqref="C6407">
    <cfRule type="duplicateValues" dxfId="70" priority="186"/>
  </conditionalFormatting>
  <conditionalFormatting sqref="C6408">
    <cfRule type="duplicateValues" dxfId="69" priority="177"/>
  </conditionalFormatting>
  <conditionalFormatting sqref="C6409">
    <cfRule type="duplicateValues" dxfId="68" priority="185"/>
  </conditionalFormatting>
  <conditionalFormatting sqref="C6433">
    <cfRule type="duplicateValues" dxfId="67" priority="181"/>
    <cfRule type="duplicateValues" dxfId="66" priority="180"/>
  </conditionalFormatting>
  <conditionalFormatting sqref="C6434">
    <cfRule type="duplicateValues" dxfId="65" priority="178"/>
    <cfRule type="duplicateValues" dxfId="64" priority="179"/>
  </conditionalFormatting>
  <conditionalFormatting sqref="C6456">
    <cfRule type="duplicateValues" dxfId="63" priority="172"/>
    <cfRule type="duplicateValues" dxfId="62" priority="173"/>
  </conditionalFormatting>
  <conditionalFormatting sqref="C6457">
    <cfRule type="duplicateValues" dxfId="61" priority="174"/>
  </conditionalFormatting>
  <conditionalFormatting sqref="C6458">
    <cfRule type="duplicateValues" dxfId="60" priority="176"/>
  </conditionalFormatting>
  <conditionalFormatting sqref="C6459">
    <cfRule type="duplicateValues" dxfId="59" priority="12"/>
    <cfRule type="duplicateValues" dxfId="58" priority="11"/>
  </conditionalFormatting>
  <conditionalFormatting sqref="C6460">
    <cfRule type="duplicateValues" dxfId="57" priority="175"/>
  </conditionalFormatting>
  <conditionalFormatting sqref="C6484">
    <cfRule type="duplicateValues" dxfId="56" priority="171"/>
    <cfRule type="duplicateValues" dxfId="55" priority="170"/>
  </conditionalFormatting>
  <conditionalFormatting sqref="C6485">
    <cfRule type="duplicateValues" dxfId="54" priority="168"/>
    <cfRule type="duplicateValues" dxfId="53" priority="169"/>
  </conditionalFormatting>
  <conditionalFormatting sqref="C6507">
    <cfRule type="duplicateValues" dxfId="52" priority="167"/>
  </conditionalFormatting>
  <conditionalFormatting sqref="C6508">
    <cfRule type="duplicateValues" dxfId="51" priority="154"/>
    <cfRule type="duplicateValues" dxfId="50" priority="155"/>
  </conditionalFormatting>
  <conditionalFormatting sqref="C6509">
    <cfRule type="duplicateValues" dxfId="49" priority="153"/>
  </conditionalFormatting>
  <conditionalFormatting sqref="C6510">
    <cfRule type="duplicateValues" dxfId="48" priority="162"/>
    <cfRule type="duplicateValues" dxfId="47" priority="161"/>
  </conditionalFormatting>
  <conditionalFormatting sqref="C6511">
    <cfRule type="duplicateValues" dxfId="46" priority="160"/>
  </conditionalFormatting>
  <conditionalFormatting sqref="C6535">
    <cfRule type="duplicateValues" dxfId="45" priority="165"/>
    <cfRule type="duplicateValues" dxfId="44" priority="166"/>
  </conditionalFormatting>
  <conditionalFormatting sqref="C6536">
    <cfRule type="duplicateValues" dxfId="43" priority="163"/>
    <cfRule type="duplicateValues" dxfId="42" priority="164"/>
  </conditionalFormatting>
  <conditionalFormatting sqref="C6558">
    <cfRule type="duplicateValues" dxfId="41" priority="152"/>
  </conditionalFormatting>
  <conditionalFormatting sqref="C6559">
    <cfRule type="duplicateValues" dxfId="40" priority="148"/>
    <cfRule type="duplicateValues" dxfId="39" priority="147"/>
  </conditionalFormatting>
  <conditionalFormatting sqref="C6560">
    <cfRule type="duplicateValues" dxfId="38" priority="146"/>
  </conditionalFormatting>
  <conditionalFormatting sqref="C6561">
    <cfRule type="duplicateValues" dxfId="37" priority="150"/>
    <cfRule type="duplicateValues" dxfId="36" priority="151"/>
  </conditionalFormatting>
  <conditionalFormatting sqref="C6562">
    <cfRule type="duplicateValues" dxfId="35" priority="149"/>
  </conditionalFormatting>
  <conditionalFormatting sqref="C6586">
    <cfRule type="duplicateValues" dxfId="34" priority="158"/>
    <cfRule type="duplicateValues" dxfId="33" priority="159"/>
  </conditionalFormatting>
  <conditionalFormatting sqref="C6587">
    <cfRule type="duplicateValues" dxfId="32" priority="156"/>
    <cfRule type="duplicateValues" dxfId="31" priority="157"/>
  </conditionalFormatting>
  <conditionalFormatting sqref="C6609:C6610">
    <cfRule type="duplicateValues" dxfId="30" priority="137"/>
  </conditionalFormatting>
  <conditionalFormatting sqref="C6611">
    <cfRule type="duplicateValues" dxfId="29" priority="138"/>
  </conditionalFormatting>
  <conditionalFormatting sqref="C6612">
    <cfRule type="duplicateValues" dxfId="28" priority="141"/>
    <cfRule type="duplicateValues" dxfId="27" priority="140"/>
  </conditionalFormatting>
  <conditionalFormatting sqref="C6613">
    <cfRule type="duplicateValues" dxfId="26" priority="139"/>
  </conditionalFormatting>
  <conditionalFormatting sqref="C6637">
    <cfRule type="duplicateValues" dxfId="25" priority="144"/>
    <cfRule type="duplicateValues" dxfId="24" priority="145"/>
  </conditionalFormatting>
  <conditionalFormatting sqref="C6638">
    <cfRule type="duplicateValues" dxfId="23" priority="143"/>
    <cfRule type="duplicateValues" dxfId="22" priority="142"/>
  </conditionalFormatting>
  <conditionalFormatting sqref="C6660">
    <cfRule type="duplicateValues" dxfId="21" priority="128"/>
  </conditionalFormatting>
  <conditionalFormatting sqref="C6661:C6662">
    <cfRule type="duplicateValues" dxfId="20" priority="129"/>
  </conditionalFormatting>
  <conditionalFormatting sqref="C6663">
    <cfRule type="duplicateValues" dxfId="19" priority="132"/>
    <cfRule type="duplicateValues" dxfId="18" priority="131"/>
  </conditionalFormatting>
  <conditionalFormatting sqref="C6664">
    <cfRule type="duplicateValues" dxfId="17" priority="130"/>
  </conditionalFormatting>
  <conditionalFormatting sqref="C6688">
    <cfRule type="duplicateValues" dxfId="16" priority="135"/>
    <cfRule type="duplicateValues" dxfId="15" priority="136"/>
  </conditionalFormatting>
  <conditionalFormatting sqref="C6689">
    <cfRule type="duplicateValues" dxfId="14" priority="133"/>
    <cfRule type="duplicateValues" dxfId="13" priority="134"/>
  </conditionalFormatting>
  <conditionalFormatting sqref="C6711:C6721">
    <cfRule type="duplicateValues" dxfId="12" priority="98"/>
    <cfRule type="duplicateValues" dxfId="11" priority="97"/>
  </conditionalFormatting>
  <conditionalFormatting sqref="C6739">
    <cfRule type="duplicateValues" dxfId="10" priority="102"/>
    <cfRule type="duplicateValues" dxfId="9" priority="101"/>
  </conditionalFormatting>
  <conditionalFormatting sqref="C6740">
    <cfRule type="duplicateValues" dxfId="8" priority="100"/>
    <cfRule type="duplicateValues" dxfId="7" priority="99"/>
  </conditionalFormatting>
  <conditionalFormatting sqref="C6762:C6772">
    <cfRule type="duplicateValues" dxfId="6" priority="92"/>
    <cfRule type="duplicateValues" dxfId="5" priority="91"/>
  </conditionalFormatting>
  <conditionalFormatting sqref="C6790">
    <cfRule type="duplicateValues" dxfId="4" priority="96"/>
    <cfRule type="duplicateValues" dxfId="3" priority="95"/>
  </conditionalFormatting>
  <conditionalFormatting sqref="C6791">
    <cfRule type="duplicateValues" dxfId="2" priority="93"/>
    <cfRule type="duplicateValues" dxfId="1" priority="94"/>
  </conditionalFormatting>
  <dataValidations count="3">
    <dataValidation type="list" allowBlank="1" showInputMessage="1" showErrorMessage="1" sqref="C1953 C3629 C3672 C3714 C3756 C3798 C3840 C3924 C3966 C4008 C4050 C4092 C4134 C3882" xr:uid="{00000000-0002-0000-0400-000000000000}">
      <formula1>LISTA_EQ</formula1>
    </dataValidation>
    <dataValidation type="list" allowBlank="1" showInputMessage="1" showErrorMessage="1" sqref="C1269 C1307 C2141 C2182:C2183" xr:uid="{00000000-0002-0000-0400-000001000000}">
      <formula1>YOL</formula1>
    </dataValidation>
    <dataValidation type="list" allowBlank="1" showInputMessage="1" showErrorMessage="1" sqref="C2912 C1935 C3256 C3611 C4161 C1575 C2962 C3012 C3062 C3112 C3160 C3208 C3870 C3399 C3660 C3702 C3743:C3744 C3786 C3828 C3912 C4202 C713 C751 C3303 C789 C867 C905 C3351 C828 C1894" xr:uid="{00000000-0002-0000-0400-000002000000}">
      <formula1>LISTA_MA</formula1>
    </dataValidation>
  </dataValidations>
  <pageMargins left="0.7" right="0.7" top="0.75" bottom="0.75"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1000"/>
  <sheetViews>
    <sheetView showGridLines="0" workbookViewId="0"/>
  </sheetViews>
  <sheetFormatPr defaultColWidth="14.42578125" defaultRowHeight="15" customHeight="1"/>
  <cols>
    <col min="1" max="2" width="10.7109375" customWidth="1"/>
    <col min="3" max="3" width="58.42578125" customWidth="1"/>
    <col min="4" max="5" width="10.7109375" customWidth="1"/>
    <col min="6" max="6" width="15" customWidth="1"/>
    <col min="7" max="7" width="17.7109375" customWidth="1"/>
    <col min="8" max="8" width="20" customWidth="1"/>
    <col min="9" max="9" width="14.85546875" customWidth="1"/>
    <col min="10" max="26" width="10.7109375" customWidth="1"/>
  </cols>
  <sheetData>
    <row r="1" spans="2:9" ht="14.25" customHeight="1">
      <c r="G1" s="16"/>
    </row>
    <row r="2" spans="2:9" ht="14.25" customHeight="1">
      <c r="B2" s="469" t="s">
        <v>6</v>
      </c>
      <c r="C2" s="796" t="s">
        <v>332</v>
      </c>
      <c r="D2" s="863"/>
      <c r="E2" s="863"/>
      <c r="F2" s="863"/>
      <c r="G2" s="864"/>
      <c r="H2" s="479" t="s">
        <v>289</v>
      </c>
      <c r="I2" s="69" t="s">
        <v>290</v>
      </c>
    </row>
    <row r="3" spans="2:9" ht="14.25" customHeight="1">
      <c r="B3" s="797"/>
      <c r="C3" s="874"/>
      <c r="D3" s="860"/>
      <c r="E3" s="860"/>
      <c r="F3" s="860"/>
      <c r="G3" s="875"/>
      <c r="H3" s="68">
        <f>IF(I6=0,0,I17/I6)</f>
        <v>0.68984767623721532</v>
      </c>
      <c r="I3" s="68">
        <f>IF(I6=0,0,I23/I6)</f>
        <v>0.23302876795149005</v>
      </c>
    </row>
    <row r="4" spans="2:9" ht="14.25" customHeight="1">
      <c r="B4" s="876"/>
      <c r="C4" s="874"/>
      <c r="D4" s="860"/>
      <c r="E4" s="860"/>
      <c r="F4" s="860"/>
      <c r="G4" s="875"/>
      <c r="H4" s="479" t="s">
        <v>291</v>
      </c>
      <c r="I4" s="69" t="s">
        <v>292</v>
      </c>
    </row>
    <row r="5" spans="2:9" ht="14.25" customHeight="1">
      <c r="B5" s="469" t="s">
        <v>636</v>
      </c>
      <c r="C5" s="874"/>
      <c r="D5" s="860"/>
      <c r="E5" s="860"/>
      <c r="F5" s="860"/>
      <c r="G5" s="875"/>
      <c r="H5" s="68">
        <f>IF(I6=0,0,I29/I6)</f>
        <v>1.5630445921533891E-2</v>
      </c>
      <c r="I5" s="68">
        <f>IF(I6=0,0,I35/I6)</f>
        <v>6.1493109889760762E-2</v>
      </c>
    </row>
    <row r="6" spans="2:9" ht="14.25" customHeight="1">
      <c r="B6" s="70" t="s">
        <v>61</v>
      </c>
      <c r="C6" s="877"/>
      <c r="D6" s="878"/>
      <c r="E6" s="878"/>
      <c r="F6" s="878"/>
      <c r="G6" s="879"/>
      <c r="H6" s="480" t="s">
        <v>293</v>
      </c>
      <c r="I6" s="71">
        <f>SUM(I17:I35)</f>
        <v>686100.73832769773</v>
      </c>
    </row>
    <row r="7" spans="2:9" ht="14.25" customHeight="1">
      <c r="B7" s="72"/>
      <c r="C7" s="73" t="s">
        <v>294</v>
      </c>
      <c r="G7" s="16"/>
      <c r="I7" s="74"/>
    </row>
    <row r="8" spans="2:9" ht="14.25" customHeight="1">
      <c r="B8" s="470" t="s">
        <v>295</v>
      </c>
      <c r="C8" s="470" t="s">
        <v>296</v>
      </c>
      <c r="D8" s="75" t="s">
        <v>636</v>
      </c>
      <c r="E8" s="75" t="s">
        <v>298</v>
      </c>
      <c r="F8" s="75" t="s">
        <v>299</v>
      </c>
      <c r="G8" s="75" t="s">
        <v>300</v>
      </c>
      <c r="H8" s="75" t="s">
        <v>301</v>
      </c>
      <c r="I8" s="74"/>
    </row>
    <row r="9" spans="2:9" ht="14.25" customHeight="1">
      <c r="B9" s="76"/>
      <c r="C9" s="103" t="s">
        <v>355</v>
      </c>
      <c r="D9" s="77" t="str">
        <f t="array" ref="D9">IFERROR(INDEX(INSUMOS!$C:$C,MATCH(C9,INSUMOS!$B:$B,0)),"")</f>
        <v>m3</v>
      </c>
      <c r="E9" s="104">
        <v>0.9</v>
      </c>
      <c r="F9" s="105">
        <f t="array" ref="F9">IFERROR(INDEX(INSUMOS!$D:$D,MATCH(C9,INSUMOS!$B:$B,0)),"")</f>
        <v>110000</v>
      </c>
      <c r="G9" s="106"/>
      <c r="H9" s="105">
        <f t="shared" ref="H9:H16" si="0">IFERROR(G9*F9*E9+F9*E9,0)</f>
        <v>99000</v>
      </c>
      <c r="I9" s="74"/>
    </row>
    <row r="10" spans="2:9" ht="14.25" customHeight="1">
      <c r="B10" s="76"/>
      <c r="C10" s="91" t="s">
        <v>363</v>
      </c>
      <c r="D10" s="77" t="str">
        <f t="array" ref="D10">IFERROR(INDEX(INSUMOS!$C:$C,MATCH(C10,INSUMOS!$B:$B,0)),"")</f>
        <v>lts</v>
      </c>
      <c r="E10" s="104">
        <v>182</v>
      </c>
      <c r="F10" s="105">
        <f t="array" ref="F10">IFERROR(INDEX(INSUMOS!$D:$D,MATCH(C10,INSUMOS!$B:$B,0)),"")</f>
        <v>182</v>
      </c>
      <c r="G10" s="106"/>
      <c r="H10" s="105">
        <f t="shared" si="0"/>
        <v>33124</v>
      </c>
      <c r="I10" s="74"/>
    </row>
    <row r="11" spans="2:9" ht="14.25" customHeight="1">
      <c r="B11" s="76"/>
      <c r="C11" s="91" t="s">
        <v>637</v>
      </c>
      <c r="D11" s="77" t="str">
        <f t="array" ref="D11">IFERROR(INDEX(INSUMOS!$C:$C,MATCH(C11,INSUMOS!$B:$B,0)),"")</f>
        <v>m3</v>
      </c>
      <c r="E11" s="104">
        <v>0.51500000000000001</v>
      </c>
      <c r="F11" s="105">
        <f t="array" ref="F11">IFERROR(INDEX(INSUMOS!$D:$D,MATCH(C11,INSUMOS!$B:$B,0)),"")</f>
        <v>135000</v>
      </c>
      <c r="G11" s="106"/>
      <c r="H11" s="105">
        <f t="shared" si="0"/>
        <v>69525</v>
      </c>
      <c r="I11" s="74"/>
    </row>
    <row r="12" spans="2:9" ht="14.25" customHeight="1">
      <c r="B12" s="76"/>
      <c r="C12" s="34" t="s">
        <v>326</v>
      </c>
      <c r="D12" s="77" t="str">
        <f t="array" ref="D12">IFERROR(INDEX(INSUMOS!$C:$C,MATCH(C12,INSUMOS!$B:$B,0)),"")</f>
        <v>sac</v>
      </c>
      <c r="E12" s="104">
        <v>7</v>
      </c>
      <c r="F12" s="105">
        <f t="array" ref="F12">IFERROR(INDEX(INSUMOS!$D:$D,MATCH(C12,INSUMOS!$B:$B,0)),"")</f>
        <v>35280</v>
      </c>
      <c r="G12" s="106">
        <v>0.1</v>
      </c>
      <c r="H12" s="105">
        <f t="shared" si="0"/>
        <v>271656</v>
      </c>
      <c r="I12" s="74"/>
    </row>
    <row r="13" spans="2:9" ht="14.25" customHeight="1">
      <c r="B13" s="76"/>
      <c r="C13" s="34"/>
      <c r="D13" s="77" t="str">
        <f t="array" ref="D13">IFERROR(INDEX(INSUMOS!$C:$C,MATCH(C13,INSUMOS!$B:$B,0)),"")</f>
        <v/>
      </c>
      <c r="E13" s="104"/>
      <c r="F13" s="105" t="str">
        <f t="array" ref="F13">IFERROR(INDEX(INSUMOS!$D:$D,MATCH(C13,INSUMOS!$B:$B,0)),"")</f>
        <v/>
      </c>
      <c r="G13" s="106"/>
      <c r="H13" s="105">
        <f t="shared" si="0"/>
        <v>0</v>
      </c>
      <c r="I13" s="74"/>
    </row>
    <row r="14" spans="2:9" ht="14.25" customHeight="1">
      <c r="B14" s="76"/>
      <c r="C14" s="34"/>
      <c r="D14" s="77" t="str">
        <f t="array" ref="D14">IFERROR(INDEX(INSUMOS!$C:$C,MATCH(C14,INSUMOS!$B:$B,0)),"")</f>
        <v/>
      </c>
      <c r="E14" s="104"/>
      <c r="F14" s="105" t="str">
        <f t="array" ref="F14">IFERROR(INDEX(INSUMOS!$D:$D,MATCH(C14,INSUMOS!$B:$B,0)),"")</f>
        <v/>
      </c>
      <c r="G14" s="106"/>
      <c r="H14" s="105">
        <f t="shared" si="0"/>
        <v>0</v>
      </c>
      <c r="I14" s="74"/>
    </row>
    <row r="15" spans="2:9" ht="14.25" customHeight="1">
      <c r="B15" s="76"/>
      <c r="C15" s="11"/>
      <c r="D15" s="77" t="str">
        <f t="array" ref="D15">IFERROR(INDEX(INSUMOS!$C:$C,MATCH(C15,INSUMOS!$B:$B,0)),"")</f>
        <v/>
      </c>
      <c r="E15" s="11"/>
      <c r="F15" s="105" t="str">
        <f t="array" ref="F15">IFERROR(INDEX(INSUMOS!$D:$D,MATCH(C15,INSUMOS!$B:$B,0)),"")</f>
        <v/>
      </c>
      <c r="G15" s="106"/>
      <c r="H15" s="105">
        <f t="shared" si="0"/>
        <v>0</v>
      </c>
      <c r="I15" s="74"/>
    </row>
    <row r="16" spans="2:9" ht="14.25" customHeight="1">
      <c r="B16" s="76"/>
      <c r="C16" s="11"/>
      <c r="D16" s="77" t="str">
        <f t="array" ref="D16">IFERROR(INDEX(INSUMOS!$C:$C,MATCH(C16,INSUMOS!$B:$B,0)),"")</f>
        <v/>
      </c>
      <c r="E16" s="11"/>
      <c r="F16" s="105" t="str">
        <f t="array" ref="F16">IFERROR(INDEX(INSUMOS!$D:$D,MATCH(C16,INSUMOS!$B:$B,0)),"")</f>
        <v/>
      </c>
      <c r="G16" s="106"/>
      <c r="H16" s="481">
        <f t="shared" si="0"/>
        <v>0</v>
      </c>
      <c r="I16" s="74"/>
    </row>
    <row r="17" spans="2:9" ht="14.25" customHeight="1">
      <c r="B17" s="72"/>
      <c r="G17" s="16"/>
      <c r="H17" s="472" t="s">
        <v>307</v>
      </c>
      <c r="I17" s="80">
        <f>SUM(H9:H16)</f>
        <v>473305</v>
      </c>
    </row>
    <row r="18" spans="2:9" ht="14.25" customHeight="1">
      <c r="B18" s="72"/>
      <c r="C18" s="81" t="s">
        <v>308</v>
      </c>
      <c r="G18" s="16"/>
      <c r="I18" s="74"/>
    </row>
    <row r="19" spans="2:9" ht="14.25" customHeight="1">
      <c r="B19" s="470" t="s">
        <v>295</v>
      </c>
      <c r="C19" s="470" t="s">
        <v>296</v>
      </c>
      <c r="D19" s="75" t="s">
        <v>309</v>
      </c>
      <c r="E19" s="795" t="s">
        <v>310</v>
      </c>
      <c r="F19" s="868"/>
      <c r="G19" s="82" t="s">
        <v>311</v>
      </c>
      <c r="H19" s="75" t="s">
        <v>301</v>
      </c>
      <c r="I19" s="74"/>
    </row>
    <row r="20" spans="2:9" ht="14.25" customHeight="1">
      <c r="B20" s="76"/>
      <c r="C20" s="11" t="s">
        <v>312</v>
      </c>
      <c r="D20" s="106">
        <v>3</v>
      </c>
      <c r="E20" s="11"/>
      <c r="F20" s="105">
        <f t="array" ref="F20">IFERROR(INDEX('MANO DE OBRA'!$J:$J,MATCH(C20,'MANO DE OBRA'!$B:$B,0)),"")</f>
        <v>103371.47181666666</v>
      </c>
      <c r="G20" s="107">
        <v>3</v>
      </c>
      <c r="H20" s="105">
        <f>IFERROR((F20/G20)*D20,0)</f>
        <v>103371.47181666666</v>
      </c>
      <c r="I20" s="74"/>
    </row>
    <row r="21" spans="2:9" ht="14.25" customHeight="1">
      <c r="B21" s="76"/>
      <c r="C21" s="11" t="s">
        <v>330</v>
      </c>
      <c r="D21" s="106">
        <v>1</v>
      </c>
      <c r="E21" s="11"/>
      <c r="F21" s="105">
        <f t="array" ref="F21">IFERROR(INDEX('MANO DE OBRA'!$J:$J,MATCH(C21,'MANO DE OBRA'!$B:$B,0)),"")</f>
        <v>169529.21377933328</v>
      </c>
      <c r="G21" s="107">
        <f>+G20</f>
        <v>3</v>
      </c>
      <c r="H21" s="105">
        <f t="shared" ref="H21:H22" si="1">IFERROR(F21/G21,0)</f>
        <v>56509.737926444424</v>
      </c>
      <c r="I21" s="74"/>
    </row>
    <row r="22" spans="2:9" ht="14.25" customHeight="1">
      <c r="B22" s="76"/>
      <c r="C22" s="11"/>
      <c r="D22" s="106"/>
      <c r="E22" s="11"/>
      <c r="F22" s="79" t="str">
        <f t="array" ref="F22">IFERROR(INDEX('MANO DE OBRA'!$J:$J,MATCH(C22,'MANO DE OBRA'!$B:$B,0)),"")</f>
        <v/>
      </c>
      <c r="G22" s="107"/>
      <c r="H22" s="481">
        <f t="shared" si="1"/>
        <v>0</v>
      </c>
      <c r="I22" s="74"/>
    </row>
    <row r="23" spans="2:9" ht="14.25" customHeight="1">
      <c r="B23" s="72"/>
      <c r="G23" s="16"/>
      <c r="H23" s="472" t="s">
        <v>307</v>
      </c>
      <c r="I23" s="80">
        <f>SUM(H20:H22)</f>
        <v>159881.20974311107</v>
      </c>
    </row>
    <row r="24" spans="2:9" ht="14.25" customHeight="1">
      <c r="B24" s="72"/>
      <c r="C24" s="81" t="s">
        <v>313</v>
      </c>
      <c r="G24" s="16"/>
      <c r="I24" s="74"/>
    </row>
    <row r="25" spans="2:9" ht="14.25" customHeight="1">
      <c r="B25" s="470" t="s">
        <v>295</v>
      </c>
      <c r="C25" s="470" t="s">
        <v>296</v>
      </c>
      <c r="D25" s="82" t="s">
        <v>238</v>
      </c>
      <c r="E25" s="82" t="s">
        <v>297</v>
      </c>
      <c r="F25" s="82" t="s">
        <v>314</v>
      </c>
      <c r="G25" s="82" t="s">
        <v>315</v>
      </c>
      <c r="H25" s="82" t="s">
        <v>301</v>
      </c>
      <c r="I25" s="74"/>
    </row>
    <row r="26" spans="2:9" ht="14.25" customHeight="1">
      <c r="B26" s="76"/>
      <c r="C26" s="91" t="s">
        <v>316</v>
      </c>
      <c r="D26" s="11">
        <v>0.05</v>
      </c>
      <c r="E26" s="11"/>
      <c r="F26" s="105">
        <f>+I23</f>
        <v>159881.20974311107</v>
      </c>
      <c r="G26" s="106">
        <v>1</v>
      </c>
      <c r="H26" s="105">
        <f>IFERROR(G26*F26*D26,0)</f>
        <v>7994.0604871555543</v>
      </c>
      <c r="I26" s="74"/>
    </row>
    <row r="27" spans="2:9" ht="14.25" customHeight="1">
      <c r="B27" s="76"/>
      <c r="C27" s="91" t="s">
        <v>638</v>
      </c>
      <c r="D27" s="11"/>
      <c r="E27" s="11"/>
      <c r="F27" s="79">
        <f t="array" ref="F27">IFERROR(INDEX(INSUMOS!$D:$D,MATCH(C27,INSUMOS!$B:$B,0)),"")</f>
        <v>6500</v>
      </c>
      <c r="G27" s="106">
        <v>0.42</v>
      </c>
      <c r="H27" s="105">
        <f t="shared" ref="H27:H28" si="2">IFERROR(G27*F27,0)</f>
        <v>2730</v>
      </c>
      <c r="I27" s="74"/>
    </row>
    <row r="28" spans="2:9" ht="14.25" customHeight="1">
      <c r="B28" s="76"/>
      <c r="C28" s="34"/>
      <c r="D28" s="11"/>
      <c r="E28" s="11"/>
      <c r="F28" s="79" t="str">
        <f t="array" ref="F28">IFERROR(INDEX(INSUMOS!$D:$D,MATCH(C28,INSUMOS!$B:$B,0)),"")</f>
        <v/>
      </c>
      <c r="G28" s="108"/>
      <c r="H28" s="481">
        <f t="shared" si="2"/>
        <v>0</v>
      </c>
      <c r="I28" s="74"/>
    </row>
    <row r="29" spans="2:9" ht="14.25" customHeight="1">
      <c r="B29" s="72"/>
      <c r="G29" s="16"/>
      <c r="H29" s="472" t="s">
        <v>307</v>
      </c>
      <c r="I29" s="80">
        <f>SUM(H26:H28)</f>
        <v>10724.060487155555</v>
      </c>
    </row>
    <row r="30" spans="2:9" ht="14.25" customHeight="1">
      <c r="B30" s="72"/>
      <c r="C30" s="81" t="s">
        <v>317</v>
      </c>
      <c r="G30" s="16"/>
      <c r="I30" s="74"/>
    </row>
    <row r="31" spans="2:9" ht="14.25" customHeight="1">
      <c r="B31" s="470" t="s">
        <v>295</v>
      </c>
      <c r="C31" s="470" t="s">
        <v>296</v>
      </c>
      <c r="D31" s="82" t="s">
        <v>636</v>
      </c>
      <c r="E31" s="82" t="s">
        <v>639</v>
      </c>
      <c r="F31" s="75" t="s">
        <v>640</v>
      </c>
      <c r="G31" s="75" t="s">
        <v>298</v>
      </c>
      <c r="H31" s="75" t="s">
        <v>301</v>
      </c>
      <c r="I31" s="74"/>
    </row>
    <row r="32" spans="2:9" ht="14.25" customHeight="1">
      <c r="B32" s="76"/>
      <c r="C32" s="91" t="s">
        <v>318</v>
      </c>
      <c r="D32" s="109">
        <v>1</v>
      </c>
      <c r="E32" s="110">
        <v>1</v>
      </c>
      <c r="F32" s="105">
        <f>+I23</f>
        <v>159881.20974311107</v>
      </c>
      <c r="G32" s="106">
        <v>0.01</v>
      </c>
      <c r="H32" s="105">
        <f t="shared" ref="H32:H34" si="3">IFERROR(G32*F32*E32,0)</f>
        <v>1598.8120974311107</v>
      </c>
      <c r="I32" s="74"/>
    </row>
    <row r="33" spans="2:9" ht="14.25" customHeight="1">
      <c r="B33" s="76"/>
      <c r="C33" s="91" t="s">
        <v>328</v>
      </c>
      <c r="D33" s="77" t="str">
        <f t="array" ref="D33">IFERROR(INDEX(INSUMOS!$C:$C,MATCH(C33,INSUMOS!$B:$B,0)),"")</f>
        <v>m3</v>
      </c>
      <c r="E33" s="11">
        <v>1</v>
      </c>
      <c r="F33" s="79">
        <f t="array" ref="F33">IFERROR(INDEX(INSUMOS!$D:$D,MATCH(C33,INSUMOS!$B:$B,0)),"")</f>
        <v>35000</v>
      </c>
      <c r="G33" s="106">
        <v>1.1519999999999999</v>
      </c>
      <c r="H33" s="105">
        <f t="shared" si="3"/>
        <v>40320</v>
      </c>
      <c r="I33" s="74"/>
    </row>
    <row r="34" spans="2:9" ht="14.25" customHeight="1">
      <c r="B34" s="76"/>
      <c r="C34" s="91" t="s">
        <v>641</v>
      </c>
      <c r="D34" s="77" t="str">
        <f t="array" ref="D34">IFERROR(INDEX(INSUMOS!$C:$C,MATCH(C34,INSUMOS!$B:$B,0)),"")</f>
        <v/>
      </c>
      <c r="E34" s="11">
        <v>1</v>
      </c>
      <c r="F34" s="11">
        <f>+H12*0.001</f>
        <v>271.65600000000001</v>
      </c>
      <c r="G34" s="106">
        <v>1</v>
      </c>
      <c r="H34" s="105">
        <f t="shared" si="3"/>
        <v>271.65600000000001</v>
      </c>
      <c r="I34" s="74"/>
    </row>
    <row r="35" spans="2:9" ht="14.25" customHeight="1">
      <c r="B35" s="84"/>
      <c r="C35" s="85"/>
      <c r="D35" s="85"/>
      <c r="E35" s="85"/>
      <c r="F35" s="85"/>
      <c r="G35" s="111"/>
      <c r="H35" s="472" t="s">
        <v>307</v>
      </c>
      <c r="I35" s="80">
        <f>SUM(H32:H34)</f>
        <v>42190.468097431112</v>
      </c>
    </row>
    <row r="36" spans="2:9" ht="14.25" customHeight="1">
      <c r="G36" s="16"/>
    </row>
    <row r="37" spans="2:9" ht="14.25" customHeight="1">
      <c r="B37" s="469" t="s">
        <v>6</v>
      </c>
      <c r="C37" s="796" t="s">
        <v>497</v>
      </c>
      <c r="D37" s="863"/>
      <c r="E37" s="863"/>
      <c r="F37" s="863"/>
      <c r="G37" s="864"/>
      <c r="H37" s="479" t="s">
        <v>289</v>
      </c>
      <c r="I37" s="69" t="s">
        <v>290</v>
      </c>
    </row>
    <row r="38" spans="2:9" ht="14.25" customHeight="1">
      <c r="B38" s="797"/>
      <c r="C38" s="874"/>
      <c r="D38" s="860"/>
      <c r="E38" s="860"/>
      <c r="F38" s="860"/>
      <c r="G38" s="875"/>
      <c r="H38" s="68">
        <f>IF(I41=0,0,I52/I41)</f>
        <v>0.67354545959532131</v>
      </c>
      <c r="I38" s="68">
        <f>IF(I41=0,0,I58/I41)</f>
        <v>0.24532195856388742</v>
      </c>
    </row>
    <row r="39" spans="2:9" ht="14.25" customHeight="1">
      <c r="B39" s="876"/>
      <c r="C39" s="874"/>
      <c r="D39" s="860"/>
      <c r="E39" s="860"/>
      <c r="F39" s="860"/>
      <c r="G39" s="875"/>
      <c r="H39" s="479" t="s">
        <v>291</v>
      </c>
      <c r="I39" s="69" t="s">
        <v>292</v>
      </c>
    </row>
    <row r="40" spans="2:9" ht="14.25" customHeight="1">
      <c r="B40" s="469" t="s">
        <v>636</v>
      </c>
      <c r="C40" s="874"/>
      <c r="D40" s="860"/>
      <c r="E40" s="860"/>
      <c r="F40" s="860"/>
      <c r="G40" s="875"/>
      <c r="H40" s="68">
        <f>IF(I41=0,0,I64/I41)</f>
        <v>1.6455013861189242E-2</v>
      </c>
      <c r="I40" s="68">
        <f>IF(I41=0,0,I70/I41)</f>
        <v>6.4677567979601933E-2</v>
      </c>
    </row>
    <row r="41" spans="2:9" ht="14.25" customHeight="1">
      <c r="B41" s="70" t="s">
        <v>61</v>
      </c>
      <c r="C41" s="877"/>
      <c r="D41" s="878"/>
      <c r="E41" s="878"/>
      <c r="F41" s="878"/>
      <c r="G41" s="879"/>
      <c r="H41" s="480" t="s">
        <v>293</v>
      </c>
      <c r="I41" s="71">
        <f>SUM(I52:I70)</f>
        <v>651719.93032769777</v>
      </c>
    </row>
    <row r="42" spans="2:9" ht="14.25" customHeight="1">
      <c r="B42" s="72"/>
      <c r="C42" s="73" t="s">
        <v>294</v>
      </c>
      <c r="G42" s="16"/>
      <c r="I42" s="74"/>
    </row>
    <row r="43" spans="2:9" ht="14.25" customHeight="1">
      <c r="B43" s="470" t="s">
        <v>295</v>
      </c>
      <c r="C43" s="470" t="s">
        <v>296</v>
      </c>
      <c r="D43" s="75" t="s">
        <v>636</v>
      </c>
      <c r="E43" s="75" t="s">
        <v>298</v>
      </c>
      <c r="F43" s="75" t="s">
        <v>299</v>
      </c>
      <c r="G43" s="75" t="s">
        <v>300</v>
      </c>
      <c r="H43" s="75" t="s">
        <v>301</v>
      </c>
      <c r="I43" s="74"/>
    </row>
    <row r="44" spans="2:9" ht="14.25" customHeight="1">
      <c r="B44" s="76"/>
      <c r="C44" s="103" t="s">
        <v>355</v>
      </c>
      <c r="D44" s="77" t="str">
        <f t="array" ref="D44">IFERROR(INDEX(INSUMOS!$C:$C,MATCH(C44,INSUMOS!$B:$B,0)),"")</f>
        <v>m3</v>
      </c>
      <c r="E44" s="104">
        <v>0.71499999999999997</v>
      </c>
      <c r="F44" s="105">
        <f t="array" ref="F44">IFERROR(INDEX(INSUMOS!$D:$D,MATCH(C44,INSUMOS!$B:$B,0)),"")</f>
        <v>110000</v>
      </c>
      <c r="G44" s="106"/>
      <c r="H44" s="105">
        <f t="shared" ref="H44:H51" si="4">IFERROR(G44*F44*E44+F44*E44,0)</f>
        <v>78650</v>
      </c>
      <c r="I44" s="74"/>
    </row>
    <row r="45" spans="2:9" ht="14.25" customHeight="1">
      <c r="B45" s="76"/>
      <c r="C45" s="91" t="s">
        <v>363</v>
      </c>
      <c r="D45" s="77" t="str">
        <f t="array" ref="D45">IFERROR(INDEX(INSUMOS!$C:$C,MATCH(C45,INSUMOS!$B:$B,0)),"")</f>
        <v>lts</v>
      </c>
      <c r="E45" s="104">
        <v>170</v>
      </c>
      <c r="F45" s="105">
        <f t="array" ref="F45">IFERROR(INDEX(INSUMOS!$D:$D,MATCH(C45,INSUMOS!$B:$B,0)),"")</f>
        <v>182</v>
      </c>
      <c r="G45" s="106"/>
      <c r="H45" s="105">
        <f t="shared" si="4"/>
        <v>30940</v>
      </c>
      <c r="I45" s="74"/>
    </row>
    <row r="46" spans="2:9" ht="14.25" customHeight="1">
      <c r="B46" s="76"/>
      <c r="C46" s="91" t="s">
        <v>637</v>
      </c>
      <c r="D46" s="77" t="str">
        <f t="array" ref="D46">IFERROR(INDEX(INSUMOS!$C:$C,MATCH(C46,INSUMOS!$B:$B,0)),"")</f>
        <v>m3</v>
      </c>
      <c r="E46" s="104">
        <v>0.71499999999999997</v>
      </c>
      <c r="F46" s="105">
        <f t="array" ref="F46">IFERROR(INDEX(INSUMOS!$D:$D,MATCH(C46,INSUMOS!$B:$B,0)),"")</f>
        <v>135000</v>
      </c>
      <c r="G46" s="106"/>
      <c r="H46" s="105">
        <f t="shared" si="4"/>
        <v>96525</v>
      </c>
      <c r="I46" s="74"/>
    </row>
    <row r="47" spans="2:9" ht="14.25" customHeight="1">
      <c r="B47" s="76"/>
      <c r="C47" s="34" t="s">
        <v>326</v>
      </c>
      <c r="D47" s="77" t="str">
        <f t="array" ref="D47">IFERROR(INDEX(INSUMOS!$C:$C,MATCH(C47,INSUMOS!$B:$B,0)),"")</f>
        <v>sac</v>
      </c>
      <c r="E47" s="104">
        <v>6</v>
      </c>
      <c r="F47" s="105">
        <f t="array" ref="F47">IFERROR(INDEX(INSUMOS!$D:$D,MATCH(C47,INSUMOS!$B:$B,0)),"")</f>
        <v>35280</v>
      </c>
      <c r="G47" s="106">
        <v>0.1</v>
      </c>
      <c r="H47" s="105">
        <f t="shared" si="4"/>
        <v>232848</v>
      </c>
      <c r="I47" s="74"/>
    </row>
    <row r="48" spans="2:9" ht="14.25" customHeight="1">
      <c r="B48" s="76"/>
      <c r="C48" s="34"/>
      <c r="D48" s="77" t="str">
        <f t="array" ref="D48">IFERROR(INDEX(INSUMOS!$C:$C,MATCH(C48,INSUMOS!$B:$B,0)),"")</f>
        <v/>
      </c>
      <c r="E48" s="104"/>
      <c r="F48" s="105" t="str">
        <f t="array" ref="F48">IFERROR(INDEX(INSUMOS!$D:$D,MATCH(C48,INSUMOS!$B:$B,0)),"")</f>
        <v/>
      </c>
      <c r="G48" s="106"/>
      <c r="H48" s="105">
        <f t="shared" si="4"/>
        <v>0</v>
      </c>
      <c r="I48" s="74"/>
    </row>
    <row r="49" spans="2:9" ht="14.25" customHeight="1">
      <c r="B49" s="76"/>
      <c r="C49" s="34"/>
      <c r="D49" s="77" t="str">
        <f t="array" ref="D49">IFERROR(INDEX(INSUMOS!$C:$C,MATCH(C49,INSUMOS!$B:$B,0)),"")</f>
        <v/>
      </c>
      <c r="E49" s="104"/>
      <c r="F49" s="105" t="str">
        <f t="array" ref="F49">IFERROR(INDEX(INSUMOS!$D:$D,MATCH(C49,INSUMOS!$B:$B,0)),"")</f>
        <v/>
      </c>
      <c r="G49" s="106"/>
      <c r="H49" s="105">
        <f t="shared" si="4"/>
        <v>0</v>
      </c>
      <c r="I49" s="74"/>
    </row>
    <row r="50" spans="2:9" ht="14.25" customHeight="1">
      <c r="B50" s="76"/>
      <c r="C50" s="11"/>
      <c r="D50" s="77" t="str">
        <f t="array" ref="D50">IFERROR(INDEX(INSUMOS!$C:$C,MATCH(C50,INSUMOS!$B:$B,0)),"")</f>
        <v/>
      </c>
      <c r="E50" s="11"/>
      <c r="F50" s="105" t="str">
        <f t="array" ref="F50">IFERROR(INDEX(INSUMOS!$D:$D,MATCH(C50,INSUMOS!$B:$B,0)),"")</f>
        <v/>
      </c>
      <c r="G50" s="106"/>
      <c r="H50" s="105">
        <f t="shared" si="4"/>
        <v>0</v>
      </c>
      <c r="I50" s="74"/>
    </row>
    <row r="51" spans="2:9" ht="14.25" customHeight="1">
      <c r="B51" s="76"/>
      <c r="C51" s="11"/>
      <c r="D51" s="77" t="str">
        <f t="array" ref="D51">IFERROR(INDEX(INSUMOS!$C:$C,MATCH(C51,INSUMOS!$B:$B,0)),"")</f>
        <v/>
      </c>
      <c r="E51" s="11"/>
      <c r="F51" s="105" t="str">
        <f t="array" ref="F51">IFERROR(INDEX(INSUMOS!$D:$D,MATCH(C51,INSUMOS!$B:$B,0)),"")</f>
        <v/>
      </c>
      <c r="G51" s="106"/>
      <c r="H51" s="481">
        <f t="shared" si="4"/>
        <v>0</v>
      </c>
      <c r="I51" s="74"/>
    </row>
    <row r="52" spans="2:9" ht="14.25" customHeight="1">
      <c r="B52" s="72"/>
      <c r="G52" s="16"/>
      <c r="H52" s="472" t="s">
        <v>307</v>
      </c>
      <c r="I52" s="80">
        <f>SUM(H44:H51)</f>
        <v>438963</v>
      </c>
    </row>
    <row r="53" spans="2:9" ht="14.25" customHeight="1">
      <c r="B53" s="72"/>
      <c r="C53" s="81" t="s">
        <v>308</v>
      </c>
      <c r="G53" s="16"/>
      <c r="I53" s="74"/>
    </row>
    <row r="54" spans="2:9" ht="14.25" customHeight="1">
      <c r="B54" s="470" t="s">
        <v>295</v>
      </c>
      <c r="C54" s="470" t="s">
        <v>296</v>
      </c>
      <c r="D54" s="75" t="s">
        <v>309</v>
      </c>
      <c r="E54" s="795" t="s">
        <v>310</v>
      </c>
      <c r="F54" s="868"/>
      <c r="G54" s="82" t="s">
        <v>311</v>
      </c>
      <c r="H54" s="75" t="s">
        <v>301</v>
      </c>
      <c r="I54" s="74"/>
    </row>
    <row r="55" spans="2:9" ht="14.25" customHeight="1">
      <c r="B55" s="76"/>
      <c r="C55" s="11" t="s">
        <v>312</v>
      </c>
      <c r="D55" s="106">
        <v>3</v>
      </c>
      <c r="E55" s="11"/>
      <c r="F55" s="105">
        <f t="array" ref="F55">IFERROR(INDEX('MANO DE OBRA'!$J:$J,MATCH(C55,'MANO DE OBRA'!$B:$B,0)),"")</f>
        <v>103371.47181666666</v>
      </c>
      <c r="G55" s="107">
        <v>3</v>
      </c>
      <c r="H55" s="105">
        <f>IFERROR((F55/G55)*D55,0)</f>
        <v>103371.47181666666</v>
      </c>
      <c r="I55" s="74"/>
    </row>
    <row r="56" spans="2:9" ht="14.25" customHeight="1">
      <c r="B56" s="76"/>
      <c r="C56" s="11" t="s">
        <v>330</v>
      </c>
      <c r="D56" s="106">
        <v>1</v>
      </c>
      <c r="E56" s="11"/>
      <c r="F56" s="105">
        <f t="array" ref="F56">IFERROR(INDEX('MANO DE OBRA'!$J:$J,MATCH(C56,'MANO DE OBRA'!$B:$B,0)),"")</f>
        <v>169529.21377933328</v>
      </c>
      <c r="G56" s="107">
        <f>+G55</f>
        <v>3</v>
      </c>
      <c r="H56" s="105">
        <f t="shared" ref="H56:H57" si="5">IFERROR(F56/G56,0)</f>
        <v>56509.737926444424</v>
      </c>
      <c r="I56" s="74"/>
    </row>
    <row r="57" spans="2:9" ht="14.25" customHeight="1">
      <c r="B57" s="76"/>
      <c r="C57" s="11"/>
      <c r="D57" s="106"/>
      <c r="E57" s="11"/>
      <c r="F57" s="79" t="str">
        <f t="array" ref="F57">IFERROR(INDEX('MANO DE OBRA'!$J:$J,MATCH(C57,'MANO DE OBRA'!$B:$B,0)),"")</f>
        <v/>
      </c>
      <c r="G57" s="107"/>
      <c r="H57" s="481">
        <f t="shared" si="5"/>
        <v>0</v>
      </c>
      <c r="I57" s="74"/>
    </row>
    <row r="58" spans="2:9" ht="14.25" customHeight="1">
      <c r="B58" s="72"/>
      <c r="G58" s="16"/>
      <c r="H58" s="472" t="s">
        <v>307</v>
      </c>
      <c r="I58" s="80">
        <f>SUM(H55:H57)</f>
        <v>159881.20974311107</v>
      </c>
    </row>
    <row r="59" spans="2:9" ht="14.25" customHeight="1">
      <c r="B59" s="72"/>
      <c r="C59" s="81" t="s">
        <v>313</v>
      </c>
      <c r="G59" s="16"/>
      <c r="I59" s="74"/>
    </row>
    <row r="60" spans="2:9" ht="14.25" customHeight="1">
      <c r="B60" s="470" t="s">
        <v>295</v>
      </c>
      <c r="C60" s="470" t="s">
        <v>296</v>
      </c>
      <c r="D60" s="82" t="s">
        <v>238</v>
      </c>
      <c r="E60" s="82" t="s">
        <v>297</v>
      </c>
      <c r="F60" s="82" t="s">
        <v>314</v>
      </c>
      <c r="G60" s="82" t="s">
        <v>315</v>
      </c>
      <c r="H60" s="82" t="s">
        <v>301</v>
      </c>
      <c r="I60" s="74"/>
    </row>
    <row r="61" spans="2:9" ht="14.25" customHeight="1">
      <c r="B61" s="76"/>
      <c r="C61" s="91" t="s">
        <v>316</v>
      </c>
      <c r="D61" s="11">
        <v>0.05</v>
      </c>
      <c r="E61" s="11"/>
      <c r="F61" s="105">
        <f>+I58</f>
        <v>159881.20974311107</v>
      </c>
      <c r="G61" s="106">
        <v>1</v>
      </c>
      <c r="H61" s="105">
        <f>IFERROR(G61*F61*D61,0)</f>
        <v>7994.0604871555543</v>
      </c>
      <c r="I61" s="74"/>
    </row>
    <row r="62" spans="2:9" ht="14.25" customHeight="1">
      <c r="B62" s="76"/>
      <c r="C62" s="91" t="s">
        <v>638</v>
      </c>
      <c r="D62" s="11"/>
      <c r="E62" s="11"/>
      <c r="F62" s="79">
        <f t="array" ref="F62">IFERROR(INDEX(INSUMOS!$D:$D,MATCH(C62,INSUMOS!$B:$B,0)),"")</f>
        <v>6500</v>
      </c>
      <c r="G62" s="106">
        <v>0.42</v>
      </c>
      <c r="H62" s="105">
        <f t="shared" ref="H62:H63" si="6">IFERROR(G62*F62,0)</f>
        <v>2730</v>
      </c>
      <c r="I62" s="74"/>
    </row>
    <row r="63" spans="2:9" ht="14.25" customHeight="1">
      <c r="B63" s="76"/>
      <c r="C63" s="34"/>
      <c r="D63" s="11"/>
      <c r="E63" s="11"/>
      <c r="F63" s="79" t="str">
        <f t="array" ref="F63">IFERROR(INDEX(INSUMOS!$D:$D,MATCH(C63,INSUMOS!$B:$B,0)),"")</f>
        <v/>
      </c>
      <c r="G63" s="108"/>
      <c r="H63" s="481">
        <f t="shared" si="6"/>
        <v>0</v>
      </c>
      <c r="I63" s="74"/>
    </row>
    <row r="64" spans="2:9" ht="14.25" customHeight="1">
      <c r="B64" s="72"/>
      <c r="G64" s="16"/>
      <c r="H64" s="472" t="s">
        <v>307</v>
      </c>
      <c r="I64" s="80">
        <f>SUM(H61:H63)</f>
        <v>10724.060487155555</v>
      </c>
    </row>
    <row r="65" spans="2:9" ht="14.25" customHeight="1">
      <c r="B65" s="72"/>
      <c r="C65" s="81" t="s">
        <v>317</v>
      </c>
      <c r="G65" s="16"/>
      <c r="I65" s="74"/>
    </row>
    <row r="66" spans="2:9" ht="14.25" customHeight="1">
      <c r="B66" s="470" t="s">
        <v>295</v>
      </c>
      <c r="C66" s="470" t="s">
        <v>296</v>
      </c>
      <c r="D66" s="82" t="s">
        <v>636</v>
      </c>
      <c r="E66" s="82" t="s">
        <v>639</v>
      </c>
      <c r="F66" s="75" t="s">
        <v>640</v>
      </c>
      <c r="G66" s="75" t="s">
        <v>298</v>
      </c>
      <c r="H66" s="75" t="s">
        <v>301</v>
      </c>
      <c r="I66" s="74"/>
    </row>
    <row r="67" spans="2:9" ht="14.25" customHeight="1">
      <c r="B67" s="76"/>
      <c r="C67" s="91" t="s">
        <v>318</v>
      </c>
      <c r="D67" s="109">
        <v>1</v>
      </c>
      <c r="E67" s="110">
        <v>1</v>
      </c>
      <c r="F67" s="105">
        <f>+I58</f>
        <v>159881.20974311107</v>
      </c>
      <c r="G67" s="106">
        <v>0.01</v>
      </c>
      <c r="H67" s="105">
        <f t="shared" ref="H67:H69" si="7">IFERROR(G67*F67*E67,0)</f>
        <v>1598.8120974311107</v>
      </c>
      <c r="I67" s="74"/>
    </row>
    <row r="68" spans="2:9" ht="14.25" customHeight="1">
      <c r="B68" s="76"/>
      <c r="C68" s="91" t="s">
        <v>328</v>
      </c>
      <c r="D68" s="77" t="str">
        <f t="array" ref="D68">IFERROR(INDEX(INSUMOS!$C:$C,MATCH(C68,INSUMOS!$B:$B,0)),"")</f>
        <v>m3</v>
      </c>
      <c r="E68" s="11">
        <v>1</v>
      </c>
      <c r="F68" s="79">
        <f t="array" ref="F68">IFERROR(INDEX(INSUMOS!$D:$D,MATCH(C68,INSUMOS!$B:$B,0)),"")</f>
        <v>35000</v>
      </c>
      <c r="G68" s="106">
        <v>1.1519999999999999</v>
      </c>
      <c r="H68" s="105">
        <f t="shared" si="7"/>
        <v>40320</v>
      </c>
      <c r="I68" s="74"/>
    </row>
    <row r="69" spans="2:9" ht="14.25" customHeight="1">
      <c r="B69" s="76"/>
      <c r="C69" s="91" t="s">
        <v>641</v>
      </c>
      <c r="D69" s="77" t="str">
        <f t="array" ref="D69">IFERROR(INDEX(INSUMOS!$C:$C,MATCH(C69,INSUMOS!$B:$B,0)),"")</f>
        <v/>
      </c>
      <c r="E69" s="11">
        <v>1</v>
      </c>
      <c r="F69" s="11">
        <f>+H47*0.001</f>
        <v>232.84800000000001</v>
      </c>
      <c r="G69" s="106">
        <v>1</v>
      </c>
      <c r="H69" s="105">
        <f t="shared" si="7"/>
        <v>232.84800000000001</v>
      </c>
      <c r="I69" s="74"/>
    </row>
    <row r="70" spans="2:9" ht="14.25" customHeight="1">
      <c r="B70" s="84"/>
      <c r="C70" s="85"/>
      <c r="D70" s="85"/>
      <c r="E70" s="85"/>
      <c r="F70" s="85"/>
      <c r="G70" s="111"/>
      <c r="H70" s="472" t="s">
        <v>307</v>
      </c>
      <c r="I70" s="80">
        <f>SUM(H67:H69)</f>
        <v>42151.660097431108</v>
      </c>
    </row>
    <row r="71" spans="2:9" ht="14.25" customHeight="1">
      <c r="G71" s="16"/>
    </row>
    <row r="72" spans="2:9" ht="14.25" customHeight="1">
      <c r="B72" s="469" t="s">
        <v>6</v>
      </c>
      <c r="C72" s="796" t="s">
        <v>331</v>
      </c>
      <c r="D72" s="863"/>
      <c r="E72" s="863"/>
      <c r="F72" s="863"/>
      <c r="G72" s="864"/>
      <c r="H72" s="479" t="s">
        <v>289</v>
      </c>
      <c r="I72" s="69" t="s">
        <v>290</v>
      </c>
    </row>
    <row r="73" spans="2:9" ht="14.25" customHeight="1">
      <c r="B73" s="797"/>
      <c r="C73" s="874"/>
      <c r="D73" s="860"/>
      <c r="E73" s="860"/>
      <c r="F73" s="860"/>
      <c r="G73" s="875"/>
      <c r="H73" s="68">
        <f>IF(I76=0,0,I87/I76)</f>
        <v>0.6506782545644888</v>
      </c>
      <c r="I73" s="68">
        <f>IF(I76=0,0,I93/I76)</f>
        <v>0.26255394998159254</v>
      </c>
    </row>
    <row r="74" spans="2:9" ht="14.25" customHeight="1">
      <c r="B74" s="876"/>
      <c r="C74" s="874"/>
      <c r="D74" s="860"/>
      <c r="E74" s="860"/>
      <c r="F74" s="860"/>
      <c r="G74" s="875"/>
      <c r="H74" s="479" t="s">
        <v>291</v>
      </c>
      <c r="I74" s="69" t="s">
        <v>292</v>
      </c>
    </row>
    <row r="75" spans="2:9" ht="14.25" customHeight="1">
      <c r="B75" s="469" t="s">
        <v>636</v>
      </c>
      <c r="C75" s="874"/>
      <c r="D75" s="860"/>
      <c r="E75" s="860"/>
      <c r="F75" s="860"/>
      <c r="G75" s="875"/>
      <c r="H75" s="68">
        <f>IF(I76=0,0,I99/I76)</f>
        <v>1.7610852740407992E-2</v>
      </c>
      <c r="I75" s="68">
        <f>IF(I76=0,0,I105/I76)</f>
        <v>6.9156942713510763E-2</v>
      </c>
    </row>
    <row r="76" spans="2:9" ht="14.25" customHeight="1">
      <c r="B76" s="70" t="s">
        <v>61</v>
      </c>
      <c r="C76" s="877"/>
      <c r="D76" s="878"/>
      <c r="E76" s="878"/>
      <c r="F76" s="878"/>
      <c r="G76" s="879"/>
      <c r="H76" s="480" t="s">
        <v>293</v>
      </c>
      <c r="I76" s="71">
        <f>SUM(I87:I105)</f>
        <v>608946.1223276977</v>
      </c>
    </row>
    <row r="77" spans="2:9" ht="14.25" customHeight="1">
      <c r="B77" s="72"/>
      <c r="C77" s="73" t="s">
        <v>294</v>
      </c>
      <c r="G77" s="16"/>
      <c r="I77" s="74"/>
    </row>
    <row r="78" spans="2:9" ht="14.25" customHeight="1">
      <c r="B78" s="470" t="s">
        <v>295</v>
      </c>
      <c r="C78" s="470" t="s">
        <v>296</v>
      </c>
      <c r="D78" s="75" t="s">
        <v>636</v>
      </c>
      <c r="E78" s="75" t="s">
        <v>298</v>
      </c>
      <c r="F78" s="75" t="s">
        <v>299</v>
      </c>
      <c r="G78" s="75" t="s">
        <v>300</v>
      </c>
      <c r="H78" s="75" t="s">
        <v>301</v>
      </c>
      <c r="I78" s="74"/>
    </row>
    <row r="79" spans="2:9" ht="14.25" customHeight="1">
      <c r="B79" s="76"/>
      <c r="C79" s="103" t="s">
        <v>355</v>
      </c>
      <c r="D79" s="77" t="str">
        <f t="array" ref="D79">IFERROR(INDEX(INSUMOS!$C:$C,MATCH(C79,INSUMOS!$B:$B,0)),"")</f>
        <v>m3</v>
      </c>
      <c r="E79" s="104">
        <v>0.9</v>
      </c>
      <c r="F79" s="105">
        <f t="array" ref="F79">IFERROR(INDEX(INSUMOS!$D:$D,MATCH(C79,INSUMOS!$B:$B,0)),"")</f>
        <v>110000</v>
      </c>
      <c r="G79" s="106"/>
      <c r="H79" s="105">
        <f t="shared" ref="H79:H86" si="8">IFERROR(G79*F79*E79+F79*E79,0)</f>
        <v>99000</v>
      </c>
      <c r="I79" s="74"/>
    </row>
    <row r="80" spans="2:9" ht="14.25" customHeight="1">
      <c r="B80" s="76"/>
      <c r="C80" s="91" t="s">
        <v>363</v>
      </c>
      <c r="D80" s="77" t="str">
        <f t="array" ref="D80">IFERROR(INDEX(INSUMOS!$C:$C,MATCH(C80,INSUMOS!$B:$B,0)),"")</f>
        <v>lts</v>
      </c>
      <c r="E80" s="104">
        <v>159</v>
      </c>
      <c r="F80" s="105">
        <f t="array" ref="F80">IFERROR(INDEX(INSUMOS!$D:$D,MATCH(C80,INSUMOS!$B:$B,0)),"")</f>
        <v>182</v>
      </c>
      <c r="G80" s="106"/>
      <c r="H80" s="105">
        <f t="shared" si="8"/>
        <v>28938</v>
      </c>
      <c r="I80" s="74"/>
    </row>
    <row r="81" spans="2:9" ht="14.25" customHeight="1">
      <c r="B81" s="76"/>
      <c r="C81" s="91" t="s">
        <v>637</v>
      </c>
      <c r="D81" s="77" t="str">
        <f t="array" ref="D81">IFERROR(INDEX(INSUMOS!$C:$C,MATCH(C81,INSUMOS!$B:$B,0)),"")</f>
        <v>m3</v>
      </c>
      <c r="E81" s="104">
        <v>0.55000000000000004</v>
      </c>
      <c r="F81" s="105">
        <f t="array" ref="F81">IFERROR(INDEX(INSUMOS!$D:$D,MATCH(C81,INSUMOS!$B:$B,0)),"")</f>
        <v>135000</v>
      </c>
      <c r="G81" s="106"/>
      <c r="H81" s="105">
        <f t="shared" si="8"/>
        <v>74250</v>
      </c>
      <c r="I81" s="74"/>
    </row>
    <row r="82" spans="2:9" ht="14.25" customHeight="1">
      <c r="B82" s="76"/>
      <c r="C82" s="34" t="s">
        <v>326</v>
      </c>
      <c r="D82" s="77" t="str">
        <f t="array" ref="D82">IFERROR(INDEX(INSUMOS!$C:$C,MATCH(C82,INSUMOS!$B:$B,0)),"")</f>
        <v>sac</v>
      </c>
      <c r="E82" s="104">
        <v>5</v>
      </c>
      <c r="F82" s="105">
        <f t="array" ref="F82">IFERROR(INDEX(INSUMOS!$D:$D,MATCH(C82,INSUMOS!$B:$B,0)),"")</f>
        <v>35280</v>
      </c>
      <c r="G82" s="106">
        <v>0.1</v>
      </c>
      <c r="H82" s="105">
        <f t="shared" si="8"/>
        <v>194040</v>
      </c>
      <c r="I82" s="74"/>
    </row>
    <row r="83" spans="2:9" ht="14.25" customHeight="1">
      <c r="B83" s="76"/>
      <c r="C83" s="34"/>
      <c r="D83" s="77" t="str">
        <f t="array" ref="D83">IFERROR(INDEX(INSUMOS!$C:$C,MATCH(C83,INSUMOS!$B:$B,0)),"")</f>
        <v/>
      </c>
      <c r="E83" s="104"/>
      <c r="F83" s="105" t="str">
        <f t="array" ref="F83">IFERROR(INDEX(INSUMOS!$D:$D,MATCH(C83,INSUMOS!$B:$B,0)),"")</f>
        <v/>
      </c>
      <c r="G83" s="106"/>
      <c r="H83" s="105">
        <f t="shared" si="8"/>
        <v>0</v>
      </c>
      <c r="I83" s="74"/>
    </row>
    <row r="84" spans="2:9" ht="14.25" customHeight="1">
      <c r="B84" s="76"/>
      <c r="C84" s="34"/>
      <c r="D84" s="77" t="str">
        <f t="array" ref="D84">IFERROR(INDEX(INSUMOS!$C:$C,MATCH(C84,INSUMOS!$B:$B,0)),"")</f>
        <v/>
      </c>
      <c r="E84" s="104"/>
      <c r="F84" s="105" t="str">
        <f t="array" ref="F84">IFERROR(INDEX(INSUMOS!$D:$D,MATCH(C84,INSUMOS!$B:$B,0)),"")</f>
        <v/>
      </c>
      <c r="G84" s="106"/>
      <c r="H84" s="105">
        <f t="shared" si="8"/>
        <v>0</v>
      </c>
      <c r="I84" s="74"/>
    </row>
    <row r="85" spans="2:9" ht="14.25" customHeight="1">
      <c r="B85" s="76"/>
      <c r="C85" s="11"/>
      <c r="D85" s="77" t="str">
        <f t="array" ref="D85">IFERROR(INDEX(INSUMOS!$C:$C,MATCH(C85,INSUMOS!$B:$B,0)),"")</f>
        <v/>
      </c>
      <c r="E85" s="11"/>
      <c r="F85" s="105" t="str">
        <f t="array" ref="F85">IFERROR(INDEX(INSUMOS!$D:$D,MATCH(C85,INSUMOS!$B:$B,0)),"")</f>
        <v/>
      </c>
      <c r="G85" s="106"/>
      <c r="H85" s="105">
        <f t="shared" si="8"/>
        <v>0</v>
      </c>
      <c r="I85" s="74"/>
    </row>
    <row r="86" spans="2:9" ht="14.25" customHeight="1">
      <c r="B86" s="76"/>
      <c r="C86" s="11"/>
      <c r="D86" s="77" t="str">
        <f t="array" ref="D86">IFERROR(INDEX(INSUMOS!$C:$C,MATCH(C86,INSUMOS!$B:$B,0)),"")</f>
        <v/>
      </c>
      <c r="E86" s="11"/>
      <c r="F86" s="105" t="str">
        <f t="array" ref="F86">IFERROR(INDEX(INSUMOS!$D:$D,MATCH(C86,INSUMOS!$B:$B,0)),"")</f>
        <v/>
      </c>
      <c r="G86" s="106"/>
      <c r="H86" s="481">
        <f t="shared" si="8"/>
        <v>0</v>
      </c>
      <c r="I86" s="74"/>
    </row>
    <row r="87" spans="2:9" ht="14.25" customHeight="1">
      <c r="B87" s="72"/>
      <c r="G87" s="16"/>
      <c r="H87" s="472" t="s">
        <v>307</v>
      </c>
      <c r="I87" s="80">
        <f>SUM(H79:H86)</f>
        <v>396228</v>
      </c>
    </row>
    <row r="88" spans="2:9" ht="14.25" customHeight="1">
      <c r="B88" s="72"/>
      <c r="C88" s="81" t="s">
        <v>308</v>
      </c>
      <c r="G88" s="16"/>
      <c r="I88" s="74"/>
    </row>
    <row r="89" spans="2:9" ht="14.25" customHeight="1">
      <c r="B89" s="470" t="s">
        <v>295</v>
      </c>
      <c r="C89" s="470" t="s">
        <v>296</v>
      </c>
      <c r="D89" s="75" t="s">
        <v>309</v>
      </c>
      <c r="E89" s="795" t="s">
        <v>310</v>
      </c>
      <c r="F89" s="868"/>
      <c r="G89" s="82" t="s">
        <v>311</v>
      </c>
      <c r="H89" s="75" t="s">
        <v>301</v>
      </c>
      <c r="I89" s="74"/>
    </row>
    <row r="90" spans="2:9" ht="14.25" customHeight="1">
      <c r="B90" s="76"/>
      <c r="C90" s="11" t="s">
        <v>312</v>
      </c>
      <c r="D90" s="106">
        <v>3</v>
      </c>
      <c r="E90" s="11"/>
      <c r="F90" s="105">
        <f t="array" ref="F90">IFERROR(INDEX('MANO DE OBRA'!$J:$J,MATCH(C90,'MANO DE OBRA'!$B:$B,0)),"")</f>
        <v>103371.47181666666</v>
      </c>
      <c r="G90" s="107">
        <v>3</v>
      </c>
      <c r="H90" s="105">
        <f>IFERROR((F90/G90)*D90,0)</f>
        <v>103371.47181666666</v>
      </c>
      <c r="I90" s="74"/>
    </row>
    <row r="91" spans="2:9" ht="14.25" customHeight="1">
      <c r="B91" s="76"/>
      <c r="C91" s="11" t="s">
        <v>330</v>
      </c>
      <c r="D91" s="106">
        <v>1</v>
      </c>
      <c r="E91" s="11"/>
      <c r="F91" s="105">
        <f t="array" ref="F91">IFERROR(INDEX('MANO DE OBRA'!$J:$J,MATCH(C91,'MANO DE OBRA'!$B:$B,0)),"")</f>
        <v>169529.21377933328</v>
      </c>
      <c r="G91" s="107">
        <f>+G90</f>
        <v>3</v>
      </c>
      <c r="H91" s="105">
        <f t="shared" ref="H91:H92" si="9">IFERROR(F91/G91,0)</f>
        <v>56509.737926444424</v>
      </c>
      <c r="I91" s="74"/>
    </row>
    <row r="92" spans="2:9" ht="14.25" customHeight="1">
      <c r="B92" s="76"/>
      <c r="C92" s="11"/>
      <c r="D92" s="106"/>
      <c r="E92" s="11"/>
      <c r="F92" s="79" t="str">
        <f t="array" ref="F92">IFERROR(INDEX('MANO DE OBRA'!$J:$J,MATCH(C92,'MANO DE OBRA'!$B:$B,0)),"")</f>
        <v/>
      </c>
      <c r="G92" s="107"/>
      <c r="H92" s="481">
        <f t="shared" si="9"/>
        <v>0</v>
      </c>
      <c r="I92" s="74"/>
    </row>
    <row r="93" spans="2:9" ht="14.25" customHeight="1">
      <c r="B93" s="72"/>
      <c r="G93" s="16"/>
      <c r="H93" s="472" t="s">
        <v>307</v>
      </c>
      <c r="I93" s="80">
        <f>SUM(H90:H92)</f>
        <v>159881.20974311107</v>
      </c>
    </row>
    <row r="94" spans="2:9" ht="14.25" customHeight="1">
      <c r="B94" s="72"/>
      <c r="C94" s="81" t="s">
        <v>313</v>
      </c>
      <c r="G94" s="16"/>
      <c r="I94" s="74"/>
    </row>
    <row r="95" spans="2:9" ht="14.25" customHeight="1">
      <c r="B95" s="470" t="s">
        <v>295</v>
      </c>
      <c r="C95" s="470" t="s">
        <v>296</v>
      </c>
      <c r="D95" s="82" t="s">
        <v>238</v>
      </c>
      <c r="E95" s="82" t="s">
        <v>297</v>
      </c>
      <c r="F95" s="82" t="s">
        <v>314</v>
      </c>
      <c r="G95" s="82" t="s">
        <v>315</v>
      </c>
      <c r="H95" s="82" t="s">
        <v>301</v>
      </c>
      <c r="I95" s="74"/>
    </row>
    <row r="96" spans="2:9" ht="14.25" customHeight="1">
      <c r="B96" s="76"/>
      <c r="C96" s="91" t="s">
        <v>316</v>
      </c>
      <c r="D96" s="11">
        <v>0.05</v>
      </c>
      <c r="E96" s="11"/>
      <c r="F96" s="105">
        <f>+I93</f>
        <v>159881.20974311107</v>
      </c>
      <c r="G96" s="106">
        <v>1</v>
      </c>
      <c r="H96" s="105">
        <f>IFERROR(G96*F96*D96,0)</f>
        <v>7994.0604871555543</v>
      </c>
      <c r="I96" s="74"/>
    </row>
    <row r="97" spans="2:9" ht="14.25" customHeight="1">
      <c r="B97" s="76"/>
      <c r="C97" s="91" t="s">
        <v>638</v>
      </c>
      <c r="D97" s="11"/>
      <c r="E97" s="11"/>
      <c r="F97" s="79">
        <f t="array" ref="F97">IFERROR(INDEX(INSUMOS!$D:$D,MATCH(C97,INSUMOS!$B:$B,0)),"")</f>
        <v>6500</v>
      </c>
      <c r="G97" s="106">
        <v>0.42</v>
      </c>
      <c r="H97" s="105">
        <f t="shared" ref="H97:H98" si="10">IFERROR(G97*F97,0)</f>
        <v>2730</v>
      </c>
      <c r="I97" s="74"/>
    </row>
    <row r="98" spans="2:9" ht="14.25" customHeight="1">
      <c r="B98" s="76"/>
      <c r="C98" s="34"/>
      <c r="D98" s="11"/>
      <c r="E98" s="11"/>
      <c r="F98" s="79" t="str">
        <f t="array" ref="F98">IFERROR(INDEX(INSUMOS!$D:$D,MATCH(C98,INSUMOS!$B:$B,0)),"")</f>
        <v/>
      </c>
      <c r="G98" s="108"/>
      <c r="H98" s="481">
        <f t="shared" si="10"/>
        <v>0</v>
      </c>
      <c r="I98" s="74"/>
    </row>
    <row r="99" spans="2:9" ht="14.25" customHeight="1">
      <c r="B99" s="72"/>
      <c r="G99" s="16"/>
      <c r="H99" s="472" t="s">
        <v>307</v>
      </c>
      <c r="I99" s="80">
        <f>SUM(H96:H98)</f>
        <v>10724.060487155555</v>
      </c>
    </row>
    <row r="100" spans="2:9" ht="14.25" customHeight="1">
      <c r="B100" s="72"/>
      <c r="C100" s="81" t="s">
        <v>317</v>
      </c>
      <c r="G100" s="16"/>
      <c r="I100" s="74"/>
    </row>
    <row r="101" spans="2:9" ht="14.25" customHeight="1">
      <c r="B101" s="470" t="s">
        <v>295</v>
      </c>
      <c r="C101" s="470" t="s">
        <v>296</v>
      </c>
      <c r="D101" s="82" t="s">
        <v>636</v>
      </c>
      <c r="E101" s="82" t="s">
        <v>639</v>
      </c>
      <c r="F101" s="75" t="s">
        <v>640</v>
      </c>
      <c r="G101" s="75" t="s">
        <v>298</v>
      </c>
      <c r="H101" s="75" t="s">
        <v>301</v>
      </c>
      <c r="I101" s="74"/>
    </row>
    <row r="102" spans="2:9" ht="14.25" customHeight="1">
      <c r="B102" s="76"/>
      <c r="C102" s="91" t="s">
        <v>318</v>
      </c>
      <c r="D102" s="109">
        <v>1</v>
      </c>
      <c r="E102" s="110">
        <v>1</v>
      </c>
      <c r="F102" s="105">
        <f>+I93</f>
        <v>159881.20974311107</v>
      </c>
      <c r="G102" s="106">
        <v>0.01</v>
      </c>
      <c r="H102" s="105">
        <f t="shared" ref="H102:H104" si="11">IFERROR(G102*F102*E102,0)</f>
        <v>1598.8120974311107</v>
      </c>
      <c r="I102" s="74"/>
    </row>
    <row r="103" spans="2:9" ht="14.25" customHeight="1">
      <c r="B103" s="76"/>
      <c r="C103" s="91" t="s">
        <v>328</v>
      </c>
      <c r="D103" s="77" t="str">
        <f t="array" ref="D103">IFERROR(INDEX(INSUMOS!$C:$C,MATCH(C103,INSUMOS!$B:$B,0)),"")</f>
        <v>m3</v>
      </c>
      <c r="E103" s="11">
        <v>1</v>
      </c>
      <c r="F103" s="79">
        <f t="array" ref="F103">IFERROR(INDEX(INSUMOS!$D:$D,MATCH(C103,INSUMOS!$B:$B,0)),"")</f>
        <v>35000</v>
      </c>
      <c r="G103" s="106">
        <v>1.1519999999999999</v>
      </c>
      <c r="H103" s="105">
        <f t="shared" si="11"/>
        <v>40320</v>
      </c>
      <c r="I103" s="74"/>
    </row>
    <row r="104" spans="2:9" ht="14.25" customHeight="1">
      <c r="B104" s="76"/>
      <c r="C104" s="91" t="s">
        <v>641</v>
      </c>
      <c r="D104" s="77" t="str">
        <f t="array" ref="D104">IFERROR(INDEX(INSUMOS!$C:$C,MATCH(C104,INSUMOS!$B:$B,0)),"")</f>
        <v/>
      </c>
      <c r="E104" s="11">
        <v>1</v>
      </c>
      <c r="F104" s="11">
        <f>+H82*0.001</f>
        <v>194.04</v>
      </c>
      <c r="G104" s="106">
        <v>1</v>
      </c>
      <c r="H104" s="105">
        <f t="shared" si="11"/>
        <v>194.04</v>
      </c>
      <c r="I104" s="74"/>
    </row>
    <row r="105" spans="2:9" ht="14.25" customHeight="1">
      <c r="B105" s="84"/>
      <c r="C105" s="85"/>
      <c r="D105" s="85"/>
      <c r="E105" s="85"/>
      <c r="F105" s="85"/>
      <c r="G105" s="111"/>
      <c r="H105" s="472" t="s">
        <v>307</v>
      </c>
      <c r="I105" s="80">
        <f>SUM(H102:H104)</f>
        <v>42112.85209743111</v>
      </c>
    </row>
    <row r="106" spans="2:9" ht="14.25" customHeight="1">
      <c r="G106" s="16"/>
    </row>
    <row r="107" spans="2:9" ht="14.25" customHeight="1">
      <c r="B107" s="469" t="s">
        <v>6</v>
      </c>
      <c r="C107" s="796" t="s">
        <v>642</v>
      </c>
      <c r="D107" s="863"/>
      <c r="E107" s="863"/>
      <c r="F107" s="863"/>
      <c r="G107" s="864"/>
      <c r="H107" s="479" t="s">
        <v>289</v>
      </c>
      <c r="I107" s="69" t="s">
        <v>290</v>
      </c>
    </row>
    <row r="108" spans="2:9" ht="14.25" customHeight="1">
      <c r="B108" s="797"/>
      <c r="C108" s="874"/>
      <c r="D108" s="860"/>
      <c r="E108" s="860"/>
      <c r="F108" s="860"/>
      <c r="G108" s="875"/>
      <c r="H108" s="68">
        <f>IF(I111=0,0,I122/I111)</f>
        <v>0.76596151206565988</v>
      </c>
      <c r="I108" s="68">
        <f>IF(I111=0,0,I128/I111)</f>
        <v>0.15481977283564186</v>
      </c>
    </row>
    <row r="109" spans="2:9" ht="14.25" customHeight="1">
      <c r="B109" s="876"/>
      <c r="C109" s="874"/>
      <c r="D109" s="860"/>
      <c r="E109" s="860"/>
      <c r="F109" s="860"/>
      <c r="G109" s="875"/>
      <c r="H109" s="479" t="s">
        <v>291</v>
      </c>
      <c r="I109" s="69" t="s">
        <v>292</v>
      </c>
    </row>
    <row r="110" spans="2:9" ht="14.25" customHeight="1">
      <c r="B110" s="469" t="s">
        <v>636</v>
      </c>
      <c r="C110" s="874"/>
      <c r="D110" s="860"/>
      <c r="E110" s="860"/>
      <c r="F110" s="860"/>
      <c r="G110" s="875"/>
      <c r="H110" s="68">
        <f>IF(I111=0,0,I134/I111)</f>
        <v>1.214694708764332E-2</v>
      </c>
      <c r="I110" s="68">
        <f>IF(I111=0,0,I140/I111)</f>
        <v>6.7071768011054925E-2</v>
      </c>
    </row>
    <row r="111" spans="2:9" ht="14.25" customHeight="1">
      <c r="B111" s="70" t="s">
        <v>61</v>
      </c>
      <c r="C111" s="877"/>
      <c r="D111" s="878"/>
      <c r="E111" s="878"/>
      <c r="F111" s="878"/>
      <c r="G111" s="879"/>
      <c r="H111" s="480" t="s">
        <v>293</v>
      </c>
      <c r="I111" s="71">
        <f>SUM(I122:I140)</f>
        <v>619615.46699661866</v>
      </c>
    </row>
    <row r="112" spans="2:9" ht="14.25" customHeight="1">
      <c r="B112" s="72"/>
      <c r="C112" s="73" t="s">
        <v>294</v>
      </c>
      <c r="G112" s="16"/>
      <c r="I112" s="74"/>
    </row>
    <row r="113" spans="2:9" ht="14.25" customHeight="1">
      <c r="B113" s="470" t="s">
        <v>295</v>
      </c>
      <c r="C113" s="470" t="s">
        <v>296</v>
      </c>
      <c r="D113" s="75" t="s">
        <v>636</v>
      </c>
      <c r="E113" s="75" t="s">
        <v>298</v>
      </c>
      <c r="F113" s="75" t="s">
        <v>299</v>
      </c>
      <c r="G113" s="75" t="s">
        <v>300</v>
      </c>
      <c r="H113" s="75" t="s">
        <v>301</v>
      </c>
      <c r="I113" s="74"/>
    </row>
    <row r="114" spans="2:9" ht="14.25" customHeight="1">
      <c r="B114" s="76"/>
      <c r="C114" s="91"/>
      <c r="D114" s="77" t="str">
        <f t="array" ref="D114">IFERROR(INDEX(INSUMOS!$C:$C,MATCH(C114,INSUMOS!$B:$B,0)),"")</f>
        <v/>
      </c>
      <c r="E114" s="104"/>
      <c r="F114" s="105" t="str">
        <f t="array" ref="F114">IFERROR(INDEX(INSUMOS!$D:$D,MATCH(C114,INSUMOS!$B:$B,0)),"")</f>
        <v/>
      </c>
      <c r="G114" s="106"/>
      <c r="H114" s="105">
        <f t="shared" ref="H114:H121" si="12">IFERROR(G114*F114*E114+F114*E114,0)</f>
        <v>0</v>
      </c>
      <c r="I114" s="74"/>
    </row>
    <row r="115" spans="2:9" ht="14.25" customHeight="1">
      <c r="B115" s="76"/>
      <c r="C115" s="91" t="s">
        <v>363</v>
      </c>
      <c r="D115" s="77" t="str">
        <f t="array" ref="D115">IFERROR(INDEX(INSUMOS!$C:$C,MATCH(C115,INSUMOS!$B:$B,0)),"")</f>
        <v>lts</v>
      </c>
      <c r="E115" s="104">
        <v>212</v>
      </c>
      <c r="F115" s="105">
        <f t="array" ref="F115">IFERROR(INDEX(INSUMOS!$D:$D,MATCH(C115,INSUMOS!$B:$B,0)),"")</f>
        <v>182</v>
      </c>
      <c r="G115" s="106"/>
      <c r="H115" s="105">
        <f t="shared" si="12"/>
        <v>38584</v>
      </c>
      <c r="I115" s="74"/>
    </row>
    <row r="116" spans="2:9" ht="14.25" customHeight="1">
      <c r="B116" s="76"/>
      <c r="C116" s="91" t="s">
        <v>643</v>
      </c>
      <c r="D116" s="77" t="str">
        <f t="array" ref="D116">IFERROR(INDEX(INSUMOS!$C:$C,MATCH(C116,INSUMOS!$B:$B,0)),"")</f>
        <v>m3</v>
      </c>
      <c r="E116" s="104">
        <v>1.1599999999999999</v>
      </c>
      <c r="F116" s="105">
        <f t="array" ref="F116">IFERROR(INDEX(INSUMOS!$D:$D,MATCH(C116,INSUMOS!$B:$B,0)),"")</f>
        <v>135000</v>
      </c>
      <c r="G116" s="106"/>
      <c r="H116" s="105">
        <f t="shared" si="12"/>
        <v>156600</v>
      </c>
      <c r="I116" s="74"/>
    </row>
    <row r="117" spans="2:9" ht="14.25" customHeight="1">
      <c r="B117" s="76"/>
      <c r="C117" s="34" t="s">
        <v>326</v>
      </c>
      <c r="D117" s="77" t="str">
        <f t="array" ref="D117">IFERROR(INDEX(INSUMOS!$C:$C,MATCH(C117,INSUMOS!$B:$B,0)),"")</f>
        <v>sac</v>
      </c>
      <c r="E117" s="104">
        <v>7.2</v>
      </c>
      <c r="F117" s="105">
        <f t="array" ref="F117">IFERROR(INDEX(INSUMOS!$D:$D,MATCH(C117,INSUMOS!$B:$B,0)),"")</f>
        <v>35280</v>
      </c>
      <c r="G117" s="106">
        <v>0.1</v>
      </c>
      <c r="H117" s="105">
        <f t="shared" si="12"/>
        <v>279417.59999999998</v>
      </c>
      <c r="I117" s="74"/>
    </row>
    <row r="118" spans="2:9" ht="14.25" customHeight="1">
      <c r="B118" s="76"/>
      <c r="C118" s="34"/>
      <c r="D118" s="77" t="str">
        <f t="array" ref="D118">IFERROR(INDEX(INSUMOS!$C:$C,MATCH(C118,INSUMOS!$B:$B,0)),"")</f>
        <v/>
      </c>
      <c r="E118" s="104"/>
      <c r="F118" s="105" t="str">
        <f t="array" ref="F118">IFERROR(INDEX(INSUMOS!$D:$D,MATCH(C118,INSUMOS!$B:$B,0)),"")</f>
        <v/>
      </c>
      <c r="G118" s="106"/>
      <c r="H118" s="105">
        <f t="shared" si="12"/>
        <v>0</v>
      </c>
      <c r="I118" s="74"/>
    </row>
    <row r="119" spans="2:9" ht="14.25" customHeight="1">
      <c r="B119" s="76"/>
      <c r="C119" s="34"/>
      <c r="D119" s="77" t="str">
        <f t="array" ref="D119">IFERROR(INDEX(INSUMOS!$C:$C,MATCH(C119,INSUMOS!$B:$B,0)),"")</f>
        <v/>
      </c>
      <c r="E119" s="104"/>
      <c r="F119" s="105" t="str">
        <f t="array" ref="F119">IFERROR(INDEX(INSUMOS!$D:$D,MATCH(C119,INSUMOS!$B:$B,0)),"")</f>
        <v/>
      </c>
      <c r="G119" s="106"/>
      <c r="H119" s="105">
        <f t="shared" si="12"/>
        <v>0</v>
      </c>
      <c r="I119" s="74"/>
    </row>
    <row r="120" spans="2:9" ht="14.25" customHeight="1">
      <c r="B120" s="76"/>
      <c r="C120" s="11"/>
      <c r="D120" s="77" t="str">
        <f t="array" ref="D120">IFERROR(INDEX(INSUMOS!$C:$C,MATCH(C120,INSUMOS!$B:$B,0)),"")</f>
        <v/>
      </c>
      <c r="E120" s="11"/>
      <c r="F120" s="105" t="str">
        <f t="array" ref="F120">IFERROR(INDEX(INSUMOS!$D:$D,MATCH(C120,INSUMOS!$B:$B,0)),"")</f>
        <v/>
      </c>
      <c r="G120" s="106"/>
      <c r="H120" s="105">
        <f t="shared" si="12"/>
        <v>0</v>
      </c>
      <c r="I120" s="74"/>
    </row>
    <row r="121" spans="2:9" ht="14.25" customHeight="1">
      <c r="B121" s="76"/>
      <c r="C121" s="11"/>
      <c r="D121" s="77" t="str">
        <f t="array" ref="D121">IFERROR(INDEX(INSUMOS!$C:$C,MATCH(C121,INSUMOS!$B:$B,0)),"")</f>
        <v/>
      </c>
      <c r="E121" s="11"/>
      <c r="F121" s="105" t="str">
        <f t="array" ref="F121">IFERROR(INDEX(INSUMOS!$D:$D,MATCH(C121,INSUMOS!$B:$B,0)),"")</f>
        <v/>
      </c>
      <c r="G121" s="106"/>
      <c r="H121" s="481">
        <f t="shared" si="12"/>
        <v>0</v>
      </c>
      <c r="I121" s="74"/>
    </row>
    <row r="122" spans="2:9" ht="14.25" customHeight="1">
      <c r="B122" s="72"/>
      <c r="G122" s="16"/>
      <c r="H122" s="472" t="s">
        <v>307</v>
      </c>
      <c r="I122" s="80">
        <f>SUM(H114:H121)</f>
        <v>474601.6</v>
      </c>
    </row>
    <row r="123" spans="2:9" ht="14.25" customHeight="1">
      <c r="B123" s="72"/>
      <c r="C123" s="81" t="s">
        <v>308</v>
      </c>
      <c r="G123" s="16"/>
      <c r="I123" s="74"/>
    </row>
    <row r="124" spans="2:9" ht="14.25" customHeight="1">
      <c r="B124" s="470" t="s">
        <v>295</v>
      </c>
      <c r="C124" s="470" t="s">
        <v>296</v>
      </c>
      <c r="D124" s="75" t="s">
        <v>309</v>
      </c>
      <c r="E124" s="795" t="s">
        <v>310</v>
      </c>
      <c r="F124" s="868"/>
      <c r="G124" s="82" t="s">
        <v>311</v>
      </c>
      <c r="H124" s="75" t="s">
        <v>301</v>
      </c>
      <c r="I124" s="74"/>
    </row>
    <row r="125" spans="2:9" ht="14.25" customHeight="1">
      <c r="B125" s="76"/>
      <c r="C125" s="11" t="s">
        <v>312</v>
      </c>
      <c r="D125" s="106">
        <v>3</v>
      </c>
      <c r="E125" s="11"/>
      <c r="F125" s="105">
        <f t="array" ref="F125">IFERROR(INDEX('MANO DE OBRA'!$J:$J,MATCH(C125,'MANO DE OBRA'!$B:$B,0)),"")</f>
        <v>103371.47181666666</v>
      </c>
      <c r="G125" s="107">
        <v>5</v>
      </c>
      <c r="H125" s="105">
        <f>IFERROR((F125/G125)*D125,0)</f>
        <v>62022.883089999988</v>
      </c>
      <c r="I125" s="74"/>
    </row>
    <row r="126" spans="2:9" ht="14.25" customHeight="1">
      <c r="B126" s="76"/>
      <c r="C126" s="11" t="s">
        <v>330</v>
      </c>
      <c r="D126" s="106">
        <v>1</v>
      </c>
      <c r="E126" s="11"/>
      <c r="F126" s="105">
        <f t="array" ref="F126">IFERROR(INDEX('MANO DE OBRA'!$J:$J,MATCH(C126,'MANO DE OBRA'!$B:$B,0)),"")</f>
        <v>169529.21377933328</v>
      </c>
      <c r="G126" s="107">
        <v>5</v>
      </c>
      <c r="H126" s="105">
        <f t="shared" ref="H126:H127" si="13">IFERROR(F126/G126,0)</f>
        <v>33905.842755866659</v>
      </c>
      <c r="I126" s="74"/>
    </row>
    <row r="127" spans="2:9" ht="14.25" customHeight="1">
      <c r="B127" s="76"/>
      <c r="C127" s="11"/>
      <c r="D127" s="106"/>
      <c r="E127" s="11"/>
      <c r="F127" s="79" t="str">
        <f t="array" ref="F127">IFERROR(INDEX('MANO DE OBRA'!$J:$J,MATCH(C127,'MANO DE OBRA'!$B:$B,0)),"")</f>
        <v/>
      </c>
      <c r="G127" s="107"/>
      <c r="H127" s="481">
        <f t="shared" si="13"/>
        <v>0</v>
      </c>
      <c r="I127" s="74"/>
    </row>
    <row r="128" spans="2:9" ht="14.25" customHeight="1">
      <c r="B128" s="72"/>
      <c r="G128" s="16"/>
      <c r="H128" s="472" t="s">
        <v>307</v>
      </c>
      <c r="I128" s="80">
        <f>SUM(H125:H127)</f>
        <v>95928.725845866647</v>
      </c>
    </row>
    <row r="129" spans="2:9" ht="14.25" customHeight="1">
      <c r="B129" s="72"/>
      <c r="C129" s="81" t="s">
        <v>313</v>
      </c>
      <c r="G129" s="16"/>
      <c r="I129" s="74"/>
    </row>
    <row r="130" spans="2:9" ht="14.25" customHeight="1">
      <c r="B130" s="470" t="s">
        <v>295</v>
      </c>
      <c r="C130" s="470" t="s">
        <v>296</v>
      </c>
      <c r="D130" s="82" t="s">
        <v>238</v>
      </c>
      <c r="E130" s="82" t="s">
        <v>297</v>
      </c>
      <c r="F130" s="82" t="s">
        <v>314</v>
      </c>
      <c r="G130" s="82" t="s">
        <v>315</v>
      </c>
      <c r="H130" s="82" t="s">
        <v>301</v>
      </c>
      <c r="I130" s="74"/>
    </row>
    <row r="131" spans="2:9" ht="14.25" customHeight="1">
      <c r="B131" s="76"/>
      <c r="C131" s="91" t="s">
        <v>316</v>
      </c>
      <c r="D131" s="11">
        <v>0.05</v>
      </c>
      <c r="E131" s="11"/>
      <c r="F131" s="105">
        <f>+I128</f>
        <v>95928.725845866647</v>
      </c>
      <c r="G131" s="106">
        <v>1</v>
      </c>
      <c r="H131" s="105">
        <f>IFERROR(G131*F131*D131,0)</f>
        <v>4796.4362922933324</v>
      </c>
      <c r="I131" s="74"/>
    </row>
    <row r="132" spans="2:9" ht="14.25" customHeight="1">
      <c r="B132" s="76"/>
      <c r="C132" s="91" t="s">
        <v>638</v>
      </c>
      <c r="D132" s="11"/>
      <c r="E132" s="11"/>
      <c r="F132" s="79">
        <f t="array" ref="F132">IFERROR(INDEX(INSUMOS!$D:$D,MATCH(C132,INSUMOS!$B:$B,0)),"")</f>
        <v>6500</v>
      </c>
      <c r="G132" s="106">
        <v>0.42</v>
      </c>
      <c r="H132" s="105">
        <f t="shared" ref="H132:H133" si="14">IFERROR(G132*F132,0)</f>
        <v>2730</v>
      </c>
      <c r="I132" s="74"/>
    </row>
    <row r="133" spans="2:9" ht="14.25" customHeight="1">
      <c r="B133" s="76"/>
      <c r="C133" s="34"/>
      <c r="D133" s="11"/>
      <c r="E133" s="11"/>
      <c r="F133" s="79" t="str">
        <f t="array" ref="F133">IFERROR(INDEX(INSUMOS!$D:$D,MATCH(C133,INSUMOS!$B:$B,0)),"")</f>
        <v/>
      </c>
      <c r="G133" s="108"/>
      <c r="H133" s="481">
        <f t="shared" si="14"/>
        <v>0</v>
      </c>
      <c r="I133" s="74"/>
    </row>
    <row r="134" spans="2:9" ht="14.25" customHeight="1">
      <c r="B134" s="72"/>
      <c r="G134" s="16"/>
      <c r="H134" s="472" t="s">
        <v>307</v>
      </c>
      <c r="I134" s="80">
        <f>SUM(H131:H133)</f>
        <v>7526.4362922933324</v>
      </c>
    </row>
    <row r="135" spans="2:9" ht="14.25" customHeight="1">
      <c r="B135" s="72"/>
      <c r="C135" s="81" t="s">
        <v>317</v>
      </c>
      <c r="G135" s="16"/>
      <c r="I135" s="74"/>
    </row>
    <row r="136" spans="2:9" ht="14.25" customHeight="1">
      <c r="B136" s="470" t="s">
        <v>295</v>
      </c>
      <c r="C136" s="470" t="s">
        <v>296</v>
      </c>
      <c r="D136" s="82" t="s">
        <v>636</v>
      </c>
      <c r="E136" s="82" t="s">
        <v>639</v>
      </c>
      <c r="F136" s="75" t="s">
        <v>640</v>
      </c>
      <c r="G136" s="75" t="s">
        <v>298</v>
      </c>
      <c r="H136" s="75" t="s">
        <v>301</v>
      </c>
      <c r="I136" s="74"/>
    </row>
    <row r="137" spans="2:9" ht="14.25" customHeight="1">
      <c r="B137" s="76"/>
      <c r="C137" s="91" t="s">
        <v>318</v>
      </c>
      <c r="D137" s="109">
        <v>1</v>
      </c>
      <c r="E137" s="110">
        <v>1</v>
      </c>
      <c r="F137" s="105">
        <f>+I128</f>
        <v>95928.725845866647</v>
      </c>
      <c r="G137" s="106">
        <v>0.01</v>
      </c>
      <c r="H137" s="105">
        <f t="shared" ref="H137:H139" si="15">IFERROR(G137*F137*E137,0)</f>
        <v>959.28725845866654</v>
      </c>
      <c r="I137" s="74"/>
    </row>
    <row r="138" spans="2:9" ht="14.25" customHeight="1">
      <c r="B138" s="76"/>
      <c r="C138" s="91" t="s">
        <v>328</v>
      </c>
      <c r="D138" s="77" t="str">
        <f t="array" ref="D138">IFERROR(INDEX(INSUMOS!$C:$C,MATCH(C138,INSUMOS!$B:$B,0)),"")</f>
        <v>m3</v>
      </c>
      <c r="E138" s="11">
        <v>1</v>
      </c>
      <c r="F138" s="79">
        <f t="array" ref="F138">IFERROR(INDEX(INSUMOS!$D:$D,MATCH(C138,INSUMOS!$B:$B,0)),"")</f>
        <v>35000</v>
      </c>
      <c r="G138" s="106">
        <v>1.1519999999999999</v>
      </c>
      <c r="H138" s="105">
        <f t="shared" si="15"/>
        <v>40320</v>
      </c>
      <c r="I138" s="74"/>
    </row>
    <row r="139" spans="2:9" ht="14.25" customHeight="1">
      <c r="B139" s="76"/>
      <c r="C139" s="91" t="s">
        <v>641</v>
      </c>
      <c r="D139" s="77" t="str">
        <f t="array" ref="D139">IFERROR(INDEX(INSUMOS!$C:$C,MATCH(C139,INSUMOS!$B:$B,0)),"")</f>
        <v/>
      </c>
      <c r="E139" s="11">
        <v>1</v>
      </c>
      <c r="F139" s="11">
        <f>+H117*0.001</f>
        <v>279.41759999999999</v>
      </c>
      <c r="G139" s="106">
        <v>1</v>
      </c>
      <c r="H139" s="105">
        <f t="shared" si="15"/>
        <v>279.41759999999999</v>
      </c>
      <c r="I139" s="74"/>
    </row>
    <row r="140" spans="2:9" ht="14.25" customHeight="1">
      <c r="B140" s="84"/>
      <c r="C140" s="85"/>
      <c r="D140" s="85"/>
      <c r="E140" s="85"/>
      <c r="F140" s="85"/>
      <c r="G140" s="111"/>
      <c r="H140" s="472" t="s">
        <v>307</v>
      </c>
      <c r="I140" s="80">
        <f>SUM(H137:H139)</f>
        <v>41558.704858458666</v>
      </c>
    </row>
    <row r="141" spans="2:9" ht="14.25" customHeight="1">
      <c r="G141" s="16"/>
    </row>
    <row r="142" spans="2:9" ht="14.25" customHeight="1">
      <c r="B142" s="469" t="s">
        <v>6</v>
      </c>
      <c r="C142" s="796" t="s">
        <v>644</v>
      </c>
      <c r="D142" s="863"/>
      <c r="E142" s="863"/>
      <c r="F142" s="863"/>
      <c r="G142" s="864"/>
      <c r="H142" s="479" t="s">
        <v>289</v>
      </c>
      <c r="I142" s="69" t="s">
        <v>290</v>
      </c>
    </row>
    <row r="143" spans="2:9" ht="14.25" customHeight="1">
      <c r="B143" s="797"/>
      <c r="C143" s="874"/>
      <c r="D143" s="860"/>
      <c r="E143" s="860"/>
      <c r="F143" s="860"/>
      <c r="G143" s="875"/>
      <c r="H143" s="68">
        <f>IF(I146=0,0,I157/I146)</f>
        <v>0.69087237447447614</v>
      </c>
      <c r="I143" s="68">
        <f>IF(I146=0,0,I163/I146)</f>
        <v>0.19951888302746212</v>
      </c>
    </row>
    <row r="144" spans="2:9" ht="14.25" customHeight="1">
      <c r="B144" s="876"/>
      <c r="C144" s="874"/>
      <c r="D144" s="860"/>
      <c r="E144" s="860"/>
      <c r="F144" s="860"/>
      <c r="G144" s="875"/>
      <c r="H144" s="479" t="s">
        <v>291</v>
      </c>
      <c r="I144" s="69" t="s">
        <v>292</v>
      </c>
    </row>
    <row r="145" spans="2:9" ht="14.25" customHeight="1">
      <c r="B145" s="469" t="s">
        <v>636</v>
      </c>
      <c r="C145" s="874"/>
      <c r="D145" s="860"/>
      <c r="E145" s="860"/>
      <c r="F145" s="860"/>
      <c r="G145" s="875"/>
      <c r="H145" s="68">
        <f>IF(I146=0,0,I169/I146)</f>
        <v>2.3495072319115608E-2</v>
      </c>
      <c r="I145" s="68">
        <f>IF(I146=0,0,I175/I146)</f>
        <v>8.611367017894625E-2</v>
      </c>
    </row>
    <row r="146" spans="2:9" ht="14.25" customHeight="1">
      <c r="B146" s="70" t="s">
        <v>61</v>
      </c>
      <c r="C146" s="877"/>
      <c r="D146" s="878"/>
      <c r="E146" s="878"/>
      <c r="F146" s="878"/>
      <c r="G146" s="879"/>
      <c r="H146" s="480" t="s">
        <v>293</v>
      </c>
      <c r="I146" s="71">
        <f>SUM(I157:I175)</f>
        <v>480800.23499661859</v>
      </c>
    </row>
    <row r="147" spans="2:9" ht="14.25" customHeight="1">
      <c r="B147" s="72"/>
      <c r="C147" s="73" t="s">
        <v>294</v>
      </c>
      <c r="G147" s="16"/>
      <c r="I147" s="74"/>
    </row>
    <row r="148" spans="2:9" ht="14.25" customHeight="1">
      <c r="B148" s="470" t="s">
        <v>295</v>
      </c>
      <c r="C148" s="470" t="s">
        <v>296</v>
      </c>
      <c r="D148" s="75" t="s">
        <v>636</v>
      </c>
      <c r="E148" s="75" t="s">
        <v>298</v>
      </c>
      <c r="F148" s="75" t="s">
        <v>299</v>
      </c>
      <c r="G148" s="75" t="s">
        <v>300</v>
      </c>
      <c r="H148" s="75" t="s">
        <v>301</v>
      </c>
      <c r="I148" s="74"/>
    </row>
    <row r="149" spans="2:9" ht="14.25" customHeight="1">
      <c r="B149" s="76"/>
      <c r="C149" s="34" t="s">
        <v>355</v>
      </c>
      <c r="D149" s="77" t="str">
        <f t="array" ref="D149">IFERROR(INDEX(INSUMOS!$C:$C,MATCH(C149,INSUMOS!$B:$B,0)),"")</f>
        <v>m3</v>
      </c>
      <c r="E149" s="104">
        <v>1.02</v>
      </c>
      <c r="F149" s="105">
        <f t="array" ref="F149">IFERROR(INDEX(INSUMOS!$D:$D,MATCH(C149,INSUMOS!$B:$B,0)),"")</f>
        <v>110000</v>
      </c>
      <c r="G149" s="106"/>
      <c r="H149" s="105">
        <f t="shared" ref="H149:H156" si="16">IFERROR(G149*F149*E149+F149*E149,0)</f>
        <v>112200</v>
      </c>
      <c r="I149" s="74"/>
    </row>
    <row r="150" spans="2:9" ht="14.25" customHeight="1">
      <c r="B150" s="76"/>
      <c r="C150" s="91" t="s">
        <v>363</v>
      </c>
      <c r="D150" s="77" t="str">
        <f t="array" ref="D150">IFERROR(INDEX(INSUMOS!$C:$C,MATCH(C150,INSUMOS!$B:$B,0)),"")</f>
        <v>lts</v>
      </c>
      <c r="E150" s="104">
        <v>148</v>
      </c>
      <c r="F150" s="105">
        <f t="array" ref="F150">IFERROR(INDEX(INSUMOS!$D:$D,MATCH(C150,INSUMOS!$B:$B,0)),"")</f>
        <v>182</v>
      </c>
      <c r="G150" s="106"/>
      <c r="H150" s="105">
        <f t="shared" si="16"/>
        <v>26936</v>
      </c>
      <c r="I150" s="74"/>
    </row>
    <row r="151" spans="2:9" ht="14.25" customHeight="1">
      <c r="B151" s="76"/>
      <c r="C151" s="91" t="s">
        <v>637</v>
      </c>
      <c r="D151" s="77" t="str">
        <f t="array" ref="D151">IFERROR(INDEX(INSUMOS!$C:$C,MATCH(C151,INSUMOS!$B:$B,0)),"")</f>
        <v>m3</v>
      </c>
      <c r="E151" s="104">
        <v>0.51</v>
      </c>
      <c r="F151" s="105">
        <f t="array" ref="F151">IFERROR(INDEX(INSUMOS!$D:$D,MATCH(C151,INSUMOS!$B:$B,0)),"")</f>
        <v>135000</v>
      </c>
      <c r="G151" s="106"/>
      <c r="H151" s="105">
        <f t="shared" si="16"/>
        <v>68850</v>
      </c>
      <c r="I151" s="74"/>
    </row>
    <row r="152" spans="2:9" ht="14.25" customHeight="1">
      <c r="B152" s="76"/>
      <c r="C152" s="34" t="s">
        <v>326</v>
      </c>
      <c r="D152" s="77" t="str">
        <f t="array" ref="D152">IFERROR(INDEX(INSUMOS!$C:$C,MATCH(C152,INSUMOS!$B:$B,0)),"")</f>
        <v>sac</v>
      </c>
      <c r="E152" s="104">
        <v>3.2</v>
      </c>
      <c r="F152" s="105">
        <f t="array" ref="F152">IFERROR(INDEX(INSUMOS!$D:$D,MATCH(C152,INSUMOS!$B:$B,0)),"")</f>
        <v>35280</v>
      </c>
      <c r="G152" s="106">
        <v>0.1</v>
      </c>
      <c r="H152" s="105">
        <f t="shared" si="16"/>
        <v>124185.60000000001</v>
      </c>
      <c r="I152" s="74"/>
    </row>
    <row r="153" spans="2:9" ht="14.25" customHeight="1">
      <c r="B153" s="76"/>
      <c r="C153" s="34"/>
      <c r="D153" s="77" t="str">
        <f t="array" ref="D153">IFERROR(INDEX(INSUMOS!$C:$C,MATCH(C153,INSUMOS!$B:$B,0)),"")</f>
        <v/>
      </c>
      <c r="E153" s="104"/>
      <c r="F153" s="105" t="str">
        <f t="array" ref="F153">IFERROR(INDEX(INSUMOS!$D:$D,MATCH(C153,INSUMOS!$B:$B,0)),"")</f>
        <v/>
      </c>
      <c r="G153" s="106"/>
      <c r="H153" s="105">
        <f t="shared" si="16"/>
        <v>0</v>
      </c>
      <c r="I153" s="74"/>
    </row>
    <row r="154" spans="2:9" ht="14.25" customHeight="1">
      <c r="B154" s="76"/>
      <c r="C154" s="34"/>
      <c r="D154" s="77" t="str">
        <f t="array" ref="D154">IFERROR(INDEX(INSUMOS!$C:$C,MATCH(C154,INSUMOS!$B:$B,0)),"")</f>
        <v/>
      </c>
      <c r="E154" s="104"/>
      <c r="F154" s="105" t="str">
        <f t="array" ref="F154">IFERROR(INDEX(INSUMOS!$D:$D,MATCH(C154,INSUMOS!$B:$B,0)),"")</f>
        <v/>
      </c>
      <c r="G154" s="106"/>
      <c r="H154" s="105">
        <f t="shared" si="16"/>
        <v>0</v>
      </c>
      <c r="I154" s="74"/>
    </row>
    <row r="155" spans="2:9" ht="14.25" customHeight="1">
      <c r="B155" s="76"/>
      <c r="C155" s="11"/>
      <c r="D155" s="77" t="str">
        <f t="array" ref="D155">IFERROR(INDEX(INSUMOS!$C:$C,MATCH(C155,INSUMOS!$B:$B,0)),"")</f>
        <v/>
      </c>
      <c r="E155" s="11"/>
      <c r="F155" s="105" t="str">
        <f t="array" ref="F155">IFERROR(INDEX(INSUMOS!$D:$D,MATCH(C155,INSUMOS!$B:$B,0)),"")</f>
        <v/>
      </c>
      <c r="G155" s="106"/>
      <c r="H155" s="105">
        <f t="shared" si="16"/>
        <v>0</v>
      </c>
      <c r="I155" s="74"/>
    </row>
    <row r="156" spans="2:9" ht="14.25" customHeight="1">
      <c r="B156" s="76"/>
      <c r="C156" s="11"/>
      <c r="D156" s="77" t="str">
        <f t="array" ref="D156">IFERROR(INDEX(INSUMOS!$C:$C,MATCH(C156,INSUMOS!$B:$B,0)),"")</f>
        <v/>
      </c>
      <c r="E156" s="11"/>
      <c r="F156" s="105" t="str">
        <f t="array" ref="F156">IFERROR(INDEX(INSUMOS!$D:$D,MATCH(C156,INSUMOS!$B:$B,0)),"")</f>
        <v/>
      </c>
      <c r="G156" s="106"/>
      <c r="H156" s="481">
        <f t="shared" si="16"/>
        <v>0</v>
      </c>
      <c r="I156" s="74"/>
    </row>
    <row r="157" spans="2:9" ht="14.25" customHeight="1">
      <c r="B157" s="72"/>
      <c r="G157" s="16"/>
      <c r="H157" s="472" t="s">
        <v>307</v>
      </c>
      <c r="I157" s="80">
        <f>SUM(H149:H156)</f>
        <v>332171.59999999998</v>
      </c>
    </row>
    <row r="158" spans="2:9" ht="14.25" customHeight="1">
      <c r="B158" s="72"/>
      <c r="C158" s="81" t="s">
        <v>308</v>
      </c>
      <c r="G158" s="16"/>
      <c r="I158" s="74"/>
    </row>
    <row r="159" spans="2:9" ht="14.25" customHeight="1">
      <c r="B159" s="470" t="s">
        <v>295</v>
      </c>
      <c r="C159" s="470" t="s">
        <v>296</v>
      </c>
      <c r="D159" s="75" t="s">
        <v>309</v>
      </c>
      <c r="E159" s="795" t="s">
        <v>310</v>
      </c>
      <c r="F159" s="868"/>
      <c r="G159" s="82" t="s">
        <v>311</v>
      </c>
      <c r="H159" s="75" t="s">
        <v>301</v>
      </c>
      <c r="I159" s="74"/>
    </row>
    <row r="160" spans="2:9" ht="14.25" customHeight="1">
      <c r="B160" s="76"/>
      <c r="C160" s="11" t="s">
        <v>312</v>
      </c>
      <c r="D160" s="106">
        <v>3</v>
      </c>
      <c r="E160" s="11"/>
      <c r="F160" s="105">
        <f t="array" ref="F160">IFERROR(INDEX('MANO DE OBRA'!$J:$J,MATCH(C160,'MANO DE OBRA'!$B:$B,0)),"")</f>
        <v>103371.47181666666</v>
      </c>
      <c r="G160" s="106">
        <v>5</v>
      </c>
      <c r="H160" s="105">
        <f>IFERROR((F160/G160)*D160,0)</f>
        <v>62022.883089999988</v>
      </c>
      <c r="I160" s="74"/>
    </row>
    <row r="161" spans="2:9" ht="14.25" customHeight="1">
      <c r="B161" s="76"/>
      <c r="C161" s="11" t="s">
        <v>330</v>
      </c>
      <c r="D161" s="106">
        <v>1</v>
      </c>
      <c r="E161" s="11"/>
      <c r="F161" s="105">
        <f t="array" ref="F161">IFERROR(INDEX('MANO DE OBRA'!$J:$J,MATCH(C161,'MANO DE OBRA'!$B:$B,0)),"")</f>
        <v>169529.21377933328</v>
      </c>
      <c r="G161" s="106">
        <v>5</v>
      </c>
      <c r="H161" s="105">
        <f t="shared" ref="H161:H162" si="17">IFERROR(F161/G161,0)</f>
        <v>33905.842755866659</v>
      </c>
      <c r="I161" s="74"/>
    </row>
    <row r="162" spans="2:9" ht="14.25" customHeight="1">
      <c r="B162" s="76"/>
      <c r="C162" s="11"/>
      <c r="D162" s="106"/>
      <c r="E162" s="11"/>
      <c r="F162" s="79" t="str">
        <f t="array" ref="F162">IFERROR(INDEX('MANO DE OBRA'!$J:$J,MATCH(C162,'MANO DE OBRA'!$B:$B,0)),"")</f>
        <v/>
      </c>
      <c r="G162" s="106"/>
      <c r="H162" s="481">
        <f t="shared" si="17"/>
        <v>0</v>
      </c>
      <c r="I162" s="74"/>
    </row>
    <row r="163" spans="2:9" ht="14.25" customHeight="1">
      <c r="B163" s="72"/>
      <c r="G163" s="16"/>
      <c r="H163" s="472" t="s">
        <v>307</v>
      </c>
      <c r="I163" s="80">
        <f>SUM(H160:H162)</f>
        <v>95928.725845866647</v>
      </c>
    </row>
    <row r="164" spans="2:9" ht="14.25" customHeight="1">
      <c r="B164" s="72"/>
      <c r="C164" s="81" t="s">
        <v>313</v>
      </c>
      <c r="G164" s="16"/>
      <c r="I164" s="74"/>
    </row>
    <row r="165" spans="2:9" ht="14.25" customHeight="1">
      <c r="B165" s="470" t="s">
        <v>295</v>
      </c>
      <c r="C165" s="470" t="s">
        <v>296</v>
      </c>
      <c r="D165" s="82" t="s">
        <v>238</v>
      </c>
      <c r="E165" s="82" t="s">
        <v>297</v>
      </c>
      <c r="F165" s="82" t="s">
        <v>314</v>
      </c>
      <c r="G165" s="82" t="s">
        <v>315</v>
      </c>
      <c r="H165" s="82" t="s">
        <v>301</v>
      </c>
      <c r="I165" s="74"/>
    </row>
    <row r="166" spans="2:9" ht="14.25" customHeight="1">
      <c r="B166" s="76"/>
      <c r="C166" s="91" t="s">
        <v>316</v>
      </c>
      <c r="D166" s="11">
        <v>0.05</v>
      </c>
      <c r="E166" s="11"/>
      <c r="F166" s="105">
        <f>+I163</f>
        <v>95928.725845866647</v>
      </c>
      <c r="G166" s="106">
        <v>1</v>
      </c>
      <c r="H166" s="105">
        <f>IFERROR(G166*F166*D166,0)</f>
        <v>4796.4362922933324</v>
      </c>
      <c r="I166" s="74"/>
    </row>
    <row r="167" spans="2:9" ht="14.25" customHeight="1">
      <c r="B167" s="76"/>
      <c r="C167" s="91" t="s">
        <v>638</v>
      </c>
      <c r="D167" s="11"/>
      <c r="E167" s="11"/>
      <c r="F167" s="79">
        <f t="array" ref="F167">IFERROR(INDEX(INSUMOS!$D:$D,MATCH(C167,INSUMOS!$B:$B,0)),"")</f>
        <v>6500</v>
      </c>
      <c r="G167" s="106">
        <v>1</v>
      </c>
      <c r="H167" s="105">
        <f t="shared" ref="H167:H168" si="18">IFERROR(G167*F167,0)</f>
        <v>6500</v>
      </c>
      <c r="I167" s="74"/>
    </row>
    <row r="168" spans="2:9" ht="14.25" customHeight="1">
      <c r="B168" s="76"/>
      <c r="C168" s="34"/>
      <c r="D168" s="11"/>
      <c r="E168" s="11"/>
      <c r="F168" s="79" t="str">
        <f t="array" ref="F168">IFERROR(INDEX(INSUMOS!$D:$D,MATCH(C168,INSUMOS!$B:$B,0)),"")</f>
        <v/>
      </c>
      <c r="G168" s="108"/>
      <c r="H168" s="481">
        <f t="shared" si="18"/>
        <v>0</v>
      </c>
      <c r="I168" s="74"/>
    </row>
    <row r="169" spans="2:9" ht="14.25" customHeight="1">
      <c r="B169" s="72"/>
      <c r="G169" s="16"/>
      <c r="H169" s="472" t="s">
        <v>307</v>
      </c>
      <c r="I169" s="80">
        <f>SUM(H166:H168)</f>
        <v>11296.436292293332</v>
      </c>
    </row>
    <row r="170" spans="2:9" ht="14.25" customHeight="1">
      <c r="B170" s="72"/>
      <c r="C170" s="81" t="s">
        <v>317</v>
      </c>
      <c r="G170" s="16"/>
      <c r="I170" s="74"/>
    </row>
    <row r="171" spans="2:9" ht="14.25" customHeight="1">
      <c r="B171" s="470" t="s">
        <v>295</v>
      </c>
      <c r="C171" s="470" t="s">
        <v>296</v>
      </c>
      <c r="D171" s="82" t="s">
        <v>636</v>
      </c>
      <c r="E171" s="82" t="s">
        <v>639</v>
      </c>
      <c r="F171" s="75" t="s">
        <v>640</v>
      </c>
      <c r="G171" s="75" t="s">
        <v>298</v>
      </c>
      <c r="H171" s="75" t="s">
        <v>301</v>
      </c>
      <c r="I171" s="74"/>
    </row>
    <row r="172" spans="2:9" ht="14.25" customHeight="1">
      <c r="B172" s="76"/>
      <c r="C172" s="91" t="s">
        <v>318</v>
      </c>
      <c r="D172" s="109">
        <v>1</v>
      </c>
      <c r="E172" s="110">
        <v>1</v>
      </c>
      <c r="F172" s="105">
        <f>+I163</f>
        <v>95928.725845866647</v>
      </c>
      <c r="G172" s="106">
        <v>0.01</v>
      </c>
      <c r="H172" s="105">
        <f t="shared" ref="H172:H174" si="19">IFERROR(G172*F172*E172,0)</f>
        <v>959.28725845866654</v>
      </c>
      <c r="I172" s="74"/>
    </row>
    <row r="173" spans="2:9" ht="14.25" customHeight="1">
      <c r="B173" s="76"/>
      <c r="C173" s="91" t="s">
        <v>328</v>
      </c>
      <c r="D173" s="77" t="str">
        <f t="array" ref="D173">IFERROR(INDEX(INSUMOS!$C:$C,MATCH(C173,INSUMOS!$B:$B,0)),"")</f>
        <v>m3</v>
      </c>
      <c r="E173" s="11">
        <v>1</v>
      </c>
      <c r="F173" s="79">
        <f t="array" ref="F173">IFERROR(INDEX(INSUMOS!$D:$D,MATCH(C173,INSUMOS!$B:$B,0)),"")</f>
        <v>35000</v>
      </c>
      <c r="G173" s="106">
        <v>1.1519999999999999</v>
      </c>
      <c r="H173" s="105">
        <f t="shared" si="19"/>
        <v>40320</v>
      </c>
      <c r="I173" s="74"/>
    </row>
    <row r="174" spans="2:9" ht="14.25" customHeight="1">
      <c r="B174" s="76"/>
      <c r="C174" s="91" t="s">
        <v>641</v>
      </c>
      <c r="D174" s="77" t="str">
        <f t="array" ref="D174">IFERROR(INDEX(INSUMOS!$C:$C,MATCH(C174,INSUMOS!$B:$B,0)),"")</f>
        <v/>
      </c>
      <c r="E174" s="11">
        <v>1</v>
      </c>
      <c r="F174" s="11">
        <f>+H152*0.001</f>
        <v>124.18560000000001</v>
      </c>
      <c r="G174" s="106">
        <v>1</v>
      </c>
      <c r="H174" s="105">
        <f t="shared" si="19"/>
        <v>124.18560000000001</v>
      </c>
      <c r="I174" s="74"/>
    </row>
    <row r="175" spans="2:9" ht="14.25" customHeight="1">
      <c r="B175" s="84"/>
      <c r="C175" s="85"/>
      <c r="D175" s="85"/>
      <c r="E175" s="85"/>
      <c r="F175" s="85"/>
      <c r="G175" s="111"/>
      <c r="H175" s="472" t="s">
        <v>307</v>
      </c>
      <c r="I175" s="80">
        <f>SUM(H172:H174)</f>
        <v>41403.472858458663</v>
      </c>
    </row>
    <row r="176" spans="2:9" ht="14.25" customHeight="1">
      <c r="G176" s="16"/>
    </row>
    <row r="177" spans="2:9" ht="14.25" customHeight="1">
      <c r="B177" s="469" t="s">
        <v>6</v>
      </c>
      <c r="C177" s="796" t="s">
        <v>645</v>
      </c>
      <c r="D177" s="863"/>
      <c r="E177" s="863"/>
      <c r="F177" s="863"/>
      <c r="G177" s="864"/>
      <c r="H177" s="479" t="s">
        <v>289</v>
      </c>
      <c r="I177" s="69" t="s">
        <v>290</v>
      </c>
    </row>
    <row r="178" spans="2:9" ht="14.25" customHeight="1">
      <c r="B178" s="797"/>
      <c r="C178" s="874"/>
      <c r="D178" s="860"/>
      <c r="E178" s="860"/>
      <c r="F178" s="860"/>
      <c r="G178" s="875"/>
      <c r="H178" s="68">
        <f>IF(I181=0,0,I192/I181)</f>
        <v>0.78892913539771126</v>
      </c>
      <c r="I178" s="68">
        <f>IF(I181=0,0,I198/I181)</f>
        <v>0.13955913805885392</v>
      </c>
    </row>
    <row r="179" spans="2:9" ht="14.25" customHeight="1">
      <c r="B179" s="876"/>
      <c r="C179" s="874"/>
      <c r="D179" s="860"/>
      <c r="E179" s="860"/>
      <c r="F179" s="860"/>
      <c r="G179" s="875"/>
      <c r="H179" s="479" t="s">
        <v>291</v>
      </c>
      <c r="I179" s="69" t="s">
        <v>292</v>
      </c>
    </row>
    <row r="180" spans="2:9" ht="14.25" customHeight="1">
      <c r="B180" s="469" t="s">
        <v>636</v>
      </c>
      <c r="C180" s="874"/>
      <c r="D180" s="860"/>
      <c r="E180" s="860"/>
      <c r="F180" s="860"/>
      <c r="G180" s="875"/>
      <c r="H180" s="68">
        <f>IF(I181=0,0,I204/I181)</f>
        <v>1.0949618608455565E-2</v>
      </c>
      <c r="I180" s="68">
        <f>IF(I181=0,0,I210/I181)</f>
        <v>6.0562107934979292E-2</v>
      </c>
    </row>
    <row r="181" spans="2:9" ht="14.25" customHeight="1">
      <c r="B181" s="70" t="s">
        <v>61</v>
      </c>
      <c r="C181" s="877"/>
      <c r="D181" s="878"/>
      <c r="E181" s="878"/>
      <c r="F181" s="878"/>
      <c r="G181" s="879"/>
      <c r="H181" s="480" t="s">
        <v>293</v>
      </c>
      <c r="I181" s="71">
        <f>SUM(I192:I210)</f>
        <v>687369.72139661864</v>
      </c>
    </row>
    <row r="182" spans="2:9" ht="14.25" customHeight="1">
      <c r="B182" s="72"/>
      <c r="C182" s="73" t="s">
        <v>294</v>
      </c>
      <c r="G182" s="16"/>
      <c r="I182" s="74"/>
    </row>
    <row r="183" spans="2:9" ht="14.25" customHeight="1">
      <c r="B183" s="470" t="s">
        <v>295</v>
      </c>
      <c r="C183" s="470" t="s">
        <v>296</v>
      </c>
      <c r="D183" s="75" t="s">
        <v>636</v>
      </c>
      <c r="E183" s="75" t="s">
        <v>298</v>
      </c>
      <c r="F183" s="75" t="s">
        <v>299</v>
      </c>
      <c r="G183" s="75" t="s">
        <v>300</v>
      </c>
      <c r="H183" s="75" t="s">
        <v>301</v>
      </c>
      <c r="I183" s="74"/>
    </row>
    <row r="184" spans="2:9" ht="14.25" customHeight="1">
      <c r="B184" s="76"/>
      <c r="C184" s="91"/>
      <c r="D184" s="77" t="str">
        <f t="array" ref="D184">IFERROR(INDEX(INSUMOS!$C:$C,MATCH(C184,INSUMOS!$B:$B,0)),"")</f>
        <v/>
      </c>
      <c r="E184" s="104"/>
      <c r="F184" s="105" t="str">
        <f t="array" ref="F184">IFERROR(INDEX(INSUMOS!$D:$D,MATCH(C184,INSUMOS!$B:$B,0)),"")</f>
        <v/>
      </c>
      <c r="G184" s="106"/>
      <c r="H184" s="105">
        <f t="shared" ref="H184:H191" si="20">IFERROR(G184*F184*E184+F184*E184,0)</f>
        <v>0</v>
      </c>
      <c r="I184" s="74"/>
    </row>
    <row r="185" spans="2:9" ht="14.25" customHeight="1">
      <c r="B185" s="76"/>
      <c r="C185" s="91" t="s">
        <v>363</v>
      </c>
      <c r="D185" s="77" t="str">
        <f t="array" ref="D185">IFERROR(INDEX(INSUMOS!$C:$C,MATCH(C185,INSUMOS!$B:$B,0)),"")</f>
        <v>lts</v>
      </c>
      <c r="E185" s="104">
        <v>252</v>
      </c>
      <c r="F185" s="105">
        <f t="array" ref="F185">IFERROR(INDEX(INSUMOS!$D:$D,MATCH(C185,INSUMOS!$B:$B,0)),"")</f>
        <v>182</v>
      </c>
      <c r="G185" s="106"/>
      <c r="H185" s="105">
        <f t="shared" si="20"/>
        <v>45864</v>
      </c>
      <c r="I185" s="74"/>
    </row>
    <row r="186" spans="2:9" ht="14.25" customHeight="1">
      <c r="B186" s="76"/>
      <c r="C186" s="91" t="s">
        <v>643</v>
      </c>
      <c r="D186" s="77" t="str">
        <f t="array" ref="D186">IFERROR(INDEX(INSUMOS!$C:$C,MATCH(C186,INSUMOS!$B:$B,0)),"")</f>
        <v>m3</v>
      </c>
      <c r="E186" s="104">
        <v>1.0900000000000001</v>
      </c>
      <c r="F186" s="105">
        <f t="array" ref="F186">IFERROR(INDEX(INSUMOS!$D:$D,MATCH(C186,INSUMOS!$B:$B,0)),"")</f>
        <v>135000</v>
      </c>
      <c r="G186" s="106"/>
      <c r="H186" s="105">
        <f t="shared" si="20"/>
        <v>147150</v>
      </c>
      <c r="I186" s="74"/>
    </row>
    <row r="187" spans="2:9" ht="14.25" customHeight="1">
      <c r="B187" s="76"/>
      <c r="C187" s="34" t="s">
        <v>326</v>
      </c>
      <c r="D187" s="77" t="str">
        <f t="array" ref="D187">IFERROR(INDEX(INSUMOS!$C:$C,MATCH(C187,INSUMOS!$B:$B,0)),"")</f>
        <v>sac</v>
      </c>
      <c r="E187" s="104">
        <v>9</v>
      </c>
      <c r="F187" s="105">
        <f t="array" ref="F187">IFERROR(INDEX(INSUMOS!$D:$D,MATCH(C187,INSUMOS!$B:$B,0)),"")</f>
        <v>35280</v>
      </c>
      <c r="G187" s="106">
        <v>0.1</v>
      </c>
      <c r="H187" s="105">
        <f t="shared" si="20"/>
        <v>349272</v>
      </c>
      <c r="I187" s="74"/>
    </row>
    <row r="188" spans="2:9" ht="14.25" customHeight="1">
      <c r="B188" s="76"/>
      <c r="C188" s="34"/>
      <c r="D188" s="77" t="str">
        <f t="array" ref="D188">IFERROR(INDEX(INSUMOS!$C:$C,MATCH(C188,INSUMOS!$B:$B,0)),"")</f>
        <v/>
      </c>
      <c r="E188" s="104"/>
      <c r="F188" s="105" t="str">
        <f t="array" ref="F188">IFERROR(INDEX(INSUMOS!$D:$D,MATCH(C188,INSUMOS!$B:$B,0)),"")</f>
        <v/>
      </c>
      <c r="G188" s="106"/>
      <c r="H188" s="105">
        <f t="shared" si="20"/>
        <v>0</v>
      </c>
      <c r="I188" s="74"/>
    </row>
    <row r="189" spans="2:9" ht="14.25" customHeight="1">
      <c r="B189" s="76"/>
      <c r="C189" s="34"/>
      <c r="D189" s="77" t="str">
        <f t="array" ref="D189">IFERROR(INDEX(INSUMOS!$C:$C,MATCH(C189,INSUMOS!$B:$B,0)),"")</f>
        <v/>
      </c>
      <c r="E189" s="104"/>
      <c r="F189" s="105" t="str">
        <f t="array" ref="F189">IFERROR(INDEX(INSUMOS!$D:$D,MATCH(C189,INSUMOS!$B:$B,0)),"")</f>
        <v/>
      </c>
      <c r="G189" s="106"/>
      <c r="H189" s="105">
        <f t="shared" si="20"/>
        <v>0</v>
      </c>
      <c r="I189" s="74"/>
    </row>
    <row r="190" spans="2:9" ht="14.25" customHeight="1">
      <c r="B190" s="76"/>
      <c r="C190" s="11"/>
      <c r="D190" s="77" t="str">
        <f t="array" ref="D190">IFERROR(INDEX(INSUMOS!$C:$C,MATCH(C190,INSUMOS!$B:$B,0)),"")</f>
        <v/>
      </c>
      <c r="E190" s="11"/>
      <c r="F190" s="105" t="str">
        <f t="array" ref="F190">IFERROR(INDEX(INSUMOS!$D:$D,MATCH(C190,INSUMOS!$B:$B,0)),"")</f>
        <v/>
      </c>
      <c r="G190" s="106"/>
      <c r="H190" s="105">
        <f t="shared" si="20"/>
        <v>0</v>
      </c>
      <c r="I190" s="74"/>
    </row>
    <row r="191" spans="2:9" ht="14.25" customHeight="1">
      <c r="B191" s="76"/>
      <c r="C191" s="11"/>
      <c r="D191" s="77" t="str">
        <f t="array" ref="D191">IFERROR(INDEX(INSUMOS!$C:$C,MATCH(C191,INSUMOS!$B:$B,0)),"")</f>
        <v/>
      </c>
      <c r="E191" s="11"/>
      <c r="F191" s="105" t="str">
        <f t="array" ref="F191">IFERROR(INDEX(INSUMOS!$D:$D,MATCH(C191,INSUMOS!$B:$B,0)),"")</f>
        <v/>
      </c>
      <c r="G191" s="106"/>
      <c r="H191" s="481">
        <f t="shared" si="20"/>
        <v>0</v>
      </c>
      <c r="I191" s="74"/>
    </row>
    <row r="192" spans="2:9" ht="14.25" customHeight="1">
      <c r="B192" s="72"/>
      <c r="G192" s="16"/>
      <c r="H192" s="472" t="s">
        <v>307</v>
      </c>
      <c r="I192" s="80">
        <f>SUM(H184:H191)</f>
        <v>542286</v>
      </c>
    </row>
    <row r="193" spans="2:9" ht="14.25" customHeight="1">
      <c r="B193" s="72"/>
      <c r="C193" s="81" t="s">
        <v>308</v>
      </c>
      <c r="G193" s="16"/>
      <c r="I193" s="74"/>
    </row>
    <row r="194" spans="2:9" ht="14.25" customHeight="1">
      <c r="B194" s="470" t="s">
        <v>295</v>
      </c>
      <c r="C194" s="470" t="s">
        <v>296</v>
      </c>
      <c r="D194" s="75" t="s">
        <v>309</v>
      </c>
      <c r="E194" s="795" t="s">
        <v>310</v>
      </c>
      <c r="F194" s="868"/>
      <c r="G194" s="82" t="s">
        <v>311</v>
      </c>
      <c r="H194" s="75" t="s">
        <v>301</v>
      </c>
      <c r="I194" s="74"/>
    </row>
    <row r="195" spans="2:9" ht="14.25" customHeight="1">
      <c r="B195" s="76"/>
      <c r="C195" s="11" t="s">
        <v>312</v>
      </c>
      <c r="D195" s="106">
        <v>3</v>
      </c>
      <c r="E195" s="11"/>
      <c r="F195" s="105">
        <f t="array" ref="F195">IFERROR(INDEX('MANO DE OBRA'!$J:$J,MATCH(C195,'MANO DE OBRA'!$B:$B,0)),"")</f>
        <v>103371.47181666666</v>
      </c>
      <c r="G195" s="107">
        <v>5</v>
      </c>
      <c r="H195" s="105">
        <f>IFERROR((F195/G195)*D195,0)</f>
        <v>62022.883089999988</v>
      </c>
      <c r="I195" s="74"/>
    </row>
    <row r="196" spans="2:9" ht="14.25" customHeight="1">
      <c r="B196" s="76"/>
      <c r="C196" s="11" t="s">
        <v>330</v>
      </c>
      <c r="D196" s="106">
        <v>1</v>
      </c>
      <c r="E196" s="11"/>
      <c r="F196" s="105">
        <f t="array" ref="F196">IFERROR(INDEX('MANO DE OBRA'!$J:$J,MATCH(C196,'MANO DE OBRA'!$B:$B,0)),"")</f>
        <v>169529.21377933328</v>
      </c>
      <c r="G196" s="107">
        <v>5</v>
      </c>
      <c r="H196" s="105">
        <f t="shared" ref="H196:H197" si="21">IFERROR(F196/G196,0)</f>
        <v>33905.842755866659</v>
      </c>
      <c r="I196" s="74"/>
    </row>
    <row r="197" spans="2:9" ht="14.25" customHeight="1">
      <c r="B197" s="76"/>
      <c r="C197" s="11"/>
      <c r="D197" s="106"/>
      <c r="E197" s="11"/>
      <c r="F197" s="79" t="str">
        <f t="array" ref="F197">IFERROR(INDEX('MANO DE OBRA'!$J:$J,MATCH(C197,'MANO DE OBRA'!$B:$B,0)),"")</f>
        <v/>
      </c>
      <c r="G197" s="107"/>
      <c r="H197" s="481">
        <f t="shared" si="21"/>
        <v>0</v>
      </c>
      <c r="I197" s="74"/>
    </row>
    <row r="198" spans="2:9" ht="14.25" customHeight="1">
      <c r="B198" s="72"/>
      <c r="G198" s="16"/>
      <c r="H198" s="472" t="s">
        <v>307</v>
      </c>
      <c r="I198" s="80">
        <f>SUM(H195:H197)</f>
        <v>95928.725845866647</v>
      </c>
    </row>
    <row r="199" spans="2:9" ht="14.25" customHeight="1">
      <c r="B199" s="72"/>
      <c r="C199" s="81" t="s">
        <v>313</v>
      </c>
      <c r="G199" s="16"/>
      <c r="I199" s="74"/>
    </row>
    <row r="200" spans="2:9" ht="14.25" customHeight="1">
      <c r="B200" s="470" t="s">
        <v>295</v>
      </c>
      <c r="C200" s="470" t="s">
        <v>296</v>
      </c>
      <c r="D200" s="82" t="s">
        <v>238</v>
      </c>
      <c r="E200" s="82" t="s">
        <v>297</v>
      </c>
      <c r="F200" s="82" t="s">
        <v>314</v>
      </c>
      <c r="G200" s="82" t="s">
        <v>315</v>
      </c>
      <c r="H200" s="82" t="s">
        <v>301</v>
      </c>
      <c r="I200" s="74"/>
    </row>
    <row r="201" spans="2:9" ht="14.25" customHeight="1">
      <c r="B201" s="76"/>
      <c r="C201" s="91" t="s">
        <v>316</v>
      </c>
      <c r="D201" s="11">
        <v>0.05</v>
      </c>
      <c r="E201" s="11"/>
      <c r="F201" s="105">
        <f>+I198</f>
        <v>95928.725845866647</v>
      </c>
      <c r="G201" s="106">
        <v>1</v>
      </c>
      <c r="H201" s="105">
        <f>IFERROR(G201*F201*D201,0)</f>
        <v>4796.4362922933324</v>
      </c>
      <c r="I201" s="74"/>
    </row>
    <row r="202" spans="2:9" ht="14.25" customHeight="1">
      <c r="B202" s="76"/>
      <c r="C202" s="91" t="s">
        <v>638</v>
      </c>
      <c r="D202" s="11"/>
      <c r="E202" s="11"/>
      <c r="F202" s="79">
        <f t="array" ref="F202">IFERROR(INDEX(INSUMOS!$D:$D,MATCH(C202,INSUMOS!$B:$B,0)),"")</f>
        <v>6500</v>
      </c>
      <c r="G202" s="106">
        <v>0.42</v>
      </c>
      <c r="H202" s="105">
        <f t="shared" ref="H202:H203" si="22">IFERROR(G202*F202,0)</f>
        <v>2730</v>
      </c>
      <c r="I202" s="74"/>
    </row>
    <row r="203" spans="2:9" ht="14.25" customHeight="1">
      <c r="B203" s="76"/>
      <c r="C203" s="34"/>
      <c r="D203" s="11"/>
      <c r="E203" s="11"/>
      <c r="F203" s="79" t="str">
        <f t="array" ref="F203">IFERROR(INDEX(INSUMOS!$D:$D,MATCH(C203,INSUMOS!$B:$B,0)),"")</f>
        <v/>
      </c>
      <c r="G203" s="108"/>
      <c r="H203" s="481">
        <f t="shared" si="22"/>
        <v>0</v>
      </c>
      <c r="I203" s="74"/>
    </row>
    <row r="204" spans="2:9" ht="14.25" customHeight="1">
      <c r="B204" s="72"/>
      <c r="G204" s="16"/>
      <c r="H204" s="472" t="s">
        <v>307</v>
      </c>
      <c r="I204" s="80">
        <f>SUM(H201:H203)</f>
        <v>7526.4362922933324</v>
      </c>
    </row>
    <row r="205" spans="2:9" ht="14.25" customHeight="1">
      <c r="B205" s="72"/>
      <c r="C205" s="81" t="s">
        <v>317</v>
      </c>
      <c r="G205" s="16"/>
      <c r="I205" s="74"/>
    </row>
    <row r="206" spans="2:9" ht="14.25" customHeight="1">
      <c r="B206" s="470" t="s">
        <v>295</v>
      </c>
      <c r="C206" s="470" t="s">
        <v>296</v>
      </c>
      <c r="D206" s="82" t="s">
        <v>636</v>
      </c>
      <c r="E206" s="82" t="s">
        <v>639</v>
      </c>
      <c r="F206" s="75" t="s">
        <v>640</v>
      </c>
      <c r="G206" s="75" t="s">
        <v>298</v>
      </c>
      <c r="H206" s="75" t="s">
        <v>301</v>
      </c>
      <c r="I206" s="74"/>
    </row>
    <row r="207" spans="2:9" ht="14.25" customHeight="1">
      <c r="B207" s="76"/>
      <c r="C207" s="91" t="s">
        <v>318</v>
      </c>
      <c r="D207" s="109">
        <v>1</v>
      </c>
      <c r="E207" s="110">
        <v>1</v>
      </c>
      <c r="F207" s="105">
        <f>+I198</f>
        <v>95928.725845866647</v>
      </c>
      <c r="G207" s="106">
        <v>0.01</v>
      </c>
      <c r="H207" s="105">
        <f t="shared" ref="H207:H209" si="23">IFERROR(G207*F207*E207,0)</f>
        <v>959.28725845866654</v>
      </c>
      <c r="I207" s="74"/>
    </row>
    <row r="208" spans="2:9" ht="14.25" customHeight="1">
      <c r="B208" s="76"/>
      <c r="C208" s="91" t="s">
        <v>328</v>
      </c>
      <c r="D208" s="77" t="str">
        <f t="array" ref="D208">IFERROR(INDEX(INSUMOS!$C:$C,MATCH(C208,INSUMOS!$B:$B,0)),"")</f>
        <v>m3</v>
      </c>
      <c r="E208" s="11">
        <v>1</v>
      </c>
      <c r="F208" s="79">
        <f t="array" ref="F208">IFERROR(INDEX(INSUMOS!$D:$D,MATCH(C208,INSUMOS!$B:$B,0)),"")</f>
        <v>35000</v>
      </c>
      <c r="G208" s="106">
        <v>1.1519999999999999</v>
      </c>
      <c r="H208" s="105">
        <f t="shared" si="23"/>
        <v>40320</v>
      </c>
      <c r="I208" s="74"/>
    </row>
    <row r="209" spans="2:9" ht="14.25" customHeight="1">
      <c r="B209" s="76"/>
      <c r="C209" s="91" t="s">
        <v>641</v>
      </c>
      <c r="D209" s="77" t="str">
        <f t="array" ref="D209">IFERROR(INDEX(INSUMOS!$C:$C,MATCH(C209,INSUMOS!$B:$B,0)),"")</f>
        <v/>
      </c>
      <c r="E209" s="11">
        <v>1</v>
      </c>
      <c r="F209" s="11">
        <f>+H187*0.001</f>
        <v>349.27199999999999</v>
      </c>
      <c r="G209" s="106">
        <v>1</v>
      </c>
      <c r="H209" s="105">
        <f t="shared" si="23"/>
        <v>349.27199999999999</v>
      </c>
      <c r="I209" s="74"/>
    </row>
    <row r="210" spans="2:9" ht="14.25" customHeight="1">
      <c r="B210" s="84"/>
      <c r="C210" s="85"/>
      <c r="D210" s="85"/>
      <c r="E210" s="85"/>
      <c r="F210" s="85"/>
      <c r="G210" s="111"/>
      <c r="H210" s="472" t="s">
        <v>307</v>
      </c>
      <c r="I210" s="80">
        <f>SUM(H207:H209)</f>
        <v>41628.559258458663</v>
      </c>
    </row>
    <row r="211" spans="2:9" ht="14.25" customHeight="1">
      <c r="G211" s="16"/>
    </row>
    <row r="212" spans="2:9" ht="14.25" customHeight="1">
      <c r="B212" s="469" t="s">
        <v>6</v>
      </c>
      <c r="C212" s="796" t="s">
        <v>646</v>
      </c>
      <c r="D212" s="863"/>
      <c r="E212" s="863"/>
      <c r="F212" s="863"/>
      <c r="G212" s="864"/>
      <c r="H212" s="479" t="s">
        <v>289</v>
      </c>
      <c r="I212" s="69" t="s">
        <v>290</v>
      </c>
    </row>
    <row r="213" spans="2:9" ht="14.25" customHeight="1">
      <c r="B213" s="797"/>
      <c r="C213" s="874"/>
      <c r="D213" s="860"/>
      <c r="E213" s="860"/>
      <c r="F213" s="860"/>
      <c r="G213" s="875"/>
      <c r="H213" s="68">
        <f>IF(I216=0,0,I227/I216)</f>
        <v>0.67263168890123604</v>
      </c>
      <c r="I213" s="68">
        <f>IF(I216=0,0,I233/I216)</f>
        <v>0.30883802933845661</v>
      </c>
    </row>
    <row r="214" spans="2:9" ht="14.25" customHeight="1">
      <c r="B214" s="876"/>
      <c r="C214" s="874"/>
      <c r="D214" s="860"/>
      <c r="E214" s="860"/>
      <c r="F214" s="860"/>
      <c r="G214" s="875"/>
      <c r="H214" s="479" t="s">
        <v>291</v>
      </c>
      <c r="I214" s="69" t="s">
        <v>292</v>
      </c>
    </row>
    <row r="215" spans="2:9" ht="14.25" customHeight="1">
      <c r="B215" s="469" t="s">
        <v>636</v>
      </c>
      <c r="C215" s="874"/>
      <c r="D215" s="860"/>
      <c r="E215" s="860"/>
      <c r="F215" s="860"/>
      <c r="G215" s="875"/>
      <c r="H215" s="68">
        <f>IF(I216=0,0,I239/I216)</f>
        <v>1.5441901466922831E-2</v>
      </c>
      <c r="I215" s="68">
        <f>IF(I216=0,0,I245/I216)</f>
        <v>3.0883802933845662E-3</v>
      </c>
    </row>
    <row r="216" spans="2:9" ht="14.25" customHeight="1">
      <c r="B216" s="70" t="s">
        <v>647</v>
      </c>
      <c r="C216" s="877"/>
      <c r="D216" s="878"/>
      <c r="E216" s="878"/>
      <c r="F216" s="878"/>
      <c r="G216" s="879"/>
      <c r="H216" s="480" t="s">
        <v>293</v>
      </c>
      <c r="I216" s="71">
        <f>SUM(I227:I245)</f>
        <v>3659.5064440406218</v>
      </c>
    </row>
    <row r="217" spans="2:9" ht="14.25" customHeight="1">
      <c r="B217" s="72"/>
      <c r="C217" s="73" t="s">
        <v>294</v>
      </c>
      <c r="G217" s="16"/>
      <c r="I217" s="74"/>
    </row>
    <row r="218" spans="2:9" ht="14.25" customHeight="1">
      <c r="B218" s="470" t="s">
        <v>295</v>
      </c>
      <c r="C218" s="470" t="s">
        <v>296</v>
      </c>
      <c r="D218" s="75" t="s">
        <v>636</v>
      </c>
      <c r="E218" s="75" t="s">
        <v>298</v>
      </c>
      <c r="F218" s="75" t="s">
        <v>299</v>
      </c>
      <c r="G218" s="75" t="s">
        <v>300</v>
      </c>
      <c r="H218" s="75" t="s">
        <v>301</v>
      </c>
      <c r="I218" s="74"/>
    </row>
    <row r="219" spans="2:9" ht="14.25" customHeight="1">
      <c r="B219" s="76"/>
      <c r="C219" s="11" t="s">
        <v>648</v>
      </c>
      <c r="D219" s="77" t="str">
        <f t="array" ref="D219">IFERROR(INDEX(INSUMOS!$C:$C,MATCH(C219,INSUMOS!$B:$B,0)),"")</f>
        <v>kg</v>
      </c>
      <c r="E219" s="104">
        <v>0.05</v>
      </c>
      <c r="F219" s="105">
        <f t="array" ref="F219">IFERROR(INDEX(INSUMOS!$D:$D,MATCH(C219,INSUMOS!$B:$B,0)),"")</f>
        <v>19800</v>
      </c>
      <c r="G219" s="112">
        <v>0.05</v>
      </c>
      <c r="H219" s="105">
        <f t="shared" ref="H219:H226" si="24">IFERROR(G219*F219*E219+F219*E219,0)</f>
        <v>1039.5</v>
      </c>
      <c r="I219" s="74"/>
    </row>
    <row r="220" spans="2:9" ht="14.25" customHeight="1">
      <c r="B220" s="76"/>
      <c r="C220" s="11" t="s">
        <v>649</v>
      </c>
      <c r="D220" s="77" t="str">
        <f t="array" ref="D220">IFERROR(INDEX(INSUMOS!$C:$C,MATCH(C220,INSUMOS!$B:$B,0)),"")</f>
        <v>kg</v>
      </c>
      <c r="E220" s="104">
        <v>0.05</v>
      </c>
      <c r="F220" s="105">
        <f t="array" ref="F220">IFERROR(INDEX(INSUMOS!$D:$D,MATCH(C220,INSUMOS!$B:$B,0)),"")</f>
        <v>2200</v>
      </c>
      <c r="G220" s="112"/>
      <c r="H220" s="105">
        <f t="shared" si="24"/>
        <v>110</v>
      </c>
      <c r="I220" s="74"/>
    </row>
    <row r="221" spans="2:9" ht="14.25" customHeight="1">
      <c r="B221" s="76"/>
      <c r="C221" s="11" t="s">
        <v>650</v>
      </c>
      <c r="D221" s="77" t="str">
        <f t="array" ref="D221">IFERROR(INDEX(INSUMOS!$C:$C,MATCH(C221,INSUMOS!$B:$B,0)),"")</f>
        <v>kg</v>
      </c>
      <c r="E221" s="104">
        <v>0.4</v>
      </c>
      <c r="F221" s="105">
        <f t="array" ref="F221">IFERROR(INDEX(INSUMOS!$D:$D,MATCH(C221,INSUMOS!$B:$B,0)),"")</f>
        <v>3280</v>
      </c>
      <c r="G221" s="112"/>
      <c r="H221" s="105">
        <f t="shared" si="24"/>
        <v>1312</v>
      </c>
      <c r="I221" s="74"/>
    </row>
    <row r="222" spans="2:9" ht="14.25" customHeight="1">
      <c r="B222" s="76"/>
      <c r="C222" s="475"/>
      <c r="D222" s="77" t="str">
        <f t="array" ref="D222">IFERROR(INDEX(INSUMOS!$C:$C,MATCH(C222,INSUMOS!$B:$B,0)),"")</f>
        <v/>
      </c>
      <c r="E222" s="474"/>
      <c r="F222" s="105" t="str">
        <f t="array" ref="F222">IFERROR(INDEX(INSUMOS!$D:$D,MATCH(C222,INSUMOS!$B:$B,0)),"")</f>
        <v/>
      </c>
      <c r="G222" s="112"/>
      <c r="H222" s="105">
        <f t="shared" si="24"/>
        <v>0</v>
      </c>
      <c r="I222" s="74"/>
    </row>
    <row r="223" spans="2:9" ht="14.25" customHeight="1">
      <c r="B223" s="76"/>
      <c r="C223" s="34"/>
      <c r="D223" s="77" t="str">
        <f t="array" ref="D223">IFERROR(INDEX(INSUMOS!$C:$C,MATCH(C223,INSUMOS!$B:$B,0)),"")</f>
        <v/>
      </c>
      <c r="E223" s="104"/>
      <c r="F223" s="105" t="str">
        <f t="array" ref="F223">IFERROR(INDEX(INSUMOS!$D:$D,MATCH(C223,INSUMOS!$B:$B,0)),"")</f>
        <v/>
      </c>
      <c r="G223" s="112"/>
      <c r="H223" s="105">
        <f t="shared" si="24"/>
        <v>0</v>
      </c>
      <c r="I223" s="74"/>
    </row>
    <row r="224" spans="2:9" ht="14.25" customHeight="1">
      <c r="B224" s="76"/>
      <c r="C224" s="34"/>
      <c r="D224" s="77" t="str">
        <f t="array" ref="D224">IFERROR(INDEX(INSUMOS!$C:$C,MATCH(C224,INSUMOS!$B:$B,0)),"")</f>
        <v/>
      </c>
      <c r="E224" s="104"/>
      <c r="F224" s="105" t="str">
        <f t="array" ref="F224">IFERROR(INDEX(INSUMOS!$D:$D,MATCH(C224,INSUMOS!$B:$B,0)),"")</f>
        <v/>
      </c>
      <c r="G224" s="112"/>
      <c r="H224" s="105">
        <f t="shared" si="24"/>
        <v>0</v>
      </c>
      <c r="I224" s="74"/>
    </row>
    <row r="225" spans="2:9" ht="14.25" customHeight="1">
      <c r="B225" s="76"/>
      <c r="C225" s="11"/>
      <c r="D225" s="77" t="str">
        <f t="array" ref="D225">IFERROR(INDEX(INSUMOS!$C:$C,MATCH(C225,INSUMOS!$B:$B,0)),"")</f>
        <v/>
      </c>
      <c r="E225" s="11"/>
      <c r="F225" s="105" t="str">
        <f t="array" ref="F225">IFERROR(INDEX(INSUMOS!$D:$D,MATCH(C225,INSUMOS!$B:$B,0)),"")</f>
        <v/>
      </c>
      <c r="G225" s="112"/>
      <c r="H225" s="105">
        <f t="shared" si="24"/>
        <v>0</v>
      </c>
      <c r="I225" s="74"/>
    </row>
    <row r="226" spans="2:9" ht="14.25" customHeight="1">
      <c r="B226" s="76"/>
      <c r="C226" s="11"/>
      <c r="D226" s="77" t="str">
        <f t="array" ref="D226">IFERROR(INDEX(INSUMOS!$C:$C,MATCH(C226,INSUMOS!$B:$B,0)),"")</f>
        <v/>
      </c>
      <c r="E226" s="11"/>
      <c r="F226" s="105" t="str">
        <f t="array" ref="F226">IFERROR(INDEX(INSUMOS!$D:$D,MATCH(C226,INSUMOS!$B:$B,0)),"")</f>
        <v/>
      </c>
      <c r="G226" s="112"/>
      <c r="H226" s="481">
        <f t="shared" si="24"/>
        <v>0</v>
      </c>
      <c r="I226" s="74"/>
    </row>
    <row r="227" spans="2:9" ht="14.25" customHeight="1">
      <c r="B227" s="72"/>
      <c r="G227" s="16"/>
      <c r="H227" s="472" t="s">
        <v>307</v>
      </c>
      <c r="I227" s="80">
        <f>SUM(H219:H226)</f>
        <v>2461.5</v>
      </c>
    </row>
    <row r="228" spans="2:9" ht="14.25" customHeight="1">
      <c r="B228" s="72"/>
      <c r="C228" s="81" t="s">
        <v>308</v>
      </c>
      <c r="G228" s="16"/>
      <c r="I228" s="74"/>
    </row>
    <row r="229" spans="2:9" ht="14.25" customHeight="1">
      <c r="B229" s="470" t="s">
        <v>295</v>
      </c>
      <c r="C229" s="470" t="s">
        <v>296</v>
      </c>
      <c r="D229" s="75" t="s">
        <v>309</v>
      </c>
      <c r="E229" s="795" t="s">
        <v>310</v>
      </c>
      <c r="F229" s="868"/>
      <c r="G229" s="82" t="s">
        <v>311</v>
      </c>
      <c r="H229" s="75" t="s">
        <v>301</v>
      </c>
      <c r="I229" s="74"/>
    </row>
    <row r="230" spans="2:9" ht="14.25" customHeight="1">
      <c r="B230" s="76"/>
      <c r="C230" s="11" t="s">
        <v>312</v>
      </c>
      <c r="D230" s="106"/>
      <c r="E230" s="11"/>
      <c r="F230" s="105">
        <f t="array" ref="F230">IFERROR(INDEX('MANO DE OBRA'!$J:$J,MATCH(C230,'MANO DE OBRA'!$B:$B,0)),"")</f>
        <v>103371.47181666666</v>
      </c>
      <c r="G230" s="107">
        <v>5</v>
      </c>
      <c r="H230" s="105">
        <f>IFERROR((F230/G230)*D230,0)</f>
        <v>0</v>
      </c>
      <c r="I230" s="74"/>
    </row>
    <row r="231" spans="2:9" ht="14.25" customHeight="1">
      <c r="B231" s="76"/>
      <c r="C231" s="11" t="s">
        <v>330</v>
      </c>
      <c r="D231" s="106">
        <v>1</v>
      </c>
      <c r="E231" s="11"/>
      <c r="F231" s="105">
        <f t="array" ref="F231">IFERROR(INDEX('MANO DE OBRA'!$J:$J,MATCH(C231,'MANO DE OBRA'!$B:$B,0)),"")</f>
        <v>169529.21377933328</v>
      </c>
      <c r="G231" s="107">
        <v>150</v>
      </c>
      <c r="H231" s="105">
        <f t="shared" ref="H231:H232" si="25">IFERROR(F231/G231,0)</f>
        <v>1130.1947585288885</v>
      </c>
      <c r="I231" s="74"/>
    </row>
    <row r="232" spans="2:9" ht="14.25" customHeight="1">
      <c r="B232" s="76"/>
      <c r="C232" s="11"/>
      <c r="D232" s="106"/>
      <c r="E232" s="11"/>
      <c r="F232" s="79" t="str">
        <f t="array" ref="F232">IFERROR(INDEX('MANO DE OBRA'!$J:$J,MATCH(C232,'MANO DE OBRA'!$B:$B,0)),"")</f>
        <v/>
      </c>
      <c r="G232" s="107"/>
      <c r="H232" s="481">
        <f t="shared" si="25"/>
        <v>0</v>
      </c>
      <c r="I232" s="74"/>
    </row>
    <row r="233" spans="2:9" ht="14.25" customHeight="1">
      <c r="B233" s="72"/>
      <c r="G233" s="16"/>
      <c r="H233" s="472" t="s">
        <v>307</v>
      </c>
      <c r="I233" s="80">
        <f>SUM(H230:H232)</f>
        <v>1130.1947585288885</v>
      </c>
    </row>
    <row r="234" spans="2:9" ht="14.25" customHeight="1">
      <c r="B234" s="72"/>
      <c r="C234" s="81" t="s">
        <v>313</v>
      </c>
      <c r="G234" s="16"/>
      <c r="I234" s="74"/>
    </row>
    <row r="235" spans="2:9" ht="14.25" customHeight="1">
      <c r="B235" s="470" t="s">
        <v>295</v>
      </c>
      <c r="C235" s="470" t="s">
        <v>296</v>
      </c>
      <c r="D235" s="82" t="s">
        <v>238</v>
      </c>
      <c r="E235" s="82" t="s">
        <v>297</v>
      </c>
      <c r="F235" s="82" t="s">
        <v>314</v>
      </c>
      <c r="G235" s="82" t="s">
        <v>315</v>
      </c>
      <c r="H235" s="82" t="s">
        <v>301</v>
      </c>
      <c r="I235" s="74"/>
    </row>
    <row r="236" spans="2:9" ht="14.25" customHeight="1">
      <c r="B236" s="76"/>
      <c r="C236" s="91" t="s">
        <v>316</v>
      </c>
      <c r="D236" s="11">
        <v>0.05</v>
      </c>
      <c r="E236" s="11"/>
      <c r="F236" s="105">
        <f>+I233</f>
        <v>1130.1947585288885</v>
      </c>
      <c r="G236" s="106">
        <v>1</v>
      </c>
      <c r="H236" s="105">
        <f>IFERROR(G236*F236*D236,0)</f>
        <v>56.50973792644443</v>
      </c>
      <c r="I236" s="74"/>
    </row>
    <row r="237" spans="2:9" ht="14.25" customHeight="1">
      <c r="B237" s="76"/>
      <c r="C237" s="91"/>
      <c r="D237" s="11"/>
      <c r="E237" s="11"/>
      <c r="F237" s="79" t="str">
        <f t="array" ref="F237">IFERROR(INDEX(INSUMOS!$D:$D,MATCH(C237,INSUMOS!$B:$B,0)),"")</f>
        <v/>
      </c>
      <c r="G237" s="106"/>
      <c r="H237" s="105">
        <f t="shared" ref="H237:H238" si="26">IFERROR(G237*F237,0)</f>
        <v>0</v>
      </c>
      <c r="I237" s="74"/>
    </row>
    <row r="238" spans="2:9" ht="14.25" customHeight="1">
      <c r="B238" s="76"/>
      <c r="C238" s="34"/>
      <c r="D238" s="11"/>
      <c r="E238" s="11"/>
      <c r="F238" s="79" t="str">
        <f t="array" ref="F238">IFERROR(INDEX(INSUMOS!$D:$D,MATCH(C238,INSUMOS!$B:$B,0)),"")</f>
        <v/>
      </c>
      <c r="G238" s="108"/>
      <c r="H238" s="481">
        <f t="shared" si="26"/>
        <v>0</v>
      </c>
      <c r="I238" s="74"/>
    </row>
    <row r="239" spans="2:9" ht="14.25" customHeight="1">
      <c r="B239" s="72"/>
      <c r="G239" s="16"/>
      <c r="H239" s="472" t="s">
        <v>307</v>
      </c>
      <c r="I239" s="80">
        <f>SUM(H236:H238)</f>
        <v>56.50973792644443</v>
      </c>
    </row>
    <row r="240" spans="2:9" ht="14.25" customHeight="1">
      <c r="B240" s="72"/>
      <c r="C240" s="81" t="s">
        <v>317</v>
      </c>
      <c r="G240" s="16"/>
      <c r="I240" s="74"/>
    </row>
    <row r="241" spans="2:9" ht="14.25" customHeight="1">
      <c r="B241" s="470" t="s">
        <v>295</v>
      </c>
      <c r="C241" s="470" t="s">
        <v>296</v>
      </c>
      <c r="D241" s="82" t="s">
        <v>636</v>
      </c>
      <c r="E241" s="82" t="s">
        <v>639</v>
      </c>
      <c r="F241" s="75" t="s">
        <v>640</v>
      </c>
      <c r="G241" s="75" t="s">
        <v>298</v>
      </c>
      <c r="H241" s="75" t="s">
        <v>301</v>
      </c>
      <c r="I241" s="74"/>
    </row>
    <row r="242" spans="2:9" ht="14.25" customHeight="1">
      <c r="B242" s="76"/>
      <c r="C242" s="91" t="s">
        <v>318</v>
      </c>
      <c r="D242" s="109">
        <v>1</v>
      </c>
      <c r="E242" s="110">
        <v>1</v>
      </c>
      <c r="F242" s="105">
        <f>+I233</f>
        <v>1130.1947585288885</v>
      </c>
      <c r="G242" s="106">
        <v>0.01</v>
      </c>
      <c r="H242" s="105">
        <f t="shared" ref="H242:H244" si="27">IFERROR(G242*F242*E242,0)</f>
        <v>11.301947585288886</v>
      </c>
      <c r="I242" s="74"/>
    </row>
    <row r="243" spans="2:9" ht="14.25" customHeight="1">
      <c r="B243" s="76"/>
      <c r="C243" s="91"/>
      <c r="D243" s="77" t="str">
        <f t="array" ref="D243">IFERROR(INDEX(INSUMOS!$C:$C,MATCH(C243,INSUMOS!$B:$B,0)),"")</f>
        <v/>
      </c>
      <c r="E243" s="11">
        <v>1</v>
      </c>
      <c r="F243" s="79" t="str">
        <f t="array" ref="F243">IFERROR(INDEX(INSUMOS!$D:$D,MATCH(C243,INSUMOS!$B:$B,0)),"")</f>
        <v/>
      </c>
      <c r="G243" s="106"/>
      <c r="H243" s="105">
        <f t="shared" si="27"/>
        <v>0</v>
      </c>
      <c r="I243" s="74"/>
    </row>
    <row r="244" spans="2:9" ht="14.25" customHeight="1">
      <c r="B244" s="76"/>
      <c r="C244" s="91"/>
      <c r="D244" s="77" t="str">
        <f t="array" ref="D244">IFERROR(INDEX(INSUMOS!$C:$C,MATCH(C244,INSUMOS!$B:$B,0)),"")</f>
        <v/>
      </c>
      <c r="E244" s="11">
        <v>1</v>
      </c>
      <c r="F244" s="11">
        <f>+H222*0.001</f>
        <v>0</v>
      </c>
      <c r="G244" s="106"/>
      <c r="H244" s="105">
        <f t="shared" si="27"/>
        <v>0</v>
      </c>
      <c r="I244" s="74"/>
    </row>
    <row r="245" spans="2:9" ht="14.25" customHeight="1">
      <c r="B245" s="84"/>
      <c r="C245" s="85"/>
      <c r="D245" s="85"/>
      <c r="E245" s="85"/>
      <c r="F245" s="85"/>
      <c r="G245" s="111"/>
      <c r="H245" s="472" t="s">
        <v>307</v>
      </c>
      <c r="I245" s="80">
        <f>SUM(H242:H244)</f>
        <v>11.301947585288886</v>
      </c>
    </row>
    <row r="246" spans="2:9" ht="14.25" customHeight="1">
      <c r="G246" s="16"/>
    </row>
    <row r="247" spans="2:9" ht="14.25" customHeight="1">
      <c r="G247" s="16"/>
    </row>
    <row r="248" spans="2:9" ht="14.25" customHeight="1">
      <c r="G248" s="16"/>
    </row>
    <row r="249" spans="2:9" ht="14.25" customHeight="1">
      <c r="G249" s="16"/>
    </row>
    <row r="250" spans="2:9" ht="14.25" customHeight="1">
      <c r="G250" s="16"/>
    </row>
    <row r="251" spans="2:9" ht="14.25" customHeight="1">
      <c r="G251" s="16"/>
    </row>
    <row r="252" spans="2:9" ht="14.25" customHeight="1">
      <c r="G252" s="16"/>
    </row>
    <row r="253" spans="2:9" ht="14.25" customHeight="1">
      <c r="G253" s="16"/>
    </row>
    <row r="254" spans="2:9" ht="14.25" customHeight="1">
      <c r="G254" s="16"/>
    </row>
    <row r="255" spans="2:9" ht="14.25" customHeight="1">
      <c r="G255" s="16"/>
    </row>
    <row r="256" spans="2:9" ht="14.25" customHeight="1">
      <c r="G256" s="16"/>
    </row>
    <row r="257" spans="7:7" ht="14.25" customHeight="1">
      <c r="G257" s="16"/>
    </row>
    <row r="258" spans="7:7" ht="14.25" customHeight="1">
      <c r="G258" s="16"/>
    </row>
    <row r="259" spans="7:7" ht="14.25" customHeight="1">
      <c r="G259" s="16"/>
    </row>
    <row r="260" spans="7:7" ht="14.25" customHeight="1">
      <c r="G260" s="16"/>
    </row>
    <row r="261" spans="7:7" ht="14.25" customHeight="1">
      <c r="G261" s="16"/>
    </row>
    <row r="262" spans="7:7" ht="14.25" customHeight="1">
      <c r="G262" s="16"/>
    </row>
    <row r="263" spans="7:7" ht="14.25" customHeight="1">
      <c r="G263" s="16"/>
    </row>
    <row r="264" spans="7:7" ht="14.25" customHeight="1">
      <c r="G264" s="16"/>
    </row>
    <row r="265" spans="7:7" ht="14.25" customHeight="1">
      <c r="G265" s="16"/>
    </row>
    <row r="266" spans="7:7" ht="14.25" customHeight="1">
      <c r="G266" s="16"/>
    </row>
    <row r="267" spans="7:7" ht="14.25" customHeight="1">
      <c r="G267" s="16"/>
    </row>
    <row r="268" spans="7:7" ht="14.25" customHeight="1">
      <c r="G268" s="16"/>
    </row>
    <row r="269" spans="7:7" ht="14.25" customHeight="1">
      <c r="G269" s="16"/>
    </row>
    <row r="270" spans="7:7" ht="14.25" customHeight="1">
      <c r="G270" s="16"/>
    </row>
    <row r="271" spans="7:7" ht="14.25" customHeight="1">
      <c r="G271" s="16"/>
    </row>
    <row r="272" spans="7:7" ht="14.25" customHeight="1">
      <c r="G272" s="16"/>
    </row>
    <row r="273" spans="7:7" ht="14.25" customHeight="1">
      <c r="G273" s="16"/>
    </row>
    <row r="274" spans="7:7" ht="14.25" customHeight="1">
      <c r="G274" s="16"/>
    </row>
    <row r="275" spans="7:7" ht="14.25" customHeight="1">
      <c r="G275" s="16"/>
    </row>
    <row r="276" spans="7:7" ht="14.25" customHeight="1">
      <c r="G276" s="16"/>
    </row>
    <row r="277" spans="7:7" ht="14.25" customHeight="1">
      <c r="G277" s="16"/>
    </row>
    <row r="278" spans="7:7" ht="14.25" customHeight="1">
      <c r="G278" s="16"/>
    </row>
    <row r="279" spans="7:7" ht="14.25" customHeight="1">
      <c r="G279" s="16"/>
    </row>
    <row r="280" spans="7:7" ht="14.25" customHeight="1">
      <c r="G280" s="16"/>
    </row>
    <row r="281" spans="7:7" ht="14.25" customHeight="1">
      <c r="G281" s="16"/>
    </row>
    <row r="282" spans="7:7" ht="14.25" customHeight="1">
      <c r="G282" s="16"/>
    </row>
    <row r="283" spans="7:7" ht="14.25" customHeight="1">
      <c r="G283" s="16"/>
    </row>
    <row r="284" spans="7:7" ht="14.25" customHeight="1">
      <c r="G284" s="16"/>
    </row>
    <row r="285" spans="7:7" ht="14.25" customHeight="1">
      <c r="G285" s="16"/>
    </row>
    <row r="286" spans="7:7" ht="14.25" customHeight="1">
      <c r="G286" s="16"/>
    </row>
    <row r="287" spans="7:7" ht="14.25" customHeight="1">
      <c r="G287" s="16"/>
    </row>
    <row r="288" spans="7:7" ht="14.25" customHeight="1">
      <c r="G288" s="16"/>
    </row>
    <row r="289" spans="7:7" ht="14.25" customHeight="1">
      <c r="G289" s="16"/>
    </row>
    <row r="290" spans="7:7" ht="14.25" customHeight="1">
      <c r="G290" s="16"/>
    </row>
    <row r="291" spans="7:7" ht="14.25" customHeight="1">
      <c r="G291" s="16"/>
    </row>
    <row r="292" spans="7:7" ht="14.25" customHeight="1">
      <c r="G292" s="16"/>
    </row>
    <row r="293" spans="7:7" ht="14.25" customHeight="1">
      <c r="G293" s="16"/>
    </row>
    <row r="294" spans="7:7" ht="14.25" customHeight="1">
      <c r="G294" s="16"/>
    </row>
    <row r="295" spans="7:7" ht="14.25" customHeight="1">
      <c r="G295" s="16"/>
    </row>
    <row r="296" spans="7:7" ht="14.25" customHeight="1">
      <c r="G296" s="16"/>
    </row>
    <row r="297" spans="7:7" ht="14.25" customHeight="1">
      <c r="G297" s="16"/>
    </row>
    <row r="298" spans="7:7" ht="14.25" customHeight="1">
      <c r="G298" s="16"/>
    </row>
    <row r="299" spans="7:7" ht="14.25" customHeight="1">
      <c r="G299" s="16"/>
    </row>
    <row r="300" spans="7:7" ht="14.25" customHeight="1">
      <c r="G300" s="16"/>
    </row>
    <row r="301" spans="7:7" ht="14.25" customHeight="1">
      <c r="G301" s="16"/>
    </row>
    <row r="302" spans="7:7" ht="14.25" customHeight="1">
      <c r="G302" s="16"/>
    </row>
    <row r="303" spans="7:7" ht="14.25" customHeight="1">
      <c r="G303" s="16"/>
    </row>
    <row r="304" spans="7:7" ht="14.25" customHeight="1">
      <c r="G304" s="16"/>
    </row>
    <row r="305" spans="7:7" ht="14.25" customHeight="1">
      <c r="G305" s="16"/>
    </row>
    <row r="306" spans="7:7" ht="14.25" customHeight="1">
      <c r="G306" s="16"/>
    </row>
    <row r="307" spans="7:7" ht="14.25" customHeight="1">
      <c r="G307" s="16"/>
    </row>
    <row r="308" spans="7:7" ht="14.25" customHeight="1">
      <c r="G308" s="16"/>
    </row>
    <row r="309" spans="7:7" ht="14.25" customHeight="1">
      <c r="G309" s="16"/>
    </row>
    <row r="310" spans="7:7" ht="14.25" customHeight="1">
      <c r="G310" s="16"/>
    </row>
    <row r="311" spans="7:7" ht="14.25" customHeight="1">
      <c r="G311" s="16"/>
    </row>
    <row r="312" spans="7:7" ht="14.25" customHeight="1">
      <c r="G312" s="16"/>
    </row>
    <row r="313" spans="7:7" ht="14.25" customHeight="1">
      <c r="G313" s="16"/>
    </row>
    <row r="314" spans="7:7" ht="14.25" customHeight="1">
      <c r="G314" s="16"/>
    </row>
    <row r="315" spans="7:7" ht="14.25" customHeight="1">
      <c r="G315" s="16"/>
    </row>
    <row r="316" spans="7:7" ht="14.25" customHeight="1">
      <c r="G316" s="16"/>
    </row>
    <row r="317" spans="7:7" ht="14.25" customHeight="1">
      <c r="G317" s="16"/>
    </row>
    <row r="318" spans="7:7" ht="14.25" customHeight="1">
      <c r="G318" s="16"/>
    </row>
    <row r="319" spans="7:7" ht="14.25" customHeight="1">
      <c r="G319" s="16"/>
    </row>
    <row r="320" spans="7:7" ht="14.25" customHeight="1">
      <c r="G320" s="16"/>
    </row>
    <row r="321" spans="7:7" ht="14.25" customHeight="1">
      <c r="G321" s="16"/>
    </row>
    <row r="322" spans="7:7" ht="14.25" customHeight="1">
      <c r="G322" s="16"/>
    </row>
    <row r="323" spans="7:7" ht="14.25" customHeight="1">
      <c r="G323" s="16"/>
    </row>
    <row r="324" spans="7:7" ht="14.25" customHeight="1">
      <c r="G324" s="16"/>
    </row>
    <row r="325" spans="7:7" ht="14.25" customHeight="1">
      <c r="G325" s="16"/>
    </row>
    <row r="326" spans="7:7" ht="14.25" customHeight="1">
      <c r="G326" s="16"/>
    </row>
    <row r="327" spans="7:7" ht="14.25" customHeight="1">
      <c r="G327" s="16"/>
    </row>
    <row r="328" spans="7:7" ht="14.25" customHeight="1">
      <c r="G328" s="16"/>
    </row>
    <row r="329" spans="7:7" ht="14.25" customHeight="1">
      <c r="G329" s="16"/>
    </row>
    <row r="330" spans="7:7" ht="14.25" customHeight="1">
      <c r="G330" s="16"/>
    </row>
    <row r="331" spans="7:7" ht="14.25" customHeight="1">
      <c r="G331" s="16"/>
    </row>
    <row r="332" spans="7:7" ht="14.25" customHeight="1">
      <c r="G332" s="16"/>
    </row>
    <row r="333" spans="7:7" ht="14.25" customHeight="1">
      <c r="G333" s="16"/>
    </row>
    <row r="334" spans="7:7" ht="14.25" customHeight="1">
      <c r="G334" s="16"/>
    </row>
    <row r="335" spans="7:7" ht="14.25" customHeight="1">
      <c r="G335" s="16"/>
    </row>
    <row r="336" spans="7:7" ht="14.25" customHeight="1">
      <c r="G336" s="16"/>
    </row>
    <row r="337" spans="7:7" ht="14.25" customHeight="1">
      <c r="G337" s="16"/>
    </row>
    <row r="338" spans="7:7" ht="14.25" customHeight="1">
      <c r="G338" s="16"/>
    </row>
    <row r="339" spans="7:7" ht="14.25" customHeight="1">
      <c r="G339" s="16"/>
    </row>
    <row r="340" spans="7:7" ht="14.25" customHeight="1">
      <c r="G340" s="16"/>
    </row>
    <row r="341" spans="7:7" ht="14.25" customHeight="1">
      <c r="G341" s="16"/>
    </row>
    <row r="342" spans="7:7" ht="14.25" customHeight="1">
      <c r="G342" s="16"/>
    </row>
    <row r="343" spans="7:7" ht="14.25" customHeight="1">
      <c r="G343" s="16"/>
    </row>
    <row r="344" spans="7:7" ht="14.25" customHeight="1">
      <c r="G344" s="16"/>
    </row>
    <row r="345" spans="7:7" ht="14.25" customHeight="1">
      <c r="G345" s="16"/>
    </row>
    <row r="346" spans="7:7" ht="14.25" customHeight="1">
      <c r="G346" s="16"/>
    </row>
    <row r="347" spans="7:7" ht="14.25" customHeight="1">
      <c r="G347" s="16"/>
    </row>
    <row r="348" spans="7:7" ht="14.25" customHeight="1">
      <c r="G348" s="16"/>
    </row>
    <row r="349" spans="7:7" ht="14.25" customHeight="1">
      <c r="G349" s="16"/>
    </row>
    <row r="350" spans="7:7" ht="14.25" customHeight="1">
      <c r="G350" s="16"/>
    </row>
    <row r="351" spans="7:7" ht="14.25" customHeight="1">
      <c r="G351" s="16"/>
    </row>
    <row r="352" spans="7:7" ht="14.25" customHeight="1">
      <c r="G352" s="16"/>
    </row>
    <row r="353" spans="7:7" ht="14.25" customHeight="1">
      <c r="G353" s="16"/>
    </row>
    <row r="354" spans="7:7" ht="14.25" customHeight="1">
      <c r="G354" s="16"/>
    </row>
    <row r="355" spans="7:7" ht="14.25" customHeight="1">
      <c r="G355" s="16"/>
    </row>
    <row r="356" spans="7:7" ht="14.25" customHeight="1">
      <c r="G356" s="16"/>
    </row>
    <row r="357" spans="7:7" ht="14.25" customHeight="1">
      <c r="G357" s="16"/>
    </row>
    <row r="358" spans="7:7" ht="14.25" customHeight="1">
      <c r="G358" s="16"/>
    </row>
    <row r="359" spans="7:7" ht="14.25" customHeight="1">
      <c r="G359" s="16"/>
    </row>
    <row r="360" spans="7:7" ht="14.25" customHeight="1">
      <c r="G360" s="16"/>
    </row>
    <row r="361" spans="7:7" ht="14.25" customHeight="1">
      <c r="G361" s="16"/>
    </row>
    <row r="362" spans="7:7" ht="14.25" customHeight="1">
      <c r="G362" s="16"/>
    </row>
    <row r="363" spans="7:7" ht="14.25" customHeight="1">
      <c r="G363" s="16"/>
    </row>
    <row r="364" spans="7:7" ht="14.25" customHeight="1">
      <c r="G364" s="16"/>
    </row>
    <row r="365" spans="7:7" ht="14.25" customHeight="1">
      <c r="G365" s="16"/>
    </row>
    <row r="366" spans="7:7" ht="14.25" customHeight="1">
      <c r="G366" s="16"/>
    </row>
    <row r="367" spans="7:7" ht="14.25" customHeight="1">
      <c r="G367" s="16"/>
    </row>
    <row r="368" spans="7:7" ht="14.25" customHeight="1">
      <c r="G368" s="16"/>
    </row>
    <row r="369" spans="7:7" ht="14.25" customHeight="1">
      <c r="G369" s="16"/>
    </row>
    <row r="370" spans="7:7" ht="14.25" customHeight="1">
      <c r="G370" s="16"/>
    </row>
    <row r="371" spans="7:7" ht="14.25" customHeight="1">
      <c r="G371" s="16"/>
    </row>
    <row r="372" spans="7:7" ht="14.25" customHeight="1">
      <c r="G372" s="16"/>
    </row>
    <row r="373" spans="7:7" ht="14.25" customHeight="1">
      <c r="G373" s="16"/>
    </row>
    <row r="374" spans="7:7" ht="14.25" customHeight="1">
      <c r="G374" s="16"/>
    </row>
    <row r="375" spans="7:7" ht="14.25" customHeight="1">
      <c r="G375" s="16"/>
    </row>
    <row r="376" spans="7:7" ht="14.25" customHeight="1">
      <c r="G376" s="16"/>
    </row>
    <row r="377" spans="7:7" ht="14.25" customHeight="1">
      <c r="G377" s="16"/>
    </row>
    <row r="378" spans="7:7" ht="14.25" customHeight="1">
      <c r="G378" s="16"/>
    </row>
    <row r="379" spans="7:7" ht="14.25" customHeight="1">
      <c r="G379" s="16"/>
    </row>
    <row r="380" spans="7:7" ht="14.25" customHeight="1">
      <c r="G380" s="16"/>
    </row>
    <row r="381" spans="7:7" ht="14.25" customHeight="1">
      <c r="G381" s="16"/>
    </row>
    <row r="382" spans="7:7" ht="14.25" customHeight="1">
      <c r="G382" s="16"/>
    </row>
    <row r="383" spans="7:7" ht="14.25" customHeight="1">
      <c r="G383" s="16"/>
    </row>
    <row r="384" spans="7:7" ht="14.25" customHeight="1">
      <c r="G384" s="16"/>
    </row>
    <row r="385" spans="7:7" ht="14.25" customHeight="1">
      <c r="G385" s="16"/>
    </row>
    <row r="386" spans="7:7" ht="14.25" customHeight="1">
      <c r="G386" s="16"/>
    </row>
    <row r="387" spans="7:7" ht="14.25" customHeight="1">
      <c r="G387" s="16"/>
    </row>
    <row r="388" spans="7:7" ht="14.25" customHeight="1">
      <c r="G388" s="16"/>
    </row>
    <row r="389" spans="7:7" ht="14.25" customHeight="1">
      <c r="G389" s="16"/>
    </row>
    <row r="390" spans="7:7" ht="14.25" customHeight="1">
      <c r="G390" s="16"/>
    </row>
    <row r="391" spans="7:7" ht="14.25" customHeight="1">
      <c r="G391" s="16"/>
    </row>
    <row r="392" spans="7:7" ht="14.25" customHeight="1">
      <c r="G392" s="16"/>
    </row>
    <row r="393" spans="7:7" ht="14.25" customHeight="1">
      <c r="G393" s="16"/>
    </row>
    <row r="394" spans="7:7" ht="14.25" customHeight="1">
      <c r="G394" s="16"/>
    </row>
    <row r="395" spans="7:7" ht="14.25" customHeight="1">
      <c r="G395" s="16"/>
    </row>
    <row r="396" spans="7:7" ht="14.25" customHeight="1">
      <c r="G396" s="16"/>
    </row>
    <row r="397" spans="7:7" ht="14.25" customHeight="1">
      <c r="G397" s="16"/>
    </row>
    <row r="398" spans="7:7" ht="14.25" customHeight="1">
      <c r="G398" s="16"/>
    </row>
    <row r="399" spans="7:7" ht="14.25" customHeight="1">
      <c r="G399" s="16"/>
    </row>
    <row r="400" spans="7:7" ht="14.25" customHeight="1">
      <c r="G400" s="16"/>
    </row>
    <row r="401" spans="7:7" ht="14.25" customHeight="1">
      <c r="G401" s="16"/>
    </row>
    <row r="402" spans="7:7" ht="14.25" customHeight="1">
      <c r="G402" s="16"/>
    </row>
    <row r="403" spans="7:7" ht="14.25" customHeight="1">
      <c r="G403" s="16"/>
    </row>
    <row r="404" spans="7:7" ht="14.25" customHeight="1">
      <c r="G404" s="16"/>
    </row>
    <row r="405" spans="7:7" ht="14.25" customHeight="1">
      <c r="G405" s="16"/>
    </row>
    <row r="406" spans="7:7" ht="14.25" customHeight="1">
      <c r="G406" s="16"/>
    </row>
    <row r="407" spans="7:7" ht="14.25" customHeight="1">
      <c r="G407" s="16"/>
    </row>
    <row r="408" spans="7:7" ht="14.25" customHeight="1">
      <c r="G408" s="16"/>
    </row>
    <row r="409" spans="7:7" ht="14.25" customHeight="1">
      <c r="G409" s="16"/>
    </row>
    <row r="410" spans="7:7" ht="14.25" customHeight="1">
      <c r="G410" s="16"/>
    </row>
    <row r="411" spans="7:7" ht="14.25" customHeight="1">
      <c r="G411" s="16"/>
    </row>
    <row r="412" spans="7:7" ht="14.25" customHeight="1">
      <c r="G412" s="16"/>
    </row>
    <row r="413" spans="7:7" ht="14.25" customHeight="1">
      <c r="G413" s="16"/>
    </row>
    <row r="414" spans="7:7" ht="14.25" customHeight="1">
      <c r="G414" s="16"/>
    </row>
    <row r="415" spans="7:7" ht="14.25" customHeight="1">
      <c r="G415" s="16"/>
    </row>
    <row r="416" spans="7:7" ht="14.25" customHeight="1">
      <c r="G416" s="16"/>
    </row>
    <row r="417" spans="7:7" ht="14.25" customHeight="1">
      <c r="G417" s="16"/>
    </row>
    <row r="418" spans="7:7" ht="14.25" customHeight="1">
      <c r="G418" s="16"/>
    </row>
    <row r="419" spans="7:7" ht="14.25" customHeight="1">
      <c r="G419" s="16"/>
    </row>
    <row r="420" spans="7:7" ht="14.25" customHeight="1">
      <c r="G420" s="16"/>
    </row>
    <row r="421" spans="7:7" ht="14.25" customHeight="1">
      <c r="G421" s="16"/>
    </row>
    <row r="422" spans="7:7" ht="14.25" customHeight="1">
      <c r="G422" s="16"/>
    </row>
    <row r="423" spans="7:7" ht="14.25" customHeight="1">
      <c r="G423" s="16"/>
    </row>
    <row r="424" spans="7:7" ht="14.25" customHeight="1">
      <c r="G424" s="16"/>
    </row>
    <row r="425" spans="7:7" ht="14.25" customHeight="1">
      <c r="G425" s="16"/>
    </row>
    <row r="426" spans="7:7" ht="14.25" customHeight="1">
      <c r="G426" s="16"/>
    </row>
    <row r="427" spans="7:7" ht="14.25" customHeight="1">
      <c r="G427" s="16"/>
    </row>
    <row r="428" spans="7:7" ht="14.25" customHeight="1">
      <c r="G428" s="16"/>
    </row>
    <row r="429" spans="7:7" ht="14.25" customHeight="1">
      <c r="G429" s="16"/>
    </row>
    <row r="430" spans="7:7" ht="14.25" customHeight="1">
      <c r="G430" s="16"/>
    </row>
    <row r="431" spans="7:7" ht="14.25" customHeight="1">
      <c r="G431" s="16"/>
    </row>
    <row r="432" spans="7:7" ht="14.25" customHeight="1">
      <c r="G432" s="16"/>
    </row>
    <row r="433" spans="7:7" ht="14.25" customHeight="1">
      <c r="G433" s="16"/>
    </row>
    <row r="434" spans="7:7" ht="14.25" customHeight="1">
      <c r="G434" s="16"/>
    </row>
    <row r="435" spans="7:7" ht="14.25" customHeight="1">
      <c r="G435" s="16"/>
    </row>
    <row r="436" spans="7:7" ht="14.25" customHeight="1">
      <c r="G436" s="16"/>
    </row>
    <row r="437" spans="7:7" ht="14.25" customHeight="1">
      <c r="G437" s="16"/>
    </row>
    <row r="438" spans="7:7" ht="14.25" customHeight="1">
      <c r="G438" s="16"/>
    </row>
    <row r="439" spans="7:7" ht="14.25" customHeight="1">
      <c r="G439" s="16"/>
    </row>
    <row r="440" spans="7:7" ht="14.25" customHeight="1">
      <c r="G440" s="16"/>
    </row>
    <row r="441" spans="7:7" ht="14.25" customHeight="1">
      <c r="G441" s="16"/>
    </row>
    <row r="442" spans="7:7" ht="14.25" customHeight="1">
      <c r="G442" s="16"/>
    </row>
    <row r="443" spans="7:7" ht="14.25" customHeight="1">
      <c r="G443" s="16"/>
    </row>
    <row r="444" spans="7:7" ht="14.25" customHeight="1">
      <c r="G444" s="16"/>
    </row>
    <row r="445" spans="7:7" ht="14.25" customHeight="1">
      <c r="G445" s="16"/>
    </row>
    <row r="446" spans="7:7" ht="14.25" customHeight="1">
      <c r="G446" s="16"/>
    </row>
    <row r="447" spans="7:7" ht="14.25" customHeight="1">
      <c r="G447" s="16"/>
    </row>
    <row r="448" spans="7:7" ht="14.25" customHeight="1">
      <c r="G448" s="16"/>
    </row>
    <row r="449" spans="7:7" ht="14.25" customHeight="1">
      <c r="G449" s="16"/>
    </row>
    <row r="450" spans="7:7" ht="14.25" customHeight="1">
      <c r="G450" s="16"/>
    </row>
    <row r="451" spans="7:7" ht="14.25" customHeight="1">
      <c r="G451" s="16"/>
    </row>
    <row r="452" spans="7:7" ht="14.25" customHeight="1">
      <c r="G452" s="16"/>
    </row>
    <row r="453" spans="7:7" ht="14.25" customHeight="1">
      <c r="G453" s="16"/>
    </row>
    <row r="454" spans="7:7" ht="14.25" customHeight="1">
      <c r="G454" s="16"/>
    </row>
    <row r="455" spans="7:7" ht="14.25" customHeight="1">
      <c r="G455" s="16"/>
    </row>
    <row r="456" spans="7:7" ht="14.25" customHeight="1">
      <c r="G456" s="16"/>
    </row>
    <row r="457" spans="7:7" ht="14.25" customHeight="1">
      <c r="G457" s="16"/>
    </row>
    <row r="458" spans="7:7" ht="14.25" customHeight="1">
      <c r="G458" s="16"/>
    </row>
    <row r="459" spans="7:7" ht="14.25" customHeight="1">
      <c r="G459" s="16"/>
    </row>
    <row r="460" spans="7:7" ht="14.25" customHeight="1">
      <c r="G460" s="16"/>
    </row>
    <row r="461" spans="7:7" ht="14.25" customHeight="1">
      <c r="G461" s="16"/>
    </row>
    <row r="462" spans="7:7" ht="14.25" customHeight="1">
      <c r="G462" s="16"/>
    </row>
    <row r="463" spans="7:7" ht="14.25" customHeight="1">
      <c r="G463" s="16"/>
    </row>
    <row r="464" spans="7:7" ht="14.25" customHeight="1">
      <c r="G464" s="16"/>
    </row>
    <row r="465" spans="7:7" ht="14.25" customHeight="1">
      <c r="G465" s="16"/>
    </row>
    <row r="466" spans="7:7" ht="14.25" customHeight="1">
      <c r="G466" s="16"/>
    </row>
    <row r="467" spans="7:7" ht="14.25" customHeight="1">
      <c r="G467" s="16"/>
    </row>
    <row r="468" spans="7:7" ht="14.25" customHeight="1">
      <c r="G468" s="16"/>
    </row>
    <row r="469" spans="7:7" ht="14.25" customHeight="1">
      <c r="G469" s="16"/>
    </row>
    <row r="470" spans="7:7" ht="14.25" customHeight="1">
      <c r="G470" s="16"/>
    </row>
    <row r="471" spans="7:7" ht="14.25" customHeight="1">
      <c r="G471" s="16"/>
    </row>
    <row r="472" spans="7:7" ht="14.25" customHeight="1">
      <c r="G472" s="16"/>
    </row>
    <row r="473" spans="7:7" ht="14.25" customHeight="1">
      <c r="G473" s="16"/>
    </row>
    <row r="474" spans="7:7" ht="14.25" customHeight="1">
      <c r="G474" s="16"/>
    </row>
    <row r="475" spans="7:7" ht="14.25" customHeight="1">
      <c r="G475" s="16"/>
    </row>
    <row r="476" spans="7:7" ht="14.25" customHeight="1">
      <c r="G476" s="16"/>
    </row>
    <row r="477" spans="7:7" ht="14.25" customHeight="1">
      <c r="G477" s="16"/>
    </row>
    <row r="478" spans="7:7" ht="14.25" customHeight="1">
      <c r="G478" s="16"/>
    </row>
    <row r="479" spans="7:7" ht="14.25" customHeight="1">
      <c r="G479" s="16"/>
    </row>
    <row r="480" spans="7:7" ht="14.25" customHeight="1">
      <c r="G480" s="16"/>
    </row>
    <row r="481" spans="7:7" ht="14.25" customHeight="1">
      <c r="G481" s="16"/>
    </row>
    <row r="482" spans="7:7" ht="14.25" customHeight="1">
      <c r="G482" s="16"/>
    </row>
    <row r="483" spans="7:7" ht="14.25" customHeight="1">
      <c r="G483" s="16"/>
    </row>
    <row r="484" spans="7:7" ht="14.25" customHeight="1">
      <c r="G484" s="16"/>
    </row>
    <row r="485" spans="7:7" ht="14.25" customHeight="1">
      <c r="G485" s="16"/>
    </row>
    <row r="486" spans="7:7" ht="14.25" customHeight="1">
      <c r="G486" s="16"/>
    </row>
    <row r="487" spans="7:7" ht="14.25" customHeight="1">
      <c r="G487" s="16"/>
    </row>
    <row r="488" spans="7:7" ht="14.25" customHeight="1">
      <c r="G488" s="16"/>
    </row>
    <row r="489" spans="7:7" ht="14.25" customHeight="1">
      <c r="G489" s="16"/>
    </row>
    <row r="490" spans="7:7" ht="14.25" customHeight="1">
      <c r="G490" s="16"/>
    </row>
    <row r="491" spans="7:7" ht="14.25" customHeight="1">
      <c r="G491" s="16"/>
    </row>
    <row r="492" spans="7:7" ht="14.25" customHeight="1">
      <c r="G492" s="16"/>
    </row>
    <row r="493" spans="7:7" ht="14.25" customHeight="1">
      <c r="G493" s="16"/>
    </row>
    <row r="494" spans="7:7" ht="14.25" customHeight="1">
      <c r="G494" s="16"/>
    </row>
    <row r="495" spans="7:7" ht="14.25" customHeight="1">
      <c r="G495" s="16"/>
    </row>
    <row r="496" spans="7:7" ht="14.25" customHeight="1">
      <c r="G496" s="16"/>
    </row>
    <row r="497" spans="7:7" ht="14.25" customHeight="1">
      <c r="G497" s="16"/>
    </row>
    <row r="498" spans="7:7" ht="14.25" customHeight="1">
      <c r="G498" s="16"/>
    </row>
    <row r="499" spans="7:7" ht="14.25" customHeight="1">
      <c r="G499" s="16"/>
    </row>
    <row r="500" spans="7:7" ht="14.25" customHeight="1">
      <c r="G500" s="16"/>
    </row>
    <row r="501" spans="7:7" ht="14.25" customHeight="1">
      <c r="G501" s="16"/>
    </row>
    <row r="502" spans="7:7" ht="14.25" customHeight="1">
      <c r="G502" s="16"/>
    </row>
    <row r="503" spans="7:7" ht="14.25" customHeight="1">
      <c r="G503" s="16"/>
    </row>
    <row r="504" spans="7:7" ht="14.25" customHeight="1">
      <c r="G504" s="16"/>
    </row>
    <row r="505" spans="7:7" ht="14.25" customHeight="1">
      <c r="G505" s="16"/>
    </row>
    <row r="506" spans="7:7" ht="14.25" customHeight="1">
      <c r="G506" s="16"/>
    </row>
    <row r="507" spans="7:7" ht="14.25" customHeight="1">
      <c r="G507" s="16"/>
    </row>
    <row r="508" spans="7:7" ht="14.25" customHeight="1">
      <c r="G508" s="16"/>
    </row>
    <row r="509" spans="7:7" ht="14.25" customHeight="1">
      <c r="G509" s="16"/>
    </row>
    <row r="510" spans="7:7" ht="14.25" customHeight="1">
      <c r="G510" s="16"/>
    </row>
    <row r="511" spans="7:7" ht="14.25" customHeight="1">
      <c r="G511" s="16"/>
    </row>
    <row r="512" spans="7:7" ht="14.25" customHeight="1">
      <c r="G512" s="16"/>
    </row>
    <row r="513" spans="7:7" ht="14.25" customHeight="1">
      <c r="G513" s="16"/>
    </row>
    <row r="514" spans="7:7" ht="14.25" customHeight="1">
      <c r="G514" s="16"/>
    </row>
    <row r="515" spans="7:7" ht="14.25" customHeight="1">
      <c r="G515" s="16"/>
    </row>
    <row r="516" spans="7:7" ht="14.25" customHeight="1">
      <c r="G516" s="16"/>
    </row>
    <row r="517" spans="7:7" ht="14.25" customHeight="1">
      <c r="G517" s="16"/>
    </row>
    <row r="518" spans="7:7" ht="14.25" customHeight="1">
      <c r="G518" s="16"/>
    </row>
    <row r="519" spans="7:7" ht="14.25" customHeight="1">
      <c r="G519" s="16"/>
    </row>
    <row r="520" spans="7:7" ht="14.25" customHeight="1">
      <c r="G520" s="16"/>
    </row>
    <row r="521" spans="7:7" ht="14.25" customHeight="1">
      <c r="G521" s="16"/>
    </row>
    <row r="522" spans="7:7" ht="14.25" customHeight="1">
      <c r="G522" s="16"/>
    </row>
    <row r="523" spans="7:7" ht="14.25" customHeight="1">
      <c r="G523" s="16"/>
    </row>
    <row r="524" spans="7:7" ht="14.25" customHeight="1">
      <c r="G524" s="16"/>
    </row>
    <row r="525" spans="7:7" ht="14.25" customHeight="1">
      <c r="G525" s="16"/>
    </row>
    <row r="526" spans="7:7" ht="14.25" customHeight="1">
      <c r="G526" s="16"/>
    </row>
    <row r="527" spans="7:7" ht="14.25" customHeight="1">
      <c r="G527" s="16"/>
    </row>
    <row r="528" spans="7:7" ht="14.25" customHeight="1">
      <c r="G528" s="16"/>
    </row>
    <row r="529" spans="7:7" ht="14.25" customHeight="1">
      <c r="G529" s="16"/>
    </row>
    <row r="530" spans="7:7" ht="14.25" customHeight="1">
      <c r="G530" s="16"/>
    </row>
    <row r="531" spans="7:7" ht="14.25" customHeight="1">
      <c r="G531" s="16"/>
    </row>
    <row r="532" spans="7:7" ht="14.25" customHeight="1">
      <c r="G532" s="16"/>
    </row>
    <row r="533" spans="7:7" ht="14.25" customHeight="1">
      <c r="G533" s="16"/>
    </row>
    <row r="534" spans="7:7" ht="14.25" customHeight="1">
      <c r="G534" s="16"/>
    </row>
    <row r="535" spans="7:7" ht="14.25" customHeight="1">
      <c r="G535" s="16"/>
    </row>
    <row r="536" spans="7:7" ht="14.25" customHeight="1">
      <c r="G536" s="16"/>
    </row>
    <row r="537" spans="7:7" ht="14.25" customHeight="1">
      <c r="G537" s="16"/>
    </row>
    <row r="538" spans="7:7" ht="14.25" customHeight="1">
      <c r="G538" s="16"/>
    </row>
    <row r="539" spans="7:7" ht="14.25" customHeight="1">
      <c r="G539" s="16"/>
    </row>
    <row r="540" spans="7:7" ht="14.25" customHeight="1">
      <c r="G540" s="16"/>
    </row>
    <row r="541" spans="7:7" ht="14.25" customHeight="1">
      <c r="G541" s="16"/>
    </row>
    <row r="542" spans="7:7" ht="14.25" customHeight="1">
      <c r="G542" s="16"/>
    </row>
    <row r="543" spans="7:7" ht="14.25" customHeight="1">
      <c r="G543" s="16"/>
    </row>
    <row r="544" spans="7:7" ht="14.25" customHeight="1">
      <c r="G544" s="16"/>
    </row>
    <row r="545" spans="7:7" ht="14.25" customHeight="1">
      <c r="G545" s="16"/>
    </row>
    <row r="546" spans="7:7" ht="14.25" customHeight="1">
      <c r="G546" s="16"/>
    </row>
    <row r="547" spans="7:7" ht="14.25" customHeight="1">
      <c r="G547" s="16"/>
    </row>
    <row r="548" spans="7:7" ht="14.25" customHeight="1">
      <c r="G548" s="16"/>
    </row>
    <row r="549" spans="7:7" ht="14.25" customHeight="1">
      <c r="G549" s="16"/>
    </row>
    <row r="550" spans="7:7" ht="14.25" customHeight="1">
      <c r="G550" s="16"/>
    </row>
    <row r="551" spans="7:7" ht="14.25" customHeight="1">
      <c r="G551" s="16"/>
    </row>
    <row r="552" spans="7:7" ht="14.25" customHeight="1">
      <c r="G552" s="16"/>
    </row>
    <row r="553" spans="7:7" ht="14.25" customHeight="1">
      <c r="G553" s="16"/>
    </row>
    <row r="554" spans="7:7" ht="14.25" customHeight="1">
      <c r="G554" s="16"/>
    </row>
    <row r="555" spans="7:7" ht="14.25" customHeight="1">
      <c r="G555" s="16"/>
    </row>
    <row r="556" spans="7:7" ht="14.25" customHeight="1">
      <c r="G556" s="16"/>
    </row>
    <row r="557" spans="7:7" ht="14.25" customHeight="1">
      <c r="G557" s="16"/>
    </row>
    <row r="558" spans="7:7" ht="14.25" customHeight="1">
      <c r="G558" s="16"/>
    </row>
    <row r="559" spans="7:7" ht="14.25" customHeight="1">
      <c r="G559" s="16"/>
    </row>
    <row r="560" spans="7:7" ht="14.25" customHeight="1">
      <c r="G560" s="16"/>
    </row>
    <row r="561" spans="7:7" ht="14.25" customHeight="1">
      <c r="G561" s="16"/>
    </row>
    <row r="562" spans="7:7" ht="14.25" customHeight="1">
      <c r="G562" s="16"/>
    </row>
    <row r="563" spans="7:7" ht="14.25" customHeight="1">
      <c r="G563" s="16"/>
    </row>
    <row r="564" spans="7:7" ht="14.25" customHeight="1">
      <c r="G564" s="16"/>
    </row>
    <row r="565" spans="7:7" ht="14.25" customHeight="1">
      <c r="G565" s="16"/>
    </row>
    <row r="566" spans="7:7" ht="14.25" customHeight="1">
      <c r="G566" s="16"/>
    </row>
    <row r="567" spans="7:7" ht="14.25" customHeight="1">
      <c r="G567" s="16"/>
    </row>
    <row r="568" spans="7:7" ht="14.25" customHeight="1">
      <c r="G568" s="16"/>
    </row>
    <row r="569" spans="7:7" ht="14.25" customHeight="1">
      <c r="G569" s="16"/>
    </row>
    <row r="570" spans="7:7" ht="14.25" customHeight="1">
      <c r="G570" s="16"/>
    </row>
    <row r="571" spans="7:7" ht="14.25" customHeight="1">
      <c r="G571" s="16"/>
    </row>
    <row r="572" spans="7:7" ht="14.25" customHeight="1">
      <c r="G572" s="16"/>
    </row>
    <row r="573" spans="7:7" ht="14.25" customHeight="1">
      <c r="G573" s="16"/>
    </row>
    <row r="574" spans="7:7" ht="14.25" customHeight="1">
      <c r="G574" s="16"/>
    </row>
    <row r="575" spans="7:7" ht="14.25" customHeight="1">
      <c r="G575" s="16"/>
    </row>
    <row r="576" spans="7:7" ht="14.25" customHeight="1">
      <c r="G576" s="16"/>
    </row>
    <row r="577" spans="7:7" ht="14.25" customHeight="1">
      <c r="G577" s="16"/>
    </row>
    <row r="578" spans="7:7" ht="14.25" customHeight="1">
      <c r="G578" s="16"/>
    </row>
    <row r="579" spans="7:7" ht="14.25" customHeight="1">
      <c r="G579" s="16"/>
    </row>
    <row r="580" spans="7:7" ht="14.25" customHeight="1">
      <c r="G580" s="16"/>
    </row>
    <row r="581" spans="7:7" ht="14.25" customHeight="1">
      <c r="G581" s="16"/>
    </row>
    <row r="582" spans="7:7" ht="14.25" customHeight="1">
      <c r="G582" s="16"/>
    </row>
    <row r="583" spans="7:7" ht="14.25" customHeight="1">
      <c r="G583" s="16"/>
    </row>
    <row r="584" spans="7:7" ht="14.25" customHeight="1">
      <c r="G584" s="16"/>
    </row>
    <row r="585" spans="7:7" ht="14.25" customHeight="1">
      <c r="G585" s="16"/>
    </row>
    <row r="586" spans="7:7" ht="14.25" customHeight="1">
      <c r="G586" s="16"/>
    </row>
    <row r="587" spans="7:7" ht="14.25" customHeight="1">
      <c r="G587" s="16"/>
    </row>
    <row r="588" spans="7:7" ht="14.25" customHeight="1">
      <c r="G588" s="16"/>
    </row>
    <row r="589" spans="7:7" ht="14.25" customHeight="1">
      <c r="G589" s="16"/>
    </row>
    <row r="590" spans="7:7" ht="14.25" customHeight="1">
      <c r="G590" s="16"/>
    </row>
    <row r="591" spans="7:7" ht="14.25" customHeight="1">
      <c r="G591" s="16"/>
    </row>
    <row r="592" spans="7:7" ht="14.25" customHeight="1">
      <c r="G592" s="16"/>
    </row>
    <row r="593" spans="7:7" ht="14.25" customHeight="1">
      <c r="G593" s="16"/>
    </row>
    <row r="594" spans="7:7" ht="14.25" customHeight="1">
      <c r="G594" s="16"/>
    </row>
    <row r="595" spans="7:7" ht="14.25" customHeight="1">
      <c r="G595" s="16"/>
    </row>
    <row r="596" spans="7:7" ht="14.25" customHeight="1">
      <c r="G596" s="16"/>
    </row>
    <row r="597" spans="7:7" ht="14.25" customHeight="1">
      <c r="G597" s="16"/>
    </row>
    <row r="598" spans="7:7" ht="14.25" customHeight="1">
      <c r="G598" s="16"/>
    </row>
    <row r="599" spans="7:7" ht="14.25" customHeight="1">
      <c r="G599" s="16"/>
    </row>
    <row r="600" spans="7:7" ht="14.25" customHeight="1">
      <c r="G600" s="16"/>
    </row>
    <row r="601" spans="7:7" ht="14.25" customHeight="1">
      <c r="G601" s="16"/>
    </row>
    <row r="602" spans="7:7" ht="14.25" customHeight="1">
      <c r="G602" s="16"/>
    </row>
    <row r="603" spans="7:7" ht="14.25" customHeight="1">
      <c r="G603" s="16"/>
    </row>
    <row r="604" spans="7:7" ht="14.25" customHeight="1">
      <c r="G604" s="16"/>
    </row>
    <row r="605" spans="7:7" ht="14.25" customHeight="1">
      <c r="G605" s="16"/>
    </row>
    <row r="606" spans="7:7" ht="14.25" customHeight="1">
      <c r="G606" s="16"/>
    </row>
    <row r="607" spans="7:7" ht="14.25" customHeight="1">
      <c r="G607" s="16"/>
    </row>
    <row r="608" spans="7:7" ht="14.25" customHeight="1">
      <c r="G608" s="16"/>
    </row>
    <row r="609" spans="7:7" ht="14.25" customHeight="1">
      <c r="G609" s="16"/>
    </row>
    <row r="610" spans="7:7" ht="14.25" customHeight="1">
      <c r="G610" s="16"/>
    </row>
    <row r="611" spans="7:7" ht="14.25" customHeight="1">
      <c r="G611" s="16"/>
    </row>
    <row r="612" spans="7:7" ht="14.25" customHeight="1">
      <c r="G612" s="16"/>
    </row>
    <row r="613" spans="7:7" ht="14.25" customHeight="1">
      <c r="G613" s="16"/>
    </row>
    <row r="614" spans="7:7" ht="14.25" customHeight="1">
      <c r="G614" s="16"/>
    </row>
    <row r="615" spans="7:7" ht="14.25" customHeight="1">
      <c r="G615" s="16"/>
    </row>
    <row r="616" spans="7:7" ht="14.25" customHeight="1">
      <c r="G616" s="16"/>
    </row>
    <row r="617" spans="7:7" ht="14.25" customHeight="1">
      <c r="G617" s="16"/>
    </row>
    <row r="618" spans="7:7" ht="14.25" customHeight="1">
      <c r="G618" s="16"/>
    </row>
    <row r="619" spans="7:7" ht="14.25" customHeight="1">
      <c r="G619" s="16"/>
    </row>
    <row r="620" spans="7:7" ht="14.25" customHeight="1">
      <c r="G620" s="16"/>
    </row>
    <row r="621" spans="7:7" ht="14.25" customHeight="1">
      <c r="G621" s="16"/>
    </row>
    <row r="622" spans="7:7" ht="14.25" customHeight="1">
      <c r="G622" s="16"/>
    </row>
    <row r="623" spans="7:7" ht="14.25" customHeight="1">
      <c r="G623" s="16"/>
    </row>
    <row r="624" spans="7:7" ht="14.25" customHeight="1">
      <c r="G624" s="16"/>
    </row>
    <row r="625" spans="7:7" ht="14.25" customHeight="1">
      <c r="G625" s="16"/>
    </row>
    <row r="626" spans="7:7" ht="14.25" customHeight="1">
      <c r="G626" s="16"/>
    </row>
    <row r="627" spans="7:7" ht="14.25" customHeight="1">
      <c r="G627" s="16"/>
    </row>
    <row r="628" spans="7:7" ht="14.25" customHeight="1">
      <c r="G628" s="16"/>
    </row>
    <row r="629" spans="7:7" ht="14.25" customHeight="1">
      <c r="G629" s="16"/>
    </row>
    <row r="630" spans="7:7" ht="14.25" customHeight="1">
      <c r="G630" s="16"/>
    </row>
    <row r="631" spans="7:7" ht="14.25" customHeight="1">
      <c r="G631" s="16"/>
    </row>
    <row r="632" spans="7:7" ht="14.25" customHeight="1">
      <c r="G632" s="16"/>
    </row>
    <row r="633" spans="7:7" ht="14.25" customHeight="1">
      <c r="G633" s="16"/>
    </row>
    <row r="634" spans="7:7" ht="14.25" customHeight="1">
      <c r="G634" s="16"/>
    </row>
    <row r="635" spans="7:7" ht="14.25" customHeight="1">
      <c r="G635" s="16"/>
    </row>
    <row r="636" spans="7:7" ht="14.25" customHeight="1">
      <c r="G636" s="16"/>
    </row>
    <row r="637" spans="7:7" ht="14.25" customHeight="1">
      <c r="G637" s="16"/>
    </row>
    <row r="638" spans="7:7" ht="14.25" customHeight="1">
      <c r="G638" s="16"/>
    </row>
    <row r="639" spans="7:7" ht="14.25" customHeight="1">
      <c r="G639" s="16"/>
    </row>
    <row r="640" spans="7:7" ht="14.25" customHeight="1">
      <c r="G640" s="16"/>
    </row>
    <row r="641" spans="7:7" ht="14.25" customHeight="1">
      <c r="G641" s="16"/>
    </row>
    <row r="642" spans="7:7" ht="14.25" customHeight="1">
      <c r="G642" s="16"/>
    </row>
    <row r="643" spans="7:7" ht="14.25" customHeight="1">
      <c r="G643" s="16"/>
    </row>
    <row r="644" spans="7:7" ht="14.25" customHeight="1">
      <c r="G644" s="16"/>
    </row>
    <row r="645" spans="7:7" ht="14.25" customHeight="1">
      <c r="G645" s="16"/>
    </row>
    <row r="646" spans="7:7" ht="14.25" customHeight="1">
      <c r="G646" s="16"/>
    </row>
    <row r="647" spans="7:7" ht="14.25" customHeight="1">
      <c r="G647" s="16"/>
    </row>
    <row r="648" spans="7:7" ht="14.25" customHeight="1">
      <c r="G648" s="16"/>
    </row>
    <row r="649" spans="7:7" ht="14.25" customHeight="1">
      <c r="G649" s="16"/>
    </row>
    <row r="650" spans="7:7" ht="14.25" customHeight="1">
      <c r="G650" s="16"/>
    </row>
    <row r="651" spans="7:7" ht="14.25" customHeight="1">
      <c r="G651" s="16"/>
    </row>
    <row r="652" spans="7:7" ht="14.25" customHeight="1">
      <c r="G652" s="16"/>
    </row>
    <row r="653" spans="7:7" ht="14.25" customHeight="1">
      <c r="G653" s="16"/>
    </row>
    <row r="654" spans="7:7" ht="14.25" customHeight="1">
      <c r="G654" s="16"/>
    </row>
    <row r="655" spans="7:7" ht="14.25" customHeight="1">
      <c r="G655" s="16"/>
    </row>
    <row r="656" spans="7:7" ht="14.25" customHeight="1">
      <c r="G656" s="16"/>
    </row>
    <row r="657" spans="7:7" ht="14.25" customHeight="1">
      <c r="G657" s="16"/>
    </row>
    <row r="658" spans="7:7" ht="14.25" customHeight="1">
      <c r="G658" s="16"/>
    </row>
    <row r="659" spans="7:7" ht="14.25" customHeight="1">
      <c r="G659" s="16"/>
    </row>
    <row r="660" spans="7:7" ht="14.25" customHeight="1">
      <c r="G660" s="16"/>
    </row>
    <row r="661" spans="7:7" ht="14.25" customHeight="1">
      <c r="G661" s="16"/>
    </row>
    <row r="662" spans="7:7" ht="14.25" customHeight="1">
      <c r="G662" s="16"/>
    </row>
    <row r="663" spans="7:7" ht="14.25" customHeight="1">
      <c r="G663" s="16"/>
    </row>
    <row r="664" spans="7:7" ht="14.25" customHeight="1">
      <c r="G664" s="16"/>
    </row>
    <row r="665" spans="7:7" ht="14.25" customHeight="1">
      <c r="G665" s="16"/>
    </row>
    <row r="666" spans="7:7" ht="14.25" customHeight="1">
      <c r="G666" s="16"/>
    </row>
    <row r="667" spans="7:7" ht="14.25" customHeight="1">
      <c r="G667" s="16"/>
    </row>
    <row r="668" spans="7:7" ht="14.25" customHeight="1">
      <c r="G668" s="16"/>
    </row>
    <row r="669" spans="7:7" ht="14.25" customHeight="1">
      <c r="G669" s="16"/>
    </row>
    <row r="670" spans="7:7" ht="14.25" customHeight="1">
      <c r="G670" s="16"/>
    </row>
    <row r="671" spans="7:7" ht="14.25" customHeight="1">
      <c r="G671" s="16"/>
    </row>
    <row r="672" spans="7:7" ht="14.25" customHeight="1">
      <c r="G672" s="16"/>
    </row>
    <row r="673" spans="7:7" ht="14.25" customHeight="1">
      <c r="G673" s="16"/>
    </row>
    <row r="674" spans="7:7" ht="14.25" customHeight="1">
      <c r="G674" s="16"/>
    </row>
    <row r="675" spans="7:7" ht="14.25" customHeight="1">
      <c r="G675" s="16"/>
    </row>
    <row r="676" spans="7:7" ht="14.25" customHeight="1">
      <c r="G676" s="16"/>
    </row>
    <row r="677" spans="7:7" ht="14.25" customHeight="1">
      <c r="G677" s="16"/>
    </row>
    <row r="678" spans="7:7" ht="14.25" customHeight="1">
      <c r="G678" s="16"/>
    </row>
    <row r="679" spans="7:7" ht="14.25" customHeight="1">
      <c r="G679" s="16"/>
    </row>
    <row r="680" spans="7:7" ht="14.25" customHeight="1">
      <c r="G680" s="16"/>
    </row>
    <row r="681" spans="7:7" ht="14.25" customHeight="1">
      <c r="G681" s="16"/>
    </row>
    <row r="682" spans="7:7" ht="14.25" customHeight="1">
      <c r="G682" s="16"/>
    </row>
    <row r="683" spans="7:7" ht="14.25" customHeight="1">
      <c r="G683" s="16"/>
    </row>
    <row r="684" spans="7:7" ht="14.25" customHeight="1">
      <c r="G684" s="16"/>
    </row>
    <row r="685" spans="7:7" ht="14.25" customHeight="1">
      <c r="G685" s="16"/>
    </row>
    <row r="686" spans="7:7" ht="14.25" customHeight="1">
      <c r="G686" s="16"/>
    </row>
    <row r="687" spans="7:7" ht="14.25" customHeight="1">
      <c r="G687" s="16"/>
    </row>
    <row r="688" spans="7:7" ht="14.25" customHeight="1">
      <c r="G688" s="16"/>
    </row>
    <row r="689" spans="7:7" ht="14.25" customHeight="1">
      <c r="G689" s="16"/>
    </row>
    <row r="690" spans="7:7" ht="14.25" customHeight="1">
      <c r="G690" s="16"/>
    </row>
    <row r="691" spans="7:7" ht="14.25" customHeight="1">
      <c r="G691" s="16"/>
    </row>
    <row r="692" spans="7:7" ht="14.25" customHeight="1">
      <c r="G692" s="16"/>
    </row>
    <row r="693" spans="7:7" ht="14.25" customHeight="1">
      <c r="G693" s="16"/>
    </row>
    <row r="694" spans="7:7" ht="14.25" customHeight="1">
      <c r="G694" s="16"/>
    </row>
    <row r="695" spans="7:7" ht="14.25" customHeight="1">
      <c r="G695" s="16"/>
    </row>
    <row r="696" spans="7:7" ht="14.25" customHeight="1">
      <c r="G696" s="16"/>
    </row>
    <row r="697" spans="7:7" ht="14.25" customHeight="1">
      <c r="G697" s="16"/>
    </row>
    <row r="698" spans="7:7" ht="14.25" customHeight="1">
      <c r="G698" s="16"/>
    </row>
    <row r="699" spans="7:7" ht="14.25" customHeight="1">
      <c r="G699" s="16"/>
    </row>
    <row r="700" spans="7:7" ht="14.25" customHeight="1">
      <c r="G700" s="16"/>
    </row>
    <row r="701" spans="7:7" ht="14.25" customHeight="1">
      <c r="G701" s="16"/>
    </row>
    <row r="702" spans="7:7" ht="14.25" customHeight="1">
      <c r="G702" s="16"/>
    </row>
    <row r="703" spans="7:7" ht="14.25" customHeight="1">
      <c r="G703" s="16"/>
    </row>
    <row r="704" spans="7:7" ht="14.25" customHeight="1">
      <c r="G704" s="16"/>
    </row>
    <row r="705" spans="7:7" ht="14.25" customHeight="1">
      <c r="G705" s="16"/>
    </row>
    <row r="706" spans="7:7" ht="14.25" customHeight="1">
      <c r="G706" s="16"/>
    </row>
    <row r="707" spans="7:7" ht="14.25" customHeight="1">
      <c r="G707" s="16"/>
    </row>
    <row r="708" spans="7:7" ht="14.25" customHeight="1">
      <c r="G708" s="16"/>
    </row>
    <row r="709" spans="7:7" ht="14.25" customHeight="1">
      <c r="G709" s="16"/>
    </row>
    <row r="710" spans="7:7" ht="14.25" customHeight="1">
      <c r="G710" s="16"/>
    </row>
    <row r="711" spans="7:7" ht="14.25" customHeight="1">
      <c r="G711" s="16"/>
    </row>
    <row r="712" spans="7:7" ht="14.25" customHeight="1">
      <c r="G712" s="16"/>
    </row>
    <row r="713" spans="7:7" ht="14.25" customHeight="1">
      <c r="G713" s="16"/>
    </row>
    <row r="714" spans="7:7" ht="14.25" customHeight="1">
      <c r="G714" s="16"/>
    </row>
    <row r="715" spans="7:7" ht="14.25" customHeight="1">
      <c r="G715" s="16"/>
    </row>
    <row r="716" spans="7:7" ht="14.25" customHeight="1">
      <c r="G716" s="16"/>
    </row>
    <row r="717" spans="7:7" ht="14.25" customHeight="1">
      <c r="G717" s="16"/>
    </row>
    <row r="718" spans="7:7" ht="14.25" customHeight="1">
      <c r="G718" s="16"/>
    </row>
    <row r="719" spans="7:7" ht="14.25" customHeight="1">
      <c r="G719" s="16"/>
    </row>
    <row r="720" spans="7:7" ht="14.25" customHeight="1">
      <c r="G720" s="16"/>
    </row>
    <row r="721" spans="7:7" ht="14.25" customHeight="1">
      <c r="G721" s="16"/>
    </row>
    <row r="722" spans="7:7" ht="14.25" customHeight="1">
      <c r="G722" s="16"/>
    </row>
    <row r="723" spans="7:7" ht="14.25" customHeight="1">
      <c r="G723" s="16"/>
    </row>
    <row r="724" spans="7:7" ht="14.25" customHeight="1">
      <c r="G724" s="16"/>
    </row>
    <row r="725" spans="7:7" ht="14.25" customHeight="1">
      <c r="G725" s="16"/>
    </row>
    <row r="726" spans="7:7" ht="14.25" customHeight="1">
      <c r="G726" s="16"/>
    </row>
    <row r="727" spans="7:7" ht="14.25" customHeight="1">
      <c r="G727" s="16"/>
    </row>
    <row r="728" spans="7:7" ht="14.25" customHeight="1">
      <c r="G728" s="16"/>
    </row>
    <row r="729" spans="7:7" ht="14.25" customHeight="1">
      <c r="G729" s="16"/>
    </row>
    <row r="730" spans="7:7" ht="14.25" customHeight="1">
      <c r="G730" s="16"/>
    </row>
    <row r="731" spans="7:7" ht="14.25" customHeight="1">
      <c r="G731" s="16"/>
    </row>
    <row r="732" spans="7:7" ht="14.25" customHeight="1">
      <c r="G732" s="16"/>
    </row>
    <row r="733" spans="7:7" ht="14.25" customHeight="1">
      <c r="G733" s="16"/>
    </row>
    <row r="734" spans="7:7" ht="14.25" customHeight="1">
      <c r="G734" s="16"/>
    </row>
    <row r="735" spans="7:7" ht="14.25" customHeight="1">
      <c r="G735" s="16"/>
    </row>
    <row r="736" spans="7:7" ht="14.25" customHeight="1">
      <c r="G736" s="16"/>
    </row>
    <row r="737" spans="7:7" ht="14.25" customHeight="1">
      <c r="G737" s="16"/>
    </row>
    <row r="738" spans="7:7" ht="14.25" customHeight="1">
      <c r="G738" s="16"/>
    </row>
    <row r="739" spans="7:7" ht="14.25" customHeight="1">
      <c r="G739" s="16"/>
    </row>
    <row r="740" spans="7:7" ht="14.25" customHeight="1">
      <c r="G740" s="16"/>
    </row>
    <row r="741" spans="7:7" ht="14.25" customHeight="1">
      <c r="G741" s="16"/>
    </row>
    <row r="742" spans="7:7" ht="14.25" customHeight="1">
      <c r="G742" s="16"/>
    </row>
    <row r="743" spans="7:7" ht="14.25" customHeight="1">
      <c r="G743" s="16"/>
    </row>
    <row r="744" spans="7:7" ht="14.25" customHeight="1">
      <c r="G744" s="16"/>
    </row>
    <row r="745" spans="7:7" ht="14.25" customHeight="1">
      <c r="G745" s="16"/>
    </row>
    <row r="746" spans="7:7" ht="14.25" customHeight="1">
      <c r="G746" s="16"/>
    </row>
    <row r="747" spans="7:7" ht="14.25" customHeight="1">
      <c r="G747" s="16"/>
    </row>
    <row r="748" spans="7:7" ht="14.25" customHeight="1">
      <c r="G748" s="16"/>
    </row>
    <row r="749" spans="7:7" ht="14.25" customHeight="1">
      <c r="G749" s="16"/>
    </row>
    <row r="750" spans="7:7" ht="14.25" customHeight="1">
      <c r="G750" s="16"/>
    </row>
    <row r="751" spans="7:7" ht="14.25" customHeight="1">
      <c r="G751" s="16"/>
    </row>
    <row r="752" spans="7:7" ht="14.25" customHeight="1">
      <c r="G752" s="16"/>
    </row>
    <row r="753" spans="7:7" ht="14.25" customHeight="1">
      <c r="G753" s="16"/>
    </row>
    <row r="754" spans="7:7" ht="14.25" customHeight="1">
      <c r="G754" s="16"/>
    </row>
    <row r="755" spans="7:7" ht="14.25" customHeight="1">
      <c r="G755" s="16"/>
    </row>
    <row r="756" spans="7:7" ht="14.25" customHeight="1">
      <c r="G756" s="16"/>
    </row>
    <row r="757" spans="7:7" ht="14.25" customHeight="1">
      <c r="G757" s="16"/>
    </row>
    <row r="758" spans="7:7" ht="14.25" customHeight="1">
      <c r="G758" s="16"/>
    </row>
    <row r="759" spans="7:7" ht="14.25" customHeight="1">
      <c r="G759" s="16"/>
    </row>
    <row r="760" spans="7:7" ht="14.25" customHeight="1">
      <c r="G760" s="16"/>
    </row>
    <row r="761" spans="7:7" ht="14.25" customHeight="1">
      <c r="G761" s="16"/>
    </row>
    <row r="762" spans="7:7" ht="14.25" customHeight="1">
      <c r="G762" s="16"/>
    </row>
    <row r="763" spans="7:7" ht="14.25" customHeight="1">
      <c r="G763" s="16"/>
    </row>
    <row r="764" spans="7:7" ht="14.25" customHeight="1">
      <c r="G764" s="16"/>
    </row>
    <row r="765" spans="7:7" ht="14.25" customHeight="1">
      <c r="G765" s="16"/>
    </row>
    <row r="766" spans="7:7" ht="14.25" customHeight="1">
      <c r="G766" s="16"/>
    </row>
    <row r="767" spans="7:7" ht="14.25" customHeight="1">
      <c r="G767" s="16"/>
    </row>
    <row r="768" spans="7:7" ht="14.25" customHeight="1">
      <c r="G768" s="16"/>
    </row>
    <row r="769" spans="7:7" ht="14.25" customHeight="1">
      <c r="G769" s="16"/>
    </row>
    <row r="770" spans="7:7" ht="14.25" customHeight="1">
      <c r="G770" s="16"/>
    </row>
    <row r="771" spans="7:7" ht="14.25" customHeight="1">
      <c r="G771" s="16"/>
    </row>
    <row r="772" spans="7:7" ht="14.25" customHeight="1">
      <c r="G772" s="16"/>
    </row>
    <row r="773" spans="7:7" ht="14.25" customHeight="1">
      <c r="G773" s="16"/>
    </row>
    <row r="774" spans="7:7" ht="14.25" customHeight="1">
      <c r="G774" s="16"/>
    </row>
    <row r="775" spans="7:7" ht="14.25" customHeight="1">
      <c r="G775" s="16"/>
    </row>
    <row r="776" spans="7:7" ht="14.25" customHeight="1">
      <c r="G776" s="16"/>
    </row>
    <row r="777" spans="7:7" ht="14.25" customHeight="1">
      <c r="G777" s="16"/>
    </row>
    <row r="778" spans="7:7" ht="14.25" customHeight="1">
      <c r="G778" s="16"/>
    </row>
    <row r="779" spans="7:7" ht="14.25" customHeight="1">
      <c r="G779" s="16"/>
    </row>
    <row r="780" spans="7:7" ht="14.25" customHeight="1">
      <c r="G780" s="16"/>
    </row>
    <row r="781" spans="7:7" ht="14.25" customHeight="1">
      <c r="G781" s="16"/>
    </row>
    <row r="782" spans="7:7" ht="14.25" customHeight="1">
      <c r="G782" s="16"/>
    </row>
    <row r="783" spans="7:7" ht="14.25" customHeight="1">
      <c r="G783" s="16"/>
    </row>
    <row r="784" spans="7:7" ht="14.25" customHeight="1">
      <c r="G784" s="16"/>
    </row>
    <row r="785" spans="7:7" ht="14.25" customHeight="1">
      <c r="G785" s="16"/>
    </row>
    <row r="786" spans="7:7" ht="14.25" customHeight="1">
      <c r="G786" s="16"/>
    </row>
    <row r="787" spans="7:7" ht="14.25" customHeight="1">
      <c r="G787" s="16"/>
    </row>
    <row r="788" spans="7:7" ht="14.25" customHeight="1">
      <c r="G788" s="16"/>
    </row>
    <row r="789" spans="7:7" ht="14.25" customHeight="1">
      <c r="G789" s="16"/>
    </row>
    <row r="790" spans="7:7" ht="14.25" customHeight="1">
      <c r="G790" s="16"/>
    </row>
    <row r="791" spans="7:7" ht="14.25" customHeight="1">
      <c r="G791" s="16"/>
    </row>
    <row r="792" spans="7:7" ht="14.25" customHeight="1">
      <c r="G792" s="16"/>
    </row>
    <row r="793" spans="7:7" ht="14.25" customHeight="1">
      <c r="G793" s="16"/>
    </row>
    <row r="794" spans="7:7" ht="14.25" customHeight="1">
      <c r="G794" s="16"/>
    </row>
    <row r="795" spans="7:7" ht="14.25" customHeight="1">
      <c r="G795" s="16"/>
    </row>
    <row r="796" spans="7:7" ht="14.25" customHeight="1">
      <c r="G796" s="16"/>
    </row>
    <row r="797" spans="7:7" ht="14.25" customHeight="1">
      <c r="G797" s="16"/>
    </row>
    <row r="798" spans="7:7" ht="14.25" customHeight="1">
      <c r="G798" s="16"/>
    </row>
    <row r="799" spans="7:7" ht="14.25" customHeight="1">
      <c r="G799" s="16"/>
    </row>
    <row r="800" spans="7:7" ht="14.25" customHeight="1">
      <c r="G800" s="16"/>
    </row>
    <row r="801" spans="7:7" ht="14.25" customHeight="1">
      <c r="G801" s="16"/>
    </row>
    <row r="802" spans="7:7" ht="14.25" customHeight="1">
      <c r="G802" s="16"/>
    </row>
    <row r="803" spans="7:7" ht="14.25" customHeight="1">
      <c r="G803" s="16"/>
    </row>
    <row r="804" spans="7:7" ht="14.25" customHeight="1">
      <c r="G804" s="16"/>
    </row>
    <row r="805" spans="7:7" ht="14.25" customHeight="1">
      <c r="G805" s="16"/>
    </row>
    <row r="806" spans="7:7" ht="14.25" customHeight="1">
      <c r="G806" s="16"/>
    </row>
    <row r="807" spans="7:7" ht="14.25" customHeight="1">
      <c r="G807" s="16"/>
    </row>
    <row r="808" spans="7:7" ht="14.25" customHeight="1">
      <c r="G808" s="16"/>
    </row>
    <row r="809" spans="7:7" ht="14.25" customHeight="1">
      <c r="G809" s="16"/>
    </row>
    <row r="810" spans="7:7" ht="14.25" customHeight="1">
      <c r="G810" s="16"/>
    </row>
    <row r="811" spans="7:7" ht="14.25" customHeight="1">
      <c r="G811" s="16"/>
    </row>
    <row r="812" spans="7:7" ht="14.25" customHeight="1">
      <c r="G812" s="16"/>
    </row>
    <row r="813" spans="7:7" ht="14.25" customHeight="1">
      <c r="G813" s="16"/>
    </row>
    <row r="814" spans="7:7" ht="14.25" customHeight="1">
      <c r="G814" s="16"/>
    </row>
    <row r="815" spans="7:7" ht="14.25" customHeight="1">
      <c r="G815" s="16"/>
    </row>
    <row r="816" spans="7:7" ht="14.25" customHeight="1">
      <c r="G816" s="16"/>
    </row>
    <row r="817" spans="7:7" ht="14.25" customHeight="1">
      <c r="G817" s="16"/>
    </row>
    <row r="818" spans="7:7" ht="14.25" customHeight="1">
      <c r="G818" s="16"/>
    </row>
    <row r="819" spans="7:7" ht="14.25" customHeight="1">
      <c r="G819" s="16"/>
    </row>
    <row r="820" spans="7:7" ht="14.25" customHeight="1">
      <c r="G820" s="16"/>
    </row>
    <row r="821" spans="7:7" ht="14.25" customHeight="1">
      <c r="G821" s="16"/>
    </row>
    <row r="822" spans="7:7" ht="14.25" customHeight="1">
      <c r="G822" s="16"/>
    </row>
    <row r="823" spans="7:7" ht="14.25" customHeight="1">
      <c r="G823" s="16"/>
    </row>
    <row r="824" spans="7:7" ht="14.25" customHeight="1">
      <c r="G824" s="16"/>
    </row>
    <row r="825" spans="7:7" ht="14.25" customHeight="1">
      <c r="G825" s="16"/>
    </row>
    <row r="826" spans="7:7" ht="14.25" customHeight="1">
      <c r="G826" s="16"/>
    </row>
    <row r="827" spans="7:7" ht="14.25" customHeight="1">
      <c r="G827" s="16"/>
    </row>
    <row r="828" spans="7:7" ht="14.25" customHeight="1">
      <c r="G828" s="16"/>
    </row>
    <row r="829" spans="7:7" ht="14.25" customHeight="1">
      <c r="G829" s="16"/>
    </row>
    <row r="830" spans="7:7" ht="14.25" customHeight="1">
      <c r="G830" s="16"/>
    </row>
    <row r="831" spans="7:7" ht="14.25" customHeight="1">
      <c r="G831" s="16"/>
    </row>
    <row r="832" spans="7:7" ht="14.25" customHeight="1">
      <c r="G832" s="16"/>
    </row>
    <row r="833" spans="7:7" ht="14.25" customHeight="1">
      <c r="G833" s="16"/>
    </row>
    <row r="834" spans="7:7" ht="14.25" customHeight="1">
      <c r="G834" s="16"/>
    </row>
    <row r="835" spans="7:7" ht="14.25" customHeight="1">
      <c r="G835" s="16"/>
    </row>
    <row r="836" spans="7:7" ht="14.25" customHeight="1">
      <c r="G836" s="16"/>
    </row>
    <row r="837" spans="7:7" ht="14.25" customHeight="1">
      <c r="G837" s="16"/>
    </row>
    <row r="838" spans="7:7" ht="14.25" customHeight="1">
      <c r="G838" s="16"/>
    </row>
    <row r="839" spans="7:7" ht="14.25" customHeight="1">
      <c r="G839" s="16"/>
    </row>
    <row r="840" spans="7:7" ht="14.25" customHeight="1">
      <c r="G840" s="16"/>
    </row>
    <row r="841" spans="7:7" ht="14.25" customHeight="1">
      <c r="G841" s="16"/>
    </row>
    <row r="842" spans="7:7" ht="14.25" customHeight="1">
      <c r="G842" s="16"/>
    </row>
    <row r="843" spans="7:7" ht="14.25" customHeight="1">
      <c r="G843" s="16"/>
    </row>
    <row r="844" spans="7:7" ht="14.25" customHeight="1">
      <c r="G844" s="16"/>
    </row>
    <row r="845" spans="7:7" ht="14.25" customHeight="1">
      <c r="G845" s="16"/>
    </row>
    <row r="846" spans="7:7" ht="14.25" customHeight="1">
      <c r="G846" s="16"/>
    </row>
    <row r="847" spans="7:7" ht="14.25" customHeight="1">
      <c r="G847" s="16"/>
    </row>
    <row r="848" spans="7:7" ht="14.25" customHeight="1">
      <c r="G848" s="16"/>
    </row>
    <row r="849" spans="7:7" ht="14.25" customHeight="1">
      <c r="G849" s="16"/>
    </row>
    <row r="850" spans="7:7" ht="14.25" customHeight="1">
      <c r="G850" s="16"/>
    </row>
    <row r="851" spans="7:7" ht="14.25" customHeight="1">
      <c r="G851" s="16"/>
    </row>
    <row r="852" spans="7:7" ht="14.25" customHeight="1">
      <c r="G852" s="16"/>
    </row>
    <row r="853" spans="7:7" ht="14.25" customHeight="1">
      <c r="G853" s="16"/>
    </row>
    <row r="854" spans="7:7" ht="14.25" customHeight="1">
      <c r="G854" s="16"/>
    </row>
    <row r="855" spans="7:7" ht="14.25" customHeight="1">
      <c r="G855" s="16"/>
    </row>
    <row r="856" spans="7:7" ht="14.25" customHeight="1">
      <c r="G856" s="16"/>
    </row>
    <row r="857" spans="7:7" ht="14.25" customHeight="1">
      <c r="G857" s="16"/>
    </row>
    <row r="858" spans="7:7" ht="14.25" customHeight="1">
      <c r="G858" s="16"/>
    </row>
    <row r="859" spans="7:7" ht="14.25" customHeight="1">
      <c r="G859" s="16"/>
    </row>
    <row r="860" spans="7:7" ht="14.25" customHeight="1">
      <c r="G860" s="16"/>
    </row>
    <row r="861" spans="7:7" ht="14.25" customHeight="1">
      <c r="G861" s="16"/>
    </row>
    <row r="862" spans="7:7" ht="14.25" customHeight="1">
      <c r="G862" s="16"/>
    </row>
    <row r="863" spans="7:7" ht="14.25" customHeight="1">
      <c r="G863" s="16"/>
    </row>
    <row r="864" spans="7:7" ht="14.25" customHeight="1">
      <c r="G864" s="16"/>
    </row>
    <row r="865" spans="7:7" ht="14.25" customHeight="1">
      <c r="G865" s="16"/>
    </row>
    <row r="866" spans="7:7" ht="14.25" customHeight="1">
      <c r="G866" s="16"/>
    </row>
    <row r="867" spans="7:7" ht="14.25" customHeight="1">
      <c r="G867" s="16"/>
    </row>
    <row r="868" spans="7:7" ht="14.25" customHeight="1">
      <c r="G868" s="16"/>
    </row>
    <row r="869" spans="7:7" ht="14.25" customHeight="1">
      <c r="G869" s="16"/>
    </row>
    <row r="870" spans="7:7" ht="14.25" customHeight="1">
      <c r="G870" s="16"/>
    </row>
    <row r="871" spans="7:7" ht="14.25" customHeight="1">
      <c r="G871" s="16"/>
    </row>
    <row r="872" spans="7:7" ht="14.25" customHeight="1">
      <c r="G872" s="16"/>
    </row>
    <row r="873" spans="7:7" ht="14.25" customHeight="1">
      <c r="G873" s="16"/>
    </row>
    <row r="874" spans="7:7" ht="14.25" customHeight="1">
      <c r="G874" s="16"/>
    </row>
    <row r="875" spans="7:7" ht="14.25" customHeight="1">
      <c r="G875" s="16"/>
    </row>
    <row r="876" spans="7:7" ht="14.25" customHeight="1">
      <c r="G876" s="16"/>
    </row>
    <row r="877" spans="7:7" ht="14.25" customHeight="1">
      <c r="G877" s="16"/>
    </row>
    <row r="878" spans="7:7" ht="14.25" customHeight="1">
      <c r="G878" s="16"/>
    </row>
    <row r="879" spans="7:7" ht="14.25" customHeight="1">
      <c r="G879" s="16"/>
    </row>
    <row r="880" spans="7:7" ht="14.25" customHeight="1">
      <c r="G880" s="16"/>
    </row>
    <row r="881" spans="7:7" ht="14.25" customHeight="1">
      <c r="G881" s="16"/>
    </row>
    <row r="882" spans="7:7" ht="14.25" customHeight="1">
      <c r="G882" s="16"/>
    </row>
    <row r="883" spans="7:7" ht="14.25" customHeight="1">
      <c r="G883" s="16"/>
    </row>
    <row r="884" spans="7:7" ht="14.25" customHeight="1">
      <c r="G884" s="16"/>
    </row>
    <row r="885" spans="7:7" ht="14.25" customHeight="1">
      <c r="G885" s="16"/>
    </row>
    <row r="886" spans="7:7" ht="14.25" customHeight="1">
      <c r="G886" s="16"/>
    </row>
    <row r="887" spans="7:7" ht="14.25" customHeight="1">
      <c r="G887" s="16"/>
    </row>
    <row r="888" spans="7:7" ht="14.25" customHeight="1">
      <c r="G888" s="16"/>
    </row>
    <row r="889" spans="7:7" ht="14.25" customHeight="1">
      <c r="G889" s="16"/>
    </row>
    <row r="890" spans="7:7" ht="14.25" customHeight="1">
      <c r="G890" s="16"/>
    </row>
    <row r="891" spans="7:7" ht="14.25" customHeight="1">
      <c r="G891" s="16"/>
    </row>
    <row r="892" spans="7:7" ht="14.25" customHeight="1">
      <c r="G892" s="16"/>
    </row>
    <row r="893" spans="7:7" ht="14.25" customHeight="1">
      <c r="G893" s="16"/>
    </row>
    <row r="894" spans="7:7" ht="14.25" customHeight="1">
      <c r="G894" s="16"/>
    </row>
    <row r="895" spans="7:7" ht="14.25" customHeight="1">
      <c r="G895" s="16"/>
    </row>
    <row r="896" spans="7:7" ht="14.25" customHeight="1">
      <c r="G896" s="16"/>
    </row>
    <row r="897" spans="7:7" ht="14.25" customHeight="1">
      <c r="G897" s="16"/>
    </row>
    <row r="898" spans="7:7" ht="14.25" customHeight="1">
      <c r="G898" s="16"/>
    </row>
    <row r="899" spans="7:7" ht="14.25" customHeight="1">
      <c r="G899" s="16"/>
    </row>
    <row r="900" spans="7:7" ht="14.25" customHeight="1">
      <c r="G900" s="16"/>
    </row>
    <row r="901" spans="7:7" ht="14.25" customHeight="1">
      <c r="G901" s="16"/>
    </row>
    <row r="902" spans="7:7" ht="14.25" customHeight="1">
      <c r="G902" s="16"/>
    </row>
    <row r="903" spans="7:7" ht="14.25" customHeight="1">
      <c r="G903" s="16"/>
    </row>
    <row r="904" spans="7:7" ht="14.25" customHeight="1">
      <c r="G904" s="16"/>
    </row>
    <row r="905" spans="7:7" ht="14.25" customHeight="1">
      <c r="G905" s="16"/>
    </row>
    <row r="906" spans="7:7" ht="14.25" customHeight="1">
      <c r="G906" s="16"/>
    </row>
    <row r="907" spans="7:7" ht="14.25" customHeight="1">
      <c r="G907" s="16"/>
    </row>
    <row r="908" spans="7:7" ht="14.25" customHeight="1">
      <c r="G908" s="16"/>
    </row>
    <row r="909" spans="7:7" ht="14.25" customHeight="1">
      <c r="G909" s="16"/>
    </row>
    <row r="910" spans="7:7" ht="14.25" customHeight="1">
      <c r="G910" s="16"/>
    </row>
    <row r="911" spans="7:7" ht="14.25" customHeight="1">
      <c r="G911" s="16"/>
    </row>
    <row r="912" spans="7:7" ht="14.25" customHeight="1">
      <c r="G912" s="16"/>
    </row>
    <row r="913" spans="7:7" ht="14.25" customHeight="1">
      <c r="G913" s="16"/>
    </row>
    <row r="914" spans="7:7" ht="14.25" customHeight="1">
      <c r="G914" s="16"/>
    </row>
    <row r="915" spans="7:7" ht="14.25" customHeight="1">
      <c r="G915" s="16"/>
    </row>
    <row r="916" spans="7:7" ht="14.25" customHeight="1">
      <c r="G916" s="16"/>
    </row>
    <row r="917" spans="7:7" ht="14.25" customHeight="1">
      <c r="G917" s="16"/>
    </row>
    <row r="918" spans="7:7" ht="14.25" customHeight="1">
      <c r="G918" s="16"/>
    </row>
    <row r="919" spans="7:7" ht="14.25" customHeight="1">
      <c r="G919" s="16"/>
    </row>
    <row r="920" spans="7:7" ht="14.25" customHeight="1">
      <c r="G920" s="16"/>
    </row>
    <row r="921" spans="7:7" ht="14.25" customHeight="1">
      <c r="G921" s="16"/>
    </row>
    <row r="922" spans="7:7" ht="14.25" customHeight="1">
      <c r="G922" s="16"/>
    </row>
    <row r="923" spans="7:7" ht="14.25" customHeight="1">
      <c r="G923" s="16"/>
    </row>
    <row r="924" spans="7:7" ht="14.25" customHeight="1">
      <c r="G924" s="16"/>
    </row>
    <row r="925" spans="7:7" ht="14.25" customHeight="1">
      <c r="G925" s="16"/>
    </row>
    <row r="926" spans="7:7" ht="14.25" customHeight="1">
      <c r="G926" s="16"/>
    </row>
    <row r="927" spans="7:7" ht="14.25" customHeight="1">
      <c r="G927" s="16"/>
    </row>
    <row r="928" spans="7:7" ht="14.25" customHeight="1">
      <c r="G928" s="16"/>
    </row>
    <row r="929" spans="7:7" ht="14.25" customHeight="1">
      <c r="G929" s="16"/>
    </row>
    <row r="930" spans="7:7" ht="14.25" customHeight="1">
      <c r="G930" s="16"/>
    </row>
    <row r="931" spans="7:7" ht="14.25" customHeight="1">
      <c r="G931" s="16"/>
    </row>
    <row r="932" spans="7:7" ht="14.25" customHeight="1">
      <c r="G932" s="16"/>
    </row>
    <row r="933" spans="7:7" ht="14.25" customHeight="1">
      <c r="G933" s="16"/>
    </row>
    <row r="934" spans="7:7" ht="14.25" customHeight="1">
      <c r="G934" s="16"/>
    </row>
    <row r="935" spans="7:7" ht="14.25" customHeight="1">
      <c r="G935" s="16"/>
    </row>
    <row r="936" spans="7:7" ht="14.25" customHeight="1">
      <c r="G936" s="16"/>
    </row>
    <row r="937" spans="7:7" ht="14.25" customHeight="1">
      <c r="G937" s="16"/>
    </row>
    <row r="938" spans="7:7" ht="14.25" customHeight="1">
      <c r="G938" s="16"/>
    </row>
    <row r="939" spans="7:7" ht="14.25" customHeight="1">
      <c r="G939" s="16"/>
    </row>
    <row r="940" spans="7:7" ht="14.25" customHeight="1">
      <c r="G940" s="16"/>
    </row>
    <row r="941" spans="7:7" ht="14.25" customHeight="1">
      <c r="G941" s="16"/>
    </row>
    <row r="942" spans="7:7" ht="14.25" customHeight="1">
      <c r="G942" s="16"/>
    </row>
    <row r="943" spans="7:7" ht="14.25" customHeight="1">
      <c r="G943" s="16"/>
    </row>
    <row r="944" spans="7:7" ht="14.25" customHeight="1">
      <c r="G944" s="16"/>
    </row>
    <row r="945" spans="7:7" ht="14.25" customHeight="1">
      <c r="G945" s="16"/>
    </row>
    <row r="946" spans="7:7" ht="14.25" customHeight="1">
      <c r="G946" s="16"/>
    </row>
    <row r="947" spans="7:7" ht="14.25" customHeight="1">
      <c r="G947" s="16"/>
    </row>
    <row r="948" spans="7:7" ht="14.25" customHeight="1">
      <c r="G948" s="16"/>
    </row>
    <row r="949" spans="7:7" ht="14.25" customHeight="1">
      <c r="G949" s="16"/>
    </row>
    <row r="950" spans="7:7" ht="14.25" customHeight="1">
      <c r="G950" s="16"/>
    </row>
    <row r="951" spans="7:7" ht="14.25" customHeight="1">
      <c r="G951" s="16"/>
    </row>
    <row r="952" spans="7:7" ht="14.25" customHeight="1">
      <c r="G952" s="16"/>
    </row>
    <row r="953" spans="7:7" ht="14.25" customHeight="1">
      <c r="G953" s="16"/>
    </row>
    <row r="954" spans="7:7" ht="14.25" customHeight="1">
      <c r="G954" s="16"/>
    </row>
    <row r="955" spans="7:7" ht="14.25" customHeight="1">
      <c r="G955" s="16"/>
    </row>
    <row r="956" spans="7:7" ht="14.25" customHeight="1">
      <c r="G956" s="16"/>
    </row>
    <row r="957" spans="7:7" ht="14.25" customHeight="1">
      <c r="G957" s="16"/>
    </row>
    <row r="958" spans="7:7" ht="14.25" customHeight="1">
      <c r="G958" s="16"/>
    </row>
    <row r="959" spans="7:7" ht="14.25" customHeight="1">
      <c r="G959" s="16"/>
    </row>
    <row r="960" spans="7:7" ht="14.25" customHeight="1">
      <c r="G960" s="16"/>
    </row>
    <row r="961" spans="7:7" ht="14.25" customHeight="1">
      <c r="G961" s="16"/>
    </row>
    <row r="962" spans="7:7" ht="14.25" customHeight="1">
      <c r="G962" s="16"/>
    </row>
    <row r="963" spans="7:7" ht="14.25" customHeight="1">
      <c r="G963" s="16"/>
    </row>
    <row r="964" spans="7:7" ht="14.25" customHeight="1">
      <c r="G964" s="16"/>
    </row>
    <row r="965" spans="7:7" ht="14.25" customHeight="1">
      <c r="G965" s="16"/>
    </row>
    <row r="966" spans="7:7" ht="14.25" customHeight="1">
      <c r="G966" s="16"/>
    </row>
    <row r="967" spans="7:7" ht="14.25" customHeight="1">
      <c r="G967" s="16"/>
    </row>
    <row r="968" spans="7:7" ht="14.25" customHeight="1">
      <c r="G968" s="16"/>
    </row>
    <row r="969" spans="7:7" ht="14.25" customHeight="1">
      <c r="G969" s="16"/>
    </row>
    <row r="970" spans="7:7" ht="14.25" customHeight="1">
      <c r="G970" s="16"/>
    </row>
    <row r="971" spans="7:7" ht="14.25" customHeight="1">
      <c r="G971" s="16"/>
    </row>
    <row r="972" spans="7:7" ht="14.25" customHeight="1">
      <c r="G972" s="16"/>
    </row>
    <row r="973" spans="7:7" ht="14.25" customHeight="1">
      <c r="G973" s="16"/>
    </row>
    <row r="974" spans="7:7" ht="14.25" customHeight="1">
      <c r="G974" s="16"/>
    </row>
    <row r="975" spans="7:7" ht="14.25" customHeight="1">
      <c r="G975" s="16"/>
    </row>
    <row r="976" spans="7:7" ht="14.25" customHeight="1">
      <c r="G976" s="16"/>
    </row>
    <row r="977" spans="7:7" ht="14.25" customHeight="1">
      <c r="G977" s="16"/>
    </row>
    <row r="978" spans="7:7" ht="14.25" customHeight="1">
      <c r="G978" s="16"/>
    </row>
    <row r="979" spans="7:7" ht="14.25" customHeight="1">
      <c r="G979" s="16"/>
    </row>
    <row r="980" spans="7:7" ht="14.25" customHeight="1">
      <c r="G980" s="16"/>
    </row>
    <row r="981" spans="7:7" ht="14.25" customHeight="1">
      <c r="G981" s="16"/>
    </row>
    <row r="982" spans="7:7" ht="14.25" customHeight="1">
      <c r="G982" s="16"/>
    </row>
    <row r="983" spans="7:7" ht="14.25" customHeight="1">
      <c r="G983" s="16"/>
    </row>
    <row r="984" spans="7:7" ht="14.25" customHeight="1">
      <c r="G984" s="16"/>
    </row>
    <row r="985" spans="7:7" ht="14.25" customHeight="1">
      <c r="G985" s="16"/>
    </row>
    <row r="986" spans="7:7" ht="14.25" customHeight="1">
      <c r="G986" s="16"/>
    </row>
    <row r="987" spans="7:7" ht="14.25" customHeight="1">
      <c r="G987" s="16"/>
    </row>
    <row r="988" spans="7:7" ht="14.25" customHeight="1">
      <c r="G988" s="16"/>
    </row>
    <row r="989" spans="7:7" ht="14.25" customHeight="1">
      <c r="G989" s="16"/>
    </row>
    <row r="990" spans="7:7" ht="14.25" customHeight="1">
      <c r="G990" s="16"/>
    </row>
    <row r="991" spans="7:7" ht="14.25" customHeight="1">
      <c r="G991" s="16"/>
    </row>
    <row r="992" spans="7:7" ht="14.25" customHeight="1">
      <c r="G992" s="16"/>
    </row>
    <row r="993" spans="7:7" ht="14.25" customHeight="1">
      <c r="G993" s="16"/>
    </row>
    <row r="994" spans="7:7" ht="14.25" customHeight="1">
      <c r="G994" s="16"/>
    </row>
    <row r="995" spans="7:7" ht="14.25" customHeight="1">
      <c r="G995" s="16"/>
    </row>
    <row r="996" spans="7:7" ht="14.25" customHeight="1">
      <c r="G996" s="16"/>
    </row>
    <row r="997" spans="7:7" ht="14.25" customHeight="1">
      <c r="G997" s="16"/>
    </row>
    <row r="998" spans="7:7" ht="14.25" customHeight="1">
      <c r="G998" s="16"/>
    </row>
    <row r="999" spans="7:7" ht="14.25" customHeight="1">
      <c r="G999" s="16"/>
    </row>
    <row r="1000" spans="7:7" ht="14.25" customHeight="1">
      <c r="G1000" s="16"/>
    </row>
  </sheetData>
  <sheetProtection algorithmName="SHA-512" hashValue="sSo+qjsPQNEso21sRS/ucydQ2sTFwgy8LdZQMz0bE4bHihPI3CabPJBHPAZ17BfOZ0Z+tQLLRx77v8SxOBvHig==" saltValue="u5VANaPgW1Uu86NooPghww==" spinCount="100000" sheet="1" objects="1" scenarios="1"/>
  <mergeCells count="21">
    <mergeCell ref="C2:G6"/>
    <mergeCell ref="B3:B4"/>
    <mergeCell ref="E19:F19"/>
    <mergeCell ref="C37:G41"/>
    <mergeCell ref="B38:B39"/>
    <mergeCell ref="E54:F54"/>
    <mergeCell ref="B73:B74"/>
    <mergeCell ref="E159:F159"/>
    <mergeCell ref="C177:G181"/>
    <mergeCell ref="B178:B179"/>
    <mergeCell ref="E194:F194"/>
    <mergeCell ref="C212:G216"/>
    <mergeCell ref="B213:B214"/>
    <mergeCell ref="E229:F229"/>
    <mergeCell ref="C72:G76"/>
    <mergeCell ref="E89:F89"/>
    <mergeCell ref="C107:G111"/>
    <mergeCell ref="B108:B109"/>
    <mergeCell ref="E124:F124"/>
    <mergeCell ref="C142:G146"/>
    <mergeCell ref="B143:B14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'MANO DE OBRA'!$B$6:$B$39</xm:f>
          </x14:formula1>
          <xm:sqref>C20:C22 C55:C57 C90:C92 C125:C127 C160:C162 C195:C197 C230:C232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selection activeCell="B4" sqref="B4"/>
    </sheetView>
  </sheetViews>
  <sheetFormatPr defaultColWidth="14.42578125" defaultRowHeight="15" customHeight="1"/>
  <cols>
    <col min="1" max="1" width="6" customWidth="1"/>
    <col min="2" max="2" width="33.7109375" customWidth="1"/>
    <col min="3" max="3" width="11.7109375" customWidth="1"/>
    <col min="4" max="4" width="8.7109375" customWidth="1"/>
    <col min="5" max="5" width="14.140625" customWidth="1"/>
    <col min="6" max="6" width="16.140625" customWidth="1"/>
    <col min="7" max="7" width="18" customWidth="1"/>
    <col min="8" max="8" width="14" customWidth="1"/>
    <col min="9" max="9" width="16.7109375" customWidth="1"/>
    <col min="10" max="10" width="20.28515625" customWidth="1"/>
    <col min="11" max="11" width="2.140625" customWidth="1"/>
    <col min="12" max="12" width="31.28515625" customWidth="1"/>
    <col min="13" max="13" width="21" customWidth="1"/>
    <col min="14" max="14" width="24.140625" customWidth="1"/>
    <col min="15" max="15" width="20.42578125" customWidth="1"/>
    <col min="16" max="26" width="11.5703125" customWidth="1"/>
  </cols>
  <sheetData>
    <row r="1" spans="1:26" ht="13.5" customHeight="1">
      <c r="A1" s="113"/>
      <c r="B1" s="798" t="s">
        <v>651</v>
      </c>
      <c r="C1" s="861"/>
      <c r="D1" s="861"/>
      <c r="E1" s="861"/>
      <c r="F1" s="861"/>
      <c r="G1" s="861"/>
      <c r="H1" s="861"/>
      <c r="I1" s="861"/>
      <c r="J1" s="862"/>
      <c r="K1" s="113"/>
      <c r="L1" s="113"/>
      <c r="M1" s="113"/>
      <c r="N1" s="113"/>
      <c r="O1" s="113"/>
      <c r="P1" s="113"/>
      <c r="Q1" s="113"/>
      <c r="R1" s="113"/>
      <c r="S1" s="113"/>
      <c r="T1" s="113"/>
      <c r="U1" s="113"/>
      <c r="V1" s="113"/>
      <c r="W1" s="113"/>
      <c r="X1" s="113"/>
      <c r="Y1" s="113"/>
      <c r="Z1" s="113"/>
    </row>
    <row r="2" spans="1:26" ht="13.5" customHeight="1">
      <c r="A2" s="113"/>
      <c r="B2" s="113"/>
      <c r="C2" s="113"/>
      <c r="D2" s="114"/>
      <c r="E2" s="115"/>
      <c r="F2" s="115"/>
      <c r="G2" s="115"/>
      <c r="H2" s="115"/>
      <c r="I2" s="115"/>
      <c r="J2" s="115"/>
      <c r="K2" s="113"/>
      <c r="L2" s="113"/>
      <c r="M2" s="113"/>
      <c r="N2" s="113"/>
      <c r="O2" s="113"/>
      <c r="P2" s="113"/>
      <c r="Q2" s="113"/>
      <c r="R2" s="113"/>
      <c r="S2" s="113"/>
      <c r="T2" s="113"/>
      <c r="U2" s="113"/>
      <c r="V2" s="113"/>
      <c r="W2" s="113"/>
      <c r="X2" s="113"/>
      <c r="Y2" s="113"/>
      <c r="Z2" s="113"/>
    </row>
    <row r="3" spans="1:26" ht="13.5" customHeight="1">
      <c r="A3" s="113"/>
      <c r="B3" s="116" t="s">
        <v>652</v>
      </c>
      <c r="C3" s="482">
        <v>1750905</v>
      </c>
      <c r="D3" s="114"/>
      <c r="E3" s="116" t="s">
        <v>653</v>
      </c>
      <c r="F3" s="482">
        <v>249095</v>
      </c>
      <c r="G3" s="115"/>
      <c r="H3" s="115"/>
      <c r="I3" s="115"/>
      <c r="J3" s="115"/>
      <c r="K3" s="113"/>
      <c r="L3" s="113"/>
      <c r="M3" s="113"/>
      <c r="N3" s="113"/>
      <c r="O3" s="113"/>
      <c r="P3" s="113"/>
      <c r="Q3" s="113"/>
      <c r="R3" s="113"/>
      <c r="S3" s="113"/>
      <c r="T3" s="113"/>
      <c r="U3" s="113"/>
      <c r="V3" s="113"/>
      <c r="W3" s="113"/>
      <c r="X3" s="113"/>
      <c r="Y3" s="113"/>
      <c r="Z3" s="113"/>
    </row>
    <row r="4" spans="1:26" ht="13.5" customHeight="1">
      <c r="A4" s="113"/>
      <c r="B4" s="113"/>
      <c r="C4" s="113"/>
      <c r="D4" s="114"/>
      <c r="E4" s="115"/>
      <c r="F4" s="115"/>
      <c r="G4" s="115"/>
      <c r="H4" s="115"/>
      <c r="I4" s="115"/>
      <c r="J4" s="115"/>
      <c r="K4" s="113"/>
      <c r="L4" s="113"/>
      <c r="M4" s="113"/>
      <c r="N4" s="113"/>
      <c r="O4" s="113"/>
      <c r="P4" s="113"/>
      <c r="Q4" s="113"/>
      <c r="R4" s="113"/>
      <c r="S4" s="113"/>
      <c r="T4" s="113"/>
      <c r="U4" s="113"/>
      <c r="V4" s="113"/>
      <c r="W4" s="113"/>
      <c r="X4" s="113"/>
      <c r="Y4" s="113"/>
      <c r="Z4" s="113"/>
    </row>
    <row r="5" spans="1:26" ht="13.5" customHeight="1">
      <c r="A5" s="113"/>
      <c r="B5" s="117" t="s">
        <v>654</v>
      </c>
      <c r="C5" s="118" t="s">
        <v>655</v>
      </c>
      <c r="D5" s="119" t="s">
        <v>656</v>
      </c>
      <c r="E5" s="120" t="s">
        <v>657</v>
      </c>
      <c r="F5" s="120" t="s">
        <v>658</v>
      </c>
      <c r="G5" s="120" t="s">
        <v>659</v>
      </c>
      <c r="H5" s="121" t="s">
        <v>660</v>
      </c>
      <c r="I5" s="121" t="s">
        <v>661</v>
      </c>
      <c r="J5" s="122" t="s">
        <v>662</v>
      </c>
      <c r="K5" s="113"/>
      <c r="L5" s="799" t="s">
        <v>663</v>
      </c>
      <c r="M5" s="800" t="s">
        <v>664</v>
      </c>
      <c r="N5" s="861"/>
      <c r="O5" s="862"/>
      <c r="P5" s="113"/>
      <c r="Q5" s="113"/>
      <c r="R5" s="113"/>
      <c r="S5" s="113"/>
      <c r="T5" s="113"/>
      <c r="U5" s="113"/>
      <c r="V5" s="113"/>
      <c r="W5" s="113"/>
      <c r="X5" s="113"/>
      <c r="Y5" s="113"/>
      <c r="Z5" s="113"/>
    </row>
    <row r="6" spans="1:26" ht="13.5" customHeight="1">
      <c r="A6" s="113"/>
      <c r="B6" s="123" t="s">
        <v>665</v>
      </c>
      <c r="C6" s="124" t="s">
        <v>666</v>
      </c>
      <c r="D6" s="125">
        <v>1.8176007367341656</v>
      </c>
      <c r="E6" s="126">
        <v>2587354.6487410846</v>
      </c>
      <c r="F6" s="127">
        <f t="shared" ref="F6:F42" si="0">IF($M$8&gt;E6,$M$24,$O$24)</f>
        <v>0.77116642793298318</v>
      </c>
      <c r="G6" s="126">
        <f t="shared" ref="G6:G42" si="1">E6*(1+F6)</f>
        <v>4582635.6910065459</v>
      </c>
      <c r="H6" s="126">
        <f t="shared" ref="H6:H42" si="2">E6/30</f>
        <v>86245.154958036161</v>
      </c>
      <c r="I6" s="126">
        <f t="shared" ref="I6:I42" si="3">H6*F6</f>
        <v>66509.368075515362</v>
      </c>
      <c r="J6" s="128">
        <f t="shared" ref="J6:J42" si="4">H6+I6</f>
        <v>152754.52303355152</v>
      </c>
      <c r="K6" s="115"/>
      <c r="L6" s="880"/>
      <c r="M6" s="129" t="s">
        <v>667</v>
      </c>
      <c r="N6" s="130" t="s">
        <v>668</v>
      </c>
      <c r="O6" s="131" t="s">
        <v>667</v>
      </c>
      <c r="P6" s="113"/>
      <c r="Q6" s="113"/>
      <c r="R6" s="113"/>
      <c r="S6" s="113"/>
      <c r="T6" s="113"/>
      <c r="U6" s="113"/>
      <c r="V6" s="113"/>
      <c r="W6" s="113"/>
      <c r="X6" s="113"/>
      <c r="Y6" s="113"/>
      <c r="Z6" s="113"/>
    </row>
    <row r="7" spans="1:26" ht="13.5" customHeight="1">
      <c r="A7" s="113"/>
      <c r="B7" s="123" t="s">
        <v>669</v>
      </c>
      <c r="C7" s="124" t="s">
        <v>666</v>
      </c>
      <c r="D7" s="125">
        <v>1.8176007367341656</v>
      </c>
      <c r="E7" s="126">
        <v>2587354.6487410846</v>
      </c>
      <c r="F7" s="127">
        <f t="shared" si="0"/>
        <v>0.77116642793298318</v>
      </c>
      <c r="G7" s="126">
        <f t="shared" si="1"/>
        <v>4582635.6910065459</v>
      </c>
      <c r="H7" s="126">
        <f t="shared" si="2"/>
        <v>86245.154958036161</v>
      </c>
      <c r="I7" s="126">
        <f t="shared" si="3"/>
        <v>66509.368075515362</v>
      </c>
      <c r="J7" s="128">
        <f t="shared" si="4"/>
        <v>152754.52303355152</v>
      </c>
      <c r="K7" s="115"/>
      <c r="L7" s="876"/>
      <c r="M7" s="132" t="s">
        <v>670</v>
      </c>
      <c r="N7" s="133" t="s">
        <v>671</v>
      </c>
      <c r="O7" s="134" t="s">
        <v>672</v>
      </c>
      <c r="P7" s="113"/>
      <c r="Q7" s="113"/>
      <c r="R7" s="113"/>
      <c r="S7" s="113"/>
      <c r="T7" s="113"/>
      <c r="U7" s="113"/>
      <c r="V7" s="113"/>
      <c r="W7" s="113"/>
      <c r="X7" s="113"/>
      <c r="Y7" s="113"/>
      <c r="Z7" s="113"/>
    </row>
    <row r="8" spans="1:26" ht="13.5" customHeight="1">
      <c r="A8" s="113"/>
      <c r="B8" s="123" t="s">
        <v>673</v>
      </c>
      <c r="C8" s="124" t="s">
        <v>666</v>
      </c>
      <c r="D8" s="125">
        <v>1.8176007367341656</v>
      </c>
      <c r="E8" s="126">
        <v>2587354.6487410846</v>
      </c>
      <c r="F8" s="127">
        <f t="shared" si="0"/>
        <v>0.77116642793298318</v>
      </c>
      <c r="G8" s="126">
        <f t="shared" si="1"/>
        <v>4582635.6910065459</v>
      </c>
      <c r="H8" s="126">
        <f t="shared" si="2"/>
        <v>86245.154958036161</v>
      </c>
      <c r="I8" s="126">
        <f t="shared" si="3"/>
        <v>66509.368075515362</v>
      </c>
      <c r="J8" s="128">
        <f t="shared" si="4"/>
        <v>152754.52303355152</v>
      </c>
      <c r="K8" s="115"/>
      <c r="M8" s="135">
        <f>+$C$3*2</f>
        <v>3501810</v>
      </c>
      <c r="N8" s="135">
        <f>+M8</f>
        <v>3501810</v>
      </c>
      <c r="O8" s="135">
        <f>+N8+1</f>
        <v>3501811</v>
      </c>
      <c r="P8" s="113"/>
      <c r="Q8" s="113"/>
      <c r="R8" s="113"/>
      <c r="S8" s="113"/>
      <c r="T8" s="113"/>
      <c r="U8" s="113"/>
      <c r="V8" s="113"/>
      <c r="W8" s="113"/>
      <c r="X8" s="113"/>
      <c r="Y8" s="113"/>
      <c r="Z8" s="113"/>
    </row>
    <row r="9" spans="1:26" ht="13.5" customHeight="1">
      <c r="A9" s="113"/>
      <c r="B9" s="123" t="s">
        <v>674</v>
      </c>
      <c r="C9" s="124" t="s">
        <v>666</v>
      </c>
      <c r="D9" s="125">
        <v>5.2682412854508698</v>
      </c>
      <c r="E9" s="126">
        <v>7499341.4698393131</v>
      </c>
      <c r="F9" s="127">
        <f t="shared" si="0"/>
        <v>0.60540000000000005</v>
      </c>
      <c r="G9" s="126">
        <f t="shared" si="1"/>
        <v>12039442.795680033</v>
      </c>
      <c r="H9" s="126">
        <f t="shared" si="2"/>
        <v>249978.04899464376</v>
      </c>
      <c r="I9" s="126">
        <f t="shared" si="3"/>
        <v>151336.71086135734</v>
      </c>
      <c r="J9" s="128">
        <f t="shared" si="4"/>
        <v>401314.75985600112</v>
      </c>
      <c r="K9" s="115"/>
      <c r="L9" s="123" t="s">
        <v>675</v>
      </c>
      <c r="M9" s="136">
        <f>+F3/C3</f>
        <v>0.14226642793298322</v>
      </c>
      <c r="N9" s="137">
        <f>+F3/C3</f>
        <v>0.14226642793298322</v>
      </c>
      <c r="O9" s="137"/>
      <c r="P9" s="113"/>
      <c r="Q9" s="113"/>
      <c r="R9" s="113"/>
      <c r="S9" s="113"/>
      <c r="T9" s="113"/>
      <c r="U9" s="113"/>
      <c r="V9" s="113"/>
      <c r="W9" s="113"/>
      <c r="X9" s="113"/>
      <c r="Y9" s="113"/>
      <c r="Z9" s="113"/>
    </row>
    <row r="10" spans="1:26" ht="13.5" customHeight="1">
      <c r="A10" s="113"/>
      <c r="B10" s="123" t="s">
        <v>676</v>
      </c>
      <c r="C10" s="124" t="s">
        <v>666</v>
      </c>
      <c r="D10" s="125">
        <v>2.16</v>
      </c>
      <c r="E10" s="126">
        <v>3074760</v>
      </c>
      <c r="F10" s="127">
        <f t="shared" si="0"/>
        <v>0.77116642793298318</v>
      </c>
      <c r="G10" s="126">
        <f t="shared" si="1"/>
        <v>5445911.6859512199</v>
      </c>
      <c r="H10" s="126">
        <f t="shared" si="2"/>
        <v>102492</v>
      </c>
      <c r="I10" s="126">
        <f t="shared" si="3"/>
        <v>79038.389531707318</v>
      </c>
      <c r="J10" s="128">
        <f t="shared" si="4"/>
        <v>181530.38953170733</v>
      </c>
      <c r="K10" s="115"/>
      <c r="L10" s="123" t="s">
        <v>677</v>
      </c>
      <c r="M10" s="136">
        <v>8.3299999999999999E-2</v>
      </c>
      <c r="N10" s="137">
        <v>8.3299999999999999E-2</v>
      </c>
      <c r="O10" s="137">
        <v>8.3299999999999999E-2</v>
      </c>
      <c r="P10" s="113"/>
      <c r="Q10" s="113"/>
      <c r="R10" s="113"/>
      <c r="S10" s="113"/>
      <c r="T10" s="113"/>
      <c r="U10" s="113"/>
      <c r="V10" s="113"/>
      <c r="W10" s="113"/>
      <c r="X10" s="113"/>
      <c r="Y10" s="113"/>
      <c r="Z10" s="113"/>
    </row>
    <row r="11" spans="1:26" ht="13.5" customHeight="1">
      <c r="A11" s="113"/>
      <c r="B11" s="123" t="s">
        <v>678</v>
      </c>
      <c r="C11" s="124" t="s">
        <v>666</v>
      </c>
      <c r="D11" s="125">
        <v>5.2682412854508698</v>
      </c>
      <c r="E11" s="126">
        <v>7499341.4698393131</v>
      </c>
      <c r="F11" s="127">
        <f t="shared" si="0"/>
        <v>0.60540000000000005</v>
      </c>
      <c r="G11" s="126">
        <f t="shared" si="1"/>
        <v>12039442.795680033</v>
      </c>
      <c r="H11" s="126">
        <f t="shared" si="2"/>
        <v>249978.04899464376</v>
      </c>
      <c r="I11" s="126">
        <f t="shared" si="3"/>
        <v>151336.71086135734</v>
      </c>
      <c r="J11" s="128">
        <f t="shared" si="4"/>
        <v>401314.75985600112</v>
      </c>
      <c r="K11" s="115"/>
      <c r="L11" s="123" t="s">
        <v>679</v>
      </c>
      <c r="M11" s="136">
        <v>0.01</v>
      </c>
      <c r="N11" s="137">
        <v>0.01</v>
      </c>
      <c r="O11" s="137">
        <v>0.01</v>
      </c>
      <c r="P11" s="113"/>
      <c r="Q11" s="113"/>
      <c r="R11" s="113"/>
      <c r="S11" s="113"/>
      <c r="T11" s="113"/>
      <c r="U11" s="113"/>
      <c r="V11" s="113"/>
      <c r="W11" s="113"/>
      <c r="X11" s="113"/>
      <c r="Y11" s="113"/>
      <c r="Z11" s="113"/>
    </row>
    <row r="12" spans="1:26" ht="13.5" customHeight="1">
      <c r="A12" s="113"/>
      <c r="B12" s="123" t="s">
        <v>680</v>
      </c>
      <c r="C12" s="124" t="s">
        <v>666</v>
      </c>
      <c r="D12" s="125">
        <v>5.2682412854508698</v>
      </c>
      <c r="E12" s="126">
        <v>7499341.4698393131</v>
      </c>
      <c r="F12" s="127">
        <f t="shared" si="0"/>
        <v>0.60540000000000005</v>
      </c>
      <c r="G12" s="126">
        <f t="shared" si="1"/>
        <v>12039442.795680033</v>
      </c>
      <c r="H12" s="126">
        <f t="shared" si="2"/>
        <v>249978.04899464376</v>
      </c>
      <c r="I12" s="126">
        <f t="shared" si="3"/>
        <v>151336.71086135734</v>
      </c>
      <c r="J12" s="128">
        <f t="shared" si="4"/>
        <v>401314.75985600112</v>
      </c>
      <c r="K12" s="115"/>
      <c r="L12" s="123" t="s">
        <v>681</v>
      </c>
      <c r="M12" s="136">
        <v>8.3299999999999999E-2</v>
      </c>
      <c r="N12" s="137">
        <v>8.3299999999999999E-2</v>
      </c>
      <c r="O12" s="137">
        <v>8.3299999999999999E-2</v>
      </c>
      <c r="P12" s="113"/>
      <c r="Q12" s="113"/>
      <c r="R12" s="113"/>
      <c r="S12" s="113"/>
      <c r="T12" s="113"/>
      <c r="U12" s="113"/>
      <c r="V12" s="113"/>
      <c r="W12" s="113"/>
      <c r="X12" s="113"/>
      <c r="Y12" s="113"/>
      <c r="Z12" s="113"/>
    </row>
    <row r="13" spans="1:26" ht="13.5" customHeight="1">
      <c r="A13" s="113"/>
      <c r="B13" s="123" t="s">
        <v>682</v>
      </c>
      <c r="C13" s="124" t="s">
        <v>666</v>
      </c>
      <c r="D13" s="125">
        <v>5.2682412854508698</v>
      </c>
      <c r="E13" s="126">
        <v>7499341.4698393131</v>
      </c>
      <c r="F13" s="127">
        <f t="shared" si="0"/>
        <v>0.60540000000000005</v>
      </c>
      <c r="G13" s="126">
        <f t="shared" si="1"/>
        <v>12039442.795680033</v>
      </c>
      <c r="H13" s="126">
        <f t="shared" si="2"/>
        <v>249978.04899464376</v>
      </c>
      <c r="I13" s="126">
        <f t="shared" si="3"/>
        <v>151336.71086135734</v>
      </c>
      <c r="J13" s="128">
        <f t="shared" si="4"/>
        <v>401314.75985600112</v>
      </c>
      <c r="K13" s="115"/>
      <c r="L13" s="123" t="s">
        <v>683</v>
      </c>
      <c r="M13" s="136">
        <v>4.1700000000000001E-2</v>
      </c>
      <c r="N13" s="137">
        <v>4.1700000000000001E-2</v>
      </c>
      <c r="O13" s="137">
        <v>4.1700000000000001E-2</v>
      </c>
      <c r="P13" s="113"/>
      <c r="Q13" s="113"/>
      <c r="R13" s="113"/>
      <c r="S13" s="113"/>
      <c r="T13" s="113"/>
      <c r="U13" s="113"/>
      <c r="V13" s="113"/>
      <c r="W13" s="113"/>
      <c r="X13" s="113"/>
      <c r="Y13" s="113"/>
      <c r="Z13" s="113"/>
    </row>
    <row r="14" spans="1:26" ht="13.5" customHeight="1">
      <c r="A14" s="113"/>
      <c r="B14" s="123" t="s">
        <v>684</v>
      </c>
      <c r="C14" s="124" t="s">
        <v>666</v>
      </c>
      <c r="D14" s="125">
        <v>1.72</v>
      </c>
      <c r="E14" s="126">
        <v>2448420</v>
      </c>
      <c r="F14" s="127">
        <f t="shared" si="0"/>
        <v>0.77116642793298318</v>
      </c>
      <c r="G14" s="126">
        <f t="shared" si="1"/>
        <v>4336559.3054796746</v>
      </c>
      <c r="H14" s="126">
        <f t="shared" si="2"/>
        <v>81614</v>
      </c>
      <c r="I14" s="126">
        <f t="shared" si="3"/>
        <v>62937.976849322491</v>
      </c>
      <c r="J14" s="128">
        <f t="shared" si="4"/>
        <v>144551.9768493225</v>
      </c>
      <c r="K14" s="115"/>
      <c r="L14" s="123" t="s">
        <v>685</v>
      </c>
      <c r="M14" s="136">
        <v>0.02</v>
      </c>
      <c r="N14" s="137">
        <v>0.02</v>
      </c>
      <c r="O14" s="137">
        <v>0.02</v>
      </c>
      <c r="P14" s="113"/>
      <c r="Q14" s="113"/>
      <c r="R14" s="113"/>
      <c r="S14" s="113"/>
      <c r="T14" s="113"/>
      <c r="U14" s="113"/>
      <c r="V14" s="113"/>
      <c r="W14" s="113"/>
      <c r="X14" s="113"/>
      <c r="Y14" s="113"/>
      <c r="Z14" s="113"/>
    </row>
    <row r="15" spans="1:26" ht="13.5" customHeight="1">
      <c r="A15" s="113"/>
      <c r="B15" s="123" t="s">
        <v>686</v>
      </c>
      <c r="C15" s="124" t="s">
        <v>666</v>
      </c>
      <c r="D15" s="125">
        <v>1.8176007367341653</v>
      </c>
      <c r="E15" s="126">
        <v>2587354.6487410842</v>
      </c>
      <c r="F15" s="127">
        <f t="shared" si="0"/>
        <v>0.77116642793298318</v>
      </c>
      <c r="G15" s="126">
        <f t="shared" si="1"/>
        <v>4582635.691006545</v>
      </c>
      <c r="H15" s="126">
        <f t="shared" si="2"/>
        <v>86245.154958036132</v>
      </c>
      <c r="I15" s="126">
        <f t="shared" si="3"/>
        <v>66509.368075515333</v>
      </c>
      <c r="J15" s="128">
        <f t="shared" si="4"/>
        <v>152754.52303355146</v>
      </c>
      <c r="K15" s="115"/>
      <c r="L15" s="123" t="s">
        <v>687</v>
      </c>
      <c r="M15" s="136">
        <v>0.03</v>
      </c>
      <c r="N15" s="137">
        <v>0.03</v>
      </c>
      <c r="O15" s="137">
        <v>0.03</v>
      </c>
      <c r="P15" s="113"/>
      <c r="Q15" s="113"/>
      <c r="R15" s="113"/>
      <c r="S15" s="113"/>
      <c r="T15" s="113"/>
      <c r="U15" s="113"/>
      <c r="V15" s="113"/>
      <c r="W15" s="113"/>
      <c r="X15" s="113"/>
      <c r="Y15" s="113"/>
      <c r="Z15" s="113"/>
    </row>
    <row r="16" spans="1:26" ht="13.5" customHeight="1">
      <c r="A16" s="113"/>
      <c r="B16" s="123" t="s">
        <v>688</v>
      </c>
      <c r="C16" s="124" t="s">
        <v>666</v>
      </c>
      <c r="D16" s="125">
        <v>1.55</v>
      </c>
      <c r="E16" s="126">
        <v>2206425</v>
      </c>
      <c r="F16" s="127">
        <f t="shared" si="0"/>
        <v>0.77116642793298318</v>
      </c>
      <c r="G16" s="126">
        <f t="shared" si="1"/>
        <v>3907945.8857520325</v>
      </c>
      <c r="H16" s="126">
        <f t="shared" si="2"/>
        <v>73547.5</v>
      </c>
      <c r="I16" s="126">
        <f t="shared" si="3"/>
        <v>56717.36285840108</v>
      </c>
      <c r="J16" s="128">
        <f t="shared" si="4"/>
        <v>130264.86285840109</v>
      </c>
      <c r="K16" s="115"/>
      <c r="L16" s="123" t="s">
        <v>689</v>
      </c>
      <c r="M16" s="136">
        <v>0.04</v>
      </c>
      <c r="N16" s="137">
        <v>0.04</v>
      </c>
      <c r="O16" s="137">
        <v>0.04</v>
      </c>
      <c r="P16" s="113"/>
      <c r="Q16" s="113"/>
      <c r="R16" s="113"/>
      <c r="S16" s="113"/>
      <c r="T16" s="113"/>
      <c r="U16" s="113"/>
      <c r="V16" s="113"/>
      <c r="W16" s="113"/>
      <c r="X16" s="113"/>
      <c r="Y16" s="113"/>
      <c r="Z16" s="113"/>
    </row>
    <row r="17" spans="1:26" ht="13.5" customHeight="1">
      <c r="A17" s="113"/>
      <c r="B17" s="123" t="s">
        <v>690</v>
      </c>
      <c r="C17" s="124" t="s">
        <v>666</v>
      </c>
      <c r="D17" s="125">
        <v>1.55</v>
      </c>
      <c r="E17" s="126">
        <v>2206425</v>
      </c>
      <c r="F17" s="127">
        <f t="shared" si="0"/>
        <v>0.77116642793298318</v>
      </c>
      <c r="G17" s="126">
        <f t="shared" si="1"/>
        <v>3907945.8857520325</v>
      </c>
      <c r="H17" s="126">
        <f t="shared" si="2"/>
        <v>73547.5</v>
      </c>
      <c r="I17" s="126">
        <f t="shared" si="3"/>
        <v>56717.36285840108</v>
      </c>
      <c r="J17" s="128">
        <f t="shared" si="4"/>
        <v>130264.86285840109</v>
      </c>
      <c r="K17" s="115"/>
      <c r="L17" s="123" t="s">
        <v>691</v>
      </c>
      <c r="M17" s="136">
        <v>2.5000000000000001E-3</v>
      </c>
      <c r="N17" s="137">
        <v>2.5000000000000001E-3</v>
      </c>
      <c r="O17" s="137">
        <v>2.5000000000000001E-3</v>
      </c>
      <c r="P17" s="113"/>
      <c r="Q17" s="113"/>
      <c r="R17" s="113"/>
      <c r="S17" s="113"/>
      <c r="T17" s="113"/>
      <c r="U17" s="113"/>
      <c r="V17" s="113"/>
      <c r="W17" s="113"/>
      <c r="X17" s="113"/>
      <c r="Y17" s="113"/>
      <c r="Z17" s="113"/>
    </row>
    <row r="18" spans="1:26" ht="13.5" customHeight="1">
      <c r="A18" s="113"/>
      <c r="B18" s="123" t="s">
        <v>692</v>
      </c>
      <c r="C18" s="124" t="s">
        <v>666</v>
      </c>
      <c r="D18" s="125">
        <v>2.33</v>
      </c>
      <c r="E18" s="126">
        <v>3316755</v>
      </c>
      <c r="F18" s="127">
        <f t="shared" si="0"/>
        <v>0.77116642793298318</v>
      </c>
      <c r="G18" s="126">
        <f t="shared" si="1"/>
        <v>5874525.105678862</v>
      </c>
      <c r="H18" s="126">
        <f t="shared" si="2"/>
        <v>110558.5</v>
      </c>
      <c r="I18" s="126">
        <f t="shared" si="3"/>
        <v>85259.003522628715</v>
      </c>
      <c r="J18" s="128">
        <f t="shared" si="4"/>
        <v>195817.50352262871</v>
      </c>
      <c r="K18" s="115"/>
      <c r="L18" s="123" t="s">
        <v>693</v>
      </c>
      <c r="M18" s="138">
        <v>8.5000000000000006E-2</v>
      </c>
      <c r="N18" s="139">
        <v>8.5000000000000006E-2</v>
      </c>
      <c r="O18" s="137">
        <v>8.5000000000000006E-2</v>
      </c>
      <c r="P18" s="113"/>
      <c r="Q18" s="113"/>
      <c r="R18" s="113"/>
      <c r="S18" s="113"/>
      <c r="T18" s="113"/>
      <c r="U18" s="113"/>
      <c r="V18" s="113"/>
      <c r="W18" s="113"/>
      <c r="X18" s="113"/>
      <c r="Y18" s="113"/>
      <c r="Z18" s="113"/>
    </row>
    <row r="19" spans="1:26" ht="13.5" customHeight="1">
      <c r="A19" s="113"/>
      <c r="B19" s="123" t="s">
        <v>694</v>
      </c>
      <c r="C19" s="124" t="s">
        <v>666</v>
      </c>
      <c r="D19" s="125">
        <v>2.33</v>
      </c>
      <c r="E19" s="126">
        <v>3316755</v>
      </c>
      <c r="F19" s="127">
        <f t="shared" si="0"/>
        <v>0.77116642793298318</v>
      </c>
      <c r="G19" s="126">
        <f t="shared" si="1"/>
        <v>5874525.105678862</v>
      </c>
      <c r="H19" s="126">
        <f t="shared" si="2"/>
        <v>110558.5</v>
      </c>
      <c r="I19" s="126">
        <f t="shared" si="3"/>
        <v>85259.003522628715</v>
      </c>
      <c r="J19" s="128">
        <f t="shared" si="4"/>
        <v>195817.50352262871</v>
      </c>
      <c r="K19" s="115"/>
      <c r="L19" s="123" t="s">
        <v>695</v>
      </c>
      <c r="M19" s="138">
        <v>0.12</v>
      </c>
      <c r="N19" s="139">
        <v>0.12</v>
      </c>
      <c r="O19" s="137">
        <v>0.12</v>
      </c>
      <c r="P19" s="113"/>
      <c r="Q19" s="113"/>
      <c r="R19" s="113"/>
      <c r="S19" s="113"/>
      <c r="T19" s="113"/>
      <c r="U19" s="113"/>
      <c r="V19" s="113"/>
      <c r="W19" s="113"/>
      <c r="X19" s="113"/>
      <c r="Y19" s="113"/>
      <c r="Z19" s="113"/>
    </row>
    <row r="20" spans="1:26" ht="13.5" customHeight="1">
      <c r="A20" s="113"/>
      <c r="B20" s="123" t="s">
        <v>696</v>
      </c>
      <c r="C20" s="124" t="s">
        <v>666</v>
      </c>
      <c r="D20" s="125">
        <v>2.33</v>
      </c>
      <c r="E20" s="126">
        <v>3316755</v>
      </c>
      <c r="F20" s="127">
        <f t="shared" si="0"/>
        <v>0.77116642793298318</v>
      </c>
      <c r="G20" s="126">
        <f t="shared" si="1"/>
        <v>5874525.105678862</v>
      </c>
      <c r="H20" s="126">
        <f t="shared" si="2"/>
        <v>110558.5</v>
      </c>
      <c r="I20" s="126">
        <f t="shared" si="3"/>
        <v>85259.003522628715</v>
      </c>
      <c r="J20" s="128">
        <f t="shared" si="4"/>
        <v>195817.50352262871</v>
      </c>
      <c r="K20" s="115"/>
      <c r="L20" s="123" t="s">
        <v>697</v>
      </c>
      <c r="M20" s="138">
        <v>6.9599999999999995E-2</v>
      </c>
      <c r="N20" s="139">
        <v>5.1999999999999998E-3</v>
      </c>
      <c r="O20" s="137">
        <v>6.9599999999999995E-2</v>
      </c>
      <c r="P20" s="113"/>
      <c r="Q20" s="113"/>
      <c r="R20" s="113"/>
      <c r="S20" s="113"/>
      <c r="T20" s="113"/>
      <c r="U20" s="113"/>
      <c r="V20" s="113"/>
      <c r="W20" s="113"/>
      <c r="X20" s="113"/>
      <c r="Y20" s="113"/>
      <c r="Z20" s="113"/>
    </row>
    <row r="21" spans="1:26" ht="13.5" customHeight="1">
      <c r="A21" s="113"/>
      <c r="B21" s="123" t="s">
        <v>698</v>
      </c>
      <c r="C21" s="124" t="s">
        <v>666</v>
      </c>
      <c r="D21" s="125">
        <v>2.33</v>
      </c>
      <c r="E21" s="126">
        <v>3316755</v>
      </c>
      <c r="F21" s="127">
        <f t="shared" si="0"/>
        <v>0.77116642793298318</v>
      </c>
      <c r="G21" s="126">
        <f t="shared" si="1"/>
        <v>5874525.105678862</v>
      </c>
      <c r="H21" s="126">
        <f t="shared" si="2"/>
        <v>110558.5</v>
      </c>
      <c r="I21" s="126">
        <f t="shared" si="3"/>
        <v>85259.003522628715</v>
      </c>
      <c r="J21" s="128">
        <f t="shared" si="4"/>
        <v>195817.50352262871</v>
      </c>
      <c r="K21" s="115"/>
      <c r="L21" s="123" t="s">
        <v>699</v>
      </c>
      <c r="M21" s="136">
        <v>3.3500000000000002E-2</v>
      </c>
      <c r="N21" s="137">
        <v>3.3500000000000002E-2</v>
      </c>
      <c r="O21" s="137">
        <v>0.01</v>
      </c>
      <c r="P21" s="113"/>
      <c r="Q21" s="113"/>
      <c r="R21" s="113"/>
      <c r="S21" s="113"/>
      <c r="T21" s="113"/>
      <c r="U21" s="113"/>
      <c r="V21" s="113"/>
      <c r="W21" s="113"/>
      <c r="X21" s="113"/>
      <c r="Y21" s="113"/>
      <c r="Z21" s="113"/>
    </row>
    <row r="22" spans="1:26" ht="13.5" customHeight="1">
      <c r="A22" s="113"/>
      <c r="B22" s="123" t="s">
        <v>700</v>
      </c>
      <c r="C22" s="124" t="s">
        <v>701</v>
      </c>
      <c r="D22" s="125">
        <v>1</v>
      </c>
      <c r="E22" s="126">
        <f t="shared" ref="E22:E42" si="5">$C$3*D22</f>
        <v>1750905</v>
      </c>
      <c r="F22" s="127">
        <f t="shared" si="0"/>
        <v>0.77116642793298318</v>
      </c>
      <c r="G22" s="126">
        <f t="shared" si="1"/>
        <v>3101144.1545000002</v>
      </c>
      <c r="H22" s="126">
        <f t="shared" si="2"/>
        <v>58363.5</v>
      </c>
      <c r="I22" s="126">
        <f t="shared" si="3"/>
        <v>45007.971816666664</v>
      </c>
      <c r="J22" s="128">
        <f t="shared" si="4"/>
        <v>103371.47181666666</v>
      </c>
      <c r="K22" s="115"/>
      <c r="L22" s="91" t="s">
        <v>702</v>
      </c>
      <c r="M22" s="136">
        <v>0.01</v>
      </c>
      <c r="N22" s="137">
        <v>0.01</v>
      </c>
      <c r="O22" s="137">
        <v>0.01</v>
      </c>
      <c r="P22" s="113"/>
      <c r="Q22" s="113"/>
      <c r="R22" s="113"/>
      <c r="S22" s="113"/>
      <c r="T22" s="113"/>
      <c r="U22" s="113"/>
      <c r="V22" s="113"/>
      <c r="W22" s="113"/>
      <c r="X22" s="113"/>
      <c r="Y22" s="113"/>
      <c r="Z22" s="113"/>
    </row>
    <row r="23" spans="1:26" ht="13.5" customHeight="1">
      <c r="A23" s="113"/>
      <c r="B23" s="123" t="s">
        <v>521</v>
      </c>
      <c r="C23" s="124" t="s">
        <v>701</v>
      </c>
      <c r="D23" s="125">
        <v>1</v>
      </c>
      <c r="E23" s="126">
        <f t="shared" si="5"/>
        <v>1750905</v>
      </c>
      <c r="F23" s="127">
        <f t="shared" si="0"/>
        <v>0.77116642793298318</v>
      </c>
      <c r="G23" s="126">
        <f t="shared" si="1"/>
        <v>3101144.1545000002</v>
      </c>
      <c r="H23" s="126">
        <f t="shared" si="2"/>
        <v>58363.5</v>
      </c>
      <c r="I23" s="126">
        <f t="shared" si="3"/>
        <v>45007.971816666664</v>
      </c>
      <c r="J23" s="128">
        <f t="shared" si="4"/>
        <v>103371.47181666666</v>
      </c>
      <c r="K23" s="115"/>
      <c r="P23" s="113"/>
      <c r="Q23" s="113"/>
      <c r="R23" s="113"/>
      <c r="S23" s="113"/>
      <c r="T23" s="113"/>
      <c r="U23" s="113"/>
      <c r="V23" s="113"/>
      <c r="W23" s="113"/>
      <c r="X23" s="113"/>
      <c r="Y23" s="113"/>
      <c r="Z23" s="113"/>
    </row>
    <row r="24" spans="1:26" ht="13.5" customHeight="1">
      <c r="A24" s="140">
        <v>60030</v>
      </c>
      <c r="B24" s="123" t="s">
        <v>320</v>
      </c>
      <c r="C24" s="124" t="s">
        <v>701</v>
      </c>
      <c r="D24" s="125">
        <v>1.29</v>
      </c>
      <c r="E24" s="126">
        <f t="shared" si="5"/>
        <v>2258667.4500000002</v>
      </c>
      <c r="F24" s="127">
        <f t="shared" si="0"/>
        <v>0.77116642793298318</v>
      </c>
      <c r="G24" s="126">
        <f t="shared" si="1"/>
        <v>4000475.9593050005</v>
      </c>
      <c r="H24" s="126">
        <f t="shared" si="2"/>
        <v>75288.915000000008</v>
      </c>
      <c r="I24" s="126">
        <f t="shared" si="3"/>
        <v>58060.283643499999</v>
      </c>
      <c r="J24" s="128">
        <f t="shared" si="4"/>
        <v>133349.19864350001</v>
      </c>
      <c r="K24" s="115"/>
      <c r="L24" s="141" t="s">
        <v>663</v>
      </c>
      <c r="M24" s="142">
        <f t="shared" ref="M24:O24" si="6">SUM(M9:M22)</f>
        <v>0.77116642793298318</v>
      </c>
      <c r="N24" s="142">
        <f t="shared" si="6"/>
        <v>0.70676642793298317</v>
      </c>
      <c r="O24" s="142">
        <f t="shared" si="6"/>
        <v>0.60540000000000005</v>
      </c>
      <c r="P24" s="113"/>
      <c r="Q24" s="113"/>
      <c r="R24" s="113"/>
      <c r="S24" s="113"/>
      <c r="T24" s="113"/>
      <c r="U24" s="113"/>
      <c r="V24" s="113"/>
      <c r="W24" s="113"/>
      <c r="X24" s="113"/>
      <c r="Y24" s="113"/>
      <c r="Z24" s="113"/>
    </row>
    <row r="25" spans="1:26" ht="13.5" customHeight="1">
      <c r="A25" s="140">
        <v>60031</v>
      </c>
      <c r="B25" s="123" t="s">
        <v>484</v>
      </c>
      <c r="C25" s="124" t="s">
        <v>701</v>
      </c>
      <c r="D25" s="125">
        <v>1</v>
      </c>
      <c r="E25" s="126">
        <f t="shared" si="5"/>
        <v>1750905</v>
      </c>
      <c r="F25" s="127">
        <f t="shared" si="0"/>
        <v>0.77116642793298318</v>
      </c>
      <c r="G25" s="126">
        <f t="shared" si="1"/>
        <v>3101144.1545000002</v>
      </c>
      <c r="H25" s="126">
        <f t="shared" si="2"/>
        <v>58363.5</v>
      </c>
      <c r="I25" s="126">
        <f t="shared" si="3"/>
        <v>45007.971816666664</v>
      </c>
      <c r="J25" s="128">
        <f t="shared" si="4"/>
        <v>103371.47181666666</v>
      </c>
      <c r="K25" s="115"/>
      <c r="L25" s="113"/>
      <c r="M25" s="113"/>
      <c r="N25" s="113"/>
      <c r="O25" s="113"/>
      <c r="P25" s="113"/>
      <c r="Q25" s="113"/>
      <c r="R25" s="113"/>
      <c r="S25" s="113"/>
      <c r="T25" s="113"/>
      <c r="U25" s="113"/>
      <c r="V25" s="113"/>
      <c r="W25" s="113"/>
      <c r="X25" s="113"/>
      <c r="Y25" s="113"/>
      <c r="Z25" s="113"/>
    </row>
    <row r="26" spans="1:26" ht="13.5" customHeight="1">
      <c r="A26" s="140">
        <v>60032</v>
      </c>
      <c r="B26" s="123" t="s">
        <v>312</v>
      </c>
      <c r="C26" s="124" t="s">
        <v>701</v>
      </c>
      <c r="D26" s="125">
        <v>1</v>
      </c>
      <c r="E26" s="126">
        <f t="shared" si="5"/>
        <v>1750905</v>
      </c>
      <c r="F26" s="127">
        <f t="shared" si="0"/>
        <v>0.77116642793298318</v>
      </c>
      <c r="G26" s="126">
        <f t="shared" si="1"/>
        <v>3101144.1545000002</v>
      </c>
      <c r="H26" s="126">
        <f t="shared" si="2"/>
        <v>58363.5</v>
      </c>
      <c r="I26" s="126">
        <f t="shared" si="3"/>
        <v>45007.971816666664</v>
      </c>
      <c r="J26" s="128">
        <f t="shared" si="4"/>
        <v>103371.47181666666</v>
      </c>
      <c r="K26" s="115"/>
      <c r="L26" s="113"/>
      <c r="M26" s="113"/>
      <c r="N26" s="113"/>
      <c r="O26" s="113"/>
      <c r="P26" s="113"/>
      <c r="Q26" s="113"/>
      <c r="R26" s="113"/>
      <c r="S26" s="113"/>
      <c r="T26" s="113"/>
      <c r="U26" s="113"/>
      <c r="V26" s="113"/>
      <c r="W26" s="113"/>
      <c r="X26" s="113"/>
      <c r="Y26" s="113"/>
      <c r="Z26" s="113"/>
    </row>
    <row r="27" spans="1:26" ht="13.5" customHeight="1">
      <c r="A27" s="140">
        <v>60033</v>
      </c>
      <c r="B27" s="123" t="s">
        <v>703</v>
      </c>
      <c r="C27" s="124" t="s">
        <v>701</v>
      </c>
      <c r="D27" s="125">
        <v>1.55</v>
      </c>
      <c r="E27" s="126">
        <f t="shared" si="5"/>
        <v>2713902.75</v>
      </c>
      <c r="F27" s="127">
        <f t="shared" si="0"/>
        <v>0.77116642793298318</v>
      </c>
      <c r="G27" s="126">
        <f t="shared" si="1"/>
        <v>4806773.4394749999</v>
      </c>
      <c r="H27" s="126">
        <f t="shared" si="2"/>
        <v>90463.425000000003</v>
      </c>
      <c r="I27" s="126">
        <f t="shared" si="3"/>
        <v>69762.356315833327</v>
      </c>
      <c r="J27" s="128">
        <f t="shared" si="4"/>
        <v>160225.78131583333</v>
      </c>
      <c r="K27" s="115"/>
      <c r="L27" s="113"/>
      <c r="M27" s="113"/>
      <c r="N27" s="113"/>
      <c r="O27" s="113"/>
      <c r="P27" s="113"/>
      <c r="Q27" s="113"/>
      <c r="R27" s="113"/>
      <c r="S27" s="113"/>
      <c r="T27" s="113"/>
      <c r="U27" s="113"/>
      <c r="V27" s="113"/>
      <c r="W27" s="113"/>
      <c r="X27" s="113"/>
      <c r="Y27" s="113"/>
      <c r="Z27" s="113"/>
    </row>
    <row r="28" spans="1:26" ht="13.5" customHeight="1">
      <c r="A28" s="140">
        <v>60034</v>
      </c>
      <c r="B28" s="123" t="s">
        <v>704</v>
      </c>
      <c r="C28" s="124" t="s">
        <v>701</v>
      </c>
      <c r="D28" s="125">
        <v>4.3099999999999996</v>
      </c>
      <c r="E28" s="126">
        <f t="shared" si="5"/>
        <v>7546400.5499999989</v>
      </c>
      <c r="F28" s="127">
        <f t="shared" si="0"/>
        <v>0.60540000000000005</v>
      </c>
      <c r="G28" s="126">
        <f t="shared" si="1"/>
        <v>12114991.442969998</v>
      </c>
      <c r="H28" s="126">
        <f t="shared" si="2"/>
        <v>251546.68499999997</v>
      </c>
      <c r="I28" s="126">
        <f t="shared" si="3"/>
        <v>152286.36309899998</v>
      </c>
      <c r="J28" s="128">
        <f t="shared" si="4"/>
        <v>403833.04809899995</v>
      </c>
      <c r="K28" s="115"/>
      <c r="L28" s="113"/>
      <c r="M28" s="113"/>
      <c r="N28" s="113"/>
      <c r="O28" s="113"/>
      <c r="P28" s="113"/>
      <c r="Q28" s="113"/>
      <c r="R28" s="113"/>
      <c r="S28" s="113"/>
      <c r="T28" s="113"/>
      <c r="U28" s="113"/>
      <c r="V28" s="113"/>
      <c r="W28" s="113"/>
      <c r="X28" s="113"/>
      <c r="Y28" s="113"/>
      <c r="Z28" s="113"/>
    </row>
    <row r="29" spans="1:26" ht="13.5" customHeight="1">
      <c r="A29" s="140">
        <v>60035</v>
      </c>
      <c r="B29" s="123" t="s">
        <v>705</v>
      </c>
      <c r="C29" s="124" t="s">
        <v>701</v>
      </c>
      <c r="D29" s="125">
        <v>2.3326222075353416</v>
      </c>
      <c r="E29" s="126">
        <f t="shared" si="5"/>
        <v>4084199.8862846671</v>
      </c>
      <c r="F29" s="127">
        <f t="shared" si="0"/>
        <v>0.60540000000000005</v>
      </c>
      <c r="G29" s="126">
        <f t="shared" si="1"/>
        <v>6556774.4974414045</v>
      </c>
      <c r="H29" s="126">
        <f t="shared" si="2"/>
        <v>136139.99620948889</v>
      </c>
      <c r="I29" s="126">
        <f t="shared" si="3"/>
        <v>82419.153705224584</v>
      </c>
      <c r="J29" s="128">
        <f t="shared" si="4"/>
        <v>218559.14991471346</v>
      </c>
      <c r="K29" s="115"/>
      <c r="L29" s="113"/>
      <c r="M29" s="113"/>
      <c r="N29" s="113"/>
      <c r="O29" s="113"/>
      <c r="P29" s="113"/>
      <c r="Q29" s="113"/>
      <c r="R29" s="113"/>
      <c r="S29" s="113"/>
      <c r="T29" s="113"/>
      <c r="U29" s="113"/>
      <c r="V29" s="113"/>
      <c r="W29" s="113"/>
      <c r="X29" s="113"/>
      <c r="Y29" s="113"/>
      <c r="Z29" s="113"/>
    </row>
    <row r="30" spans="1:26" ht="13.5" customHeight="1">
      <c r="A30" s="140">
        <v>60036</v>
      </c>
      <c r="B30" s="123" t="s">
        <v>706</v>
      </c>
      <c r="C30" s="124" t="s">
        <v>701</v>
      </c>
      <c r="D30" s="125">
        <v>2.16</v>
      </c>
      <c r="E30" s="126">
        <f t="shared" si="5"/>
        <v>3781954.8000000003</v>
      </c>
      <c r="F30" s="127">
        <f t="shared" si="0"/>
        <v>0.60540000000000005</v>
      </c>
      <c r="G30" s="126">
        <f t="shared" si="1"/>
        <v>6071550.2359199999</v>
      </c>
      <c r="H30" s="126">
        <f t="shared" si="2"/>
        <v>126065.16</v>
      </c>
      <c r="I30" s="126">
        <f t="shared" si="3"/>
        <v>76319.84786400001</v>
      </c>
      <c r="J30" s="128">
        <f t="shared" si="4"/>
        <v>202385.00786400001</v>
      </c>
      <c r="K30" s="115"/>
      <c r="L30" s="143"/>
      <c r="M30" s="113"/>
      <c r="N30" s="113"/>
      <c r="O30" s="113"/>
      <c r="P30" s="113"/>
      <c r="Q30" s="113"/>
      <c r="R30" s="113"/>
      <c r="S30" s="113"/>
      <c r="T30" s="113"/>
      <c r="U30" s="113"/>
      <c r="V30" s="113"/>
      <c r="W30" s="113"/>
      <c r="X30" s="113"/>
      <c r="Y30" s="113"/>
      <c r="Z30" s="113"/>
    </row>
    <row r="31" spans="1:26" ht="13.5" customHeight="1">
      <c r="A31" s="140">
        <v>60037</v>
      </c>
      <c r="B31" s="123" t="s">
        <v>330</v>
      </c>
      <c r="C31" s="124" t="s">
        <v>701</v>
      </c>
      <c r="D31" s="125">
        <v>1.64</v>
      </c>
      <c r="E31" s="126">
        <f t="shared" si="5"/>
        <v>2871484.1999999997</v>
      </c>
      <c r="F31" s="127">
        <f t="shared" si="0"/>
        <v>0.77116642793298318</v>
      </c>
      <c r="G31" s="126">
        <f t="shared" si="1"/>
        <v>5085876.4133799998</v>
      </c>
      <c r="H31" s="126">
        <f t="shared" si="2"/>
        <v>95716.139999999985</v>
      </c>
      <c r="I31" s="126">
        <f t="shared" si="3"/>
        <v>73813.07377933331</v>
      </c>
      <c r="J31" s="128">
        <f t="shared" si="4"/>
        <v>169529.21377933328</v>
      </c>
      <c r="K31" s="115"/>
      <c r="L31" s="113"/>
      <c r="M31" s="113"/>
      <c r="N31" s="113"/>
      <c r="O31" s="113"/>
      <c r="P31" s="113"/>
      <c r="Q31" s="113"/>
      <c r="R31" s="113"/>
      <c r="S31" s="113"/>
      <c r="T31" s="113"/>
      <c r="U31" s="113"/>
      <c r="V31" s="113"/>
      <c r="W31" s="113"/>
      <c r="X31" s="113"/>
      <c r="Y31" s="113"/>
      <c r="Z31" s="113"/>
    </row>
    <row r="32" spans="1:26" ht="13.5" customHeight="1">
      <c r="A32" s="140">
        <v>60038</v>
      </c>
      <c r="B32" s="123" t="s">
        <v>522</v>
      </c>
      <c r="C32" s="124" t="s">
        <v>701</v>
      </c>
      <c r="D32" s="125">
        <v>2.16</v>
      </c>
      <c r="E32" s="126">
        <f t="shared" si="5"/>
        <v>3781954.8000000003</v>
      </c>
      <c r="F32" s="127">
        <f t="shared" si="0"/>
        <v>0.60540000000000005</v>
      </c>
      <c r="G32" s="126">
        <f t="shared" si="1"/>
        <v>6071550.2359199999</v>
      </c>
      <c r="H32" s="126">
        <f t="shared" si="2"/>
        <v>126065.16</v>
      </c>
      <c r="I32" s="126">
        <f t="shared" si="3"/>
        <v>76319.84786400001</v>
      </c>
      <c r="J32" s="128">
        <f t="shared" si="4"/>
        <v>202385.00786400001</v>
      </c>
      <c r="K32" s="115"/>
      <c r="L32" s="113"/>
      <c r="M32" s="113"/>
      <c r="N32" s="113"/>
      <c r="O32" s="113"/>
      <c r="P32" s="113"/>
      <c r="Q32" s="113"/>
      <c r="R32" s="113"/>
      <c r="S32" s="113"/>
      <c r="T32" s="113"/>
      <c r="U32" s="113"/>
      <c r="V32" s="113"/>
      <c r="W32" s="113"/>
      <c r="X32" s="113"/>
      <c r="Y32" s="113"/>
      <c r="Z32" s="113"/>
    </row>
    <row r="33" spans="1:26" ht="13.5" customHeight="1">
      <c r="A33" s="140">
        <v>60039</v>
      </c>
      <c r="B33" s="123" t="s">
        <v>487</v>
      </c>
      <c r="C33" s="124" t="s">
        <v>701</v>
      </c>
      <c r="D33" s="125">
        <v>2.16</v>
      </c>
      <c r="E33" s="126">
        <f t="shared" si="5"/>
        <v>3781954.8000000003</v>
      </c>
      <c r="F33" s="127">
        <f t="shared" si="0"/>
        <v>0.60540000000000005</v>
      </c>
      <c r="G33" s="126">
        <f t="shared" si="1"/>
        <v>6071550.2359199999</v>
      </c>
      <c r="H33" s="126">
        <f t="shared" si="2"/>
        <v>126065.16</v>
      </c>
      <c r="I33" s="126">
        <f t="shared" si="3"/>
        <v>76319.84786400001</v>
      </c>
      <c r="J33" s="128">
        <f t="shared" si="4"/>
        <v>202385.00786400001</v>
      </c>
      <c r="K33" s="115"/>
      <c r="L33" s="113"/>
      <c r="M33" s="113"/>
      <c r="N33" s="113"/>
      <c r="O33" s="113"/>
      <c r="P33" s="113"/>
      <c r="Q33" s="113"/>
      <c r="R33" s="113"/>
      <c r="S33" s="113"/>
      <c r="T33" s="113"/>
      <c r="U33" s="113"/>
      <c r="V33" s="113"/>
      <c r="W33" s="113"/>
      <c r="X33" s="113"/>
      <c r="Y33" s="113"/>
      <c r="Z33" s="113"/>
    </row>
    <row r="34" spans="1:26" ht="13.5" customHeight="1">
      <c r="A34" s="140">
        <v>60040</v>
      </c>
      <c r="B34" s="123" t="s">
        <v>707</v>
      </c>
      <c r="C34" s="124" t="s">
        <v>701</v>
      </c>
      <c r="D34" s="125">
        <v>2.16</v>
      </c>
      <c r="E34" s="126">
        <f t="shared" si="5"/>
        <v>3781954.8000000003</v>
      </c>
      <c r="F34" s="127">
        <f t="shared" si="0"/>
        <v>0.60540000000000005</v>
      </c>
      <c r="G34" s="126">
        <f t="shared" si="1"/>
        <v>6071550.2359199999</v>
      </c>
      <c r="H34" s="126">
        <f t="shared" si="2"/>
        <v>126065.16</v>
      </c>
      <c r="I34" s="126">
        <f t="shared" si="3"/>
        <v>76319.84786400001</v>
      </c>
      <c r="J34" s="128">
        <f t="shared" si="4"/>
        <v>202385.00786400001</v>
      </c>
      <c r="K34" s="115"/>
      <c r="L34" s="113"/>
      <c r="M34" s="113"/>
      <c r="N34" s="113"/>
      <c r="O34" s="113"/>
      <c r="P34" s="113"/>
      <c r="Q34" s="113"/>
      <c r="R34" s="113"/>
      <c r="S34" s="113"/>
      <c r="T34" s="113"/>
      <c r="U34" s="113"/>
      <c r="V34" s="113"/>
      <c r="W34" s="113"/>
      <c r="X34" s="113"/>
      <c r="Y34" s="113"/>
      <c r="Z34" s="113"/>
    </row>
    <row r="35" spans="1:26" ht="13.5" customHeight="1">
      <c r="A35" s="140">
        <v>60041</v>
      </c>
      <c r="B35" s="123" t="s">
        <v>708</v>
      </c>
      <c r="C35" s="124" t="s">
        <v>701</v>
      </c>
      <c r="D35" s="125">
        <v>2.16</v>
      </c>
      <c r="E35" s="126">
        <f t="shared" si="5"/>
        <v>3781954.8000000003</v>
      </c>
      <c r="F35" s="127">
        <f t="shared" si="0"/>
        <v>0.60540000000000005</v>
      </c>
      <c r="G35" s="126">
        <f t="shared" si="1"/>
        <v>6071550.2359199999</v>
      </c>
      <c r="H35" s="126">
        <f t="shared" si="2"/>
        <v>126065.16</v>
      </c>
      <c r="I35" s="126">
        <f t="shared" si="3"/>
        <v>76319.84786400001</v>
      </c>
      <c r="J35" s="128">
        <f t="shared" si="4"/>
        <v>202385.00786400001</v>
      </c>
      <c r="K35" s="115"/>
      <c r="L35" s="113"/>
      <c r="M35" s="113"/>
      <c r="N35" s="113"/>
      <c r="O35" s="113"/>
      <c r="P35" s="113"/>
      <c r="Q35" s="113"/>
      <c r="R35" s="113"/>
      <c r="S35" s="113"/>
      <c r="T35" s="113"/>
      <c r="U35" s="113"/>
      <c r="V35" s="113"/>
      <c r="W35" s="113"/>
      <c r="X35" s="113"/>
      <c r="Y35" s="113"/>
      <c r="Z35" s="113"/>
    </row>
    <row r="36" spans="1:26" ht="13.5" customHeight="1">
      <c r="A36" s="140">
        <v>60042</v>
      </c>
      <c r="B36" s="123" t="s">
        <v>709</v>
      </c>
      <c r="C36" s="124" t="s">
        <v>701</v>
      </c>
      <c r="D36" s="125">
        <v>2.16</v>
      </c>
      <c r="E36" s="126">
        <f t="shared" si="5"/>
        <v>3781954.8000000003</v>
      </c>
      <c r="F36" s="127">
        <f t="shared" si="0"/>
        <v>0.60540000000000005</v>
      </c>
      <c r="G36" s="126">
        <f t="shared" si="1"/>
        <v>6071550.2359199999</v>
      </c>
      <c r="H36" s="126">
        <f t="shared" si="2"/>
        <v>126065.16</v>
      </c>
      <c r="I36" s="126">
        <f t="shared" si="3"/>
        <v>76319.84786400001</v>
      </c>
      <c r="J36" s="128">
        <f t="shared" si="4"/>
        <v>202385.00786400001</v>
      </c>
      <c r="K36" s="115"/>
      <c r="L36" s="113"/>
      <c r="M36" s="113"/>
      <c r="N36" s="113"/>
      <c r="O36" s="113"/>
      <c r="P36" s="113"/>
      <c r="Q36" s="113"/>
      <c r="R36" s="113"/>
      <c r="S36" s="113"/>
      <c r="T36" s="113"/>
      <c r="U36" s="113"/>
      <c r="V36" s="113"/>
      <c r="W36" s="113"/>
      <c r="X36" s="113"/>
      <c r="Y36" s="113"/>
      <c r="Z36" s="113"/>
    </row>
    <row r="37" spans="1:26" ht="13.5" customHeight="1">
      <c r="A37" s="140">
        <v>60043</v>
      </c>
      <c r="B37" s="123" t="s">
        <v>710</v>
      </c>
      <c r="C37" s="124" t="s">
        <v>701</v>
      </c>
      <c r="D37" s="125">
        <v>1.72</v>
      </c>
      <c r="E37" s="126">
        <f t="shared" si="5"/>
        <v>3011556.6</v>
      </c>
      <c r="F37" s="127">
        <f t="shared" si="0"/>
        <v>0.77116642793298318</v>
      </c>
      <c r="G37" s="126">
        <f t="shared" si="1"/>
        <v>5333967.9457400003</v>
      </c>
      <c r="H37" s="126">
        <f t="shared" si="2"/>
        <v>100385.22</v>
      </c>
      <c r="I37" s="126">
        <f t="shared" si="3"/>
        <v>77413.711524666665</v>
      </c>
      <c r="J37" s="128">
        <f t="shared" si="4"/>
        <v>177798.93152466667</v>
      </c>
      <c r="K37" s="115"/>
      <c r="L37" s="113"/>
      <c r="M37" s="113"/>
      <c r="N37" s="113"/>
      <c r="O37" s="113"/>
      <c r="P37" s="113"/>
      <c r="Q37" s="113"/>
      <c r="R37" s="113"/>
      <c r="S37" s="113"/>
      <c r="T37" s="113"/>
      <c r="U37" s="113"/>
      <c r="V37" s="113"/>
      <c r="W37" s="113"/>
      <c r="X37" s="113"/>
      <c r="Y37" s="113"/>
      <c r="Z37" s="113"/>
    </row>
    <row r="38" spans="1:26" ht="13.5" customHeight="1">
      <c r="A38" s="140">
        <v>60044</v>
      </c>
      <c r="B38" s="123" t="s">
        <v>711</v>
      </c>
      <c r="C38" s="124" t="s">
        <v>701</v>
      </c>
      <c r="D38" s="125">
        <v>2.33</v>
      </c>
      <c r="E38" s="126">
        <f t="shared" si="5"/>
        <v>4079608.65</v>
      </c>
      <c r="F38" s="127">
        <f t="shared" si="0"/>
        <v>0.60540000000000005</v>
      </c>
      <c r="G38" s="126">
        <f t="shared" si="1"/>
        <v>6549403.7267099991</v>
      </c>
      <c r="H38" s="126">
        <f t="shared" si="2"/>
        <v>135986.95499999999</v>
      </c>
      <c r="I38" s="126">
        <f t="shared" si="3"/>
        <v>82326.502557</v>
      </c>
      <c r="J38" s="128">
        <f t="shared" si="4"/>
        <v>218313.45755699999</v>
      </c>
      <c r="K38" s="115"/>
      <c r="L38" s="113"/>
      <c r="M38" s="113"/>
      <c r="N38" s="113"/>
      <c r="O38" s="113"/>
      <c r="P38" s="113"/>
      <c r="Q38" s="113"/>
      <c r="R38" s="113"/>
      <c r="S38" s="113"/>
      <c r="T38" s="113"/>
      <c r="U38" s="113"/>
      <c r="V38" s="113"/>
      <c r="W38" s="113"/>
      <c r="X38" s="113"/>
      <c r="Y38" s="113"/>
      <c r="Z38" s="113"/>
    </row>
    <row r="39" spans="1:26" ht="13.5" customHeight="1">
      <c r="A39" s="140">
        <v>60045</v>
      </c>
      <c r="B39" s="123" t="s">
        <v>712</v>
      </c>
      <c r="C39" s="124" t="s">
        <v>701</v>
      </c>
      <c r="D39" s="125">
        <v>2.16</v>
      </c>
      <c r="E39" s="126">
        <f t="shared" si="5"/>
        <v>3781954.8000000003</v>
      </c>
      <c r="F39" s="127">
        <f t="shared" si="0"/>
        <v>0.60540000000000005</v>
      </c>
      <c r="G39" s="126">
        <f t="shared" si="1"/>
        <v>6071550.2359199999</v>
      </c>
      <c r="H39" s="126">
        <f t="shared" si="2"/>
        <v>126065.16</v>
      </c>
      <c r="I39" s="126">
        <f t="shared" si="3"/>
        <v>76319.84786400001</v>
      </c>
      <c r="J39" s="128">
        <f t="shared" si="4"/>
        <v>202385.00786400001</v>
      </c>
      <c r="K39" s="115"/>
      <c r="L39" s="113"/>
      <c r="M39" s="113"/>
      <c r="N39" s="113"/>
      <c r="O39" s="113"/>
      <c r="P39" s="113"/>
      <c r="Q39" s="113"/>
      <c r="R39" s="113"/>
      <c r="S39" s="113"/>
      <c r="T39" s="113"/>
      <c r="U39" s="113"/>
      <c r="V39" s="113"/>
      <c r="W39" s="113"/>
      <c r="X39" s="113"/>
      <c r="Y39" s="113"/>
      <c r="Z39" s="113"/>
    </row>
    <row r="40" spans="1:26" ht="13.5" customHeight="1">
      <c r="A40" s="140">
        <v>60046</v>
      </c>
      <c r="B40" s="123" t="s">
        <v>713</v>
      </c>
      <c r="C40" s="124"/>
      <c r="D40" s="125">
        <v>0</v>
      </c>
      <c r="E40" s="126">
        <f t="shared" si="5"/>
        <v>0</v>
      </c>
      <c r="F40" s="127">
        <f t="shared" si="0"/>
        <v>0.77116642793298318</v>
      </c>
      <c r="G40" s="126">
        <f t="shared" si="1"/>
        <v>0</v>
      </c>
      <c r="H40" s="126">
        <f t="shared" si="2"/>
        <v>0</v>
      </c>
      <c r="I40" s="126">
        <f t="shared" si="3"/>
        <v>0</v>
      </c>
      <c r="J40" s="128">
        <f t="shared" si="4"/>
        <v>0</v>
      </c>
      <c r="K40" s="115"/>
      <c r="L40" s="113"/>
      <c r="M40" s="113"/>
      <c r="N40" s="113"/>
      <c r="O40" s="113"/>
      <c r="P40" s="113"/>
      <c r="Q40" s="113"/>
      <c r="R40" s="113"/>
      <c r="S40" s="113"/>
      <c r="T40" s="113"/>
      <c r="U40" s="113"/>
      <c r="V40" s="113"/>
      <c r="W40" s="113"/>
      <c r="X40" s="113"/>
      <c r="Y40" s="113"/>
      <c r="Z40" s="113"/>
    </row>
    <row r="41" spans="1:26" ht="13.5" customHeight="1">
      <c r="A41" s="140">
        <v>60047</v>
      </c>
      <c r="B41" s="123" t="s">
        <v>713</v>
      </c>
      <c r="C41" s="124"/>
      <c r="D41" s="125">
        <v>0</v>
      </c>
      <c r="E41" s="126">
        <f t="shared" si="5"/>
        <v>0</v>
      </c>
      <c r="F41" s="127">
        <f t="shared" si="0"/>
        <v>0.77116642793298318</v>
      </c>
      <c r="G41" s="126">
        <f t="shared" si="1"/>
        <v>0</v>
      </c>
      <c r="H41" s="126">
        <f t="shared" si="2"/>
        <v>0</v>
      </c>
      <c r="I41" s="126">
        <f t="shared" si="3"/>
        <v>0</v>
      </c>
      <c r="J41" s="128">
        <f t="shared" si="4"/>
        <v>0</v>
      </c>
      <c r="K41" s="115"/>
      <c r="L41" s="113"/>
      <c r="M41" s="113"/>
      <c r="N41" s="113"/>
      <c r="O41" s="113"/>
      <c r="P41" s="113"/>
      <c r="Q41" s="113"/>
      <c r="R41" s="113"/>
      <c r="S41" s="113"/>
      <c r="T41" s="113"/>
      <c r="U41" s="113"/>
      <c r="V41" s="113"/>
      <c r="W41" s="113"/>
      <c r="X41" s="113"/>
      <c r="Y41" s="113"/>
      <c r="Z41" s="113"/>
    </row>
    <row r="42" spans="1:26" ht="13.5" customHeight="1">
      <c r="A42" s="140">
        <v>60048</v>
      </c>
      <c r="B42" s="144" t="s">
        <v>713</v>
      </c>
      <c r="C42" s="145"/>
      <c r="D42" s="146">
        <v>0</v>
      </c>
      <c r="E42" s="147">
        <f t="shared" si="5"/>
        <v>0</v>
      </c>
      <c r="F42" s="127">
        <f t="shared" si="0"/>
        <v>0.77116642793298318</v>
      </c>
      <c r="G42" s="147">
        <f t="shared" si="1"/>
        <v>0</v>
      </c>
      <c r="H42" s="147">
        <f t="shared" si="2"/>
        <v>0</v>
      </c>
      <c r="I42" s="147">
        <f t="shared" si="3"/>
        <v>0</v>
      </c>
      <c r="J42" s="148">
        <f t="shared" si="4"/>
        <v>0</v>
      </c>
      <c r="K42" s="115"/>
      <c r="L42" s="113"/>
      <c r="M42" s="113"/>
      <c r="N42" s="113"/>
      <c r="O42" s="113"/>
      <c r="P42" s="113"/>
      <c r="Q42" s="113"/>
      <c r="R42" s="113"/>
      <c r="S42" s="113"/>
      <c r="T42" s="113"/>
      <c r="U42" s="113"/>
      <c r="V42" s="113"/>
      <c r="W42" s="113"/>
      <c r="X42" s="113"/>
      <c r="Y42" s="113"/>
      <c r="Z42" s="113"/>
    </row>
    <row r="43" spans="1:26" ht="13.5" customHeight="1">
      <c r="A43" s="140">
        <v>60049</v>
      </c>
      <c r="B43" s="113"/>
      <c r="C43" s="113"/>
      <c r="D43" s="114"/>
      <c r="E43" s="115"/>
      <c r="F43" s="115"/>
      <c r="G43" s="115"/>
      <c r="H43" s="115"/>
      <c r="I43" s="115"/>
      <c r="J43" s="115"/>
      <c r="K43" s="115"/>
      <c r="L43" s="113"/>
      <c r="M43" s="113"/>
      <c r="N43" s="113"/>
      <c r="O43" s="113"/>
      <c r="P43" s="113"/>
      <c r="Q43" s="113"/>
      <c r="R43" s="113"/>
      <c r="S43" s="113"/>
      <c r="T43" s="113"/>
      <c r="U43" s="113"/>
      <c r="V43" s="113"/>
      <c r="W43" s="113"/>
      <c r="X43" s="113"/>
      <c r="Y43" s="113"/>
      <c r="Z43" s="113"/>
    </row>
    <row r="44" spans="1:26" ht="13.5" customHeight="1">
      <c r="A44" s="140">
        <v>60050</v>
      </c>
      <c r="B44" s="113"/>
      <c r="C44" s="113"/>
      <c r="D44" s="114"/>
      <c r="E44" s="115"/>
      <c r="F44" s="115"/>
      <c r="G44" s="115"/>
      <c r="H44" s="115"/>
      <c r="I44" s="115"/>
      <c r="J44" s="115"/>
      <c r="K44" s="113"/>
      <c r="L44" s="113"/>
      <c r="M44" s="113"/>
      <c r="N44" s="113"/>
      <c r="O44" s="113"/>
      <c r="P44" s="113"/>
      <c r="Q44" s="113"/>
      <c r="R44" s="113"/>
      <c r="S44" s="113"/>
      <c r="T44" s="113"/>
      <c r="U44" s="113"/>
      <c r="V44" s="113"/>
      <c r="W44" s="113"/>
      <c r="X44" s="113"/>
      <c r="Y44" s="113"/>
      <c r="Z44" s="113"/>
    </row>
    <row r="45" spans="1:26" ht="13.5" customHeight="1">
      <c r="A45" s="113"/>
      <c r="B45" s="113"/>
      <c r="C45" s="113"/>
      <c r="D45" s="114"/>
      <c r="E45" s="115"/>
      <c r="F45" s="115"/>
      <c r="G45" s="115"/>
      <c r="H45" s="115"/>
      <c r="I45" s="115"/>
      <c r="J45" s="115"/>
      <c r="K45" s="113"/>
      <c r="L45" s="113"/>
      <c r="M45" s="113"/>
      <c r="N45" s="113"/>
      <c r="O45" s="113"/>
      <c r="P45" s="113"/>
      <c r="Q45" s="113"/>
      <c r="R45" s="113"/>
      <c r="S45" s="113"/>
      <c r="T45" s="113"/>
      <c r="U45" s="113"/>
      <c r="V45" s="113"/>
      <c r="W45" s="113"/>
      <c r="X45" s="113"/>
      <c r="Y45" s="113"/>
      <c r="Z45" s="113"/>
    </row>
    <row r="46" spans="1:26" ht="13.5" customHeight="1">
      <c r="A46" s="113"/>
      <c r="B46" s="113"/>
      <c r="C46" s="113"/>
      <c r="D46" s="114"/>
      <c r="E46" s="115"/>
      <c r="F46" s="115"/>
      <c r="G46" s="115"/>
      <c r="H46" s="115"/>
      <c r="I46" s="115"/>
      <c r="J46" s="115"/>
      <c r="K46" s="113"/>
      <c r="L46" s="113"/>
      <c r="M46" s="113"/>
      <c r="N46" s="113"/>
      <c r="O46" s="113"/>
      <c r="P46" s="113"/>
      <c r="Q46" s="113"/>
      <c r="R46" s="113"/>
      <c r="S46" s="113"/>
      <c r="T46" s="113"/>
      <c r="U46" s="113"/>
      <c r="V46" s="113"/>
      <c r="W46" s="113"/>
      <c r="X46" s="113"/>
      <c r="Y46" s="113"/>
      <c r="Z46" s="113"/>
    </row>
    <row r="47" spans="1:26" ht="13.5" customHeight="1">
      <c r="A47" s="113"/>
      <c r="B47" s="113"/>
      <c r="C47" s="113"/>
      <c r="D47" s="114"/>
      <c r="E47" s="115"/>
      <c r="F47" s="115"/>
      <c r="G47" s="115"/>
      <c r="H47" s="115"/>
      <c r="I47" s="115"/>
      <c r="J47" s="115"/>
      <c r="K47" s="113"/>
      <c r="L47" s="113"/>
      <c r="M47" s="113"/>
      <c r="N47" s="113"/>
      <c r="O47" s="113"/>
      <c r="P47" s="113"/>
      <c r="Q47" s="113"/>
      <c r="R47" s="113"/>
      <c r="S47" s="113"/>
      <c r="T47" s="113"/>
      <c r="U47" s="113"/>
      <c r="V47" s="113"/>
      <c r="W47" s="113"/>
      <c r="X47" s="113"/>
      <c r="Y47" s="113"/>
      <c r="Z47" s="113"/>
    </row>
    <row r="48" spans="1:26" ht="13.5" customHeight="1">
      <c r="A48" s="113"/>
      <c r="B48" s="113"/>
      <c r="C48" s="113"/>
      <c r="D48" s="114"/>
      <c r="E48" s="115"/>
      <c r="F48" s="115"/>
      <c r="G48" s="115"/>
      <c r="H48" s="115"/>
      <c r="I48" s="115"/>
      <c r="J48" s="115"/>
      <c r="K48" s="113"/>
      <c r="L48" s="113"/>
      <c r="M48" s="113"/>
      <c r="N48" s="113"/>
      <c r="O48" s="113"/>
      <c r="P48" s="113"/>
      <c r="Q48" s="113"/>
      <c r="R48" s="113"/>
      <c r="S48" s="113"/>
      <c r="T48" s="113"/>
      <c r="U48" s="113"/>
      <c r="V48" s="113"/>
      <c r="W48" s="113"/>
      <c r="X48" s="113"/>
      <c r="Y48" s="113"/>
      <c r="Z48" s="113"/>
    </row>
    <row r="49" spans="1:26" ht="13.5" customHeight="1">
      <c r="A49" s="113"/>
      <c r="B49" s="113"/>
      <c r="C49" s="113"/>
      <c r="D49" s="114"/>
      <c r="E49" s="115"/>
      <c r="F49" s="115"/>
      <c r="G49" s="115"/>
      <c r="H49" s="115"/>
      <c r="I49" s="115"/>
      <c r="J49" s="115"/>
      <c r="K49" s="113"/>
      <c r="L49" s="113"/>
      <c r="M49" s="113"/>
      <c r="N49" s="113"/>
      <c r="O49" s="113"/>
      <c r="P49" s="113"/>
      <c r="Q49" s="113"/>
      <c r="R49" s="113"/>
      <c r="S49" s="113"/>
      <c r="T49" s="113"/>
      <c r="U49" s="113"/>
      <c r="V49" s="113"/>
      <c r="W49" s="113"/>
      <c r="X49" s="113"/>
      <c r="Y49" s="113"/>
      <c r="Z49" s="113"/>
    </row>
    <row r="50" spans="1:26" ht="13.5" customHeight="1">
      <c r="A50" s="113"/>
      <c r="B50" s="113"/>
      <c r="C50" s="113"/>
      <c r="D50" s="114"/>
      <c r="E50" s="115"/>
      <c r="F50" s="115"/>
      <c r="G50" s="115"/>
      <c r="H50" s="115"/>
      <c r="I50" s="115"/>
      <c r="J50" s="115"/>
      <c r="K50" s="113"/>
      <c r="L50" s="113"/>
      <c r="M50" s="113"/>
      <c r="N50" s="113"/>
      <c r="O50" s="113"/>
      <c r="P50" s="113"/>
      <c r="Q50" s="113"/>
      <c r="R50" s="113"/>
      <c r="S50" s="113"/>
      <c r="T50" s="113"/>
      <c r="U50" s="113"/>
      <c r="V50" s="113"/>
      <c r="W50" s="113"/>
      <c r="X50" s="113"/>
      <c r="Y50" s="113"/>
      <c r="Z50" s="113"/>
    </row>
    <row r="51" spans="1:26" ht="13.5" customHeight="1">
      <c r="A51" s="113"/>
      <c r="B51" s="113"/>
      <c r="C51" s="113"/>
      <c r="D51" s="114"/>
      <c r="E51" s="115"/>
      <c r="F51" s="115"/>
      <c r="G51" s="115"/>
      <c r="H51" s="115"/>
      <c r="I51" s="115"/>
      <c r="J51" s="115"/>
      <c r="K51" s="113"/>
      <c r="L51" s="113"/>
      <c r="M51" s="113"/>
      <c r="N51" s="113"/>
      <c r="O51" s="113"/>
      <c r="P51" s="113"/>
      <c r="Q51" s="113"/>
      <c r="R51" s="113"/>
      <c r="S51" s="113"/>
      <c r="T51" s="113"/>
      <c r="U51" s="113"/>
      <c r="V51" s="113"/>
      <c r="W51" s="113"/>
      <c r="X51" s="113"/>
      <c r="Y51" s="113"/>
      <c r="Z51" s="113"/>
    </row>
    <row r="52" spans="1:26" ht="13.5" customHeight="1">
      <c r="A52" s="113"/>
      <c r="B52" s="113"/>
      <c r="C52" s="113"/>
      <c r="D52" s="114"/>
      <c r="E52" s="115"/>
      <c r="F52" s="115"/>
      <c r="G52" s="115"/>
      <c r="H52" s="115"/>
      <c r="I52" s="115"/>
      <c r="J52" s="115"/>
      <c r="K52" s="113"/>
      <c r="L52" s="113"/>
      <c r="M52" s="113"/>
      <c r="N52" s="113"/>
      <c r="O52" s="113"/>
      <c r="P52" s="113"/>
      <c r="Q52" s="113"/>
      <c r="R52" s="113"/>
      <c r="S52" s="113"/>
      <c r="T52" s="113"/>
      <c r="U52" s="113"/>
      <c r="V52" s="113"/>
      <c r="W52" s="113"/>
      <c r="X52" s="113"/>
      <c r="Y52" s="113"/>
      <c r="Z52" s="113"/>
    </row>
    <row r="53" spans="1:26" ht="13.5" customHeight="1">
      <c r="A53" s="113"/>
      <c r="B53" s="113"/>
      <c r="C53" s="113"/>
      <c r="D53" s="114"/>
      <c r="E53" s="115"/>
      <c r="F53" s="115"/>
      <c r="G53" s="115"/>
      <c r="H53" s="115"/>
      <c r="I53" s="115"/>
      <c r="J53" s="115"/>
      <c r="K53" s="113"/>
      <c r="L53" s="113"/>
      <c r="M53" s="113"/>
      <c r="N53" s="113"/>
      <c r="O53" s="113"/>
      <c r="P53" s="113"/>
      <c r="Q53" s="113"/>
      <c r="R53" s="113"/>
      <c r="S53" s="113"/>
      <c r="T53" s="113"/>
      <c r="U53" s="113"/>
      <c r="V53" s="113"/>
      <c r="W53" s="113"/>
      <c r="X53" s="113"/>
      <c r="Y53" s="113"/>
      <c r="Z53" s="113"/>
    </row>
    <row r="54" spans="1:26" ht="13.5" customHeight="1">
      <c r="A54" s="113"/>
      <c r="B54" s="113"/>
      <c r="C54" s="113"/>
      <c r="D54" s="114"/>
      <c r="E54" s="115"/>
      <c r="F54" s="115"/>
      <c r="G54" s="115"/>
      <c r="H54" s="115"/>
      <c r="I54" s="115"/>
      <c r="J54" s="115"/>
      <c r="K54" s="113"/>
      <c r="L54" s="113"/>
      <c r="M54" s="113"/>
      <c r="N54" s="113"/>
      <c r="O54" s="113"/>
      <c r="P54" s="113"/>
      <c r="Q54" s="113"/>
      <c r="R54" s="113"/>
      <c r="S54" s="113"/>
      <c r="T54" s="113"/>
      <c r="U54" s="113"/>
      <c r="V54" s="113"/>
      <c r="W54" s="113"/>
      <c r="X54" s="113"/>
      <c r="Y54" s="113"/>
      <c r="Z54" s="113"/>
    </row>
    <row r="55" spans="1:26" ht="13.5" customHeight="1">
      <c r="A55" s="113"/>
      <c r="B55" s="113"/>
      <c r="C55" s="113"/>
      <c r="D55" s="114"/>
      <c r="E55" s="115"/>
      <c r="F55" s="115"/>
      <c r="G55" s="115"/>
      <c r="H55" s="115"/>
      <c r="I55" s="115"/>
      <c r="J55" s="115"/>
      <c r="K55" s="113"/>
      <c r="L55" s="113"/>
      <c r="M55" s="113"/>
      <c r="N55" s="113"/>
      <c r="O55" s="113"/>
      <c r="P55" s="113"/>
      <c r="Q55" s="113"/>
      <c r="R55" s="113"/>
      <c r="S55" s="113"/>
      <c r="T55" s="113"/>
      <c r="U55" s="113"/>
      <c r="V55" s="113"/>
      <c r="W55" s="113"/>
      <c r="X55" s="113"/>
      <c r="Y55" s="113"/>
      <c r="Z55" s="113"/>
    </row>
    <row r="56" spans="1:26" ht="13.5" customHeight="1">
      <c r="A56" s="113"/>
      <c r="B56" s="113"/>
      <c r="C56" s="113"/>
      <c r="D56" s="114"/>
      <c r="E56" s="115"/>
      <c r="F56" s="115"/>
      <c r="G56" s="115"/>
      <c r="H56" s="115"/>
      <c r="I56" s="115"/>
      <c r="J56" s="115"/>
      <c r="K56" s="113"/>
      <c r="L56" s="113"/>
      <c r="M56" s="113"/>
      <c r="N56" s="113"/>
      <c r="O56" s="113"/>
      <c r="P56" s="113"/>
      <c r="Q56" s="113"/>
      <c r="R56" s="113"/>
      <c r="S56" s="113"/>
      <c r="T56" s="113"/>
      <c r="U56" s="113"/>
      <c r="V56" s="113"/>
      <c r="W56" s="113"/>
      <c r="X56" s="113"/>
      <c r="Y56" s="113"/>
      <c r="Z56" s="113"/>
    </row>
    <row r="57" spans="1:26" ht="13.5" customHeight="1">
      <c r="A57" s="113"/>
      <c r="B57" s="113"/>
      <c r="C57" s="113"/>
      <c r="D57" s="114"/>
      <c r="E57" s="115"/>
      <c r="F57" s="115"/>
      <c r="G57" s="115"/>
      <c r="H57" s="115"/>
      <c r="I57" s="115"/>
      <c r="J57" s="115"/>
      <c r="K57" s="113"/>
      <c r="L57" s="113"/>
      <c r="M57" s="113"/>
      <c r="N57" s="113"/>
      <c r="O57" s="113"/>
      <c r="P57" s="113"/>
      <c r="Q57" s="113"/>
      <c r="R57" s="113"/>
      <c r="S57" s="113"/>
      <c r="T57" s="113"/>
      <c r="U57" s="113"/>
      <c r="V57" s="113"/>
      <c r="W57" s="113"/>
      <c r="X57" s="113"/>
      <c r="Y57" s="113"/>
      <c r="Z57" s="113"/>
    </row>
    <row r="58" spans="1:26" ht="13.5" customHeight="1">
      <c r="A58" s="113"/>
      <c r="B58" s="113"/>
      <c r="C58" s="113"/>
      <c r="D58" s="114"/>
      <c r="E58" s="115"/>
      <c r="F58" s="115"/>
      <c r="G58" s="115"/>
      <c r="H58" s="115"/>
      <c r="I58" s="115"/>
      <c r="J58" s="115"/>
      <c r="K58" s="113"/>
      <c r="L58" s="113"/>
      <c r="M58" s="113"/>
      <c r="N58" s="113"/>
      <c r="O58" s="113"/>
      <c r="P58" s="113"/>
      <c r="Q58" s="113"/>
      <c r="R58" s="113"/>
      <c r="S58" s="113"/>
      <c r="T58" s="113"/>
      <c r="U58" s="113"/>
      <c r="V58" s="113"/>
      <c r="W58" s="113"/>
      <c r="X58" s="113"/>
      <c r="Y58" s="113"/>
      <c r="Z58" s="113"/>
    </row>
    <row r="59" spans="1:26" ht="13.5" customHeight="1">
      <c r="A59" s="113"/>
      <c r="B59" s="113"/>
      <c r="C59" s="113"/>
      <c r="D59" s="114"/>
      <c r="E59" s="115"/>
      <c r="F59" s="115"/>
      <c r="G59" s="115"/>
      <c r="H59" s="115"/>
      <c r="I59" s="115"/>
      <c r="J59" s="115"/>
      <c r="K59" s="113"/>
      <c r="L59" s="113"/>
      <c r="M59" s="113"/>
      <c r="N59" s="113"/>
      <c r="O59" s="113"/>
      <c r="P59" s="113"/>
      <c r="Q59" s="113"/>
      <c r="R59" s="113"/>
      <c r="S59" s="113"/>
      <c r="T59" s="113"/>
      <c r="U59" s="113"/>
      <c r="V59" s="113"/>
      <c r="W59" s="113"/>
      <c r="X59" s="113"/>
      <c r="Y59" s="113"/>
      <c r="Z59" s="113"/>
    </row>
    <row r="60" spans="1:26" ht="13.5" customHeight="1">
      <c r="A60" s="113"/>
      <c r="B60" s="113"/>
      <c r="C60" s="113"/>
      <c r="D60" s="114"/>
      <c r="E60" s="115"/>
      <c r="F60" s="115"/>
      <c r="G60" s="115"/>
      <c r="H60" s="115"/>
      <c r="I60" s="115"/>
      <c r="J60" s="115"/>
      <c r="K60" s="113"/>
      <c r="L60" s="113"/>
      <c r="M60" s="113"/>
      <c r="N60" s="113"/>
      <c r="O60" s="113"/>
      <c r="P60" s="113"/>
      <c r="Q60" s="113"/>
      <c r="R60" s="113"/>
      <c r="S60" s="113"/>
      <c r="T60" s="113"/>
      <c r="U60" s="113"/>
      <c r="V60" s="113"/>
      <c r="W60" s="113"/>
      <c r="X60" s="113"/>
      <c r="Y60" s="113"/>
      <c r="Z60" s="113"/>
    </row>
    <row r="61" spans="1:26" ht="13.5" customHeight="1">
      <c r="A61" s="113"/>
      <c r="B61" s="113"/>
      <c r="C61" s="113"/>
      <c r="D61" s="114"/>
      <c r="E61" s="115"/>
      <c r="F61" s="115"/>
      <c r="G61" s="115"/>
      <c r="H61" s="115"/>
      <c r="I61" s="115"/>
      <c r="J61" s="115"/>
      <c r="K61" s="113"/>
      <c r="L61" s="113"/>
      <c r="M61" s="113"/>
      <c r="N61" s="113"/>
      <c r="O61" s="113"/>
      <c r="P61" s="113"/>
      <c r="Q61" s="113"/>
      <c r="R61" s="113"/>
      <c r="S61" s="113"/>
      <c r="T61" s="113"/>
      <c r="U61" s="113"/>
      <c r="V61" s="113"/>
      <c r="W61" s="113"/>
      <c r="X61" s="113"/>
      <c r="Y61" s="113"/>
      <c r="Z61" s="113"/>
    </row>
    <row r="62" spans="1:26" ht="13.5" customHeight="1">
      <c r="A62" s="113"/>
      <c r="B62" s="113"/>
      <c r="C62" s="113"/>
      <c r="D62" s="114"/>
      <c r="E62" s="115"/>
      <c r="F62" s="115"/>
      <c r="G62" s="115"/>
      <c r="H62" s="115"/>
      <c r="I62" s="115"/>
      <c r="J62" s="115"/>
      <c r="K62" s="113"/>
      <c r="L62" s="113"/>
      <c r="M62" s="113"/>
      <c r="N62" s="113"/>
      <c r="O62" s="113"/>
      <c r="P62" s="113"/>
      <c r="Q62" s="113"/>
      <c r="R62" s="113"/>
      <c r="S62" s="113"/>
      <c r="T62" s="113"/>
      <c r="U62" s="113"/>
      <c r="V62" s="113"/>
      <c r="W62" s="113"/>
      <c r="X62" s="113"/>
      <c r="Y62" s="113"/>
      <c r="Z62" s="113"/>
    </row>
    <row r="63" spans="1:26" ht="13.5" customHeight="1">
      <c r="A63" s="113"/>
      <c r="B63" s="113"/>
      <c r="C63" s="113"/>
      <c r="D63" s="114"/>
      <c r="E63" s="115"/>
      <c r="F63" s="115"/>
      <c r="G63" s="115"/>
      <c r="H63" s="115"/>
      <c r="I63" s="115"/>
      <c r="J63" s="115"/>
      <c r="K63" s="113"/>
      <c r="L63" s="113"/>
      <c r="M63" s="113"/>
      <c r="N63" s="113"/>
      <c r="O63" s="113"/>
      <c r="P63" s="113"/>
      <c r="Q63" s="113"/>
      <c r="R63" s="113"/>
      <c r="S63" s="113"/>
      <c r="T63" s="113"/>
      <c r="U63" s="113"/>
      <c r="V63" s="113"/>
      <c r="W63" s="113"/>
      <c r="X63" s="113"/>
      <c r="Y63" s="113"/>
      <c r="Z63" s="113"/>
    </row>
    <row r="64" spans="1:26" ht="13.5" customHeight="1">
      <c r="A64" s="113"/>
      <c r="B64" s="113"/>
      <c r="C64" s="113"/>
      <c r="D64" s="114"/>
      <c r="E64" s="115"/>
      <c r="F64" s="115"/>
      <c r="G64" s="115"/>
      <c r="H64" s="115"/>
      <c r="I64" s="115"/>
      <c r="J64" s="115"/>
      <c r="K64" s="113"/>
      <c r="L64" s="113"/>
      <c r="M64" s="113"/>
      <c r="N64" s="113"/>
      <c r="O64" s="113"/>
      <c r="P64" s="113"/>
      <c r="Q64" s="113"/>
      <c r="R64" s="113"/>
      <c r="S64" s="113"/>
      <c r="T64" s="113"/>
      <c r="U64" s="113"/>
      <c r="V64" s="113"/>
      <c r="W64" s="113"/>
      <c r="X64" s="113"/>
      <c r="Y64" s="113"/>
      <c r="Z64" s="113"/>
    </row>
    <row r="65" spans="1:26" ht="13.5" customHeight="1">
      <c r="A65" s="113"/>
      <c r="B65" s="113"/>
      <c r="C65" s="113"/>
      <c r="D65" s="114"/>
      <c r="E65" s="115"/>
      <c r="F65" s="115"/>
      <c r="G65" s="115"/>
      <c r="H65" s="115"/>
      <c r="I65" s="115"/>
      <c r="J65" s="115"/>
      <c r="K65" s="113"/>
      <c r="L65" s="113"/>
      <c r="M65" s="113"/>
      <c r="N65" s="113"/>
      <c r="O65" s="113"/>
      <c r="P65" s="113"/>
      <c r="Q65" s="113"/>
      <c r="R65" s="113"/>
      <c r="S65" s="113"/>
      <c r="T65" s="113"/>
      <c r="U65" s="113"/>
      <c r="V65" s="113"/>
      <c r="W65" s="113"/>
      <c r="X65" s="113"/>
      <c r="Y65" s="113"/>
      <c r="Z65" s="113"/>
    </row>
    <row r="66" spans="1:26" ht="13.5" customHeight="1">
      <c r="A66" s="113"/>
      <c r="B66" s="113"/>
      <c r="C66" s="113"/>
      <c r="D66" s="114"/>
      <c r="E66" s="115"/>
      <c r="F66" s="115"/>
      <c r="G66" s="115"/>
      <c r="H66" s="115"/>
      <c r="I66" s="115"/>
      <c r="J66" s="115"/>
      <c r="K66" s="113"/>
      <c r="L66" s="113"/>
      <c r="M66" s="113"/>
      <c r="N66" s="113"/>
      <c r="O66" s="113"/>
      <c r="P66" s="113"/>
      <c r="Q66" s="113"/>
      <c r="R66" s="113"/>
      <c r="S66" s="113"/>
      <c r="T66" s="113"/>
      <c r="U66" s="113"/>
      <c r="V66" s="113"/>
      <c r="W66" s="113"/>
      <c r="X66" s="113"/>
      <c r="Y66" s="113"/>
      <c r="Z66" s="113"/>
    </row>
    <row r="67" spans="1:26" ht="13.5" customHeight="1">
      <c r="A67" s="113"/>
      <c r="B67" s="113"/>
      <c r="C67" s="113"/>
      <c r="D67" s="114"/>
      <c r="E67" s="115"/>
      <c r="F67" s="115"/>
      <c r="G67" s="115"/>
      <c r="H67" s="115"/>
      <c r="I67" s="115"/>
      <c r="J67" s="115"/>
      <c r="K67" s="113"/>
      <c r="L67" s="113"/>
      <c r="M67" s="113"/>
      <c r="N67" s="113"/>
      <c r="O67" s="113"/>
      <c r="P67" s="113"/>
      <c r="Q67" s="113"/>
      <c r="R67" s="113"/>
      <c r="S67" s="113"/>
      <c r="T67" s="113"/>
      <c r="U67" s="113"/>
      <c r="V67" s="113"/>
      <c r="W67" s="113"/>
      <c r="X67" s="113"/>
      <c r="Y67" s="113"/>
      <c r="Z67" s="113"/>
    </row>
    <row r="68" spans="1:26" ht="13.5" customHeight="1">
      <c r="A68" s="113"/>
      <c r="B68" s="113"/>
      <c r="C68" s="113"/>
      <c r="D68" s="114"/>
      <c r="E68" s="115"/>
      <c r="F68" s="115"/>
      <c r="G68" s="115"/>
      <c r="H68" s="115"/>
      <c r="I68" s="115"/>
      <c r="J68" s="115"/>
      <c r="K68" s="113"/>
      <c r="L68" s="113"/>
      <c r="M68" s="113"/>
      <c r="N68" s="113"/>
      <c r="O68" s="113"/>
      <c r="P68" s="113"/>
      <c r="Q68" s="113"/>
      <c r="R68" s="113"/>
      <c r="S68" s="113"/>
      <c r="T68" s="113"/>
      <c r="U68" s="113"/>
      <c r="V68" s="113"/>
      <c r="W68" s="113"/>
      <c r="X68" s="113"/>
      <c r="Y68" s="113"/>
      <c r="Z68" s="113"/>
    </row>
    <row r="69" spans="1:26" ht="13.5" customHeight="1">
      <c r="A69" s="113"/>
      <c r="B69" s="113"/>
      <c r="C69" s="113"/>
      <c r="D69" s="114"/>
      <c r="E69" s="115"/>
      <c r="F69" s="115"/>
      <c r="G69" s="115"/>
      <c r="H69" s="115"/>
      <c r="I69" s="115"/>
      <c r="J69" s="115"/>
      <c r="K69" s="113"/>
      <c r="L69" s="113"/>
      <c r="M69" s="113"/>
      <c r="N69" s="113"/>
      <c r="O69" s="113"/>
      <c r="P69" s="113"/>
      <c r="Q69" s="113"/>
      <c r="R69" s="113"/>
      <c r="S69" s="113"/>
      <c r="T69" s="113"/>
      <c r="U69" s="113"/>
      <c r="V69" s="113"/>
      <c r="W69" s="113"/>
      <c r="X69" s="113"/>
      <c r="Y69" s="113"/>
      <c r="Z69" s="113"/>
    </row>
    <row r="70" spans="1:26" ht="13.5" customHeight="1">
      <c r="A70" s="113"/>
      <c r="B70" s="113"/>
      <c r="C70" s="113"/>
      <c r="D70" s="114"/>
      <c r="E70" s="115"/>
      <c r="F70" s="115"/>
      <c r="G70" s="115"/>
      <c r="H70" s="115"/>
      <c r="I70" s="115"/>
      <c r="J70" s="115"/>
      <c r="K70" s="113"/>
      <c r="L70" s="113"/>
      <c r="M70" s="113"/>
      <c r="N70" s="113"/>
      <c r="O70" s="113"/>
      <c r="P70" s="113"/>
      <c r="Q70" s="113"/>
      <c r="R70" s="113"/>
      <c r="S70" s="113"/>
      <c r="T70" s="113"/>
      <c r="U70" s="113"/>
      <c r="V70" s="113"/>
      <c r="W70" s="113"/>
      <c r="X70" s="113"/>
      <c r="Y70" s="113"/>
      <c r="Z70" s="113"/>
    </row>
    <row r="71" spans="1:26" ht="13.5" customHeight="1">
      <c r="A71" s="113"/>
      <c r="B71" s="113"/>
      <c r="C71" s="113"/>
      <c r="D71" s="114"/>
      <c r="E71" s="115"/>
      <c r="F71" s="115"/>
      <c r="G71" s="115"/>
      <c r="H71" s="115"/>
      <c r="I71" s="115"/>
      <c r="J71" s="115"/>
      <c r="K71" s="113"/>
      <c r="L71" s="113"/>
      <c r="M71" s="113"/>
      <c r="N71" s="113"/>
      <c r="O71" s="113"/>
      <c r="P71" s="113"/>
      <c r="Q71" s="113"/>
      <c r="R71" s="113"/>
      <c r="S71" s="113"/>
      <c r="T71" s="113"/>
      <c r="U71" s="113"/>
      <c r="V71" s="113"/>
      <c r="W71" s="113"/>
      <c r="X71" s="113"/>
      <c r="Y71" s="113"/>
      <c r="Z71" s="113"/>
    </row>
    <row r="72" spans="1:26" ht="13.5" customHeight="1">
      <c r="A72" s="113"/>
      <c r="B72" s="113"/>
      <c r="C72" s="113"/>
      <c r="D72" s="114"/>
      <c r="E72" s="115"/>
      <c r="F72" s="115"/>
      <c r="G72" s="115"/>
      <c r="H72" s="115"/>
      <c r="I72" s="115"/>
      <c r="J72" s="115"/>
      <c r="K72" s="113"/>
      <c r="L72" s="113"/>
      <c r="M72" s="113"/>
      <c r="N72" s="113"/>
      <c r="O72" s="113"/>
      <c r="P72" s="113"/>
      <c r="Q72" s="113"/>
      <c r="R72" s="113"/>
      <c r="S72" s="113"/>
      <c r="T72" s="113"/>
      <c r="U72" s="113"/>
      <c r="V72" s="113"/>
      <c r="W72" s="113"/>
      <c r="X72" s="113"/>
      <c r="Y72" s="113"/>
      <c r="Z72" s="113"/>
    </row>
    <row r="73" spans="1:26" ht="13.5" customHeight="1">
      <c r="A73" s="113"/>
      <c r="B73" s="113"/>
      <c r="C73" s="113"/>
      <c r="D73" s="114"/>
      <c r="E73" s="115"/>
      <c r="F73" s="115"/>
      <c r="G73" s="115"/>
      <c r="H73" s="115"/>
      <c r="I73" s="115"/>
      <c r="J73" s="115"/>
      <c r="K73" s="113"/>
      <c r="L73" s="113"/>
      <c r="M73" s="113"/>
      <c r="N73" s="113"/>
      <c r="O73" s="113"/>
      <c r="P73" s="113"/>
      <c r="Q73" s="113"/>
      <c r="R73" s="113"/>
      <c r="S73" s="113"/>
      <c r="T73" s="113"/>
      <c r="U73" s="113"/>
      <c r="V73" s="113"/>
      <c r="W73" s="113"/>
      <c r="X73" s="113"/>
      <c r="Y73" s="113"/>
      <c r="Z73" s="113"/>
    </row>
    <row r="74" spans="1:26" ht="13.5" customHeight="1">
      <c r="A74" s="113"/>
      <c r="B74" s="113"/>
      <c r="C74" s="113"/>
      <c r="D74" s="114"/>
      <c r="E74" s="115"/>
      <c r="F74" s="115"/>
      <c r="G74" s="115"/>
      <c r="H74" s="115"/>
      <c r="I74" s="115"/>
      <c r="J74" s="115"/>
      <c r="K74" s="113"/>
      <c r="L74" s="113"/>
      <c r="M74" s="113"/>
      <c r="N74" s="113"/>
      <c r="O74" s="113"/>
      <c r="P74" s="113"/>
      <c r="Q74" s="113"/>
      <c r="R74" s="113"/>
      <c r="S74" s="113"/>
      <c r="T74" s="113"/>
      <c r="U74" s="113"/>
      <c r="V74" s="113"/>
      <c r="W74" s="113"/>
      <c r="X74" s="113"/>
      <c r="Y74" s="113"/>
      <c r="Z74" s="113"/>
    </row>
    <row r="75" spans="1:26" ht="13.5" customHeight="1">
      <c r="A75" s="113"/>
      <c r="B75" s="113"/>
      <c r="C75" s="113"/>
      <c r="D75" s="114"/>
      <c r="E75" s="115"/>
      <c r="F75" s="115"/>
      <c r="G75" s="115"/>
      <c r="H75" s="115"/>
      <c r="I75" s="115"/>
      <c r="J75" s="115"/>
      <c r="K75" s="113"/>
      <c r="L75" s="113"/>
      <c r="M75" s="113"/>
      <c r="N75" s="113"/>
      <c r="O75" s="113"/>
      <c r="P75" s="113"/>
      <c r="Q75" s="113"/>
      <c r="R75" s="113"/>
      <c r="S75" s="113"/>
      <c r="T75" s="113"/>
      <c r="U75" s="113"/>
      <c r="V75" s="113"/>
      <c r="W75" s="113"/>
      <c r="X75" s="113"/>
      <c r="Y75" s="113"/>
      <c r="Z75" s="113"/>
    </row>
    <row r="76" spans="1:26" ht="13.5" customHeight="1">
      <c r="A76" s="113"/>
      <c r="B76" s="113"/>
      <c r="C76" s="113"/>
      <c r="D76" s="114"/>
      <c r="E76" s="115"/>
      <c r="F76" s="115"/>
      <c r="G76" s="115"/>
      <c r="H76" s="115"/>
      <c r="I76" s="115"/>
      <c r="J76" s="115"/>
      <c r="K76" s="113"/>
      <c r="L76" s="113"/>
      <c r="M76" s="113"/>
      <c r="N76" s="113"/>
      <c r="O76" s="113"/>
      <c r="P76" s="113"/>
      <c r="Q76" s="113"/>
      <c r="R76" s="113"/>
      <c r="S76" s="113"/>
      <c r="T76" s="113"/>
      <c r="U76" s="113"/>
      <c r="V76" s="113"/>
      <c r="W76" s="113"/>
      <c r="X76" s="113"/>
      <c r="Y76" s="113"/>
      <c r="Z76" s="113"/>
    </row>
    <row r="77" spans="1:26" ht="13.5" customHeight="1">
      <c r="A77" s="113"/>
      <c r="B77" s="113"/>
      <c r="C77" s="113"/>
      <c r="D77" s="114"/>
      <c r="E77" s="115"/>
      <c r="F77" s="115"/>
      <c r="G77" s="115"/>
      <c r="H77" s="115"/>
      <c r="I77" s="115"/>
      <c r="J77" s="115"/>
      <c r="K77" s="113"/>
      <c r="L77" s="113"/>
      <c r="M77" s="113"/>
      <c r="N77" s="113"/>
      <c r="O77" s="113"/>
      <c r="P77" s="113"/>
      <c r="Q77" s="113"/>
      <c r="R77" s="113"/>
      <c r="S77" s="113"/>
      <c r="T77" s="113"/>
      <c r="U77" s="113"/>
      <c r="V77" s="113"/>
      <c r="W77" s="113"/>
      <c r="X77" s="113"/>
      <c r="Y77" s="113"/>
      <c r="Z77" s="113"/>
    </row>
    <row r="78" spans="1:26" ht="13.5" customHeight="1">
      <c r="A78" s="113"/>
      <c r="B78" s="113"/>
      <c r="C78" s="113"/>
      <c r="D78" s="114"/>
      <c r="E78" s="115"/>
      <c r="F78" s="115"/>
      <c r="G78" s="115"/>
      <c r="H78" s="115"/>
      <c r="I78" s="115"/>
      <c r="J78" s="115"/>
      <c r="K78" s="113"/>
      <c r="L78" s="113"/>
      <c r="M78" s="113"/>
      <c r="N78" s="113"/>
      <c r="O78" s="113"/>
      <c r="P78" s="113"/>
      <c r="Q78" s="113"/>
      <c r="R78" s="113"/>
      <c r="S78" s="113"/>
      <c r="T78" s="113"/>
      <c r="U78" s="113"/>
      <c r="V78" s="113"/>
      <c r="W78" s="113"/>
      <c r="X78" s="113"/>
      <c r="Y78" s="113"/>
      <c r="Z78" s="113"/>
    </row>
    <row r="79" spans="1:26" ht="13.5" customHeight="1">
      <c r="A79" s="113"/>
      <c r="B79" s="113"/>
      <c r="C79" s="113"/>
      <c r="D79" s="114"/>
      <c r="E79" s="115"/>
      <c r="F79" s="115"/>
      <c r="G79" s="115"/>
      <c r="H79" s="115"/>
      <c r="I79" s="115"/>
      <c r="J79" s="115"/>
      <c r="K79" s="113"/>
      <c r="L79" s="113"/>
      <c r="M79" s="113"/>
      <c r="N79" s="113"/>
      <c r="O79" s="113"/>
      <c r="P79" s="113"/>
      <c r="Q79" s="113"/>
      <c r="R79" s="113"/>
      <c r="S79" s="113"/>
      <c r="T79" s="113"/>
      <c r="U79" s="113"/>
      <c r="V79" s="113"/>
      <c r="W79" s="113"/>
      <c r="X79" s="113"/>
      <c r="Y79" s="113"/>
      <c r="Z79" s="113"/>
    </row>
    <row r="80" spans="1:26" ht="13.5" customHeight="1">
      <c r="A80" s="113"/>
      <c r="B80" s="113"/>
      <c r="C80" s="113"/>
      <c r="D80" s="114"/>
      <c r="E80" s="115"/>
      <c r="F80" s="115"/>
      <c r="G80" s="115"/>
      <c r="H80" s="115"/>
      <c r="I80" s="115"/>
      <c r="J80" s="115"/>
      <c r="K80" s="113"/>
      <c r="L80" s="113"/>
      <c r="M80" s="113"/>
      <c r="N80" s="113"/>
      <c r="O80" s="113"/>
      <c r="P80" s="113"/>
      <c r="Q80" s="113"/>
      <c r="R80" s="113"/>
      <c r="S80" s="113"/>
      <c r="T80" s="113"/>
      <c r="U80" s="113"/>
      <c r="V80" s="113"/>
      <c r="W80" s="113"/>
      <c r="X80" s="113"/>
      <c r="Y80" s="113"/>
      <c r="Z80" s="113"/>
    </row>
    <row r="81" spans="1:26" ht="13.5" customHeight="1">
      <c r="A81" s="113"/>
      <c r="B81" s="113"/>
      <c r="C81" s="113"/>
      <c r="D81" s="114"/>
      <c r="E81" s="115"/>
      <c r="F81" s="115"/>
      <c r="G81" s="115"/>
      <c r="H81" s="115"/>
      <c r="I81" s="115"/>
      <c r="J81" s="115"/>
      <c r="K81" s="113"/>
      <c r="L81" s="113"/>
      <c r="M81" s="113"/>
      <c r="N81" s="113"/>
      <c r="O81" s="113"/>
      <c r="P81" s="113"/>
      <c r="Q81" s="113"/>
      <c r="R81" s="113"/>
      <c r="S81" s="113"/>
      <c r="T81" s="113"/>
      <c r="U81" s="113"/>
      <c r="V81" s="113"/>
      <c r="W81" s="113"/>
      <c r="X81" s="113"/>
      <c r="Y81" s="113"/>
      <c r="Z81" s="113"/>
    </row>
    <row r="82" spans="1:26" ht="13.5" customHeight="1">
      <c r="A82" s="113"/>
      <c r="B82" s="113"/>
      <c r="C82" s="113"/>
      <c r="D82" s="114"/>
      <c r="E82" s="115"/>
      <c r="F82" s="115"/>
      <c r="G82" s="115"/>
      <c r="H82" s="115"/>
      <c r="I82" s="115"/>
      <c r="J82" s="115"/>
      <c r="K82" s="113"/>
      <c r="L82" s="113"/>
      <c r="M82" s="113"/>
      <c r="N82" s="113"/>
      <c r="O82" s="113"/>
      <c r="P82" s="113"/>
      <c r="Q82" s="113"/>
      <c r="R82" s="113"/>
      <c r="S82" s="113"/>
      <c r="T82" s="113"/>
      <c r="U82" s="113"/>
      <c r="V82" s="113"/>
      <c r="W82" s="113"/>
      <c r="X82" s="113"/>
      <c r="Y82" s="113"/>
      <c r="Z82" s="113"/>
    </row>
    <row r="83" spans="1:26" ht="13.5" customHeight="1">
      <c r="A83" s="113"/>
      <c r="B83" s="113"/>
      <c r="C83" s="113"/>
      <c r="D83" s="114"/>
      <c r="E83" s="115"/>
      <c r="F83" s="115"/>
      <c r="G83" s="115"/>
      <c r="H83" s="115"/>
      <c r="I83" s="115"/>
      <c r="J83" s="115"/>
      <c r="K83" s="113"/>
      <c r="L83" s="113"/>
      <c r="M83" s="113"/>
      <c r="N83" s="113"/>
      <c r="O83" s="113"/>
      <c r="P83" s="113"/>
      <c r="Q83" s="113"/>
      <c r="R83" s="113"/>
      <c r="S83" s="113"/>
      <c r="T83" s="113"/>
      <c r="U83" s="113"/>
      <c r="V83" s="113"/>
      <c r="W83" s="113"/>
      <c r="X83" s="113"/>
      <c r="Y83" s="113"/>
      <c r="Z83" s="113"/>
    </row>
    <row r="84" spans="1:26" ht="13.5" customHeight="1">
      <c r="A84" s="113"/>
      <c r="B84" s="113"/>
      <c r="C84" s="113"/>
      <c r="D84" s="114"/>
      <c r="E84" s="115"/>
      <c r="F84" s="115"/>
      <c r="G84" s="115"/>
      <c r="H84" s="115"/>
      <c r="I84" s="115"/>
      <c r="J84" s="115"/>
      <c r="K84" s="113"/>
      <c r="L84" s="113"/>
      <c r="M84" s="113"/>
      <c r="N84" s="113"/>
      <c r="O84" s="113"/>
      <c r="P84" s="113"/>
      <c r="Q84" s="113"/>
      <c r="R84" s="113"/>
      <c r="S84" s="113"/>
      <c r="T84" s="113"/>
      <c r="U84" s="113"/>
      <c r="V84" s="113"/>
      <c r="W84" s="113"/>
      <c r="X84" s="113"/>
      <c r="Y84" s="113"/>
      <c r="Z84" s="113"/>
    </row>
    <row r="85" spans="1:26" ht="13.5" customHeight="1">
      <c r="A85" s="113"/>
      <c r="B85" s="113"/>
      <c r="C85" s="113"/>
      <c r="D85" s="114"/>
      <c r="E85" s="115"/>
      <c r="F85" s="115"/>
      <c r="G85" s="115"/>
      <c r="H85" s="115"/>
      <c r="I85" s="115"/>
      <c r="J85" s="115"/>
      <c r="K85" s="113"/>
      <c r="L85" s="113"/>
      <c r="M85" s="113"/>
      <c r="N85" s="113"/>
      <c r="O85" s="113"/>
      <c r="P85" s="113"/>
      <c r="Q85" s="113"/>
      <c r="R85" s="113"/>
      <c r="S85" s="113"/>
      <c r="T85" s="113"/>
      <c r="U85" s="113"/>
      <c r="V85" s="113"/>
      <c r="W85" s="113"/>
      <c r="X85" s="113"/>
      <c r="Y85" s="113"/>
      <c r="Z85" s="113"/>
    </row>
    <row r="86" spans="1:26" ht="13.5" customHeight="1">
      <c r="A86" s="113"/>
      <c r="B86" s="113"/>
      <c r="C86" s="113"/>
      <c r="D86" s="114"/>
      <c r="E86" s="115"/>
      <c r="F86" s="115"/>
      <c r="G86" s="115"/>
      <c r="H86" s="115"/>
      <c r="I86" s="115"/>
      <c r="J86" s="115"/>
      <c r="K86" s="113"/>
      <c r="L86" s="113"/>
      <c r="M86" s="113"/>
      <c r="N86" s="113"/>
      <c r="O86" s="113"/>
      <c r="P86" s="113"/>
      <c r="Q86" s="113"/>
      <c r="R86" s="113"/>
      <c r="S86" s="113"/>
      <c r="T86" s="113"/>
      <c r="U86" s="113"/>
      <c r="V86" s="113"/>
      <c r="W86" s="113"/>
      <c r="X86" s="113"/>
      <c r="Y86" s="113"/>
      <c r="Z86" s="113"/>
    </row>
    <row r="87" spans="1:26" ht="13.5" customHeight="1">
      <c r="A87" s="113"/>
      <c r="B87" s="113"/>
      <c r="C87" s="113"/>
      <c r="D87" s="114"/>
      <c r="E87" s="115"/>
      <c r="F87" s="115"/>
      <c r="G87" s="115"/>
      <c r="H87" s="115"/>
      <c r="I87" s="115"/>
      <c r="J87" s="115"/>
      <c r="K87" s="113"/>
      <c r="L87" s="113"/>
      <c r="M87" s="113"/>
      <c r="N87" s="113"/>
      <c r="O87" s="113"/>
      <c r="P87" s="113"/>
      <c r="Q87" s="113"/>
      <c r="R87" s="113"/>
      <c r="S87" s="113"/>
      <c r="T87" s="113"/>
      <c r="U87" s="113"/>
      <c r="V87" s="113"/>
      <c r="W87" s="113"/>
      <c r="X87" s="113"/>
      <c r="Y87" s="113"/>
      <c r="Z87" s="113"/>
    </row>
    <row r="88" spans="1:26" ht="13.5" customHeight="1">
      <c r="A88" s="113"/>
      <c r="B88" s="113"/>
      <c r="C88" s="113"/>
      <c r="D88" s="114"/>
      <c r="E88" s="115"/>
      <c r="F88" s="115"/>
      <c r="G88" s="115"/>
      <c r="H88" s="115"/>
      <c r="I88" s="115"/>
      <c r="J88" s="115"/>
      <c r="K88" s="113"/>
      <c r="L88" s="113"/>
      <c r="M88" s="113"/>
      <c r="N88" s="113"/>
      <c r="O88" s="113"/>
      <c r="P88" s="113"/>
      <c r="Q88" s="113"/>
      <c r="R88" s="113"/>
      <c r="S88" s="113"/>
      <c r="T88" s="113"/>
      <c r="U88" s="113"/>
      <c r="V88" s="113"/>
      <c r="W88" s="113"/>
      <c r="X88" s="113"/>
      <c r="Y88" s="113"/>
      <c r="Z88" s="113"/>
    </row>
    <row r="89" spans="1:26" ht="13.5" customHeight="1">
      <c r="A89" s="113"/>
      <c r="B89" s="113"/>
      <c r="C89" s="113"/>
      <c r="D89" s="114"/>
      <c r="E89" s="115"/>
      <c r="F89" s="115"/>
      <c r="G89" s="115"/>
      <c r="H89" s="115"/>
      <c r="I89" s="115"/>
      <c r="J89" s="115"/>
      <c r="K89" s="113"/>
      <c r="L89" s="113"/>
      <c r="M89" s="113"/>
      <c r="N89" s="113"/>
      <c r="O89" s="113"/>
      <c r="P89" s="113"/>
      <c r="Q89" s="113"/>
      <c r="R89" s="113"/>
      <c r="S89" s="113"/>
      <c r="T89" s="113"/>
      <c r="U89" s="113"/>
      <c r="V89" s="113"/>
      <c r="W89" s="113"/>
      <c r="X89" s="113"/>
      <c r="Y89" s="113"/>
      <c r="Z89" s="113"/>
    </row>
    <row r="90" spans="1:26" ht="13.5" customHeight="1">
      <c r="A90" s="113"/>
      <c r="B90" s="113"/>
      <c r="C90" s="113"/>
      <c r="D90" s="114"/>
      <c r="E90" s="115"/>
      <c r="F90" s="115"/>
      <c r="G90" s="115"/>
      <c r="H90" s="115"/>
      <c r="I90" s="115"/>
      <c r="J90" s="115"/>
      <c r="K90" s="113"/>
      <c r="L90" s="113"/>
      <c r="M90" s="113"/>
      <c r="N90" s="113"/>
      <c r="O90" s="113"/>
      <c r="P90" s="113"/>
      <c r="Q90" s="113"/>
      <c r="R90" s="113"/>
      <c r="S90" s="113"/>
      <c r="T90" s="113"/>
      <c r="U90" s="113"/>
      <c r="V90" s="113"/>
      <c r="W90" s="113"/>
      <c r="X90" s="113"/>
      <c r="Y90" s="113"/>
      <c r="Z90" s="113"/>
    </row>
    <row r="91" spans="1:26" ht="13.5" customHeight="1">
      <c r="A91" s="113"/>
      <c r="B91" s="113"/>
      <c r="C91" s="113"/>
      <c r="D91" s="114"/>
      <c r="E91" s="115"/>
      <c r="F91" s="115"/>
      <c r="G91" s="115"/>
      <c r="H91" s="115"/>
      <c r="I91" s="115"/>
      <c r="J91" s="115"/>
      <c r="K91" s="113"/>
      <c r="L91" s="113"/>
      <c r="M91" s="113"/>
      <c r="N91" s="113"/>
      <c r="O91" s="113"/>
      <c r="P91" s="113"/>
      <c r="Q91" s="113"/>
      <c r="R91" s="113"/>
      <c r="S91" s="113"/>
      <c r="T91" s="113"/>
      <c r="U91" s="113"/>
      <c r="V91" s="113"/>
      <c r="W91" s="113"/>
      <c r="X91" s="113"/>
      <c r="Y91" s="113"/>
      <c r="Z91" s="113"/>
    </row>
    <row r="92" spans="1:26" ht="13.5" customHeight="1">
      <c r="A92" s="113"/>
      <c r="B92" s="113"/>
      <c r="C92" s="113"/>
      <c r="D92" s="114"/>
      <c r="E92" s="115"/>
      <c r="F92" s="115"/>
      <c r="G92" s="115"/>
      <c r="H92" s="115"/>
      <c r="I92" s="115"/>
      <c r="J92" s="115"/>
      <c r="K92" s="113"/>
      <c r="L92" s="113"/>
      <c r="M92" s="113"/>
      <c r="N92" s="113"/>
      <c r="O92" s="113"/>
      <c r="P92" s="113"/>
      <c r="Q92" s="113"/>
      <c r="R92" s="113"/>
      <c r="S92" s="113"/>
      <c r="T92" s="113"/>
      <c r="U92" s="113"/>
      <c r="V92" s="113"/>
      <c r="W92" s="113"/>
      <c r="X92" s="113"/>
      <c r="Y92" s="113"/>
      <c r="Z92" s="113"/>
    </row>
    <row r="93" spans="1:26" ht="13.5" customHeight="1">
      <c r="A93" s="113"/>
      <c r="B93" s="113"/>
      <c r="C93" s="113"/>
      <c r="D93" s="114"/>
      <c r="E93" s="115"/>
      <c r="F93" s="115"/>
      <c r="G93" s="115"/>
      <c r="H93" s="115"/>
      <c r="I93" s="115"/>
      <c r="J93" s="115"/>
      <c r="K93" s="113"/>
      <c r="L93" s="113"/>
      <c r="M93" s="113"/>
      <c r="N93" s="113"/>
      <c r="O93" s="113"/>
      <c r="P93" s="113"/>
      <c r="Q93" s="113"/>
      <c r="R93" s="113"/>
      <c r="S93" s="113"/>
      <c r="T93" s="113"/>
      <c r="U93" s="113"/>
      <c r="V93" s="113"/>
      <c r="W93" s="113"/>
      <c r="X93" s="113"/>
      <c r="Y93" s="113"/>
      <c r="Z93" s="113"/>
    </row>
    <row r="94" spans="1:26" ht="13.5" customHeight="1">
      <c r="A94" s="113"/>
      <c r="B94" s="113"/>
      <c r="C94" s="113"/>
      <c r="D94" s="114"/>
      <c r="E94" s="115"/>
      <c r="F94" s="115"/>
      <c r="G94" s="115"/>
      <c r="H94" s="115"/>
      <c r="I94" s="115"/>
      <c r="J94" s="115"/>
      <c r="K94" s="113"/>
      <c r="L94" s="113"/>
      <c r="M94" s="113"/>
      <c r="N94" s="113"/>
      <c r="O94" s="113"/>
      <c r="P94" s="113"/>
      <c r="Q94" s="113"/>
      <c r="R94" s="113"/>
      <c r="S94" s="113"/>
      <c r="T94" s="113"/>
      <c r="U94" s="113"/>
      <c r="V94" s="113"/>
      <c r="W94" s="113"/>
      <c r="X94" s="113"/>
      <c r="Y94" s="113"/>
      <c r="Z94" s="113"/>
    </row>
    <row r="95" spans="1:26" ht="13.5" customHeight="1">
      <c r="A95" s="113"/>
      <c r="B95" s="113"/>
      <c r="C95" s="113"/>
      <c r="D95" s="114"/>
      <c r="E95" s="115"/>
      <c r="F95" s="115"/>
      <c r="G95" s="115"/>
      <c r="H95" s="115"/>
      <c r="I95" s="115"/>
      <c r="J95" s="115"/>
      <c r="K95" s="113"/>
      <c r="L95" s="113"/>
      <c r="M95" s="113"/>
      <c r="N95" s="113"/>
      <c r="O95" s="113"/>
      <c r="P95" s="113"/>
      <c r="Q95" s="113"/>
      <c r="R95" s="113"/>
      <c r="S95" s="113"/>
      <c r="T95" s="113"/>
      <c r="U95" s="113"/>
      <c r="V95" s="113"/>
      <c r="W95" s="113"/>
      <c r="X95" s="113"/>
      <c r="Y95" s="113"/>
      <c r="Z95" s="113"/>
    </row>
    <row r="96" spans="1:26" ht="13.5" customHeight="1">
      <c r="A96" s="113"/>
      <c r="B96" s="113"/>
      <c r="C96" s="113"/>
      <c r="D96" s="114"/>
      <c r="E96" s="115"/>
      <c r="F96" s="115"/>
      <c r="G96" s="115"/>
      <c r="H96" s="115"/>
      <c r="I96" s="115"/>
      <c r="J96" s="115"/>
      <c r="K96" s="113"/>
      <c r="L96" s="113"/>
      <c r="M96" s="113"/>
      <c r="N96" s="113"/>
      <c r="O96" s="113"/>
      <c r="P96" s="113"/>
      <c r="Q96" s="113"/>
      <c r="R96" s="113"/>
      <c r="S96" s="113"/>
      <c r="T96" s="113"/>
      <c r="U96" s="113"/>
      <c r="V96" s="113"/>
      <c r="W96" s="113"/>
      <c r="X96" s="113"/>
      <c r="Y96" s="113"/>
      <c r="Z96" s="113"/>
    </row>
    <row r="97" spans="1:26" ht="13.5" customHeight="1">
      <c r="A97" s="113"/>
      <c r="B97" s="113"/>
      <c r="C97" s="113"/>
      <c r="D97" s="114"/>
      <c r="E97" s="115"/>
      <c r="F97" s="115"/>
      <c r="G97" s="115"/>
      <c r="H97" s="115"/>
      <c r="I97" s="115"/>
      <c r="J97" s="115"/>
      <c r="K97" s="113"/>
      <c r="L97" s="113"/>
      <c r="M97" s="113"/>
      <c r="N97" s="113"/>
      <c r="O97" s="113"/>
      <c r="P97" s="113"/>
      <c r="Q97" s="113"/>
      <c r="R97" s="113"/>
      <c r="S97" s="113"/>
      <c r="T97" s="113"/>
      <c r="U97" s="113"/>
      <c r="V97" s="113"/>
      <c r="W97" s="113"/>
      <c r="X97" s="113"/>
      <c r="Y97" s="113"/>
      <c r="Z97" s="113"/>
    </row>
    <row r="98" spans="1:26" ht="13.5" customHeight="1">
      <c r="A98" s="113"/>
      <c r="B98" s="113"/>
      <c r="C98" s="113"/>
      <c r="D98" s="114"/>
      <c r="E98" s="115"/>
      <c r="F98" s="115"/>
      <c r="G98" s="115"/>
      <c r="H98" s="115"/>
      <c r="I98" s="115"/>
      <c r="J98" s="115"/>
      <c r="K98" s="113"/>
      <c r="L98" s="113"/>
      <c r="M98" s="113"/>
      <c r="N98" s="113"/>
      <c r="O98" s="113"/>
      <c r="P98" s="113"/>
      <c r="Q98" s="113"/>
      <c r="R98" s="113"/>
      <c r="S98" s="113"/>
      <c r="T98" s="113"/>
      <c r="U98" s="113"/>
      <c r="V98" s="113"/>
      <c r="W98" s="113"/>
      <c r="X98" s="113"/>
      <c r="Y98" s="113"/>
      <c r="Z98" s="113"/>
    </row>
    <row r="99" spans="1:26" ht="13.5" customHeight="1">
      <c r="A99" s="113"/>
      <c r="B99" s="113"/>
      <c r="C99" s="113"/>
      <c r="D99" s="114"/>
      <c r="E99" s="115"/>
      <c r="F99" s="115"/>
      <c r="G99" s="115"/>
      <c r="H99" s="115"/>
      <c r="I99" s="115"/>
      <c r="J99" s="115"/>
      <c r="K99" s="113"/>
      <c r="L99" s="113"/>
      <c r="M99" s="113"/>
      <c r="N99" s="113"/>
      <c r="O99" s="113"/>
      <c r="P99" s="113"/>
      <c r="Q99" s="113"/>
      <c r="R99" s="113"/>
      <c r="S99" s="113"/>
      <c r="T99" s="113"/>
      <c r="U99" s="113"/>
      <c r="V99" s="113"/>
      <c r="W99" s="113"/>
      <c r="X99" s="113"/>
      <c r="Y99" s="113"/>
      <c r="Z99" s="113"/>
    </row>
    <row r="100" spans="1:26" ht="13.5" customHeight="1">
      <c r="A100" s="113"/>
      <c r="B100" s="113"/>
      <c r="C100" s="113"/>
      <c r="D100" s="114"/>
      <c r="E100" s="115"/>
      <c r="F100" s="115"/>
      <c r="G100" s="115"/>
      <c r="H100" s="115"/>
      <c r="I100" s="115"/>
      <c r="J100" s="115"/>
      <c r="K100" s="113"/>
      <c r="L100" s="113"/>
      <c r="M100" s="113"/>
      <c r="N100" s="113"/>
      <c r="O100" s="113"/>
      <c r="P100" s="113"/>
      <c r="Q100" s="113"/>
      <c r="R100" s="113"/>
      <c r="S100" s="113"/>
      <c r="T100" s="113"/>
      <c r="U100" s="113"/>
      <c r="V100" s="113"/>
      <c r="W100" s="113"/>
      <c r="X100" s="113"/>
      <c r="Y100" s="113"/>
      <c r="Z100" s="113"/>
    </row>
    <row r="101" spans="1:26" ht="13.5" customHeight="1">
      <c r="A101" s="113"/>
      <c r="B101" s="113"/>
      <c r="C101" s="113"/>
      <c r="D101" s="114"/>
      <c r="E101" s="115"/>
      <c r="F101" s="115"/>
      <c r="G101" s="115"/>
      <c r="H101" s="115"/>
      <c r="I101" s="115"/>
      <c r="J101" s="115"/>
      <c r="K101" s="113"/>
      <c r="L101" s="113"/>
      <c r="M101" s="113"/>
      <c r="N101" s="113"/>
      <c r="O101" s="113"/>
      <c r="P101" s="113"/>
      <c r="Q101" s="113"/>
      <c r="R101" s="113"/>
      <c r="S101" s="113"/>
      <c r="T101" s="113"/>
      <c r="U101" s="113"/>
      <c r="V101" s="113"/>
      <c r="W101" s="113"/>
      <c r="X101" s="113"/>
      <c r="Y101" s="113"/>
      <c r="Z101" s="113"/>
    </row>
    <row r="102" spans="1:26" ht="13.5" customHeight="1">
      <c r="A102" s="113"/>
      <c r="B102" s="113"/>
      <c r="C102" s="113"/>
      <c r="D102" s="114"/>
      <c r="E102" s="115"/>
      <c r="F102" s="115"/>
      <c r="G102" s="115"/>
      <c r="H102" s="115"/>
      <c r="I102" s="115"/>
      <c r="J102" s="115"/>
      <c r="K102" s="113"/>
      <c r="L102" s="113"/>
      <c r="M102" s="113"/>
      <c r="N102" s="113"/>
      <c r="O102" s="113"/>
      <c r="P102" s="113"/>
      <c r="Q102" s="113"/>
      <c r="R102" s="113"/>
      <c r="S102" s="113"/>
      <c r="T102" s="113"/>
      <c r="U102" s="113"/>
      <c r="V102" s="113"/>
      <c r="W102" s="113"/>
      <c r="X102" s="113"/>
      <c r="Y102" s="113"/>
      <c r="Z102" s="113"/>
    </row>
    <row r="103" spans="1:26" ht="13.5" customHeight="1">
      <c r="A103" s="113"/>
      <c r="B103" s="113"/>
      <c r="C103" s="113"/>
      <c r="D103" s="114"/>
      <c r="E103" s="115"/>
      <c r="F103" s="115"/>
      <c r="G103" s="115"/>
      <c r="H103" s="115"/>
      <c r="I103" s="115"/>
      <c r="J103" s="115"/>
      <c r="K103" s="113"/>
      <c r="L103" s="113"/>
      <c r="M103" s="113"/>
      <c r="N103" s="113"/>
      <c r="O103" s="113"/>
      <c r="P103" s="113"/>
      <c r="Q103" s="113"/>
      <c r="R103" s="113"/>
      <c r="S103" s="113"/>
      <c r="T103" s="113"/>
      <c r="U103" s="113"/>
      <c r="V103" s="113"/>
      <c r="W103" s="113"/>
      <c r="X103" s="113"/>
      <c r="Y103" s="113"/>
      <c r="Z103" s="113"/>
    </row>
    <row r="104" spans="1:26" ht="13.5" customHeight="1">
      <c r="A104" s="113"/>
      <c r="B104" s="113"/>
      <c r="C104" s="113"/>
      <c r="D104" s="114"/>
      <c r="E104" s="115"/>
      <c r="F104" s="115"/>
      <c r="G104" s="115"/>
      <c r="H104" s="115"/>
      <c r="I104" s="115"/>
      <c r="J104" s="115"/>
      <c r="K104" s="113"/>
      <c r="L104" s="113"/>
      <c r="M104" s="113"/>
      <c r="N104" s="113"/>
      <c r="O104" s="113"/>
      <c r="P104" s="113"/>
      <c r="Q104" s="113"/>
      <c r="R104" s="113"/>
      <c r="S104" s="113"/>
      <c r="T104" s="113"/>
      <c r="U104" s="113"/>
      <c r="V104" s="113"/>
      <c r="W104" s="113"/>
      <c r="X104" s="113"/>
      <c r="Y104" s="113"/>
      <c r="Z104" s="113"/>
    </row>
    <row r="105" spans="1:26" ht="13.5" customHeight="1">
      <c r="A105" s="113"/>
      <c r="B105" s="113"/>
      <c r="C105" s="113"/>
      <c r="D105" s="114"/>
      <c r="E105" s="115"/>
      <c r="F105" s="115"/>
      <c r="G105" s="115"/>
      <c r="H105" s="115"/>
      <c r="I105" s="115"/>
      <c r="J105" s="115"/>
      <c r="K105" s="113"/>
      <c r="L105" s="113"/>
      <c r="M105" s="113"/>
      <c r="N105" s="113"/>
      <c r="O105" s="113"/>
      <c r="P105" s="113"/>
      <c r="Q105" s="113"/>
      <c r="R105" s="113"/>
      <c r="S105" s="113"/>
      <c r="T105" s="113"/>
      <c r="U105" s="113"/>
      <c r="V105" s="113"/>
      <c r="W105" s="113"/>
      <c r="X105" s="113"/>
      <c r="Y105" s="113"/>
      <c r="Z105" s="113"/>
    </row>
    <row r="106" spans="1:26" ht="13.5" customHeight="1">
      <c r="A106" s="113"/>
      <c r="B106" s="113"/>
      <c r="C106" s="113"/>
      <c r="D106" s="114"/>
      <c r="E106" s="115"/>
      <c r="F106" s="115"/>
      <c r="G106" s="115"/>
      <c r="H106" s="115"/>
      <c r="I106" s="115"/>
      <c r="J106" s="115"/>
      <c r="K106" s="113"/>
      <c r="L106" s="113"/>
      <c r="M106" s="113"/>
      <c r="N106" s="113"/>
      <c r="O106" s="113"/>
      <c r="P106" s="113"/>
      <c r="Q106" s="113"/>
      <c r="R106" s="113"/>
      <c r="S106" s="113"/>
      <c r="T106" s="113"/>
      <c r="U106" s="113"/>
      <c r="V106" s="113"/>
      <c r="W106" s="113"/>
      <c r="X106" s="113"/>
      <c r="Y106" s="113"/>
      <c r="Z106" s="113"/>
    </row>
    <row r="107" spans="1:26" ht="13.5" customHeight="1">
      <c r="A107" s="113"/>
      <c r="B107" s="113"/>
      <c r="C107" s="113"/>
      <c r="D107" s="114"/>
      <c r="E107" s="115"/>
      <c r="F107" s="115"/>
      <c r="G107" s="115"/>
      <c r="H107" s="115"/>
      <c r="I107" s="115"/>
      <c r="J107" s="115"/>
      <c r="K107" s="113"/>
      <c r="L107" s="113"/>
      <c r="M107" s="113"/>
      <c r="N107" s="113"/>
      <c r="O107" s="113"/>
      <c r="P107" s="113"/>
      <c r="Q107" s="113"/>
      <c r="R107" s="113"/>
      <c r="S107" s="113"/>
      <c r="T107" s="113"/>
      <c r="U107" s="113"/>
      <c r="V107" s="113"/>
      <c r="W107" s="113"/>
      <c r="X107" s="113"/>
      <c r="Y107" s="113"/>
      <c r="Z107" s="113"/>
    </row>
    <row r="108" spans="1:26" ht="13.5" customHeight="1">
      <c r="A108" s="113"/>
      <c r="B108" s="113"/>
      <c r="C108" s="113"/>
      <c r="D108" s="114"/>
      <c r="E108" s="115"/>
      <c r="F108" s="115"/>
      <c r="G108" s="115"/>
      <c r="H108" s="115"/>
      <c r="I108" s="115"/>
      <c r="J108" s="115"/>
      <c r="K108" s="113"/>
      <c r="L108" s="113"/>
      <c r="M108" s="113"/>
      <c r="N108" s="113"/>
      <c r="O108" s="113"/>
      <c r="P108" s="113"/>
      <c r="Q108" s="113"/>
      <c r="R108" s="113"/>
      <c r="S108" s="113"/>
      <c r="T108" s="113"/>
      <c r="U108" s="113"/>
      <c r="V108" s="113"/>
      <c r="W108" s="113"/>
      <c r="X108" s="113"/>
      <c r="Y108" s="113"/>
      <c r="Z108" s="113"/>
    </row>
    <row r="109" spans="1:26" ht="13.5" customHeight="1">
      <c r="A109" s="113"/>
      <c r="B109" s="113"/>
      <c r="C109" s="113"/>
      <c r="D109" s="114"/>
      <c r="E109" s="115"/>
      <c r="F109" s="115"/>
      <c r="G109" s="115"/>
      <c r="H109" s="115"/>
      <c r="I109" s="115"/>
      <c r="J109" s="115"/>
      <c r="K109" s="113"/>
      <c r="L109" s="113"/>
      <c r="M109" s="113"/>
      <c r="N109" s="113"/>
      <c r="O109" s="113"/>
      <c r="P109" s="113"/>
      <c r="Q109" s="113"/>
      <c r="R109" s="113"/>
      <c r="S109" s="113"/>
      <c r="T109" s="113"/>
      <c r="U109" s="113"/>
      <c r="V109" s="113"/>
      <c r="W109" s="113"/>
      <c r="X109" s="113"/>
      <c r="Y109" s="113"/>
      <c r="Z109" s="113"/>
    </row>
    <row r="110" spans="1:26" ht="13.5" customHeight="1">
      <c r="A110" s="113"/>
      <c r="B110" s="113"/>
      <c r="C110" s="113"/>
      <c r="D110" s="114"/>
      <c r="E110" s="115"/>
      <c r="F110" s="115"/>
      <c r="G110" s="115"/>
      <c r="H110" s="115"/>
      <c r="I110" s="115"/>
      <c r="J110" s="115"/>
      <c r="K110" s="113"/>
      <c r="L110" s="113"/>
      <c r="M110" s="113"/>
      <c r="N110" s="113"/>
      <c r="O110" s="113"/>
      <c r="P110" s="113"/>
      <c r="Q110" s="113"/>
      <c r="R110" s="113"/>
      <c r="S110" s="113"/>
      <c r="T110" s="113"/>
      <c r="U110" s="113"/>
      <c r="V110" s="113"/>
      <c r="W110" s="113"/>
      <c r="X110" s="113"/>
      <c r="Y110" s="113"/>
      <c r="Z110" s="113"/>
    </row>
    <row r="111" spans="1:26" ht="13.5" customHeight="1">
      <c r="A111" s="113"/>
      <c r="B111" s="113"/>
      <c r="C111" s="113"/>
      <c r="D111" s="114"/>
      <c r="E111" s="115"/>
      <c r="F111" s="115"/>
      <c r="G111" s="115"/>
      <c r="H111" s="115"/>
      <c r="I111" s="115"/>
      <c r="J111" s="115"/>
      <c r="K111" s="113"/>
      <c r="L111" s="113"/>
      <c r="M111" s="113"/>
      <c r="N111" s="113"/>
      <c r="O111" s="113"/>
      <c r="P111" s="113"/>
      <c r="Q111" s="113"/>
      <c r="R111" s="113"/>
      <c r="S111" s="113"/>
      <c r="T111" s="113"/>
      <c r="U111" s="113"/>
      <c r="V111" s="113"/>
      <c r="W111" s="113"/>
      <c r="X111" s="113"/>
      <c r="Y111" s="113"/>
      <c r="Z111" s="113"/>
    </row>
    <row r="112" spans="1:26" ht="13.5" customHeight="1">
      <c r="A112" s="113"/>
      <c r="B112" s="113"/>
      <c r="C112" s="113"/>
      <c r="D112" s="114"/>
      <c r="E112" s="115"/>
      <c r="F112" s="115"/>
      <c r="G112" s="115"/>
      <c r="H112" s="115"/>
      <c r="I112" s="115"/>
      <c r="J112" s="115"/>
      <c r="K112" s="113"/>
      <c r="L112" s="113"/>
      <c r="M112" s="113"/>
      <c r="N112" s="113"/>
      <c r="O112" s="113"/>
      <c r="P112" s="113"/>
      <c r="Q112" s="113"/>
      <c r="R112" s="113"/>
      <c r="S112" s="113"/>
      <c r="T112" s="113"/>
      <c r="U112" s="113"/>
      <c r="V112" s="113"/>
      <c r="W112" s="113"/>
      <c r="X112" s="113"/>
      <c r="Y112" s="113"/>
      <c r="Z112" s="113"/>
    </row>
    <row r="113" spans="1:26" ht="13.5" customHeight="1">
      <c r="A113" s="113"/>
      <c r="B113" s="113"/>
      <c r="C113" s="113"/>
      <c r="D113" s="114"/>
      <c r="E113" s="115"/>
      <c r="F113" s="115"/>
      <c r="G113" s="115"/>
      <c r="H113" s="115"/>
      <c r="I113" s="115"/>
      <c r="J113" s="115"/>
      <c r="K113" s="113"/>
      <c r="L113" s="113"/>
      <c r="M113" s="113"/>
      <c r="N113" s="113"/>
      <c r="O113" s="113"/>
      <c r="P113" s="113"/>
      <c r="Q113" s="113"/>
      <c r="R113" s="113"/>
      <c r="S113" s="113"/>
      <c r="T113" s="113"/>
      <c r="U113" s="113"/>
      <c r="V113" s="113"/>
      <c r="W113" s="113"/>
      <c r="X113" s="113"/>
      <c r="Y113" s="113"/>
      <c r="Z113" s="113"/>
    </row>
    <row r="114" spans="1:26" ht="13.5" customHeight="1">
      <c r="A114" s="113"/>
      <c r="B114" s="113"/>
      <c r="C114" s="113"/>
      <c r="D114" s="114"/>
      <c r="E114" s="115"/>
      <c r="F114" s="115"/>
      <c r="G114" s="115"/>
      <c r="H114" s="115"/>
      <c r="I114" s="115"/>
      <c r="J114" s="115"/>
      <c r="K114" s="113"/>
      <c r="L114" s="113"/>
      <c r="M114" s="113"/>
      <c r="N114" s="113"/>
      <c r="O114" s="113"/>
      <c r="P114" s="113"/>
      <c r="Q114" s="113"/>
      <c r="R114" s="113"/>
      <c r="S114" s="113"/>
      <c r="T114" s="113"/>
      <c r="U114" s="113"/>
      <c r="V114" s="113"/>
      <c r="W114" s="113"/>
      <c r="X114" s="113"/>
      <c r="Y114" s="113"/>
      <c r="Z114" s="113"/>
    </row>
    <row r="115" spans="1:26" ht="13.5" customHeight="1">
      <c r="A115" s="113"/>
      <c r="B115" s="113"/>
      <c r="C115" s="113"/>
      <c r="D115" s="114"/>
      <c r="E115" s="115"/>
      <c r="F115" s="115"/>
      <c r="G115" s="115"/>
      <c r="H115" s="115"/>
      <c r="I115" s="115"/>
      <c r="J115" s="115"/>
      <c r="K115" s="113"/>
      <c r="L115" s="113"/>
      <c r="M115" s="113"/>
      <c r="N115" s="113"/>
      <c r="O115" s="113"/>
      <c r="P115" s="113"/>
      <c r="Q115" s="113"/>
      <c r="R115" s="113"/>
      <c r="S115" s="113"/>
      <c r="T115" s="113"/>
      <c r="U115" s="113"/>
      <c r="V115" s="113"/>
      <c r="W115" s="113"/>
      <c r="X115" s="113"/>
      <c r="Y115" s="113"/>
      <c r="Z115" s="113"/>
    </row>
    <row r="116" spans="1:26" ht="13.5" customHeight="1">
      <c r="A116" s="113"/>
      <c r="B116" s="113"/>
      <c r="C116" s="113"/>
      <c r="D116" s="114"/>
      <c r="E116" s="115"/>
      <c r="F116" s="115"/>
      <c r="G116" s="115"/>
      <c r="H116" s="115"/>
      <c r="I116" s="115"/>
      <c r="J116" s="115"/>
      <c r="K116" s="113"/>
      <c r="L116" s="113"/>
      <c r="M116" s="113"/>
      <c r="N116" s="113"/>
      <c r="O116" s="113"/>
      <c r="P116" s="113"/>
      <c r="Q116" s="113"/>
      <c r="R116" s="113"/>
      <c r="S116" s="113"/>
      <c r="T116" s="113"/>
      <c r="U116" s="113"/>
      <c r="V116" s="113"/>
      <c r="W116" s="113"/>
      <c r="X116" s="113"/>
      <c r="Y116" s="113"/>
      <c r="Z116" s="113"/>
    </row>
    <row r="117" spans="1:26" ht="13.5" customHeight="1">
      <c r="A117" s="113"/>
      <c r="B117" s="113"/>
      <c r="C117" s="113"/>
      <c r="D117" s="114"/>
      <c r="E117" s="115"/>
      <c r="F117" s="115"/>
      <c r="G117" s="115"/>
      <c r="H117" s="115"/>
      <c r="I117" s="115"/>
      <c r="J117" s="115"/>
      <c r="K117" s="113"/>
      <c r="L117" s="113"/>
      <c r="M117" s="113"/>
      <c r="N117" s="113"/>
      <c r="O117" s="113"/>
      <c r="P117" s="113"/>
      <c r="Q117" s="113"/>
      <c r="R117" s="113"/>
      <c r="S117" s="113"/>
      <c r="T117" s="113"/>
      <c r="U117" s="113"/>
      <c r="V117" s="113"/>
      <c r="W117" s="113"/>
      <c r="X117" s="113"/>
      <c r="Y117" s="113"/>
      <c r="Z117" s="113"/>
    </row>
    <row r="118" spans="1:26" ht="13.5" customHeight="1">
      <c r="A118" s="113"/>
      <c r="B118" s="113"/>
      <c r="C118" s="113"/>
      <c r="D118" s="114"/>
      <c r="E118" s="115"/>
      <c r="F118" s="115"/>
      <c r="G118" s="115"/>
      <c r="H118" s="115"/>
      <c r="I118" s="115"/>
      <c r="J118" s="115"/>
      <c r="K118" s="113"/>
      <c r="L118" s="113"/>
      <c r="M118" s="113"/>
      <c r="N118" s="113"/>
      <c r="O118" s="113"/>
      <c r="P118" s="113"/>
      <c r="Q118" s="113"/>
      <c r="R118" s="113"/>
      <c r="S118" s="113"/>
      <c r="T118" s="113"/>
      <c r="U118" s="113"/>
      <c r="V118" s="113"/>
      <c r="W118" s="113"/>
      <c r="X118" s="113"/>
      <c r="Y118" s="113"/>
      <c r="Z118" s="113"/>
    </row>
    <row r="119" spans="1:26" ht="13.5" customHeight="1">
      <c r="A119" s="113"/>
      <c r="B119" s="113"/>
      <c r="C119" s="113"/>
      <c r="D119" s="114"/>
      <c r="E119" s="115"/>
      <c r="F119" s="115"/>
      <c r="G119" s="115"/>
      <c r="H119" s="115"/>
      <c r="I119" s="115"/>
      <c r="J119" s="115"/>
      <c r="K119" s="113"/>
      <c r="L119" s="113"/>
      <c r="M119" s="113"/>
      <c r="N119" s="113"/>
      <c r="O119" s="113"/>
      <c r="P119" s="113"/>
      <c r="Q119" s="113"/>
      <c r="R119" s="113"/>
      <c r="S119" s="113"/>
      <c r="T119" s="113"/>
      <c r="U119" s="113"/>
      <c r="V119" s="113"/>
      <c r="W119" s="113"/>
      <c r="X119" s="113"/>
      <c r="Y119" s="113"/>
      <c r="Z119" s="113"/>
    </row>
    <row r="120" spans="1:26" ht="13.5" customHeight="1">
      <c r="A120" s="113"/>
      <c r="B120" s="113"/>
      <c r="C120" s="113"/>
      <c r="D120" s="114"/>
      <c r="E120" s="115"/>
      <c r="F120" s="115"/>
      <c r="G120" s="115"/>
      <c r="H120" s="115"/>
      <c r="I120" s="115"/>
      <c r="J120" s="115"/>
      <c r="K120" s="113"/>
      <c r="L120" s="113"/>
      <c r="M120" s="113"/>
      <c r="N120" s="113"/>
      <c r="O120" s="113"/>
      <c r="P120" s="113"/>
      <c r="Q120" s="113"/>
      <c r="R120" s="113"/>
      <c r="S120" s="113"/>
      <c r="T120" s="113"/>
      <c r="U120" s="113"/>
      <c r="V120" s="113"/>
      <c r="W120" s="113"/>
      <c r="X120" s="113"/>
      <c r="Y120" s="113"/>
      <c r="Z120" s="113"/>
    </row>
    <row r="121" spans="1:26" ht="13.5" customHeight="1">
      <c r="A121" s="113"/>
      <c r="B121" s="113"/>
      <c r="C121" s="113"/>
      <c r="D121" s="114"/>
      <c r="E121" s="115"/>
      <c r="F121" s="115"/>
      <c r="G121" s="115"/>
      <c r="H121" s="115"/>
      <c r="I121" s="115"/>
      <c r="J121" s="115"/>
      <c r="K121" s="113"/>
      <c r="L121" s="113"/>
      <c r="M121" s="113"/>
      <c r="N121" s="113"/>
      <c r="O121" s="113"/>
      <c r="P121" s="113"/>
      <c r="Q121" s="113"/>
      <c r="R121" s="113"/>
      <c r="S121" s="113"/>
      <c r="T121" s="113"/>
      <c r="U121" s="113"/>
      <c r="V121" s="113"/>
      <c r="W121" s="113"/>
      <c r="X121" s="113"/>
      <c r="Y121" s="113"/>
      <c r="Z121" s="113"/>
    </row>
    <row r="122" spans="1:26" ht="13.5" customHeight="1">
      <c r="A122" s="113"/>
      <c r="B122" s="113"/>
      <c r="C122" s="113"/>
      <c r="D122" s="114"/>
      <c r="E122" s="115"/>
      <c r="F122" s="115"/>
      <c r="G122" s="115"/>
      <c r="H122" s="115"/>
      <c r="I122" s="115"/>
      <c r="J122" s="115"/>
      <c r="K122" s="113"/>
      <c r="L122" s="113"/>
      <c r="M122" s="113"/>
      <c r="N122" s="113"/>
      <c r="O122" s="113"/>
      <c r="P122" s="113"/>
      <c r="Q122" s="113"/>
      <c r="R122" s="113"/>
      <c r="S122" s="113"/>
      <c r="T122" s="113"/>
      <c r="U122" s="113"/>
      <c r="V122" s="113"/>
      <c r="W122" s="113"/>
      <c r="X122" s="113"/>
      <c r="Y122" s="113"/>
      <c r="Z122" s="113"/>
    </row>
    <row r="123" spans="1:26" ht="13.5" customHeight="1">
      <c r="A123" s="113"/>
      <c r="B123" s="113"/>
      <c r="C123" s="113"/>
      <c r="D123" s="114"/>
      <c r="E123" s="115"/>
      <c r="F123" s="115"/>
      <c r="G123" s="115"/>
      <c r="H123" s="115"/>
      <c r="I123" s="115"/>
      <c r="J123" s="115"/>
      <c r="K123" s="113"/>
      <c r="L123" s="113"/>
      <c r="M123" s="113"/>
      <c r="N123" s="113"/>
      <c r="O123" s="113"/>
      <c r="P123" s="113"/>
      <c r="Q123" s="113"/>
      <c r="R123" s="113"/>
      <c r="S123" s="113"/>
      <c r="T123" s="113"/>
      <c r="U123" s="113"/>
      <c r="V123" s="113"/>
      <c r="W123" s="113"/>
      <c r="X123" s="113"/>
      <c r="Y123" s="113"/>
      <c r="Z123" s="113"/>
    </row>
    <row r="124" spans="1:26" ht="13.5" customHeight="1">
      <c r="A124" s="113"/>
      <c r="B124" s="113"/>
      <c r="C124" s="113"/>
      <c r="D124" s="114"/>
      <c r="E124" s="115"/>
      <c r="F124" s="115"/>
      <c r="G124" s="115"/>
      <c r="H124" s="115"/>
      <c r="I124" s="115"/>
      <c r="J124" s="115"/>
      <c r="K124" s="113"/>
      <c r="L124" s="113"/>
      <c r="M124" s="113"/>
      <c r="N124" s="113"/>
      <c r="O124" s="113"/>
      <c r="P124" s="113"/>
      <c r="Q124" s="113"/>
      <c r="R124" s="113"/>
      <c r="S124" s="113"/>
      <c r="T124" s="113"/>
      <c r="U124" s="113"/>
      <c r="V124" s="113"/>
      <c r="W124" s="113"/>
      <c r="X124" s="113"/>
      <c r="Y124" s="113"/>
      <c r="Z124" s="113"/>
    </row>
    <row r="125" spans="1:26" ht="13.5" customHeight="1">
      <c r="A125" s="113"/>
      <c r="B125" s="113"/>
      <c r="C125" s="113"/>
      <c r="D125" s="114"/>
      <c r="E125" s="115"/>
      <c r="F125" s="115"/>
      <c r="G125" s="115"/>
      <c r="H125" s="115"/>
      <c r="I125" s="115"/>
      <c r="J125" s="115"/>
      <c r="K125" s="113"/>
      <c r="L125" s="113"/>
      <c r="M125" s="113"/>
      <c r="N125" s="113"/>
      <c r="O125" s="113"/>
      <c r="P125" s="113"/>
      <c r="Q125" s="113"/>
      <c r="R125" s="113"/>
      <c r="S125" s="113"/>
      <c r="T125" s="113"/>
      <c r="U125" s="113"/>
      <c r="V125" s="113"/>
      <c r="W125" s="113"/>
      <c r="X125" s="113"/>
      <c r="Y125" s="113"/>
      <c r="Z125" s="113"/>
    </row>
    <row r="126" spans="1:26" ht="13.5" customHeight="1">
      <c r="A126" s="113"/>
      <c r="B126" s="113"/>
      <c r="C126" s="113"/>
      <c r="D126" s="114"/>
      <c r="E126" s="115"/>
      <c r="F126" s="115"/>
      <c r="G126" s="115"/>
      <c r="H126" s="115"/>
      <c r="I126" s="115"/>
      <c r="J126" s="115"/>
      <c r="K126" s="113"/>
      <c r="L126" s="113"/>
      <c r="M126" s="113"/>
      <c r="N126" s="113"/>
      <c r="O126" s="113"/>
      <c r="P126" s="113"/>
      <c r="Q126" s="113"/>
      <c r="R126" s="113"/>
      <c r="S126" s="113"/>
      <c r="T126" s="113"/>
      <c r="U126" s="113"/>
      <c r="V126" s="113"/>
      <c r="W126" s="113"/>
      <c r="X126" s="113"/>
      <c r="Y126" s="113"/>
      <c r="Z126" s="113"/>
    </row>
    <row r="127" spans="1:26" ht="13.5" customHeight="1">
      <c r="A127" s="113"/>
      <c r="B127" s="113"/>
      <c r="C127" s="113"/>
      <c r="D127" s="114"/>
      <c r="E127" s="115"/>
      <c r="F127" s="115"/>
      <c r="G127" s="115"/>
      <c r="H127" s="115"/>
      <c r="I127" s="115"/>
      <c r="J127" s="115"/>
      <c r="K127" s="113"/>
      <c r="L127" s="113"/>
      <c r="M127" s="113"/>
      <c r="N127" s="113"/>
      <c r="O127" s="113"/>
      <c r="P127" s="113"/>
      <c r="Q127" s="113"/>
      <c r="R127" s="113"/>
      <c r="S127" s="113"/>
      <c r="T127" s="113"/>
      <c r="U127" s="113"/>
      <c r="V127" s="113"/>
      <c r="W127" s="113"/>
      <c r="X127" s="113"/>
      <c r="Y127" s="113"/>
      <c r="Z127" s="113"/>
    </row>
    <row r="128" spans="1:26" ht="13.5" customHeight="1">
      <c r="A128" s="113"/>
      <c r="B128" s="113"/>
      <c r="C128" s="113"/>
      <c r="D128" s="114"/>
      <c r="E128" s="115"/>
      <c r="F128" s="115"/>
      <c r="G128" s="115"/>
      <c r="H128" s="115"/>
      <c r="I128" s="115"/>
      <c r="J128" s="115"/>
      <c r="K128" s="113"/>
      <c r="L128" s="113"/>
      <c r="M128" s="113"/>
      <c r="N128" s="113"/>
      <c r="O128" s="113"/>
      <c r="P128" s="113"/>
      <c r="Q128" s="113"/>
      <c r="R128" s="113"/>
      <c r="S128" s="113"/>
      <c r="T128" s="113"/>
      <c r="U128" s="113"/>
      <c r="V128" s="113"/>
      <c r="W128" s="113"/>
      <c r="X128" s="113"/>
      <c r="Y128" s="113"/>
      <c r="Z128" s="113"/>
    </row>
    <row r="129" spans="1:26" ht="13.5" customHeight="1">
      <c r="A129" s="113"/>
      <c r="B129" s="113"/>
      <c r="C129" s="113"/>
      <c r="D129" s="114"/>
      <c r="E129" s="115"/>
      <c r="F129" s="115"/>
      <c r="G129" s="115"/>
      <c r="H129" s="115"/>
      <c r="I129" s="115"/>
      <c r="J129" s="115"/>
      <c r="K129" s="113"/>
      <c r="L129" s="113"/>
      <c r="M129" s="113"/>
      <c r="N129" s="113"/>
      <c r="O129" s="113"/>
      <c r="P129" s="113"/>
      <c r="Q129" s="113"/>
      <c r="R129" s="113"/>
      <c r="S129" s="113"/>
      <c r="T129" s="113"/>
      <c r="U129" s="113"/>
      <c r="V129" s="113"/>
      <c r="W129" s="113"/>
      <c r="X129" s="113"/>
      <c r="Y129" s="113"/>
      <c r="Z129" s="113"/>
    </row>
    <row r="130" spans="1:26" ht="13.5" customHeight="1">
      <c r="A130" s="113"/>
      <c r="B130" s="113"/>
      <c r="C130" s="113"/>
      <c r="D130" s="114"/>
      <c r="E130" s="115"/>
      <c r="F130" s="115"/>
      <c r="G130" s="115"/>
      <c r="H130" s="115"/>
      <c r="I130" s="115"/>
      <c r="J130" s="115"/>
      <c r="K130" s="113"/>
      <c r="L130" s="113"/>
      <c r="M130" s="113"/>
      <c r="N130" s="113"/>
      <c r="O130" s="113"/>
      <c r="P130" s="113"/>
      <c r="Q130" s="113"/>
      <c r="R130" s="113"/>
      <c r="S130" s="113"/>
      <c r="T130" s="113"/>
      <c r="U130" s="113"/>
      <c r="V130" s="113"/>
      <c r="W130" s="113"/>
      <c r="X130" s="113"/>
      <c r="Y130" s="113"/>
      <c r="Z130" s="113"/>
    </row>
    <row r="131" spans="1:26" ht="13.5" customHeight="1">
      <c r="A131" s="113"/>
      <c r="B131" s="113"/>
      <c r="C131" s="113"/>
      <c r="D131" s="114"/>
      <c r="E131" s="115"/>
      <c r="F131" s="115"/>
      <c r="G131" s="115"/>
      <c r="H131" s="115"/>
      <c r="I131" s="115"/>
      <c r="J131" s="115"/>
      <c r="K131" s="113"/>
      <c r="L131" s="113"/>
      <c r="M131" s="113"/>
      <c r="N131" s="113"/>
      <c r="O131" s="113"/>
      <c r="P131" s="113"/>
      <c r="Q131" s="113"/>
      <c r="R131" s="113"/>
      <c r="S131" s="113"/>
      <c r="T131" s="113"/>
      <c r="U131" s="113"/>
      <c r="V131" s="113"/>
      <c r="W131" s="113"/>
      <c r="X131" s="113"/>
      <c r="Y131" s="113"/>
      <c r="Z131" s="113"/>
    </row>
    <row r="132" spans="1:26" ht="13.5" customHeight="1">
      <c r="A132" s="113"/>
      <c r="B132" s="113"/>
      <c r="C132" s="113"/>
      <c r="D132" s="114"/>
      <c r="E132" s="115"/>
      <c r="F132" s="115"/>
      <c r="G132" s="115"/>
      <c r="H132" s="115"/>
      <c r="I132" s="115"/>
      <c r="J132" s="115"/>
      <c r="K132" s="113"/>
      <c r="L132" s="113"/>
      <c r="M132" s="113"/>
      <c r="N132" s="113"/>
      <c r="O132" s="113"/>
      <c r="P132" s="113"/>
      <c r="Q132" s="113"/>
      <c r="R132" s="113"/>
      <c r="S132" s="113"/>
      <c r="T132" s="113"/>
      <c r="U132" s="113"/>
      <c r="V132" s="113"/>
      <c r="W132" s="113"/>
      <c r="X132" s="113"/>
      <c r="Y132" s="113"/>
      <c r="Z132" s="113"/>
    </row>
    <row r="133" spans="1:26" ht="13.5" customHeight="1">
      <c r="A133" s="113"/>
      <c r="B133" s="113"/>
      <c r="C133" s="113"/>
      <c r="D133" s="114"/>
      <c r="E133" s="115"/>
      <c r="F133" s="115"/>
      <c r="G133" s="115"/>
      <c r="H133" s="115"/>
      <c r="I133" s="115"/>
      <c r="J133" s="115"/>
      <c r="K133" s="113"/>
      <c r="L133" s="113"/>
      <c r="M133" s="113"/>
      <c r="N133" s="113"/>
      <c r="O133" s="113"/>
      <c r="P133" s="113"/>
      <c r="Q133" s="113"/>
      <c r="R133" s="113"/>
      <c r="S133" s="113"/>
      <c r="T133" s="113"/>
      <c r="U133" s="113"/>
      <c r="V133" s="113"/>
      <c r="W133" s="113"/>
      <c r="X133" s="113"/>
      <c r="Y133" s="113"/>
      <c r="Z133" s="113"/>
    </row>
    <row r="134" spans="1:26" ht="13.5" customHeight="1">
      <c r="A134" s="113"/>
      <c r="B134" s="113"/>
      <c r="C134" s="113"/>
      <c r="D134" s="114"/>
      <c r="E134" s="115"/>
      <c r="F134" s="115"/>
      <c r="G134" s="115"/>
      <c r="H134" s="115"/>
      <c r="I134" s="115"/>
      <c r="J134" s="115"/>
      <c r="K134" s="113"/>
      <c r="L134" s="113"/>
      <c r="M134" s="113"/>
      <c r="N134" s="113"/>
      <c r="O134" s="113"/>
      <c r="P134" s="113"/>
      <c r="Q134" s="113"/>
      <c r="R134" s="113"/>
      <c r="S134" s="113"/>
      <c r="T134" s="113"/>
      <c r="U134" s="113"/>
      <c r="V134" s="113"/>
      <c r="W134" s="113"/>
      <c r="X134" s="113"/>
      <c r="Y134" s="113"/>
      <c r="Z134" s="113"/>
    </row>
    <row r="135" spans="1:26" ht="13.5" customHeight="1">
      <c r="A135" s="113"/>
      <c r="B135" s="113"/>
      <c r="C135" s="113"/>
      <c r="D135" s="114"/>
      <c r="E135" s="115"/>
      <c r="F135" s="115"/>
      <c r="G135" s="115"/>
      <c r="H135" s="115"/>
      <c r="I135" s="115"/>
      <c r="J135" s="115"/>
      <c r="K135" s="113"/>
      <c r="L135" s="113"/>
      <c r="M135" s="113"/>
      <c r="N135" s="113"/>
      <c r="O135" s="113"/>
      <c r="P135" s="113"/>
      <c r="Q135" s="113"/>
      <c r="R135" s="113"/>
      <c r="S135" s="113"/>
      <c r="T135" s="113"/>
      <c r="U135" s="113"/>
      <c r="V135" s="113"/>
      <c r="W135" s="113"/>
      <c r="X135" s="113"/>
      <c r="Y135" s="113"/>
      <c r="Z135" s="113"/>
    </row>
    <row r="136" spans="1:26" ht="13.5" customHeight="1">
      <c r="A136" s="113"/>
      <c r="B136" s="113"/>
      <c r="C136" s="113"/>
      <c r="D136" s="114"/>
      <c r="E136" s="115"/>
      <c r="F136" s="115"/>
      <c r="G136" s="115"/>
      <c r="H136" s="115"/>
      <c r="I136" s="115"/>
      <c r="J136" s="115"/>
      <c r="K136" s="113"/>
      <c r="L136" s="113"/>
      <c r="M136" s="113"/>
      <c r="N136" s="113"/>
      <c r="O136" s="113"/>
      <c r="P136" s="113"/>
      <c r="Q136" s="113"/>
      <c r="R136" s="113"/>
      <c r="S136" s="113"/>
      <c r="T136" s="113"/>
      <c r="U136" s="113"/>
      <c r="V136" s="113"/>
      <c r="W136" s="113"/>
      <c r="X136" s="113"/>
      <c r="Y136" s="113"/>
      <c r="Z136" s="113"/>
    </row>
    <row r="137" spans="1:26" ht="13.5" customHeight="1">
      <c r="A137" s="113"/>
      <c r="B137" s="113"/>
      <c r="C137" s="113"/>
      <c r="D137" s="114"/>
      <c r="E137" s="115"/>
      <c r="F137" s="115"/>
      <c r="G137" s="115"/>
      <c r="H137" s="115"/>
      <c r="I137" s="115"/>
      <c r="J137" s="115"/>
      <c r="K137" s="113"/>
      <c r="L137" s="113"/>
      <c r="M137" s="113"/>
      <c r="N137" s="113"/>
      <c r="O137" s="113"/>
      <c r="P137" s="113"/>
      <c r="Q137" s="113"/>
      <c r="R137" s="113"/>
      <c r="S137" s="113"/>
      <c r="T137" s="113"/>
      <c r="U137" s="113"/>
      <c r="V137" s="113"/>
      <c r="W137" s="113"/>
      <c r="X137" s="113"/>
      <c r="Y137" s="113"/>
      <c r="Z137" s="113"/>
    </row>
    <row r="138" spans="1:26" ht="13.5" customHeight="1">
      <c r="A138" s="113"/>
      <c r="B138" s="113"/>
      <c r="C138" s="113"/>
      <c r="D138" s="114"/>
      <c r="E138" s="115"/>
      <c r="F138" s="115"/>
      <c r="G138" s="115"/>
      <c r="H138" s="115"/>
      <c r="I138" s="115"/>
      <c r="J138" s="115"/>
      <c r="K138" s="113"/>
      <c r="L138" s="113"/>
      <c r="M138" s="113"/>
      <c r="N138" s="113"/>
      <c r="O138" s="113"/>
      <c r="P138" s="113"/>
      <c r="Q138" s="113"/>
      <c r="R138" s="113"/>
      <c r="S138" s="113"/>
      <c r="T138" s="113"/>
      <c r="U138" s="113"/>
      <c r="V138" s="113"/>
      <c r="W138" s="113"/>
      <c r="X138" s="113"/>
      <c r="Y138" s="113"/>
      <c r="Z138" s="113"/>
    </row>
    <row r="139" spans="1:26" ht="13.5" customHeight="1">
      <c r="A139" s="113"/>
      <c r="B139" s="113"/>
      <c r="C139" s="113"/>
      <c r="D139" s="114"/>
      <c r="E139" s="115"/>
      <c r="F139" s="115"/>
      <c r="G139" s="115"/>
      <c r="H139" s="115"/>
      <c r="I139" s="115"/>
      <c r="J139" s="115"/>
      <c r="K139" s="113"/>
      <c r="L139" s="113"/>
      <c r="M139" s="113"/>
      <c r="N139" s="113"/>
      <c r="O139" s="113"/>
      <c r="P139" s="113"/>
      <c r="Q139" s="113"/>
      <c r="R139" s="113"/>
      <c r="S139" s="113"/>
      <c r="T139" s="113"/>
      <c r="U139" s="113"/>
      <c r="V139" s="113"/>
      <c r="W139" s="113"/>
      <c r="X139" s="113"/>
      <c r="Y139" s="113"/>
      <c r="Z139" s="113"/>
    </row>
    <row r="140" spans="1:26" ht="13.5" customHeight="1">
      <c r="A140" s="113"/>
      <c r="B140" s="113"/>
      <c r="C140" s="113"/>
      <c r="D140" s="114"/>
      <c r="E140" s="115"/>
      <c r="F140" s="115"/>
      <c r="G140" s="115"/>
      <c r="H140" s="115"/>
      <c r="I140" s="115"/>
      <c r="J140" s="115"/>
      <c r="K140" s="113"/>
      <c r="L140" s="113"/>
      <c r="M140" s="113"/>
      <c r="N140" s="113"/>
      <c r="O140" s="113"/>
      <c r="P140" s="113"/>
      <c r="Q140" s="113"/>
      <c r="R140" s="113"/>
      <c r="S140" s="113"/>
      <c r="T140" s="113"/>
      <c r="U140" s="113"/>
      <c r="V140" s="113"/>
      <c r="W140" s="113"/>
      <c r="X140" s="113"/>
      <c r="Y140" s="113"/>
      <c r="Z140" s="113"/>
    </row>
    <row r="141" spans="1:26" ht="13.5" customHeight="1">
      <c r="A141" s="113"/>
      <c r="B141" s="113"/>
      <c r="C141" s="113"/>
      <c r="D141" s="114"/>
      <c r="E141" s="115"/>
      <c r="F141" s="115"/>
      <c r="G141" s="115"/>
      <c r="H141" s="115"/>
      <c r="I141" s="115"/>
      <c r="J141" s="115"/>
      <c r="K141" s="113"/>
      <c r="L141" s="113"/>
      <c r="M141" s="113"/>
      <c r="N141" s="113"/>
      <c r="O141" s="113"/>
      <c r="P141" s="113"/>
      <c r="Q141" s="113"/>
      <c r="R141" s="113"/>
      <c r="S141" s="113"/>
      <c r="T141" s="113"/>
      <c r="U141" s="113"/>
      <c r="V141" s="113"/>
      <c r="W141" s="113"/>
      <c r="X141" s="113"/>
      <c r="Y141" s="113"/>
      <c r="Z141" s="113"/>
    </row>
    <row r="142" spans="1:26" ht="13.5" customHeight="1">
      <c r="A142" s="113"/>
      <c r="B142" s="113"/>
      <c r="C142" s="113"/>
      <c r="D142" s="114"/>
      <c r="E142" s="115"/>
      <c r="F142" s="115"/>
      <c r="G142" s="115"/>
      <c r="H142" s="115"/>
      <c r="I142" s="115"/>
      <c r="J142" s="115"/>
      <c r="K142" s="113"/>
      <c r="L142" s="113"/>
      <c r="M142" s="113"/>
      <c r="N142" s="113"/>
      <c r="O142" s="113"/>
      <c r="P142" s="113"/>
      <c r="Q142" s="113"/>
      <c r="R142" s="113"/>
      <c r="S142" s="113"/>
      <c r="T142" s="113"/>
      <c r="U142" s="113"/>
      <c r="V142" s="113"/>
      <c r="W142" s="113"/>
      <c r="X142" s="113"/>
      <c r="Y142" s="113"/>
      <c r="Z142" s="113"/>
    </row>
    <row r="143" spans="1:26" ht="13.5" customHeight="1">
      <c r="A143" s="113"/>
      <c r="B143" s="113"/>
      <c r="C143" s="113"/>
      <c r="D143" s="114"/>
      <c r="E143" s="115"/>
      <c r="F143" s="115"/>
      <c r="G143" s="115"/>
      <c r="H143" s="115"/>
      <c r="I143" s="115"/>
      <c r="J143" s="115"/>
      <c r="K143" s="113"/>
      <c r="L143" s="113"/>
      <c r="M143" s="113"/>
      <c r="N143" s="113"/>
      <c r="O143" s="113"/>
      <c r="P143" s="113"/>
      <c r="Q143" s="113"/>
      <c r="R143" s="113"/>
      <c r="S143" s="113"/>
      <c r="T143" s="113"/>
      <c r="U143" s="113"/>
      <c r="V143" s="113"/>
      <c r="W143" s="113"/>
      <c r="X143" s="113"/>
      <c r="Y143" s="113"/>
      <c r="Z143" s="113"/>
    </row>
    <row r="144" spans="1:26" ht="13.5" customHeight="1">
      <c r="A144" s="113"/>
      <c r="B144" s="113"/>
      <c r="C144" s="113"/>
      <c r="D144" s="114"/>
      <c r="E144" s="115"/>
      <c r="F144" s="115"/>
      <c r="G144" s="115"/>
      <c r="H144" s="115"/>
      <c r="I144" s="115"/>
      <c r="J144" s="115"/>
      <c r="K144" s="113"/>
      <c r="L144" s="113"/>
      <c r="M144" s="113"/>
      <c r="N144" s="113"/>
      <c r="O144" s="113"/>
      <c r="P144" s="113"/>
      <c r="Q144" s="113"/>
      <c r="R144" s="113"/>
      <c r="S144" s="113"/>
      <c r="T144" s="113"/>
      <c r="U144" s="113"/>
      <c r="V144" s="113"/>
      <c r="W144" s="113"/>
      <c r="X144" s="113"/>
      <c r="Y144" s="113"/>
      <c r="Z144" s="113"/>
    </row>
    <row r="145" spans="1:26" ht="13.5" customHeight="1">
      <c r="A145" s="113"/>
      <c r="B145" s="113"/>
      <c r="C145" s="113"/>
      <c r="D145" s="114"/>
      <c r="E145" s="115"/>
      <c r="F145" s="115"/>
      <c r="G145" s="115"/>
      <c r="H145" s="115"/>
      <c r="I145" s="115"/>
      <c r="J145" s="115"/>
      <c r="K145" s="113"/>
      <c r="L145" s="113"/>
      <c r="M145" s="113"/>
      <c r="N145" s="113"/>
      <c r="O145" s="113"/>
      <c r="P145" s="113"/>
      <c r="Q145" s="113"/>
      <c r="R145" s="113"/>
      <c r="S145" s="113"/>
      <c r="T145" s="113"/>
      <c r="U145" s="113"/>
      <c r="V145" s="113"/>
      <c r="W145" s="113"/>
      <c r="X145" s="113"/>
      <c r="Y145" s="113"/>
      <c r="Z145" s="113"/>
    </row>
    <row r="146" spans="1:26" ht="13.5" customHeight="1">
      <c r="A146" s="113"/>
      <c r="B146" s="113"/>
      <c r="C146" s="113"/>
      <c r="D146" s="114"/>
      <c r="E146" s="115"/>
      <c r="F146" s="115"/>
      <c r="G146" s="115"/>
      <c r="H146" s="115"/>
      <c r="I146" s="115"/>
      <c r="J146" s="115"/>
      <c r="K146" s="113"/>
      <c r="L146" s="113"/>
      <c r="M146" s="113"/>
      <c r="N146" s="113"/>
      <c r="O146" s="113"/>
      <c r="P146" s="113"/>
      <c r="Q146" s="113"/>
      <c r="R146" s="113"/>
      <c r="S146" s="113"/>
      <c r="T146" s="113"/>
      <c r="U146" s="113"/>
      <c r="V146" s="113"/>
      <c r="W146" s="113"/>
      <c r="X146" s="113"/>
      <c r="Y146" s="113"/>
      <c r="Z146" s="113"/>
    </row>
    <row r="147" spans="1:26" ht="13.5" customHeight="1">
      <c r="A147" s="113"/>
      <c r="B147" s="113"/>
      <c r="C147" s="113"/>
      <c r="D147" s="114"/>
      <c r="E147" s="115"/>
      <c r="F147" s="115"/>
      <c r="G147" s="115"/>
      <c r="H147" s="115"/>
      <c r="I147" s="115"/>
      <c r="J147" s="115"/>
      <c r="K147" s="113"/>
      <c r="L147" s="113"/>
      <c r="M147" s="113"/>
      <c r="N147" s="113"/>
      <c r="O147" s="113"/>
      <c r="P147" s="113"/>
      <c r="Q147" s="113"/>
      <c r="R147" s="113"/>
      <c r="S147" s="113"/>
      <c r="T147" s="113"/>
      <c r="U147" s="113"/>
      <c r="V147" s="113"/>
      <c r="W147" s="113"/>
      <c r="X147" s="113"/>
      <c r="Y147" s="113"/>
      <c r="Z147" s="113"/>
    </row>
    <row r="148" spans="1:26" ht="13.5" customHeight="1">
      <c r="A148" s="113"/>
      <c r="B148" s="113"/>
      <c r="C148" s="113"/>
      <c r="D148" s="114"/>
      <c r="E148" s="115"/>
      <c r="F148" s="115"/>
      <c r="G148" s="115"/>
      <c r="H148" s="115"/>
      <c r="I148" s="115"/>
      <c r="J148" s="115"/>
      <c r="K148" s="113"/>
      <c r="L148" s="113"/>
      <c r="M148" s="113"/>
      <c r="N148" s="113"/>
      <c r="O148" s="113"/>
      <c r="P148" s="113"/>
      <c r="Q148" s="113"/>
      <c r="R148" s="113"/>
      <c r="S148" s="113"/>
      <c r="T148" s="113"/>
      <c r="U148" s="113"/>
      <c r="V148" s="113"/>
      <c r="W148" s="113"/>
      <c r="X148" s="113"/>
      <c r="Y148" s="113"/>
      <c r="Z148" s="113"/>
    </row>
    <row r="149" spans="1:26" ht="13.5" customHeight="1">
      <c r="A149" s="113"/>
      <c r="B149" s="113"/>
      <c r="C149" s="113"/>
      <c r="D149" s="114"/>
      <c r="E149" s="115"/>
      <c r="F149" s="115"/>
      <c r="G149" s="115"/>
      <c r="H149" s="115"/>
      <c r="I149" s="115"/>
      <c r="J149" s="115"/>
      <c r="K149" s="113"/>
      <c r="L149" s="113"/>
      <c r="M149" s="113"/>
      <c r="N149" s="113"/>
      <c r="O149" s="113"/>
      <c r="P149" s="113"/>
      <c r="Q149" s="113"/>
      <c r="R149" s="113"/>
      <c r="S149" s="113"/>
      <c r="T149" s="113"/>
      <c r="U149" s="113"/>
      <c r="V149" s="113"/>
      <c r="W149" s="113"/>
      <c r="X149" s="113"/>
      <c r="Y149" s="113"/>
      <c r="Z149" s="113"/>
    </row>
    <row r="150" spans="1:26" ht="13.5" customHeight="1">
      <c r="A150" s="113"/>
      <c r="B150" s="113"/>
      <c r="C150" s="113"/>
      <c r="D150" s="114"/>
      <c r="E150" s="115"/>
      <c r="F150" s="115"/>
      <c r="G150" s="115"/>
      <c r="H150" s="115"/>
      <c r="I150" s="115"/>
      <c r="J150" s="115"/>
      <c r="K150" s="113"/>
      <c r="L150" s="113"/>
      <c r="M150" s="113"/>
      <c r="N150" s="113"/>
      <c r="O150" s="113"/>
      <c r="P150" s="113"/>
      <c r="Q150" s="113"/>
      <c r="R150" s="113"/>
      <c r="S150" s="113"/>
      <c r="T150" s="113"/>
      <c r="U150" s="113"/>
      <c r="V150" s="113"/>
      <c r="W150" s="113"/>
      <c r="X150" s="113"/>
      <c r="Y150" s="113"/>
      <c r="Z150" s="113"/>
    </row>
    <row r="151" spans="1:26" ht="13.5" customHeight="1">
      <c r="A151" s="113"/>
      <c r="B151" s="113"/>
      <c r="C151" s="113"/>
      <c r="D151" s="114"/>
      <c r="E151" s="115"/>
      <c r="F151" s="115"/>
      <c r="G151" s="115"/>
      <c r="H151" s="115"/>
      <c r="I151" s="115"/>
      <c r="J151" s="115"/>
      <c r="K151" s="113"/>
      <c r="L151" s="113"/>
      <c r="M151" s="113"/>
      <c r="N151" s="113"/>
      <c r="O151" s="113"/>
      <c r="P151" s="113"/>
      <c r="Q151" s="113"/>
      <c r="R151" s="113"/>
      <c r="S151" s="113"/>
      <c r="T151" s="113"/>
      <c r="U151" s="113"/>
      <c r="V151" s="113"/>
      <c r="W151" s="113"/>
      <c r="X151" s="113"/>
      <c r="Y151" s="113"/>
      <c r="Z151" s="113"/>
    </row>
    <row r="152" spans="1:26" ht="13.5" customHeight="1">
      <c r="A152" s="113"/>
      <c r="B152" s="113"/>
      <c r="C152" s="113"/>
      <c r="D152" s="114"/>
      <c r="E152" s="115"/>
      <c r="F152" s="115"/>
      <c r="G152" s="115"/>
      <c r="H152" s="115"/>
      <c r="I152" s="115"/>
      <c r="J152" s="115"/>
      <c r="K152" s="113"/>
      <c r="L152" s="113"/>
      <c r="M152" s="113"/>
      <c r="N152" s="113"/>
      <c r="O152" s="113"/>
      <c r="P152" s="113"/>
      <c r="Q152" s="113"/>
      <c r="R152" s="113"/>
      <c r="S152" s="113"/>
      <c r="T152" s="113"/>
      <c r="U152" s="113"/>
      <c r="V152" s="113"/>
      <c r="W152" s="113"/>
      <c r="X152" s="113"/>
      <c r="Y152" s="113"/>
      <c r="Z152" s="113"/>
    </row>
    <row r="153" spans="1:26" ht="13.5" customHeight="1">
      <c r="A153" s="113"/>
      <c r="B153" s="113"/>
      <c r="C153" s="113"/>
      <c r="D153" s="114"/>
      <c r="E153" s="115"/>
      <c r="F153" s="115"/>
      <c r="G153" s="115"/>
      <c r="H153" s="115"/>
      <c r="I153" s="115"/>
      <c r="J153" s="115"/>
      <c r="K153" s="113"/>
      <c r="L153" s="113"/>
      <c r="M153" s="113"/>
      <c r="N153" s="113"/>
      <c r="O153" s="113"/>
      <c r="P153" s="113"/>
      <c r="Q153" s="113"/>
      <c r="R153" s="113"/>
      <c r="S153" s="113"/>
      <c r="T153" s="113"/>
      <c r="U153" s="113"/>
      <c r="V153" s="113"/>
      <c r="W153" s="113"/>
      <c r="X153" s="113"/>
      <c r="Y153" s="113"/>
      <c r="Z153" s="113"/>
    </row>
    <row r="154" spans="1:26" ht="13.5" customHeight="1">
      <c r="A154" s="113"/>
      <c r="B154" s="113"/>
      <c r="C154" s="113"/>
      <c r="D154" s="114"/>
      <c r="E154" s="115"/>
      <c r="F154" s="115"/>
      <c r="G154" s="115"/>
      <c r="H154" s="115"/>
      <c r="I154" s="115"/>
      <c r="J154" s="115"/>
      <c r="K154" s="113"/>
      <c r="L154" s="113"/>
      <c r="M154" s="113"/>
      <c r="N154" s="113"/>
      <c r="O154" s="113"/>
      <c r="P154" s="113"/>
      <c r="Q154" s="113"/>
      <c r="R154" s="113"/>
      <c r="S154" s="113"/>
      <c r="T154" s="113"/>
      <c r="U154" s="113"/>
      <c r="V154" s="113"/>
      <c r="W154" s="113"/>
      <c r="X154" s="113"/>
      <c r="Y154" s="113"/>
      <c r="Z154" s="113"/>
    </row>
    <row r="155" spans="1:26" ht="13.5" customHeight="1">
      <c r="A155" s="113"/>
      <c r="B155" s="113"/>
      <c r="C155" s="113"/>
      <c r="D155" s="114"/>
      <c r="E155" s="115"/>
      <c r="F155" s="115"/>
      <c r="G155" s="115"/>
      <c r="H155" s="115"/>
      <c r="I155" s="115"/>
      <c r="J155" s="115"/>
      <c r="K155" s="113"/>
      <c r="L155" s="113"/>
      <c r="M155" s="113"/>
      <c r="N155" s="113"/>
      <c r="O155" s="113"/>
      <c r="P155" s="113"/>
      <c r="Q155" s="113"/>
      <c r="R155" s="113"/>
      <c r="S155" s="113"/>
      <c r="T155" s="113"/>
      <c r="U155" s="113"/>
      <c r="V155" s="113"/>
      <c r="W155" s="113"/>
      <c r="X155" s="113"/>
      <c r="Y155" s="113"/>
      <c r="Z155" s="113"/>
    </row>
    <row r="156" spans="1:26" ht="13.5" customHeight="1">
      <c r="A156" s="113"/>
      <c r="B156" s="113"/>
      <c r="C156" s="113"/>
      <c r="D156" s="114"/>
      <c r="E156" s="115"/>
      <c r="F156" s="115"/>
      <c r="G156" s="115"/>
      <c r="H156" s="115"/>
      <c r="I156" s="115"/>
      <c r="J156" s="115"/>
      <c r="K156" s="113"/>
      <c r="L156" s="113"/>
      <c r="M156" s="113"/>
      <c r="N156" s="113"/>
      <c r="O156" s="113"/>
      <c r="P156" s="113"/>
      <c r="Q156" s="113"/>
      <c r="R156" s="113"/>
      <c r="S156" s="113"/>
      <c r="T156" s="113"/>
      <c r="U156" s="113"/>
      <c r="V156" s="113"/>
      <c r="W156" s="113"/>
      <c r="X156" s="113"/>
      <c r="Y156" s="113"/>
      <c r="Z156" s="113"/>
    </row>
    <row r="157" spans="1:26" ht="13.5" customHeight="1">
      <c r="A157" s="113"/>
      <c r="B157" s="113"/>
      <c r="C157" s="113"/>
      <c r="D157" s="114"/>
      <c r="E157" s="115"/>
      <c r="F157" s="115"/>
      <c r="G157" s="115"/>
      <c r="H157" s="115"/>
      <c r="I157" s="115"/>
      <c r="J157" s="115"/>
      <c r="K157" s="113"/>
      <c r="L157" s="113"/>
      <c r="M157" s="113"/>
      <c r="N157" s="113"/>
      <c r="O157" s="113"/>
      <c r="P157" s="113"/>
      <c r="Q157" s="113"/>
      <c r="R157" s="113"/>
      <c r="S157" s="113"/>
      <c r="T157" s="113"/>
      <c r="U157" s="113"/>
      <c r="V157" s="113"/>
      <c r="W157" s="113"/>
      <c r="X157" s="113"/>
      <c r="Y157" s="113"/>
      <c r="Z157" s="113"/>
    </row>
    <row r="158" spans="1:26" ht="13.5" customHeight="1">
      <c r="A158" s="113"/>
      <c r="B158" s="113"/>
      <c r="C158" s="113"/>
      <c r="D158" s="114"/>
      <c r="E158" s="115"/>
      <c r="F158" s="115"/>
      <c r="G158" s="115"/>
      <c r="H158" s="115"/>
      <c r="I158" s="115"/>
      <c r="J158" s="115"/>
      <c r="K158" s="113"/>
      <c r="L158" s="113"/>
      <c r="M158" s="113"/>
      <c r="N158" s="113"/>
      <c r="O158" s="113"/>
      <c r="P158" s="113"/>
      <c r="Q158" s="113"/>
      <c r="R158" s="113"/>
      <c r="S158" s="113"/>
      <c r="T158" s="113"/>
      <c r="U158" s="113"/>
      <c r="V158" s="113"/>
      <c r="W158" s="113"/>
      <c r="X158" s="113"/>
      <c r="Y158" s="113"/>
      <c r="Z158" s="113"/>
    </row>
    <row r="159" spans="1:26" ht="13.5" customHeight="1">
      <c r="A159" s="113"/>
      <c r="B159" s="113"/>
      <c r="C159" s="113"/>
      <c r="D159" s="114"/>
      <c r="E159" s="115"/>
      <c r="F159" s="115"/>
      <c r="G159" s="115"/>
      <c r="H159" s="115"/>
      <c r="I159" s="115"/>
      <c r="J159" s="115"/>
      <c r="K159" s="113"/>
      <c r="L159" s="113"/>
      <c r="M159" s="113"/>
      <c r="N159" s="113"/>
      <c r="O159" s="113"/>
      <c r="P159" s="113"/>
      <c r="Q159" s="113"/>
      <c r="R159" s="113"/>
      <c r="S159" s="113"/>
      <c r="T159" s="113"/>
      <c r="U159" s="113"/>
      <c r="V159" s="113"/>
      <c r="W159" s="113"/>
      <c r="X159" s="113"/>
      <c r="Y159" s="113"/>
      <c r="Z159" s="113"/>
    </row>
    <row r="160" spans="1:26" ht="13.5" customHeight="1">
      <c r="A160" s="113"/>
      <c r="B160" s="113"/>
      <c r="C160" s="113"/>
      <c r="D160" s="114"/>
      <c r="E160" s="115"/>
      <c r="F160" s="115"/>
      <c r="G160" s="115"/>
      <c r="H160" s="115"/>
      <c r="I160" s="115"/>
      <c r="J160" s="115"/>
      <c r="K160" s="113"/>
      <c r="L160" s="113"/>
      <c r="M160" s="113"/>
      <c r="N160" s="113"/>
      <c r="O160" s="113"/>
      <c r="P160" s="113"/>
      <c r="Q160" s="113"/>
      <c r="R160" s="113"/>
      <c r="S160" s="113"/>
      <c r="T160" s="113"/>
      <c r="U160" s="113"/>
      <c r="V160" s="113"/>
      <c r="W160" s="113"/>
      <c r="X160" s="113"/>
      <c r="Y160" s="113"/>
      <c r="Z160" s="113"/>
    </row>
    <row r="161" spans="1:26" ht="13.5" customHeight="1">
      <c r="A161" s="113"/>
      <c r="B161" s="113"/>
      <c r="C161" s="113"/>
      <c r="D161" s="114"/>
      <c r="E161" s="115"/>
      <c r="F161" s="115"/>
      <c r="G161" s="115"/>
      <c r="H161" s="115"/>
      <c r="I161" s="115"/>
      <c r="J161" s="115"/>
      <c r="K161" s="113"/>
      <c r="L161" s="113"/>
      <c r="M161" s="113"/>
      <c r="N161" s="113"/>
      <c r="O161" s="113"/>
      <c r="P161" s="113"/>
      <c r="Q161" s="113"/>
      <c r="R161" s="113"/>
      <c r="S161" s="113"/>
      <c r="T161" s="113"/>
      <c r="U161" s="113"/>
      <c r="V161" s="113"/>
      <c r="W161" s="113"/>
      <c r="X161" s="113"/>
      <c r="Y161" s="113"/>
      <c r="Z161" s="113"/>
    </row>
    <row r="162" spans="1:26" ht="13.5" customHeight="1">
      <c r="A162" s="113"/>
      <c r="B162" s="113"/>
      <c r="C162" s="113"/>
      <c r="D162" s="114"/>
      <c r="E162" s="115"/>
      <c r="F162" s="115"/>
      <c r="G162" s="115"/>
      <c r="H162" s="115"/>
      <c r="I162" s="115"/>
      <c r="J162" s="115"/>
      <c r="K162" s="113"/>
      <c r="L162" s="113"/>
      <c r="M162" s="113"/>
      <c r="N162" s="113"/>
      <c r="O162" s="113"/>
      <c r="P162" s="113"/>
      <c r="Q162" s="113"/>
      <c r="R162" s="113"/>
      <c r="S162" s="113"/>
      <c r="T162" s="113"/>
      <c r="U162" s="113"/>
      <c r="V162" s="113"/>
      <c r="W162" s="113"/>
      <c r="X162" s="113"/>
      <c r="Y162" s="113"/>
      <c r="Z162" s="113"/>
    </row>
    <row r="163" spans="1:26" ht="13.5" customHeight="1">
      <c r="A163" s="113"/>
      <c r="B163" s="113"/>
      <c r="C163" s="113"/>
      <c r="D163" s="114"/>
      <c r="E163" s="115"/>
      <c r="F163" s="115"/>
      <c r="G163" s="115"/>
      <c r="H163" s="115"/>
      <c r="I163" s="115"/>
      <c r="J163" s="115"/>
      <c r="K163" s="113"/>
      <c r="L163" s="113"/>
      <c r="M163" s="113"/>
      <c r="N163" s="113"/>
      <c r="O163" s="113"/>
      <c r="P163" s="113"/>
      <c r="Q163" s="113"/>
      <c r="R163" s="113"/>
      <c r="S163" s="113"/>
      <c r="T163" s="113"/>
      <c r="U163" s="113"/>
      <c r="V163" s="113"/>
      <c r="W163" s="113"/>
      <c r="X163" s="113"/>
      <c r="Y163" s="113"/>
      <c r="Z163" s="113"/>
    </row>
    <row r="164" spans="1:26" ht="13.5" customHeight="1">
      <c r="A164" s="113"/>
      <c r="B164" s="113"/>
      <c r="C164" s="113"/>
      <c r="D164" s="114"/>
      <c r="E164" s="115"/>
      <c r="F164" s="115"/>
      <c r="G164" s="115"/>
      <c r="H164" s="115"/>
      <c r="I164" s="115"/>
      <c r="J164" s="115"/>
      <c r="K164" s="113"/>
      <c r="L164" s="113"/>
      <c r="M164" s="113"/>
      <c r="N164" s="113"/>
      <c r="O164" s="113"/>
      <c r="P164" s="113"/>
      <c r="Q164" s="113"/>
      <c r="R164" s="113"/>
      <c r="S164" s="113"/>
      <c r="T164" s="113"/>
      <c r="U164" s="113"/>
      <c r="V164" s="113"/>
      <c r="W164" s="113"/>
      <c r="X164" s="113"/>
      <c r="Y164" s="113"/>
      <c r="Z164" s="113"/>
    </row>
    <row r="165" spans="1:26" ht="13.5" customHeight="1">
      <c r="A165" s="113"/>
      <c r="B165" s="113"/>
      <c r="C165" s="113"/>
      <c r="D165" s="114"/>
      <c r="E165" s="115"/>
      <c r="F165" s="115"/>
      <c r="G165" s="115"/>
      <c r="H165" s="115"/>
      <c r="I165" s="115"/>
      <c r="J165" s="115"/>
      <c r="K165" s="113"/>
      <c r="L165" s="113"/>
      <c r="M165" s="113"/>
      <c r="N165" s="113"/>
      <c r="O165" s="113"/>
      <c r="P165" s="113"/>
      <c r="Q165" s="113"/>
      <c r="R165" s="113"/>
      <c r="S165" s="113"/>
      <c r="T165" s="113"/>
      <c r="U165" s="113"/>
      <c r="V165" s="113"/>
      <c r="W165" s="113"/>
      <c r="X165" s="113"/>
      <c r="Y165" s="113"/>
      <c r="Z165" s="113"/>
    </row>
    <row r="166" spans="1:26" ht="13.5" customHeight="1">
      <c r="A166" s="113"/>
      <c r="B166" s="113"/>
      <c r="C166" s="113"/>
      <c r="D166" s="114"/>
      <c r="E166" s="115"/>
      <c r="F166" s="115"/>
      <c r="G166" s="115"/>
      <c r="H166" s="115"/>
      <c r="I166" s="115"/>
      <c r="J166" s="115"/>
      <c r="K166" s="113"/>
      <c r="L166" s="113"/>
      <c r="M166" s="113"/>
      <c r="N166" s="113"/>
      <c r="O166" s="113"/>
      <c r="P166" s="113"/>
      <c r="Q166" s="113"/>
      <c r="R166" s="113"/>
      <c r="S166" s="113"/>
      <c r="T166" s="113"/>
      <c r="U166" s="113"/>
      <c r="V166" s="113"/>
      <c r="W166" s="113"/>
      <c r="X166" s="113"/>
      <c r="Y166" s="113"/>
      <c r="Z166" s="113"/>
    </row>
    <row r="167" spans="1:26" ht="13.5" customHeight="1">
      <c r="A167" s="113"/>
      <c r="B167" s="113"/>
      <c r="C167" s="113"/>
      <c r="D167" s="114"/>
      <c r="E167" s="115"/>
      <c r="F167" s="115"/>
      <c r="G167" s="115"/>
      <c r="H167" s="115"/>
      <c r="I167" s="115"/>
      <c r="J167" s="115"/>
      <c r="K167" s="113"/>
      <c r="L167" s="113"/>
      <c r="M167" s="113"/>
      <c r="N167" s="113"/>
      <c r="O167" s="113"/>
      <c r="P167" s="113"/>
      <c r="Q167" s="113"/>
      <c r="R167" s="113"/>
      <c r="S167" s="113"/>
      <c r="T167" s="113"/>
      <c r="U167" s="113"/>
      <c r="V167" s="113"/>
      <c r="W167" s="113"/>
      <c r="X167" s="113"/>
      <c r="Y167" s="113"/>
      <c r="Z167" s="113"/>
    </row>
    <row r="168" spans="1:26" ht="13.5" customHeight="1">
      <c r="A168" s="113"/>
      <c r="B168" s="113"/>
      <c r="C168" s="113"/>
      <c r="D168" s="114"/>
      <c r="E168" s="115"/>
      <c r="F168" s="115"/>
      <c r="G168" s="115"/>
      <c r="H168" s="115"/>
      <c r="I168" s="115"/>
      <c r="J168" s="115"/>
      <c r="K168" s="113"/>
      <c r="L168" s="113"/>
      <c r="M168" s="113"/>
      <c r="N168" s="113"/>
      <c r="O168" s="113"/>
      <c r="P168" s="113"/>
      <c r="Q168" s="113"/>
      <c r="R168" s="113"/>
      <c r="S168" s="113"/>
      <c r="T168" s="113"/>
      <c r="U168" s="113"/>
      <c r="V168" s="113"/>
      <c r="W168" s="113"/>
      <c r="X168" s="113"/>
      <c r="Y168" s="113"/>
      <c r="Z168" s="113"/>
    </row>
    <row r="169" spans="1:26" ht="13.5" customHeight="1">
      <c r="A169" s="113"/>
      <c r="B169" s="113"/>
      <c r="C169" s="113"/>
      <c r="D169" s="114"/>
      <c r="E169" s="115"/>
      <c r="F169" s="115"/>
      <c r="G169" s="115"/>
      <c r="H169" s="115"/>
      <c r="I169" s="115"/>
      <c r="J169" s="115"/>
      <c r="K169" s="113"/>
      <c r="L169" s="113"/>
      <c r="M169" s="113"/>
      <c r="N169" s="113"/>
      <c r="O169" s="113"/>
      <c r="P169" s="113"/>
      <c r="Q169" s="113"/>
      <c r="R169" s="113"/>
      <c r="S169" s="113"/>
      <c r="T169" s="113"/>
      <c r="U169" s="113"/>
      <c r="V169" s="113"/>
      <c r="W169" s="113"/>
      <c r="X169" s="113"/>
      <c r="Y169" s="113"/>
      <c r="Z169" s="113"/>
    </row>
    <row r="170" spans="1:26" ht="13.5" customHeight="1">
      <c r="A170" s="113"/>
      <c r="B170" s="113"/>
      <c r="C170" s="113"/>
      <c r="D170" s="114"/>
      <c r="E170" s="115"/>
      <c r="F170" s="115"/>
      <c r="G170" s="115"/>
      <c r="H170" s="115"/>
      <c r="I170" s="115"/>
      <c r="J170" s="115"/>
      <c r="K170" s="113"/>
      <c r="L170" s="113"/>
      <c r="M170" s="113"/>
      <c r="N170" s="113"/>
      <c r="O170" s="113"/>
      <c r="P170" s="113"/>
      <c r="Q170" s="113"/>
      <c r="R170" s="113"/>
      <c r="S170" s="113"/>
      <c r="T170" s="113"/>
      <c r="U170" s="113"/>
      <c r="V170" s="113"/>
      <c r="W170" s="113"/>
      <c r="X170" s="113"/>
      <c r="Y170" s="113"/>
      <c r="Z170" s="113"/>
    </row>
    <row r="171" spans="1:26" ht="13.5" customHeight="1">
      <c r="A171" s="113"/>
      <c r="B171" s="113"/>
      <c r="C171" s="113"/>
      <c r="D171" s="114"/>
      <c r="E171" s="115"/>
      <c r="F171" s="115"/>
      <c r="G171" s="115"/>
      <c r="H171" s="115"/>
      <c r="I171" s="115"/>
      <c r="J171" s="115"/>
      <c r="K171" s="113"/>
      <c r="L171" s="113"/>
      <c r="M171" s="113"/>
      <c r="N171" s="113"/>
      <c r="O171" s="113"/>
      <c r="P171" s="113"/>
      <c r="Q171" s="113"/>
      <c r="R171" s="113"/>
      <c r="S171" s="113"/>
      <c r="T171" s="113"/>
      <c r="U171" s="113"/>
      <c r="V171" s="113"/>
      <c r="W171" s="113"/>
      <c r="X171" s="113"/>
      <c r="Y171" s="113"/>
      <c r="Z171" s="113"/>
    </row>
    <row r="172" spans="1:26" ht="13.5" customHeight="1">
      <c r="A172" s="113"/>
      <c r="B172" s="113"/>
      <c r="C172" s="113"/>
      <c r="D172" s="114"/>
      <c r="E172" s="115"/>
      <c r="F172" s="115"/>
      <c r="G172" s="115"/>
      <c r="H172" s="115"/>
      <c r="I172" s="115"/>
      <c r="J172" s="115"/>
      <c r="K172" s="113"/>
      <c r="L172" s="113"/>
      <c r="M172" s="113"/>
      <c r="N172" s="113"/>
      <c r="O172" s="113"/>
      <c r="P172" s="113"/>
      <c r="Q172" s="113"/>
      <c r="R172" s="113"/>
      <c r="S172" s="113"/>
      <c r="T172" s="113"/>
      <c r="U172" s="113"/>
      <c r="V172" s="113"/>
      <c r="W172" s="113"/>
      <c r="X172" s="113"/>
      <c r="Y172" s="113"/>
      <c r="Z172" s="113"/>
    </row>
    <row r="173" spans="1:26" ht="13.5" customHeight="1">
      <c r="A173" s="113"/>
      <c r="B173" s="113"/>
      <c r="C173" s="113"/>
      <c r="D173" s="114"/>
      <c r="E173" s="115"/>
      <c r="F173" s="115"/>
      <c r="G173" s="115"/>
      <c r="H173" s="115"/>
      <c r="I173" s="115"/>
      <c r="J173" s="115"/>
      <c r="K173" s="113"/>
      <c r="L173" s="113"/>
      <c r="M173" s="113"/>
      <c r="N173" s="113"/>
      <c r="O173" s="113"/>
      <c r="P173" s="113"/>
      <c r="Q173" s="113"/>
      <c r="R173" s="113"/>
      <c r="S173" s="113"/>
      <c r="T173" s="113"/>
      <c r="U173" s="113"/>
      <c r="V173" s="113"/>
      <c r="W173" s="113"/>
      <c r="X173" s="113"/>
      <c r="Y173" s="113"/>
      <c r="Z173" s="113"/>
    </row>
    <row r="174" spans="1:26" ht="13.5" customHeight="1">
      <c r="A174" s="113"/>
      <c r="B174" s="113"/>
      <c r="C174" s="113"/>
      <c r="D174" s="114"/>
      <c r="E174" s="115"/>
      <c r="F174" s="115"/>
      <c r="G174" s="115"/>
      <c r="H174" s="115"/>
      <c r="I174" s="115"/>
      <c r="J174" s="115"/>
      <c r="K174" s="113"/>
      <c r="L174" s="113"/>
      <c r="M174" s="113"/>
      <c r="N174" s="113"/>
      <c r="O174" s="113"/>
      <c r="P174" s="113"/>
      <c r="Q174" s="113"/>
      <c r="R174" s="113"/>
      <c r="S174" s="113"/>
      <c r="T174" s="113"/>
      <c r="U174" s="113"/>
      <c r="V174" s="113"/>
      <c r="W174" s="113"/>
      <c r="X174" s="113"/>
      <c r="Y174" s="113"/>
      <c r="Z174" s="113"/>
    </row>
    <row r="175" spans="1:26" ht="13.5" customHeight="1">
      <c r="A175" s="113"/>
      <c r="B175" s="113"/>
      <c r="C175" s="113"/>
      <c r="D175" s="114"/>
      <c r="E175" s="115"/>
      <c r="F175" s="115"/>
      <c r="G175" s="115"/>
      <c r="H175" s="115"/>
      <c r="I175" s="115"/>
      <c r="J175" s="115"/>
      <c r="K175" s="113"/>
      <c r="L175" s="113"/>
      <c r="M175" s="113"/>
      <c r="N175" s="113"/>
      <c r="O175" s="113"/>
      <c r="P175" s="113"/>
      <c r="Q175" s="113"/>
      <c r="R175" s="113"/>
      <c r="S175" s="113"/>
      <c r="T175" s="113"/>
      <c r="U175" s="113"/>
      <c r="V175" s="113"/>
      <c r="W175" s="113"/>
      <c r="X175" s="113"/>
      <c r="Y175" s="113"/>
      <c r="Z175" s="113"/>
    </row>
    <row r="176" spans="1:26" ht="13.5" customHeight="1">
      <c r="A176" s="113"/>
      <c r="B176" s="113"/>
      <c r="C176" s="113"/>
      <c r="D176" s="114"/>
      <c r="E176" s="115"/>
      <c r="F176" s="115"/>
      <c r="G176" s="115"/>
      <c r="H176" s="115"/>
      <c r="I176" s="115"/>
      <c r="J176" s="115"/>
      <c r="K176" s="113"/>
      <c r="L176" s="113"/>
      <c r="M176" s="113"/>
      <c r="N176" s="113"/>
      <c r="O176" s="113"/>
      <c r="P176" s="113"/>
      <c r="Q176" s="113"/>
      <c r="R176" s="113"/>
      <c r="S176" s="113"/>
      <c r="T176" s="113"/>
      <c r="U176" s="113"/>
      <c r="V176" s="113"/>
      <c r="W176" s="113"/>
      <c r="X176" s="113"/>
      <c r="Y176" s="113"/>
      <c r="Z176" s="113"/>
    </row>
    <row r="177" spans="1:26" ht="13.5" customHeight="1">
      <c r="A177" s="113"/>
      <c r="B177" s="113"/>
      <c r="C177" s="113"/>
      <c r="D177" s="114"/>
      <c r="E177" s="115"/>
      <c r="F177" s="115"/>
      <c r="G177" s="115"/>
      <c r="H177" s="115"/>
      <c r="I177" s="115"/>
      <c r="J177" s="115"/>
      <c r="K177" s="113"/>
      <c r="L177" s="113"/>
      <c r="M177" s="113"/>
      <c r="N177" s="113"/>
      <c r="O177" s="113"/>
      <c r="P177" s="113"/>
      <c r="Q177" s="113"/>
      <c r="R177" s="113"/>
      <c r="S177" s="113"/>
      <c r="T177" s="113"/>
      <c r="U177" s="113"/>
      <c r="V177" s="113"/>
      <c r="W177" s="113"/>
      <c r="X177" s="113"/>
      <c r="Y177" s="113"/>
      <c r="Z177" s="113"/>
    </row>
    <row r="178" spans="1:26" ht="13.5" customHeight="1">
      <c r="A178" s="113"/>
      <c r="B178" s="113"/>
      <c r="C178" s="113"/>
      <c r="D178" s="114"/>
      <c r="E178" s="115"/>
      <c r="F178" s="115"/>
      <c r="G178" s="115"/>
      <c r="H178" s="115"/>
      <c r="I178" s="115"/>
      <c r="J178" s="115"/>
      <c r="K178" s="113"/>
      <c r="L178" s="113"/>
      <c r="M178" s="113"/>
      <c r="N178" s="113"/>
      <c r="O178" s="113"/>
      <c r="P178" s="113"/>
      <c r="Q178" s="113"/>
      <c r="R178" s="113"/>
      <c r="S178" s="113"/>
      <c r="T178" s="113"/>
      <c r="U178" s="113"/>
      <c r="V178" s="113"/>
      <c r="W178" s="113"/>
      <c r="X178" s="113"/>
      <c r="Y178" s="113"/>
      <c r="Z178" s="113"/>
    </row>
    <row r="179" spans="1:26" ht="13.5" customHeight="1">
      <c r="A179" s="113"/>
      <c r="B179" s="113"/>
      <c r="C179" s="113"/>
      <c r="D179" s="114"/>
      <c r="E179" s="115"/>
      <c r="F179" s="115"/>
      <c r="G179" s="115"/>
      <c r="H179" s="115"/>
      <c r="I179" s="115"/>
      <c r="J179" s="115"/>
      <c r="K179" s="113"/>
      <c r="L179" s="113"/>
      <c r="M179" s="113"/>
      <c r="N179" s="113"/>
      <c r="O179" s="113"/>
      <c r="P179" s="113"/>
      <c r="Q179" s="113"/>
      <c r="R179" s="113"/>
      <c r="S179" s="113"/>
      <c r="T179" s="113"/>
      <c r="U179" s="113"/>
      <c r="V179" s="113"/>
      <c r="W179" s="113"/>
      <c r="X179" s="113"/>
      <c r="Y179" s="113"/>
      <c r="Z179" s="113"/>
    </row>
    <row r="180" spans="1:26" ht="13.5" customHeight="1">
      <c r="A180" s="113"/>
      <c r="B180" s="113"/>
      <c r="C180" s="113"/>
      <c r="D180" s="114"/>
      <c r="E180" s="115"/>
      <c r="F180" s="115"/>
      <c r="G180" s="115"/>
      <c r="H180" s="115"/>
      <c r="I180" s="115"/>
      <c r="J180" s="115"/>
      <c r="K180" s="113"/>
      <c r="L180" s="113"/>
      <c r="M180" s="113"/>
      <c r="N180" s="113"/>
      <c r="O180" s="113"/>
      <c r="P180" s="113"/>
      <c r="Q180" s="113"/>
      <c r="R180" s="113"/>
      <c r="S180" s="113"/>
      <c r="T180" s="113"/>
      <c r="U180" s="113"/>
      <c r="V180" s="113"/>
      <c r="W180" s="113"/>
      <c r="X180" s="113"/>
      <c r="Y180" s="113"/>
      <c r="Z180" s="113"/>
    </row>
    <row r="181" spans="1:26" ht="13.5" customHeight="1">
      <c r="A181" s="113"/>
      <c r="B181" s="113"/>
      <c r="C181" s="113"/>
      <c r="D181" s="114"/>
      <c r="E181" s="115"/>
      <c r="F181" s="115"/>
      <c r="G181" s="115"/>
      <c r="H181" s="115"/>
      <c r="I181" s="115"/>
      <c r="J181" s="115"/>
      <c r="K181" s="113"/>
      <c r="L181" s="113"/>
      <c r="M181" s="113"/>
      <c r="N181" s="113"/>
      <c r="O181" s="113"/>
      <c r="P181" s="113"/>
      <c r="Q181" s="113"/>
      <c r="R181" s="113"/>
      <c r="S181" s="113"/>
      <c r="T181" s="113"/>
      <c r="U181" s="113"/>
      <c r="V181" s="113"/>
      <c r="W181" s="113"/>
      <c r="X181" s="113"/>
      <c r="Y181" s="113"/>
      <c r="Z181" s="113"/>
    </row>
    <row r="182" spans="1:26" ht="13.5" customHeight="1">
      <c r="A182" s="113"/>
      <c r="B182" s="113"/>
      <c r="C182" s="113"/>
      <c r="D182" s="114"/>
      <c r="E182" s="115"/>
      <c r="F182" s="115"/>
      <c r="G182" s="115"/>
      <c r="H182" s="115"/>
      <c r="I182" s="115"/>
      <c r="J182" s="115"/>
      <c r="K182" s="113"/>
      <c r="L182" s="113"/>
      <c r="M182" s="113"/>
      <c r="N182" s="113"/>
      <c r="O182" s="113"/>
      <c r="P182" s="113"/>
      <c r="Q182" s="113"/>
      <c r="R182" s="113"/>
      <c r="S182" s="113"/>
      <c r="T182" s="113"/>
      <c r="U182" s="113"/>
      <c r="V182" s="113"/>
      <c r="W182" s="113"/>
      <c r="X182" s="113"/>
      <c r="Y182" s="113"/>
      <c r="Z182" s="113"/>
    </row>
    <row r="183" spans="1:26" ht="13.5" customHeight="1">
      <c r="A183" s="113"/>
      <c r="B183" s="113"/>
      <c r="C183" s="113"/>
      <c r="D183" s="114"/>
      <c r="E183" s="115"/>
      <c r="F183" s="115"/>
      <c r="G183" s="115"/>
      <c r="H183" s="115"/>
      <c r="I183" s="115"/>
      <c r="J183" s="115"/>
      <c r="K183" s="113"/>
      <c r="L183" s="113"/>
      <c r="M183" s="113"/>
      <c r="N183" s="113"/>
      <c r="O183" s="113"/>
      <c r="P183" s="113"/>
      <c r="Q183" s="113"/>
      <c r="R183" s="113"/>
      <c r="S183" s="113"/>
      <c r="T183" s="113"/>
      <c r="U183" s="113"/>
      <c r="V183" s="113"/>
      <c r="W183" s="113"/>
      <c r="X183" s="113"/>
      <c r="Y183" s="113"/>
      <c r="Z183" s="113"/>
    </row>
    <row r="184" spans="1:26" ht="13.5" customHeight="1">
      <c r="A184" s="113"/>
      <c r="B184" s="113"/>
      <c r="C184" s="113"/>
      <c r="D184" s="114"/>
      <c r="E184" s="115"/>
      <c r="F184" s="115"/>
      <c r="G184" s="115"/>
      <c r="H184" s="115"/>
      <c r="I184" s="115"/>
      <c r="J184" s="115"/>
      <c r="K184" s="113"/>
      <c r="L184" s="113"/>
      <c r="M184" s="113"/>
      <c r="N184" s="113"/>
      <c r="O184" s="113"/>
      <c r="P184" s="113"/>
      <c r="Q184" s="113"/>
      <c r="R184" s="113"/>
      <c r="S184" s="113"/>
      <c r="T184" s="113"/>
      <c r="U184" s="113"/>
      <c r="V184" s="113"/>
      <c r="W184" s="113"/>
      <c r="X184" s="113"/>
      <c r="Y184" s="113"/>
      <c r="Z184" s="113"/>
    </row>
    <row r="185" spans="1:26" ht="13.5" customHeight="1">
      <c r="A185" s="113"/>
      <c r="B185" s="113"/>
      <c r="C185" s="113"/>
      <c r="D185" s="114"/>
      <c r="E185" s="115"/>
      <c r="F185" s="115"/>
      <c r="G185" s="115"/>
      <c r="H185" s="115"/>
      <c r="I185" s="115"/>
      <c r="J185" s="115"/>
      <c r="K185" s="113"/>
      <c r="L185" s="113"/>
      <c r="M185" s="113"/>
      <c r="N185" s="113"/>
      <c r="O185" s="113"/>
      <c r="P185" s="113"/>
      <c r="Q185" s="113"/>
      <c r="R185" s="113"/>
      <c r="S185" s="113"/>
      <c r="T185" s="113"/>
      <c r="U185" s="113"/>
      <c r="V185" s="113"/>
      <c r="W185" s="113"/>
      <c r="X185" s="113"/>
      <c r="Y185" s="113"/>
      <c r="Z185" s="113"/>
    </row>
    <row r="186" spans="1:26" ht="13.5" customHeight="1">
      <c r="A186" s="113"/>
      <c r="B186" s="113"/>
      <c r="C186" s="113"/>
      <c r="D186" s="114"/>
      <c r="E186" s="115"/>
      <c r="F186" s="115"/>
      <c r="G186" s="115"/>
      <c r="H186" s="115"/>
      <c r="I186" s="115"/>
      <c r="J186" s="115"/>
      <c r="K186" s="113"/>
      <c r="L186" s="113"/>
      <c r="M186" s="113"/>
      <c r="N186" s="113"/>
      <c r="O186" s="113"/>
      <c r="P186" s="113"/>
      <c r="Q186" s="113"/>
      <c r="R186" s="113"/>
      <c r="S186" s="113"/>
      <c r="T186" s="113"/>
      <c r="U186" s="113"/>
      <c r="V186" s="113"/>
      <c r="W186" s="113"/>
      <c r="X186" s="113"/>
      <c r="Y186" s="113"/>
      <c r="Z186" s="113"/>
    </row>
    <row r="187" spans="1:26" ht="13.5" customHeight="1">
      <c r="A187" s="113"/>
      <c r="B187" s="113"/>
      <c r="C187" s="113"/>
      <c r="D187" s="114"/>
      <c r="E187" s="115"/>
      <c r="F187" s="115"/>
      <c r="G187" s="115"/>
      <c r="H187" s="115"/>
      <c r="I187" s="115"/>
      <c r="J187" s="115"/>
      <c r="K187" s="113"/>
      <c r="L187" s="113"/>
      <c r="M187" s="113"/>
      <c r="N187" s="113"/>
      <c r="O187" s="113"/>
      <c r="P187" s="113"/>
      <c r="Q187" s="113"/>
      <c r="R187" s="113"/>
      <c r="S187" s="113"/>
      <c r="T187" s="113"/>
      <c r="U187" s="113"/>
      <c r="V187" s="113"/>
      <c r="W187" s="113"/>
      <c r="X187" s="113"/>
      <c r="Y187" s="113"/>
      <c r="Z187" s="113"/>
    </row>
    <row r="188" spans="1:26" ht="13.5" customHeight="1">
      <c r="A188" s="113"/>
      <c r="B188" s="113"/>
      <c r="C188" s="113"/>
      <c r="D188" s="114"/>
      <c r="E188" s="115"/>
      <c r="F188" s="115"/>
      <c r="G188" s="115"/>
      <c r="H188" s="115"/>
      <c r="I188" s="115"/>
      <c r="J188" s="115"/>
      <c r="K188" s="113"/>
      <c r="L188" s="113"/>
      <c r="M188" s="113"/>
      <c r="N188" s="113"/>
      <c r="O188" s="113"/>
      <c r="P188" s="113"/>
      <c r="Q188" s="113"/>
      <c r="R188" s="113"/>
      <c r="S188" s="113"/>
      <c r="T188" s="113"/>
      <c r="U188" s="113"/>
      <c r="V188" s="113"/>
      <c r="W188" s="113"/>
      <c r="X188" s="113"/>
      <c r="Y188" s="113"/>
      <c r="Z188" s="113"/>
    </row>
    <row r="189" spans="1:26" ht="13.5" customHeight="1">
      <c r="A189" s="113"/>
      <c r="B189" s="113"/>
      <c r="C189" s="113"/>
      <c r="D189" s="114"/>
      <c r="E189" s="115"/>
      <c r="F189" s="115"/>
      <c r="G189" s="115"/>
      <c r="H189" s="115"/>
      <c r="I189" s="115"/>
      <c r="J189" s="115"/>
      <c r="K189" s="113"/>
      <c r="L189" s="113"/>
      <c r="M189" s="113"/>
      <c r="N189" s="113"/>
      <c r="O189" s="113"/>
      <c r="P189" s="113"/>
      <c r="Q189" s="113"/>
      <c r="R189" s="113"/>
      <c r="S189" s="113"/>
      <c r="T189" s="113"/>
      <c r="U189" s="113"/>
      <c r="V189" s="113"/>
      <c r="W189" s="113"/>
      <c r="X189" s="113"/>
      <c r="Y189" s="113"/>
      <c r="Z189" s="113"/>
    </row>
    <row r="190" spans="1:26" ht="13.5" customHeight="1">
      <c r="A190" s="113"/>
      <c r="B190" s="113"/>
      <c r="C190" s="113"/>
      <c r="D190" s="114"/>
      <c r="E190" s="115"/>
      <c r="F190" s="115"/>
      <c r="G190" s="115"/>
      <c r="H190" s="115"/>
      <c r="I190" s="115"/>
      <c r="J190" s="115"/>
      <c r="K190" s="113"/>
      <c r="L190" s="113"/>
      <c r="M190" s="113"/>
      <c r="N190" s="113"/>
      <c r="O190" s="113"/>
      <c r="P190" s="113"/>
      <c r="Q190" s="113"/>
      <c r="R190" s="113"/>
      <c r="S190" s="113"/>
      <c r="T190" s="113"/>
      <c r="U190" s="113"/>
      <c r="V190" s="113"/>
      <c r="W190" s="113"/>
      <c r="X190" s="113"/>
      <c r="Y190" s="113"/>
      <c r="Z190" s="113"/>
    </row>
    <row r="191" spans="1:26" ht="13.5" customHeight="1">
      <c r="A191" s="113"/>
      <c r="B191" s="113"/>
      <c r="C191" s="113"/>
      <c r="D191" s="114"/>
      <c r="E191" s="115"/>
      <c r="F191" s="115"/>
      <c r="G191" s="115"/>
      <c r="H191" s="115"/>
      <c r="I191" s="115"/>
      <c r="J191" s="115"/>
      <c r="K191" s="113"/>
      <c r="L191" s="113"/>
      <c r="M191" s="113"/>
      <c r="N191" s="113"/>
      <c r="O191" s="113"/>
      <c r="P191" s="113"/>
      <c r="Q191" s="113"/>
      <c r="R191" s="113"/>
      <c r="S191" s="113"/>
      <c r="T191" s="113"/>
      <c r="U191" s="113"/>
      <c r="V191" s="113"/>
      <c r="W191" s="113"/>
      <c r="X191" s="113"/>
      <c r="Y191" s="113"/>
      <c r="Z191" s="113"/>
    </row>
    <row r="192" spans="1:26" ht="13.5" customHeight="1">
      <c r="A192" s="113"/>
      <c r="B192" s="113"/>
      <c r="C192" s="113"/>
      <c r="D192" s="114"/>
      <c r="E192" s="115"/>
      <c r="F192" s="115"/>
      <c r="G192" s="115"/>
      <c r="H192" s="115"/>
      <c r="I192" s="115"/>
      <c r="J192" s="115"/>
      <c r="K192" s="113"/>
      <c r="L192" s="113"/>
      <c r="M192" s="113"/>
      <c r="N192" s="113"/>
      <c r="O192" s="113"/>
      <c r="P192" s="113"/>
      <c r="Q192" s="113"/>
      <c r="R192" s="113"/>
      <c r="S192" s="113"/>
      <c r="T192" s="113"/>
      <c r="U192" s="113"/>
      <c r="V192" s="113"/>
      <c r="W192" s="113"/>
      <c r="X192" s="113"/>
      <c r="Y192" s="113"/>
      <c r="Z192" s="113"/>
    </row>
    <row r="193" spans="1:26" ht="13.5" customHeight="1">
      <c r="A193" s="113"/>
      <c r="B193" s="113"/>
      <c r="C193" s="113"/>
      <c r="D193" s="114"/>
      <c r="E193" s="115"/>
      <c r="F193" s="115"/>
      <c r="G193" s="115"/>
      <c r="H193" s="115"/>
      <c r="I193" s="115"/>
      <c r="J193" s="115"/>
      <c r="K193" s="113"/>
      <c r="L193" s="113"/>
      <c r="M193" s="113"/>
      <c r="N193" s="113"/>
      <c r="O193" s="113"/>
      <c r="P193" s="113"/>
      <c r="Q193" s="113"/>
      <c r="R193" s="113"/>
      <c r="S193" s="113"/>
      <c r="T193" s="113"/>
      <c r="U193" s="113"/>
      <c r="V193" s="113"/>
      <c r="W193" s="113"/>
      <c r="X193" s="113"/>
      <c r="Y193" s="113"/>
      <c r="Z193" s="113"/>
    </row>
    <row r="194" spans="1:26" ht="13.5" customHeight="1">
      <c r="A194" s="113"/>
      <c r="B194" s="113"/>
      <c r="C194" s="113"/>
      <c r="D194" s="114"/>
      <c r="E194" s="115"/>
      <c r="F194" s="115"/>
      <c r="G194" s="115"/>
      <c r="H194" s="115"/>
      <c r="I194" s="115"/>
      <c r="J194" s="115"/>
      <c r="K194" s="113"/>
      <c r="L194" s="113"/>
      <c r="M194" s="113"/>
      <c r="N194" s="113"/>
      <c r="O194" s="113"/>
      <c r="P194" s="113"/>
      <c r="Q194" s="113"/>
      <c r="R194" s="113"/>
      <c r="S194" s="113"/>
      <c r="T194" s="113"/>
      <c r="U194" s="113"/>
      <c r="V194" s="113"/>
      <c r="W194" s="113"/>
      <c r="X194" s="113"/>
      <c r="Y194" s="113"/>
      <c r="Z194" s="113"/>
    </row>
    <row r="195" spans="1:26" ht="13.5" customHeight="1">
      <c r="A195" s="113"/>
      <c r="B195" s="113"/>
      <c r="C195" s="113"/>
      <c r="D195" s="114"/>
      <c r="E195" s="115"/>
      <c r="F195" s="115"/>
      <c r="G195" s="115"/>
      <c r="H195" s="115"/>
      <c r="I195" s="115"/>
      <c r="J195" s="115"/>
      <c r="K195" s="113"/>
      <c r="L195" s="113"/>
      <c r="M195" s="113"/>
      <c r="N195" s="113"/>
      <c r="O195" s="113"/>
      <c r="P195" s="113"/>
      <c r="Q195" s="113"/>
      <c r="R195" s="113"/>
      <c r="S195" s="113"/>
      <c r="T195" s="113"/>
      <c r="U195" s="113"/>
      <c r="V195" s="113"/>
      <c r="W195" s="113"/>
      <c r="X195" s="113"/>
      <c r="Y195" s="113"/>
      <c r="Z195" s="113"/>
    </row>
    <row r="196" spans="1:26" ht="13.5" customHeight="1">
      <c r="A196" s="113"/>
      <c r="B196" s="113"/>
      <c r="C196" s="113"/>
      <c r="D196" s="114"/>
      <c r="E196" s="115"/>
      <c r="F196" s="115"/>
      <c r="G196" s="115"/>
      <c r="H196" s="115"/>
      <c r="I196" s="115"/>
      <c r="J196" s="115"/>
      <c r="K196" s="113"/>
      <c r="L196" s="113"/>
      <c r="M196" s="113"/>
      <c r="N196" s="113"/>
      <c r="O196" s="113"/>
      <c r="P196" s="113"/>
      <c r="Q196" s="113"/>
      <c r="R196" s="113"/>
      <c r="S196" s="113"/>
      <c r="T196" s="113"/>
      <c r="U196" s="113"/>
      <c r="V196" s="113"/>
      <c r="W196" s="113"/>
      <c r="X196" s="113"/>
      <c r="Y196" s="113"/>
      <c r="Z196" s="113"/>
    </row>
    <row r="197" spans="1:26" ht="13.5" customHeight="1">
      <c r="A197" s="113"/>
      <c r="B197" s="113"/>
      <c r="C197" s="113"/>
      <c r="D197" s="114"/>
      <c r="E197" s="115"/>
      <c r="F197" s="115"/>
      <c r="G197" s="115"/>
      <c r="H197" s="115"/>
      <c r="I197" s="115"/>
      <c r="J197" s="115"/>
      <c r="K197" s="113"/>
      <c r="L197" s="113"/>
      <c r="M197" s="113"/>
      <c r="N197" s="113"/>
      <c r="O197" s="113"/>
      <c r="P197" s="113"/>
      <c r="Q197" s="113"/>
      <c r="R197" s="113"/>
      <c r="S197" s="113"/>
      <c r="T197" s="113"/>
      <c r="U197" s="113"/>
      <c r="V197" s="113"/>
      <c r="W197" s="113"/>
      <c r="X197" s="113"/>
      <c r="Y197" s="113"/>
      <c r="Z197" s="113"/>
    </row>
    <row r="198" spans="1:26" ht="13.5" customHeight="1">
      <c r="A198" s="113"/>
      <c r="B198" s="113"/>
      <c r="C198" s="113"/>
      <c r="D198" s="114"/>
      <c r="E198" s="115"/>
      <c r="F198" s="115"/>
      <c r="G198" s="115"/>
      <c r="H198" s="115"/>
      <c r="I198" s="115"/>
      <c r="J198" s="115"/>
      <c r="K198" s="113"/>
      <c r="L198" s="113"/>
      <c r="M198" s="113"/>
      <c r="N198" s="113"/>
      <c r="O198" s="113"/>
      <c r="P198" s="113"/>
      <c r="Q198" s="113"/>
      <c r="R198" s="113"/>
      <c r="S198" s="113"/>
      <c r="T198" s="113"/>
      <c r="U198" s="113"/>
      <c r="V198" s="113"/>
      <c r="W198" s="113"/>
      <c r="X198" s="113"/>
      <c r="Y198" s="113"/>
      <c r="Z198" s="113"/>
    </row>
    <row r="199" spans="1:26" ht="13.5" customHeight="1">
      <c r="A199" s="113"/>
      <c r="B199" s="113"/>
      <c r="C199" s="113"/>
      <c r="D199" s="114"/>
      <c r="E199" s="115"/>
      <c r="F199" s="115"/>
      <c r="G199" s="115"/>
      <c r="H199" s="115"/>
      <c r="I199" s="115"/>
      <c r="J199" s="115"/>
      <c r="K199" s="113"/>
      <c r="L199" s="113"/>
      <c r="M199" s="113"/>
      <c r="N199" s="113"/>
      <c r="O199" s="113"/>
      <c r="P199" s="113"/>
      <c r="Q199" s="113"/>
      <c r="R199" s="113"/>
      <c r="S199" s="113"/>
      <c r="T199" s="113"/>
      <c r="U199" s="113"/>
      <c r="V199" s="113"/>
      <c r="W199" s="113"/>
      <c r="X199" s="113"/>
      <c r="Y199" s="113"/>
      <c r="Z199" s="113"/>
    </row>
    <row r="200" spans="1:26" ht="13.5" customHeight="1">
      <c r="A200" s="113"/>
      <c r="B200" s="113"/>
      <c r="C200" s="113"/>
      <c r="D200" s="114"/>
      <c r="E200" s="115"/>
      <c r="F200" s="115"/>
      <c r="G200" s="115"/>
      <c r="H200" s="115"/>
      <c r="I200" s="115"/>
      <c r="J200" s="115"/>
      <c r="K200" s="113"/>
      <c r="L200" s="113"/>
      <c r="M200" s="113"/>
      <c r="N200" s="113"/>
      <c r="O200" s="113"/>
      <c r="P200" s="113"/>
      <c r="Q200" s="113"/>
      <c r="R200" s="113"/>
      <c r="S200" s="113"/>
      <c r="T200" s="113"/>
      <c r="U200" s="113"/>
      <c r="V200" s="113"/>
      <c r="W200" s="113"/>
      <c r="X200" s="113"/>
      <c r="Y200" s="113"/>
      <c r="Z200" s="113"/>
    </row>
    <row r="201" spans="1:26" ht="13.5" customHeight="1">
      <c r="A201" s="113"/>
      <c r="B201" s="113"/>
      <c r="C201" s="113"/>
      <c r="D201" s="114"/>
      <c r="E201" s="115"/>
      <c r="F201" s="115"/>
      <c r="G201" s="115"/>
      <c r="H201" s="115"/>
      <c r="I201" s="115"/>
      <c r="J201" s="115"/>
      <c r="K201" s="113"/>
      <c r="L201" s="113"/>
      <c r="M201" s="113"/>
      <c r="N201" s="113"/>
      <c r="O201" s="113"/>
      <c r="P201" s="113"/>
      <c r="Q201" s="113"/>
      <c r="R201" s="113"/>
      <c r="S201" s="113"/>
      <c r="T201" s="113"/>
      <c r="U201" s="113"/>
      <c r="V201" s="113"/>
      <c r="W201" s="113"/>
      <c r="X201" s="113"/>
      <c r="Y201" s="113"/>
      <c r="Z201" s="113"/>
    </row>
    <row r="202" spans="1:26" ht="13.5" customHeight="1">
      <c r="A202" s="113"/>
      <c r="B202" s="113"/>
      <c r="C202" s="113"/>
      <c r="D202" s="114"/>
      <c r="E202" s="115"/>
      <c r="F202" s="115"/>
      <c r="G202" s="115"/>
      <c r="H202" s="115"/>
      <c r="I202" s="115"/>
      <c r="J202" s="115"/>
      <c r="K202" s="113"/>
      <c r="L202" s="113"/>
      <c r="M202" s="113"/>
      <c r="N202" s="113"/>
      <c r="O202" s="113"/>
      <c r="P202" s="113"/>
      <c r="Q202" s="113"/>
      <c r="R202" s="113"/>
      <c r="S202" s="113"/>
      <c r="T202" s="113"/>
      <c r="U202" s="113"/>
      <c r="V202" s="113"/>
      <c r="W202" s="113"/>
      <c r="X202" s="113"/>
      <c r="Y202" s="113"/>
      <c r="Z202" s="113"/>
    </row>
    <row r="203" spans="1:26" ht="13.5" customHeight="1">
      <c r="A203" s="113"/>
      <c r="B203" s="113"/>
      <c r="C203" s="113"/>
      <c r="D203" s="114"/>
      <c r="E203" s="115"/>
      <c r="F203" s="115"/>
      <c r="G203" s="115"/>
      <c r="H203" s="115"/>
      <c r="I203" s="115"/>
      <c r="J203" s="115"/>
      <c r="K203" s="113"/>
      <c r="L203" s="113"/>
      <c r="M203" s="113"/>
      <c r="N203" s="113"/>
      <c r="O203" s="113"/>
      <c r="P203" s="113"/>
      <c r="Q203" s="113"/>
      <c r="R203" s="113"/>
      <c r="S203" s="113"/>
      <c r="T203" s="113"/>
      <c r="U203" s="113"/>
      <c r="V203" s="113"/>
      <c r="W203" s="113"/>
      <c r="X203" s="113"/>
      <c r="Y203" s="113"/>
      <c r="Z203" s="113"/>
    </row>
    <row r="204" spans="1:26" ht="13.5" customHeight="1">
      <c r="A204" s="113"/>
      <c r="B204" s="113"/>
      <c r="C204" s="113"/>
      <c r="D204" s="114"/>
      <c r="E204" s="115"/>
      <c r="F204" s="115"/>
      <c r="G204" s="115"/>
      <c r="H204" s="115"/>
      <c r="I204" s="115"/>
      <c r="J204" s="115"/>
      <c r="K204" s="113"/>
      <c r="L204" s="113"/>
      <c r="M204" s="113"/>
      <c r="N204" s="113"/>
      <c r="O204" s="113"/>
      <c r="P204" s="113"/>
      <c r="Q204" s="113"/>
      <c r="R204" s="113"/>
      <c r="S204" s="113"/>
      <c r="T204" s="113"/>
      <c r="U204" s="113"/>
      <c r="V204" s="113"/>
      <c r="W204" s="113"/>
      <c r="X204" s="113"/>
      <c r="Y204" s="113"/>
      <c r="Z204" s="113"/>
    </row>
    <row r="205" spans="1:26" ht="13.5" customHeight="1">
      <c r="A205" s="113"/>
      <c r="B205" s="113"/>
      <c r="C205" s="113"/>
      <c r="D205" s="114"/>
      <c r="E205" s="115"/>
      <c r="F205" s="115"/>
      <c r="G205" s="115"/>
      <c r="H205" s="115"/>
      <c r="I205" s="115"/>
      <c r="J205" s="115"/>
      <c r="K205" s="113"/>
      <c r="L205" s="113"/>
      <c r="M205" s="113"/>
      <c r="N205" s="113"/>
      <c r="O205" s="113"/>
      <c r="P205" s="113"/>
      <c r="Q205" s="113"/>
      <c r="R205" s="113"/>
      <c r="S205" s="113"/>
      <c r="T205" s="113"/>
      <c r="U205" s="113"/>
      <c r="V205" s="113"/>
      <c r="W205" s="113"/>
      <c r="X205" s="113"/>
      <c r="Y205" s="113"/>
      <c r="Z205" s="113"/>
    </row>
    <row r="206" spans="1:26" ht="13.5" customHeight="1">
      <c r="A206" s="113"/>
      <c r="B206" s="113"/>
      <c r="C206" s="113"/>
      <c r="D206" s="114"/>
      <c r="E206" s="115"/>
      <c r="F206" s="115"/>
      <c r="G206" s="115"/>
      <c r="H206" s="115"/>
      <c r="I206" s="115"/>
      <c r="J206" s="115"/>
      <c r="K206" s="113"/>
      <c r="L206" s="113"/>
      <c r="M206" s="113"/>
      <c r="N206" s="113"/>
      <c r="O206" s="113"/>
      <c r="P206" s="113"/>
      <c r="Q206" s="113"/>
      <c r="R206" s="113"/>
      <c r="S206" s="113"/>
      <c r="T206" s="113"/>
      <c r="U206" s="113"/>
      <c r="V206" s="113"/>
      <c r="W206" s="113"/>
      <c r="X206" s="113"/>
      <c r="Y206" s="113"/>
      <c r="Z206" s="113"/>
    </row>
    <row r="207" spans="1:26" ht="13.5" customHeight="1">
      <c r="A207" s="113"/>
      <c r="B207" s="113"/>
      <c r="C207" s="113"/>
      <c r="D207" s="114"/>
      <c r="E207" s="115"/>
      <c r="F207" s="115"/>
      <c r="G207" s="115"/>
      <c r="H207" s="115"/>
      <c r="I207" s="115"/>
      <c r="J207" s="115"/>
      <c r="K207" s="113"/>
      <c r="L207" s="113"/>
      <c r="M207" s="113"/>
      <c r="N207" s="113"/>
      <c r="O207" s="113"/>
      <c r="P207" s="113"/>
      <c r="Q207" s="113"/>
      <c r="R207" s="113"/>
      <c r="S207" s="113"/>
      <c r="T207" s="113"/>
      <c r="U207" s="113"/>
      <c r="V207" s="113"/>
      <c r="W207" s="113"/>
      <c r="X207" s="113"/>
      <c r="Y207" s="113"/>
      <c r="Z207" s="113"/>
    </row>
    <row r="208" spans="1:26" ht="13.5" customHeight="1">
      <c r="A208" s="113"/>
      <c r="B208" s="113"/>
      <c r="C208" s="113"/>
      <c r="D208" s="114"/>
      <c r="E208" s="115"/>
      <c r="F208" s="115"/>
      <c r="G208" s="115"/>
      <c r="H208" s="115"/>
      <c r="I208" s="115"/>
      <c r="J208" s="115"/>
      <c r="K208" s="113"/>
      <c r="L208" s="113"/>
      <c r="M208" s="113"/>
      <c r="N208" s="113"/>
      <c r="O208" s="113"/>
      <c r="P208" s="113"/>
      <c r="Q208" s="113"/>
      <c r="R208" s="113"/>
      <c r="S208" s="113"/>
      <c r="T208" s="113"/>
      <c r="U208" s="113"/>
      <c r="V208" s="113"/>
      <c r="W208" s="113"/>
      <c r="X208" s="113"/>
      <c r="Y208" s="113"/>
      <c r="Z208" s="113"/>
    </row>
    <row r="209" spans="1:26" ht="13.5" customHeight="1">
      <c r="A209" s="113"/>
      <c r="B209" s="113"/>
      <c r="C209" s="113"/>
      <c r="D209" s="114"/>
      <c r="E209" s="115"/>
      <c r="F209" s="115"/>
      <c r="G209" s="115"/>
      <c r="H209" s="115"/>
      <c r="I209" s="115"/>
      <c r="J209" s="115"/>
      <c r="K209" s="113"/>
      <c r="L209" s="113"/>
      <c r="M209" s="113"/>
      <c r="N209" s="113"/>
      <c r="O209" s="113"/>
      <c r="P209" s="113"/>
      <c r="Q209" s="113"/>
      <c r="R209" s="113"/>
      <c r="S209" s="113"/>
      <c r="T209" s="113"/>
      <c r="U209" s="113"/>
      <c r="V209" s="113"/>
      <c r="W209" s="113"/>
      <c r="X209" s="113"/>
      <c r="Y209" s="113"/>
      <c r="Z209" s="113"/>
    </row>
    <row r="210" spans="1:26" ht="13.5" customHeight="1">
      <c r="A210" s="113"/>
      <c r="B210" s="113"/>
      <c r="C210" s="113"/>
      <c r="D210" s="114"/>
      <c r="E210" s="115"/>
      <c r="F210" s="115"/>
      <c r="G210" s="115"/>
      <c r="H210" s="115"/>
      <c r="I210" s="115"/>
      <c r="J210" s="115"/>
      <c r="K210" s="113"/>
      <c r="L210" s="113"/>
      <c r="M210" s="113"/>
      <c r="N210" s="113"/>
      <c r="O210" s="113"/>
      <c r="P210" s="113"/>
      <c r="Q210" s="113"/>
      <c r="R210" s="113"/>
      <c r="S210" s="113"/>
      <c r="T210" s="113"/>
      <c r="U210" s="113"/>
      <c r="V210" s="113"/>
      <c r="W210" s="113"/>
      <c r="X210" s="113"/>
      <c r="Y210" s="113"/>
      <c r="Z210" s="113"/>
    </row>
    <row r="211" spans="1:26" ht="13.5" customHeight="1">
      <c r="A211" s="113"/>
      <c r="B211" s="113"/>
      <c r="C211" s="113"/>
      <c r="D211" s="114"/>
      <c r="E211" s="115"/>
      <c r="F211" s="115"/>
      <c r="G211" s="115"/>
      <c r="H211" s="115"/>
      <c r="I211" s="115"/>
      <c r="J211" s="115"/>
      <c r="K211" s="113"/>
      <c r="L211" s="113"/>
      <c r="M211" s="113"/>
      <c r="N211" s="113"/>
      <c r="O211" s="113"/>
      <c r="P211" s="113"/>
      <c r="Q211" s="113"/>
      <c r="R211" s="113"/>
      <c r="S211" s="113"/>
      <c r="T211" s="113"/>
      <c r="U211" s="113"/>
      <c r="V211" s="113"/>
      <c r="W211" s="113"/>
      <c r="X211" s="113"/>
      <c r="Y211" s="113"/>
      <c r="Z211" s="113"/>
    </row>
    <row r="212" spans="1:26" ht="13.5" customHeight="1">
      <c r="A212" s="113"/>
      <c r="B212" s="113"/>
      <c r="C212" s="113"/>
      <c r="D212" s="114"/>
      <c r="E212" s="115"/>
      <c r="F212" s="115"/>
      <c r="G212" s="115"/>
      <c r="H212" s="115"/>
      <c r="I212" s="115"/>
      <c r="J212" s="115"/>
      <c r="K212" s="113"/>
      <c r="L212" s="113"/>
      <c r="M212" s="113"/>
      <c r="N212" s="113"/>
      <c r="O212" s="113"/>
      <c r="P212" s="113"/>
      <c r="Q212" s="113"/>
      <c r="R212" s="113"/>
      <c r="S212" s="113"/>
      <c r="T212" s="113"/>
      <c r="U212" s="113"/>
      <c r="V212" s="113"/>
      <c r="W212" s="113"/>
      <c r="X212" s="113"/>
      <c r="Y212" s="113"/>
      <c r="Z212" s="113"/>
    </row>
    <row r="213" spans="1:26" ht="13.5" customHeight="1">
      <c r="A213" s="113"/>
      <c r="B213" s="113"/>
      <c r="C213" s="113"/>
      <c r="D213" s="114"/>
      <c r="E213" s="115"/>
      <c r="F213" s="115"/>
      <c r="G213" s="115"/>
      <c r="H213" s="115"/>
      <c r="I213" s="115"/>
      <c r="J213" s="115"/>
      <c r="K213" s="113"/>
      <c r="L213" s="113"/>
      <c r="M213" s="113"/>
      <c r="N213" s="113"/>
      <c r="O213" s="113"/>
      <c r="P213" s="113"/>
      <c r="Q213" s="113"/>
      <c r="R213" s="113"/>
      <c r="S213" s="113"/>
      <c r="T213" s="113"/>
      <c r="U213" s="113"/>
      <c r="V213" s="113"/>
      <c r="W213" s="113"/>
      <c r="X213" s="113"/>
      <c r="Y213" s="113"/>
      <c r="Z213" s="113"/>
    </row>
    <row r="214" spans="1:26" ht="13.5" customHeight="1">
      <c r="A214" s="113"/>
      <c r="B214" s="113"/>
      <c r="C214" s="113"/>
      <c r="D214" s="114"/>
      <c r="E214" s="115"/>
      <c r="F214" s="115"/>
      <c r="G214" s="115"/>
      <c r="H214" s="115"/>
      <c r="I214" s="115"/>
      <c r="J214" s="115"/>
      <c r="K214" s="113"/>
      <c r="L214" s="113"/>
      <c r="M214" s="113"/>
      <c r="N214" s="113"/>
      <c r="O214" s="113"/>
      <c r="P214" s="113"/>
      <c r="Q214" s="113"/>
      <c r="R214" s="113"/>
      <c r="S214" s="113"/>
      <c r="T214" s="113"/>
      <c r="U214" s="113"/>
      <c r="V214" s="113"/>
      <c r="W214" s="113"/>
      <c r="X214" s="113"/>
      <c r="Y214" s="113"/>
      <c r="Z214" s="113"/>
    </row>
    <row r="215" spans="1:26" ht="13.5" customHeight="1">
      <c r="A215" s="113"/>
      <c r="B215" s="113"/>
      <c r="C215" s="113"/>
      <c r="D215" s="114"/>
      <c r="E215" s="115"/>
      <c r="F215" s="115"/>
      <c r="G215" s="115"/>
      <c r="H215" s="115"/>
      <c r="I215" s="115"/>
      <c r="J215" s="115"/>
      <c r="K215" s="113"/>
      <c r="L215" s="113"/>
      <c r="M215" s="113"/>
      <c r="N215" s="113"/>
      <c r="O215" s="113"/>
      <c r="P215" s="113"/>
      <c r="Q215" s="113"/>
      <c r="R215" s="113"/>
      <c r="S215" s="113"/>
      <c r="T215" s="113"/>
      <c r="U215" s="113"/>
      <c r="V215" s="113"/>
      <c r="W215" s="113"/>
      <c r="X215" s="113"/>
      <c r="Y215" s="113"/>
      <c r="Z215" s="113"/>
    </row>
    <row r="216" spans="1:26" ht="13.5" customHeight="1">
      <c r="A216" s="113"/>
      <c r="B216" s="113"/>
      <c r="C216" s="113"/>
      <c r="D216" s="114"/>
      <c r="E216" s="115"/>
      <c r="F216" s="115"/>
      <c r="G216" s="115"/>
      <c r="H216" s="115"/>
      <c r="I216" s="115"/>
      <c r="J216" s="115"/>
      <c r="K216" s="113"/>
      <c r="L216" s="113"/>
      <c r="M216" s="113"/>
      <c r="N216" s="113"/>
      <c r="O216" s="113"/>
      <c r="P216" s="113"/>
      <c r="Q216" s="113"/>
      <c r="R216" s="113"/>
      <c r="S216" s="113"/>
      <c r="T216" s="113"/>
      <c r="U216" s="113"/>
      <c r="V216" s="113"/>
      <c r="W216" s="113"/>
      <c r="X216" s="113"/>
      <c r="Y216" s="113"/>
      <c r="Z216" s="113"/>
    </row>
    <row r="217" spans="1:26" ht="13.5" customHeight="1">
      <c r="A217" s="113"/>
      <c r="B217" s="113"/>
      <c r="C217" s="113"/>
      <c r="D217" s="114"/>
      <c r="E217" s="115"/>
      <c r="F217" s="115"/>
      <c r="G217" s="115"/>
      <c r="H217" s="115"/>
      <c r="I217" s="115"/>
      <c r="J217" s="115"/>
      <c r="K217" s="113"/>
      <c r="L217" s="113"/>
      <c r="M217" s="113"/>
      <c r="N217" s="113"/>
      <c r="O217" s="113"/>
      <c r="P217" s="113"/>
      <c r="Q217" s="113"/>
      <c r="R217" s="113"/>
      <c r="S217" s="113"/>
      <c r="T217" s="113"/>
      <c r="U217" s="113"/>
      <c r="V217" s="113"/>
      <c r="W217" s="113"/>
      <c r="X217" s="113"/>
      <c r="Y217" s="113"/>
      <c r="Z217" s="113"/>
    </row>
    <row r="218" spans="1:26" ht="13.5" customHeight="1">
      <c r="A218" s="113"/>
      <c r="B218" s="113"/>
      <c r="C218" s="113"/>
      <c r="D218" s="114"/>
      <c r="E218" s="115"/>
      <c r="F218" s="115"/>
      <c r="G218" s="115"/>
      <c r="H218" s="115"/>
      <c r="I218" s="115"/>
      <c r="J218" s="115"/>
      <c r="K218" s="113"/>
      <c r="L218" s="113"/>
      <c r="M218" s="113"/>
      <c r="N218" s="113"/>
      <c r="O218" s="113"/>
      <c r="P218" s="113"/>
      <c r="Q218" s="113"/>
      <c r="R218" s="113"/>
      <c r="S218" s="113"/>
      <c r="T218" s="113"/>
      <c r="U218" s="113"/>
      <c r="V218" s="113"/>
      <c r="W218" s="113"/>
      <c r="X218" s="113"/>
      <c r="Y218" s="113"/>
      <c r="Z218" s="113"/>
    </row>
    <row r="219" spans="1:26" ht="13.5" customHeight="1">
      <c r="A219" s="113"/>
      <c r="B219" s="113"/>
      <c r="C219" s="113"/>
      <c r="D219" s="114"/>
      <c r="E219" s="115"/>
      <c r="F219" s="115"/>
      <c r="G219" s="115"/>
      <c r="H219" s="115"/>
      <c r="I219" s="115"/>
      <c r="J219" s="115"/>
      <c r="K219" s="113"/>
      <c r="L219" s="113"/>
      <c r="M219" s="113"/>
      <c r="N219" s="113"/>
      <c r="O219" s="113"/>
      <c r="P219" s="113"/>
      <c r="Q219" s="113"/>
      <c r="R219" s="113"/>
      <c r="S219" s="113"/>
      <c r="T219" s="113"/>
      <c r="U219" s="113"/>
      <c r="V219" s="113"/>
      <c r="W219" s="113"/>
      <c r="X219" s="113"/>
      <c r="Y219" s="113"/>
      <c r="Z219" s="113"/>
    </row>
    <row r="220" spans="1:26" ht="13.5" customHeight="1">
      <c r="A220" s="113"/>
      <c r="B220" s="113"/>
      <c r="C220" s="113"/>
      <c r="D220" s="114"/>
      <c r="E220" s="115"/>
      <c r="F220" s="115"/>
      <c r="G220" s="115"/>
      <c r="H220" s="115"/>
      <c r="I220" s="115"/>
      <c r="J220" s="115"/>
      <c r="K220" s="113"/>
      <c r="L220" s="113"/>
      <c r="M220" s="113"/>
      <c r="N220" s="113"/>
      <c r="O220" s="113"/>
      <c r="P220" s="113"/>
      <c r="Q220" s="113"/>
      <c r="R220" s="113"/>
      <c r="S220" s="113"/>
      <c r="T220" s="113"/>
      <c r="U220" s="113"/>
      <c r="V220" s="113"/>
      <c r="W220" s="113"/>
      <c r="X220" s="113"/>
      <c r="Y220" s="113"/>
      <c r="Z220" s="113"/>
    </row>
    <row r="221" spans="1:26" ht="13.5" customHeight="1">
      <c r="A221" s="113"/>
      <c r="B221" s="113"/>
      <c r="C221" s="113"/>
      <c r="D221" s="114"/>
      <c r="E221" s="115"/>
      <c r="F221" s="115"/>
      <c r="G221" s="115"/>
      <c r="H221" s="115"/>
      <c r="I221" s="115"/>
      <c r="J221" s="115"/>
      <c r="K221" s="113"/>
      <c r="L221" s="113"/>
      <c r="M221" s="113"/>
      <c r="N221" s="113"/>
      <c r="O221" s="113"/>
      <c r="P221" s="113"/>
      <c r="Q221" s="113"/>
      <c r="R221" s="113"/>
      <c r="S221" s="113"/>
      <c r="T221" s="113"/>
      <c r="U221" s="113"/>
      <c r="V221" s="113"/>
      <c r="W221" s="113"/>
      <c r="X221" s="113"/>
      <c r="Y221" s="113"/>
      <c r="Z221" s="113"/>
    </row>
    <row r="222" spans="1:26" ht="13.5" customHeight="1">
      <c r="A222" s="113"/>
      <c r="B222" s="113"/>
      <c r="C222" s="113"/>
      <c r="D222" s="114"/>
      <c r="E222" s="115"/>
      <c r="F222" s="115"/>
      <c r="G222" s="115"/>
      <c r="H222" s="115"/>
      <c r="I222" s="115"/>
      <c r="J222" s="115"/>
      <c r="K222" s="113"/>
      <c r="L222" s="113"/>
      <c r="M222" s="113"/>
      <c r="N222" s="113"/>
      <c r="O222" s="113"/>
      <c r="P222" s="113"/>
      <c r="Q222" s="113"/>
      <c r="R222" s="113"/>
      <c r="S222" s="113"/>
      <c r="T222" s="113"/>
      <c r="U222" s="113"/>
      <c r="V222" s="113"/>
      <c r="W222" s="113"/>
      <c r="X222" s="113"/>
      <c r="Y222" s="113"/>
      <c r="Z222" s="113"/>
    </row>
    <row r="223" spans="1:26" ht="13.5" customHeight="1">
      <c r="A223" s="113"/>
      <c r="B223" s="113"/>
      <c r="C223" s="113"/>
      <c r="D223" s="114"/>
      <c r="E223" s="115"/>
      <c r="F223" s="115"/>
      <c r="G223" s="115"/>
      <c r="H223" s="115"/>
      <c r="I223" s="115"/>
      <c r="J223" s="115"/>
      <c r="K223" s="113"/>
      <c r="L223" s="113"/>
      <c r="M223" s="113"/>
      <c r="N223" s="113"/>
      <c r="O223" s="113"/>
      <c r="P223" s="113"/>
      <c r="Q223" s="113"/>
      <c r="R223" s="113"/>
      <c r="S223" s="113"/>
      <c r="T223" s="113"/>
      <c r="U223" s="113"/>
      <c r="V223" s="113"/>
      <c r="W223" s="113"/>
      <c r="X223" s="113"/>
      <c r="Y223" s="113"/>
      <c r="Z223" s="113"/>
    </row>
    <row r="224" spans="1:26" ht="13.5" customHeight="1">
      <c r="A224" s="113"/>
      <c r="B224" s="113"/>
      <c r="C224" s="113"/>
      <c r="D224" s="114"/>
      <c r="E224" s="115"/>
      <c r="F224" s="115"/>
      <c r="G224" s="115"/>
      <c r="H224" s="115"/>
      <c r="I224" s="115"/>
      <c r="J224" s="115"/>
      <c r="K224" s="113"/>
      <c r="L224" s="113"/>
      <c r="M224" s="113"/>
      <c r="N224" s="113"/>
      <c r="O224" s="113"/>
      <c r="P224" s="113"/>
      <c r="Q224" s="113"/>
      <c r="R224" s="113"/>
      <c r="S224" s="113"/>
      <c r="T224" s="113"/>
      <c r="U224" s="113"/>
      <c r="V224" s="113"/>
      <c r="W224" s="113"/>
      <c r="X224" s="113"/>
      <c r="Y224" s="113"/>
      <c r="Z224" s="113"/>
    </row>
    <row r="225" spans="1:26" ht="13.5" customHeight="1">
      <c r="A225" s="113"/>
      <c r="B225" s="113"/>
      <c r="C225" s="113"/>
      <c r="D225" s="114"/>
      <c r="E225" s="115"/>
      <c r="F225" s="115"/>
      <c r="G225" s="115"/>
      <c r="H225" s="115"/>
      <c r="I225" s="115"/>
      <c r="J225" s="115"/>
      <c r="K225" s="113"/>
      <c r="L225" s="113"/>
      <c r="M225" s="113"/>
      <c r="N225" s="113"/>
      <c r="O225" s="113"/>
      <c r="P225" s="113"/>
      <c r="Q225" s="113"/>
      <c r="R225" s="113"/>
      <c r="S225" s="113"/>
      <c r="T225" s="113"/>
      <c r="U225" s="113"/>
      <c r="V225" s="113"/>
      <c r="W225" s="113"/>
      <c r="X225" s="113"/>
      <c r="Y225" s="113"/>
      <c r="Z225" s="113"/>
    </row>
    <row r="226" spans="1:26" ht="13.5" customHeight="1">
      <c r="A226" s="113"/>
      <c r="B226" s="113"/>
      <c r="C226" s="113"/>
      <c r="D226" s="114"/>
      <c r="E226" s="115"/>
      <c r="F226" s="115"/>
      <c r="G226" s="115"/>
      <c r="H226" s="115"/>
      <c r="I226" s="115"/>
      <c r="J226" s="115"/>
      <c r="K226" s="113"/>
      <c r="L226" s="113"/>
      <c r="M226" s="113"/>
      <c r="N226" s="113"/>
      <c r="O226" s="113"/>
      <c r="P226" s="113"/>
      <c r="Q226" s="113"/>
      <c r="R226" s="113"/>
      <c r="S226" s="113"/>
      <c r="T226" s="113"/>
      <c r="U226" s="113"/>
      <c r="V226" s="113"/>
      <c r="W226" s="113"/>
      <c r="X226" s="113"/>
      <c r="Y226" s="113"/>
      <c r="Z226" s="113"/>
    </row>
    <row r="227" spans="1:26" ht="13.5" customHeight="1">
      <c r="A227" s="113"/>
      <c r="B227" s="113"/>
      <c r="C227" s="113"/>
      <c r="D227" s="114"/>
      <c r="E227" s="115"/>
      <c r="F227" s="115"/>
      <c r="G227" s="115"/>
      <c r="H227" s="115"/>
      <c r="I227" s="115"/>
      <c r="J227" s="115"/>
      <c r="K227" s="113"/>
      <c r="L227" s="113"/>
      <c r="M227" s="113"/>
      <c r="N227" s="113"/>
      <c r="O227" s="113"/>
      <c r="P227" s="113"/>
      <c r="Q227" s="113"/>
      <c r="R227" s="113"/>
      <c r="S227" s="113"/>
      <c r="T227" s="113"/>
      <c r="U227" s="113"/>
      <c r="V227" s="113"/>
      <c r="W227" s="113"/>
      <c r="X227" s="113"/>
      <c r="Y227" s="113"/>
      <c r="Z227" s="113"/>
    </row>
    <row r="228" spans="1:26" ht="13.5" customHeight="1">
      <c r="A228" s="113"/>
      <c r="B228" s="113"/>
      <c r="C228" s="113"/>
      <c r="D228" s="114"/>
      <c r="E228" s="115"/>
      <c r="F228" s="115"/>
      <c r="G228" s="115"/>
      <c r="H228" s="115"/>
      <c r="I228" s="115"/>
      <c r="J228" s="115"/>
      <c r="K228" s="113"/>
      <c r="L228" s="113"/>
      <c r="M228" s="113"/>
      <c r="N228" s="113"/>
      <c r="O228" s="113"/>
      <c r="P228" s="113"/>
      <c r="Q228" s="113"/>
      <c r="R228" s="113"/>
      <c r="S228" s="113"/>
      <c r="T228" s="113"/>
      <c r="U228" s="113"/>
      <c r="V228" s="113"/>
      <c r="W228" s="113"/>
      <c r="X228" s="113"/>
      <c r="Y228" s="113"/>
      <c r="Z228" s="113"/>
    </row>
    <row r="229" spans="1:26" ht="13.5" customHeight="1">
      <c r="A229" s="113"/>
      <c r="B229" s="113"/>
      <c r="C229" s="113"/>
      <c r="D229" s="114"/>
      <c r="E229" s="115"/>
      <c r="F229" s="115"/>
      <c r="G229" s="115"/>
      <c r="H229" s="115"/>
      <c r="I229" s="115"/>
      <c r="J229" s="115"/>
      <c r="K229" s="113"/>
      <c r="L229" s="113"/>
      <c r="M229" s="113"/>
      <c r="N229" s="113"/>
      <c r="O229" s="113"/>
      <c r="P229" s="113"/>
      <c r="Q229" s="113"/>
      <c r="R229" s="113"/>
      <c r="S229" s="113"/>
      <c r="T229" s="113"/>
      <c r="U229" s="113"/>
      <c r="V229" s="113"/>
      <c r="W229" s="113"/>
      <c r="X229" s="113"/>
      <c r="Y229" s="113"/>
      <c r="Z229" s="113"/>
    </row>
    <row r="230" spans="1:26" ht="13.5" customHeight="1">
      <c r="A230" s="113"/>
      <c r="B230" s="113"/>
      <c r="C230" s="113"/>
      <c r="D230" s="114"/>
      <c r="E230" s="115"/>
      <c r="F230" s="115"/>
      <c r="G230" s="115"/>
      <c r="H230" s="115"/>
      <c r="I230" s="115"/>
      <c r="J230" s="115"/>
      <c r="K230" s="113"/>
      <c r="L230" s="113"/>
      <c r="M230" s="113"/>
      <c r="N230" s="113"/>
      <c r="O230" s="113"/>
      <c r="P230" s="113"/>
      <c r="Q230" s="113"/>
      <c r="R230" s="113"/>
      <c r="S230" s="113"/>
      <c r="T230" s="113"/>
      <c r="U230" s="113"/>
      <c r="V230" s="113"/>
      <c r="W230" s="113"/>
      <c r="X230" s="113"/>
      <c r="Y230" s="113"/>
      <c r="Z230" s="113"/>
    </row>
    <row r="231" spans="1:26" ht="13.5" customHeight="1">
      <c r="A231" s="113"/>
      <c r="B231" s="113"/>
      <c r="C231" s="113"/>
      <c r="D231" s="114"/>
      <c r="E231" s="115"/>
      <c r="F231" s="115"/>
      <c r="G231" s="115"/>
      <c r="H231" s="115"/>
      <c r="I231" s="115"/>
      <c r="J231" s="115"/>
      <c r="K231" s="113"/>
      <c r="L231" s="113"/>
      <c r="M231" s="113"/>
      <c r="N231" s="113"/>
      <c r="O231" s="113"/>
      <c r="P231" s="113"/>
      <c r="Q231" s="113"/>
      <c r="R231" s="113"/>
      <c r="S231" s="113"/>
      <c r="T231" s="113"/>
      <c r="U231" s="113"/>
      <c r="V231" s="113"/>
      <c r="W231" s="113"/>
      <c r="X231" s="113"/>
      <c r="Y231" s="113"/>
      <c r="Z231" s="113"/>
    </row>
    <row r="232" spans="1:26" ht="13.5" customHeight="1">
      <c r="A232" s="113"/>
      <c r="B232" s="113"/>
      <c r="C232" s="113"/>
      <c r="D232" s="114"/>
      <c r="E232" s="115"/>
      <c r="F232" s="115"/>
      <c r="G232" s="115"/>
      <c r="H232" s="115"/>
      <c r="I232" s="115"/>
      <c r="J232" s="115"/>
      <c r="K232" s="113"/>
      <c r="L232" s="113"/>
      <c r="M232" s="113"/>
      <c r="N232" s="113"/>
      <c r="O232" s="113"/>
      <c r="P232" s="113"/>
      <c r="Q232" s="113"/>
      <c r="R232" s="113"/>
      <c r="S232" s="113"/>
      <c r="T232" s="113"/>
      <c r="U232" s="113"/>
      <c r="V232" s="113"/>
      <c r="W232" s="113"/>
      <c r="X232" s="113"/>
      <c r="Y232" s="113"/>
      <c r="Z232" s="113"/>
    </row>
    <row r="233" spans="1:26" ht="13.5" customHeight="1">
      <c r="A233" s="113"/>
      <c r="B233" s="113"/>
      <c r="C233" s="113"/>
      <c r="D233" s="114"/>
      <c r="E233" s="115"/>
      <c r="F233" s="115"/>
      <c r="G233" s="115"/>
      <c r="H233" s="115"/>
      <c r="I233" s="115"/>
      <c r="J233" s="115"/>
      <c r="K233" s="113"/>
      <c r="L233" s="113"/>
      <c r="M233" s="113"/>
      <c r="N233" s="113"/>
      <c r="O233" s="113"/>
      <c r="P233" s="113"/>
      <c r="Q233" s="113"/>
      <c r="R233" s="113"/>
      <c r="S233" s="113"/>
      <c r="T233" s="113"/>
      <c r="U233" s="113"/>
      <c r="V233" s="113"/>
      <c r="W233" s="113"/>
      <c r="X233" s="113"/>
      <c r="Y233" s="113"/>
      <c r="Z233" s="113"/>
    </row>
    <row r="234" spans="1:26" ht="13.5" customHeight="1">
      <c r="A234" s="113"/>
      <c r="B234" s="113"/>
      <c r="C234" s="113"/>
      <c r="D234" s="114"/>
      <c r="E234" s="115"/>
      <c r="F234" s="115"/>
      <c r="G234" s="115"/>
      <c r="H234" s="115"/>
      <c r="I234" s="115"/>
      <c r="J234" s="115"/>
      <c r="K234" s="113"/>
      <c r="L234" s="113"/>
      <c r="M234" s="113"/>
      <c r="N234" s="113"/>
      <c r="O234" s="113"/>
      <c r="P234" s="113"/>
      <c r="Q234" s="113"/>
      <c r="R234" s="113"/>
      <c r="S234" s="113"/>
      <c r="T234" s="113"/>
      <c r="U234" s="113"/>
      <c r="V234" s="113"/>
      <c r="W234" s="113"/>
      <c r="X234" s="113"/>
      <c r="Y234" s="113"/>
      <c r="Z234" s="113"/>
    </row>
    <row r="235" spans="1:26" ht="13.5" customHeight="1">
      <c r="A235" s="113"/>
      <c r="B235" s="113"/>
      <c r="C235" s="113"/>
      <c r="D235" s="114"/>
      <c r="E235" s="115"/>
      <c r="F235" s="115"/>
      <c r="G235" s="115"/>
      <c r="H235" s="115"/>
      <c r="I235" s="115"/>
      <c r="J235" s="115"/>
      <c r="K235" s="113"/>
      <c r="L235" s="113"/>
      <c r="M235" s="113"/>
      <c r="N235" s="113"/>
      <c r="O235" s="113"/>
      <c r="P235" s="113"/>
      <c r="Q235" s="113"/>
      <c r="R235" s="113"/>
      <c r="S235" s="113"/>
      <c r="T235" s="113"/>
      <c r="U235" s="113"/>
      <c r="V235" s="113"/>
      <c r="W235" s="113"/>
      <c r="X235" s="113"/>
      <c r="Y235" s="113"/>
      <c r="Z235" s="113"/>
    </row>
    <row r="236" spans="1:26" ht="13.5" customHeight="1">
      <c r="A236" s="113"/>
      <c r="B236" s="113"/>
      <c r="C236" s="113"/>
      <c r="D236" s="114"/>
      <c r="E236" s="115"/>
      <c r="F236" s="115"/>
      <c r="G236" s="115"/>
      <c r="H236" s="115"/>
      <c r="I236" s="115"/>
      <c r="J236" s="115"/>
      <c r="K236" s="113"/>
      <c r="L236" s="113"/>
      <c r="M236" s="113"/>
      <c r="N236" s="113"/>
      <c r="O236" s="113"/>
      <c r="P236" s="113"/>
      <c r="Q236" s="113"/>
      <c r="R236" s="113"/>
      <c r="S236" s="113"/>
      <c r="T236" s="113"/>
      <c r="U236" s="113"/>
      <c r="V236" s="113"/>
      <c r="W236" s="113"/>
      <c r="X236" s="113"/>
      <c r="Y236" s="113"/>
      <c r="Z236" s="113"/>
    </row>
    <row r="237" spans="1:26" ht="13.5" customHeight="1">
      <c r="A237" s="113"/>
      <c r="B237" s="113"/>
      <c r="C237" s="113"/>
      <c r="D237" s="114"/>
      <c r="E237" s="115"/>
      <c r="F237" s="115"/>
      <c r="G237" s="115"/>
      <c r="H237" s="115"/>
      <c r="I237" s="115"/>
      <c r="J237" s="115"/>
      <c r="K237" s="113"/>
      <c r="L237" s="113"/>
      <c r="M237" s="113"/>
      <c r="N237" s="113"/>
      <c r="O237" s="113"/>
      <c r="P237" s="113"/>
      <c r="Q237" s="113"/>
      <c r="R237" s="113"/>
      <c r="S237" s="113"/>
      <c r="T237" s="113"/>
      <c r="U237" s="113"/>
      <c r="V237" s="113"/>
      <c r="W237" s="113"/>
      <c r="X237" s="113"/>
      <c r="Y237" s="113"/>
      <c r="Z237" s="113"/>
    </row>
    <row r="238" spans="1:26" ht="13.5" customHeight="1">
      <c r="A238" s="113"/>
      <c r="B238" s="113"/>
      <c r="C238" s="113"/>
      <c r="D238" s="114"/>
      <c r="E238" s="115"/>
      <c r="F238" s="115"/>
      <c r="G238" s="115"/>
      <c r="H238" s="115"/>
      <c r="I238" s="115"/>
      <c r="J238" s="115"/>
      <c r="K238" s="113"/>
      <c r="L238" s="113"/>
      <c r="M238" s="113"/>
      <c r="N238" s="113"/>
      <c r="O238" s="113"/>
      <c r="P238" s="113"/>
      <c r="Q238" s="113"/>
      <c r="R238" s="113"/>
      <c r="S238" s="113"/>
      <c r="T238" s="113"/>
      <c r="U238" s="113"/>
      <c r="V238" s="113"/>
      <c r="W238" s="113"/>
      <c r="X238" s="113"/>
      <c r="Y238" s="113"/>
      <c r="Z238" s="113"/>
    </row>
    <row r="239" spans="1:26" ht="13.5" customHeight="1">
      <c r="A239" s="113"/>
      <c r="B239" s="113"/>
      <c r="C239" s="113"/>
      <c r="D239" s="114"/>
      <c r="E239" s="115"/>
      <c r="F239" s="115"/>
      <c r="G239" s="115"/>
      <c r="H239" s="115"/>
      <c r="I239" s="115"/>
      <c r="J239" s="115"/>
      <c r="K239" s="113"/>
      <c r="L239" s="113"/>
      <c r="M239" s="113"/>
      <c r="N239" s="113"/>
      <c r="O239" s="113"/>
      <c r="P239" s="113"/>
      <c r="Q239" s="113"/>
      <c r="R239" s="113"/>
      <c r="S239" s="113"/>
      <c r="T239" s="113"/>
      <c r="U239" s="113"/>
      <c r="V239" s="113"/>
      <c r="W239" s="113"/>
      <c r="X239" s="113"/>
      <c r="Y239" s="113"/>
      <c r="Z239" s="113"/>
    </row>
    <row r="240" spans="1:26" ht="13.5" customHeight="1">
      <c r="A240" s="113"/>
      <c r="B240" s="113"/>
      <c r="C240" s="113"/>
      <c r="D240" s="114"/>
      <c r="E240" s="115"/>
      <c r="F240" s="115"/>
      <c r="G240" s="115"/>
      <c r="H240" s="115"/>
      <c r="I240" s="115"/>
      <c r="J240" s="115"/>
      <c r="K240" s="113"/>
      <c r="L240" s="113"/>
      <c r="M240" s="113"/>
      <c r="N240" s="113"/>
      <c r="O240" s="113"/>
      <c r="P240" s="113"/>
      <c r="Q240" s="113"/>
      <c r="R240" s="113"/>
      <c r="S240" s="113"/>
      <c r="T240" s="113"/>
      <c r="U240" s="113"/>
      <c r="V240" s="113"/>
      <c r="W240" s="113"/>
      <c r="X240" s="113"/>
      <c r="Y240" s="113"/>
      <c r="Z240" s="113"/>
    </row>
    <row r="241" spans="1:26" ht="13.5" customHeight="1">
      <c r="A241" s="113"/>
      <c r="B241" s="113"/>
      <c r="C241" s="113"/>
      <c r="D241" s="114"/>
      <c r="E241" s="115"/>
      <c r="F241" s="115"/>
      <c r="G241" s="115"/>
      <c r="H241" s="115"/>
      <c r="I241" s="115"/>
      <c r="J241" s="115"/>
      <c r="K241" s="113"/>
      <c r="L241" s="113"/>
      <c r="M241" s="113"/>
      <c r="N241" s="113"/>
      <c r="O241" s="113"/>
      <c r="P241" s="113"/>
      <c r="Q241" s="113"/>
      <c r="R241" s="113"/>
      <c r="S241" s="113"/>
      <c r="T241" s="113"/>
      <c r="U241" s="113"/>
      <c r="V241" s="113"/>
      <c r="W241" s="113"/>
      <c r="X241" s="113"/>
      <c r="Y241" s="113"/>
      <c r="Z241" s="113"/>
    </row>
    <row r="242" spans="1:26" ht="13.5" customHeight="1">
      <c r="A242" s="113"/>
      <c r="B242" s="113"/>
      <c r="C242" s="113"/>
      <c r="D242" s="114"/>
      <c r="E242" s="115"/>
      <c r="F242" s="115"/>
      <c r="G242" s="115"/>
      <c r="H242" s="115"/>
      <c r="I242" s="115"/>
      <c r="J242" s="115"/>
      <c r="K242" s="113"/>
      <c r="L242" s="113"/>
      <c r="M242" s="113"/>
      <c r="N242" s="113"/>
      <c r="O242" s="113"/>
      <c r="P242" s="113"/>
      <c r="Q242" s="113"/>
      <c r="R242" s="113"/>
      <c r="S242" s="113"/>
      <c r="T242" s="113"/>
      <c r="U242" s="113"/>
      <c r="V242" s="113"/>
      <c r="W242" s="113"/>
      <c r="X242" s="113"/>
      <c r="Y242" s="113"/>
      <c r="Z242" s="113"/>
    </row>
    <row r="243" spans="1:26" ht="13.5" customHeight="1">
      <c r="A243" s="113"/>
      <c r="B243" s="113"/>
      <c r="C243" s="113"/>
      <c r="D243" s="114"/>
      <c r="E243" s="115"/>
      <c r="F243" s="115"/>
      <c r="G243" s="115"/>
      <c r="H243" s="115"/>
      <c r="I243" s="115"/>
      <c r="J243" s="115"/>
      <c r="K243" s="113"/>
      <c r="L243" s="113"/>
      <c r="M243" s="113"/>
      <c r="N243" s="113"/>
      <c r="O243" s="113"/>
      <c r="P243" s="113"/>
      <c r="Q243" s="113"/>
      <c r="R243" s="113"/>
      <c r="S243" s="113"/>
      <c r="T243" s="113"/>
      <c r="U243" s="113"/>
      <c r="V243" s="113"/>
      <c r="W243" s="113"/>
      <c r="X243" s="113"/>
      <c r="Y243" s="113"/>
      <c r="Z243" s="113"/>
    </row>
    <row r="244" spans="1:26" ht="13.5" customHeight="1">
      <c r="A244" s="113"/>
      <c r="B244" s="113"/>
      <c r="C244" s="113"/>
      <c r="D244" s="114"/>
      <c r="E244" s="115"/>
      <c r="F244" s="115"/>
      <c r="G244" s="115"/>
      <c r="H244" s="115"/>
      <c r="I244" s="115"/>
      <c r="J244" s="115"/>
      <c r="K244" s="113"/>
      <c r="L244" s="113"/>
      <c r="M244" s="113"/>
      <c r="N244" s="113"/>
      <c r="O244" s="113"/>
      <c r="P244" s="113"/>
      <c r="Q244" s="113"/>
      <c r="R244" s="113"/>
      <c r="S244" s="113"/>
      <c r="T244" s="113"/>
      <c r="U244" s="113"/>
      <c r="V244" s="113"/>
      <c r="W244" s="113"/>
      <c r="X244" s="113"/>
      <c r="Y244" s="113"/>
      <c r="Z244" s="113"/>
    </row>
    <row r="245" spans="1:26" ht="13.5" customHeight="1">
      <c r="A245" s="113"/>
      <c r="B245" s="113"/>
      <c r="C245" s="113"/>
      <c r="D245" s="114"/>
      <c r="E245" s="115"/>
      <c r="F245" s="115"/>
      <c r="G245" s="115"/>
      <c r="H245" s="115"/>
      <c r="I245" s="115"/>
      <c r="J245" s="115"/>
      <c r="K245" s="113"/>
      <c r="L245" s="113"/>
      <c r="M245" s="113"/>
      <c r="N245" s="113"/>
      <c r="O245" s="113"/>
      <c r="P245" s="113"/>
      <c r="Q245" s="113"/>
      <c r="R245" s="113"/>
      <c r="S245" s="113"/>
      <c r="T245" s="113"/>
      <c r="U245" s="113"/>
      <c r="V245" s="113"/>
      <c r="W245" s="113"/>
      <c r="X245" s="113"/>
      <c r="Y245" s="113"/>
      <c r="Z245" s="113"/>
    </row>
    <row r="246" spans="1:26" ht="13.5" customHeight="1">
      <c r="A246" s="113"/>
      <c r="B246" s="113"/>
      <c r="C246" s="113"/>
      <c r="D246" s="114"/>
      <c r="E246" s="115"/>
      <c r="F246" s="115"/>
      <c r="G246" s="115"/>
      <c r="H246" s="115"/>
      <c r="I246" s="115"/>
      <c r="J246" s="115"/>
      <c r="K246" s="113"/>
      <c r="L246" s="113"/>
      <c r="M246" s="113"/>
      <c r="N246" s="113"/>
      <c r="O246" s="113"/>
      <c r="P246" s="113"/>
      <c r="Q246" s="113"/>
      <c r="R246" s="113"/>
      <c r="S246" s="113"/>
      <c r="T246" s="113"/>
      <c r="U246" s="113"/>
      <c r="V246" s="113"/>
      <c r="W246" s="113"/>
      <c r="X246" s="113"/>
      <c r="Y246" s="113"/>
      <c r="Z246" s="113"/>
    </row>
    <row r="247" spans="1:26" ht="13.5" customHeight="1">
      <c r="A247" s="113"/>
      <c r="B247" s="113"/>
      <c r="C247" s="113"/>
      <c r="D247" s="114"/>
      <c r="E247" s="115"/>
      <c r="F247" s="115"/>
      <c r="G247" s="115"/>
      <c r="H247" s="115"/>
      <c r="I247" s="115"/>
      <c r="J247" s="115"/>
      <c r="K247" s="113"/>
      <c r="L247" s="113"/>
      <c r="M247" s="113"/>
      <c r="N247" s="113"/>
      <c r="O247" s="113"/>
      <c r="P247" s="113"/>
      <c r="Q247" s="113"/>
      <c r="R247" s="113"/>
      <c r="S247" s="113"/>
      <c r="T247" s="113"/>
      <c r="U247" s="113"/>
      <c r="V247" s="113"/>
      <c r="W247" s="113"/>
      <c r="X247" s="113"/>
      <c r="Y247" s="113"/>
      <c r="Z247" s="113"/>
    </row>
    <row r="248" spans="1:26" ht="13.5" customHeight="1">
      <c r="A248" s="113"/>
      <c r="B248" s="113"/>
      <c r="C248" s="113"/>
      <c r="D248" s="114"/>
      <c r="E248" s="115"/>
      <c r="F248" s="115"/>
      <c r="G248" s="115"/>
      <c r="H248" s="115"/>
      <c r="I248" s="115"/>
      <c r="J248" s="115"/>
      <c r="K248" s="113"/>
      <c r="L248" s="113"/>
      <c r="M248" s="113"/>
      <c r="N248" s="113"/>
      <c r="O248" s="113"/>
      <c r="P248" s="113"/>
      <c r="Q248" s="113"/>
      <c r="R248" s="113"/>
      <c r="S248" s="113"/>
      <c r="T248" s="113"/>
      <c r="U248" s="113"/>
      <c r="V248" s="113"/>
      <c r="W248" s="113"/>
      <c r="X248" s="113"/>
      <c r="Y248" s="113"/>
      <c r="Z248" s="113"/>
    </row>
    <row r="249" spans="1:26" ht="13.5" customHeight="1">
      <c r="A249" s="113"/>
      <c r="B249" s="113"/>
      <c r="C249" s="113"/>
      <c r="D249" s="114"/>
      <c r="E249" s="115"/>
      <c r="F249" s="115"/>
      <c r="G249" s="115"/>
      <c r="H249" s="115"/>
      <c r="I249" s="115"/>
      <c r="J249" s="115"/>
      <c r="K249" s="113"/>
      <c r="L249" s="113"/>
      <c r="M249" s="113"/>
      <c r="N249" s="113"/>
      <c r="O249" s="113"/>
      <c r="P249" s="113"/>
      <c r="Q249" s="113"/>
      <c r="R249" s="113"/>
      <c r="S249" s="113"/>
      <c r="T249" s="113"/>
      <c r="U249" s="113"/>
      <c r="V249" s="113"/>
      <c r="W249" s="113"/>
      <c r="X249" s="113"/>
      <c r="Y249" s="113"/>
      <c r="Z249" s="113"/>
    </row>
    <row r="250" spans="1:26" ht="13.5" customHeight="1">
      <c r="A250" s="113"/>
      <c r="B250" s="113"/>
      <c r="C250" s="113"/>
      <c r="D250" s="114"/>
      <c r="E250" s="115"/>
      <c r="F250" s="115"/>
      <c r="G250" s="115"/>
      <c r="H250" s="115"/>
      <c r="I250" s="115"/>
      <c r="J250" s="115"/>
      <c r="K250" s="113"/>
      <c r="L250" s="113"/>
      <c r="M250" s="113"/>
      <c r="N250" s="113"/>
      <c r="O250" s="113"/>
      <c r="P250" s="113"/>
      <c r="Q250" s="113"/>
      <c r="R250" s="113"/>
      <c r="S250" s="113"/>
      <c r="T250" s="113"/>
      <c r="U250" s="113"/>
      <c r="V250" s="113"/>
      <c r="W250" s="113"/>
      <c r="X250" s="113"/>
      <c r="Y250" s="113"/>
      <c r="Z250" s="113"/>
    </row>
    <row r="251" spans="1:26" ht="13.5" customHeight="1">
      <c r="A251" s="113"/>
      <c r="B251" s="113"/>
      <c r="C251" s="113"/>
      <c r="D251" s="114"/>
      <c r="E251" s="115"/>
      <c r="F251" s="115"/>
      <c r="G251" s="115"/>
      <c r="H251" s="115"/>
      <c r="I251" s="115"/>
      <c r="J251" s="115"/>
      <c r="K251" s="113"/>
      <c r="L251" s="113"/>
      <c r="M251" s="113"/>
      <c r="N251" s="113"/>
      <c r="O251" s="113"/>
      <c r="P251" s="113"/>
      <c r="Q251" s="113"/>
      <c r="R251" s="113"/>
      <c r="S251" s="113"/>
      <c r="T251" s="113"/>
      <c r="U251" s="113"/>
      <c r="V251" s="113"/>
      <c r="W251" s="113"/>
      <c r="X251" s="113"/>
      <c r="Y251" s="113"/>
      <c r="Z251" s="113"/>
    </row>
    <row r="252" spans="1:26" ht="13.5" customHeight="1">
      <c r="A252" s="113"/>
      <c r="B252" s="113"/>
      <c r="C252" s="113"/>
      <c r="D252" s="114"/>
      <c r="E252" s="115"/>
      <c r="F252" s="115"/>
      <c r="G252" s="115"/>
      <c r="H252" s="115"/>
      <c r="I252" s="115"/>
      <c r="J252" s="115"/>
      <c r="K252" s="113"/>
      <c r="L252" s="113"/>
      <c r="M252" s="113"/>
      <c r="N252" s="113"/>
      <c r="O252" s="113"/>
      <c r="P252" s="113"/>
      <c r="Q252" s="113"/>
      <c r="R252" s="113"/>
      <c r="S252" s="113"/>
      <c r="T252" s="113"/>
      <c r="U252" s="113"/>
      <c r="V252" s="113"/>
      <c r="W252" s="113"/>
      <c r="X252" s="113"/>
      <c r="Y252" s="113"/>
      <c r="Z252" s="113"/>
    </row>
    <row r="253" spans="1:26" ht="13.5" customHeight="1">
      <c r="A253" s="113"/>
      <c r="B253" s="113"/>
      <c r="C253" s="113"/>
      <c r="D253" s="114"/>
      <c r="E253" s="115"/>
      <c r="F253" s="115"/>
      <c r="G253" s="115"/>
      <c r="H253" s="115"/>
      <c r="I253" s="115"/>
      <c r="J253" s="115"/>
      <c r="K253" s="113"/>
      <c r="L253" s="113"/>
      <c r="M253" s="113"/>
      <c r="N253" s="113"/>
      <c r="O253" s="113"/>
      <c r="P253" s="113"/>
      <c r="Q253" s="113"/>
      <c r="R253" s="113"/>
      <c r="S253" s="113"/>
      <c r="T253" s="113"/>
      <c r="U253" s="113"/>
      <c r="V253" s="113"/>
      <c r="W253" s="113"/>
      <c r="X253" s="113"/>
      <c r="Y253" s="113"/>
      <c r="Z253" s="113"/>
    </row>
    <row r="254" spans="1:26" ht="13.5" customHeight="1">
      <c r="A254" s="113"/>
      <c r="B254" s="113"/>
      <c r="C254" s="113"/>
      <c r="D254" s="114"/>
      <c r="E254" s="115"/>
      <c r="F254" s="115"/>
      <c r="G254" s="115"/>
      <c r="H254" s="115"/>
      <c r="I254" s="115"/>
      <c r="J254" s="115"/>
      <c r="K254" s="113"/>
      <c r="L254" s="113"/>
      <c r="M254" s="113"/>
      <c r="N254" s="113"/>
      <c r="O254" s="113"/>
      <c r="P254" s="113"/>
      <c r="Q254" s="113"/>
      <c r="R254" s="113"/>
      <c r="S254" s="113"/>
      <c r="T254" s="113"/>
      <c r="U254" s="113"/>
      <c r="V254" s="113"/>
      <c r="W254" s="113"/>
      <c r="X254" s="113"/>
      <c r="Y254" s="113"/>
      <c r="Z254" s="113"/>
    </row>
    <row r="255" spans="1:26" ht="13.5" customHeight="1">
      <c r="A255" s="113"/>
      <c r="B255" s="113"/>
      <c r="C255" s="113"/>
      <c r="D255" s="114"/>
      <c r="E255" s="115"/>
      <c r="F255" s="115"/>
      <c r="G255" s="115"/>
      <c r="H255" s="115"/>
      <c r="I255" s="115"/>
      <c r="J255" s="115"/>
      <c r="K255" s="113"/>
      <c r="L255" s="113"/>
      <c r="M255" s="113"/>
      <c r="N255" s="113"/>
      <c r="O255" s="113"/>
      <c r="P255" s="113"/>
      <c r="Q255" s="113"/>
      <c r="R255" s="113"/>
      <c r="S255" s="113"/>
      <c r="T255" s="113"/>
      <c r="U255" s="113"/>
      <c r="V255" s="113"/>
      <c r="W255" s="113"/>
      <c r="X255" s="113"/>
      <c r="Y255" s="113"/>
      <c r="Z255" s="113"/>
    </row>
    <row r="256" spans="1:26" ht="13.5" customHeight="1">
      <c r="A256" s="113"/>
      <c r="B256" s="113"/>
      <c r="C256" s="113"/>
      <c r="D256" s="114"/>
      <c r="E256" s="115"/>
      <c r="F256" s="115"/>
      <c r="G256" s="115"/>
      <c r="H256" s="115"/>
      <c r="I256" s="115"/>
      <c r="J256" s="115"/>
      <c r="K256" s="113"/>
      <c r="L256" s="113"/>
      <c r="M256" s="113"/>
      <c r="N256" s="113"/>
      <c r="O256" s="113"/>
      <c r="P256" s="113"/>
      <c r="Q256" s="113"/>
      <c r="R256" s="113"/>
      <c r="S256" s="113"/>
      <c r="T256" s="113"/>
      <c r="U256" s="113"/>
      <c r="V256" s="113"/>
      <c r="W256" s="113"/>
      <c r="X256" s="113"/>
      <c r="Y256" s="113"/>
      <c r="Z256" s="113"/>
    </row>
    <row r="257" spans="1:26" ht="13.5" customHeight="1">
      <c r="A257" s="113"/>
      <c r="B257" s="113"/>
      <c r="C257" s="113"/>
      <c r="D257" s="114"/>
      <c r="E257" s="115"/>
      <c r="F257" s="115"/>
      <c r="G257" s="115"/>
      <c r="H257" s="115"/>
      <c r="I257" s="115"/>
      <c r="J257" s="115"/>
      <c r="K257" s="113"/>
      <c r="L257" s="113"/>
      <c r="M257" s="113"/>
      <c r="N257" s="113"/>
      <c r="O257" s="113"/>
      <c r="P257" s="113"/>
      <c r="Q257" s="113"/>
      <c r="R257" s="113"/>
      <c r="S257" s="113"/>
      <c r="T257" s="113"/>
      <c r="U257" s="113"/>
      <c r="V257" s="113"/>
      <c r="W257" s="113"/>
      <c r="X257" s="113"/>
      <c r="Y257" s="113"/>
      <c r="Z257" s="113"/>
    </row>
    <row r="258" spans="1:26" ht="13.5" customHeight="1">
      <c r="A258" s="113"/>
      <c r="B258" s="113"/>
      <c r="C258" s="113"/>
      <c r="D258" s="114"/>
      <c r="E258" s="115"/>
      <c r="F258" s="115"/>
      <c r="G258" s="115"/>
      <c r="H258" s="115"/>
      <c r="I258" s="115"/>
      <c r="J258" s="115"/>
      <c r="K258" s="113"/>
      <c r="L258" s="113"/>
      <c r="M258" s="113"/>
      <c r="N258" s="113"/>
      <c r="O258" s="113"/>
      <c r="P258" s="113"/>
      <c r="Q258" s="113"/>
      <c r="R258" s="113"/>
      <c r="S258" s="113"/>
      <c r="T258" s="113"/>
      <c r="U258" s="113"/>
      <c r="V258" s="113"/>
      <c r="W258" s="113"/>
      <c r="X258" s="113"/>
      <c r="Y258" s="113"/>
      <c r="Z258" s="113"/>
    </row>
    <row r="259" spans="1:26" ht="13.5" customHeight="1">
      <c r="A259" s="113"/>
      <c r="B259" s="113"/>
      <c r="C259" s="113"/>
      <c r="D259" s="114"/>
      <c r="E259" s="115"/>
      <c r="F259" s="115"/>
      <c r="G259" s="115"/>
      <c r="H259" s="115"/>
      <c r="I259" s="115"/>
      <c r="J259" s="115"/>
      <c r="K259" s="113"/>
      <c r="L259" s="113"/>
      <c r="M259" s="113"/>
      <c r="N259" s="113"/>
      <c r="O259" s="113"/>
      <c r="P259" s="113"/>
      <c r="Q259" s="113"/>
      <c r="R259" s="113"/>
      <c r="S259" s="113"/>
      <c r="T259" s="113"/>
      <c r="U259" s="113"/>
      <c r="V259" s="113"/>
      <c r="W259" s="113"/>
      <c r="X259" s="113"/>
      <c r="Y259" s="113"/>
      <c r="Z259" s="113"/>
    </row>
    <row r="260" spans="1:26" ht="13.5" customHeight="1">
      <c r="A260" s="113"/>
      <c r="B260" s="113"/>
      <c r="C260" s="113"/>
      <c r="D260" s="114"/>
      <c r="E260" s="115"/>
      <c r="F260" s="115"/>
      <c r="G260" s="115"/>
      <c r="H260" s="115"/>
      <c r="I260" s="115"/>
      <c r="J260" s="115"/>
      <c r="K260" s="113"/>
      <c r="L260" s="113"/>
      <c r="M260" s="113"/>
      <c r="N260" s="113"/>
      <c r="O260" s="113"/>
      <c r="P260" s="113"/>
      <c r="Q260" s="113"/>
      <c r="R260" s="113"/>
      <c r="S260" s="113"/>
      <c r="T260" s="113"/>
      <c r="U260" s="113"/>
      <c r="V260" s="113"/>
      <c r="W260" s="113"/>
      <c r="X260" s="113"/>
      <c r="Y260" s="113"/>
      <c r="Z260" s="113"/>
    </row>
    <row r="261" spans="1:26" ht="13.5" customHeight="1">
      <c r="A261" s="113"/>
      <c r="B261" s="113"/>
      <c r="C261" s="113"/>
      <c r="D261" s="114"/>
      <c r="E261" s="115"/>
      <c r="F261" s="115"/>
      <c r="G261" s="115"/>
      <c r="H261" s="115"/>
      <c r="I261" s="115"/>
      <c r="J261" s="115"/>
      <c r="K261" s="113"/>
      <c r="L261" s="113"/>
      <c r="M261" s="113"/>
      <c r="N261" s="113"/>
      <c r="O261" s="113"/>
      <c r="P261" s="113"/>
      <c r="Q261" s="113"/>
      <c r="R261" s="113"/>
      <c r="S261" s="113"/>
      <c r="T261" s="113"/>
      <c r="U261" s="113"/>
      <c r="V261" s="113"/>
      <c r="W261" s="113"/>
      <c r="X261" s="113"/>
      <c r="Y261" s="113"/>
      <c r="Z261" s="113"/>
    </row>
    <row r="262" spans="1:26" ht="13.5" customHeight="1">
      <c r="A262" s="113"/>
      <c r="B262" s="113"/>
      <c r="C262" s="113"/>
      <c r="D262" s="114"/>
      <c r="E262" s="115"/>
      <c r="F262" s="115"/>
      <c r="G262" s="115"/>
      <c r="H262" s="115"/>
      <c r="I262" s="115"/>
      <c r="J262" s="115"/>
      <c r="K262" s="113"/>
      <c r="L262" s="113"/>
      <c r="M262" s="113"/>
      <c r="N262" s="113"/>
      <c r="O262" s="113"/>
      <c r="P262" s="113"/>
      <c r="Q262" s="113"/>
      <c r="R262" s="113"/>
      <c r="S262" s="113"/>
      <c r="T262" s="113"/>
      <c r="U262" s="113"/>
      <c r="V262" s="113"/>
      <c r="W262" s="113"/>
      <c r="X262" s="113"/>
      <c r="Y262" s="113"/>
      <c r="Z262" s="113"/>
    </row>
    <row r="263" spans="1:26" ht="13.5" customHeight="1">
      <c r="A263" s="113"/>
      <c r="B263" s="113"/>
      <c r="C263" s="113"/>
      <c r="D263" s="114"/>
      <c r="E263" s="115"/>
      <c r="F263" s="115"/>
      <c r="G263" s="115"/>
      <c r="H263" s="115"/>
      <c r="I263" s="115"/>
      <c r="J263" s="115"/>
      <c r="K263" s="113"/>
      <c r="L263" s="113"/>
      <c r="M263" s="113"/>
      <c r="N263" s="113"/>
      <c r="O263" s="113"/>
      <c r="P263" s="113"/>
      <c r="Q263" s="113"/>
      <c r="R263" s="113"/>
      <c r="S263" s="113"/>
      <c r="T263" s="113"/>
      <c r="U263" s="113"/>
      <c r="V263" s="113"/>
      <c r="W263" s="113"/>
      <c r="X263" s="113"/>
      <c r="Y263" s="113"/>
      <c r="Z263" s="113"/>
    </row>
    <row r="264" spans="1:26" ht="13.5" customHeight="1">
      <c r="A264" s="113"/>
      <c r="B264" s="113"/>
      <c r="C264" s="113"/>
      <c r="D264" s="114"/>
      <c r="E264" s="115"/>
      <c r="F264" s="115"/>
      <c r="G264" s="115"/>
      <c r="H264" s="115"/>
      <c r="I264" s="115"/>
      <c r="J264" s="115"/>
      <c r="K264" s="113"/>
      <c r="L264" s="113"/>
      <c r="M264" s="113"/>
      <c r="N264" s="113"/>
      <c r="O264" s="113"/>
      <c r="P264" s="113"/>
      <c r="Q264" s="113"/>
      <c r="R264" s="113"/>
      <c r="S264" s="113"/>
      <c r="T264" s="113"/>
      <c r="U264" s="113"/>
      <c r="V264" s="113"/>
      <c r="W264" s="113"/>
      <c r="X264" s="113"/>
      <c r="Y264" s="113"/>
      <c r="Z264" s="113"/>
    </row>
    <row r="265" spans="1:26" ht="13.5" customHeight="1">
      <c r="A265" s="113"/>
      <c r="B265" s="113"/>
      <c r="C265" s="113"/>
      <c r="D265" s="114"/>
      <c r="E265" s="115"/>
      <c r="F265" s="115"/>
      <c r="G265" s="115"/>
      <c r="H265" s="115"/>
      <c r="I265" s="115"/>
      <c r="J265" s="115"/>
      <c r="K265" s="113"/>
      <c r="L265" s="113"/>
      <c r="M265" s="113"/>
      <c r="N265" s="113"/>
      <c r="O265" s="113"/>
      <c r="P265" s="113"/>
      <c r="Q265" s="113"/>
      <c r="R265" s="113"/>
      <c r="S265" s="113"/>
      <c r="T265" s="113"/>
      <c r="U265" s="113"/>
      <c r="V265" s="113"/>
      <c r="W265" s="113"/>
      <c r="X265" s="113"/>
      <c r="Y265" s="113"/>
      <c r="Z265" s="113"/>
    </row>
    <row r="266" spans="1:26" ht="13.5" customHeight="1">
      <c r="A266" s="113"/>
      <c r="B266" s="113"/>
      <c r="C266" s="113"/>
      <c r="D266" s="114"/>
      <c r="E266" s="115"/>
      <c r="F266" s="115"/>
      <c r="G266" s="115"/>
      <c r="H266" s="115"/>
      <c r="I266" s="115"/>
      <c r="J266" s="115"/>
      <c r="K266" s="113"/>
      <c r="L266" s="113"/>
      <c r="M266" s="113"/>
      <c r="N266" s="113"/>
      <c r="O266" s="113"/>
      <c r="P266" s="113"/>
      <c r="Q266" s="113"/>
      <c r="R266" s="113"/>
      <c r="S266" s="113"/>
      <c r="T266" s="113"/>
      <c r="U266" s="113"/>
      <c r="V266" s="113"/>
      <c r="W266" s="113"/>
      <c r="X266" s="113"/>
      <c r="Y266" s="113"/>
      <c r="Z266" s="113"/>
    </row>
    <row r="267" spans="1:26" ht="13.5" customHeight="1">
      <c r="A267" s="113"/>
      <c r="B267" s="113"/>
      <c r="C267" s="113"/>
      <c r="D267" s="114"/>
      <c r="E267" s="115"/>
      <c r="F267" s="115"/>
      <c r="G267" s="115"/>
      <c r="H267" s="115"/>
      <c r="I267" s="115"/>
      <c r="J267" s="115"/>
      <c r="K267" s="113"/>
      <c r="L267" s="113"/>
      <c r="M267" s="113"/>
      <c r="N267" s="113"/>
      <c r="O267" s="113"/>
      <c r="P267" s="113"/>
      <c r="Q267" s="113"/>
      <c r="R267" s="113"/>
      <c r="S267" s="113"/>
      <c r="T267" s="113"/>
      <c r="U267" s="113"/>
      <c r="V267" s="113"/>
      <c r="W267" s="113"/>
      <c r="X267" s="113"/>
      <c r="Y267" s="113"/>
      <c r="Z267" s="113"/>
    </row>
    <row r="268" spans="1:26" ht="13.5" customHeight="1">
      <c r="A268" s="113"/>
      <c r="B268" s="113"/>
      <c r="C268" s="113"/>
      <c r="D268" s="114"/>
      <c r="E268" s="115"/>
      <c r="F268" s="115"/>
      <c r="G268" s="115"/>
      <c r="H268" s="115"/>
      <c r="I268" s="115"/>
      <c r="J268" s="115"/>
      <c r="K268" s="113"/>
      <c r="L268" s="113"/>
      <c r="M268" s="113"/>
      <c r="N268" s="113"/>
      <c r="O268" s="113"/>
      <c r="P268" s="113"/>
      <c r="Q268" s="113"/>
      <c r="R268" s="113"/>
      <c r="S268" s="113"/>
      <c r="T268" s="113"/>
      <c r="U268" s="113"/>
      <c r="V268" s="113"/>
      <c r="W268" s="113"/>
      <c r="X268" s="113"/>
      <c r="Y268" s="113"/>
      <c r="Z268" s="113"/>
    </row>
    <row r="269" spans="1:26" ht="13.5" customHeight="1">
      <c r="A269" s="113"/>
      <c r="B269" s="113"/>
      <c r="C269" s="113"/>
      <c r="D269" s="114"/>
      <c r="E269" s="115"/>
      <c r="F269" s="115"/>
      <c r="G269" s="115"/>
      <c r="H269" s="115"/>
      <c r="I269" s="115"/>
      <c r="J269" s="115"/>
      <c r="K269" s="113"/>
      <c r="L269" s="113"/>
      <c r="M269" s="113"/>
      <c r="N269" s="113"/>
      <c r="O269" s="113"/>
      <c r="P269" s="113"/>
      <c r="Q269" s="113"/>
      <c r="R269" s="113"/>
      <c r="S269" s="113"/>
      <c r="T269" s="113"/>
      <c r="U269" s="113"/>
      <c r="V269" s="113"/>
      <c r="W269" s="113"/>
      <c r="X269" s="113"/>
      <c r="Y269" s="113"/>
      <c r="Z269" s="113"/>
    </row>
    <row r="270" spans="1:26" ht="13.5" customHeight="1">
      <c r="A270" s="113"/>
      <c r="B270" s="113"/>
      <c r="C270" s="113"/>
      <c r="D270" s="114"/>
      <c r="E270" s="115"/>
      <c r="F270" s="115"/>
      <c r="G270" s="115"/>
      <c r="H270" s="115"/>
      <c r="I270" s="115"/>
      <c r="J270" s="115"/>
      <c r="K270" s="113"/>
      <c r="L270" s="113"/>
      <c r="M270" s="113"/>
      <c r="N270" s="113"/>
      <c r="O270" s="113"/>
      <c r="P270" s="113"/>
      <c r="Q270" s="113"/>
      <c r="R270" s="113"/>
      <c r="S270" s="113"/>
      <c r="T270" s="113"/>
      <c r="U270" s="113"/>
      <c r="V270" s="113"/>
      <c r="W270" s="113"/>
      <c r="X270" s="113"/>
      <c r="Y270" s="113"/>
      <c r="Z270" s="113"/>
    </row>
    <row r="271" spans="1:26" ht="13.5" customHeight="1">
      <c r="A271" s="113"/>
      <c r="B271" s="113"/>
      <c r="C271" s="113"/>
      <c r="D271" s="114"/>
      <c r="E271" s="115"/>
      <c r="F271" s="115"/>
      <c r="G271" s="115"/>
      <c r="H271" s="115"/>
      <c r="I271" s="115"/>
      <c r="J271" s="115"/>
      <c r="K271" s="113"/>
      <c r="L271" s="113"/>
      <c r="M271" s="113"/>
      <c r="N271" s="113"/>
      <c r="O271" s="113"/>
      <c r="P271" s="113"/>
      <c r="Q271" s="113"/>
      <c r="R271" s="113"/>
      <c r="S271" s="113"/>
      <c r="T271" s="113"/>
      <c r="U271" s="113"/>
      <c r="V271" s="113"/>
      <c r="W271" s="113"/>
      <c r="X271" s="113"/>
      <c r="Y271" s="113"/>
      <c r="Z271" s="113"/>
    </row>
    <row r="272" spans="1:26" ht="13.5" customHeight="1">
      <c r="A272" s="113"/>
      <c r="B272" s="113"/>
      <c r="C272" s="113"/>
      <c r="D272" s="114"/>
      <c r="E272" s="115"/>
      <c r="F272" s="115"/>
      <c r="G272" s="115"/>
      <c r="H272" s="115"/>
      <c r="I272" s="115"/>
      <c r="J272" s="115"/>
      <c r="K272" s="113"/>
      <c r="L272" s="113"/>
      <c r="M272" s="113"/>
      <c r="N272" s="113"/>
      <c r="O272" s="113"/>
      <c r="P272" s="113"/>
      <c r="Q272" s="113"/>
      <c r="R272" s="113"/>
      <c r="S272" s="113"/>
      <c r="T272" s="113"/>
      <c r="U272" s="113"/>
      <c r="V272" s="113"/>
      <c r="W272" s="113"/>
      <c r="X272" s="113"/>
      <c r="Y272" s="113"/>
      <c r="Z272" s="113"/>
    </row>
    <row r="273" spans="1:26" ht="13.5" customHeight="1">
      <c r="A273" s="113"/>
      <c r="B273" s="113"/>
      <c r="C273" s="113"/>
      <c r="D273" s="114"/>
      <c r="E273" s="115"/>
      <c r="F273" s="115"/>
      <c r="G273" s="115"/>
      <c r="H273" s="115"/>
      <c r="I273" s="115"/>
      <c r="J273" s="115"/>
      <c r="K273" s="113"/>
      <c r="L273" s="113"/>
      <c r="M273" s="113"/>
      <c r="N273" s="113"/>
      <c r="O273" s="113"/>
      <c r="P273" s="113"/>
      <c r="Q273" s="113"/>
      <c r="R273" s="113"/>
      <c r="S273" s="113"/>
      <c r="T273" s="113"/>
      <c r="U273" s="113"/>
      <c r="V273" s="113"/>
      <c r="W273" s="113"/>
      <c r="X273" s="113"/>
      <c r="Y273" s="113"/>
      <c r="Z273" s="113"/>
    </row>
    <row r="274" spans="1:26" ht="13.5" customHeight="1">
      <c r="A274" s="113"/>
      <c r="B274" s="113"/>
      <c r="C274" s="113"/>
      <c r="D274" s="114"/>
      <c r="E274" s="115"/>
      <c r="F274" s="115"/>
      <c r="G274" s="115"/>
      <c r="H274" s="115"/>
      <c r="I274" s="115"/>
      <c r="J274" s="115"/>
      <c r="K274" s="113"/>
      <c r="L274" s="113"/>
      <c r="M274" s="113"/>
      <c r="N274" s="113"/>
      <c r="O274" s="113"/>
      <c r="P274" s="113"/>
      <c r="Q274" s="113"/>
      <c r="R274" s="113"/>
      <c r="S274" s="113"/>
      <c r="T274" s="113"/>
      <c r="U274" s="113"/>
      <c r="V274" s="113"/>
      <c r="W274" s="113"/>
      <c r="X274" s="113"/>
      <c r="Y274" s="113"/>
      <c r="Z274" s="113"/>
    </row>
    <row r="275" spans="1:26" ht="13.5" customHeight="1">
      <c r="A275" s="113"/>
      <c r="B275" s="113"/>
      <c r="C275" s="113"/>
      <c r="D275" s="114"/>
      <c r="E275" s="115"/>
      <c r="F275" s="115"/>
      <c r="G275" s="115"/>
      <c r="H275" s="115"/>
      <c r="I275" s="115"/>
      <c r="J275" s="115"/>
      <c r="K275" s="113"/>
      <c r="L275" s="113"/>
      <c r="M275" s="113"/>
      <c r="N275" s="113"/>
      <c r="O275" s="113"/>
      <c r="P275" s="113"/>
      <c r="Q275" s="113"/>
      <c r="R275" s="113"/>
      <c r="S275" s="113"/>
      <c r="T275" s="113"/>
      <c r="U275" s="113"/>
      <c r="V275" s="113"/>
      <c r="W275" s="113"/>
      <c r="X275" s="113"/>
      <c r="Y275" s="113"/>
      <c r="Z275" s="113"/>
    </row>
    <row r="276" spans="1:26" ht="13.5" customHeight="1">
      <c r="A276" s="113"/>
      <c r="B276" s="113"/>
      <c r="C276" s="113"/>
      <c r="D276" s="114"/>
      <c r="E276" s="115"/>
      <c r="F276" s="115"/>
      <c r="G276" s="115"/>
      <c r="H276" s="115"/>
      <c r="I276" s="115"/>
      <c r="J276" s="115"/>
      <c r="K276" s="113"/>
      <c r="L276" s="113"/>
      <c r="M276" s="113"/>
      <c r="N276" s="113"/>
      <c r="O276" s="113"/>
      <c r="P276" s="113"/>
      <c r="Q276" s="113"/>
      <c r="R276" s="113"/>
      <c r="S276" s="113"/>
      <c r="T276" s="113"/>
      <c r="U276" s="113"/>
      <c r="V276" s="113"/>
      <c r="W276" s="113"/>
      <c r="X276" s="113"/>
      <c r="Y276" s="113"/>
      <c r="Z276" s="113"/>
    </row>
    <row r="277" spans="1:26" ht="13.5" customHeight="1">
      <c r="A277" s="113"/>
      <c r="B277" s="113"/>
      <c r="C277" s="113"/>
      <c r="D277" s="114"/>
      <c r="E277" s="115"/>
      <c r="F277" s="115"/>
      <c r="G277" s="115"/>
      <c r="H277" s="115"/>
      <c r="I277" s="115"/>
      <c r="J277" s="115"/>
      <c r="K277" s="113"/>
      <c r="L277" s="113"/>
      <c r="M277" s="113"/>
      <c r="N277" s="113"/>
      <c r="O277" s="113"/>
      <c r="P277" s="113"/>
      <c r="Q277" s="113"/>
      <c r="R277" s="113"/>
      <c r="S277" s="113"/>
      <c r="T277" s="113"/>
      <c r="U277" s="113"/>
      <c r="V277" s="113"/>
      <c r="W277" s="113"/>
      <c r="X277" s="113"/>
      <c r="Y277" s="113"/>
      <c r="Z277" s="113"/>
    </row>
    <row r="278" spans="1:26" ht="13.5" customHeight="1">
      <c r="A278" s="113"/>
      <c r="B278" s="113"/>
      <c r="C278" s="113"/>
      <c r="D278" s="114"/>
      <c r="E278" s="115"/>
      <c r="F278" s="115"/>
      <c r="G278" s="115"/>
      <c r="H278" s="115"/>
      <c r="I278" s="115"/>
      <c r="J278" s="115"/>
      <c r="K278" s="113"/>
      <c r="L278" s="113"/>
      <c r="M278" s="113"/>
      <c r="N278" s="113"/>
      <c r="O278" s="113"/>
      <c r="P278" s="113"/>
      <c r="Q278" s="113"/>
      <c r="R278" s="113"/>
      <c r="S278" s="113"/>
      <c r="T278" s="113"/>
      <c r="U278" s="113"/>
      <c r="V278" s="113"/>
      <c r="W278" s="113"/>
      <c r="X278" s="113"/>
      <c r="Y278" s="113"/>
      <c r="Z278" s="113"/>
    </row>
    <row r="279" spans="1:26" ht="13.5" customHeight="1">
      <c r="A279" s="113"/>
      <c r="B279" s="113"/>
      <c r="C279" s="113"/>
      <c r="D279" s="114"/>
      <c r="E279" s="115"/>
      <c r="F279" s="115"/>
      <c r="G279" s="115"/>
      <c r="H279" s="115"/>
      <c r="I279" s="115"/>
      <c r="J279" s="115"/>
      <c r="K279" s="113"/>
      <c r="L279" s="113"/>
      <c r="M279" s="113"/>
      <c r="N279" s="113"/>
      <c r="O279" s="113"/>
      <c r="P279" s="113"/>
      <c r="Q279" s="113"/>
      <c r="R279" s="113"/>
      <c r="S279" s="113"/>
      <c r="T279" s="113"/>
      <c r="U279" s="113"/>
      <c r="V279" s="113"/>
      <c r="W279" s="113"/>
      <c r="X279" s="113"/>
      <c r="Y279" s="113"/>
      <c r="Z279" s="113"/>
    </row>
    <row r="280" spans="1:26" ht="13.5" customHeight="1">
      <c r="A280" s="113"/>
      <c r="B280" s="113"/>
      <c r="C280" s="113"/>
      <c r="D280" s="114"/>
      <c r="E280" s="115"/>
      <c r="F280" s="115"/>
      <c r="G280" s="115"/>
      <c r="H280" s="115"/>
      <c r="I280" s="115"/>
      <c r="J280" s="115"/>
      <c r="K280" s="113"/>
      <c r="L280" s="113"/>
      <c r="M280" s="113"/>
      <c r="N280" s="113"/>
      <c r="O280" s="113"/>
      <c r="P280" s="113"/>
      <c r="Q280" s="113"/>
      <c r="R280" s="113"/>
      <c r="S280" s="113"/>
      <c r="T280" s="113"/>
      <c r="U280" s="113"/>
      <c r="V280" s="113"/>
      <c r="W280" s="113"/>
      <c r="X280" s="113"/>
      <c r="Y280" s="113"/>
      <c r="Z280" s="113"/>
    </row>
    <row r="281" spans="1:26" ht="13.5" customHeight="1">
      <c r="A281" s="113"/>
      <c r="B281" s="113"/>
      <c r="C281" s="113"/>
      <c r="D281" s="114"/>
      <c r="E281" s="115"/>
      <c r="F281" s="115"/>
      <c r="G281" s="115"/>
      <c r="H281" s="115"/>
      <c r="I281" s="115"/>
      <c r="J281" s="115"/>
      <c r="K281" s="113"/>
      <c r="L281" s="113"/>
      <c r="M281" s="113"/>
      <c r="N281" s="113"/>
      <c r="O281" s="113"/>
      <c r="P281" s="113"/>
      <c r="Q281" s="113"/>
      <c r="R281" s="113"/>
      <c r="S281" s="113"/>
      <c r="T281" s="113"/>
      <c r="U281" s="113"/>
      <c r="V281" s="113"/>
      <c r="W281" s="113"/>
      <c r="X281" s="113"/>
      <c r="Y281" s="113"/>
      <c r="Z281" s="113"/>
    </row>
    <row r="282" spans="1:26" ht="13.5" customHeight="1">
      <c r="A282" s="113"/>
      <c r="B282" s="113"/>
      <c r="C282" s="113"/>
      <c r="D282" s="114"/>
      <c r="E282" s="115"/>
      <c r="F282" s="115"/>
      <c r="G282" s="115"/>
      <c r="H282" s="115"/>
      <c r="I282" s="115"/>
      <c r="J282" s="115"/>
      <c r="K282" s="113"/>
      <c r="L282" s="113"/>
      <c r="M282" s="113"/>
      <c r="N282" s="113"/>
      <c r="O282" s="113"/>
      <c r="P282" s="113"/>
      <c r="Q282" s="113"/>
      <c r="R282" s="113"/>
      <c r="S282" s="113"/>
      <c r="T282" s="113"/>
      <c r="U282" s="113"/>
      <c r="V282" s="113"/>
      <c r="W282" s="113"/>
      <c r="X282" s="113"/>
      <c r="Y282" s="113"/>
      <c r="Z282" s="113"/>
    </row>
    <row r="283" spans="1:26" ht="13.5" customHeight="1">
      <c r="A283" s="113"/>
      <c r="B283" s="113"/>
      <c r="C283" s="113"/>
      <c r="D283" s="114"/>
      <c r="E283" s="115"/>
      <c r="F283" s="115"/>
      <c r="G283" s="115"/>
      <c r="H283" s="115"/>
      <c r="I283" s="115"/>
      <c r="J283" s="115"/>
      <c r="K283" s="113"/>
      <c r="L283" s="113"/>
      <c r="M283" s="113"/>
      <c r="N283" s="113"/>
      <c r="O283" s="113"/>
      <c r="P283" s="113"/>
      <c r="Q283" s="113"/>
      <c r="R283" s="113"/>
      <c r="S283" s="113"/>
      <c r="T283" s="113"/>
      <c r="U283" s="113"/>
      <c r="V283" s="113"/>
      <c r="W283" s="113"/>
      <c r="X283" s="113"/>
      <c r="Y283" s="113"/>
      <c r="Z283" s="113"/>
    </row>
    <row r="284" spans="1:26" ht="13.5" customHeight="1">
      <c r="A284" s="113"/>
      <c r="B284" s="113"/>
      <c r="C284" s="113"/>
      <c r="D284" s="114"/>
      <c r="E284" s="115"/>
      <c r="F284" s="115"/>
      <c r="G284" s="115"/>
      <c r="H284" s="115"/>
      <c r="I284" s="115"/>
      <c r="J284" s="115"/>
      <c r="K284" s="113"/>
      <c r="L284" s="113"/>
      <c r="M284" s="113"/>
      <c r="N284" s="113"/>
      <c r="O284" s="113"/>
      <c r="P284" s="113"/>
      <c r="Q284" s="113"/>
      <c r="R284" s="113"/>
      <c r="S284" s="113"/>
      <c r="T284" s="113"/>
      <c r="U284" s="113"/>
      <c r="V284" s="113"/>
      <c r="W284" s="113"/>
      <c r="X284" s="113"/>
      <c r="Y284" s="113"/>
      <c r="Z284" s="113"/>
    </row>
    <row r="285" spans="1:26" ht="13.5" customHeight="1">
      <c r="A285" s="113"/>
      <c r="B285" s="113"/>
      <c r="C285" s="113"/>
      <c r="D285" s="114"/>
      <c r="E285" s="115"/>
      <c r="F285" s="115"/>
      <c r="G285" s="115"/>
      <c r="H285" s="115"/>
      <c r="I285" s="115"/>
      <c r="J285" s="115"/>
      <c r="K285" s="113"/>
      <c r="L285" s="113"/>
      <c r="M285" s="113"/>
      <c r="N285" s="113"/>
      <c r="O285" s="113"/>
      <c r="P285" s="113"/>
      <c r="Q285" s="113"/>
      <c r="R285" s="113"/>
      <c r="S285" s="113"/>
      <c r="T285" s="113"/>
      <c r="U285" s="113"/>
      <c r="V285" s="113"/>
      <c r="W285" s="113"/>
      <c r="X285" s="113"/>
      <c r="Y285" s="113"/>
      <c r="Z285" s="113"/>
    </row>
    <row r="286" spans="1:26" ht="13.5" customHeight="1">
      <c r="A286" s="113"/>
      <c r="B286" s="113"/>
      <c r="C286" s="113"/>
      <c r="D286" s="114"/>
      <c r="E286" s="115"/>
      <c r="F286" s="115"/>
      <c r="G286" s="115"/>
      <c r="H286" s="115"/>
      <c r="I286" s="115"/>
      <c r="J286" s="115"/>
      <c r="K286" s="113"/>
      <c r="L286" s="113"/>
      <c r="M286" s="113"/>
      <c r="N286" s="113"/>
      <c r="O286" s="113"/>
      <c r="P286" s="113"/>
      <c r="Q286" s="113"/>
      <c r="R286" s="113"/>
      <c r="S286" s="113"/>
      <c r="T286" s="113"/>
      <c r="U286" s="113"/>
      <c r="V286" s="113"/>
      <c r="W286" s="113"/>
      <c r="X286" s="113"/>
      <c r="Y286" s="113"/>
      <c r="Z286" s="113"/>
    </row>
    <row r="287" spans="1:26" ht="13.5" customHeight="1">
      <c r="A287" s="113"/>
      <c r="B287" s="113"/>
      <c r="C287" s="113"/>
      <c r="D287" s="114"/>
      <c r="E287" s="115"/>
      <c r="F287" s="115"/>
      <c r="G287" s="115"/>
      <c r="H287" s="115"/>
      <c r="I287" s="115"/>
      <c r="J287" s="115"/>
      <c r="K287" s="113"/>
      <c r="L287" s="113"/>
      <c r="M287" s="113"/>
      <c r="N287" s="113"/>
      <c r="O287" s="113"/>
      <c r="P287" s="113"/>
      <c r="Q287" s="113"/>
      <c r="R287" s="113"/>
      <c r="S287" s="113"/>
      <c r="T287" s="113"/>
      <c r="U287" s="113"/>
      <c r="V287" s="113"/>
      <c r="W287" s="113"/>
      <c r="X287" s="113"/>
      <c r="Y287" s="113"/>
      <c r="Z287" s="113"/>
    </row>
    <row r="288" spans="1:26" ht="13.5" customHeight="1">
      <c r="A288" s="113"/>
      <c r="B288" s="113"/>
      <c r="C288" s="113"/>
      <c r="D288" s="114"/>
      <c r="E288" s="115"/>
      <c r="F288" s="115"/>
      <c r="G288" s="115"/>
      <c r="H288" s="115"/>
      <c r="I288" s="115"/>
      <c r="J288" s="115"/>
      <c r="K288" s="113"/>
      <c r="L288" s="113"/>
      <c r="M288" s="113"/>
      <c r="N288" s="113"/>
      <c r="O288" s="113"/>
      <c r="P288" s="113"/>
      <c r="Q288" s="113"/>
      <c r="R288" s="113"/>
      <c r="S288" s="113"/>
      <c r="T288" s="113"/>
      <c r="U288" s="113"/>
      <c r="V288" s="113"/>
      <c r="W288" s="113"/>
      <c r="X288" s="113"/>
      <c r="Y288" s="113"/>
      <c r="Z288" s="113"/>
    </row>
    <row r="289" spans="1:26" ht="13.5" customHeight="1">
      <c r="A289" s="113"/>
      <c r="B289" s="113"/>
      <c r="C289" s="113"/>
      <c r="D289" s="114"/>
      <c r="E289" s="115"/>
      <c r="F289" s="115"/>
      <c r="G289" s="115"/>
      <c r="H289" s="115"/>
      <c r="I289" s="115"/>
      <c r="J289" s="115"/>
      <c r="K289" s="113"/>
      <c r="L289" s="113"/>
      <c r="M289" s="113"/>
      <c r="N289" s="113"/>
      <c r="O289" s="113"/>
      <c r="P289" s="113"/>
      <c r="Q289" s="113"/>
      <c r="R289" s="113"/>
      <c r="S289" s="113"/>
      <c r="T289" s="113"/>
      <c r="U289" s="113"/>
      <c r="V289" s="113"/>
      <c r="W289" s="113"/>
      <c r="X289" s="113"/>
      <c r="Y289" s="113"/>
      <c r="Z289" s="113"/>
    </row>
    <row r="290" spans="1:26" ht="13.5" customHeight="1">
      <c r="A290" s="113"/>
      <c r="B290" s="113"/>
      <c r="C290" s="113"/>
      <c r="D290" s="114"/>
      <c r="E290" s="115"/>
      <c r="F290" s="115"/>
      <c r="G290" s="115"/>
      <c r="H290" s="115"/>
      <c r="I290" s="115"/>
      <c r="J290" s="115"/>
      <c r="K290" s="113"/>
      <c r="L290" s="113"/>
      <c r="M290" s="113"/>
      <c r="N290" s="113"/>
      <c r="O290" s="113"/>
      <c r="P290" s="113"/>
      <c r="Q290" s="113"/>
      <c r="R290" s="113"/>
      <c r="S290" s="113"/>
      <c r="T290" s="113"/>
      <c r="U290" s="113"/>
      <c r="V290" s="113"/>
      <c r="W290" s="113"/>
      <c r="X290" s="113"/>
      <c r="Y290" s="113"/>
      <c r="Z290" s="113"/>
    </row>
    <row r="291" spans="1:26" ht="13.5" customHeight="1">
      <c r="A291" s="113"/>
      <c r="B291" s="113"/>
      <c r="C291" s="113"/>
      <c r="D291" s="114"/>
      <c r="E291" s="115"/>
      <c r="F291" s="115"/>
      <c r="G291" s="115"/>
      <c r="H291" s="115"/>
      <c r="I291" s="115"/>
      <c r="J291" s="115"/>
      <c r="K291" s="113"/>
      <c r="L291" s="113"/>
      <c r="M291" s="113"/>
      <c r="N291" s="113"/>
      <c r="O291" s="113"/>
      <c r="P291" s="113"/>
      <c r="Q291" s="113"/>
      <c r="R291" s="113"/>
      <c r="S291" s="113"/>
      <c r="T291" s="113"/>
      <c r="U291" s="113"/>
      <c r="V291" s="113"/>
      <c r="W291" s="113"/>
      <c r="X291" s="113"/>
      <c r="Y291" s="113"/>
      <c r="Z291" s="113"/>
    </row>
    <row r="292" spans="1:26" ht="13.5" customHeight="1">
      <c r="A292" s="113"/>
      <c r="B292" s="113"/>
      <c r="C292" s="113"/>
      <c r="D292" s="114"/>
      <c r="E292" s="115"/>
      <c r="F292" s="115"/>
      <c r="G292" s="115"/>
      <c r="H292" s="115"/>
      <c r="I292" s="115"/>
      <c r="J292" s="115"/>
      <c r="K292" s="113"/>
      <c r="L292" s="113"/>
      <c r="M292" s="113"/>
      <c r="N292" s="113"/>
      <c r="O292" s="113"/>
      <c r="P292" s="113"/>
      <c r="Q292" s="113"/>
      <c r="R292" s="113"/>
      <c r="S292" s="113"/>
      <c r="T292" s="113"/>
      <c r="U292" s="113"/>
      <c r="V292" s="113"/>
      <c r="W292" s="113"/>
      <c r="X292" s="113"/>
      <c r="Y292" s="113"/>
      <c r="Z292" s="113"/>
    </row>
    <row r="293" spans="1:26" ht="13.5" customHeight="1">
      <c r="A293" s="113"/>
      <c r="B293" s="113"/>
      <c r="C293" s="113"/>
      <c r="D293" s="114"/>
      <c r="E293" s="115"/>
      <c r="F293" s="115"/>
      <c r="G293" s="115"/>
      <c r="H293" s="115"/>
      <c r="I293" s="115"/>
      <c r="J293" s="115"/>
      <c r="K293" s="113"/>
      <c r="L293" s="113"/>
      <c r="M293" s="113"/>
      <c r="N293" s="113"/>
      <c r="O293" s="113"/>
      <c r="P293" s="113"/>
      <c r="Q293" s="113"/>
      <c r="R293" s="113"/>
      <c r="S293" s="113"/>
      <c r="T293" s="113"/>
      <c r="U293" s="113"/>
      <c r="V293" s="113"/>
      <c r="W293" s="113"/>
      <c r="X293" s="113"/>
      <c r="Y293" s="113"/>
      <c r="Z293" s="113"/>
    </row>
    <row r="294" spans="1:26" ht="13.5" customHeight="1">
      <c r="A294" s="113"/>
      <c r="B294" s="113"/>
      <c r="C294" s="113"/>
      <c r="D294" s="114"/>
      <c r="E294" s="115"/>
      <c r="F294" s="115"/>
      <c r="G294" s="115"/>
      <c r="H294" s="115"/>
      <c r="I294" s="115"/>
      <c r="J294" s="115"/>
      <c r="K294" s="113"/>
      <c r="L294" s="113"/>
      <c r="M294" s="113"/>
      <c r="N294" s="113"/>
      <c r="O294" s="113"/>
      <c r="P294" s="113"/>
      <c r="Q294" s="113"/>
      <c r="R294" s="113"/>
      <c r="S294" s="113"/>
      <c r="T294" s="113"/>
      <c r="U294" s="113"/>
      <c r="V294" s="113"/>
      <c r="W294" s="113"/>
      <c r="X294" s="113"/>
      <c r="Y294" s="113"/>
      <c r="Z294" s="113"/>
    </row>
    <row r="295" spans="1:26" ht="13.5" customHeight="1">
      <c r="A295" s="113"/>
      <c r="B295" s="113"/>
      <c r="C295" s="113"/>
      <c r="D295" s="114"/>
      <c r="E295" s="115"/>
      <c r="F295" s="115"/>
      <c r="G295" s="115"/>
      <c r="H295" s="115"/>
      <c r="I295" s="115"/>
      <c r="J295" s="115"/>
      <c r="K295" s="113"/>
      <c r="L295" s="113"/>
      <c r="M295" s="113"/>
      <c r="N295" s="113"/>
      <c r="O295" s="113"/>
      <c r="P295" s="113"/>
      <c r="Q295" s="113"/>
      <c r="R295" s="113"/>
      <c r="S295" s="113"/>
      <c r="T295" s="113"/>
      <c r="U295" s="113"/>
      <c r="V295" s="113"/>
      <c r="W295" s="113"/>
      <c r="X295" s="113"/>
      <c r="Y295" s="113"/>
      <c r="Z295" s="113"/>
    </row>
    <row r="296" spans="1:26" ht="13.5" customHeight="1">
      <c r="A296" s="113"/>
      <c r="B296" s="113"/>
      <c r="C296" s="113"/>
      <c r="D296" s="114"/>
      <c r="E296" s="115"/>
      <c r="F296" s="115"/>
      <c r="G296" s="115"/>
      <c r="H296" s="115"/>
      <c r="I296" s="115"/>
      <c r="J296" s="115"/>
      <c r="K296" s="113"/>
      <c r="L296" s="113"/>
      <c r="M296" s="113"/>
      <c r="N296" s="113"/>
      <c r="O296" s="113"/>
      <c r="P296" s="113"/>
      <c r="Q296" s="113"/>
      <c r="R296" s="113"/>
      <c r="S296" s="113"/>
      <c r="T296" s="113"/>
      <c r="U296" s="113"/>
      <c r="V296" s="113"/>
      <c r="W296" s="113"/>
      <c r="X296" s="113"/>
      <c r="Y296" s="113"/>
      <c r="Z296" s="113"/>
    </row>
    <row r="297" spans="1:26" ht="13.5" customHeight="1">
      <c r="A297" s="113"/>
      <c r="B297" s="113"/>
      <c r="C297" s="113"/>
      <c r="D297" s="114"/>
      <c r="E297" s="115"/>
      <c r="F297" s="115"/>
      <c r="G297" s="115"/>
      <c r="H297" s="115"/>
      <c r="I297" s="115"/>
      <c r="J297" s="115"/>
      <c r="K297" s="113"/>
      <c r="L297" s="113"/>
      <c r="M297" s="113"/>
      <c r="N297" s="113"/>
      <c r="O297" s="113"/>
      <c r="P297" s="113"/>
      <c r="Q297" s="113"/>
      <c r="R297" s="113"/>
      <c r="S297" s="113"/>
      <c r="T297" s="113"/>
      <c r="U297" s="113"/>
      <c r="V297" s="113"/>
      <c r="W297" s="113"/>
      <c r="X297" s="113"/>
      <c r="Y297" s="113"/>
      <c r="Z297" s="113"/>
    </row>
    <row r="298" spans="1:26" ht="13.5" customHeight="1">
      <c r="A298" s="113"/>
      <c r="B298" s="113"/>
      <c r="C298" s="113"/>
      <c r="D298" s="114"/>
      <c r="E298" s="115"/>
      <c r="F298" s="115"/>
      <c r="G298" s="115"/>
      <c r="H298" s="115"/>
      <c r="I298" s="115"/>
      <c r="J298" s="115"/>
      <c r="K298" s="113"/>
      <c r="L298" s="113"/>
      <c r="M298" s="113"/>
      <c r="N298" s="113"/>
      <c r="O298" s="113"/>
      <c r="P298" s="113"/>
      <c r="Q298" s="113"/>
      <c r="R298" s="113"/>
      <c r="S298" s="113"/>
      <c r="T298" s="113"/>
      <c r="U298" s="113"/>
      <c r="V298" s="113"/>
      <c r="W298" s="113"/>
      <c r="X298" s="113"/>
      <c r="Y298" s="113"/>
      <c r="Z298" s="113"/>
    </row>
    <row r="299" spans="1:26" ht="13.5" customHeight="1">
      <c r="A299" s="113"/>
      <c r="B299" s="113"/>
      <c r="C299" s="113"/>
      <c r="D299" s="114"/>
      <c r="E299" s="115"/>
      <c r="F299" s="115"/>
      <c r="G299" s="115"/>
      <c r="H299" s="115"/>
      <c r="I299" s="115"/>
      <c r="J299" s="115"/>
      <c r="K299" s="113"/>
      <c r="L299" s="113"/>
      <c r="M299" s="113"/>
      <c r="N299" s="113"/>
      <c r="O299" s="113"/>
      <c r="P299" s="113"/>
      <c r="Q299" s="113"/>
      <c r="R299" s="113"/>
      <c r="S299" s="113"/>
      <c r="T299" s="113"/>
      <c r="U299" s="113"/>
      <c r="V299" s="113"/>
      <c r="W299" s="113"/>
      <c r="X299" s="113"/>
      <c r="Y299" s="113"/>
      <c r="Z299" s="113"/>
    </row>
    <row r="300" spans="1:26" ht="13.5" customHeight="1">
      <c r="A300" s="113"/>
      <c r="B300" s="113"/>
      <c r="C300" s="113"/>
      <c r="D300" s="114"/>
      <c r="E300" s="115"/>
      <c r="F300" s="115"/>
      <c r="G300" s="115"/>
      <c r="H300" s="115"/>
      <c r="I300" s="115"/>
      <c r="J300" s="115"/>
      <c r="K300" s="113"/>
      <c r="L300" s="113"/>
      <c r="M300" s="113"/>
      <c r="N300" s="113"/>
      <c r="O300" s="113"/>
      <c r="P300" s="113"/>
      <c r="Q300" s="113"/>
      <c r="R300" s="113"/>
      <c r="S300" s="113"/>
      <c r="T300" s="113"/>
      <c r="U300" s="113"/>
      <c r="V300" s="113"/>
      <c r="W300" s="113"/>
      <c r="X300" s="113"/>
      <c r="Y300" s="113"/>
      <c r="Z300" s="113"/>
    </row>
    <row r="301" spans="1:26" ht="13.5" customHeight="1">
      <c r="A301" s="113"/>
      <c r="B301" s="113"/>
      <c r="C301" s="113"/>
      <c r="D301" s="114"/>
      <c r="E301" s="115"/>
      <c r="F301" s="115"/>
      <c r="G301" s="115"/>
      <c r="H301" s="115"/>
      <c r="I301" s="115"/>
      <c r="J301" s="115"/>
      <c r="K301" s="113"/>
      <c r="L301" s="113"/>
      <c r="M301" s="113"/>
      <c r="N301" s="113"/>
      <c r="O301" s="113"/>
      <c r="P301" s="113"/>
      <c r="Q301" s="113"/>
      <c r="R301" s="113"/>
      <c r="S301" s="113"/>
      <c r="T301" s="113"/>
      <c r="U301" s="113"/>
      <c r="V301" s="113"/>
      <c r="W301" s="113"/>
      <c r="X301" s="113"/>
      <c r="Y301" s="113"/>
      <c r="Z301" s="113"/>
    </row>
    <row r="302" spans="1:26" ht="13.5" customHeight="1">
      <c r="A302" s="113"/>
      <c r="B302" s="113"/>
      <c r="C302" s="113"/>
      <c r="D302" s="114"/>
      <c r="E302" s="115"/>
      <c r="F302" s="115"/>
      <c r="G302" s="115"/>
      <c r="H302" s="115"/>
      <c r="I302" s="115"/>
      <c r="J302" s="115"/>
      <c r="K302" s="113"/>
      <c r="L302" s="113"/>
      <c r="M302" s="113"/>
      <c r="N302" s="113"/>
      <c r="O302" s="113"/>
      <c r="P302" s="113"/>
      <c r="Q302" s="113"/>
      <c r="R302" s="113"/>
      <c r="S302" s="113"/>
      <c r="T302" s="113"/>
      <c r="U302" s="113"/>
      <c r="V302" s="113"/>
      <c r="W302" s="113"/>
      <c r="X302" s="113"/>
      <c r="Y302" s="113"/>
      <c r="Z302" s="113"/>
    </row>
    <row r="303" spans="1:26" ht="13.5" customHeight="1">
      <c r="A303" s="113"/>
      <c r="B303" s="113"/>
      <c r="C303" s="113"/>
      <c r="D303" s="114"/>
      <c r="E303" s="115"/>
      <c r="F303" s="115"/>
      <c r="G303" s="115"/>
      <c r="H303" s="115"/>
      <c r="I303" s="115"/>
      <c r="J303" s="115"/>
      <c r="K303" s="113"/>
      <c r="L303" s="113"/>
      <c r="M303" s="113"/>
      <c r="N303" s="113"/>
      <c r="O303" s="113"/>
      <c r="P303" s="113"/>
      <c r="Q303" s="113"/>
      <c r="R303" s="113"/>
      <c r="S303" s="113"/>
      <c r="T303" s="113"/>
      <c r="U303" s="113"/>
      <c r="V303" s="113"/>
      <c r="W303" s="113"/>
      <c r="X303" s="113"/>
      <c r="Y303" s="113"/>
      <c r="Z303" s="113"/>
    </row>
    <row r="304" spans="1:26" ht="13.5" customHeight="1">
      <c r="A304" s="113"/>
      <c r="B304" s="113"/>
      <c r="C304" s="113"/>
      <c r="D304" s="114"/>
      <c r="E304" s="115"/>
      <c r="F304" s="115"/>
      <c r="G304" s="115"/>
      <c r="H304" s="115"/>
      <c r="I304" s="115"/>
      <c r="J304" s="115"/>
      <c r="K304" s="113"/>
      <c r="L304" s="113"/>
      <c r="M304" s="113"/>
      <c r="N304" s="113"/>
      <c r="O304" s="113"/>
      <c r="P304" s="113"/>
      <c r="Q304" s="113"/>
      <c r="R304" s="113"/>
      <c r="S304" s="113"/>
      <c r="T304" s="113"/>
      <c r="U304" s="113"/>
      <c r="V304" s="113"/>
      <c r="W304" s="113"/>
      <c r="X304" s="113"/>
      <c r="Y304" s="113"/>
      <c r="Z304" s="113"/>
    </row>
    <row r="305" spans="1:26" ht="13.5" customHeight="1">
      <c r="A305" s="113"/>
      <c r="B305" s="113"/>
      <c r="C305" s="113"/>
      <c r="D305" s="114"/>
      <c r="E305" s="115"/>
      <c r="F305" s="115"/>
      <c r="G305" s="115"/>
      <c r="H305" s="115"/>
      <c r="I305" s="115"/>
      <c r="J305" s="115"/>
      <c r="K305" s="113"/>
      <c r="L305" s="113"/>
      <c r="M305" s="113"/>
      <c r="N305" s="113"/>
      <c r="O305" s="113"/>
      <c r="P305" s="113"/>
      <c r="Q305" s="113"/>
      <c r="R305" s="113"/>
      <c r="S305" s="113"/>
      <c r="T305" s="113"/>
      <c r="U305" s="113"/>
      <c r="V305" s="113"/>
      <c r="W305" s="113"/>
      <c r="X305" s="113"/>
      <c r="Y305" s="113"/>
      <c r="Z305" s="113"/>
    </row>
    <row r="306" spans="1:26" ht="13.5" customHeight="1">
      <c r="A306" s="113"/>
      <c r="B306" s="113"/>
      <c r="C306" s="113"/>
      <c r="D306" s="114"/>
      <c r="E306" s="115"/>
      <c r="F306" s="115"/>
      <c r="G306" s="115"/>
      <c r="H306" s="115"/>
      <c r="I306" s="115"/>
      <c r="J306" s="115"/>
      <c r="K306" s="113"/>
      <c r="L306" s="113"/>
      <c r="M306" s="113"/>
      <c r="N306" s="113"/>
      <c r="O306" s="113"/>
      <c r="P306" s="113"/>
      <c r="Q306" s="113"/>
      <c r="R306" s="113"/>
      <c r="S306" s="113"/>
      <c r="T306" s="113"/>
      <c r="U306" s="113"/>
      <c r="V306" s="113"/>
      <c r="W306" s="113"/>
      <c r="X306" s="113"/>
      <c r="Y306" s="113"/>
      <c r="Z306" s="113"/>
    </row>
    <row r="307" spans="1:26" ht="13.5" customHeight="1">
      <c r="A307" s="113"/>
      <c r="B307" s="113"/>
      <c r="C307" s="113"/>
      <c r="D307" s="114"/>
      <c r="E307" s="115"/>
      <c r="F307" s="115"/>
      <c r="G307" s="115"/>
      <c r="H307" s="115"/>
      <c r="I307" s="115"/>
      <c r="J307" s="115"/>
      <c r="K307" s="113"/>
      <c r="L307" s="113"/>
      <c r="M307" s="113"/>
      <c r="N307" s="113"/>
      <c r="O307" s="113"/>
      <c r="P307" s="113"/>
      <c r="Q307" s="113"/>
      <c r="R307" s="113"/>
      <c r="S307" s="113"/>
      <c r="T307" s="113"/>
      <c r="U307" s="113"/>
      <c r="V307" s="113"/>
      <c r="W307" s="113"/>
      <c r="X307" s="113"/>
      <c r="Y307" s="113"/>
      <c r="Z307" s="113"/>
    </row>
    <row r="308" spans="1:26" ht="13.5" customHeight="1">
      <c r="A308" s="113"/>
      <c r="B308" s="113"/>
      <c r="C308" s="113"/>
      <c r="D308" s="114"/>
      <c r="E308" s="115"/>
      <c r="F308" s="115"/>
      <c r="G308" s="115"/>
      <c r="H308" s="115"/>
      <c r="I308" s="115"/>
      <c r="J308" s="115"/>
      <c r="K308" s="113"/>
      <c r="L308" s="113"/>
      <c r="M308" s="113"/>
      <c r="N308" s="113"/>
      <c r="O308" s="113"/>
      <c r="P308" s="113"/>
      <c r="Q308" s="113"/>
      <c r="R308" s="113"/>
      <c r="S308" s="113"/>
      <c r="T308" s="113"/>
      <c r="U308" s="113"/>
      <c r="V308" s="113"/>
      <c r="W308" s="113"/>
      <c r="X308" s="113"/>
      <c r="Y308" s="113"/>
      <c r="Z308" s="113"/>
    </row>
    <row r="309" spans="1:26" ht="13.5" customHeight="1">
      <c r="A309" s="113"/>
      <c r="B309" s="113"/>
      <c r="C309" s="113"/>
      <c r="D309" s="114"/>
      <c r="E309" s="115"/>
      <c r="F309" s="115"/>
      <c r="G309" s="115"/>
      <c r="H309" s="115"/>
      <c r="I309" s="115"/>
      <c r="J309" s="115"/>
      <c r="K309" s="113"/>
      <c r="L309" s="113"/>
      <c r="M309" s="113"/>
      <c r="N309" s="113"/>
      <c r="O309" s="113"/>
      <c r="P309" s="113"/>
      <c r="Q309" s="113"/>
      <c r="R309" s="113"/>
      <c r="S309" s="113"/>
      <c r="T309" s="113"/>
      <c r="U309" s="113"/>
      <c r="V309" s="113"/>
      <c r="W309" s="113"/>
      <c r="X309" s="113"/>
      <c r="Y309" s="113"/>
      <c r="Z309" s="113"/>
    </row>
    <row r="310" spans="1:26" ht="13.5" customHeight="1">
      <c r="A310" s="113"/>
      <c r="B310" s="113"/>
      <c r="C310" s="113"/>
      <c r="D310" s="114"/>
      <c r="E310" s="115"/>
      <c r="F310" s="115"/>
      <c r="G310" s="115"/>
      <c r="H310" s="115"/>
      <c r="I310" s="115"/>
      <c r="J310" s="115"/>
      <c r="K310" s="113"/>
      <c r="L310" s="113"/>
      <c r="M310" s="113"/>
      <c r="N310" s="113"/>
      <c r="O310" s="113"/>
      <c r="P310" s="113"/>
      <c r="Q310" s="113"/>
      <c r="R310" s="113"/>
      <c r="S310" s="113"/>
      <c r="T310" s="113"/>
      <c r="U310" s="113"/>
      <c r="V310" s="113"/>
      <c r="W310" s="113"/>
      <c r="X310" s="113"/>
      <c r="Y310" s="113"/>
      <c r="Z310" s="113"/>
    </row>
    <row r="311" spans="1:26" ht="13.5" customHeight="1">
      <c r="A311" s="113"/>
      <c r="B311" s="113"/>
      <c r="C311" s="113"/>
      <c r="D311" s="114"/>
      <c r="E311" s="115"/>
      <c r="F311" s="115"/>
      <c r="G311" s="115"/>
      <c r="H311" s="115"/>
      <c r="I311" s="115"/>
      <c r="J311" s="115"/>
      <c r="K311" s="113"/>
      <c r="L311" s="113"/>
      <c r="M311" s="113"/>
      <c r="N311" s="113"/>
      <c r="O311" s="113"/>
      <c r="P311" s="113"/>
      <c r="Q311" s="113"/>
      <c r="R311" s="113"/>
      <c r="S311" s="113"/>
      <c r="T311" s="113"/>
      <c r="U311" s="113"/>
      <c r="V311" s="113"/>
      <c r="W311" s="113"/>
      <c r="X311" s="113"/>
      <c r="Y311" s="113"/>
      <c r="Z311" s="113"/>
    </row>
    <row r="312" spans="1:26" ht="13.5" customHeight="1">
      <c r="A312" s="113"/>
      <c r="B312" s="113"/>
      <c r="C312" s="113"/>
      <c r="D312" s="114"/>
      <c r="E312" s="115"/>
      <c r="F312" s="115"/>
      <c r="G312" s="115"/>
      <c r="H312" s="115"/>
      <c r="I312" s="115"/>
      <c r="J312" s="115"/>
      <c r="K312" s="113"/>
      <c r="L312" s="113"/>
      <c r="M312" s="113"/>
      <c r="N312" s="113"/>
      <c r="O312" s="113"/>
      <c r="P312" s="113"/>
      <c r="Q312" s="113"/>
      <c r="R312" s="113"/>
      <c r="S312" s="113"/>
      <c r="T312" s="113"/>
      <c r="U312" s="113"/>
      <c r="V312" s="113"/>
      <c r="W312" s="113"/>
      <c r="X312" s="113"/>
      <c r="Y312" s="113"/>
      <c r="Z312" s="113"/>
    </row>
    <row r="313" spans="1:26" ht="13.5" customHeight="1">
      <c r="A313" s="113"/>
      <c r="B313" s="113"/>
      <c r="C313" s="113"/>
      <c r="D313" s="114"/>
      <c r="E313" s="115"/>
      <c r="F313" s="115"/>
      <c r="G313" s="115"/>
      <c r="H313" s="115"/>
      <c r="I313" s="115"/>
      <c r="J313" s="115"/>
      <c r="K313" s="113"/>
      <c r="L313" s="113"/>
      <c r="M313" s="113"/>
      <c r="N313" s="113"/>
      <c r="O313" s="113"/>
      <c r="P313" s="113"/>
      <c r="Q313" s="113"/>
      <c r="R313" s="113"/>
      <c r="S313" s="113"/>
      <c r="T313" s="113"/>
      <c r="U313" s="113"/>
      <c r="V313" s="113"/>
      <c r="W313" s="113"/>
      <c r="X313" s="113"/>
      <c r="Y313" s="113"/>
      <c r="Z313" s="113"/>
    </row>
    <row r="314" spans="1:26" ht="13.5" customHeight="1">
      <c r="A314" s="113"/>
      <c r="B314" s="113"/>
      <c r="C314" s="113"/>
      <c r="D314" s="114"/>
      <c r="E314" s="115"/>
      <c r="F314" s="115"/>
      <c r="G314" s="115"/>
      <c r="H314" s="115"/>
      <c r="I314" s="115"/>
      <c r="J314" s="115"/>
      <c r="K314" s="113"/>
      <c r="L314" s="113"/>
      <c r="M314" s="113"/>
      <c r="N314" s="113"/>
      <c r="O314" s="113"/>
      <c r="P314" s="113"/>
      <c r="Q314" s="113"/>
      <c r="R314" s="113"/>
      <c r="S314" s="113"/>
      <c r="T314" s="113"/>
      <c r="U314" s="113"/>
      <c r="V314" s="113"/>
      <c r="W314" s="113"/>
      <c r="X314" s="113"/>
      <c r="Y314" s="113"/>
      <c r="Z314" s="113"/>
    </row>
    <row r="315" spans="1:26" ht="13.5" customHeight="1">
      <c r="A315" s="113"/>
      <c r="B315" s="113"/>
      <c r="C315" s="113"/>
      <c r="D315" s="114"/>
      <c r="E315" s="115"/>
      <c r="F315" s="115"/>
      <c r="G315" s="115"/>
      <c r="H315" s="115"/>
      <c r="I315" s="115"/>
      <c r="J315" s="115"/>
      <c r="K315" s="113"/>
      <c r="L315" s="113"/>
      <c r="M315" s="113"/>
      <c r="N315" s="113"/>
      <c r="O315" s="113"/>
      <c r="P315" s="113"/>
      <c r="Q315" s="113"/>
      <c r="R315" s="113"/>
      <c r="S315" s="113"/>
      <c r="T315" s="113"/>
      <c r="U315" s="113"/>
      <c r="V315" s="113"/>
      <c r="W315" s="113"/>
      <c r="X315" s="113"/>
      <c r="Y315" s="113"/>
      <c r="Z315" s="113"/>
    </row>
    <row r="316" spans="1:26" ht="13.5" customHeight="1">
      <c r="A316" s="113"/>
      <c r="B316" s="113"/>
      <c r="C316" s="113"/>
      <c r="D316" s="114"/>
      <c r="E316" s="115"/>
      <c r="F316" s="115"/>
      <c r="G316" s="115"/>
      <c r="H316" s="115"/>
      <c r="I316" s="115"/>
      <c r="J316" s="115"/>
      <c r="K316" s="113"/>
      <c r="L316" s="113"/>
      <c r="M316" s="113"/>
      <c r="N316" s="113"/>
      <c r="O316" s="113"/>
      <c r="P316" s="113"/>
      <c r="Q316" s="113"/>
      <c r="R316" s="113"/>
      <c r="S316" s="113"/>
      <c r="T316" s="113"/>
      <c r="U316" s="113"/>
      <c r="V316" s="113"/>
      <c r="W316" s="113"/>
      <c r="X316" s="113"/>
      <c r="Y316" s="113"/>
      <c r="Z316" s="113"/>
    </row>
    <row r="317" spans="1:26" ht="13.5" customHeight="1">
      <c r="A317" s="113"/>
      <c r="B317" s="113"/>
      <c r="C317" s="113"/>
      <c r="D317" s="114"/>
      <c r="E317" s="115"/>
      <c r="F317" s="115"/>
      <c r="G317" s="115"/>
      <c r="H317" s="115"/>
      <c r="I317" s="115"/>
      <c r="J317" s="115"/>
      <c r="K317" s="113"/>
      <c r="L317" s="113"/>
      <c r="M317" s="113"/>
      <c r="N317" s="113"/>
      <c r="O317" s="113"/>
      <c r="P317" s="113"/>
      <c r="Q317" s="113"/>
      <c r="R317" s="113"/>
      <c r="S317" s="113"/>
      <c r="T317" s="113"/>
      <c r="U317" s="113"/>
      <c r="V317" s="113"/>
      <c r="W317" s="113"/>
      <c r="X317" s="113"/>
      <c r="Y317" s="113"/>
      <c r="Z317" s="113"/>
    </row>
    <row r="318" spans="1:26" ht="13.5" customHeight="1">
      <c r="A318" s="113"/>
      <c r="B318" s="113"/>
      <c r="C318" s="113"/>
      <c r="D318" s="114"/>
      <c r="E318" s="115"/>
      <c r="F318" s="115"/>
      <c r="G318" s="115"/>
      <c r="H318" s="115"/>
      <c r="I318" s="115"/>
      <c r="J318" s="115"/>
      <c r="K318" s="113"/>
      <c r="L318" s="113"/>
      <c r="M318" s="113"/>
      <c r="N318" s="113"/>
      <c r="O318" s="113"/>
      <c r="P318" s="113"/>
      <c r="Q318" s="113"/>
      <c r="R318" s="113"/>
      <c r="S318" s="113"/>
      <c r="T318" s="113"/>
      <c r="U318" s="113"/>
      <c r="V318" s="113"/>
      <c r="W318" s="113"/>
      <c r="X318" s="113"/>
      <c r="Y318" s="113"/>
      <c r="Z318" s="113"/>
    </row>
    <row r="319" spans="1:26" ht="13.5" customHeight="1">
      <c r="A319" s="113"/>
      <c r="B319" s="113"/>
      <c r="C319" s="113"/>
      <c r="D319" s="114"/>
      <c r="E319" s="115"/>
      <c r="F319" s="115"/>
      <c r="G319" s="115"/>
      <c r="H319" s="115"/>
      <c r="I319" s="115"/>
      <c r="J319" s="115"/>
      <c r="K319" s="113"/>
      <c r="L319" s="113"/>
      <c r="M319" s="113"/>
      <c r="N319" s="113"/>
      <c r="O319" s="113"/>
      <c r="P319" s="113"/>
      <c r="Q319" s="113"/>
      <c r="R319" s="113"/>
      <c r="S319" s="113"/>
      <c r="T319" s="113"/>
      <c r="U319" s="113"/>
      <c r="V319" s="113"/>
      <c r="W319" s="113"/>
      <c r="X319" s="113"/>
      <c r="Y319" s="113"/>
      <c r="Z319" s="113"/>
    </row>
    <row r="320" spans="1:26" ht="13.5" customHeight="1">
      <c r="A320" s="113"/>
      <c r="B320" s="113"/>
      <c r="C320" s="113"/>
      <c r="D320" s="114"/>
      <c r="E320" s="115"/>
      <c r="F320" s="115"/>
      <c r="G320" s="115"/>
      <c r="H320" s="115"/>
      <c r="I320" s="115"/>
      <c r="J320" s="115"/>
      <c r="K320" s="113"/>
      <c r="L320" s="113"/>
      <c r="M320" s="113"/>
      <c r="N320" s="113"/>
      <c r="O320" s="113"/>
      <c r="P320" s="113"/>
      <c r="Q320" s="113"/>
      <c r="R320" s="113"/>
      <c r="S320" s="113"/>
      <c r="T320" s="113"/>
      <c r="U320" s="113"/>
      <c r="V320" s="113"/>
      <c r="W320" s="113"/>
      <c r="X320" s="113"/>
      <c r="Y320" s="113"/>
      <c r="Z320" s="113"/>
    </row>
    <row r="321" spans="1:26" ht="13.5" customHeight="1">
      <c r="A321" s="113"/>
      <c r="B321" s="113"/>
      <c r="C321" s="113"/>
      <c r="D321" s="114"/>
      <c r="E321" s="115"/>
      <c r="F321" s="115"/>
      <c r="G321" s="115"/>
      <c r="H321" s="115"/>
      <c r="I321" s="115"/>
      <c r="J321" s="115"/>
      <c r="K321" s="113"/>
      <c r="L321" s="113"/>
      <c r="M321" s="113"/>
      <c r="N321" s="113"/>
      <c r="O321" s="113"/>
      <c r="P321" s="113"/>
      <c r="Q321" s="113"/>
      <c r="R321" s="113"/>
      <c r="S321" s="113"/>
      <c r="T321" s="113"/>
      <c r="U321" s="113"/>
      <c r="V321" s="113"/>
      <c r="W321" s="113"/>
      <c r="X321" s="113"/>
      <c r="Y321" s="113"/>
      <c r="Z321" s="113"/>
    </row>
    <row r="322" spans="1:26" ht="13.5" customHeight="1">
      <c r="A322" s="113"/>
      <c r="B322" s="113"/>
      <c r="C322" s="113"/>
      <c r="D322" s="114"/>
      <c r="E322" s="115"/>
      <c r="F322" s="115"/>
      <c r="G322" s="115"/>
      <c r="H322" s="115"/>
      <c r="I322" s="115"/>
      <c r="J322" s="115"/>
      <c r="K322" s="113"/>
      <c r="L322" s="113"/>
      <c r="M322" s="113"/>
      <c r="N322" s="113"/>
      <c r="O322" s="113"/>
      <c r="P322" s="113"/>
      <c r="Q322" s="113"/>
      <c r="R322" s="113"/>
      <c r="S322" s="113"/>
      <c r="T322" s="113"/>
      <c r="U322" s="113"/>
      <c r="V322" s="113"/>
      <c r="W322" s="113"/>
      <c r="X322" s="113"/>
      <c r="Y322" s="113"/>
      <c r="Z322" s="113"/>
    </row>
    <row r="323" spans="1:26" ht="13.5" customHeight="1">
      <c r="A323" s="113"/>
      <c r="B323" s="113"/>
      <c r="C323" s="113"/>
      <c r="D323" s="114"/>
      <c r="E323" s="115"/>
      <c r="F323" s="115"/>
      <c r="G323" s="115"/>
      <c r="H323" s="115"/>
      <c r="I323" s="115"/>
      <c r="J323" s="115"/>
      <c r="K323" s="113"/>
      <c r="L323" s="113"/>
      <c r="M323" s="113"/>
      <c r="N323" s="113"/>
      <c r="O323" s="113"/>
      <c r="P323" s="113"/>
      <c r="Q323" s="113"/>
      <c r="R323" s="113"/>
      <c r="S323" s="113"/>
      <c r="T323" s="113"/>
      <c r="U323" s="113"/>
      <c r="V323" s="113"/>
      <c r="W323" s="113"/>
      <c r="X323" s="113"/>
      <c r="Y323" s="113"/>
      <c r="Z323" s="113"/>
    </row>
    <row r="324" spans="1:26" ht="13.5" customHeight="1">
      <c r="A324" s="113"/>
      <c r="B324" s="113"/>
      <c r="C324" s="113"/>
      <c r="D324" s="114"/>
      <c r="E324" s="115"/>
      <c r="F324" s="115"/>
      <c r="G324" s="115"/>
      <c r="H324" s="115"/>
      <c r="I324" s="115"/>
      <c r="J324" s="115"/>
      <c r="K324" s="113"/>
      <c r="L324" s="113"/>
      <c r="M324" s="113"/>
      <c r="N324" s="113"/>
      <c r="O324" s="113"/>
      <c r="P324" s="113"/>
      <c r="Q324" s="113"/>
      <c r="R324" s="113"/>
      <c r="S324" s="113"/>
      <c r="T324" s="113"/>
      <c r="U324" s="113"/>
      <c r="V324" s="113"/>
      <c r="W324" s="113"/>
      <c r="X324" s="113"/>
      <c r="Y324" s="113"/>
      <c r="Z324" s="113"/>
    </row>
    <row r="325" spans="1:26" ht="13.5" customHeight="1">
      <c r="A325" s="113"/>
      <c r="B325" s="113"/>
      <c r="C325" s="113"/>
      <c r="D325" s="114"/>
      <c r="E325" s="115"/>
      <c r="F325" s="115"/>
      <c r="G325" s="115"/>
      <c r="H325" s="115"/>
      <c r="I325" s="115"/>
      <c r="J325" s="115"/>
      <c r="K325" s="113"/>
      <c r="L325" s="113"/>
      <c r="M325" s="113"/>
      <c r="N325" s="113"/>
      <c r="O325" s="113"/>
      <c r="P325" s="113"/>
      <c r="Q325" s="113"/>
      <c r="R325" s="113"/>
      <c r="S325" s="113"/>
      <c r="T325" s="113"/>
      <c r="U325" s="113"/>
      <c r="V325" s="113"/>
      <c r="W325" s="113"/>
      <c r="X325" s="113"/>
      <c r="Y325" s="113"/>
      <c r="Z325" s="113"/>
    </row>
    <row r="326" spans="1:26" ht="13.5" customHeight="1">
      <c r="A326" s="113"/>
      <c r="B326" s="113"/>
      <c r="C326" s="113"/>
      <c r="D326" s="114"/>
      <c r="E326" s="115"/>
      <c r="F326" s="115"/>
      <c r="G326" s="115"/>
      <c r="H326" s="115"/>
      <c r="I326" s="115"/>
      <c r="J326" s="115"/>
      <c r="K326" s="113"/>
      <c r="L326" s="113"/>
      <c r="M326" s="113"/>
      <c r="N326" s="113"/>
      <c r="O326" s="113"/>
      <c r="P326" s="113"/>
      <c r="Q326" s="113"/>
      <c r="R326" s="113"/>
      <c r="S326" s="113"/>
      <c r="T326" s="113"/>
      <c r="U326" s="113"/>
      <c r="V326" s="113"/>
      <c r="W326" s="113"/>
      <c r="X326" s="113"/>
      <c r="Y326" s="113"/>
      <c r="Z326" s="113"/>
    </row>
    <row r="327" spans="1:26" ht="13.5" customHeight="1">
      <c r="A327" s="113"/>
      <c r="B327" s="113"/>
      <c r="C327" s="113"/>
      <c r="D327" s="114"/>
      <c r="E327" s="115"/>
      <c r="F327" s="115"/>
      <c r="G327" s="115"/>
      <c r="H327" s="115"/>
      <c r="I327" s="115"/>
      <c r="J327" s="115"/>
      <c r="K327" s="113"/>
      <c r="L327" s="113"/>
      <c r="M327" s="113"/>
      <c r="N327" s="113"/>
      <c r="O327" s="113"/>
      <c r="P327" s="113"/>
      <c r="Q327" s="113"/>
      <c r="R327" s="113"/>
      <c r="S327" s="113"/>
      <c r="T327" s="113"/>
      <c r="U327" s="113"/>
      <c r="V327" s="113"/>
      <c r="W327" s="113"/>
      <c r="X327" s="113"/>
      <c r="Y327" s="113"/>
      <c r="Z327" s="113"/>
    </row>
    <row r="328" spans="1:26" ht="13.5" customHeight="1">
      <c r="A328" s="113"/>
      <c r="B328" s="113"/>
      <c r="C328" s="113"/>
      <c r="D328" s="114"/>
      <c r="E328" s="115"/>
      <c r="F328" s="115"/>
      <c r="G328" s="115"/>
      <c r="H328" s="115"/>
      <c r="I328" s="115"/>
      <c r="J328" s="115"/>
      <c r="K328" s="113"/>
      <c r="L328" s="113"/>
      <c r="M328" s="113"/>
      <c r="N328" s="113"/>
      <c r="O328" s="113"/>
      <c r="P328" s="113"/>
      <c r="Q328" s="113"/>
      <c r="R328" s="113"/>
      <c r="S328" s="113"/>
      <c r="T328" s="113"/>
      <c r="U328" s="113"/>
      <c r="V328" s="113"/>
      <c r="W328" s="113"/>
      <c r="X328" s="113"/>
      <c r="Y328" s="113"/>
      <c r="Z328" s="113"/>
    </row>
    <row r="329" spans="1:26" ht="13.5" customHeight="1">
      <c r="A329" s="113"/>
      <c r="B329" s="113"/>
      <c r="C329" s="113"/>
      <c r="D329" s="114"/>
      <c r="E329" s="115"/>
      <c r="F329" s="115"/>
      <c r="G329" s="115"/>
      <c r="H329" s="115"/>
      <c r="I329" s="115"/>
      <c r="J329" s="115"/>
      <c r="K329" s="113"/>
      <c r="L329" s="113"/>
      <c r="M329" s="113"/>
      <c r="N329" s="113"/>
      <c r="O329" s="113"/>
      <c r="P329" s="113"/>
      <c r="Q329" s="113"/>
      <c r="R329" s="113"/>
      <c r="S329" s="113"/>
      <c r="T329" s="113"/>
      <c r="U329" s="113"/>
      <c r="V329" s="113"/>
      <c r="W329" s="113"/>
      <c r="X329" s="113"/>
      <c r="Y329" s="113"/>
      <c r="Z329" s="113"/>
    </row>
    <row r="330" spans="1:26" ht="13.5" customHeight="1">
      <c r="A330" s="113"/>
      <c r="B330" s="113"/>
      <c r="C330" s="113"/>
      <c r="D330" s="114"/>
      <c r="E330" s="115"/>
      <c r="F330" s="115"/>
      <c r="G330" s="115"/>
      <c r="H330" s="115"/>
      <c r="I330" s="115"/>
      <c r="J330" s="115"/>
      <c r="K330" s="113"/>
      <c r="L330" s="113"/>
      <c r="M330" s="113"/>
      <c r="N330" s="113"/>
      <c r="O330" s="113"/>
      <c r="P330" s="113"/>
      <c r="Q330" s="113"/>
      <c r="R330" s="113"/>
      <c r="S330" s="113"/>
      <c r="T330" s="113"/>
      <c r="U330" s="113"/>
      <c r="V330" s="113"/>
      <c r="W330" s="113"/>
      <c r="X330" s="113"/>
      <c r="Y330" s="113"/>
      <c r="Z330" s="113"/>
    </row>
    <row r="331" spans="1:26" ht="13.5" customHeight="1">
      <c r="A331" s="113"/>
      <c r="B331" s="113"/>
      <c r="C331" s="113"/>
      <c r="D331" s="114"/>
      <c r="E331" s="115"/>
      <c r="F331" s="115"/>
      <c r="G331" s="115"/>
      <c r="H331" s="115"/>
      <c r="I331" s="115"/>
      <c r="J331" s="115"/>
      <c r="K331" s="113"/>
      <c r="L331" s="113"/>
      <c r="M331" s="113"/>
      <c r="N331" s="113"/>
      <c r="O331" s="113"/>
      <c r="P331" s="113"/>
      <c r="Q331" s="113"/>
      <c r="R331" s="113"/>
      <c r="S331" s="113"/>
      <c r="T331" s="113"/>
      <c r="U331" s="113"/>
      <c r="V331" s="113"/>
      <c r="W331" s="113"/>
      <c r="X331" s="113"/>
      <c r="Y331" s="113"/>
      <c r="Z331" s="113"/>
    </row>
    <row r="332" spans="1:26" ht="13.5" customHeight="1">
      <c r="A332" s="113"/>
      <c r="B332" s="113"/>
      <c r="C332" s="113"/>
      <c r="D332" s="114"/>
      <c r="E332" s="115"/>
      <c r="F332" s="115"/>
      <c r="G332" s="115"/>
      <c r="H332" s="115"/>
      <c r="I332" s="115"/>
      <c r="J332" s="115"/>
      <c r="K332" s="113"/>
      <c r="L332" s="113"/>
      <c r="M332" s="113"/>
      <c r="N332" s="113"/>
      <c r="O332" s="113"/>
      <c r="P332" s="113"/>
      <c r="Q332" s="113"/>
      <c r="R332" s="113"/>
      <c r="S332" s="113"/>
      <c r="T332" s="113"/>
      <c r="U332" s="113"/>
      <c r="V332" s="113"/>
      <c r="W332" s="113"/>
      <c r="X332" s="113"/>
      <c r="Y332" s="113"/>
      <c r="Z332" s="113"/>
    </row>
    <row r="333" spans="1:26" ht="13.5" customHeight="1">
      <c r="A333" s="113"/>
      <c r="B333" s="113"/>
      <c r="C333" s="113"/>
      <c r="D333" s="114"/>
      <c r="E333" s="115"/>
      <c r="F333" s="115"/>
      <c r="G333" s="115"/>
      <c r="H333" s="115"/>
      <c r="I333" s="115"/>
      <c r="J333" s="115"/>
      <c r="K333" s="113"/>
      <c r="L333" s="113"/>
      <c r="M333" s="113"/>
      <c r="N333" s="113"/>
      <c r="O333" s="113"/>
      <c r="P333" s="113"/>
      <c r="Q333" s="113"/>
      <c r="R333" s="113"/>
      <c r="S333" s="113"/>
      <c r="T333" s="113"/>
      <c r="U333" s="113"/>
      <c r="V333" s="113"/>
      <c r="W333" s="113"/>
      <c r="X333" s="113"/>
      <c r="Y333" s="113"/>
      <c r="Z333" s="113"/>
    </row>
    <row r="334" spans="1:26" ht="13.5" customHeight="1">
      <c r="A334" s="113"/>
      <c r="B334" s="113"/>
      <c r="C334" s="113"/>
      <c r="D334" s="114"/>
      <c r="E334" s="115"/>
      <c r="F334" s="115"/>
      <c r="G334" s="115"/>
      <c r="H334" s="115"/>
      <c r="I334" s="115"/>
      <c r="J334" s="115"/>
      <c r="K334" s="113"/>
      <c r="L334" s="113"/>
      <c r="M334" s="113"/>
      <c r="N334" s="113"/>
      <c r="O334" s="113"/>
      <c r="P334" s="113"/>
      <c r="Q334" s="113"/>
      <c r="R334" s="113"/>
      <c r="S334" s="113"/>
      <c r="T334" s="113"/>
      <c r="U334" s="113"/>
      <c r="V334" s="113"/>
      <c r="W334" s="113"/>
      <c r="X334" s="113"/>
      <c r="Y334" s="113"/>
      <c r="Z334" s="113"/>
    </row>
    <row r="335" spans="1:26" ht="13.5" customHeight="1">
      <c r="A335" s="113"/>
      <c r="B335" s="113"/>
      <c r="C335" s="113"/>
      <c r="D335" s="114"/>
      <c r="E335" s="115"/>
      <c r="F335" s="115"/>
      <c r="G335" s="115"/>
      <c r="H335" s="115"/>
      <c r="I335" s="115"/>
      <c r="J335" s="115"/>
      <c r="K335" s="113"/>
      <c r="L335" s="113"/>
      <c r="M335" s="113"/>
      <c r="N335" s="113"/>
      <c r="O335" s="113"/>
      <c r="P335" s="113"/>
      <c r="Q335" s="113"/>
      <c r="R335" s="113"/>
      <c r="S335" s="113"/>
      <c r="T335" s="113"/>
      <c r="U335" s="113"/>
      <c r="V335" s="113"/>
      <c r="W335" s="113"/>
      <c r="X335" s="113"/>
      <c r="Y335" s="113"/>
      <c r="Z335" s="113"/>
    </row>
    <row r="336" spans="1:26" ht="13.5" customHeight="1">
      <c r="A336" s="113"/>
      <c r="B336" s="113"/>
      <c r="C336" s="113"/>
      <c r="D336" s="114"/>
      <c r="E336" s="115"/>
      <c r="F336" s="115"/>
      <c r="G336" s="115"/>
      <c r="H336" s="115"/>
      <c r="I336" s="115"/>
      <c r="J336" s="115"/>
      <c r="K336" s="113"/>
      <c r="L336" s="113"/>
      <c r="M336" s="113"/>
      <c r="N336" s="113"/>
      <c r="O336" s="113"/>
      <c r="P336" s="113"/>
      <c r="Q336" s="113"/>
      <c r="R336" s="113"/>
      <c r="S336" s="113"/>
      <c r="T336" s="113"/>
      <c r="U336" s="113"/>
      <c r="V336" s="113"/>
      <c r="W336" s="113"/>
      <c r="X336" s="113"/>
      <c r="Y336" s="113"/>
      <c r="Z336" s="113"/>
    </row>
    <row r="337" spans="1:26" ht="13.5" customHeight="1">
      <c r="A337" s="113"/>
      <c r="B337" s="113"/>
      <c r="C337" s="113"/>
      <c r="D337" s="114"/>
      <c r="E337" s="115"/>
      <c r="F337" s="115"/>
      <c r="G337" s="115"/>
      <c r="H337" s="115"/>
      <c r="I337" s="115"/>
      <c r="J337" s="115"/>
      <c r="K337" s="113"/>
      <c r="L337" s="113"/>
      <c r="M337" s="113"/>
      <c r="N337" s="113"/>
      <c r="O337" s="113"/>
      <c r="P337" s="113"/>
      <c r="Q337" s="113"/>
      <c r="R337" s="113"/>
      <c r="S337" s="113"/>
      <c r="T337" s="113"/>
      <c r="U337" s="113"/>
      <c r="V337" s="113"/>
      <c r="W337" s="113"/>
      <c r="X337" s="113"/>
      <c r="Y337" s="113"/>
      <c r="Z337" s="113"/>
    </row>
    <row r="338" spans="1:26" ht="13.5" customHeight="1">
      <c r="A338" s="113"/>
      <c r="B338" s="113"/>
      <c r="C338" s="113"/>
      <c r="D338" s="114"/>
      <c r="E338" s="115"/>
      <c r="F338" s="115"/>
      <c r="G338" s="115"/>
      <c r="H338" s="115"/>
      <c r="I338" s="115"/>
      <c r="J338" s="115"/>
      <c r="K338" s="113"/>
      <c r="L338" s="113"/>
      <c r="M338" s="113"/>
      <c r="N338" s="113"/>
      <c r="O338" s="113"/>
      <c r="P338" s="113"/>
      <c r="Q338" s="113"/>
      <c r="R338" s="113"/>
      <c r="S338" s="113"/>
      <c r="T338" s="113"/>
      <c r="U338" s="113"/>
      <c r="V338" s="113"/>
      <c r="W338" s="113"/>
      <c r="X338" s="113"/>
      <c r="Y338" s="113"/>
      <c r="Z338" s="113"/>
    </row>
    <row r="339" spans="1:26" ht="13.5" customHeight="1">
      <c r="A339" s="113"/>
      <c r="B339" s="113"/>
      <c r="C339" s="113"/>
      <c r="D339" s="114"/>
      <c r="E339" s="115"/>
      <c r="F339" s="115"/>
      <c r="G339" s="115"/>
      <c r="H339" s="115"/>
      <c r="I339" s="115"/>
      <c r="J339" s="115"/>
      <c r="K339" s="113"/>
      <c r="L339" s="113"/>
      <c r="M339" s="113"/>
      <c r="N339" s="113"/>
      <c r="O339" s="113"/>
      <c r="P339" s="113"/>
      <c r="Q339" s="113"/>
      <c r="R339" s="113"/>
      <c r="S339" s="113"/>
      <c r="T339" s="113"/>
      <c r="U339" s="113"/>
      <c r="V339" s="113"/>
      <c r="W339" s="113"/>
      <c r="X339" s="113"/>
      <c r="Y339" s="113"/>
      <c r="Z339" s="113"/>
    </row>
    <row r="340" spans="1:26" ht="13.5" customHeight="1">
      <c r="A340" s="113"/>
      <c r="B340" s="113"/>
      <c r="C340" s="113"/>
      <c r="D340" s="114"/>
      <c r="E340" s="115"/>
      <c r="F340" s="115"/>
      <c r="G340" s="115"/>
      <c r="H340" s="115"/>
      <c r="I340" s="115"/>
      <c r="J340" s="115"/>
      <c r="K340" s="113"/>
      <c r="L340" s="113"/>
      <c r="M340" s="113"/>
      <c r="N340" s="113"/>
      <c r="O340" s="113"/>
      <c r="P340" s="113"/>
      <c r="Q340" s="113"/>
      <c r="R340" s="113"/>
      <c r="S340" s="113"/>
      <c r="T340" s="113"/>
      <c r="U340" s="113"/>
      <c r="V340" s="113"/>
      <c r="W340" s="113"/>
      <c r="X340" s="113"/>
      <c r="Y340" s="113"/>
      <c r="Z340" s="113"/>
    </row>
    <row r="341" spans="1:26" ht="13.5" customHeight="1">
      <c r="A341" s="113"/>
      <c r="B341" s="113"/>
      <c r="C341" s="113"/>
      <c r="D341" s="114"/>
      <c r="E341" s="115"/>
      <c r="F341" s="115"/>
      <c r="G341" s="115"/>
      <c r="H341" s="115"/>
      <c r="I341" s="115"/>
      <c r="J341" s="115"/>
      <c r="K341" s="113"/>
      <c r="L341" s="113"/>
      <c r="M341" s="113"/>
      <c r="N341" s="113"/>
      <c r="O341" s="113"/>
      <c r="P341" s="113"/>
      <c r="Q341" s="113"/>
      <c r="R341" s="113"/>
      <c r="S341" s="113"/>
      <c r="T341" s="113"/>
      <c r="U341" s="113"/>
      <c r="V341" s="113"/>
      <c r="W341" s="113"/>
      <c r="X341" s="113"/>
      <c r="Y341" s="113"/>
      <c r="Z341" s="113"/>
    </row>
    <row r="342" spans="1:26" ht="13.5" customHeight="1">
      <c r="A342" s="113"/>
      <c r="B342" s="113"/>
      <c r="C342" s="113"/>
      <c r="D342" s="114"/>
      <c r="E342" s="115"/>
      <c r="F342" s="115"/>
      <c r="G342" s="115"/>
      <c r="H342" s="115"/>
      <c r="I342" s="115"/>
      <c r="J342" s="115"/>
      <c r="K342" s="113"/>
      <c r="L342" s="113"/>
      <c r="M342" s="113"/>
      <c r="N342" s="113"/>
      <c r="O342" s="113"/>
      <c r="P342" s="113"/>
      <c r="Q342" s="113"/>
      <c r="R342" s="113"/>
      <c r="S342" s="113"/>
      <c r="T342" s="113"/>
      <c r="U342" s="113"/>
      <c r="V342" s="113"/>
      <c r="W342" s="113"/>
      <c r="X342" s="113"/>
      <c r="Y342" s="113"/>
      <c r="Z342" s="113"/>
    </row>
    <row r="343" spans="1:26" ht="13.5" customHeight="1">
      <c r="A343" s="113"/>
      <c r="B343" s="113"/>
      <c r="C343" s="113"/>
      <c r="D343" s="114"/>
      <c r="E343" s="115"/>
      <c r="F343" s="115"/>
      <c r="G343" s="115"/>
      <c r="H343" s="115"/>
      <c r="I343" s="115"/>
      <c r="J343" s="115"/>
      <c r="K343" s="113"/>
      <c r="L343" s="113"/>
      <c r="M343" s="113"/>
      <c r="N343" s="113"/>
      <c r="O343" s="113"/>
      <c r="P343" s="113"/>
      <c r="Q343" s="113"/>
      <c r="R343" s="113"/>
      <c r="S343" s="113"/>
      <c r="T343" s="113"/>
      <c r="U343" s="113"/>
      <c r="V343" s="113"/>
      <c r="W343" s="113"/>
      <c r="X343" s="113"/>
      <c r="Y343" s="113"/>
      <c r="Z343" s="113"/>
    </row>
    <row r="344" spans="1:26" ht="13.5" customHeight="1">
      <c r="A344" s="113"/>
      <c r="B344" s="113"/>
      <c r="C344" s="113"/>
      <c r="D344" s="114"/>
      <c r="E344" s="115"/>
      <c r="F344" s="115"/>
      <c r="G344" s="115"/>
      <c r="H344" s="115"/>
      <c r="I344" s="115"/>
      <c r="J344" s="115"/>
      <c r="K344" s="113"/>
      <c r="L344" s="113"/>
      <c r="M344" s="113"/>
      <c r="N344" s="113"/>
      <c r="O344" s="113"/>
      <c r="P344" s="113"/>
      <c r="Q344" s="113"/>
      <c r="R344" s="113"/>
      <c r="S344" s="113"/>
      <c r="T344" s="113"/>
      <c r="U344" s="113"/>
      <c r="V344" s="113"/>
      <c r="W344" s="113"/>
      <c r="X344" s="113"/>
      <c r="Y344" s="113"/>
      <c r="Z344" s="113"/>
    </row>
    <row r="345" spans="1:26" ht="13.5" customHeight="1">
      <c r="A345" s="113"/>
      <c r="B345" s="113"/>
      <c r="C345" s="113"/>
      <c r="D345" s="114"/>
      <c r="E345" s="115"/>
      <c r="F345" s="115"/>
      <c r="G345" s="115"/>
      <c r="H345" s="115"/>
      <c r="I345" s="115"/>
      <c r="J345" s="115"/>
      <c r="K345" s="113"/>
      <c r="L345" s="113"/>
      <c r="M345" s="113"/>
      <c r="N345" s="113"/>
      <c r="O345" s="113"/>
      <c r="P345" s="113"/>
      <c r="Q345" s="113"/>
      <c r="R345" s="113"/>
      <c r="S345" s="113"/>
      <c r="T345" s="113"/>
      <c r="U345" s="113"/>
      <c r="V345" s="113"/>
      <c r="W345" s="113"/>
      <c r="X345" s="113"/>
      <c r="Y345" s="113"/>
      <c r="Z345" s="113"/>
    </row>
    <row r="346" spans="1:26" ht="13.5" customHeight="1">
      <c r="A346" s="113"/>
      <c r="B346" s="113"/>
      <c r="C346" s="113"/>
      <c r="D346" s="114"/>
      <c r="E346" s="115"/>
      <c r="F346" s="115"/>
      <c r="G346" s="115"/>
      <c r="H346" s="115"/>
      <c r="I346" s="115"/>
      <c r="J346" s="115"/>
      <c r="K346" s="113"/>
      <c r="L346" s="113"/>
      <c r="M346" s="113"/>
      <c r="N346" s="113"/>
      <c r="O346" s="113"/>
      <c r="P346" s="113"/>
      <c r="Q346" s="113"/>
      <c r="R346" s="113"/>
      <c r="S346" s="113"/>
      <c r="T346" s="113"/>
      <c r="U346" s="113"/>
      <c r="V346" s="113"/>
      <c r="W346" s="113"/>
      <c r="X346" s="113"/>
      <c r="Y346" s="113"/>
      <c r="Z346" s="113"/>
    </row>
    <row r="347" spans="1:26" ht="13.5" customHeight="1">
      <c r="A347" s="113"/>
      <c r="B347" s="113"/>
      <c r="C347" s="113"/>
      <c r="D347" s="114"/>
      <c r="E347" s="115"/>
      <c r="F347" s="115"/>
      <c r="G347" s="115"/>
      <c r="H347" s="115"/>
      <c r="I347" s="115"/>
      <c r="J347" s="115"/>
      <c r="K347" s="113"/>
      <c r="L347" s="113"/>
      <c r="M347" s="113"/>
      <c r="N347" s="113"/>
      <c r="O347" s="113"/>
      <c r="P347" s="113"/>
      <c r="Q347" s="113"/>
      <c r="R347" s="113"/>
      <c r="S347" s="113"/>
      <c r="T347" s="113"/>
      <c r="U347" s="113"/>
      <c r="V347" s="113"/>
      <c r="W347" s="113"/>
      <c r="X347" s="113"/>
      <c r="Y347" s="113"/>
      <c r="Z347" s="113"/>
    </row>
    <row r="348" spans="1:26" ht="13.5" customHeight="1">
      <c r="A348" s="113"/>
      <c r="B348" s="113"/>
      <c r="C348" s="113"/>
      <c r="D348" s="114"/>
      <c r="E348" s="115"/>
      <c r="F348" s="115"/>
      <c r="G348" s="115"/>
      <c r="H348" s="115"/>
      <c r="I348" s="115"/>
      <c r="J348" s="115"/>
      <c r="K348" s="113"/>
      <c r="L348" s="113"/>
      <c r="M348" s="113"/>
      <c r="N348" s="113"/>
      <c r="O348" s="113"/>
      <c r="P348" s="113"/>
      <c r="Q348" s="113"/>
      <c r="R348" s="113"/>
      <c r="S348" s="113"/>
      <c r="T348" s="113"/>
      <c r="U348" s="113"/>
      <c r="V348" s="113"/>
      <c r="W348" s="113"/>
      <c r="X348" s="113"/>
      <c r="Y348" s="113"/>
      <c r="Z348" s="113"/>
    </row>
    <row r="349" spans="1:26" ht="13.5" customHeight="1">
      <c r="A349" s="113"/>
      <c r="B349" s="113"/>
      <c r="C349" s="113"/>
      <c r="D349" s="114"/>
      <c r="E349" s="115"/>
      <c r="F349" s="115"/>
      <c r="G349" s="115"/>
      <c r="H349" s="115"/>
      <c r="I349" s="115"/>
      <c r="J349" s="115"/>
      <c r="K349" s="113"/>
      <c r="L349" s="113"/>
      <c r="M349" s="113"/>
      <c r="N349" s="113"/>
      <c r="O349" s="113"/>
      <c r="P349" s="113"/>
      <c r="Q349" s="113"/>
      <c r="R349" s="113"/>
      <c r="S349" s="113"/>
      <c r="T349" s="113"/>
      <c r="U349" s="113"/>
      <c r="V349" s="113"/>
      <c r="W349" s="113"/>
      <c r="X349" s="113"/>
      <c r="Y349" s="113"/>
      <c r="Z349" s="113"/>
    </row>
    <row r="350" spans="1:26" ht="13.5" customHeight="1">
      <c r="A350" s="113"/>
      <c r="B350" s="113"/>
      <c r="C350" s="113"/>
      <c r="D350" s="114"/>
      <c r="E350" s="115"/>
      <c r="F350" s="115"/>
      <c r="G350" s="115"/>
      <c r="H350" s="115"/>
      <c r="I350" s="115"/>
      <c r="J350" s="115"/>
      <c r="K350" s="113"/>
      <c r="L350" s="113"/>
      <c r="M350" s="113"/>
      <c r="N350" s="113"/>
      <c r="O350" s="113"/>
      <c r="P350" s="113"/>
      <c r="Q350" s="113"/>
      <c r="R350" s="113"/>
      <c r="S350" s="113"/>
      <c r="T350" s="113"/>
      <c r="U350" s="113"/>
      <c r="V350" s="113"/>
      <c r="W350" s="113"/>
      <c r="X350" s="113"/>
      <c r="Y350" s="113"/>
      <c r="Z350" s="113"/>
    </row>
    <row r="351" spans="1:26" ht="13.5" customHeight="1">
      <c r="A351" s="113"/>
      <c r="B351" s="113"/>
      <c r="C351" s="113"/>
      <c r="D351" s="114"/>
      <c r="E351" s="115"/>
      <c r="F351" s="115"/>
      <c r="G351" s="115"/>
      <c r="H351" s="115"/>
      <c r="I351" s="115"/>
      <c r="J351" s="115"/>
      <c r="K351" s="113"/>
      <c r="L351" s="113"/>
      <c r="M351" s="113"/>
      <c r="N351" s="113"/>
      <c r="O351" s="113"/>
      <c r="P351" s="113"/>
      <c r="Q351" s="113"/>
      <c r="R351" s="113"/>
      <c r="S351" s="113"/>
      <c r="T351" s="113"/>
      <c r="U351" s="113"/>
      <c r="V351" s="113"/>
      <c r="W351" s="113"/>
      <c r="X351" s="113"/>
      <c r="Y351" s="113"/>
      <c r="Z351" s="113"/>
    </row>
    <row r="352" spans="1:26" ht="13.5" customHeight="1">
      <c r="A352" s="113"/>
      <c r="B352" s="113"/>
      <c r="C352" s="113"/>
      <c r="D352" s="114"/>
      <c r="E352" s="115"/>
      <c r="F352" s="115"/>
      <c r="G352" s="115"/>
      <c r="H352" s="115"/>
      <c r="I352" s="115"/>
      <c r="J352" s="115"/>
      <c r="K352" s="113"/>
      <c r="L352" s="113"/>
      <c r="M352" s="113"/>
      <c r="N352" s="113"/>
      <c r="O352" s="113"/>
      <c r="P352" s="113"/>
      <c r="Q352" s="113"/>
      <c r="R352" s="113"/>
      <c r="S352" s="113"/>
      <c r="T352" s="113"/>
      <c r="U352" s="113"/>
      <c r="V352" s="113"/>
      <c r="W352" s="113"/>
      <c r="X352" s="113"/>
      <c r="Y352" s="113"/>
      <c r="Z352" s="113"/>
    </row>
    <row r="353" spans="1:26" ht="13.5" customHeight="1">
      <c r="A353" s="113"/>
      <c r="B353" s="113"/>
      <c r="C353" s="113"/>
      <c r="D353" s="114"/>
      <c r="E353" s="115"/>
      <c r="F353" s="115"/>
      <c r="G353" s="115"/>
      <c r="H353" s="115"/>
      <c r="I353" s="115"/>
      <c r="J353" s="115"/>
      <c r="K353" s="113"/>
      <c r="L353" s="113"/>
      <c r="M353" s="113"/>
      <c r="N353" s="113"/>
      <c r="O353" s="113"/>
      <c r="P353" s="113"/>
      <c r="Q353" s="113"/>
      <c r="R353" s="113"/>
      <c r="S353" s="113"/>
      <c r="T353" s="113"/>
      <c r="U353" s="113"/>
      <c r="V353" s="113"/>
      <c r="W353" s="113"/>
      <c r="X353" s="113"/>
      <c r="Y353" s="113"/>
      <c r="Z353" s="113"/>
    </row>
    <row r="354" spans="1:26" ht="13.5" customHeight="1">
      <c r="A354" s="113"/>
      <c r="B354" s="113"/>
      <c r="C354" s="113"/>
      <c r="D354" s="114"/>
      <c r="E354" s="115"/>
      <c r="F354" s="115"/>
      <c r="G354" s="115"/>
      <c r="H354" s="115"/>
      <c r="I354" s="115"/>
      <c r="J354" s="115"/>
      <c r="K354" s="113"/>
      <c r="L354" s="113"/>
      <c r="M354" s="113"/>
      <c r="N354" s="113"/>
      <c r="O354" s="113"/>
      <c r="P354" s="113"/>
      <c r="Q354" s="113"/>
      <c r="R354" s="113"/>
      <c r="S354" s="113"/>
      <c r="T354" s="113"/>
      <c r="U354" s="113"/>
      <c r="V354" s="113"/>
      <c r="W354" s="113"/>
      <c r="X354" s="113"/>
      <c r="Y354" s="113"/>
      <c r="Z354" s="113"/>
    </row>
    <row r="355" spans="1:26" ht="13.5" customHeight="1">
      <c r="A355" s="113"/>
      <c r="B355" s="113"/>
      <c r="C355" s="113"/>
      <c r="D355" s="114"/>
      <c r="E355" s="115"/>
      <c r="F355" s="115"/>
      <c r="G355" s="115"/>
      <c r="H355" s="115"/>
      <c r="I355" s="115"/>
      <c r="J355" s="115"/>
      <c r="K355" s="113"/>
      <c r="L355" s="113"/>
      <c r="M355" s="113"/>
      <c r="N355" s="113"/>
      <c r="O355" s="113"/>
      <c r="P355" s="113"/>
      <c r="Q355" s="113"/>
      <c r="R355" s="113"/>
      <c r="S355" s="113"/>
      <c r="T355" s="113"/>
      <c r="U355" s="113"/>
      <c r="V355" s="113"/>
      <c r="W355" s="113"/>
      <c r="X355" s="113"/>
      <c r="Y355" s="113"/>
      <c r="Z355" s="113"/>
    </row>
    <row r="356" spans="1:26" ht="13.5" customHeight="1">
      <c r="A356" s="113"/>
      <c r="B356" s="113"/>
      <c r="C356" s="113"/>
      <c r="D356" s="114"/>
      <c r="E356" s="115"/>
      <c r="F356" s="115"/>
      <c r="G356" s="115"/>
      <c r="H356" s="115"/>
      <c r="I356" s="115"/>
      <c r="J356" s="115"/>
      <c r="K356" s="113"/>
      <c r="L356" s="113"/>
      <c r="M356" s="113"/>
      <c r="N356" s="113"/>
      <c r="O356" s="113"/>
      <c r="P356" s="113"/>
      <c r="Q356" s="113"/>
      <c r="R356" s="113"/>
      <c r="S356" s="113"/>
      <c r="T356" s="113"/>
      <c r="U356" s="113"/>
      <c r="V356" s="113"/>
      <c r="W356" s="113"/>
      <c r="X356" s="113"/>
      <c r="Y356" s="113"/>
      <c r="Z356" s="113"/>
    </row>
    <row r="357" spans="1:26" ht="13.5" customHeight="1">
      <c r="A357" s="113"/>
      <c r="B357" s="113"/>
      <c r="C357" s="113"/>
      <c r="D357" s="114"/>
      <c r="E357" s="115"/>
      <c r="F357" s="115"/>
      <c r="G357" s="115"/>
      <c r="H357" s="115"/>
      <c r="I357" s="115"/>
      <c r="J357" s="115"/>
      <c r="K357" s="113"/>
      <c r="L357" s="113"/>
      <c r="M357" s="113"/>
      <c r="N357" s="113"/>
      <c r="O357" s="113"/>
      <c r="P357" s="113"/>
      <c r="Q357" s="113"/>
      <c r="R357" s="113"/>
      <c r="S357" s="113"/>
      <c r="T357" s="113"/>
      <c r="U357" s="113"/>
      <c r="V357" s="113"/>
      <c r="W357" s="113"/>
      <c r="X357" s="113"/>
      <c r="Y357" s="113"/>
      <c r="Z357" s="113"/>
    </row>
    <row r="358" spans="1:26" ht="13.5" customHeight="1">
      <c r="A358" s="113"/>
      <c r="B358" s="113"/>
      <c r="C358" s="113"/>
      <c r="D358" s="114"/>
      <c r="E358" s="115"/>
      <c r="F358" s="115"/>
      <c r="G358" s="115"/>
      <c r="H358" s="115"/>
      <c r="I358" s="115"/>
      <c r="J358" s="115"/>
      <c r="K358" s="113"/>
      <c r="L358" s="113"/>
      <c r="M358" s="113"/>
      <c r="N358" s="113"/>
      <c r="O358" s="113"/>
      <c r="P358" s="113"/>
      <c r="Q358" s="113"/>
      <c r="R358" s="113"/>
      <c r="S358" s="113"/>
      <c r="T358" s="113"/>
      <c r="U358" s="113"/>
      <c r="V358" s="113"/>
      <c r="W358" s="113"/>
      <c r="X358" s="113"/>
      <c r="Y358" s="113"/>
      <c r="Z358" s="113"/>
    </row>
    <row r="359" spans="1:26" ht="13.5" customHeight="1">
      <c r="A359" s="113"/>
      <c r="B359" s="113"/>
      <c r="C359" s="113"/>
      <c r="D359" s="114"/>
      <c r="E359" s="115"/>
      <c r="F359" s="115"/>
      <c r="G359" s="115"/>
      <c r="H359" s="115"/>
      <c r="I359" s="115"/>
      <c r="J359" s="115"/>
      <c r="K359" s="113"/>
      <c r="L359" s="113"/>
      <c r="M359" s="113"/>
      <c r="N359" s="113"/>
      <c r="O359" s="113"/>
      <c r="P359" s="113"/>
      <c r="Q359" s="113"/>
      <c r="R359" s="113"/>
      <c r="S359" s="113"/>
      <c r="T359" s="113"/>
      <c r="U359" s="113"/>
      <c r="V359" s="113"/>
      <c r="W359" s="113"/>
      <c r="X359" s="113"/>
      <c r="Y359" s="113"/>
      <c r="Z359" s="113"/>
    </row>
    <row r="360" spans="1:26" ht="13.5" customHeight="1">
      <c r="A360" s="113"/>
      <c r="B360" s="113"/>
      <c r="C360" s="113"/>
      <c r="D360" s="114"/>
      <c r="E360" s="115"/>
      <c r="F360" s="115"/>
      <c r="G360" s="115"/>
      <c r="H360" s="115"/>
      <c r="I360" s="115"/>
      <c r="J360" s="115"/>
      <c r="K360" s="113"/>
      <c r="L360" s="113"/>
      <c r="M360" s="113"/>
      <c r="N360" s="113"/>
      <c r="O360" s="113"/>
      <c r="P360" s="113"/>
      <c r="Q360" s="113"/>
      <c r="R360" s="113"/>
      <c r="S360" s="113"/>
      <c r="T360" s="113"/>
      <c r="U360" s="113"/>
      <c r="V360" s="113"/>
      <c r="W360" s="113"/>
      <c r="X360" s="113"/>
      <c r="Y360" s="113"/>
      <c r="Z360" s="113"/>
    </row>
    <row r="361" spans="1:26" ht="13.5" customHeight="1">
      <c r="A361" s="113"/>
      <c r="B361" s="113"/>
      <c r="C361" s="113"/>
      <c r="D361" s="114"/>
      <c r="E361" s="115"/>
      <c r="F361" s="115"/>
      <c r="G361" s="115"/>
      <c r="H361" s="115"/>
      <c r="I361" s="115"/>
      <c r="J361" s="115"/>
      <c r="K361" s="113"/>
      <c r="L361" s="113"/>
      <c r="M361" s="113"/>
      <c r="N361" s="113"/>
      <c r="O361" s="113"/>
      <c r="P361" s="113"/>
      <c r="Q361" s="113"/>
      <c r="R361" s="113"/>
      <c r="S361" s="113"/>
      <c r="T361" s="113"/>
      <c r="U361" s="113"/>
      <c r="V361" s="113"/>
      <c r="W361" s="113"/>
      <c r="X361" s="113"/>
      <c r="Y361" s="113"/>
      <c r="Z361" s="113"/>
    </row>
    <row r="362" spans="1:26" ht="13.5" customHeight="1">
      <c r="A362" s="113"/>
      <c r="B362" s="113"/>
      <c r="C362" s="113"/>
      <c r="D362" s="114"/>
      <c r="E362" s="115"/>
      <c r="F362" s="115"/>
      <c r="G362" s="115"/>
      <c r="H362" s="115"/>
      <c r="I362" s="115"/>
      <c r="J362" s="115"/>
      <c r="K362" s="113"/>
      <c r="L362" s="113"/>
      <c r="M362" s="113"/>
      <c r="N362" s="113"/>
      <c r="O362" s="113"/>
      <c r="P362" s="113"/>
      <c r="Q362" s="113"/>
      <c r="R362" s="113"/>
      <c r="S362" s="113"/>
      <c r="T362" s="113"/>
      <c r="U362" s="113"/>
      <c r="V362" s="113"/>
      <c r="W362" s="113"/>
      <c r="X362" s="113"/>
      <c r="Y362" s="113"/>
      <c r="Z362" s="113"/>
    </row>
    <row r="363" spans="1:26" ht="13.5" customHeight="1">
      <c r="A363" s="113"/>
      <c r="B363" s="113"/>
      <c r="C363" s="113"/>
      <c r="D363" s="114"/>
      <c r="E363" s="115"/>
      <c r="F363" s="115"/>
      <c r="G363" s="115"/>
      <c r="H363" s="115"/>
      <c r="I363" s="115"/>
      <c r="J363" s="115"/>
      <c r="K363" s="113"/>
      <c r="L363" s="113"/>
      <c r="M363" s="113"/>
      <c r="N363" s="113"/>
      <c r="O363" s="113"/>
      <c r="P363" s="113"/>
      <c r="Q363" s="113"/>
      <c r="R363" s="113"/>
      <c r="S363" s="113"/>
      <c r="T363" s="113"/>
      <c r="U363" s="113"/>
      <c r="V363" s="113"/>
      <c r="W363" s="113"/>
      <c r="X363" s="113"/>
      <c r="Y363" s="113"/>
      <c r="Z363" s="113"/>
    </row>
    <row r="364" spans="1:26" ht="13.5" customHeight="1">
      <c r="A364" s="113"/>
      <c r="B364" s="113"/>
      <c r="C364" s="113"/>
      <c r="D364" s="114"/>
      <c r="E364" s="115"/>
      <c r="F364" s="115"/>
      <c r="G364" s="115"/>
      <c r="H364" s="115"/>
      <c r="I364" s="115"/>
      <c r="J364" s="115"/>
      <c r="K364" s="113"/>
      <c r="L364" s="113"/>
      <c r="M364" s="113"/>
      <c r="N364" s="113"/>
      <c r="O364" s="113"/>
      <c r="P364" s="113"/>
      <c r="Q364" s="113"/>
      <c r="R364" s="113"/>
      <c r="S364" s="113"/>
      <c r="T364" s="113"/>
      <c r="U364" s="113"/>
      <c r="V364" s="113"/>
      <c r="W364" s="113"/>
      <c r="X364" s="113"/>
      <c r="Y364" s="113"/>
      <c r="Z364" s="113"/>
    </row>
    <row r="365" spans="1:26" ht="13.5" customHeight="1">
      <c r="A365" s="113"/>
      <c r="B365" s="113"/>
      <c r="C365" s="113"/>
      <c r="D365" s="114"/>
      <c r="E365" s="115"/>
      <c r="F365" s="115"/>
      <c r="G365" s="115"/>
      <c r="H365" s="115"/>
      <c r="I365" s="115"/>
      <c r="J365" s="115"/>
      <c r="K365" s="113"/>
      <c r="L365" s="113"/>
      <c r="M365" s="113"/>
      <c r="N365" s="113"/>
      <c r="O365" s="113"/>
      <c r="P365" s="113"/>
      <c r="Q365" s="113"/>
      <c r="R365" s="113"/>
      <c r="S365" s="113"/>
      <c r="T365" s="113"/>
      <c r="U365" s="113"/>
      <c r="V365" s="113"/>
      <c r="W365" s="113"/>
      <c r="X365" s="113"/>
      <c r="Y365" s="113"/>
      <c r="Z365" s="113"/>
    </row>
    <row r="366" spans="1:26" ht="13.5" customHeight="1">
      <c r="A366" s="113"/>
      <c r="B366" s="113"/>
      <c r="C366" s="113"/>
      <c r="D366" s="114"/>
      <c r="E366" s="115"/>
      <c r="F366" s="115"/>
      <c r="G366" s="115"/>
      <c r="H366" s="115"/>
      <c r="I366" s="115"/>
      <c r="J366" s="115"/>
      <c r="K366" s="113"/>
      <c r="L366" s="113"/>
      <c r="M366" s="113"/>
      <c r="N366" s="113"/>
      <c r="O366" s="113"/>
      <c r="P366" s="113"/>
      <c r="Q366" s="113"/>
      <c r="R366" s="113"/>
      <c r="S366" s="113"/>
      <c r="T366" s="113"/>
      <c r="U366" s="113"/>
      <c r="V366" s="113"/>
      <c r="W366" s="113"/>
      <c r="X366" s="113"/>
      <c r="Y366" s="113"/>
      <c r="Z366" s="113"/>
    </row>
    <row r="367" spans="1:26" ht="13.5" customHeight="1">
      <c r="A367" s="113"/>
      <c r="B367" s="113"/>
      <c r="C367" s="113"/>
      <c r="D367" s="114"/>
      <c r="E367" s="115"/>
      <c r="F367" s="115"/>
      <c r="G367" s="115"/>
      <c r="H367" s="115"/>
      <c r="I367" s="115"/>
      <c r="J367" s="115"/>
      <c r="K367" s="113"/>
      <c r="L367" s="113"/>
      <c r="M367" s="113"/>
      <c r="N367" s="113"/>
      <c r="O367" s="113"/>
      <c r="P367" s="113"/>
      <c r="Q367" s="113"/>
      <c r="R367" s="113"/>
      <c r="S367" s="113"/>
      <c r="T367" s="113"/>
      <c r="U367" s="113"/>
      <c r="V367" s="113"/>
      <c r="W367" s="113"/>
      <c r="X367" s="113"/>
      <c r="Y367" s="113"/>
      <c r="Z367" s="113"/>
    </row>
    <row r="368" spans="1:26" ht="13.5" customHeight="1">
      <c r="A368" s="113"/>
      <c r="B368" s="113"/>
      <c r="C368" s="113"/>
      <c r="D368" s="114"/>
      <c r="E368" s="115"/>
      <c r="F368" s="115"/>
      <c r="G368" s="115"/>
      <c r="H368" s="115"/>
      <c r="I368" s="115"/>
      <c r="J368" s="115"/>
      <c r="K368" s="113"/>
      <c r="L368" s="113"/>
      <c r="M368" s="113"/>
      <c r="N368" s="113"/>
      <c r="O368" s="113"/>
      <c r="P368" s="113"/>
      <c r="Q368" s="113"/>
      <c r="R368" s="113"/>
      <c r="S368" s="113"/>
      <c r="T368" s="113"/>
      <c r="U368" s="113"/>
      <c r="V368" s="113"/>
      <c r="W368" s="113"/>
      <c r="X368" s="113"/>
      <c r="Y368" s="113"/>
      <c r="Z368" s="113"/>
    </row>
    <row r="369" spans="1:26" ht="13.5" customHeight="1">
      <c r="A369" s="113"/>
      <c r="B369" s="113"/>
      <c r="C369" s="113"/>
      <c r="D369" s="114"/>
      <c r="E369" s="115"/>
      <c r="F369" s="115"/>
      <c r="G369" s="115"/>
      <c r="H369" s="115"/>
      <c r="I369" s="115"/>
      <c r="J369" s="115"/>
      <c r="K369" s="113"/>
      <c r="L369" s="113"/>
      <c r="M369" s="113"/>
      <c r="N369" s="113"/>
      <c r="O369" s="113"/>
      <c r="P369" s="113"/>
      <c r="Q369" s="113"/>
      <c r="R369" s="113"/>
      <c r="S369" s="113"/>
      <c r="T369" s="113"/>
      <c r="U369" s="113"/>
      <c r="V369" s="113"/>
      <c r="W369" s="113"/>
      <c r="X369" s="113"/>
      <c r="Y369" s="113"/>
      <c r="Z369" s="113"/>
    </row>
    <row r="370" spans="1:26" ht="13.5" customHeight="1">
      <c r="A370" s="113"/>
      <c r="B370" s="113"/>
      <c r="C370" s="113"/>
      <c r="D370" s="114"/>
      <c r="E370" s="115"/>
      <c r="F370" s="115"/>
      <c r="G370" s="115"/>
      <c r="H370" s="115"/>
      <c r="I370" s="115"/>
      <c r="J370" s="115"/>
      <c r="K370" s="113"/>
      <c r="L370" s="113"/>
      <c r="M370" s="113"/>
      <c r="N370" s="113"/>
      <c r="O370" s="113"/>
      <c r="P370" s="113"/>
      <c r="Q370" s="113"/>
      <c r="R370" s="113"/>
      <c r="S370" s="113"/>
      <c r="T370" s="113"/>
      <c r="U370" s="113"/>
      <c r="V370" s="113"/>
      <c r="W370" s="113"/>
      <c r="X370" s="113"/>
      <c r="Y370" s="113"/>
      <c r="Z370" s="113"/>
    </row>
    <row r="371" spans="1:26" ht="13.5" customHeight="1">
      <c r="A371" s="113"/>
      <c r="B371" s="113"/>
      <c r="C371" s="113"/>
      <c r="D371" s="114"/>
      <c r="E371" s="115"/>
      <c r="F371" s="115"/>
      <c r="G371" s="115"/>
      <c r="H371" s="115"/>
      <c r="I371" s="115"/>
      <c r="J371" s="115"/>
      <c r="K371" s="113"/>
      <c r="L371" s="113"/>
      <c r="M371" s="113"/>
      <c r="N371" s="113"/>
      <c r="O371" s="113"/>
      <c r="P371" s="113"/>
      <c r="Q371" s="113"/>
      <c r="R371" s="113"/>
      <c r="S371" s="113"/>
      <c r="T371" s="113"/>
      <c r="U371" s="113"/>
      <c r="V371" s="113"/>
      <c r="W371" s="113"/>
      <c r="X371" s="113"/>
      <c r="Y371" s="113"/>
      <c r="Z371" s="113"/>
    </row>
    <row r="372" spans="1:26" ht="13.5" customHeight="1">
      <c r="A372" s="113"/>
      <c r="B372" s="113"/>
      <c r="C372" s="113"/>
      <c r="D372" s="114"/>
      <c r="E372" s="115"/>
      <c r="F372" s="115"/>
      <c r="G372" s="115"/>
      <c r="H372" s="115"/>
      <c r="I372" s="115"/>
      <c r="J372" s="115"/>
      <c r="K372" s="113"/>
      <c r="L372" s="113"/>
      <c r="M372" s="113"/>
      <c r="N372" s="113"/>
      <c r="O372" s="113"/>
      <c r="P372" s="113"/>
      <c r="Q372" s="113"/>
      <c r="R372" s="113"/>
      <c r="S372" s="113"/>
      <c r="T372" s="113"/>
      <c r="U372" s="113"/>
      <c r="V372" s="113"/>
      <c r="W372" s="113"/>
      <c r="X372" s="113"/>
      <c r="Y372" s="113"/>
      <c r="Z372" s="113"/>
    </row>
    <row r="373" spans="1:26" ht="13.5" customHeight="1">
      <c r="A373" s="113"/>
      <c r="B373" s="113"/>
      <c r="C373" s="113"/>
      <c r="D373" s="114"/>
      <c r="E373" s="115"/>
      <c r="F373" s="115"/>
      <c r="G373" s="115"/>
      <c r="H373" s="115"/>
      <c r="I373" s="115"/>
      <c r="J373" s="115"/>
      <c r="K373" s="113"/>
      <c r="L373" s="113"/>
      <c r="M373" s="113"/>
      <c r="N373" s="113"/>
      <c r="O373" s="113"/>
      <c r="P373" s="113"/>
      <c r="Q373" s="113"/>
      <c r="R373" s="113"/>
      <c r="S373" s="113"/>
      <c r="T373" s="113"/>
      <c r="U373" s="113"/>
      <c r="V373" s="113"/>
      <c r="W373" s="113"/>
      <c r="X373" s="113"/>
      <c r="Y373" s="113"/>
      <c r="Z373" s="113"/>
    </row>
    <row r="374" spans="1:26" ht="13.5" customHeight="1">
      <c r="A374" s="113"/>
      <c r="B374" s="113"/>
      <c r="C374" s="113"/>
      <c r="D374" s="114"/>
      <c r="E374" s="115"/>
      <c r="F374" s="115"/>
      <c r="G374" s="115"/>
      <c r="H374" s="115"/>
      <c r="I374" s="115"/>
      <c r="J374" s="115"/>
      <c r="K374" s="113"/>
      <c r="L374" s="113"/>
      <c r="M374" s="113"/>
      <c r="N374" s="113"/>
      <c r="O374" s="113"/>
      <c r="P374" s="113"/>
      <c r="Q374" s="113"/>
      <c r="R374" s="113"/>
      <c r="S374" s="113"/>
      <c r="T374" s="113"/>
      <c r="U374" s="113"/>
      <c r="V374" s="113"/>
      <c r="W374" s="113"/>
      <c r="X374" s="113"/>
      <c r="Y374" s="113"/>
      <c r="Z374" s="113"/>
    </row>
    <row r="375" spans="1:26" ht="13.5" customHeight="1">
      <c r="A375" s="113"/>
      <c r="B375" s="113"/>
      <c r="C375" s="113"/>
      <c r="D375" s="114"/>
      <c r="E375" s="115"/>
      <c r="F375" s="115"/>
      <c r="G375" s="115"/>
      <c r="H375" s="115"/>
      <c r="I375" s="115"/>
      <c r="J375" s="115"/>
      <c r="K375" s="113"/>
      <c r="L375" s="113"/>
      <c r="M375" s="113"/>
      <c r="N375" s="113"/>
      <c r="O375" s="113"/>
      <c r="P375" s="113"/>
      <c r="Q375" s="113"/>
      <c r="R375" s="113"/>
      <c r="S375" s="113"/>
      <c r="T375" s="113"/>
      <c r="U375" s="113"/>
      <c r="V375" s="113"/>
      <c r="W375" s="113"/>
      <c r="X375" s="113"/>
      <c r="Y375" s="113"/>
      <c r="Z375" s="113"/>
    </row>
    <row r="376" spans="1:26" ht="13.5" customHeight="1">
      <c r="A376" s="113"/>
      <c r="B376" s="113"/>
      <c r="C376" s="113"/>
      <c r="D376" s="114"/>
      <c r="E376" s="115"/>
      <c r="F376" s="115"/>
      <c r="G376" s="115"/>
      <c r="H376" s="115"/>
      <c r="I376" s="115"/>
      <c r="J376" s="115"/>
      <c r="K376" s="113"/>
      <c r="L376" s="113"/>
      <c r="M376" s="113"/>
      <c r="N376" s="113"/>
      <c r="O376" s="113"/>
      <c r="P376" s="113"/>
      <c r="Q376" s="113"/>
      <c r="R376" s="113"/>
      <c r="S376" s="113"/>
      <c r="T376" s="113"/>
      <c r="U376" s="113"/>
      <c r="V376" s="113"/>
      <c r="W376" s="113"/>
      <c r="X376" s="113"/>
      <c r="Y376" s="113"/>
      <c r="Z376" s="113"/>
    </row>
    <row r="377" spans="1:26" ht="13.5" customHeight="1">
      <c r="A377" s="113"/>
      <c r="B377" s="113"/>
      <c r="C377" s="113"/>
      <c r="D377" s="114"/>
      <c r="E377" s="115"/>
      <c r="F377" s="115"/>
      <c r="G377" s="115"/>
      <c r="H377" s="115"/>
      <c r="I377" s="115"/>
      <c r="J377" s="115"/>
      <c r="K377" s="113"/>
      <c r="L377" s="113"/>
      <c r="M377" s="113"/>
      <c r="N377" s="113"/>
      <c r="O377" s="113"/>
      <c r="P377" s="113"/>
      <c r="Q377" s="113"/>
      <c r="R377" s="113"/>
      <c r="S377" s="113"/>
      <c r="T377" s="113"/>
      <c r="U377" s="113"/>
      <c r="V377" s="113"/>
      <c r="W377" s="113"/>
      <c r="X377" s="113"/>
      <c r="Y377" s="113"/>
      <c r="Z377" s="113"/>
    </row>
    <row r="378" spans="1:26" ht="13.5" customHeight="1">
      <c r="A378" s="113"/>
      <c r="B378" s="113"/>
      <c r="C378" s="113"/>
      <c r="D378" s="114"/>
      <c r="E378" s="115"/>
      <c r="F378" s="115"/>
      <c r="G378" s="115"/>
      <c r="H378" s="115"/>
      <c r="I378" s="115"/>
      <c r="J378" s="115"/>
      <c r="K378" s="113"/>
      <c r="L378" s="113"/>
      <c r="M378" s="113"/>
      <c r="N378" s="113"/>
      <c r="O378" s="113"/>
      <c r="P378" s="113"/>
      <c r="Q378" s="113"/>
      <c r="R378" s="113"/>
      <c r="S378" s="113"/>
      <c r="T378" s="113"/>
      <c r="U378" s="113"/>
      <c r="V378" s="113"/>
      <c r="W378" s="113"/>
      <c r="X378" s="113"/>
      <c r="Y378" s="113"/>
      <c r="Z378" s="113"/>
    </row>
    <row r="379" spans="1:26" ht="13.5" customHeight="1">
      <c r="A379" s="113"/>
      <c r="B379" s="113"/>
      <c r="C379" s="113"/>
      <c r="D379" s="114"/>
      <c r="E379" s="115"/>
      <c r="F379" s="115"/>
      <c r="G379" s="115"/>
      <c r="H379" s="115"/>
      <c r="I379" s="115"/>
      <c r="J379" s="115"/>
      <c r="K379" s="113"/>
      <c r="L379" s="113"/>
      <c r="M379" s="113"/>
      <c r="N379" s="113"/>
      <c r="O379" s="113"/>
      <c r="P379" s="113"/>
      <c r="Q379" s="113"/>
      <c r="R379" s="113"/>
      <c r="S379" s="113"/>
      <c r="T379" s="113"/>
      <c r="U379" s="113"/>
      <c r="V379" s="113"/>
      <c r="W379" s="113"/>
      <c r="X379" s="113"/>
      <c r="Y379" s="113"/>
      <c r="Z379" s="113"/>
    </row>
    <row r="380" spans="1:26" ht="13.5" customHeight="1">
      <c r="A380" s="113"/>
      <c r="B380" s="113"/>
      <c r="C380" s="113"/>
      <c r="D380" s="114"/>
      <c r="E380" s="115"/>
      <c r="F380" s="115"/>
      <c r="G380" s="115"/>
      <c r="H380" s="115"/>
      <c r="I380" s="115"/>
      <c r="J380" s="115"/>
      <c r="K380" s="113"/>
      <c r="L380" s="113"/>
      <c r="M380" s="113"/>
      <c r="N380" s="113"/>
      <c r="O380" s="113"/>
      <c r="P380" s="113"/>
      <c r="Q380" s="113"/>
      <c r="R380" s="113"/>
      <c r="S380" s="113"/>
      <c r="T380" s="113"/>
      <c r="U380" s="113"/>
      <c r="V380" s="113"/>
      <c r="W380" s="113"/>
      <c r="X380" s="113"/>
      <c r="Y380" s="113"/>
      <c r="Z380" s="113"/>
    </row>
    <row r="381" spans="1:26" ht="13.5" customHeight="1">
      <c r="A381" s="113"/>
      <c r="B381" s="113"/>
      <c r="C381" s="113"/>
      <c r="D381" s="114"/>
      <c r="E381" s="115"/>
      <c r="F381" s="115"/>
      <c r="G381" s="115"/>
      <c r="H381" s="115"/>
      <c r="I381" s="115"/>
      <c r="J381" s="115"/>
      <c r="K381" s="113"/>
      <c r="L381" s="113"/>
      <c r="M381" s="113"/>
      <c r="N381" s="113"/>
      <c r="O381" s="113"/>
      <c r="P381" s="113"/>
      <c r="Q381" s="113"/>
      <c r="R381" s="113"/>
      <c r="S381" s="113"/>
      <c r="T381" s="113"/>
      <c r="U381" s="113"/>
      <c r="V381" s="113"/>
      <c r="W381" s="113"/>
      <c r="X381" s="113"/>
      <c r="Y381" s="113"/>
      <c r="Z381" s="113"/>
    </row>
    <row r="382" spans="1:26" ht="13.5" customHeight="1">
      <c r="A382" s="113"/>
      <c r="B382" s="113"/>
      <c r="C382" s="113"/>
      <c r="D382" s="114"/>
      <c r="E382" s="115"/>
      <c r="F382" s="115"/>
      <c r="G382" s="115"/>
      <c r="H382" s="115"/>
      <c r="I382" s="115"/>
      <c r="J382" s="115"/>
      <c r="K382" s="113"/>
      <c r="L382" s="113"/>
      <c r="M382" s="113"/>
      <c r="N382" s="113"/>
      <c r="O382" s="113"/>
      <c r="P382" s="113"/>
      <c r="Q382" s="113"/>
      <c r="R382" s="113"/>
      <c r="S382" s="113"/>
      <c r="T382" s="113"/>
      <c r="U382" s="113"/>
      <c r="V382" s="113"/>
      <c r="W382" s="113"/>
      <c r="X382" s="113"/>
      <c r="Y382" s="113"/>
      <c r="Z382" s="113"/>
    </row>
    <row r="383" spans="1:26" ht="13.5" customHeight="1">
      <c r="A383" s="113"/>
      <c r="B383" s="113"/>
      <c r="C383" s="113"/>
      <c r="D383" s="114"/>
      <c r="E383" s="115"/>
      <c r="F383" s="115"/>
      <c r="G383" s="115"/>
      <c r="H383" s="115"/>
      <c r="I383" s="115"/>
      <c r="J383" s="115"/>
      <c r="K383" s="113"/>
      <c r="L383" s="113"/>
      <c r="M383" s="113"/>
      <c r="N383" s="113"/>
      <c r="O383" s="113"/>
      <c r="P383" s="113"/>
      <c r="Q383" s="113"/>
      <c r="R383" s="113"/>
      <c r="S383" s="113"/>
      <c r="T383" s="113"/>
      <c r="U383" s="113"/>
      <c r="V383" s="113"/>
      <c r="W383" s="113"/>
      <c r="X383" s="113"/>
      <c r="Y383" s="113"/>
      <c r="Z383" s="113"/>
    </row>
    <row r="384" spans="1:26" ht="13.5" customHeight="1">
      <c r="A384" s="113"/>
      <c r="B384" s="113"/>
      <c r="C384" s="113"/>
      <c r="D384" s="114"/>
      <c r="E384" s="115"/>
      <c r="F384" s="115"/>
      <c r="G384" s="115"/>
      <c r="H384" s="115"/>
      <c r="I384" s="115"/>
      <c r="J384" s="115"/>
      <c r="K384" s="113"/>
      <c r="L384" s="113"/>
      <c r="M384" s="113"/>
      <c r="N384" s="113"/>
      <c r="O384" s="113"/>
      <c r="P384" s="113"/>
      <c r="Q384" s="113"/>
      <c r="R384" s="113"/>
      <c r="S384" s="113"/>
      <c r="T384" s="113"/>
      <c r="U384" s="113"/>
      <c r="V384" s="113"/>
      <c r="W384" s="113"/>
      <c r="X384" s="113"/>
      <c r="Y384" s="113"/>
      <c r="Z384" s="113"/>
    </row>
    <row r="385" spans="1:26" ht="13.5" customHeight="1">
      <c r="A385" s="113"/>
      <c r="B385" s="113"/>
      <c r="C385" s="113"/>
      <c r="D385" s="114"/>
      <c r="E385" s="115"/>
      <c r="F385" s="115"/>
      <c r="G385" s="115"/>
      <c r="H385" s="115"/>
      <c r="I385" s="115"/>
      <c r="J385" s="115"/>
      <c r="K385" s="113"/>
      <c r="L385" s="113"/>
      <c r="M385" s="113"/>
      <c r="N385" s="113"/>
      <c r="O385" s="113"/>
      <c r="P385" s="113"/>
      <c r="Q385" s="113"/>
      <c r="R385" s="113"/>
      <c r="S385" s="113"/>
      <c r="T385" s="113"/>
      <c r="U385" s="113"/>
      <c r="V385" s="113"/>
      <c r="W385" s="113"/>
      <c r="X385" s="113"/>
      <c r="Y385" s="113"/>
      <c r="Z385" s="113"/>
    </row>
    <row r="386" spans="1:26" ht="13.5" customHeight="1">
      <c r="A386" s="113"/>
      <c r="B386" s="113"/>
      <c r="C386" s="113"/>
      <c r="D386" s="114"/>
      <c r="E386" s="115"/>
      <c r="F386" s="115"/>
      <c r="G386" s="115"/>
      <c r="H386" s="115"/>
      <c r="I386" s="115"/>
      <c r="J386" s="115"/>
      <c r="K386" s="113"/>
      <c r="L386" s="113"/>
      <c r="M386" s="113"/>
      <c r="N386" s="113"/>
      <c r="O386" s="113"/>
      <c r="P386" s="113"/>
      <c r="Q386" s="113"/>
      <c r="R386" s="113"/>
      <c r="S386" s="113"/>
      <c r="T386" s="113"/>
      <c r="U386" s="113"/>
      <c r="V386" s="113"/>
      <c r="W386" s="113"/>
      <c r="X386" s="113"/>
      <c r="Y386" s="113"/>
      <c r="Z386" s="113"/>
    </row>
    <row r="387" spans="1:26" ht="13.5" customHeight="1">
      <c r="A387" s="113"/>
      <c r="B387" s="113"/>
      <c r="C387" s="113"/>
      <c r="D387" s="114"/>
      <c r="E387" s="115"/>
      <c r="F387" s="115"/>
      <c r="G387" s="115"/>
      <c r="H387" s="115"/>
      <c r="I387" s="115"/>
      <c r="J387" s="115"/>
      <c r="K387" s="113"/>
      <c r="L387" s="113"/>
      <c r="M387" s="113"/>
      <c r="N387" s="113"/>
      <c r="O387" s="113"/>
      <c r="P387" s="113"/>
      <c r="Q387" s="113"/>
      <c r="R387" s="113"/>
      <c r="S387" s="113"/>
      <c r="T387" s="113"/>
      <c r="U387" s="113"/>
      <c r="V387" s="113"/>
      <c r="W387" s="113"/>
      <c r="X387" s="113"/>
      <c r="Y387" s="113"/>
      <c r="Z387" s="113"/>
    </row>
    <row r="388" spans="1:26" ht="13.5" customHeight="1">
      <c r="A388" s="113"/>
      <c r="B388" s="113"/>
      <c r="C388" s="113"/>
      <c r="D388" s="114"/>
      <c r="E388" s="115"/>
      <c r="F388" s="115"/>
      <c r="G388" s="115"/>
      <c r="H388" s="115"/>
      <c r="I388" s="115"/>
      <c r="J388" s="115"/>
      <c r="K388" s="113"/>
      <c r="L388" s="113"/>
      <c r="M388" s="113"/>
      <c r="N388" s="113"/>
      <c r="O388" s="113"/>
      <c r="P388" s="113"/>
      <c r="Q388" s="113"/>
      <c r="R388" s="113"/>
      <c r="S388" s="113"/>
      <c r="T388" s="113"/>
      <c r="U388" s="113"/>
      <c r="V388" s="113"/>
      <c r="W388" s="113"/>
      <c r="X388" s="113"/>
      <c r="Y388" s="113"/>
      <c r="Z388" s="113"/>
    </row>
    <row r="389" spans="1:26" ht="13.5" customHeight="1">
      <c r="A389" s="113"/>
      <c r="B389" s="113"/>
      <c r="C389" s="113"/>
      <c r="D389" s="114"/>
      <c r="E389" s="115"/>
      <c r="F389" s="115"/>
      <c r="G389" s="115"/>
      <c r="H389" s="115"/>
      <c r="I389" s="115"/>
      <c r="J389" s="115"/>
      <c r="K389" s="113"/>
      <c r="L389" s="113"/>
      <c r="M389" s="113"/>
      <c r="N389" s="113"/>
      <c r="O389" s="113"/>
      <c r="P389" s="113"/>
      <c r="Q389" s="113"/>
      <c r="R389" s="113"/>
      <c r="S389" s="113"/>
      <c r="T389" s="113"/>
      <c r="U389" s="113"/>
      <c r="V389" s="113"/>
      <c r="W389" s="113"/>
      <c r="X389" s="113"/>
      <c r="Y389" s="113"/>
      <c r="Z389" s="113"/>
    </row>
    <row r="390" spans="1:26" ht="13.5" customHeight="1">
      <c r="A390" s="113"/>
      <c r="B390" s="113"/>
      <c r="C390" s="113"/>
      <c r="D390" s="114"/>
      <c r="E390" s="115"/>
      <c r="F390" s="115"/>
      <c r="G390" s="115"/>
      <c r="H390" s="115"/>
      <c r="I390" s="115"/>
      <c r="J390" s="115"/>
      <c r="K390" s="113"/>
      <c r="L390" s="113"/>
      <c r="M390" s="113"/>
      <c r="N390" s="113"/>
      <c r="O390" s="113"/>
      <c r="P390" s="113"/>
      <c r="Q390" s="113"/>
      <c r="R390" s="113"/>
      <c r="S390" s="113"/>
      <c r="T390" s="113"/>
      <c r="U390" s="113"/>
      <c r="V390" s="113"/>
      <c r="W390" s="113"/>
      <c r="X390" s="113"/>
      <c r="Y390" s="113"/>
      <c r="Z390" s="113"/>
    </row>
    <row r="391" spans="1:26" ht="13.5" customHeight="1">
      <c r="A391" s="113"/>
      <c r="B391" s="113"/>
      <c r="C391" s="113"/>
      <c r="D391" s="114"/>
      <c r="E391" s="115"/>
      <c r="F391" s="115"/>
      <c r="G391" s="115"/>
      <c r="H391" s="115"/>
      <c r="I391" s="115"/>
      <c r="J391" s="115"/>
      <c r="K391" s="113"/>
      <c r="L391" s="113"/>
      <c r="M391" s="113"/>
      <c r="N391" s="113"/>
      <c r="O391" s="113"/>
      <c r="P391" s="113"/>
      <c r="Q391" s="113"/>
      <c r="R391" s="113"/>
      <c r="S391" s="113"/>
      <c r="T391" s="113"/>
      <c r="U391" s="113"/>
      <c r="V391" s="113"/>
      <c r="W391" s="113"/>
      <c r="X391" s="113"/>
      <c r="Y391" s="113"/>
      <c r="Z391" s="113"/>
    </row>
    <row r="392" spans="1:26" ht="13.5" customHeight="1">
      <c r="A392" s="113"/>
      <c r="B392" s="113"/>
      <c r="C392" s="113"/>
      <c r="D392" s="114"/>
      <c r="E392" s="115"/>
      <c r="F392" s="115"/>
      <c r="G392" s="115"/>
      <c r="H392" s="115"/>
      <c r="I392" s="115"/>
      <c r="J392" s="115"/>
      <c r="K392" s="113"/>
      <c r="L392" s="113"/>
      <c r="M392" s="113"/>
      <c r="N392" s="113"/>
      <c r="O392" s="113"/>
      <c r="P392" s="113"/>
      <c r="Q392" s="113"/>
      <c r="R392" s="113"/>
      <c r="S392" s="113"/>
      <c r="T392" s="113"/>
      <c r="U392" s="113"/>
      <c r="V392" s="113"/>
      <c r="W392" s="113"/>
      <c r="X392" s="113"/>
      <c r="Y392" s="113"/>
      <c r="Z392" s="113"/>
    </row>
    <row r="393" spans="1:26" ht="13.5" customHeight="1">
      <c r="A393" s="113"/>
      <c r="B393" s="113"/>
      <c r="C393" s="113"/>
      <c r="D393" s="114"/>
      <c r="E393" s="115"/>
      <c r="F393" s="115"/>
      <c r="G393" s="115"/>
      <c r="H393" s="115"/>
      <c r="I393" s="115"/>
      <c r="J393" s="115"/>
      <c r="K393" s="113"/>
      <c r="L393" s="113"/>
      <c r="M393" s="113"/>
      <c r="N393" s="113"/>
      <c r="O393" s="113"/>
      <c r="P393" s="113"/>
      <c r="Q393" s="113"/>
      <c r="R393" s="113"/>
      <c r="S393" s="113"/>
      <c r="T393" s="113"/>
      <c r="U393" s="113"/>
      <c r="V393" s="113"/>
      <c r="W393" s="113"/>
      <c r="X393" s="113"/>
      <c r="Y393" s="113"/>
      <c r="Z393" s="113"/>
    </row>
    <row r="394" spans="1:26" ht="13.5" customHeight="1">
      <c r="A394" s="113"/>
      <c r="B394" s="113"/>
      <c r="C394" s="113"/>
      <c r="D394" s="114"/>
      <c r="E394" s="115"/>
      <c r="F394" s="115"/>
      <c r="G394" s="115"/>
      <c r="H394" s="115"/>
      <c r="I394" s="115"/>
      <c r="J394" s="115"/>
      <c r="K394" s="113"/>
      <c r="L394" s="113"/>
      <c r="M394" s="113"/>
      <c r="N394" s="113"/>
      <c r="O394" s="113"/>
      <c r="P394" s="113"/>
      <c r="Q394" s="113"/>
      <c r="R394" s="113"/>
      <c r="S394" s="113"/>
      <c r="T394" s="113"/>
      <c r="U394" s="113"/>
      <c r="V394" s="113"/>
      <c r="W394" s="113"/>
      <c r="X394" s="113"/>
      <c r="Y394" s="113"/>
      <c r="Z394" s="113"/>
    </row>
    <row r="395" spans="1:26" ht="13.5" customHeight="1">
      <c r="A395" s="113"/>
      <c r="B395" s="113"/>
      <c r="C395" s="113"/>
      <c r="D395" s="114"/>
      <c r="E395" s="115"/>
      <c r="F395" s="115"/>
      <c r="G395" s="115"/>
      <c r="H395" s="115"/>
      <c r="I395" s="115"/>
      <c r="J395" s="115"/>
      <c r="K395" s="113"/>
      <c r="L395" s="113"/>
      <c r="M395" s="113"/>
      <c r="N395" s="113"/>
      <c r="O395" s="113"/>
      <c r="P395" s="113"/>
      <c r="Q395" s="113"/>
      <c r="R395" s="113"/>
      <c r="S395" s="113"/>
      <c r="T395" s="113"/>
      <c r="U395" s="113"/>
      <c r="V395" s="113"/>
      <c r="W395" s="113"/>
      <c r="X395" s="113"/>
      <c r="Y395" s="113"/>
      <c r="Z395" s="113"/>
    </row>
    <row r="396" spans="1:26" ht="13.5" customHeight="1">
      <c r="A396" s="113"/>
      <c r="B396" s="113"/>
      <c r="C396" s="113"/>
      <c r="D396" s="114"/>
      <c r="E396" s="115"/>
      <c r="F396" s="115"/>
      <c r="G396" s="115"/>
      <c r="H396" s="115"/>
      <c r="I396" s="115"/>
      <c r="J396" s="115"/>
      <c r="K396" s="113"/>
      <c r="L396" s="113"/>
      <c r="M396" s="113"/>
      <c r="N396" s="113"/>
      <c r="O396" s="113"/>
      <c r="P396" s="113"/>
      <c r="Q396" s="113"/>
      <c r="R396" s="113"/>
      <c r="S396" s="113"/>
      <c r="T396" s="113"/>
      <c r="U396" s="113"/>
      <c r="V396" s="113"/>
      <c r="W396" s="113"/>
      <c r="X396" s="113"/>
      <c r="Y396" s="113"/>
      <c r="Z396" s="113"/>
    </row>
    <row r="397" spans="1:26" ht="13.5" customHeight="1">
      <c r="A397" s="113"/>
      <c r="B397" s="113"/>
      <c r="C397" s="113"/>
      <c r="D397" s="114"/>
      <c r="E397" s="115"/>
      <c r="F397" s="115"/>
      <c r="G397" s="115"/>
      <c r="H397" s="115"/>
      <c r="I397" s="115"/>
      <c r="J397" s="115"/>
      <c r="K397" s="113"/>
      <c r="L397" s="113"/>
      <c r="M397" s="113"/>
      <c r="N397" s="113"/>
      <c r="O397" s="113"/>
      <c r="P397" s="113"/>
      <c r="Q397" s="113"/>
      <c r="R397" s="113"/>
      <c r="S397" s="113"/>
      <c r="T397" s="113"/>
      <c r="U397" s="113"/>
      <c r="V397" s="113"/>
      <c r="W397" s="113"/>
      <c r="X397" s="113"/>
      <c r="Y397" s="113"/>
      <c r="Z397" s="113"/>
    </row>
    <row r="398" spans="1:26" ht="13.5" customHeight="1">
      <c r="A398" s="113"/>
      <c r="B398" s="113"/>
      <c r="C398" s="113"/>
      <c r="D398" s="114"/>
      <c r="E398" s="115"/>
      <c r="F398" s="115"/>
      <c r="G398" s="115"/>
      <c r="H398" s="115"/>
      <c r="I398" s="115"/>
      <c r="J398" s="115"/>
      <c r="K398" s="113"/>
      <c r="L398" s="113"/>
      <c r="M398" s="113"/>
      <c r="N398" s="113"/>
      <c r="O398" s="113"/>
      <c r="P398" s="113"/>
      <c r="Q398" s="113"/>
      <c r="R398" s="113"/>
      <c r="S398" s="113"/>
      <c r="T398" s="113"/>
      <c r="U398" s="113"/>
      <c r="V398" s="113"/>
      <c r="W398" s="113"/>
      <c r="X398" s="113"/>
      <c r="Y398" s="113"/>
      <c r="Z398" s="113"/>
    </row>
    <row r="399" spans="1:26" ht="13.5" customHeight="1">
      <c r="A399" s="113"/>
      <c r="B399" s="113"/>
      <c r="C399" s="113"/>
      <c r="D399" s="114"/>
      <c r="E399" s="115"/>
      <c r="F399" s="115"/>
      <c r="G399" s="115"/>
      <c r="H399" s="115"/>
      <c r="I399" s="115"/>
      <c r="J399" s="115"/>
      <c r="K399" s="113"/>
      <c r="L399" s="113"/>
      <c r="M399" s="113"/>
      <c r="N399" s="113"/>
      <c r="O399" s="113"/>
      <c r="P399" s="113"/>
      <c r="Q399" s="113"/>
      <c r="R399" s="113"/>
      <c r="S399" s="113"/>
      <c r="T399" s="113"/>
      <c r="U399" s="113"/>
      <c r="V399" s="113"/>
      <c r="W399" s="113"/>
      <c r="X399" s="113"/>
      <c r="Y399" s="113"/>
      <c r="Z399" s="113"/>
    </row>
    <row r="400" spans="1:26" ht="13.5" customHeight="1">
      <c r="A400" s="113"/>
      <c r="B400" s="113"/>
      <c r="C400" s="113"/>
      <c r="D400" s="114"/>
      <c r="E400" s="115"/>
      <c r="F400" s="115"/>
      <c r="G400" s="115"/>
      <c r="H400" s="115"/>
      <c r="I400" s="115"/>
      <c r="J400" s="115"/>
      <c r="K400" s="113"/>
      <c r="L400" s="113"/>
      <c r="M400" s="113"/>
      <c r="N400" s="113"/>
      <c r="O400" s="113"/>
      <c r="P400" s="113"/>
      <c r="Q400" s="113"/>
      <c r="R400" s="113"/>
      <c r="S400" s="113"/>
      <c r="T400" s="113"/>
      <c r="U400" s="113"/>
      <c r="V400" s="113"/>
      <c r="W400" s="113"/>
      <c r="X400" s="113"/>
      <c r="Y400" s="113"/>
      <c r="Z400" s="113"/>
    </row>
    <row r="401" spans="1:26" ht="13.5" customHeight="1">
      <c r="A401" s="113"/>
      <c r="B401" s="113"/>
      <c r="C401" s="113"/>
      <c r="D401" s="114"/>
      <c r="E401" s="115"/>
      <c r="F401" s="115"/>
      <c r="G401" s="115"/>
      <c r="H401" s="115"/>
      <c r="I401" s="115"/>
      <c r="J401" s="115"/>
      <c r="K401" s="113"/>
      <c r="L401" s="113"/>
      <c r="M401" s="113"/>
      <c r="N401" s="113"/>
      <c r="O401" s="113"/>
      <c r="P401" s="113"/>
      <c r="Q401" s="113"/>
      <c r="R401" s="113"/>
      <c r="S401" s="113"/>
      <c r="T401" s="113"/>
      <c r="U401" s="113"/>
      <c r="V401" s="113"/>
      <c r="W401" s="113"/>
      <c r="X401" s="113"/>
      <c r="Y401" s="113"/>
      <c r="Z401" s="113"/>
    </row>
    <row r="402" spans="1:26" ht="13.5" customHeight="1">
      <c r="A402" s="113"/>
      <c r="B402" s="113"/>
      <c r="C402" s="113"/>
      <c r="D402" s="114"/>
      <c r="E402" s="115"/>
      <c r="F402" s="115"/>
      <c r="G402" s="115"/>
      <c r="H402" s="115"/>
      <c r="I402" s="115"/>
      <c r="J402" s="115"/>
      <c r="K402" s="113"/>
      <c r="L402" s="113"/>
      <c r="M402" s="113"/>
      <c r="N402" s="113"/>
      <c r="O402" s="113"/>
      <c r="P402" s="113"/>
      <c r="Q402" s="113"/>
      <c r="R402" s="113"/>
      <c r="S402" s="113"/>
      <c r="T402" s="113"/>
      <c r="U402" s="113"/>
      <c r="V402" s="113"/>
      <c r="W402" s="113"/>
      <c r="X402" s="113"/>
      <c r="Y402" s="113"/>
      <c r="Z402" s="113"/>
    </row>
    <row r="403" spans="1:26" ht="13.5" customHeight="1">
      <c r="A403" s="113"/>
      <c r="B403" s="113"/>
      <c r="C403" s="113"/>
      <c r="D403" s="114"/>
      <c r="E403" s="115"/>
      <c r="F403" s="115"/>
      <c r="G403" s="115"/>
      <c r="H403" s="115"/>
      <c r="I403" s="115"/>
      <c r="J403" s="115"/>
      <c r="K403" s="113"/>
      <c r="L403" s="113"/>
      <c r="M403" s="113"/>
      <c r="N403" s="113"/>
      <c r="O403" s="113"/>
      <c r="P403" s="113"/>
      <c r="Q403" s="113"/>
      <c r="R403" s="113"/>
      <c r="S403" s="113"/>
      <c r="T403" s="113"/>
      <c r="U403" s="113"/>
      <c r="V403" s="113"/>
      <c r="W403" s="113"/>
      <c r="X403" s="113"/>
      <c r="Y403" s="113"/>
      <c r="Z403" s="113"/>
    </row>
    <row r="404" spans="1:26" ht="13.5" customHeight="1">
      <c r="A404" s="113"/>
      <c r="B404" s="113"/>
      <c r="C404" s="113"/>
      <c r="D404" s="114"/>
      <c r="E404" s="115"/>
      <c r="F404" s="115"/>
      <c r="G404" s="115"/>
      <c r="H404" s="115"/>
      <c r="I404" s="115"/>
      <c r="J404" s="115"/>
      <c r="K404" s="113"/>
      <c r="L404" s="113"/>
      <c r="M404" s="113"/>
      <c r="N404" s="113"/>
      <c r="O404" s="113"/>
      <c r="P404" s="113"/>
      <c r="Q404" s="113"/>
      <c r="R404" s="113"/>
      <c r="S404" s="113"/>
      <c r="T404" s="113"/>
      <c r="U404" s="113"/>
      <c r="V404" s="113"/>
      <c r="W404" s="113"/>
      <c r="X404" s="113"/>
      <c r="Y404" s="113"/>
      <c r="Z404" s="113"/>
    </row>
    <row r="405" spans="1:26" ht="13.5" customHeight="1">
      <c r="A405" s="113"/>
      <c r="B405" s="113"/>
      <c r="C405" s="113"/>
      <c r="D405" s="114"/>
      <c r="E405" s="115"/>
      <c r="F405" s="115"/>
      <c r="G405" s="115"/>
      <c r="H405" s="115"/>
      <c r="I405" s="115"/>
      <c r="J405" s="115"/>
      <c r="K405" s="113"/>
      <c r="L405" s="113"/>
      <c r="M405" s="113"/>
      <c r="N405" s="113"/>
      <c r="O405" s="113"/>
      <c r="P405" s="113"/>
      <c r="Q405" s="113"/>
      <c r="R405" s="113"/>
      <c r="S405" s="113"/>
      <c r="T405" s="113"/>
      <c r="U405" s="113"/>
      <c r="V405" s="113"/>
      <c r="W405" s="113"/>
      <c r="X405" s="113"/>
      <c r="Y405" s="113"/>
      <c r="Z405" s="113"/>
    </row>
    <row r="406" spans="1:26" ht="13.5" customHeight="1">
      <c r="A406" s="113"/>
      <c r="B406" s="113"/>
      <c r="C406" s="113"/>
      <c r="D406" s="114"/>
      <c r="E406" s="115"/>
      <c r="F406" s="115"/>
      <c r="G406" s="115"/>
      <c r="H406" s="115"/>
      <c r="I406" s="115"/>
      <c r="J406" s="115"/>
      <c r="K406" s="113"/>
      <c r="L406" s="113"/>
      <c r="M406" s="113"/>
      <c r="N406" s="113"/>
      <c r="O406" s="113"/>
      <c r="P406" s="113"/>
      <c r="Q406" s="113"/>
      <c r="R406" s="113"/>
      <c r="S406" s="113"/>
      <c r="T406" s="113"/>
      <c r="U406" s="113"/>
      <c r="V406" s="113"/>
      <c r="W406" s="113"/>
      <c r="X406" s="113"/>
      <c r="Y406" s="113"/>
      <c r="Z406" s="113"/>
    </row>
    <row r="407" spans="1:26" ht="13.5" customHeight="1">
      <c r="A407" s="113"/>
      <c r="B407" s="113"/>
      <c r="C407" s="113"/>
      <c r="D407" s="114"/>
      <c r="E407" s="115"/>
      <c r="F407" s="115"/>
      <c r="G407" s="115"/>
      <c r="H407" s="115"/>
      <c r="I407" s="115"/>
      <c r="J407" s="115"/>
      <c r="K407" s="113"/>
      <c r="L407" s="113"/>
      <c r="M407" s="113"/>
      <c r="N407" s="113"/>
      <c r="O407" s="113"/>
      <c r="P407" s="113"/>
      <c r="Q407" s="113"/>
      <c r="R407" s="113"/>
      <c r="S407" s="113"/>
      <c r="T407" s="113"/>
      <c r="U407" s="113"/>
      <c r="V407" s="113"/>
      <c r="W407" s="113"/>
      <c r="X407" s="113"/>
      <c r="Y407" s="113"/>
      <c r="Z407" s="113"/>
    </row>
    <row r="408" spans="1:26" ht="13.5" customHeight="1">
      <c r="A408" s="113"/>
      <c r="B408" s="113"/>
      <c r="C408" s="113"/>
      <c r="D408" s="114"/>
      <c r="E408" s="115"/>
      <c r="F408" s="115"/>
      <c r="G408" s="115"/>
      <c r="H408" s="115"/>
      <c r="I408" s="115"/>
      <c r="J408" s="115"/>
      <c r="K408" s="113"/>
      <c r="L408" s="113"/>
      <c r="M408" s="113"/>
      <c r="N408" s="113"/>
      <c r="O408" s="113"/>
      <c r="P408" s="113"/>
      <c r="Q408" s="113"/>
      <c r="R408" s="113"/>
      <c r="S408" s="113"/>
      <c r="T408" s="113"/>
      <c r="U408" s="113"/>
      <c r="V408" s="113"/>
      <c r="W408" s="113"/>
      <c r="X408" s="113"/>
      <c r="Y408" s="113"/>
      <c r="Z408" s="113"/>
    </row>
    <row r="409" spans="1:26" ht="13.5" customHeight="1">
      <c r="A409" s="113"/>
      <c r="B409" s="113"/>
      <c r="C409" s="113"/>
      <c r="D409" s="114"/>
      <c r="E409" s="115"/>
      <c r="F409" s="115"/>
      <c r="G409" s="115"/>
      <c r="H409" s="115"/>
      <c r="I409" s="115"/>
      <c r="J409" s="115"/>
      <c r="K409" s="113"/>
      <c r="L409" s="113"/>
      <c r="M409" s="113"/>
      <c r="N409" s="113"/>
      <c r="O409" s="113"/>
      <c r="P409" s="113"/>
      <c r="Q409" s="113"/>
      <c r="R409" s="113"/>
      <c r="S409" s="113"/>
      <c r="T409" s="113"/>
      <c r="U409" s="113"/>
      <c r="V409" s="113"/>
      <c r="W409" s="113"/>
      <c r="X409" s="113"/>
      <c r="Y409" s="113"/>
      <c r="Z409" s="113"/>
    </row>
    <row r="410" spans="1:26" ht="13.5" customHeight="1">
      <c r="A410" s="113"/>
      <c r="B410" s="113"/>
      <c r="C410" s="113"/>
      <c r="D410" s="114"/>
      <c r="E410" s="115"/>
      <c r="F410" s="115"/>
      <c r="G410" s="115"/>
      <c r="H410" s="115"/>
      <c r="I410" s="115"/>
      <c r="J410" s="115"/>
      <c r="K410" s="113"/>
      <c r="L410" s="113"/>
      <c r="M410" s="113"/>
      <c r="N410" s="113"/>
      <c r="O410" s="113"/>
      <c r="P410" s="113"/>
      <c r="Q410" s="113"/>
      <c r="R410" s="113"/>
      <c r="S410" s="113"/>
      <c r="T410" s="113"/>
      <c r="U410" s="113"/>
      <c r="V410" s="113"/>
      <c r="W410" s="113"/>
      <c r="X410" s="113"/>
      <c r="Y410" s="113"/>
      <c r="Z410" s="113"/>
    </row>
    <row r="411" spans="1:26" ht="13.5" customHeight="1">
      <c r="A411" s="113"/>
      <c r="B411" s="113"/>
      <c r="C411" s="113"/>
      <c r="D411" s="114"/>
      <c r="E411" s="115"/>
      <c r="F411" s="115"/>
      <c r="G411" s="115"/>
      <c r="H411" s="115"/>
      <c r="I411" s="115"/>
      <c r="J411" s="115"/>
      <c r="K411" s="113"/>
      <c r="L411" s="113"/>
      <c r="M411" s="113"/>
      <c r="N411" s="113"/>
      <c r="O411" s="113"/>
      <c r="P411" s="113"/>
      <c r="Q411" s="113"/>
      <c r="R411" s="113"/>
      <c r="S411" s="113"/>
      <c r="T411" s="113"/>
      <c r="U411" s="113"/>
      <c r="V411" s="113"/>
      <c r="W411" s="113"/>
      <c r="X411" s="113"/>
      <c r="Y411" s="113"/>
      <c r="Z411" s="113"/>
    </row>
    <row r="412" spans="1:26" ht="13.5" customHeight="1">
      <c r="A412" s="113"/>
      <c r="B412" s="113"/>
      <c r="C412" s="113"/>
      <c r="D412" s="114"/>
      <c r="E412" s="115"/>
      <c r="F412" s="115"/>
      <c r="G412" s="115"/>
      <c r="H412" s="115"/>
      <c r="I412" s="115"/>
      <c r="J412" s="115"/>
      <c r="K412" s="113"/>
      <c r="L412" s="113"/>
      <c r="M412" s="113"/>
      <c r="N412" s="113"/>
      <c r="O412" s="113"/>
      <c r="P412" s="113"/>
      <c r="Q412" s="113"/>
      <c r="R412" s="113"/>
      <c r="S412" s="113"/>
      <c r="T412" s="113"/>
      <c r="U412" s="113"/>
      <c r="V412" s="113"/>
      <c r="W412" s="113"/>
      <c r="X412" s="113"/>
      <c r="Y412" s="113"/>
      <c r="Z412" s="113"/>
    </row>
    <row r="413" spans="1:26" ht="13.5" customHeight="1">
      <c r="A413" s="113"/>
      <c r="B413" s="113"/>
      <c r="C413" s="113"/>
      <c r="D413" s="114"/>
      <c r="E413" s="115"/>
      <c r="F413" s="115"/>
      <c r="G413" s="115"/>
      <c r="H413" s="115"/>
      <c r="I413" s="115"/>
      <c r="J413" s="115"/>
      <c r="K413" s="113"/>
      <c r="L413" s="113"/>
      <c r="M413" s="113"/>
      <c r="N413" s="113"/>
      <c r="O413" s="113"/>
      <c r="P413" s="113"/>
      <c r="Q413" s="113"/>
      <c r="R413" s="113"/>
      <c r="S413" s="113"/>
      <c r="T413" s="113"/>
      <c r="U413" s="113"/>
      <c r="V413" s="113"/>
      <c r="W413" s="113"/>
      <c r="X413" s="113"/>
      <c r="Y413" s="113"/>
      <c r="Z413" s="113"/>
    </row>
    <row r="414" spans="1:26" ht="13.5" customHeight="1">
      <c r="A414" s="113"/>
      <c r="B414" s="113"/>
      <c r="C414" s="113"/>
      <c r="D414" s="114"/>
      <c r="E414" s="115"/>
      <c r="F414" s="115"/>
      <c r="G414" s="115"/>
      <c r="H414" s="115"/>
      <c r="I414" s="115"/>
      <c r="J414" s="115"/>
      <c r="K414" s="113"/>
      <c r="L414" s="113"/>
      <c r="M414" s="113"/>
      <c r="N414" s="113"/>
      <c r="O414" s="113"/>
      <c r="P414" s="113"/>
      <c r="Q414" s="113"/>
      <c r="R414" s="113"/>
      <c r="S414" s="113"/>
      <c r="T414" s="113"/>
      <c r="U414" s="113"/>
      <c r="V414" s="113"/>
      <c r="W414" s="113"/>
      <c r="X414" s="113"/>
      <c r="Y414" s="113"/>
      <c r="Z414" s="113"/>
    </row>
    <row r="415" spans="1:26" ht="13.5" customHeight="1">
      <c r="A415" s="113"/>
      <c r="B415" s="113"/>
      <c r="C415" s="113"/>
      <c r="D415" s="114"/>
      <c r="E415" s="115"/>
      <c r="F415" s="115"/>
      <c r="G415" s="115"/>
      <c r="H415" s="115"/>
      <c r="I415" s="115"/>
      <c r="J415" s="115"/>
      <c r="K415" s="113"/>
      <c r="L415" s="113"/>
      <c r="M415" s="113"/>
      <c r="N415" s="113"/>
      <c r="O415" s="113"/>
      <c r="P415" s="113"/>
      <c r="Q415" s="113"/>
      <c r="R415" s="113"/>
      <c r="S415" s="113"/>
      <c r="T415" s="113"/>
      <c r="U415" s="113"/>
      <c r="V415" s="113"/>
      <c r="W415" s="113"/>
      <c r="X415" s="113"/>
      <c r="Y415" s="113"/>
      <c r="Z415" s="113"/>
    </row>
    <row r="416" spans="1:26" ht="13.5" customHeight="1">
      <c r="A416" s="113"/>
      <c r="B416" s="113"/>
      <c r="C416" s="113"/>
      <c r="D416" s="114"/>
      <c r="E416" s="115"/>
      <c r="F416" s="115"/>
      <c r="G416" s="115"/>
      <c r="H416" s="115"/>
      <c r="I416" s="115"/>
      <c r="J416" s="115"/>
      <c r="K416" s="113"/>
      <c r="L416" s="113"/>
      <c r="M416" s="113"/>
      <c r="N416" s="113"/>
      <c r="O416" s="113"/>
      <c r="P416" s="113"/>
      <c r="Q416" s="113"/>
      <c r="R416" s="113"/>
      <c r="S416" s="113"/>
      <c r="T416" s="113"/>
      <c r="U416" s="113"/>
      <c r="V416" s="113"/>
      <c r="W416" s="113"/>
      <c r="X416" s="113"/>
      <c r="Y416" s="113"/>
      <c r="Z416" s="113"/>
    </row>
    <row r="417" spans="1:26" ht="13.5" customHeight="1">
      <c r="A417" s="113"/>
      <c r="B417" s="113"/>
      <c r="C417" s="113"/>
      <c r="D417" s="114"/>
      <c r="E417" s="115"/>
      <c r="F417" s="115"/>
      <c r="G417" s="115"/>
      <c r="H417" s="115"/>
      <c r="I417" s="115"/>
      <c r="J417" s="115"/>
      <c r="K417" s="113"/>
      <c r="L417" s="113"/>
      <c r="M417" s="113"/>
      <c r="N417" s="113"/>
      <c r="O417" s="113"/>
      <c r="P417" s="113"/>
      <c r="Q417" s="113"/>
      <c r="R417" s="113"/>
      <c r="S417" s="113"/>
      <c r="T417" s="113"/>
      <c r="U417" s="113"/>
      <c r="V417" s="113"/>
      <c r="W417" s="113"/>
      <c r="X417" s="113"/>
      <c r="Y417" s="113"/>
      <c r="Z417" s="113"/>
    </row>
    <row r="418" spans="1:26" ht="13.5" customHeight="1">
      <c r="A418" s="113"/>
      <c r="B418" s="113"/>
      <c r="C418" s="113"/>
      <c r="D418" s="114"/>
      <c r="E418" s="115"/>
      <c r="F418" s="115"/>
      <c r="G418" s="115"/>
      <c r="H418" s="115"/>
      <c r="I418" s="115"/>
      <c r="J418" s="115"/>
      <c r="K418" s="113"/>
      <c r="L418" s="113"/>
      <c r="M418" s="113"/>
      <c r="N418" s="113"/>
      <c r="O418" s="113"/>
      <c r="P418" s="113"/>
      <c r="Q418" s="113"/>
      <c r="R418" s="113"/>
      <c r="S418" s="113"/>
      <c r="T418" s="113"/>
      <c r="U418" s="113"/>
      <c r="V418" s="113"/>
      <c r="W418" s="113"/>
      <c r="X418" s="113"/>
      <c r="Y418" s="113"/>
      <c r="Z418" s="113"/>
    </row>
    <row r="419" spans="1:26" ht="13.5" customHeight="1">
      <c r="A419" s="113"/>
      <c r="B419" s="113"/>
      <c r="C419" s="113"/>
      <c r="D419" s="114"/>
      <c r="E419" s="115"/>
      <c r="F419" s="115"/>
      <c r="G419" s="115"/>
      <c r="H419" s="115"/>
      <c r="I419" s="115"/>
      <c r="J419" s="115"/>
      <c r="K419" s="113"/>
      <c r="L419" s="113"/>
      <c r="M419" s="113"/>
      <c r="N419" s="113"/>
      <c r="O419" s="113"/>
      <c r="P419" s="113"/>
      <c r="Q419" s="113"/>
      <c r="R419" s="113"/>
      <c r="S419" s="113"/>
      <c r="T419" s="113"/>
      <c r="U419" s="113"/>
      <c r="V419" s="113"/>
      <c r="W419" s="113"/>
      <c r="X419" s="113"/>
      <c r="Y419" s="113"/>
      <c r="Z419" s="113"/>
    </row>
    <row r="420" spans="1:26" ht="13.5" customHeight="1">
      <c r="A420" s="113"/>
      <c r="B420" s="113"/>
      <c r="C420" s="113"/>
      <c r="D420" s="114"/>
      <c r="E420" s="115"/>
      <c r="F420" s="115"/>
      <c r="G420" s="115"/>
      <c r="H420" s="115"/>
      <c r="I420" s="115"/>
      <c r="J420" s="115"/>
      <c r="K420" s="113"/>
      <c r="L420" s="113"/>
      <c r="M420" s="113"/>
      <c r="N420" s="113"/>
      <c r="O420" s="113"/>
      <c r="P420" s="113"/>
      <c r="Q420" s="113"/>
      <c r="R420" s="113"/>
      <c r="S420" s="113"/>
      <c r="T420" s="113"/>
      <c r="U420" s="113"/>
      <c r="V420" s="113"/>
      <c r="W420" s="113"/>
      <c r="X420" s="113"/>
      <c r="Y420" s="113"/>
      <c r="Z420" s="113"/>
    </row>
    <row r="421" spans="1:26" ht="13.5" customHeight="1">
      <c r="A421" s="113"/>
      <c r="B421" s="113"/>
      <c r="C421" s="113"/>
      <c r="D421" s="114"/>
      <c r="E421" s="115"/>
      <c r="F421" s="115"/>
      <c r="G421" s="115"/>
      <c r="H421" s="115"/>
      <c r="I421" s="115"/>
      <c r="J421" s="115"/>
      <c r="K421" s="113"/>
      <c r="L421" s="113"/>
      <c r="M421" s="113"/>
      <c r="N421" s="113"/>
      <c r="O421" s="113"/>
      <c r="P421" s="113"/>
      <c r="Q421" s="113"/>
      <c r="R421" s="113"/>
      <c r="S421" s="113"/>
      <c r="T421" s="113"/>
      <c r="U421" s="113"/>
      <c r="V421" s="113"/>
      <c r="W421" s="113"/>
      <c r="X421" s="113"/>
      <c r="Y421" s="113"/>
      <c r="Z421" s="113"/>
    </row>
    <row r="422" spans="1:26" ht="13.5" customHeight="1">
      <c r="A422" s="113"/>
      <c r="B422" s="113"/>
      <c r="C422" s="113"/>
      <c r="D422" s="114"/>
      <c r="E422" s="115"/>
      <c r="F422" s="115"/>
      <c r="G422" s="115"/>
      <c r="H422" s="115"/>
      <c r="I422" s="115"/>
      <c r="J422" s="115"/>
      <c r="K422" s="113"/>
      <c r="L422" s="113"/>
      <c r="M422" s="113"/>
      <c r="N422" s="113"/>
      <c r="O422" s="113"/>
      <c r="P422" s="113"/>
      <c r="Q422" s="113"/>
      <c r="R422" s="113"/>
      <c r="S422" s="113"/>
      <c r="T422" s="113"/>
      <c r="U422" s="113"/>
      <c r="V422" s="113"/>
      <c r="W422" s="113"/>
      <c r="X422" s="113"/>
      <c r="Y422" s="113"/>
      <c r="Z422" s="113"/>
    </row>
    <row r="423" spans="1:26" ht="13.5" customHeight="1">
      <c r="A423" s="113"/>
      <c r="B423" s="113"/>
      <c r="C423" s="113"/>
      <c r="D423" s="114"/>
      <c r="E423" s="115"/>
      <c r="F423" s="115"/>
      <c r="G423" s="115"/>
      <c r="H423" s="115"/>
      <c r="I423" s="115"/>
      <c r="J423" s="115"/>
      <c r="K423" s="113"/>
      <c r="L423" s="113"/>
      <c r="M423" s="113"/>
      <c r="N423" s="113"/>
      <c r="O423" s="113"/>
      <c r="P423" s="113"/>
      <c r="Q423" s="113"/>
      <c r="R423" s="113"/>
      <c r="S423" s="113"/>
      <c r="T423" s="113"/>
      <c r="U423" s="113"/>
      <c r="V423" s="113"/>
      <c r="W423" s="113"/>
      <c r="X423" s="113"/>
      <c r="Y423" s="113"/>
      <c r="Z423" s="113"/>
    </row>
    <row r="424" spans="1:26" ht="13.5" customHeight="1">
      <c r="A424" s="113"/>
      <c r="B424" s="113"/>
      <c r="C424" s="113"/>
      <c r="D424" s="114"/>
      <c r="E424" s="115"/>
      <c r="F424" s="115"/>
      <c r="G424" s="115"/>
      <c r="H424" s="115"/>
      <c r="I424" s="115"/>
      <c r="J424" s="115"/>
      <c r="K424" s="113"/>
      <c r="L424" s="113"/>
      <c r="M424" s="113"/>
      <c r="N424" s="113"/>
      <c r="O424" s="113"/>
      <c r="P424" s="113"/>
      <c r="Q424" s="113"/>
      <c r="R424" s="113"/>
      <c r="S424" s="113"/>
      <c r="T424" s="113"/>
      <c r="U424" s="113"/>
      <c r="V424" s="113"/>
      <c r="W424" s="113"/>
      <c r="X424" s="113"/>
      <c r="Y424" s="113"/>
      <c r="Z424" s="113"/>
    </row>
    <row r="425" spans="1:26" ht="13.5" customHeight="1">
      <c r="A425" s="113"/>
      <c r="B425" s="113"/>
      <c r="C425" s="113"/>
      <c r="D425" s="114"/>
      <c r="E425" s="115"/>
      <c r="F425" s="115"/>
      <c r="G425" s="115"/>
      <c r="H425" s="115"/>
      <c r="I425" s="115"/>
      <c r="J425" s="115"/>
      <c r="K425" s="113"/>
      <c r="L425" s="113"/>
      <c r="M425" s="113"/>
      <c r="N425" s="113"/>
      <c r="O425" s="113"/>
      <c r="P425" s="113"/>
      <c r="Q425" s="113"/>
      <c r="R425" s="113"/>
      <c r="S425" s="113"/>
      <c r="T425" s="113"/>
      <c r="U425" s="113"/>
      <c r="V425" s="113"/>
      <c r="W425" s="113"/>
      <c r="X425" s="113"/>
      <c r="Y425" s="113"/>
      <c r="Z425" s="113"/>
    </row>
    <row r="426" spans="1:26" ht="13.5" customHeight="1">
      <c r="A426" s="113"/>
      <c r="B426" s="113"/>
      <c r="C426" s="113"/>
      <c r="D426" s="114"/>
      <c r="E426" s="115"/>
      <c r="F426" s="115"/>
      <c r="G426" s="115"/>
      <c r="H426" s="115"/>
      <c r="I426" s="115"/>
      <c r="J426" s="115"/>
      <c r="K426" s="113"/>
      <c r="L426" s="113"/>
      <c r="M426" s="113"/>
      <c r="N426" s="113"/>
      <c r="O426" s="113"/>
      <c r="P426" s="113"/>
      <c r="Q426" s="113"/>
      <c r="R426" s="113"/>
      <c r="S426" s="113"/>
      <c r="T426" s="113"/>
      <c r="U426" s="113"/>
      <c r="V426" s="113"/>
      <c r="W426" s="113"/>
      <c r="X426" s="113"/>
      <c r="Y426" s="113"/>
      <c r="Z426" s="113"/>
    </row>
    <row r="427" spans="1:26" ht="13.5" customHeight="1">
      <c r="A427" s="113"/>
      <c r="B427" s="113"/>
      <c r="C427" s="113"/>
      <c r="D427" s="114"/>
      <c r="E427" s="115"/>
      <c r="F427" s="115"/>
      <c r="G427" s="115"/>
      <c r="H427" s="115"/>
      <c r="I427" s="115"/>
      <c r="J427" s="115"/>
      <c r="K427" s="113"/>
      <c r="L427" s="113"/>
      <c r="M427" s="113"/>
      <c r="N427" s="113"/>
      <c r="O427" s="113"/>
      <c r="P427" s="113"/>
      <c r="Q427" s="113"/>
      <c r="R427" s="113"/>
      <c r="S427" s="113"/>
      <c r="T427" s="113"/>
      <c r="U427" s="113"/>
      <c r="V427" s="113"/>
      <c r="W427" s="113"/>
      <c r="X427" s="113"/>
      <c r="Y427" s="113"/>
      <c r="Z427" s="113"/>
    </row>
    <row r="428" spans="1:26" ht="13.5" customHeight="1">
      <c r="A428" s="113"/>
      <c r="B428" s="113"/>
      <c r="C428" s="113"/>
      <c r="D428" s="114"/>
      <c r="E428" s="115"/>
      <c r="F428" s="115"/>
      <c r="G428" s="115"/>
      <c r="H428" s="115"/>
      <c r="I428" s="115"/>
      <c r="J428" s="115"/>
      <c r="K428" s="113"/>
      <c r="L428" s="113"/>
      <c r="M428" s="113"/>
      <c r="N428" s="113"/>
      <c r="O428" s="113"/>
      <c r="P428" s="113"/>
      <c r="Q428" s="113"/>
      <c r="R428" s="113"/>
      <c r="S428" s="113"/>
      <c r="T428" s="113"/>
      <c r="U428" s="113"/>
      <c r="V428" s="113"/>
      <c r="W428" s="113"/>
      <c r="X428" s="113"/>
      <c r="Y428" s="113"/>
      <c r="Z428" s="113"/>
    </row>
    <row r="429" spans="1:26" ht="13.5" customHeight="1">
      <c r="A429" s="113"/>
      <c r="B429" s="113"/>
      <c r="C429" s="113"/>
      <c r="D429" s="114"/>
      <c r="E429" s="115"/>
      <c r="F429" s="115"/>
      <c r="G429" s="115"/>
      <c r="H429" s="115"/>
      <c r="I429" s="115"/>
      <c r="J429" s="115"/>
      <c r="K429" s="113"/>
      <c r="L429" s="113"/>
      <c r="M429" s="113"/>
      <c r="N429" s="113"/>
      <c r="O429" s="113"/>
      <c r="P429" s="113"/>
      <c r="Q429" s="113"/>
      <c r="R429" s="113"/>
      <c r="S429" s="113"/>
      <c r="T429" s="113"/>
      <c r="U429" s="113"/>
      <c r="V429" s="113"/>
      <c r="W429" s="113"/>
      <c r="X429" s="113"/>
      <c r="Y429" s="113"/>
      <c r="Z429" s="113"/>
    </row>
    <row r="430" spans="1:26" ht="13.5" customHeight="1">
      <c r="A430" s="113"/>
      <c r="B430" s="113"/>
      <c r="C430" s="113"/>
      <c r="D430" s="114"/>
      <c r="E430" s="115"/>
      <c r="F430" s="115"/>
      <c r="G430" s="115"/>
      <c r="H430" s="115"/>
      <c r="I430" s="115"/>
      <c r="J430" s="115"/>
      <c r="K430" s="113"/>
      <c r="L430" s="113"/>
      <c r="M430" s="113"/>
      <c r="N430" s="113"/>
      <c r="O430" s="113"/>
      <c r="P430" s="113"/>
      <c r="Q430" s="113"/>
      <c r="R430" s="113"/>
      <c r="S430" s="113"/>
      <c r="T430" s="113"/>
      <c r="U430" s="113"/>
      <c r="V430" s="113"/>
      <c r="W430" s="113"/>
      <c r="X430" s="113"/>
      <c r="Y430" s="113"/>
      <c r="Z430" s="113"/>
    </row>
    <row r="431" spans="1:26" ht="13.5" customHeight="1">
      <c r="A431" s="113"/>
      <c r="B431" s="113"/>
      <c r="C431" s="113"/>
      <c r="D431" s="114"/>
      <c r="E431" s="115"/>
      <c r="F431" s="115"/>
      <c r="G431" s="115"/>
      <c r="H431" s="115"/>
      <c r="I431" s="115"/>
      <c r="J431" s="115"/>
      <c r="K431" s="113"/>
      <c r="L431" s="113"/>
      <c r="M431" s="113"/>
      <c r="N431" s="113"/>
      <c r="O431" s="113"/>
      <c r="P431" s="113"/>
      <c r="Q431" s="113"/>
      <c r="R431" s="113"/>
      <c r="S431" s="113"/>
      <c r="T431" s="113"/>
      <c r="U431" s="113"/>
      <c r="V431" s="113"/>
      <c r="W431" s="113"/>
      <c r="X431" s="113"/>
      <c r="Y431" s="113"/>
      <c r="Z431" s="113"/>
    </row>
    <row r="432" spans="1:26" ht="13.5" customHeight="1">
      <c r="A432" s="113"/>
      <c r="B432" s="113"/>
      <c r="C432" s="113"/>
      <c r="D432" s="114"/>
      <c r="E432" s="115"/>
      <c r="F432" s="115"/>
      <c r="G432" s="115"/>
      <c r="H432" s="115"/>
      <c r="I432" s="115"/>
      <c r="J432" s="115"/>
      <c r="K432" s="113"/>
      <c r="L432" s="113"/>
      <c r="M432" s="113"/>
      <c r="N432" s="113"/>
      <c r="O432" s="113"/>
      <c r="P432" s="113"/>
      <c r="Q432" s="113"/>
      <c r="R432" s="113"/>
      <c r="S432" s="113"/>
      <c r="T432" s="113"/>
      <c r="U432" s="113"/>
      <c r="V432" s="113"/>
      <c r="W432" s="113"/>
      <c r="X432" s="113"/>
      <c r="Y432" s="113"/>
      <c r="Z432" s="113"/>
    </row>
    <row r="433" spans="1:26" ht="13.5" customHeight="1">
      <c r="A433" s="113"/>
      <c r="B433" s="113"/>
      <c r="C433" s="113"/>
      <c r="D433" s="114"/>
      <c r="E433" s="115"/>
      <c r="F433" s="115"/>
      <c r="G433" s="115"/>
      <c r="H433" s="115"/>
      <c r="I433" s="115"/>
      <c r="J433" s="115"/>
      <c r="K433" s="113"/>
      <c r="L433" s="113"/>
      <c r="M433" s="113"/>
      <c r="N433" s="113"/>
      <c r="O433" s="113"/>
      <c r="P433" s="113"/>
      <c r="Q433" s="113"/>
      <c r="R433" s="113"/>
      <c r="S433" s="113"/>
      <c r="T433" s="113"/>
      <c r="U433" s="113"/>
      <c r="V433" s="113"/>
      <c r="W433" s="113"/>
      <c r="X433" s="113"/>
      <c r="Y433" s="113"/>
      <c r="Z433" s="113"/>
    </row>
    <row r="434" spans="1:26" ht="13.5" customHeight="1">
      <c r="A434" s="113"/>
      <c r="B434" s="113"/>
      <c r="C434" s="113"/>
      <c r="D434" s="114"/>
      <c r="E434" s="115"/>
      <c r="F434" s="115"/>
      <c r="G434" s="115"/>
      <c r="H434" s="115"/>
      <c r="I434" s="115"/>
      <c r="J434" s="115"/>
      <c r="K434" s="113"/>
      <c r="L434" s="113"/>
      <c r="M434" s="113"/>
      <c r="N434" s="113"/>
      <c r="O434" s="113"/>
      <c r="P434" s="113"/>
      <c r="Q434" s="113"/>
      <c r="R434" s="113"/>
      <c r="S434" s="113"/>
      <c r="T434" s="113"/>
      <c r="U434" s="113"/>
      <c r="V434" s="113"/>
      <c r="W434" s="113"/>
      <c r="X434" s="113"/>
      <c r="Y434" s="113"/>
      <c r="Z434" s="113"/>
    </row>
    <row r="435" spans="1:26" ht="13.5" customHeight="1">
      <c r="A435" s="113"/>
      <c r="B435" s="113"/>
      <c r="C435" s="113"/>
      <c r="D435" s="114"/>
      <c r="E435" s="115"/>
      <c r="F435" s="115"/>
      <c r="G435" s="115"/>
      <c r="H435" s="115"/>
      <c r="I435" s="115"/>
      <c r="J435" s="115"/>
      <c r="K435" s="113"/>
      <c r="L435" s="113"/>
      <c r="M435" s="113"/>
      <c r="N435" s="113"/>
      <c r="O435" s="113"/>
      <c r="P435" s="113"/>
      <c r="Q435" s="113"/>
      <c r="R435" s="113"/>
      <c r="S435" s="113"/>
      <c r="T435" s="113"/>
      <c r="U435" s="113"/>
      <c r="V435" s="113"/>
      <c r="W435" s="113"/>
      <c r="X435" s="113"/>
      <c r="Y435" s="113"/>
      <c r="Z435" s="113"/>
    </row>
    <row r="436" spans="1:26" ht="13.5" customHeight="1">
      <c r="A436" s="113"/>
      <c r="B436" s="113"/>
      <c r="C436" s="113"/>
      <c r="D436" s="114"/>
      <c r="E436" s="115"/>
      <c r="F436" s="115"/>
      <c r="G436" s="115"/>
      <c r="H436" s="115"/>
      <c r="I436" s="115"/>
      <c r="J436" s="115"/>
      <c r="K436" s="113"/>
      <c r="L436" s="113"/>
      <c r="M436" s="113"/>
      <c r="N436" s="113"/>
      <c r="O436" s="113"/>
      <c r="P436" s="113"/>
      <c r="Q436" s="113"/>
      <c r="R436" s="113"/>
      <c r="S436" s="113"/>
      <c r="T436" s="113"/>
      <c r="U436" s="113"/>
      <c r="V436" s="113"/>
      <c r="W436" s="113"/>
      <c r="X436" s="113"/>
      <c r="Y436" s="113"/>
      <c r="Z436" s="113"/>
    </row>
    <row r="437" spans="1:26" ht="13.5" customHeight="1">
      <c r="A437" s="113"/>
      <c r="B437" s="113"/>
      <c r="C437" s="113"/>
      <c r="D437" s="114"/>
      <c r="E437" s="115"/>
      <c r="F437" s="115"/>
      <c r="G437" s="115"/>
      <c r="H437" s="115"/>
      <c r="I437" s="115"/>
      <c r="J437" s="115"/>
      <c r="K437" s="113"/>
      <c r="L437" s="113"/>
      <c r="M437" s="113"/>
      <c r="N437" s="113"/>
      <c r="O437" s="113"/>
      <c r="P437" s="113"/>
      <c r="Q437" s="113"/>
      <c r="R437" s="113"/>
      <c r="S437" s="113"/>
      <c r="T437" s="113"/>
      <c r="U437" s="113"/>
      <c r="V437" s="113"/>
      <c r="W437" s="113"/>
      <c r="X437" s="113"/>
      <c r="Y437" s="113"/>
      <c r="Z437" s="113"/>
    </row>
    <row r="438" spans="1:26" ht="13.5" customHeight="1">
      <c r="A438" s="113"/>
      <c r="B438" s="113"/>
      <c r="C438" s="113"/>
      <c r="D438" s="114"/>
      <c r="E438" s="115"/>
      <c r="F438" s="115"/>
      <c r="G438" s="115"/>
      <c r="H438" s="115"/>
      <c r="I438" s="115"/>
      <c r="J438" s="115"/>
      <c r="K438" s="113"/>
      <c r="L438" s="113"/>
      <c r="M438" s="113"/>
      <c r="N438" s="113"/>
      <c r="O438" s="113"/>
      <c r="P438" s="113"/>
      <c r="Q438" s="113"/>
      <c r="R438" s="113"/>
      <c r="S438" s="113"/>
      <c r="T438" s="113"/>
      <c r="U438" s="113"/>
      <c r="V438" s="113"/>
      <c r="W438" s="113"/>
      <c r="X438" s="113"/>
      <c r="Y438" s="113"/>
      <c r="Z438" s="113"/>
    </row>
    <row r="439" spans="1:26" ht="13.5" customHeight="1">
      <c r="A439" s="113"/>
      <c r="B439" s="113"/>
      <c r="C439" s="113"/>
      <c r="D439" s="114"/>
      <c r="E439" s="115"/>
      <c r="F439" s="115"/>
      <c r="G439" s="115"/>
      <c r="H439" s="115"/>
      <c r="I439" s="115"/>
      <c r="J439" s="115"/>
      <c r="K439" s="113"/>
      <c r="L439" s="113"/>
      <c r="M439" s="113"/>
      <c r="N439" s="113"/>
      <c r="O439" s="113"/>
      <c r="P439" s="113"/>
      <c r="Q439" s="113"/>
      <c r="R439" s="113"/>
      <c r="S439" s="113"/>
      <c r="T439" s="113"/>
      <c r="U439" s="113"/>
      <c r="V439" s="113"/>
      <c r="W439" s="113"/>
      <c r="X439" s="113"/>
      <c r="Y439" s="113"/>
      <c r="Z439" s="113"/>
    </row>
    <row r="440" spans="1:26" ht="13.5" customHeight="1">
      <c r="A440" s="113"/>
      <c r="B440" s="113"/>
      <c r="C440" s="113"/>
      <c r="D440" s="114"/>
      <c r="E440" s="115"/>
      <c r="F440" s="115"/>
      <c r="G440" s="115"/>
      <c r="H440" s="115"/>
      <c r="I440" s="115"/>
      <c r="J440" s="115"/>
      <c r="K440" s="113"/>
      <c r="L440" s="113"/>
      <c r="M440" s="113"/>
      <c r="N440" s="113"/>
      <c r="O440" s="113"/>
      <c r="P440" s="113"/>
      <c r="Q440" s="113"/>
      <c r="R440" s="113"/>
      <c r="S440" s="113"/>
      <c r="T440" s="113"/>
      <c r="U440" s="113"/>
      <c r="V440" s="113"/>
      <c r="W440" s="113"/>
      <c r="X440" s="113"/>
      <c r="Y440" s="113"/>
      <c r="Z440" s="113"/>
    </row>
    <row r="441" spans="1:26" ht="13.5" customHeight="1">
      <c r="A441" s="113"/>
      <c r="B441" s="113"/>
      <c r="C441" s="113"/>
      <c r="D441" s="114"/>
      <c r="E441" s="115"/>
      <c r="F441" s="115"/>
      <c r="G441" s="115"/>
      <c r="H441" s="115"/>
      <c r="I441" s="115"/>
      <c r="J441" s="115"/>
      <c r="K441" s="113"/>
      <c r="L441" s="113"/>
      <c r="M441" s="113"/>
      <c r="N441" s="113"/>
      <c r="O441" s="113"/>
      <c r="P441" s="113"/>
      <c r="Q441" s="113"/>
      <c r="R441" s="113"/>
      <c r="S441" s="113"/>
      <c r="T441" s="113"/>
      <c r="U441" s="113"/>
      <c r="V441" s="113"/>
      <c r="W441" s="113"/>
      <c r="X441" s="113"/>
      <c r="Y441" s="113"/>
      <c r="Z441" s="113"/>
    </row>
    <row r="442" spans="1:26" ht="13.5" customHeight="1">
      <c r="A442" s="113"/>
      <c r="B442" s="113"/>
      <c r="C442" s="113"/>
      <c r="D442" s="114"/>
      <c r="E442" s="115"/>
      <c r="F442" s="115"/>
      <c r="G442" s="115"/>
      <c r="H442" s="115"/>
      <c r="I442" s="115"/>
      <c r="J442" s="115"/>
      <c r="K442" s="113"/>
      <c r="L442" s="113"/>
      <c r="M442" s="113"/>
      <c r="N442" s="113"/>
      <c r="O442" s="113"/>
      <c r="P442" s="113"/>
      <c r="Q442" s="113"/>
      <c r="R442" s="113"/>
      <c r="S442" s="113"/>
      <c r="T442" s="113"/>
      <c r="U442" s="113"/>
      <c r="V442" s="113"/>
      <c r="W442" s="113"/>
      <c r="X442" s="113"/>
      <c r="Y442" s="113"/>
      <c r="Z442" s="113"/>
    </row>
    <row r="443" spans="1:26" ht="13.5" customHeight="1">
      <c r="A443" s="113"/>
      <c r="B443" s="113"/>
      <c r="C443" s="113"/>
      <c r="D443" s="114"/>
      <c r="E443" s="115"/>
      <c r="F443" s="115"/>
      <c r="G443" s="115"/>
      <c r="H443" s="115"/>
      <c r="I443" s="115"/>
      <c r="J443" s="115"/>
      <c r="K443" s="113"/>
      <c r="L443" s="113"/>
      <c r="M443" s="113"/>
      <c r="N443" s="113"/>
      <c r="O443" s="113"/>
      <c r="P443" s="113"/>
      <c r="Q443" s="113"/>
      <c r="R443" s="113"/>
      <c r="S443" s="113"/>
      <c r="T443" s="113"/>
      <c r="U443" s="113"/>
      <c r="V443" s="113"/>
      <c r="W443" s="113"/>
      <c r="X443" s="113"/>
      <c r="Y443" s="113"/>
      <c r="Z443" s="113"/>
    </row>
    <row r="444" spans="1:26" ht="13.5" customHeight="1">
      <c r="A444" s="113"/>
      <c r="B444" s="113"/>
      <c r="C444" s="113"/>
      <c r="D444" s="114"/>
      <c r="E444" s="115"/>
      <c r="F444" s="115"/>
      <c r="G444" s="115"/>
      <c r="H444" s="115"/>
      <c r="I444" s="115"/>
      <c r="J444" s="115"/>
      <c r="K444" s="113"/>
      <c r="L444" s="113"/>
      <c r="M444" s="113"/>
      <c r="N444" s="113"/>
      <c r="O444" s="113"/>
      <c r="P444" s="113"/>
      <c r="Q444" s="113"/>
      <c r="R444" s="113"/>
      <c r="S444" s="113"/>
      <c r="T444" s="113"/>
      <c r="U444" s="113"/>
      <c r="V444" s="113"/>
      <c r="W444" s="113"/>
      <c r="X444" s="113"/>
      <c r="Y444" s="113"/>
      <c r="Z444" s="113"/>
    </row>
    <row r="445" spans="1:26" ht="13.5" customHeight="1">
      <c r="A445" s="113"/>
      <c r="B445" s="113"/>
      <c r="C445" s="113"/>
      <c r="D445" s="114"/>
      <c r="E445" s="115"/>
      <c r="F445" s="115"/>
      <c r="G445" s="115"/>
      <c r="H445" s="115"/>
      <c r="I445" s="115"/>
      <c r="J445" s="115"/>
      <c r="K445" s="113"/>
      <c r="L445" s="113"/>
      <c r="M445" s="113"/>
      <c r="N445" s="113"/>
      <c r="O445" s="113"/>
      <c r="P445" s="113"/>
      <c r="Q445" s="113"/>
      <c r="R445" s="113"/>
      <c r="S445" s="113"/>
      <c r="T445" s="113"/>
      <c r="U445" s="113"/>
      <c r="V445" s="113"/>
      <c r="W445" s="113"/>
      <c r="X445" s="113"/>
      <c r="Y445" s="113"/>
      <c r="Z445" s="113"/>
    </row>
    <row r="446" spans="1:26" ht="13.5" customHeight="1">
      <c r="A446" s="113"/>
      <c r="B446" s="113"/>
      <c r="C446" s="113"/>
      <c r="D446" s="114"/>
      <c r="E446" s="115"/>
      <c r="F446" s="115"/>
      <c r="G446" s="115"/>
      <c r="H446" s="115"/>
      <c r="I446" s="115"/>
      <c r="J446" s="115"/>
      <c r="K446" s="113"/>
      <c r="L446" s="113"/>
      <c r="M446" s="113"/>
      <c r="N446" s="113"/>
      <c r="O446" s="113"/>
      <c r="P446" s="113"/>
      <c r="Q446" s="113"/>
      <c r="R446" s="113"/>
      <c r="S446" s="113"/>
      <c r="T446" s="113"/>
      <c r="U446" s="113"/>
      <c r="V446" s="113"/>
      <c r="W446" s="113"/>
      <c r="X446" s="113"/>
      <c r="Y446" s="113"/>
      <c r="Z446" s="113"/>
    </row>
    <row r="447" spans="1:26" ht="13.5" customHeight="1">
      <c r="A447" s="113"/>
      <c r="B447" s="113"/>
      <c r="C447" s="113"/>
      <c r="D447" s="114"/>
      <c r="E447" s="115"/>
      <c r="F447" s="115"/>
      <c r="G447" s="115"/>
      <c r="H447" s="115"/>
      <c r="I447" s="115"/>
      <c r="J447" s="115"/>
      <c r="K447" s="113"/>
      <c r="L447" s="113"/>
      <c r="M447" s="113"/>
      <c r="N447" s="113"/>
      <c r="O447" s="113"/>
      <c r="P447" s="113"/>
      <c r="Q447" s="113"/>
      <c r="R447" s="113"/>
      <c r="S447" s="113"/>
      <c r="T447" s="113"/>
      <c r="U447" s="113"/>
      <c r="V447" s="113"/>
      <c r="W447" s="113"/>
      <c r="X447" s="113"/>
      <c r="Y447" s="113"/>
      <c r="Z447" s="113"/>
    </row>
    <row r="448" spans="1:26" ht="13.5" customHeight="1">
      <c r="A448" s="113"/>
      <c r="B448" s="113"/>
      <c r="C448" s="113"/>
      <c r="D448" s="114"/>
      <c r="E448" s="115"/>
      <c r="F448" s="115"/>
      <c r="G448" s="115"/>
      <c r="H448" s="115"/>
      <c r="I448" s="115"/>
      <c r="J448" s="115"/>
      <c r="K448" s="113"/>
      <c r="L448" s="113"/>
      <c r="M448" s="113"/>
      <c r="N448" s="113"/>
      <c r="O448" s="113"/>
      <c r="P448" s="113"/>
      <c r="Q448" s="113"/>
      <c r="R448" s="113"/>
      <c r="S448" s="113"/>
      <c r="T448" s="113"/>
      <c r="U448" s="113"/>
      <c r="V448" s="113"/>
      <c r="W448" s="113"/>
      <c r="X448" s="113"/>
      <c r="Y448" s="113"/>
      <c r="Z448" s="113"/>
    </row>
    <row r="449" spans="1:26" ht="13.5" customHeight="1">
      <c r="A449" s="113"/>
      <c r="B449" s="113"/>
      <c r="C449" s="113"/>
      <c r="D449" s="114"/>
      <c r="E449" s="115"/>
      <c r="F449" s="115"/>
      <c r="G449" s="115"/>
      <c r="H449" s="115"/>
      <c r="I449" s="115"/>
      <c r="J449" s="115"/>
      <c r="K449" s="113"/>
      <c r="L449" s="113"/>
      <c r="M449" s="113"/>
      <c r="N449" s="113"/>
      <c r="O449" s="113"/>
      <c r="P449" s="113"/>
      <c r="Q449" s="113"/>
      <c r="R449" s="113"/>
      <c r="S449" s="113"/>
      <c r="T449" s="113"/>
      <c r="U449" s="113"/>
      <c r="V449" s="113"/>
      <c r="W449" s="113"/>
      <c r="X449" s="113"/>
      <c r="Y449" s="113"/>
      <c r="Z449" s="113"/>
    </row>
    <row r="450" spans="1:26" ht="13.5" customHeight="1">
      <c r="A450" s="113"/>
      <c r="B450" s="113"/>
      <c r="C450" s="113"/>
      <c r="D450" s="114"/>
      <c r="E450" s="115"/>
      <c r="F450" s="115"/>
      <c r="G450" s="115"/>
      <c r="H450" s="115"/>
      <c r="I450" s="115"/>
      <c r="J450" s="115"/>
      <c r="K450" s="113"/>
      <c r="L450" s="113"/>
      <c r="M450" s="113"/>
      <c r="N450" s="113"/>
      <c r="O450" s="113"/>
      <c r="P450" s="113"/>
      <c r="Q450" s="113"/>
      <c r="R450" s="113"/>
      <c r="S450" s="113"/>
      <c r="T450" s="113"/>
      <c r="U450" s="113"/>
      <c r="V450" s="113"/>
      <c r="W450" s="113"/>
      <c r="X450" s="113"/>
      <c r="Y450" s="113"/>
      <c r="Z450" s="113"/>
    </row>
    <row r="451" spans="1:26" ht="13.5" customHeight="1">
      <c r="A451" s="113"/>
      <c r="B451" s="113"/>
      <c r="C451" s="113"/>
      <c r="D451" s="114"/>
      <c r="E451" s="115"/>
      <c r="F451" s="115"/>
      <c r="G451" s="115"/>
      <c r="H451" s="115"/>
      <c r="I451" s="115"/>
      <c r="J451" s="115"/>
      <c r="K451" s="113"/>
      <c r="L451" s="113"/>
      <c r="M451" s="113"/>
      <c r="N451" s="113"/>
      <c r="O451" s="113"/>
      <c r="P451" s="113"/>
      <c r="Q451" s="113"/>
      <c r="R451" s="113"/>
      <c r="S451" s="113"/>
      <c r="T451" s="113"/>
      <c r="U451" s="113"/>
      <c r="V451" s="113"/>
      <c r="W451" s="113"/>
      <c r="X451" s="113"/>
      <c r="Y451" s="113"/>
      <c r="Z451" s="113"/>
    </row>
    <row r="452" spans="1:26" ht="13.5" customHeight="1">
      <c r="A452" s="113"/>
      <c r="B452" s="113"/>
      <c r="C452" s="113"/>
      <c r="D452" s="114"/>
      <c r="E452" s="115"/>
      <c r="F452" s="115"/>
      <c r="G452" s="115"/>
      <c r="H452" s="115"/>
      <c r="I452" s="115"/>
      <c r="J452" s="115"/>
      <c r="K452" s="113"/>
      <c r="L452" s="113"/>
      <c r="M452" s="113"/>
      <c r="N452" s="113"/>
      <c r="O452" s="113"/>
      <c r="P452" s="113"/>
      <c r="Q452" s="113"/>
      <c r="R452" s="113"/>
      <c r="S452" s="113"/>
      <c r="T452" s="113"/>
      <c r="U452" s="113"/>
      <c r="V452" s="113"/>
      <c r="W452" s="113"/>
      <c r="X452" s="113"/>
      <c r="Y452" s="113"/>
      <c r="Z452" s="113"/>
    </row>
    <row r="453" spans="1:26" ht="13.5" customHeight="1">
      <c r="A453" s="113"/>
      <c r="B453" s="113"/>
      <c r="C453" s="113"/>
      <c r="D453" s="114"/>
      <c r="E453" s="115"/>
      <c r="F453" s="115"/>
      <c r="G453" s="115"/>
      <c r="H453" s="115"/>
      <c r="I453" s="115"/>
      <c r="J453" s="115"/>
      <c r="K453" s="113"/>
      <c r="L453" s="113"/>
      <c r="M453" s="113"/>
      <c r="N453" s="113"/>
      <c r="O453" s="113"/>
      <c r="P453" s="113"/>
      <c r="Q453" s="113"/>
      <c r="R453" s="113"/>
      <c r="S453" s="113"/>
      <c r="T453" s="113"/>
      <c r="U453" s="113"/>
      <c r="V453" s="113"/>
      <c r="W453" s="113"/>
      <c r="X453" s="113"/>
      <c r="Y453" s="113"/>
      <c r="Z453" s="113"/>
    </row>
    <row r="454" spans="1:26" ht="13.5" customHeight="1">
      <c r="A454" s="113"/>
      <c r="B454" s="113"/>
      <c r="C454" s="113"/>
      <c r="D454" s="114"/>
      <c r="E454" s="115"/>
      <c r="F454" s="115"/>
      <c r="G454" s="115"/>
      <c r="H454" s="115"/>
      <c r="I454" s="115"/>
      <c r="J454" s="115"/>
      <c r="K454" s="113"/>
      <c r="L454" s="113"/>
      <c r="M454" s="113"/>
      <c r="N454" s="113"/>
      <c r="O454" s="113"/>
      <c r="P454" s="113"/>
      <c r="Q454" s="113"/>
      <c r="R454" s="113"/>
      <c r="S454" s="113"/>
      <c r="T454" s="113"/>
      <c r="U454" s="113"/>
      <c r="V454" s="113"/>
      <c r="W454" s="113"/>
      <c r="X454" s="113"/>
      <c r="Y454" s="113"/>
      <c r="Z454" s="113"/>
    </row>
    <row r="455" spans="1:26" ht="13.5" customHeight="1">
      <c r="A455" s="113"/>
      <c r="B455" s="113"/>
      <c r="C455" s="113"/>
      <c r="D455" s="114"/>
      <c r="E455" s="115"/>
      <c r="F455" s="115"/>
      <c r="G455" s="115"/>
      <c r="H455" s="115"/>
      <c r="I455" s="115"/>
      <c r="J455" s="115"/>
      <c r="K455" s="113"/>
      <c r="L455" s="113"/>
      <c r="M455" s="113"/>
      <c r="N455" s="113"/>
      <c r="O455" s="113"/>
      <c r="P455" s="113"/>
      <c r="Q455" s="113"/>
      <c r="R455" s="113"/>
      <c r="S455" s="113"/>
      <c r="T455" s="113"/>
      <c r="U455" s="113"/>
      <c r="V455" s="113"/>
      <c r="W455" s="113"/>
      <c r="X455" s="113"/>
      <c r="Y455" s="113"/>
      <c r="Z455" s="113"/>
    </row>
    <row r="456" spans="1:26" ht="13.5" customHeight="1">
      <c r="A456" s="113"/>
      <c r="B456" s="113"/>
      <c r="C456" s="113"/>
      <c r="D456" s="114"/>
      <c r="E456" s="115"/>
      <c r="F456" s="115"/>
      <c r="G456" s="115"/>
      <c r="H456" s="115"/>
      <c r="I456" s="115"/>
      <c r="J456" s="115"/>
      <c r="K456" s="113"/>
      <c r="L456" s="113"/>
      <c r="M456" s="113"/>
      <c r="N456" s="113"/>
      <c r="O456" s="113"/>
      <c r="P456" s="113"/>
      <c r="Q456" s="113"/>
      <c r="R456" s="113"/>
      <c r="S456" s="113"/>
      <c r="T456" s="113"/>
      <c r="U456" s="113"/>
      <c r="V456" s="113"/>
      <c r="W456" s="113"/>
      <c r="X456" s="113"/>
      <c r="Y456" s="113"/>
      <c r="Z456" s="113"/>
    </row>
    <row r="457" spans="1:26" ht="13.5" customHeight="1">
      <c r="A457" s="113"/>
      <c r="B457" s="113"/>
      <c r="C457" s="113"/>
      <c r="D457" s="114"/>
      <c r="E457" s="115"/>
      <c r="F457" s="115"/>
      <c r="G457" s="115"/>
      <c r="H457" s="115"/>
      <c r="I457" s="115"/>
      <c r="J457" s="115"/>
      <c r="K457" s="113"/>
      <c r="L457" s="113"/>
      <c r="M457" s="113"/>
      <c r="N457" s="113"/>
      <c r="O457" s="113"/>
      <c r="P457" s="113"/>
      <c r="Q457" s="113"/>
      <c r="R457" s="113"/>
      <c r="S457" s="113"/>
      <c r="T457" s="113"/>
      <c r="U457" s="113"/>
      <c r="V457" s="113"/>
      <c r="W457" s="113"/>
      <c r="X457" s="113"/>
      <c r="Y457" s="113"/>
      <c r="Z457" s="113"/>
    </row>
    <row r="458" spans="1:26" ht="13.5" customHeight="1">
      <c r="A458" s="113"/>
      <c r="B458" s="113"/>
      <c r="C458" s="113"/>
      <c r="D458" s="114"/>
      <c r="E458" s="115"/>
      <c r="F458" s="115"/>
      <c r="G458" s="115"/>
      <c r="H458" s="115"/>
      <c r="I458" s="115"/>
      <c r="J458" s="115"/>
      <c r="K458" s="113"/>
      <c r="L458" s="113"/>
      <c r="M458" s="113"/>
      <c r="N458" s="113"/>
      <c r="O458" s="113"/>
      <c r="P458" s="113"/>
      <c r="Q458" s="113"/>
      <c r="R458" s="113"/>
      <c r="S458" s="113"/>
      <c r="T458" s="113"/>
      <c r="U458" s="113"/>
      <c r="V458" s="113"/>
      <c r="W458" s="113"/>
      <c r="X458" s="113"/>
      <c r="Y458" s="113"/>
      <c r="Z458" s="113"/>
    </row>
    <row r="459" spans="1:26" ht="13.5" customHeight="1">
      <c r="A459" s="113"/>
      <c r="B459" s="113"/>
      <c r="C459" s="113"/>
      <c r="D459" s="114"/>
      <c r="E459" s="115"/>
      <c r="F459" s="115"/>
      <c r="G459" s="115"/>
      <c r="H459" s="115"/>
      <c r="I459" s="115"/>
      <c r="J459" s="115"/>
      <c r="K459" s="113"/>
      <c r="L459" s="113"/>
      <c r="M459" s="113"/>
      <c r="N459" s="113"/>
      <c r="O459" s="113"/>
      <c r="P459" s="113"/>
      <c r="Q459" s="113"/>
      <c r="R459" s="113"/>
      <c r="S459" s="113"/>
      <c r="T459" s="113"/>
      <c r="U459" s="113"/>
      <c r="V459" s="113"/>
      <c r="W459" s="113"/>
      <c r="X459" s="113"/>
      <c r="Y459" s="113"/>
      <c r="Z459" s="113"/>
    </row>
    <row r="460" spans="1:26" ht="13.5" customHeight="1">
      <c r="A460" s="113"/>
      <c r="B460" s="113"/>
      <c r="C460" s="113"/>
      <c r="D460" s="114"/>
      <c r="E460" s="115"/>
      <c r="F460" s="115"/>
      <c r="G460" s="115"/>
      <c r="H460" s="115"/>
      <c r="I460" s="115"/>
      <c r="J460" s="115"/>
      <c r="K460" s="113"/>
      <c r="L460" s="113"/>
      <c r="M460" s="113"/>
      <c r="N460" s="113"/>
      <c r="O460" s="113"/>
      <c r="P460" s="113"/>
      <c r="Q460" s="113"/>
      <c r="R460" s="113"/>
      <c r="S460" s="113"/>
      <c r="T460" s="113"/>
      <c r="U460" s="113"/>
      <c r="V460" s="113"/>
      <c r="W460" s="113"/>
      <c r="X460" s="113"/>
      <c r="Y460" s="113"/>
      <c r="Z460" s="113"/>
    </row>
    <row r="461" spans="1:26" ht="13.5" customHeight="1">
      <c r="A461" s="113"/>
      <c r="B461" s="113"/>
      <c r="C461" s="113"/>
      <c r="D461" s="114"/>
      <c r="E461" s="115"/>
      <c r="F461" s="115"/>
      <c r="G461" s="115"/>
      <c r="H461" s="115"/>
      <c r="I461" s="115"/>
      <c r="J461" s="115"/>
      <c r="K461" s="113"/>
      <c r="L461" s="113"/>
      <c r="M461" s="113"/>
      <c r="N461" s="113"/>
      <c r="O461" s="113"/>
      <c r="P461" s="113"/>
      <c r="Q461" s="113"/>
      <c r="R461" s="113"/>
      <c r="S461" s="113"/>
      <c r="T461" s="113"/>
      <c r="U461" s="113"/>
      <c r="V461" s="113"/>
      <c r="W461" s="113"/>
      <c r="X461" s="113"/>
      <c r="Y461" s="113"/>
      <c r="Z461" s="113"/>
    </row>
    <row r="462" spans="1:26" ht="13.5" customHeight="1">
      <c r="A462" s="113"/>
      <c r="B462" s="113"/>
      <c r="C462" s="113"/>
      <c r="D462" s="114"/>
      <c r="E462" s="115"/>
      <c r="F462" s="115"/>
      <c r="G462" s="115"/>
      <c r="H462" s="115"/>
      <c r="I462" s="115"/>
      <c r="J462" s="115"/>
      <c r="K462" s="113"/>
      <c r="L462" s="113"/>
      <c r="M462" s="113"/>
      <c r="N462" s="113"/>
      <c r="O462" s="113"/>
      <c r="P462" s="113"/>
      <c r="Q462" s="113"/>
      <c r="R462" s="113"/>
      <c r="S462" s="113"/>
      <c r="T462" s="113"/>
      <c r="U462" s="113"/>
      <c r="V462" s="113"/>
      <c r="W462" s="113"/>
      <c r="X462" s="113"/>
      <c r="Y462" s="113"/>
      <c r="Z462" s="113"/>
    </row>
    <row r="463" spans="1:26" ht="13.5" customHeight="1">
      <c r="A463" s="113"/>
      <c r="B463" s="113"/>
      <c r="C463" s="113"/>
      <c r="D463" s="114"/>
      <c r="E463" s="115"/>
      <c r="F463" s="115"/>
      <c r="G463" s="115"/>
      <c r="H463" s="115"/>
      <c r="I463" s="115"/>
      <c r="J463" s="115"/>
      <c r="K463" s="113"/>
      <c r="L463" s="113"/>
      <c r="M463" s="113"/>
      <c r="N463" s="113"/>
      <c r="O463" s="113"/>
      <c r="P463" s="113"/>
      <c r="Q463" s="113"/>
      <c r="R463" s="113"/>
      <c r="S463" s="113"/>
      <c r="T463" s="113"/>
      <c r="U463" s="113"/>
      <c r="V463" s="113"/>
      <c r="W463" s="113"/>
      <c r="X463" s="113"/>
      <c r="Y463" s="113"/>
      <c r="Z463" s="113"/>
    </row>
    <row r="464" spans="1:26" ht="13.5" customHeight="1">
      <c r="A464" s="113"/>
      <c r="B464" s="113"/>
      <c r="C464" s="113"/>
      <c r="D464" s="114"/>
      <c r="E464" s="115"/>
      <c r="F464" s="115"/>
      <c r="G464" s="115"/>
      <c r="H464" s="115"/>
      <c r="I464" s="115"/>
      <c r="J464" s="115"/>
      <c r="K464" s="113"/>
      <c r="L464" s="113"/>
      <c r="M464" s="113"/>
      <c r="N464" s="113"/>
      <c r="O464" s="113"/>
      <c r="P464" s="113"/>
      <c r="Q464" s="113"/>
      <c r="R464" s="113"/>
      <c r="S464" s="113"/>
      <c r="T464" s="113"/>
      <c r="U464" s="113"/>
      <c r="V464" s="113"/>
      <c r="W464" s="113"/>
      <c r="X464" s="113"/>
      <c r="Y464" s="113"/>
      <c r="Z464" s="113"/>
    </row>
    <row r="465" spans="1:26" ht="13.5" customHeight="1">
      <c r="A465" s="113"/>
      <c r="B465" s="113"/>
      <c r="C465" s="113"/>
      <c r="D465" s="114"/>
      <c r="E465" s="115"/>
      <c r="F465" s="115"/>
      <c r="G465" s="115"/>
      <c r="H465" s="115"/>
      <c r="I465" s="115"/>
      <c r="J465" s="115"/>
      <c r="K465" s="113"/>
      <c r="L465" s="113"/>
      <c r="M465" s="113"/>
      <c r="N465" s="113"/>
      <c r="O465" s="113"/>
      <c r="P465" s="113"/>
      <c r="Q465" s="113"/>
      <c r="R465" s="113"/>
      <c r="S465" s="113"/>
      <c r="T465" s="113"/>
      <c r="U465" s="113"/>
      <c r="V465" s="113"/>
      <c r="W465" s="113"/>
      <c r="X465" s="113"/>
      <c r="Y465" s="113"/>
      <c r="Z465" s="113"/>
    </row>
    <row r="466" spans="1:26" ht="13.5" customHeight="1">
      <c r="A466" s="113"/>
      <c r="B466" s="113"/>
      <c r="C466" s="113"/>
      <c r="D466" s="114"/>
      <c r="E466" s="115"/>
      <c r="F466" s="115"/>
      <c r="G466" s="115"/>
      <c r="H466" s="115"/>
      <c r="I466" s="115"/>
      <c r="J466" s="115"/>
      <c r="K466" s="113"/>
      <c r="L466" s="113"/>
      <c r="M466" s="113"/>
      <c r="N466" s="113"/>
      <c r="O466" s="113"/>
      <c r="P466" s="113"/>
      <c r="Q466" s="113"/>
      <c r="R466" s="113"/>
      <c r="S466" s="113"/>
      <c r="T466" s="113"/>
      <c r="U466" s="113"/>
      <c r="V466" s="113"/>
      <c r="W466" s="113"/>
      <c r="X466" s="113"/>
      <c r="Y466" s="113"/>
      <c r="Z466" s="113"/>
    </row>
    <row r="467" spans="1:26" ht="13.5" customHeight="1">
      <c r="A467" s="113"/>
      <c r="B467" s="113"/>
      <c r="C467" s="113"/>
      <c r="D467" s="114"/>
      <c r="E467" s="115"/>
      <c r="F467" s="115"/>
      <c r="G467" s="115"/>
      <c r="H467" s="115"/>
      <c r="I467" s="115"/>
      <c r="J467" s="115"/>
      <c r="K467" s="113"/>
      <c r="L467" s="113"/>
      <c r="M467" s="113"/>
      <c r="N467" s="113"/>
      <c r="O467" s="113"/>
      <c r="P467" s="113"/>
      <c r="Q467" s="113"/>
      <c r="R467" s="113"/>
      <c r="S467" s="113"/>
      <c r="T467" s="113"/>
      <c r="U467" s="113"/>
      <c r="V467" s="113"/>
      <c r="W467" s="113"/>
      <c r="X467" s="113"/>
      <c r="Y467" s="113"/>
      <c r="Z467" s="113"/>
    </row>
    <row r="468" spans="1:26" ht="13.5" customHeight="1">
      <c r="A468" s="113"/>
      <c r="B468" s="113"/>
      <c r="C468" s="113"/>
      <c r="D468" s="114"/>
      <c r="E468" s="115"/>
      <c r="F468" s="115"/>
      <c r="G468" s="115"/>
      <c r="H468" s="115"/>
      <c r="I468" s="115"/>
      <c r="J468" s="115"/>
      <c r="K468" s="113"/>
      <c r="L468" s="113"/>
      <c r="M468" s="113"/>
      <c r="N468" s="113"/>
      <c r="O468" s="113"/>
      <c r="P468" s="113"/>
      <c r="Q468" s="113"/>
      <c r="R468" s="113"/>
      <c r="S468" s="113"/>
      <c r="T468" s="113"/>
      <c r="U468" s="113"/>
      <c r="V468" s="113"/>
      <c r="W468" s="113"/>
      <c r="X468" s="113"/>
      <c r="Y468" s="113"/>
      <c r="Z468" s="113"/>
    </row>
    <row r="469" spans="1:26" ht="13.5" customHeight="1">
      <c r="A469" s="113"/>
      <c r="B469" s="113"/>
      <c r="C469" s="113"/>
      <c r="D469" s="114"/>
      <c r="E469" s="115"/>
      <c r="F469" s="115"/>
      <c r="G469" s="115"/>
      <c r="H469" s="115"/>
      <c r="I469" s="115"/>
      <c r="J469" s="115"/>
      <c r="K469" s="113"/>
      <c r="L469" s="113"/>
      <c r="M469" s="113"/>
      <c r="N469" s="113"/>
      <c r="O469" s="113"/>
      <c r="P469" s="113"/>
      <c r="Q469" s="113"/>
      <c r="R469" s="113"/>
      <c r="S469" s="113"/>
      <c r="T469" s="113"/>
      <c r="U469" s="113"/>
      <c r="V469" s="113"/>
      <c r="W469" s="113"/>
      <c r="X469" s="113"/>
      <c r="Y469" s="113"/>
      <c r="Z469" s="113"/>
    </row>
    <row r="470" spans="1:26" ht="13.5" customHeight="1">
      <c r="A470" s="113"/>
      <c r="B470" s="113"/>
      <c r="C470" s="113"/>
      <c r="D470" s="114"/>
      <c r="E470" s="115"/>
      <c r="F470" s="115"/>
      <c r="G470" s="115"/>
      <c r="H470" s="115"/>
      <c r="I470" s="115"/>
      <c r="J470" s="115"/>
      <c r="K470" s="113"/>
      <c r="L470" s="113"/>
      <c r="M470" s="113"/>
      <c r="N470" s="113"/>
      <c r="O470" s="113"/>
      <c r="P470" s="113"/>
      <c r="Q470" s="113"/>
      <c r="R470" s="113"/>
      <c r="S470" s="113"/>
      <c r="T470" s="113"/>
      <c r="U470" s="113"/>
      <c r="V470" s="113"/>
      <c r="W470" s="113"/>
      <c r="X470" s="113"/>
      <c r="Y470" s="113"/>
      <c r="Z470" s="113"/>
    </row>
    <row r="471" spans="1:26" ht="13.5" customHeight="1">
      <c r="A471" s="113"/>
      <c r="B471" s="113"/>
      <c r="C471" s="113"/>
      <c r="D471" s="114"/>
      <c r="E471" s="115"/>
      <c r="F471" s="115"/>
      <c r="G471" s="115"/>
      <c r="H471" s="115"/>
      <c r="I471" s="115"/>
      <c r="J471" s="115"/>
      <c r="K471" s="113"/>
      <c r="L471" s="113"/>
      <c r="M471" s="113"/>
      <c r="N471" s="113"/>
      <c r="O471" s="113"/>
      <c r="P471" s="113"/>
      <c r="Q471" s="113"/>
      <c r="R471" s="113"/>
      <c r="S471" s="113"/>
      <c r="T471" s="113"/>
      <c r="U471" s="113"/>
      <c r="V471" s="113"/>
      <c r="W471" s="113"/>
      <c r="X471" s="113"/>
      <c r="Y471" s="113"/>
      <c r="Z471" s="113"/>
    </row>
    <row r="472" spans="1:26" ht="13.5" customHeight="1">
      <c r="A472" s="113"/>
      <c r="B472" s="113"/>
      <c r="C472" s="113"/>
      <c r="D472" s="114"/>
      <c r="E472" s="115"/>
      <c r="F472" s="115"/>
      <c r="G472" s="115"/>
      <c r="H472" s="115"/>
      <c r="I472" s="115"/>
      <c r="J472" s="115"/>
      <c r="K472" s="113"/>
      <c r="L472" s="113"/>
      <c r="M472" s="113"/>
      <c r="N472" s="113"/>
      <c r="O472" s="113"/>
      <c r="P472" s="113"/>
      <c r="Q472" s="113"/>
      <c r="R472" s="113"/>
      <c r="S472" s="113"/>
      <c r="T472" s="113"/>
      <c r="U472" s="113"/>
      <c r="V472" s="113"/>
      <c r="W472" s="113"/>
      <c r="X472" s="113"/>
      <c r="Y472" s="113"/>
      <c r="Z472" s="113"/>
    </row>
    <row r="473" spans="1:26" ht="13.5" customHeight="1">
      <c r="A473" s="113"/>
      <c r="B473" s="113"/>
      <c r="C473" s="113"/>
      <c r="D473" s="114"/>
      <c r="E473" s="115"/>
      <c r="F473" s="115"/>
      <c r="G473" s="115"/>
      <c r="H473" s="115"/>
      <c r="I473" s="115"/>
      <c r="J473" s="115"/>
      <c r="K473" s="113"/>
      <c r="L473" s="113"/>
      <c r="M473" s="113"/>
      <c r="N473" s="113"/>
      <c r="O473" s="113"/>
      <c r="P473" s="113"/>
      <c r="Q473" s="113"/>
      <c r="R473" s="113"/>
      <c r="S473" s="113"/>
      <c r="T473" s="113"/>
      <c r="U473" s="113"/>
      <c r="V473" s="113"/>
      <c r="W473" s="113"/>
      <c r="X473" s="113"/>
      <c r="Y473" s="113"/>
      <c r="Z473" s="113"/>
    </row>
    <row r="474" spans="1:26" ht="13.5" customHeight="1">
      <c r="A474" s="113"/>
      <c r="B474" s="113"/>
      <c r="C474" s="113"/>
      <c r="D474" s="114"/>
      <c r="E474" s="115"/>
      <c r="F474" s="115"/>
      <c r="G474" s="115"/>
      <c r="H474" s="115"/>
      <c r="I474" s="115"/>
      <c r="J474" s="115"/>
      <c r="K474" s="113"/>
      <c r="L474" s="113"/>
      <c r="M474" s="113"/>
      <c r="N474" s="113"/>
      <c r="O474" s="113"/>
      <c r="P474" s="113"/>
      <c r="Q474" s="113"/>
      <c r="R474" s="113"/>
      <c r="S474" s="113"/>
      <c r="T474" s="113"/>
      <c r="U474" s="113"/>
      <c r="V474" s="113"/>
      <c r="W474" s="113"/>
      <c r="X474" s="113"/>
      <c r="Y474" s="113"/>
      <c r="Z474" s="113"/>
    </row>
    <row r="475" spans="1:26" ht="13.5" customHeight="1">
      <c r="A475" s="113"/>
      <c r="B475" s="113"/>
      <c r="C475" s="113"/>
      <c r="D475" s="114"/>
      <c r="E475" s="115"/>
      <c r="F475" s="115"/>
      <c r="G475" s="115"/>
      <c r="H475" s="115"/>
      <c r="I475" s="115"/>
      <c r="J475" s="115"/>
      <c r="K475" s="113"/>
      <c r="L475" s="113"/>
      <c r="M475" s="113"/>
      <c r="N475" s="113"/>
      <c r="O475" s="113"/>
      <c r="P475" s="113"/>
      <c r="Q475" s="113"/>
      <c r="R475" s="113"/>
      <c r="S475" s="113"/>
      <c r="T475" s="113"/>
      <c r="U475" s="113"/>
      <c r="V475" s="113"/>
      <c r="W475" s="113"/>
      <c r="X475" s="113"/>
      <c r="Y475" s="113"/>
      <c r="Z475" s="113"/>
    </row>
    <row r="476" spans="1:26" ht="13.5" customHeight="1">
      <c r="A476" s="113"/>
      <c r="B476" s="113"/>
      <c r="C476" s="113"/>
      <c r="D476" s="114"/>
      <c r="E476" s="115"/>
      <c r="F476" s="115"/>
      <c r="G476" s="115"/>
      <c r="H476" s="115"/>
      <c r="I476" s="115"/>
      <c r="J476" s="115"/>
      <c r="K476" s="113"/>
      <c r="L476" s="113"/>
      <c r="M476" s="113"/>
      <c r="N476" s="113"/>
      <c r="O476" s="113"/>
      <c r="P476" s="113"/>
      <c r="Q476" s="113"/>
      <c r="R476" s="113"/>
      <c r="S476" s="113"/>
      <c r="T476" s="113"/>
      <c r="U476" s="113"/>
      <c r="V476" s="113"/>
      <c r="W476" s="113"/>
      <c r="X476" s="113"/>
      <c r="Y476" s="113"/>
      <c r="Z476" s="113"/>
    </row>
    <row r="477" spans="1:26" ht="13.5" customHeight="1">
      <c r="A477" s="113"/>
      <c r="B477" s="113"/>
      <c r="C477" s="113"/>
      <c r="D477" s="114"/>
      <c r="E477" s="115"/>
      <c r="F477" s="115"/>
      <c r="G477" s="115"/>
      <c r="H477" s="115"/>
      <c r="I477" s="115"/>
      <c r="J477" s="115"/>
      <c r="K477" s="113"/>
      <c r="L477" s="113"/>
      <c r="M477" s="113"/>
      <c r="N477" s="113"/>
      <c r="O477" s="113"/>
      <c r="P477" s="113"/>
      <c r="Q477" s="113"/>
      <c r="R477" s="113"/>
      <c r="S477" s="113"/>
      <c r="T477" s="113"/>
      <c r="U477" s="113"/>
      <c r="V477" s="113"/>
      <c r="W477" s="113"/>
      <c r="X477" s="113"/>
      <c r="Y477" s="113"/>
      <c r="Z477" s="113"/>
    </row>
    <row r="478" spans="1:26" ht="13.5" customHeight="1">
      <c r="A478" s="113"/>
      <c r="B478" s="113"/>
      <c r="C478" s="113"/>
      <c r="D478" s="114"/>
      <c r="E478" s="115"/>
      <c r="F478" s="115"/>
      <c r="G478" s="115"/>
      <c r="H478" s="115"/>
      <c r="I478" s="115"/>
      <c r="J478" s="115"/>
      <c r="K478" s="113"/>
      <c r="L478" s="113"/>
      <c r="M478" s="113"/>
      <c r="N478" s="113"/>
      <c r="O478" s="113"/>
      <c r="P478" s="113"/>
      <c r="Q478" s="113"/>
      <c r="R478" s="113"/>
      <c r="S478" s="113"/>
      <c r="T478" s="113"/>
      <c r="U478" s="113"/>
      <c r="V478" s="113"/>
      <c r="W478" s="113"/>
      <c r="X478" s="113"/>
      <c r="Y478" s="113"/>
      <c r="Z478" s="113"/>
    </row>
    <row r="479" spans="1:26" ht="13.5" customHeight="1">
      <c r="A479" s="113"/>
      <c r="B479" s="113"/>
      <c r="C479" s="113"/>
      <c r="D479" s="114"/>
      <c r="E479" s="115"/>
      <c r="F479" s="115"/>
      <c r="G479" s="115"/>
      <c r="H479" s="115"/>
      <c r="I479" s="115"/>
      <c r="J479" s="115"/>
      <c r="K479" s="113"/>
      <c r="L479" s="113"/>
      <c r="M479" s="113"/>
      <c r="N479" s="113"/>
      <c r="O479" s="113"/>
      <c r="P479" s="113"/>
      <c r="Q479" s="113"/>
      <c r="R479" s="113"/>
      <c r="S479" s="113"/>
      <c r="T479" s="113"/>
      <c r="U479" s="113"/>
      <c r="V479" s="113"/>
      <c r="W479" s="113"/>
      <c r="X479" s="113"/>
      <c r="Y479" s="113"/>
      <c r="Z479" s="113"/>
    </row>
    <row r="480" spans="1:26" ht="13.5" customHeight="1">
      <c r="A480" s="113"/>
      <c r="B480" s="113"/>
      <c r="C480" s="113"/>
      <c r="D480" s="114"/>
      <c r="E480" s="115"/>
      <c r="F480" s="115"/>
      <c r="G480" s="115"/>
      <c r="H480" s="115"/>
      <c r="I480" s="115"/>
      <c r="J480" s="115"/>
      <c r="K480" s="113"/>
      <c r="L480" s="113"/>
      <c r="M480" s="113"/>
      <c r="N480" s="113"/>
      <c r="O480" s="113"/>
      <c r="P480" s="113"/>
      <c r="Q480" s="113"/>
      <c r="R480" s="113"/>
      <c r="S480" s="113"/>
      <c r="T480" s="113"/>
      <c r="U480" s="113"/>
      <c r="V480" s="113"/>
      <c r="W480" s="113"/>
      <c r="X480" s="113"/>
      <c r="Y480" s="113"/>
      <c r="Z480" s="113"/>
    </row>
    <row r="481" spans="1:26" ht="13.5" customHeight="1">
      <c r="A481" s="113"/>
      <c r="B481" s="113"/>
      <c r="C481" s="113"/>
      <c r="D481" s="114"/>
      <c r="E481" s="115"/>
      <c r="F481" s="115"/>
      <c r="G481" s="115"/>
      <c r="H481" s="115"/>
      <c r="I481" s="115"/>
      <c r="J481" s="115"/>
      <c r="K481" s="113"/>
      <c r="L481" s="113"/>
      <c r="M481" s="113"/>
      <c r="N481" s="113"/>
      <c r="O481" s="113"/>
      <c r="P481" s="113"/>
      <c r="Q481" s="113"/>
      <c r="R481" s="113"/>
      <c r="S481" s="113"/>
      <c r="T481" s="113"/>
      <c r="U481" s="113"/>
      <c r="V481" s="113"/>
      <c r="W481" s="113"/>
      <c r="X481" s="113"/>
      <c r="Y481" s="113"/>
      <c r="Z481" s="113"/>
    </row>
    <row r="482" spans="1:26" ht="13.5" customHeight="1">
      <c r="A482" s="113"/>
      <c r="B482" s="113"/>
      <c r="C482" s="113"/>
      <c r="D482" s="114"/>
      <c r="E482" s="115"/>
      <c r="F482" s="115"/>
      <c r="G482" s="115"/>
      <c r="H482" s="115"/>
      <c r="I482" s="115"/>
      <c r="J482" s="115"/>
      <c r="K482" s="113"/>
      <c r="L482" s="113"/>
      <c r="M482" s="113"/>
      <c r="N482" s="113"/>
      <c r="O482" s="113"/>
      <c r="P482" s="113"/>
      <c r="Q482" s="113"/>
      <c r="R482" s="113"/>
      <c r="S482" s="113"/>
      <c r="T482" s="113"/>
      <c r="U482" s="113"/>
      <c r="V482" s="113"/>
      <c r="W482" s="113"/>
      <c r="X482" s="113"/>
      <c r="Y482" s="113"/>
      <c r="Z482" s="113"/>
    </row>
    <row r="483" spans="1:26" ht="13.5" customHeight="1">
      <c r="A483" s="113"/>
      <c r="B483" s="113"/>
      <c r="C483" s="113"/>
      <c r="D483" s="114"/>
      <c r="E483" s="115"/>
      <c r="F483" s="115"/>
      <c r="G483" s="115"/>
      <c r="H483" s="115"/>
      <c r="I483" s="115"/>
      <c r="J483" s="115"/>
      <c r="K483" s="113"/>
      <c r="L483" s="113"/>
      <c r="M483" s="113"/>
      <c r="N483" s="113"/>
      <c r="O483" s="113"/>
      <c r="P483" s="113"/>
      <c r="Q483" s="113"/>
      <c r="R483" s="113"/>
      <c r="S483" s="113"/>
      <c r="T483" s="113"/>
      <c r="U483" s="113"/>
      <c r="V483" s="113"/>
      <c r="W483" s="113"/>
      <c r="X483" s="113"/>
      <c r="Y483" s="113"/>
      <c r="Z483" s="113"/>
    </row>
    <row r="484" spans="1:26" ht="13.5" customHeight="1">
      <c r="A484" s="113"/>
      <c r="B484" s="113"/>
      <c r="C484" s="113"/>
      <c r="D484" s="114"/>
      <c r="E484" s="115"/>
      <c r="F484" s="115"/>
      <c r="G484" s="115"/>
      <c r="H484" s="115"/>
      <c r="I484" s="115"/>
      <c r="J484" s="115"/>
      <c r="K484" s="113"/>
      <c r="L484" s="113"/>
      <c r="M484" s="113"/>
      <c r="N484" s="113"/>
      <c r="O484" s="113"/>
      <c r="P484" s="113"/>
      <c r="Q484" s="113"/>
      <c r="R484" s="113"/>
      <c r="S484" s="113"/>
      <c r="T484" s="113"/>
      <c r="U484" s="113"/>
      <c r="V484" s="113"/>
      <c r="W484" s="113"/>
      <c r="X484" s="113"/>
      <c r="Y484" s="113"/>
      <c r="Z484" s="113"/>
    </row>
    <row r="485" spans="1:26" ht="13.5" customHeight="1">
      <c r="A485" s="113"/>
      <c r="B485" s="113"/>
      <c r="C485" s="113"/>
      <c r="D485" s="114"/>
      <c r="E485" s="115"/>
      <c r="F485" s="115"/>
      <c r="G485" s="115"/>
      <c r="H485" s="115"/>
      <c r="I485" s="115"/>
      <c r="J485" s="115"/>
      <c r="K485" s="113"/>
      <c r="L485" s="113"/>
      <c r="M485" s="113"/>
      <c r="N485" s="113"/>
      <c r="O485" s="113"/>
      <c r="P485" s="113"/>
      <c r="Q485" s="113"/>
      <c r="R485" s="113"/>
      <c r="S485" s="113"/>
      <c r="T485" s="113"/>
      <c r="U485" s="113"/>
      <c r="V485" s="113"/>
      <c r="W485" s="113"/>
      <c r="X485" s="113"/>
      <c r="Y485" s="113"/>
      <c r="Z485" s="113"/>
    </row>
    <row r="486" spans="1:26" ht="13.5" customHeight="1">
      <c r="A486" s="113"/>
      <c r="B486" s="113"/>
      <c r="C486" s="113"/>
      <c r="D486" s="114"/>
      <c r="E486" s="115"/>
      <c r="F486" s="115"/>
      <c r="G486" s="115"/>
      <c r="H486" s="115"/>
      <c r="I486" s="115"/>
      <c r="J486" s="115"/>
      <c r="K486" s="113"/>
      <c r="L486" s="113"/>
      <c r="M486" s="113"/>
      <c r="N486" s="113"/>
      <c r="O486" s="113"/>
      <c r="P486" s="113"/>
      <c r="Q486" s="113"/>
      <c r="R486" s="113"/>
      <c r="S486" s="113"/>
      <c r="T486" s="113"/>
      <c r="U486" s="113"/>
      <c r="V486" s="113"/>
      <c r="W486" s="113"/>
      <c r="X486" s="113"/>
      <c r="Y486" s="113"/>
      <c r="Z486" s="113"/>
    </row>
    <row r="487" spans="1:26" ht="13.5" customHeight="1">
      <c r="A487" s="113"/>
      <c r="B487" s="113"/>
      <c r="C487" s="113"/>
      <c r="D487" s="114"/>
      <c r="E487" s="115"/>
      <c r="F487" s="115"/>
      <c r="G487" s="115"/>
      <c r="H487" s="115"/>
      <c r="I487" s="115"/>
      <c r="J487" s="115"/>
      <c r="K487" s="113"/>
      <c r="L487" s="113"/>
      <c r="M487" s="113"/>
      <c r="N487" s="113"/>
      <c r="O487" s="113"/>
      <c r="P487" s="113"/>
      <c r="Q487" s="113"/>
      <c r="R487" s="113"/>
      <c r="S487" s="113"/>
      <c r="T487" s="113"/>
      <c r="U487" s="113"/>
      <c r="V487" s="113"/>
      <c r="W487" s="113"/>
      <c r="X487" s="113"/>
      <c r="Y487" s="113"/>
      <c r="Z487" s="113"/>
    </row>
    <row r="488" spans="1:26" ht="13.5" customHeight="1">
      <c r="A488" s="113"/>
      <c r="B488" s="113"/>
      <c r="C488" s="113"/>
      <c r="D488" s="114"/>
      <c r="E488" s="115"/>
      <c r="F488" s="115"/>
      <c r="G488" s="115"/>
      <c r="H488" s="115"/>
      <c r="I488" s="115"/>
      <c r="J488" s="115"/>
      <c r="K488" s="113"/>
      <c r="L488" s="113"/>
      <c r="M488" s="113"/>
      <c r="N488" s="113"/>
      <c r="O488" s="113"/>
      <c r="P488" s="113"/>
      <c r="Q488" s="113"/>
      <c r="R488" s="113"/>
      <c r="S488" s="113"/>
      <c r="T488" s="113"/>
      <c r="U488" s="113"/>
      <c r="V488" s="113"/>
      <c r="W488" s="113"/>
      <c r="X488" s="113"/>
      <c r="Y488" s="113"/>
      <c r="Z488" s="113"/>
    </row>
    <row r="489" spans="1:26" ht="13.5" customHeight="1">
      <c r="A489" s="113"/>
      <c r="B489" s="113"/>
      <c r="C489" s="113"/>
      <c r="D489" s="114"/>
      <c r="E489" s="115"/>
      <c r="F489" s="115"/>
      <c r="G489" s="115"/>
      <c r="H489" s="115"/>
      <c r="I489" s="115"/>
      <c r="J489" s="115"/>
      <c r="K489" s="113"/>
      <c r="L489" s="113"/>
      <c r="M489" s="113"/>
      <c r="N489" s="113"/>
      <c r="O489" s="113"/>
      <c r="P489" s="113"/>
      <c r="Q489" s="113"/>
      <c r="R489" s="113"/>
      <c r="S489" s="113"/>
      <c r="T489" s="113"/>
      <c r="U489" s="113"/>
      <c r="V489" s="113"/>
      <c r="W489" s="113"/>
      <c r="X489" s="113"/>
      <c r="Y489" s="113"/>
      <c r="Z489" s="113"/>
    </row>
    <row r="490" spans="1:26" ht="13.5" customHeight="1">
      <c r="A490" s="113"/>
      <c r="B490" s="113"/>
      <c r="C490" s="113"/>
      <c r="D490" s="114"/>
      <c r="E490" s="115"/>
      <c r="F490" s="115"/>
      <c r="G490" s="115"/>
      <c r="H490" s="115"/>
      <c r="I490" s="115"/>
      <c r="J490" s="115"/>
      <c r="K490" s="113"/>
      <c r="L490" s="113"/>
      <c r="M490" s="113"/>
      <c r="N490" s="113"/>
      <c r="O490" s="113"/>
      <c r="P490" s="113"/>
      <c r="Q490" s="113"/>
      <c r="R490" s="113"/>
      <c r="S490" s="113"/>
      <c r="T490" s="113"/>
      <c r="U490" s="113"/>
      <c r="V490" s="113"/>
      <c r="W490" s="113"/>
      <c r="X490" s="113"/>
      <c r="Y490" s="113"/>
      <c r="Z490" s="113"/>
    </row>
    <row r="491" spans="1:26" ht="13.5" customHeight="1">
      <c r="A491" s="113"/>
      <c r="B491" s="113"/>
      <c r="C491" s="113"/>
      <c r="D491" s="114"/>
      <c r="E491" s="115"/>
      <c r="F491" s="115"/>
      <c r="G491" s="115"/>
      <c r="H491" s="115"/>
      <c r="I491" s="115"/>
      <c r="J491" s="115"/>
      <c r="K491" s="113"/>
      <c r="L491" s="113"/>
      <c r="M491" s="113"/>
      <c r="N491" s="113"/>
      <c r="O491" s="113"/>
      <c r="P491" s="113"/>
      <c r="Q491" s="113"/>
      <c r="R491" s="113"/>
      <c r="S491" s="113"/>
      <c r="T491" s="113"/>
      <c r="U491" s="113"/>
      <c r="V491" s="113"/>
      <c r="W491" s="113"/>
      <c r="X491" s="113"/>
      <c r="Y491" s="113"/>
      <c r="Z491" s="113"/>
    </row>
    <row r="492" spans="1:26" ht="13.5" customHeight="1">
      <c r="A492" s="113"/>
      <c r="B492" s="113"/>
      <c r="C492" s="113"/>
      <c r="D492" s="114"/>
      <c r="E492" s="115"/>
      <c r="F492" s="115"/>
      <c r="G492" s="115"/>
      <c r="H492" s="115"/>
      <c r="I492" s="115"/>
      <c r="J492" s="115"/>
      <c r="K492" s="113"/>
      <c r="L492" s="113"/>
      <c r="M492" s="113"/>
      <c r="N492" s="113"/>
      <c r="O492" s="113"/>
      <c r="P492" s="113"/>
      <c r="Q492" s="113"/>
      <c r="R492" s="113"/>
      <c r="S492" s="113"/>
      <c r="T492" s="113"/>
      <c r="U492" s="113"/>
      <c r="V492" s="113"/>
      <c r="W492" s="113"/>
      <c r="X492" s="113"/>
      <c r="Y492" s="113"/>
      <c r="Z492" s="113"/>
    </row>
    <row r="493" spans="1:26" ht="13.5" customHeight="1">
      <c r="A493" s="113"/>
      <c r="B493" s="113"/>
      <c r="C493" s="113"/>
      <c r="D493" s="114"/>
      <c r="E493" s="115"/>
      <c r="F493" s="115"/>
      <c r="G493" s="115"/>
      <c r="H493" s="115"/>
      <c r="I493" s="115"/>
      <c r="J493" s="115"/>
      <c r="K493" s="113"/>
      <c r="L493" s="113"/>
      <c r="M493" s="113"/>
      <c r="N493" s="113"/>
      <c r="O493" s="113"/>
      <c r="P493" s="113"/>
      <c r="Q493" s="113"/>
      <c r="R493" s="113"/>
      <c r="S493" s="113"/>
      <c r="T493" s="113"/>
      <c r="U493" s="113"/>
      <c r="V493" s="113"/>
      <c r="W493" s="113"/>
      <c r="X493" s="113"/>
      <c r="Y493" s="113"/>
      <c r="Z493" s="113"/>
    </row>
    <row r="494" spans="1:26" ht="13.5" customHeight="1">
      <c r="A494" s="113"/>
      <c r="B494" s="113"/>
      <c r="C494" s="113"/>
      <c r="D494" s="114"/>
      <c r="E494" s="115"/>
      <c r="F494" s="115"/>
      <c r="G494" s="115"/>
      <c r="H494" s="115"/>
      <c r="I494" s="115"/>
      <c r="J494" s="115"/>
      <c r="K494" s="113"/>
      <c r="L494" s="113"/>
      <c r="M494" s="113"/>
      <c r="N494" s="113"/>
      <c r="O494" s="113"/>
      <c r="P494" s="113"/>
      <c r="Q494" s="113"/>
      <c r="R494" s="113"/>
      <c r="S494" s="113"/>
      <c r="T494" s="113"/>
      <c r="U494" s="113"/>
      <c r="V494" s="113"/>
      <c r="W494" s="113"/>
      <c r="X494" s="113"/>
      <c r="Y494" s="113"/>
      <c r="Z494" s="113"/>
    </row>
    <row r="495" spans="1:26" ht="13.5" customHeight="1">
      <c r="A495" s="113"/>
      <c r="B495" s="113"/>
      <c r="C495" s="113"/>
      <c r="D495" s="114"/>
      <c r="E495" s="115"/>
      <c r="F495" s="115"/>
      <c r="G495" s="115"/>
      <c r="H495" s="115"/>
      <c r="I495" s="115"/>
      <c r="J495" s="115"/>
      <c r="K495" s="113"/>
      <c r="L495" s="113"/>
      <c r="M495" s="113"/>
      <c r="N495" s="113"/>
      <c r="O495" s="113"/>
      <c r="P495" s="113"/>
      <c r="Q495" s="113"/>
      <c r="R495" s="113"/>
      <c r="S495" s="113"/>
      <c r="T495" s="113"/>
      <c r="U495" s="113"/>
      <c r="V495" s="113"/>
      <c r="W495" s="113"/>
      <c r="X495" s="113"/>
      <c r="Y495" s="113"/>
      <c r="Z495" s="113"/>
    </row>
    <row r="496" spans="1:26" ht="13.5" customHeight="1">
      <c r="A496" s="113"/>
      <c r="B496" s="113"/>
      <c r="C496" s="113"/>
      <c r="D496" s="114"/>
      <c r="E496" s="115"/>
      <c r="F496" s="115"/>
      <c r="G496" s="115"/>
      <c r="H496" s="115"/>
      <c r="I496" s="115"/>
      <c r="J496" s="115"/>
      <c r="K496" s="113"/>
      <c r="L496" s="113"/>
      <c r="M496" s="113"/>
      <c r="N496" s="113"/>
      <c r="O496" s="113"/>
      <c r="P496" s="113"/>
      <c r="Q496" s="113"/>
      <c r="R496" s="113"/>
      <c r="S496" s="113"/>
      <c r="T496" s="113"/>
      <c r="U496" s="113"/>
      <c r="V496" s="113"/>
      <c r="W496" s="113"/>
      <c r="X496" s="113"/>
      <c r="Y496" s="113"/>
      <c r="Z496" s="113"/>
    </row>
    <row r="497" spans="1:26" ht="13.5" customHeight="1">
      <c r="A497" s="113"/>
      <c r="B497" s="113"/>
      <c r="C497" s="113"/>
      <c r="D497" s="114"/>
      <c r="E497" s="115"/>
      <c r="F497" s="115"/>
      <c r="G497" s="115"/>
      <c r="H497" s="115"/>
      <c r="I497" s="115"/>
      <c r="J497" s="115"/>
      <c r="K497" s="113"/>
      <c r="L497" s="113"/>
      <c r="M497" s="113"/>
      <c r="N497" s="113"/>
      <c r="O497" s="113"/>
      <c r="P497" s="113"/>
      <c r="Q497" s="113"/>
      <c r="R497" s="113"/>
      <c r="S497" s="113"/>
      <c r="T497" s="113"/>
      <c r="U497" s="113"/>
      <c r="V497" s="113"/>
      <c r="W497" s="113"/>
      <c r="X497" s="113"/>
      <c r="Y497" s="113"/>
      <c r="Z497" s="113"/>
    </row>
    <row r="498" spans="1:26" ht="13.5" customHeight="1">
      <c r="A498" s="113"/>
      <c r="B498" s="113"/>
      <c r="C498" s="113"/>
      <c r="D498" s="114"/>
      <c r="E498" s="115"/>
      <c r="F498" s="115"/>
      <c r="G498" s="115"/>
      <c r="H498" s="115"/>
      <c r="I498" s="115"/>
      <c r="J498" s="115"/>
      <c r="K498" s="113"/>
      <c r="L498" s="113"/>
      <c r="M498" s="113"/>
      <c r="N498" s="113"/>
      <c r="O498" s="113"/>
      <c r="P498" s="113"/>
      <c r="Q498" s="113"/>
      <c r="R498" s="113"/>
      <c r="S498" s="113"/>
      <c r="T498" s="113"/>
      <c r="U498" s="113"/>
      <c r="V498" s="113"/>
      <c r="W498" s="113"/>
      <c r="X498" s="113"/>
      <c r="Y498" s="113"/>
      <c r="Z498" s="113"/>
    </row>
    <row r="499" spans="1:26" ht="13.5" customHeight="1">
      <c r="A499" s="113"/>
      <c r="B499" s="113"/>
      <c r="C499" s="113"/>
      <c r="D499" s="114"/>
      <c r="E499" s="115"/>
      <c r="F499" s="115"/>
      <c r="G499" s="115"/>
      <c r="H499" s="115"/>
      <c r="I499" s="115"/>
      <c r="J499" s="115"/>
      <c r="K499" s="113"/>
      <c r="L499" s="113"/>
      <c r="M499" s="113"/>
      <c r="N499" s="113"/>
      <c r="O499" s="113"/>
      <c r="P499" s="113"/>
      <c r="Q499" s="113"/>
      <c r="R499" s="113"/>
      <c r="S499" s="113"/>
      <c r="T499" s="113"/>
      <c r="U499" s="113"/>
      <c r="V499" s="113"/>
      <c r="W499" s="113"/>
      <c r="X499" s="113"/>
      <c r="Y499" s="113"/>
      <c r="Z499" s="113"/>
    </row>
    <row r="500" spans="1:26" ht="13.5" customHeight="1">
      <c r="A500" s="113"/>
      <c r="B500" s="113"/>
      <c r="C500" s="113"/>
      <c r="D500" s="114"/>
      <c r="E500" s="115"/>
      <c r="F500" s="115"/>
      <c r="G500" s="115"/>
      <c r="H500" s="115"/>
      <c r="I500" s="115"/>
      <c r="J500" s="115"/>
      <c r="K500" s="113"/>
      <c r="L500" s="113"/>
      <c r="M500" s="113"/>
      <c r="N500" s="113"/>
      <c r="O500" s="113"/>
      <c r="P500" s="113"/>
      <c r="Q500" s="113"/>
      <c r="R500" s="113"/>
      <c r="S500" s="113"/>
      <c r="T500" s="113"/>
      <c r="U500" s="113"/>
      <c r="V500" s="113"/>
      <c r="W500" s="113"/>
      <c r="X500" s="113"/>
      <c r="Y500" s="113"/>
      <c r="Z500" s="113"/>
    </row>
    <row r="501" spans="1:26" ht="13.5" customHeight="1">
      <c r="A501" s="113"/>
      <c r="B501" s="113"/>
      <c r="C501" s="113"/>
      <c r="D501" s="114"/>
      <c r="E501" s="115"/>
      <c r="F501" s="115"/>
      <c r="G501" s="115"/>
      <c r="H501" s="115"/>
      <c r="I501" s="115"/>
      <c r="J501" s="115"/>
      <c r="K501" s="113"/>
      <c r="L501" s="113"/>
      <c r="M501" s="113"/>
      <c r="N501" s="113"/>
      <c r="O501" s="113"/>
      <c r="P501" s="113"/>
      <c r="Q501" s="113"/>
      <c r="R501" s="113"/>
      <c r="S501" s="113"/>
      <c r="T501" s="113"/>
      <c r="U501" s="113"/>
      <c r="V501" s="113"/>
      <c r="W501" s="113"/>
      <c r="X501" s="113"/>
      <c r="Y501" s="113"/>
      <c r="Z501" s="113"/>
    </row>
    <row r="502" spans="1:26" ht="13.5" customHeight="1">
      <c r="A502" s="113"/>
      <c r="B502" s="113"/>
      <c r="C502" s="113"/>
      <c r="D502" s="114"/>
      <c r="E502" s="115"/>
      <c r="F502" s="115"/>
      <c r="G502" s="115"/>
      <c r="H502" s="115"/>
      <c r="I502" s="115"/>
      <c r="J502" s="115"/>
      <c r="K502" s="113"/>
      <c r="L502" s="113"/>
      <c r="M502" s="113"/>
      <c r="N502" s="113"/>
      <c r="O502" s="113"/>
      <c r="P502" s="113"/>
      <c r="Q502" s="113"/>
      <c r="R502" s="113"/>
      <c r="S502" s="113"/>
      <c r="T502" s="113"/>
      <c r="U502" s="113"/>
      <c r="V502" s="113"/>
      <c r="W502" s="113"/>
      <c r="X502" s="113"/>
      <c r="Y502" s="113"/>
      <c r="Z502" s="113"/>
    </row>
    <row r="503" spans="1:26" ht="13.5" customHeight="1">
      <c r="A503" s="113"/>
      <c r="B503" s="113"/>
      <c r="C503" s="113"/>
      <c r="D503" s="114"/>
      <c r="E503" s="115"/>
      <c r="F503" s="115"/>
      <c r="G503" s="115"/>
      <c r="H503" s="115"/>
      <c r="I503" s="115"/>
      <c r="J503" s="115"/>
      <c r="K503" s="113"/>
      <c r="L503" s="113"/>
      <c r="M503" s="113"/>
      <c r="N503" s="113"/>
      <c r="O503" s="113"/>
      <c r="P503" s="113"/>
      <c r="Q503" s="113"/>
      <c r="R503" s="113"/>
      <c r="S503" s="113"/>
      <c r="T503" s="113"/>
      <c r="U503" s="113"/>
      <c r="V503" s="113"/>
      <c r="W503" s="113"/>
      <c r="X503" s="113"/>
      <c r="Y503" s="113"/>
      <c r="Z503" s="113"/>
    </row>
    <row r="504" spans="1:26" ht="13.5" customHeight="1">
      <c r="A504" s="113"/>
      <c r="B504" s="113"/>
      <c r="C504" s="113"/>
      <c r="D504" s="114"/>
      <c r="E504" s="115"/>
      <c r="F504" s="115"/>
      <c r="G504" s="115"/>
      <c r="H504" s="115"/>
      <c r="I504" s="115"/>
      <c r="J504" s="115"/>
      <c r="K504" s="113"/>
      <c r="L504" s="113"/>
      <c r="M504" s="113"/>
      <c r="N504" s="113"/>
      <c r="O504" s="113"/>
      <c r="P504" s="113"/>
      <c r="Q504" s="113"/>
      <c r="R504" s="113"/>
      <c r="S504" s="113"/>
      <c r="T504" s="113"/>
      <c r="U504" s="113"/>
      <c r="V504" s="113"/>
      <c r="W504" s="113"/>
      <c r="X504" s="113"/>
      <c r="Y504" s="113"/>
      <c r="Z504" s="113"/>
    </row>
    <row r="505" spans="1:26" ht="13.5" customHeight="1">
      <c r="A505" s="113"/>
      <c r="B505" s="113"/>
      <c r="C505" s="113"/>
      <c r="D505" s="114"/>
      <c r="E505" s="115"/>
      <c r="F505" s="115"/>
      <c r="G505" s="115"/>
      <c r="H505" s="115"/>
      <c r="I505" s="115"/>
      <c r="J505" s="115"/>
      <c r="K505" s="113"/>
      <c r="L505" s="113"/>
      <c r="M505" s="113"/>
      <c r="N505" s="113"/>
      <c r="O505" s="113"/>
      <c r="P505" s="113"/>
      <c r="Q505" s="113"/>
      <c r="R505" s="113"/>
      <c r="S505" s="113"/>
      <c r="T505" s="113"/>
      <c r="U505" s="113"/>
      <c r="V505" s="113"/>
      <c r="W505" s="113"/>
      <c r="X505" s="113"/>
      <c r="Y505" s="113"/>
      <c r="Z505" s="113"/>
    </row>
    <row r="506" spans="1:26" ht="13.5" customHeight="1">
      <c r="A506" s="113"/>
      <c r="B506" s="113"/>
      <c r="C506" s="113"/>
      <c r="D506" s="114"/>
      <c r="E506" s="115"/>
      <c r="F506" s="115"/>
      <c r="G506" s="115"/>
      <c r="H506" s="115"/>
      <c r="I506" s="115"/>
      <c r="J506" s="115"/>
      <c r="K506" s="113"/>
      <c r="L506" s="113"/>
      <c r="M506" s="113"/>
      <c r="N506" s="113"/>
      <c r="O506" s="113"/>
      <c r="P506" s="113"/>
      <c r="Q506" s="113"/>
      <c r="R506" s="113"/>
      <c r="S506" s="113"/>
      <c r="T506" s="113"/>
      <c r="U506" s="113"/>
      <c r="V506" s="113"/>
      <c r="W506" s="113"/>
      <c r="X506" s="113"/>
      <c r="Y506" s="113"/>
      <c r="Z506" s="113"/>
    </row>
    <row r="507" spans="1:26" ht="13.5" customHeight="1">
      <c r="A507" s="113"/>
      <c r="B507" s="113"/>
      <c r="C507" s="113"/>
      <c r="D507" s="114"/>
      <c r="E507" s="115"/>
      <c r="F507" s="115"/>
      <c r="G507" s="115"/>
      <c r="H507" s="115"/>
      <c r="I507" s="115"/>
      <c r="J507" s="115"/>
      <c r="K507" s="113"/>
      <c r="L507" s="113"/>
      <c r="M507" s="113"/>
      <c r="N507" s="113"/>
      <c r="O507" s="113"/>
      <c r="P507" s="113"/>
      <c r="Q507" s="113"/>
      <c r="R507" s="113"/>
      <c r="S507" s="113"/>
      <c r="T507" s="113"/>
      <c r="U507" s="113"/>
      <c r="V507" s="113"/>
      <c r="W507" s="113"/>
      <c r="X507" s="113"/>
      <c r="Y507" s="113"/>
      <c r="Z507" s="113"/>
    </row>
    <row r="508" spans="1:26" ht="13.5" customHeight="1">
      <c r="A508" s="113"/>
      <c r="B508" s="113"/>
      <c r="C508" s="113"/>
      <c r="D508" s="114"/>
      <c r="E508" s="115"/>
      <c r="F508" s="115"/>
      <c r="G508" s="115"/>
      <c r="H508" s="115"/>
      <c r="I508" s="115"/>
      <c r="J508" s="115"/>
      <c r="K508" s="113"/>
      <c r="L508" s="113"/>
      <c r="M508" s="113"/>
      <c r="N508" s="113"/>
      <c r="O508" s="113"/>
      <c r="P508" s="113"/>
      <c r="Q508" s="113"/>
      <c r="R508" s="113"/>
      <c r="S508" s="113"/>
      <c r="T508" s="113"/>
      <c r="U508" s="113"/>
      <c r="V508" s="113"/>
      <c r="W508" s="113"/>
      <c r="X508" s="113"/>
      <c r="Y508" s="113"/>
      <c r="Z508" s="113"/>
    </row>
    <row r="509" spans="1:26" ht="13.5" customHeight="1">
      <c r="A509" s="113"/>
      <c r="B509" s="113"/>
      <c r="C509" s="113"/>
      <c r="D509" s="114"/>
      <c r="E509" s="115"/>
      <c r="F509" s="115"/>
      <c r="G509" s="115"/>
      <c r="H509" s="115"/>
      <c r="I509" s="115"/>
      <c r="J509" s="115"/>
      <c r="K509" s="113"/>
      <c r="L509" s="113"/>
      <c r="M509" s="113"/>
      <c r="N509" s="113"/>
      <c r="O509" s="113"/>
      <c r="P509" s="113"/>
      <c r="Q509" s="113"/>
      <c r="R509" s="113"/>
      <c r="S509" s="113"/>
      <c r="T509" s="113"/>
      <c r="U509" s="113"/>
      <c r="V509" s="113"/>
      <c r="W509" s="113"/>
      <c r="X509" s="113"/>
      <c r="Y509" s="113"/>
      <c r="Z509" s="113"/>
    </row>
    <row r="510" spans="1:26" ht="13.5" customHeight="1">
      <c r="A510" s="113"/>
      <c r="B510" s="113"/>
      <c r="C510" s="113"/>
      <c r="D510" s="114"/>
      <c r="E510" s="115"/>
      <c r="F510" s="115"/>
      <c r="G510" s="115"/>
      <c r="H510" s="115"/>
      <c r="I510" s="115"/>
      <c r="J510" s="115"/>
      <c r="K510" s="113"/>
      <c r="L510" s="113"/>
      <c r="M510" s="113"/>
      <c r="N510" s="113"/>
      <c r="O510" s="113"/>
      <c r="P510" s="113"/>
      <c r="Q510" s="113"/>
      <c r="R510" s="113"/>
      <c r="S510" s="113"/>
      <c r="T510" s="113"/>
      <c r="U510" s="113"/>
      <c r="V510" s="113"/>
      <c r="W510" s="113"/>
      <c r="X510" s="113"/>
      <c r="Y510" s="113"/>
      <c r="Z510" s="113"/>
    </row>
    <row r="511" spans="1:26" ht="13.5" customHeight="1">
      <c r="A511" s="113"/>
      <c r="B511" s="113"/>
      <c r="C511" s="113"/>
      <c r="D511" s="114"/>
      <c r="E511" s="115"/>
      <c r="F511" s="115"/>
      <c r="G511" s="115"/>
      <c r="H511" s="115"/>
      <c r="I511" s="115"/>
      <c r="J511" s="115"/>
      <c r="K511" s="113"/>
      <c r="L511" s="113"/>
      <c r="M511" s="113"/>
      <c r="N511" s="113"/>
      <c r="O511" s="113"/>
      <c r="P511" s="113"/>
      <c r="Q511" s="113"/>
      <c r="R511" s="113"/>
      <c r="S511" s="113"/>
      <c r="T511" s="113"/>
      <c r="U511" s="113"/>
      <c r="V511" s="113"/>
      <c r="W511" s="113"/>
      <c r="X511" s="113"/>
      <c r="Y511" s="113"/>
      <c r="Z511" s="113"/>
    </row>
    <row r="512" spans="1:26" ht="13.5" customHeight="1">
      <c r="A512" s="113"/>
      <c r="B512" s="113"/>
      <c r="C512" s="113"/>
      <c r="D512" s="114"/>
      <c r="E512" s="115"/>
      <c r="F512" s="115"/>
      <c r="G512" s="115"/>
      <c r="H512" s="115"/>
      <c r="I512" s="115"/>
      <c r="J512" s="115"/>
      <c r="K512" s="113"/>
      <c r="L512" s="113"/>
      <c r="M512" s="113"/>
      <c r="N512" s="113"/>
      <c r="O512" s="113"/>
      <c r="P512" s="113"/>
      <c r="Q512" s="113"/>
      <c r="R512" s="113"/>
      <c r="S512" s="113"/>
      <c r="T512" s="113"/>
      <c r="U512" s="113"/>
      <c r="V512" s="113"/>
      <c r="W512" s="113"/>
      <c r="X512" s="113"/>
      <c r="Y512" s="113"/>
      <c r="Z512" s="113"/>
    </row>
    <row r="513" spans="1:26" ht="13.5" customHeight="1">
      <c r="A513" s="113"/>
      <c r="B513" s="113"/>
      <c r="C513" s="113"/>
      <c r="D513" s="114"/>
      <c r="E513" s="115"/>
      <c r="F513" s="115"/>
      <c r="G513" s="115"/>
      <c r="H513" s="115"/>
      <c r="I513" s="115"/>
      <c r="J513" s="115"/>
      <c r="K513" s="113"/>
      <c r="L513" s="113"/>
      <c r="M513" s="113"/>
      <c r="N513" s="113"/>
      <c r="O513" s="113"/>
      <c r="P513" s="113"/>
      <c r="Q513" s="113"/>
      <c r="R513" s="113"/>
      <c r="S513" s="113"/>
      <c r="T513" s="113"/>
      <c r="U513" s="113"/>
      <c r="V513" s="113"/>
      <c r="W513" s="113"/>
      <c r="X513" s="113"/>
      <c r="Y513" s="113"/>
      <c r="Z513" s="113"/>
    </row>
    <row r="514" spans="1:26" ht="13.5" customHeight="1">
      <c r="A514" s="113"/>
      <c r="B514" s="113"/>
      <c r="C514" s="113"/>
      <c r="D514" s="114"/>
      <c r="E514" s="115"/>
      <c r="F514" s="115"/>
      <c r="G514" s="115"/>
      <c r="H514" s="115"/>
      <c r="I514" s="115"/>
      <c r="J514" s="115"/>
      <c r="K514" s="113"/>
      <c r="L514" s="113"/>
      <c r="M514" s="113"/>
      <c r="N514" s="113"/>
      <c r="O514" s="113"/>
      <c r="P514" s="113"/>
      <c r="Q514" s="113"/>
      <c r="R514" s="113"/>
      <c r="S514" s="113"/>
      <c r="T514" s="113"/>
      <c r="U514" s="113"/>
      <c r="V514" s="113"/>
      <c r="W514" s="113"/>
      <c r="X514" s="113"/>
      <c r="Y514" s="113"/>
      <c r="Z514" s="113"/>
    </row>
    <row r="515" spans="1:26" ht="13.5" customHeight="1">
      <c r="A515" s="113"/>
      <c r="B515" s="113"/>
      <c r="C515" s="113"/>
      <c r="D515" s="114"/>
      <c r="E515" s="115"/>
      <c r="F515" s="115"/>
      <c r="G515" s="115"/>
      <c r="H515" s="115"/>
      <c r="I515" s="115"/>
      <c r="J515" s="115"/>
      <c r="K515" s="113"/>
      <c r="L515" s="113"/>
      <c r="M515" s="113"/>
      <c r="N515" s="113"/>
      <c r="O515" s="113"/>
      <c r="P515" s="113"/>
      <c r="Q515" s="113"/>
      <c r="R515" s="113"/>
      <c r="S515" s="113"/>
      <c r="T515" s="113"/>
      <c r="U515" s="113"/>
      <c r="V515" s="113"/>
      <c r="W515" s="113"/>
      <c r="X515" s="113"/>
      <c r="Y515" s="113"/>
      <c r="Z515" s="113"/>
    </row>
    <row r="516" spans="1:26" ht="13.5" customHeight="1">
      <c r="A516" s="113"/>
      <c r="B516" s="113"/>
      <c r="C516" s="113"/>
      <c r="D516" s="114"/>
      <c r="E516" s="115"/>
      <c r="F516" s="115"/>
      <c r="G516" s="115"/>
      <c r="H516" s="115"/>
      <c r="I516" s="115"/>
      <c r="J516" s="115"/>
      <c r="K516" s="113"/>
      <c r="L516" s="113"/>
      <c r="M516" s="113"/>
      <c r="N516" s="113"/>
      <c r="O516" s="113"/>
      <c r="P516" s="113"/>
      <c r="Q516" s="113"/>
      <c r="R516" s="113"/>
      <c r="S516" s="113"/>
      <c r="T516" s="113"/>
      <c r="U516" s="113"/>
      <c r="V516" s="113"/>
      <c r="W516" s="113"/>
      <c r="X516" s="113"/>
      <c r="Y516" s="113"/>
      <c r="Z516" s="113"/>
    </row>
    <row r="517" spans="1:26" ht="13.5" customHeight="1">
      <c r="A517" s="113"/>
      <c r="B517" s="113"/>
      <c r="C517" s="113"/>
      <c r="D517" s="114"/>
      <c r="E517" s="115"/>
      <c r="F517" s="115"/>
      <c r="G517" s="115"/>
      <c r="H517" s="115"/>
      <c r="I517" s="115"/>
      <c r="J517" s="115"/>
      <c r="K517" s="113"/>
      <c r="L517" s="113"/>
      <c r="M517" s="113"/>
      <c r="N517" s="113"/>
      <c r="O517" s="113"/>
      <c r="P517" s="113"/>
      <c r="Q517" s="113"/>
      <c r="R517" s="113"/>
      <c r="S517" s="113"/>
      <c r="T517" s="113"/>
      <c r="U517" s="113"/>
      <c r="V517" s="113"/>
      <c r="W517" s="113"/>
      <c r="X517" s="113"/>
      <c r="Y517" s="113"/>
      <c r="Z517" s="113"/>
    </row>
    <row r="518" spans="1:26" ht="13.5" customHeight="1">
      <c r="A518" s="113"/>
      <c r="B518" s="113"/>
      <c r="C518" s="113"/>
      <c r="D518" s="114"/>
      <c r="E518" s="115"/>
      <c r="F518" s="115"/>
      <c r="G518" s="115"/>
      <c r="H518" s="115"/>
      <c r="I518" s="115"/>
      <c r="J518" s="115"/>
      <c r="K518" s="113"/>
      <c r="L518" s="113"/>
      <c r="M518" s="113"/>
      <c r="N518" s="113"/>
      <c r="O518" s="113"/>
      <c r="P518" s="113"/>
      <c r="Q518" s="113"/>
      <c r="R518" s="113"/>
      <c r="S518" s="113"/>
      <c r="T518" s="113"/>
      <c r="U518" s="113"/>
      <c r="V518" s="113"/>
      <c r="W518" s="113"/>
      <c r="X518" s="113"/>
      <c r="Y518" s="113"/>
      <c r="Z518" s="113"/>
    </row>
    <row r="519" spans="1:26" ht="13.5" customHeight="1">
      <c r="A519" s="113"/>
      <c r="B519" s="113"/>
      <c r="C519" s="113"/>
      <c r="D519" s="114"/>
      <c r="E519" s="115"/>
      <c r="F519" s="115"/>
      <c r="G519" s="115"/>
      <c r="H519" s="115"/>
      <c r="I519" s="115"/>
      <c r="J519" s="115"/>
      <c r="K519" s="113"/>
      <c r="L519" s="113"/>
      <c r="M519" s="113"/>
      <c r="N519" s="113"/>
      <c r="O519" s="113"/>
      <c r="P519" s="113"/>
      <c r="Q519" s="113"/>
      <c r="R519" s="113"/>
      <c r="S519" s="113"/>
      <c r="T519" s="113"/>
      <c r="U519" s="113"/>
      <c r="V519" s="113"/>
      <c r="W519" s="113"/>
      <c r="X519" s="113"/>
      <c r="Y519" s="113"/>
      <c r="Z519" s="113"/>
    </row>
    <row r="520" spans="1:26" ht="13.5" customHeight="1">
      <c r="A520" s="113"/>
      <c r="B520" s="113"/>
      <c r="C520" s="113"/>
      <c r="D520" s="114"/>
      <c r="E520" s="115"/>
      <c r="F520" s="115"/>
      <c r="G520" s="115"/>
      <c r="H520" s="115"/>
      <c r="I520" s="115"/>
      <c r="J520" s="115"/>
      <c r="K520" s="113"/>
      <c r="L520" s="113"/>
      <c r="M520" s="113"/>
      <c r="N520" s="113"/>
      <c r="O520" s="113"/>
      <c r="P520" s="113"/>
      <c r="Q520" s="113"/>
      <c r="R520" s="113"/>
      <c r="S520" s="113"/>
      <c r="T520" s="113"/>
      <c r="U520" s="113"/>
      <c r="V520" s="113"/>
      <c r="W520" s="113"/>
      <c r="X520" s="113"/>
      <c r="Y520" s="113"/>
      <c r="Z520" s="113"/>
    </row>
    <row r="521" spans="1:26" ht="13.5" customHeight="1">
      <c r="A521" s="113"/>
      <c r="B521" s="113"/>
      <c r="C521" s="113"/>
      <c r="D521" s="114"/>
      <c r="E521" s="115"/>
      <c r="F521" s="115"/>
      <c r="G521" s="115"/>
      <c r="H521" s="115"/>
      <c r="I521" s="115"/>
      <c r="J521" s="115"/>
      <c r="K521" s="113"/>
      <c r="L521" s="113"/>
      <c r="M521" s="113"/>
      <c r="N521" s="113"/>
      <c r="O521" s="113"/>
      <c r="P521" s="113"/>
      <c r="Q521" s="113"/>
      <c r="R521" s="113"/>
      <c r="S521" s="113"/>
      <c r="T521" s="113"/>
      <c r="U521" s="113"/>
      <c r="V521" s="113"/>
      <c r="W521" s="113"/>
      <c r="X521" s="113"/>
      <c r="Y521" s="113"/>
      <c r="Z521" s="113"/>
    </row>
    <row r="522" spans="1:26" ht="13.5" customHeight="1">
      <c r="A522" s="113"/>
      <c r="B522" s="113"/>
      <c r="C522" s="113"/>
      <c r="D522" s="114"/>
      <c r="E522" s="115"/>
      <c r="F522" s="115"/>
      <c r="G522" s="115"/>
      <c r="H522" s="115"/>
      <c r="I522" s="115"/>
      <c r="J522" s="115"/>
      <c r="K522" s="113"/>
      <c r="L522" s="113"/>
      <c r="M522" s="113"/>
      <c r="N522" s="113"/>
      <c r="O522" s="113"/>
      <c r="P522" s="113"/>
      <c r="Q522" s="113"/>
      <c r="R522" s="113"/>
      <c r="S522" s="113"/>
      <c r="T522" s="113"/>
      <c r="U522" s="113"/>
      <c r="V522" s="113"/>
      <c r="W522" s="113"/>
      <c r="X522" s="113"/>
      <c r="Y522" s="113"/>
      <c r="Z522" s="113"/>
    </row>
    <row r="523" spans="1:26" ht="13.5" customHeight="1">
      <c r="A523" s="113"/>
      <c r="B523" s="113"/>
      <c r="C523" s="113"/>
      <c r="D523" s="114"/>
      <c r="E523" s="115"/>
      <c r="F523" s="115"/>
      <c r="G523" s="115"/>
      <c r="H523" s="115"/>
      <c r="I523" s="115"/>
      <c r="J523" s="115"/>
      <c r="K523" s="113"/>
      <c r="L523" s="113"/>
      <c r="M523" s="113"/>
      <c r="N523" s="113"/>
      <c r="O523" s="113"/>
      <c r="P523" s="113"/>
      <c r="Q523" s="113"/>
      <c r="R523" s="113"/>
      <c r="S523" s="113"/>
      <c r="T523" s="113"/>
      <c r="U523" s="113"/>
      <c r="V523" s="113"/>
      <c r="W523" s="113"/>
      <c r="X523" s="113"/>
      <c r="Y523" s="113"/>
      <c r="Z523" s="113"/>
    </row>
    <row r="524" spans="1:26" ht="13.5" customHeight="1">
      <c r="A524" s="113"/>
      <c r="B524" s="113"/>
      <c r="C524" s="113"/>
      <c r="D524" s="114"/>
      <c r="E524" s="115"/>
      <c r="F524" s="115"/>
      <c r="G524" s="115"/>
      <c r="H524" s="115"/>
      <c r="I524" s="115"/>
      <c r="J524" s="115"/>
      <c r="K524" s="113"/>
      <c r="L524" s="113"/>
      <c r="M524" s="113"/>
      <c r="N524" s="113"/>
      <c r="O524" s="113"/>
      <c r="P524" s="113"/>
      <c r="Q524" s="113"/>
      <c r="R524" s="113"/>
      <c r="S524" s="113"/>
      <c r="T524" s="113"/>
      <c r="U524" s="113"/>
      <c r="V524" s="113"/>
      <c r="W524" s="113"/>
      <c r="X524" s="113"/>
      <c r="Y524" s="113"/>
      <c r="Z524" s="113"/>
    </row>
    <row r="525" spans="1:26" ht="13.5" customHeight="1">
      <c r="A525" s="113"/>
      <c r="B525" s="113"/>
      <c r="C525" s="113"/>
      <c r="D525" s="114"/>
      <c r="E525" s="115"/>
      <c r="F525" s="115"/>
      <c r="G525" s="115"/>
      <c r="H525" s="115"/>
      <c r="I525" s="115"/>
      <c r="J525" s="115"/>
      <c r="K525" s="113"/>
      <c r="L525" s="113"/>
      <c r="M525" s="113"/>
      <c r="N525" s="113"/>
      <c r="O525" s="113"/>
      <c r="P525" s="113"/>
      <c r="Q525" s="113"/>
      <c r="R525" s="113"/>
      <c r="S525" s="113"/>
      <c r="T525" s="113"/>
      <c r="U525" s="113"/>
      <c r="V525" s="113"/>
      <c r="W525" s="113"/>
      <c r="X525" s="113"/>
      <c r="Y525" s="113"/>
      <c r="Z525" s="113"/>
    </row>
    <row r="526" spans="1:26" ht="13.5" customHeight="1">
      <c r="A526" s="113"/>
      <c r="B526" s="113"/>
      <c r="C526" s="113"/>
      <c r="D526" s="114"/>
      <c r="E526" s="115"/>
      <c r="F526" s="115"/>
      <c r="G526" s="115"/>
      <c r="H526" s="115"/>
      <c r="I526" s="115"/>
      <c r="J526" s="115"/>
      <c r="K526" s="113"/>
      <c r="L526" s="113"/>
      <c r="M526" s="113"/>
      <c r="N526" s="113"/>
      <c r="O526" s="113"/>
      <c r="P526" s="113"/>
      <c r="Q526" s="113"/>
      <c r="R526" s="113"/>
      <c r="S526" s="113"/>
      <c r="T526" s="113"/>
      <c r="U526" s="113"/>
      <c r="V526" s="113"/>
      <c r="W526" s="113"/>
      <c r="X526" s="113"/>
      <c r="Y526" s="113"/>
      <c r="Z526" s="113"/>
    </row>
    <row r="527" spans="1:26" ht="13.5" customHeight="1">
      <c r="A527" s="113"/>
      <c r="B527" s="113"/>
      <c r="C527" s="113"/>
      <c r="D527" s="114"/>
      <c r="E527" s="115"/>
      <c r="F527" s="115"/>
      <c r="G527" s="115"/>
      <c r="H527" s="115"/>
      <c r="I527" s="115"/>
      <c r="J527" s="115"/>
      <c r="K527" s="113"/>
      <c r="L527" s="113"/>
      <c r="M527" s="113"/>
      <c r="N527" s="113"/>
      <c r="O527" s="113"/>
      <c r="P527" s="113"/>
      <c r="Q527" s="113"/>
      <c r="R527" s="113"/>
      <c r="S527" s="113"/>
      <c r="T527" s="113"/>
      <c r="U527" s="113"/>
      <c r="V527" s="113"/>
      <c r="W527" s="113"/>
      <c r="X527" s="113"/>
      <c r="Y527" s="113"/>
      <c r="Z527" s="113"/>
    </row>
    <row r="528" spans="1:26" ht="13.5" customHeight="1">
      <c r="A528" s="113"/>
      <c r="B528" s="113"/>
      <c r="C528" s="113"/>
      <c r="D528" s="114"/>
      <c r="E528" s="115"/>
      <c r="F528" s="115"/>
      <c r="G528" s="115"/>
      <c r="H528" s="115"/>
      <c r="I528" s="115"/>
      <c r="J528" s="115"/>
      <c r="K528" s="113"/>
      <c r="L528" s="113"/>
      <c r="M528" s="113"/>
      <c r="N528" s="113"/>
      <c r="O528" s="113"/>
      <c r="P528" s="113"/>
      <c r="Q528" s="113"/>
      <c r="R528" s="113"/>
      <c r="S528" s="113"/>
      <c r="T528" s="113"/>
      <c r="U528" s="113"/>
      <c r="V528" s="113"/>
      <c r="W528" s="113"/>
      <c r="X528" s="113"/>
      <c r="Y528" s="113"/>
      <c r="Z528" s="113"/>
    </row>
    <row r="529" spans="1:26" ht="13.5" customHeight="1">
      <c r="A529" s="113"/>
      <c r="B529" s="113"/>
      <c r="C529" s="113"/>
      <c r="D529" s="114"/>
      <c r="E529" s="115"/>
      <c r="F529" s="115"/>
      <c r="G529" s="115"/>
      <c r="H529" s="115"/>
      <c r="I529" s="115"/>
      <c r="J529" s="115"/>
      <c r="K529" s="113"/>
      <c r="L529" s="113"/>
      <c r="M529" s="113"/>
      <c r="N529" s="113"/>
      <c r="O529" s="113"/>
      <c r="P529" s="113"/>
      <c r="Q529" s="113"/>
      <c r="R529" s="113"/>
      <c r="S529" s="113"/>
      <c r="T529" s="113"/>
      <c r="U529" s="113"/>
      <c r="V529" s="113"/>
      <c r="W529" s="113"/>
      <c r="X529" s="113"/>
      <c r="Y529" s="113"/>
      <c r="Z529" s="113"/>
    </row>
    <row r="530" spans="1:26" ht="13.5" customHeight="1">
      <c r="A530" s="113"/>
      <c r="B530" s="113"/>
      <c r="C530" s="113"/>
      <c r="D530" s="114"/>
      <c r="E530" s="115"/>
      <c r="F530" s="115"/>
      <c r="G530" s="115"/>
      <c r="H530" s="115"/>
      <c r="I530" s="115"/>
      <c r="J530" s="115"/>
      <c r="K530" s="113"/>
      <c r="L530" s="113"/>
      <c r="M530" s="113"/>
      <c r="N530" s="113"/>
      <c r="O530" s="113"/>
      <c r="P530" s="113"/>
      <c r="Q530" s="113"/>
      <c r="R530" s="113"/>
      <c r="S530" s="113"/>
      <c r="T530" s="113"/>
      <c r="U530" s="113"/>
      <c r="V530" s="113"/>
      <c r="W530" s="113"/>
      <c r="X530" s="113"/>
      <c r="Y530" s="113"/>
      <c r="Z530" s="113"/>
    </row>
    <row r="531" spans="1:26" ht="13.5" customHeight="1">
      <c r="A531" s="113"/>
      <c r="B531" s="113"/>
      <c r="C531" s="113"/>
      <c r="D531" s="114"/>
      <c r="E531" s="115"/>
      <c r="F531" s="115"/>
      <c r="G531" s="115"/>
      <c r="H531" s="115"/>
      <c r="I531" s="115"/>
      <c r="J531" s="115"/>
      <c r="K531" s="113"/>
      <c r="L531" s="113"/>
      <c r="M531" s="113"/>
      <c r="N531" s="113"/>
      <c r="O531" s="113"/>
      <c r="P531" s="113"/>
      <c r="Q531" s="113"/>
      <c r="R531" s="113"/>
      <c r="S531" s="113"/>
      <c r="T531" s="113"/>
      <c r="U531" s="113"/>
      <c r="V531" s="113"/>
      <c r="W531" s="113"/>
      <c r="X531" s="113"/>
      <c r="Y531" s="113"/>
      <c r="Z531" s="113"/>
    </row>
    <row r="532" spans="1:26" ht="13.5" customHeight="1">
      <c r="A532" s="113"/>
      <c r="B532" s="113"/>
      <c r="C532" s="113"/>
      <c r="D532" s="114"/>
      <c r="E532" s="115"/>
      <c r="F532" s="115"/>
      <c r="G532" s="115"/>
      <c r="H532" s="115"/>
      <c r="I532" s="115"/>
      <c r="J532" s="115"/>
      <c r="K532" s="113"/>
      <c r="L532" s="113"/>
      <c r="M532" s="113"/>
      <c r="N532" s="113"/>
      <c r="O532" s="113"/>
      <c r="P532" s="113"/>
      <c r="Q532" s="113"/>
      <c r="R532" s="113"/>
      <c r="S532" s="113"/>
      <c r="T532" s="113"/>
      <c r="U532" s="113"/>
      <c r="V532" s="113"/>
      <c r="W532" s="113"/>
      <c r="X532" s="113"/>
      <c r="Y532" s="113"/>
      <c r="Z532" s="113"/>
    </row>
    <row r="533" spans="1:26" ht="13.5" customHeight="1">
      <c r="A533" s="113"/>
      <c r="B533" s="113"/>
      <c r="C533" s="113"/>
      <c r="D533" s="114"/>
      <c r="E533" s="115"/>
      <c r="F533" s="115"/>
      <c r="G533" s="115"/>
      <c r="H533" s="115"/>
      <c r="I533" s="115"/>
      <c r="J533" s="115"/>
      <c r="K533" s="113"/>
      <c r="L533" s="113"/>
      <c r="M533" s="113"/>
      <c r="N533" s="113"/>
      <c r="O533" s="113"/>
      <c r="P533" s="113"/>
      <c r="Q533" s="113"/>
      <c r="R533" s="113"/>
      <c r="S533" s="113"/>
      <c r="T533" s="113"/>
      <c r="U533" s="113"/>
      <c r="V533" s="113"/>
      <c r="W533" s="113"/>
      <c r="X533" s="113"/>
      <c r="Y533" s="113"/>
      <c r="Z533" s="113"/>
    </row>
    <row r="534" spans="1:26" ht="13.5" customHeight="1">
      <c r="A534" s="113"/>
      <c r="B534" s="113"/>
      <c r="C534" s="113"/>
      <c r="D534" s="114"/>
      <c r="E534" s="115"/>
      <c r="F534" s="115"/>
      <c r="G534" s="115"/>
      <c r="H534" s="115"/>
      <c r="I534" s="115"/>
      <c r="J534" s="115"/>
      <c r="K534" s="113"/>
      <c r="L534" s="113"/>
      <c r="M534" s="113"/>
      <c r="N534" s="113"/>
      <c r="O534" s="113"/>
      <c r="P534" s="113"/>
      <c r="Q534" s="113"/>
      <c r="R534" s="113"/>
      <c r="S534" s="113"/>
      <c r="T534" s="113"/>
      <c r="U534" s="113"/>
      <c r="V534" s="113"/>
      <c r="W534" s="113"/>
      <c r="X534" s="113"/>
      <c r="Y534" s="113"/>
      <c r="Z534" s="113"/>
    </row>
    <row r="535" spans="1:26" ht="13.5" customHeight="1">
      <c r="A535" s="113"/>
      <c r="B535" s="113"/>
      <c r="C535" s="113"/>
      <c r="D535" s="114"/>
      <c r="E535" s="115"/>
      <c r="F535" s="115"/>
      <c r="G535" s="115"/>
      <c r="H535" s="115"/>
      <c r="I535" s="115"/>
      <c r="J535" s="115"/>
      <c r="K535" s="113"/>
      <c r="L535" s="113"/>
      <c r="M535" s="113"/>
      <c r="N535" s="113"/>
      <c r="O535" s="113"/>
      <c r="P535" s="113"/>
      <c r="Q535" s="113"/>
      <c r="R535" s="113"/>
      <c r="S535" s="113"/>
      <c r="T535" s="113"/>
      <c r="U535" s="113"/>
      <c r="V535" s="113"/>
      <c r="W535" s="113"/>
      <c r="X535" s="113"/>
      <c r="Y535" s="113"/>
      <c r="Z535" s="113"/>
    </row>
    <row r="536" spans="1:26" ht="13.5" customHeight="1">
      <c r="A536" s="113"/>
      <c r="B536" s="113"/>
      <c r="C536" s="113"/>
      <c r="D536" s="114"/>
      <c r="E536" s="115"/>
      <c r="F536" s="115"/>
      <c r="G536" s="115"/>
      <c r="H536" s="115"/>
      <c r="I536" s="115"/>
      <c r="J536" s="115"/>
      <c r="K536" s="113"/>
      <c r="L536" s="113"/>
      <c r="M536" s="113"/>
      <c r="N536" s="113"/>
      <c r="O536" s="113"/>
      <c r="P536" s="113"/>
      <c r="Q536" s="113"/>
      <c r="R536" s="113"/>
      <c r="S536" s="113"/>
      <c r="T536" s="113"/>
      <c r="U536" s="113"/>
      <c r="V536" s="113"/>
      <c r="W536" s="113"/>
      <c r="X536" s="113"/>
      <c r="Y536" s="113"/>
      <c r="Z536" s="113"/>
    </row>
    <row r="537" spans="1:26" ht="13.5" customHeight="1">
      <c r="A537" s="113"/>
      <c r="B537" s="113"/>
      <c r="C537" s="113"/>
      <c r="D537" s="114"/>
      <c r="E537" s="115"/>
      <c r="F537" s="115"/>
      <c r="G537" s="115"/>
      <c r="H537" s="115"/>
      <c r="I537" s="115"/>
      <c r="J537" s="115"/>
      <c r="K537" s="113"/>
      <c r="L537" s="113"/>
      <c r="M537" s="113"/>
      <c r="N537" s="113"/>
      <c r="O537" s="113"/>
      <c r="P537" s="113"/>
      <c r="Q537" s="113"/>
      <c r="R537" s="113"/>
      <c r="S537" s="113"/>
      <c r="T537" s="113"/>
      <c r="U537" s="113"/>
      <c r="V537" s="113"/>
      <c r="W537" s="113"/>
      <c r="X537" s="113"/>
      <c r="Y537" s="113"/>
      <c r="Z537" s="113"/>
    </row>
    <row r="538" spans="1:26" ht="13.5" customHeight="1">
      <c r="A538" s="113"/>
      <c r="B538" s="113"/>
      <c r="C538" s="113"/>
      <c r="D538" s="114"/>
      <c r="E538" s="115"/>
      <c r="F538" s="115"/>
      <c r="G538" s="115"/>
      <c r="H538" s="115"/>
      <c r="I538" s="115"/>
      <c r="J538" s="115"/>
      <c r="K538" s="113"/>
      <c r="L538" s="113"/>
      <c r="M538" s="113"/>
      <c r="N538" s="113"/>
      <c r="O538" s="113"/>
      <c r="P538" s="113"/>
      <c r="Q538" s="113"/>
      <c r="R538" s="113"/>
      <c r="S538" s="113"/>
      <c r="T538" s="113"/>
      <c r="U538" s="113"/>
      <c r="V538" s="113"/>
      <c r="W538" s="113"/>
      <c r="X538" s="113"/>
      <c r="Y538" s="113"/>
      <c r="Z538" s="113"/>
    </row>
    <row r="539" spans="1:26" ht="13.5" customHeight="1">
      <c r="A539" s="113"/>
      <c r="B539" s="113"/>
      <c r="C539" s="113"/>
      <c r="D539" s="114"/>
      <c r="E539" s="115"/>
      <c r="F539" s="115"/>
      <c r="G539" s="115"/>
      <c r="H539" s="115"/>
      <c r="I539" s="115"/>
      <c r="J539" s="115"/>
      <c r="K539" s="113"/>
      <c r="L539" s="113"/>
      <c r="M539" s="113"/>
      <c r="N539" s="113"/>
      <c r="O539" s="113"/>
      <c r="P539" s="113"/>
      <c r="Q539" s="113"/>
      <c r="R539" s="113"/>
      <c r="S539" s="113"/>
      <c r="T539" s="113"/>
      <c r="U539" s="113"/>
      <c r="V539" s="113"/>
      <c r="W539" s="113"/>
      <c r="X539" s="113"/>
      <c r="Y539" s="113"/>
      <c r="Z539" s="113"/>
    </row>
    <row r="540" spans="1:26" ht="13.5" customHeight="1">
      <c r="A540" s="113"/>
      <c r="B540" s="113"/>
      <c r="C540" s="113"/>
      <c r="D540" s="114"/>
      <c r="E540" s="115"/>
      <c r="F540" s="115"/>
      <c r="G540" s="115"/>
      <c r="H540" s="115"/>
      <c r="I540" s="115"/>
      <c r="J540" s="115"/>
      <c r="K540" s="113"/>
      <c r="L540" s="113"/>
      <c r="M540" s="113"/>
      <c r="N540" s="113"/>
      <c r="O540" s="113"/>
      <c r="P540" s="113"/>
      <c r="Q540" s="113"/>
      <c r="R540" s="113"/>
      <c r="S540" s="113"/>
      <c r="T540" s="113"/>
      <c r="U540" s="113"/>
      <c r="V540" s="113"/>
      <c r="W540" s="113"/>
      <c r="X540" s="113"/>
      <c r="Y540" s="113"/>
      <c r="Z540" s="113"/>
    </row>
    <row r="541" spans="1:26" ht="13.5" customHeight="1">
      <c r="A541" s="113"/>
      <c r="B541" s="113"/>
      <c r="C541" s="113"/>
      <c r="D541" s="114"/>
      <c r="E541" s="115"/>
      <c r="F541" s="115"/>
      <c r="G541" s="115"/>
      <c r="H541" s="115"/>
      <c r="I541" s="115"/>
      <c r="J541" s="115"/>
      <c r="K541" s="113"/>
      <c r="L541" s="113"/>
      <c r="M541" s="113"/>
      <c r="N541" s="113"/>
      <c r="O541" s="113"/>
      <c r="P541" s="113"/>
      <c r="Q541" s="113"/>
      <c r="R541" s="113"/>
      <c r="S541" s="113"/>
      <c r="T541" s="113"/>
      <c r="U541" s="113"/>
      <c r="V541" s="113"/>
      <c r="W541" s="113"/>
      <c r="X541" s="113"/>
      <c r="Y541" s="113"/>
      <c r="Z541" s="113"/>
    </row>
    <row r="542" spans="1:26" ht="13.5" customHeight="1">
      <c r="A542" s="113"/>
      <c r="B542" s="113"/>
      <c r="C542" s="113"/>
      <c r="D542" s="114"/>
      <c r="E542" s="115"/>
      <c r="F542" s="115"/>
      <c r="G542" s="115"/>
      <c r="H542" s="115"/>
      <c r="I542" s="115"/>
      <c r="J542" s="115"/>
      <c r="K542" s="113"/>
      <c r="L542" s="113"/>
      <c r="M542" s="113"/>
      <c r="N542" s="113"/>
      <c r="O542" s="113"/>
      <c r="P542" s="113"/>
      <c r="Q542" s="113"/>
      <c r="R542" s="113"/>
      <c r="S542" s="113"/>
      <c r="T542" s="113"/>
      <c r="U542" s="113"/>
      <c r="V542" s="113"/>
      <c r="W542" s="113"/>
      <c r="X542" s="113"/>
      <c r="Y542" s="113"/>
      <c r="Z542" s="113"/>
    </row>
    <row r="543" spans="1:26" ht="13.5" customHeight="1">
      <c r="A543" s="113"/>
      <c r="B543" s="113"/>
      <c r="C543" s="113"/>
      <c r="D543" s="114"/>
      <c r="E543" s="115"/>
      <c r="F543" s="115"/>
      <c r="G543" s="115"/>
      <c r="H543" s="115"/>
      <c r="I543" s="115"/>
      <c r="J543" s="115"/>
      <c r="K543" s="113"/>
      <c r="L543" s="113"/>
      <c r="M543" s="113"/>
      <c r="N543" s="113"/>
      <c r="O543" s="113"/>
      <c r="P543" s="113"/>
      <c r="Q543" s="113"/>
      <c r="R543" s="113"/>
      <c r="S543" s="113"/>
      <c r="T543" s="113"/>
      <c r="U543" s="113"/>
      <c r="V543" s="113"/>
      <c r="W543" s="113"/>
      <c r="X543" s="113"/>
      <c r="Y543" s="113"/>
      <c r="Z543" s="113"/>
    </row>
    <row r="544" spans="1:26" ht="13.5" customHeight="1">
      <c r="A544" s="113"/>
      <c r="B544" s="113"/>
      <c r="C544" s="113"/>
      <c r="D544" s="114"/>
      <c r="E544" s="115"/>
      <c r="F544" s="115"/>
      <c r="G544" s="115"/>
      <c r="H544" s="115"/>
      <c r="I544" s="115"/>
      <c r="J544" s="115"/>
      <c r="K544" s="113"/>
      <c r="L544" s="113"/>
      <c r="M544" s="113"/>
      <c r="N544" s="113"/>
      <c r="O544" s="113"/>
      <c r="P544" s="113"/>
      <c r="Q544" s="113"/>
      <c r="R544" s="113"/>
      <c r="S544" s="113"/>
      <c r="T544" s="113"/>
      <c r="U544" s="113"/>
      <c r="V544" s="113"/>
      <c r="W544" s="113"/>
      <c r="X544" s="113"/>
      <c r="Y544" s="113"/>
      <c r="Z544" s="113"/>
    </row>
    <row r="545" spans="1:26" ht="13.5" customHeight="1">
      <c r="A545" s="113"/>
      <c r="B545" s="113"/>
      <c r="C545" s="113"/>
      <c r="D545" s="114"/>
      <c r="E545" s="115"/>
      <c r="F545" s="115"/>
      <c r="G545" s="115"/>
      <c r="H545" s="115"/>
      <c r="I545" s="115"/>
      <c r="J545" s="115"/>
      <c r="K545" s="113"/>
      <c r="L545" s="113"/>
      <c r="M545" s="113"/>
      <c r="N545" s="113"/>
      <c r="O545" s="113"/>
      <c r="P545" s="113"/>
      <c r="Q545" s="113"/>
      <c r="R545" s="113"/>
      <c r="S545" s="113"/>
      <c r="T545" s="113"/>
      <c r="U545" s="113"/>
      <c r="V545" s="113"/>
      <c r="W545" s="113"/>
      <c r="X545" s="113"/>
      <c r="Y545" s="113"/>
      <c r="Z545" s="113"/>
    </row>
    <row r="546" spans="1:26" ht="13.5" customHeight="1">
      <c r="A546" s="113"/>
      <c r="B546" s="113"/>
      <c r="C546" s="113"/>
      <c r="D546" s="114"/>
      <c r="E546" s="115"/>
      <c r="F546" s="115"/>
      <c r="G546" s="115"/>
      <c r="H546" s="115"/>
      <c r="I546" s="115"/>
      <c r="J546" s="115"/>
      <c r="K546" s="113"/>
      <c r="L546" s="113"/>
      <c r="M546" s="113"/>
      <c r="N546" s="113"/>
      <c r="O546" s="113"/>
      <c r="P546" s="113"/>
      <c r="Q546" s="113"/>
      <c r="R546" s="113"/>
      <c r="S546" s="113"/>
      <c r="T546" s="113"/>
      <c r="U546" s="113"/>
      <c r="V546" s="113"/>
      <c r="W546" s="113"/>
      <c r="X546" s="113"/>
      <c r="Y546" s="113"/>
      <c r="Z546" s="113"/>
    </row>
    <row r="547" spans="1:26" ht="13.5" customHeight="1">
      <c r="A547" s="113"/>
      <c r="B547" s="113"/>
      <c r="C547" s="113"/>
      <c r="D547" s="114"/>
      <c r="E547" s="115"/>
      <c r="F547" s="115"/>
      <c r="G547" s="115"/>
      <c r="H547" s="115"/>
      <c r="I547" s="115"/>
      <c r="J547" s="115"/>
      <c r="K547" s="113"/>
      <c r="L547" s="113"/>
      <c r="M547" s="113"/>
      <c r="N547" s="113"/>
      <c r="O547" s="113"/>
      <c r="P547" s="113"/>
      <c r="Q547" s="113"/>
      <c r="R547" s="113"/>
      <c r="S547" s="113"/>
      <c r="T547" s="113"/>
      <c r="U547" s="113"/>
      <c r="V547" s="113"/>
      <c r="W547" s="113"/>
      <c r="X547" s="113"/>
      <c r="Y547" s="113"/>
      <c r="Z547" s="113"/>
    </row>
    <row r="548" spans="1:26" ht="13.5" customHeight="1">
      <c r="A548" s="113"/>
      <c r="B548" s="113"/>
      <c r="C548" s="113"/>
      <c r="D548" s="114"/>
      <c r="E548" s="115"/>
      <c r="F548" s="115"/>
      <c r="G548" s="115"/>
      <c r="H548" s="115"/>
      <c r="I548" s="115"/>
      <c r="J548" s="115"/>
      <c r="K548" s="113"/>
      <c r="L548" s="113"/>
      <c r="M548" s="113"/>
      <c r="N548" s="113"/>
      <c r="O548" s="113"/>
      <c r="P548" s="113"/>
      <c r="Q548" s="113"/>
      <c r="R548" s="113"/>
      <c r="S548" s="113"/>
      <c r="T548" s="113"/>
      <c r="U548" s="113"/>
      <c r="V548" s="113"/>
      <c r="W548" s="113"/>
      <c r="X548" s="113"/>
      <c r="Y548" s="113"/>
      <c r="Z548" s="113"/>
    </row>
    <row r="549" spans="1:26" ht="13.5" customHeight="1">
      <c r="A549" s="113"/>
      <c r="B549" s="113"/>
      <c r="C549" s="113"/>
      <c r="D549" s="114"/>
      <c r="E549" s="115"/>
      <c r="F549" s="115"/>
      <c r="G549" s="115"/>
      <c r="H549" s="115"/>
      <c r="I549" s="115"/>
      <c r="J549" s="115"/>
      <c r="K549" s="113"/>
      <c r="L549" s="113"/>
      <c r="M549" s="113"/>
      <c r="N549" s="113"/>
      <c r="O549" s="113"/>
      <c r="P549" s="113"/>
      <c r="Q549" s="113"/>
      <c r="R549" s="113"/>
      <c r="S549" s="113"/>
      <c r="T549" s="113"/>
      <c r="U549" s="113"/>
      <c r="V549" s="113"/>
      <c r="W549" s="113"/>
      <c r="X549" s="113"/>
      <c r="Y549" s="113"/>
      <c r="Z549" s="113"/>
    </row>
    <row r="550" spans="1:26" ht="13.5" customHeight="1">
      <c r="A550" s="113"/>
      <c r="B550" s="113"/>
      <c r="C550" s="113"/>
      <c r="D550" s="114"/>
      <c r="E550" s="115"/>
      <c r="F550" s="115"/>
      <c r="G550" s="115"/>
      <c r="H550" s="115"/>
      <c r="I550" s="115"/>
      <c r="J550" s="115"/>
      <c r="K550" s="113"/>
      <c r="L550" s="113"/>
      <c r="M550" s="113"/>
      <c r="N550" s="113"/>
      <c r="O550" s="113"/>
      <c r="P550" s="113"/>
      <c r="Q550" s="113"/>
      <c r="R550" s="113"/>
      <c r="S550" s="113"/>
      <c r="T550" s="113"/>
      <c r="U550" s="113"/>
      <c r="V550" s="113"/>
      <c r="W550" s="113"/>
      <c r="X550" s="113"/>
      <c r="Y550" s="113"/>
      <c r="Z550" s="113"/>
    </row>
    <row r="551" spans="1:26" ht="13.5" customHeight="1">
      <c r="A551" s="113"/>
      <c r="B551" s="113"/>
      <c r="C551" s="113"/>
      <c r="D551" s="114"/>
      <c r="E551" s="115"/>
      <c r="F551" s="115"/>
      <c r="G551" s="115"/>
      <c r="H551" s="115"/>
      <c r="I551" s="115"/>
      <c r="J551" s="115"/>
      <c r="K551" s="113"/>
      <c r="L551" s="113"/>
      <c r="M551" s="113"/>
      <c r="N551" s="113"/>
      <c r="O551" s="113"/>
      <c r="P551" s="113"/>
      <c r="Q551" s="113"/>
      <c r="R551" s="113"/>
      <c r="S551" s="113"/>
      <c r="T551" s="113"/>
      <c r="U551" s="113"/>
      <c r="V551" s="113"/>
      <c r="W551" s="113"/>
      <c r="X551" s="113"/>
      <c r="Y551" s="113"/>
      <c r="Z551" s="113"/>
    </row>
    <row r="552" spans="1:26" ht="13.5" customHeight="1">
      <c r="A552" s="113"/>
      <c r="B552" s="113"/>
      <c r="C552" s="113"/>
      <c r="D552" s="114"/>
      <c r="E552" s="115"/>
      <c r="F552" s="115"/>
      <c r="G552" s="115"/>
      <c r="H552" s="115"/>
      <c r="I552" s="115"/>
      <c r="J552" s="115"/>
      <c r="K552" s="113"/>
      <c r="L552" s="113"/>
      <c r="M552" s="113"/>
      <c r="N552" s="113"/>
      <c r="O552" s="113"/>
      <c r="P552" s="113"/>
      <c r="Q552" s="113"/>
      <c r="R552" s="113"/>
      <c r="S552" s="113"/>
      <c r="T552" s="113"/>
      <c r="U552" s="113"/>
      <c r="V552" s="113"/>
      <c r="W552" s="113"/>
      <c r="X552" s="113"/>
      <c r="Y552" s="113"/>
      <c r="Z552" s="113"/>
    </row>
    <row r="553" spans="1:26" ht="13.5" customHeight="1">
      <c r="A553" s="113"/>
      <c r="B553" s="113"/>
      <c r="C553" s="113"/>
      <c r="D553" s="114"/>
      <c r="E553" s="115"/>
      <c r="F553" s="115"/>
      <c r="G553" s="115"/>
      <c r="H553" s="115"/>
      <c r="I553" s="115"/>
      <c r="J553" s="115"/>
      <c r="K553" s="113"/>
      <c r="L553" s="113"/>
      <c r="M553" s="113"/>
      <c r="N553" s="113"/>
      <c r="O553" s="113"/>
      <c r="P553" s="113"/>
      <c r="Q553" s="113"/>
      <c r="R553" s="113"/>
      <c r="S553" s="113"/>
      <c r="T553" s="113"/>
      <c r="U553" s="113"/>
      <c r="V553" s="113"/>
      <c r="W553" s="113"/>
      <c r="X553" s="113"/>
      <c r="Y553" s="113"/>
      <c r="Z553" s="113"/>
    </row>
    <row r="554" spans="1:26" ht="13.5" customHeight="1">
      <c r="A554" s="113"/>
      <c r="B554" s="113"/>
      <c r="C554" s="113"/>
      <c r="D554" s="114"/>
      <c r="E554" s="115"/>
      <c r="F554" s="115"/>
      <c r="G554" s="115"/>
      <c r="H554" s="115"/>
      <c r="I554" s="115"/>
      <c r="J554" s="115"/>
      <c r="K554" s="113"/>
      <c r="L554" s="113"/>
      <c r="M554" s="113"/>
      <c r="N554" s="113"/>
      <c r="O554" s="113"/>
      <c r="P554" s="113"/>
      <c r="Q554" s="113"/>
      <c r="R554" s="113"/>
      <c r="S554" s="113"/>
      <c r="T554" s="113"/>
      <c r="U554" s="113"/>
      <c r="V554" s="113"/>
      <c r="W554" s="113"/>
      <c r="X554" s="113"/>
      <c r="Y554" s="113"/>
      <c r="Z554" s="113"/>
    </row>
    <row r="555" spans="1:26" ht="13.5" customHeight="1">
      <c r="A555" s="113"/>
      <c r="B555" s="113"/>
      <c r="C555" s="113"/>
      <c r="D555" s="114"/>
      <c r="E555" s="115"/>
      <c r="F555" s="115"/>
      <c r="G555" s="115"/>
      <c r="H555" s="115"/>
      <c r="I555" s="115"/>
      <c r="J555" s="115"/>
      <c r="K555" s="113"/>
      <c r="L555" s="113"/>
      <c r="M555" s="113"/>
      <c r="N555" s="113"/>
      <c r="O555" s="113"/>
      <c r="P555" s="113"/>
      <c r="Q555" s="113"/>
      <c r="R555" s="113"/>
      <c r="S555" s="113"/>
      <c r="T555" s="113"/>
      <c r="U555" s="113"/>
      <c r="V555" s="113"/>
      <c r="W555" s="113"/>
      <c r="X555" s="113"/>
      <c r="Y555" s="113"/>
      <c r="Z555" s="113"/>
    </row>
    <row r="556" spans="1:26" ht="13.5" customHeight="1">
      <c r="A556" s="113"/>
      <c r="B556" s="113"/>
      <c r="C556" s="113"/>
      <c r="D556" s="114"/>
      <c r="E556" s="115"/>
      <c r="F556" s="115"/>
      <c r="G556" s="115"/>
      <c r="H556" s="115"/>
      <c r="I556" s="115"/>
      <c r="J556" s="115"/>
      <c r="K556" s="113"/>
      <c r="L556" s="113"/>
      <c r="M556" s="113"/>
      <c r="N556" s="113"/>
      <c r="O556" s="113"/>
      <c r="P556" s="113"/>
      <c r="Q556" s="113"/>
      <c r="R556" s="113"/>
      <c r="S556" s="113"/>
      <c r="T556" s="113"/>
      <c r="U556" s="113"/>
      <c r="V556" s="113"/>
      <c r="W556" s="113"/>
      <c r="X556" s="113"/>
      <c r="Y556" s="113"/>
      <c r="Z556" s="113"/>
    </row>
    <row r="557" spans="1:26" ht="13.5" customHeight="1">
      <c r="A557" s="113"/>
      <c r="B557" s="113"/>
      <c r="C557" s="113"/>
      <c r="D557" s="114"/>
      <c r="E557" s="115"/>
      <c r="F557" s="115"/>
      <c r="G557" s="115"/>
      <c r="H557" s="115"/>
      <c r="I557" s="115"/>
      <c r="J557" s="115"/>
      <c r="K557" s="113"/>
      <c r="L557" s="113"/>
      <c r="M557" s="113"/>
      <c r="N557" s="113"/>
      <c r="O557" s="113"/>
      <c r="P557" s="113"/>
      <c r="Q557" s="113"/>
      <c r="R557" s="113"/>
      <c r="S557" s="113"/>
      <c r="T557" s="113"/>
      <c r="U557" s="113"/>
      <c r="V557" s="113"/>
      <c r="W557" s="113"/>
      <c r="X557" s="113"/>
      <c r="Y557" s="113"/>
      <c r="Z557" s="113"/>
    </row>
    <row r="558" spans="1:26" ht="13.5" customHeight="1">
      <c r="A558" s="113"/>
      <c r="B558" s="113"/>
      <c r="C558" s="113"/>
      <c r="D558" s="114"/>
      <c r="E558" s="115"/>
      <c r="F558" s="115"/>
      <c r="G558" s="115"/>
      <c r="H558" s="115"/>
      <c r="I558" s="115"/>
      <c r="J558" s="115"/>
      <c r="K558" s="113"/>
      <c r="L558" s="113"/>
      <c r="M558" s="113"/>
      <c r="N558" s="113"/>
      <c r="O558" s="113"/>
      <c r="P558" s="113"/>
      <c r="Q558" s="113"/>
      <c r="R558" s="113"/>
      <c r="S558" s="113"/>
      <c r="T558" s="113"/>
      <c r="U558" s="113"/>
      <c r="V558" s="113"/>
      <c r="W558" s="113"/>
      <c r="X558" s="113"/>
      <c r="Y558" s="113"/>
      <c r="Z558" s="113"/>
    </row>
    <row r="559" spans="1:26" ht="13.5" customHeight="1">
      <c r="A559" s="113"/>
      <c r="B559" s="113"/>
      <c r="C559" s="113"/>
      <c r="D559" s="114"/>
      <c r="E559" s="115"/>
      <c r="F559" s="115"/>
      <c r="G559" s="115"/>
      <c r="H559" s="115"/>
      <c r="I559" s="115"/>
      <c r="J559" s="115"/>
      <c r="K559" s="113"/>
      <c r="L559" s="113"/>
      <c r="M559" s="113"/>
      <c r="N559" s="113"/>
      <c r="O559" s="113"/>
      <c r="P559" s="113"/>
      <c r="Q559" s="113"/>
      <c r="R559" s="113"/>
      <c r="S559" s="113"/>
      <c r="T559" s="113"/>
      <c r="U559" s="113"/>
      <c r="V559" s="113"/>
      <c r="W559" s="113"/>
      <c r="X559" s="113"/>
      <c r="Y559" s="113"/>
      <c r="Z559" s="113"/>
    </row>
    <row r="560" spans="1:26" ht="13.5" customHeight="1">
      <c r="A560" s="113"/>
      <c r="B560" s="113"/>
      <c r="C560" s="113"/>
      <c r="D560" s="114"/>
      <c r="E560" s="115"/>
      <c r="F560" s="115"/>
      <c r="G560" s="115"/>
      <c r="H560" s="115"/>
      <c r="I560" s="115"/>
      <c r="J560" s="115"/>
      <c r="K560" s="113"/>
      <c r="L560" s="113"/>
      <c r="M560" s="113"/>
      <c r="N560" s="113"/>
      <c r="O560" s="113"/>
      <c r="P560" s="113"/>
      <c r="Q560" s="113"/>
      <c r="R560" s="113"/>
      <c r="S560" s="113"/>
      <c r="T560" s="113"/>
      <c r="U560" s="113"/>
      <c r="V560" s="113"/>
      <c r="W560" s="113"/>
      <c r="X560" s="113"/>
      <c r="Y560" s="113"/>
      <c r="Z560" s="113"/>
    </row>
    <row r="561" spans="1:26" ht="13.5" customHeight="1">
      <c r="A561" s="113"/>
      <c r="B561" s="113"/>
      <c r="C561" s="113"/>
      <c r="D561" s="114"/>
      <c r="E561" s="115"/>
      <c r="F561" s="115"/>
      <c r="G561" s="115"/>
      <c r="H561" s="115"/>
      <c r="I561" s="115"/>
      <c r="J561" s="115"/>
      <c r="K561" s="113"/>
      <c r="L561" s="113"/>
      <c r="M561" s="113"/>
      <c r="N561" s="113"/>
      <c r="O561" s="113"/>
      <c r="P561" s="113"/>
      <c r="Q561" s="113"/>
      <c r="R561" s="113"/>
      <c r="S561" s="113"/>
      <c r="T561" s="113"/>
      <c r="U561" s="113"/>
      <c r="V561" s="113"/>
      <c r="W561" s="113"/>
      <c r="X561" s="113"/>
      <c r="Y561" s="113"/>
      <c r="Z561" s="113"/>
    </row>
    <row r="562" spans="1:26" ht="13.5" customHeight="1">
      <c r="A562" s="113"/>
      <c r="B562" s="113"/>
      <c r="C562" s="113"/>
      <c r="D562" s="114"/>
      <c r="E562" s="115"/>
      <c r="F562" s="115"/>
      <c r="G562" s="115"/>
      <c r="H562" s="115"/>
      <c r="I562" s="115"/>
      <c r="J562" s="115"/>
      <c r="K562" s="113"/>
      <c r="L562" s="113"/>
      <c r="M562" s="113"/>
      <c r="N562" s="113"/>
      <c r="O562" s="113"/>
      <c r="P562" s="113"/>
      <c r="Q562" s="113"/>
      <c r="R562" s="113"/>
      <c r="S562" s="113"/>
      <c r="T562" s="113"/>
      <c r="U562" s="113"/>
      <c r="V562" s="113"/>
      <c r="W562" s="113"/>
      <c r="X562" s="113"/>
      <c r="Y562" s="113"/>
      <c r="Z562" s="113"/>
    </row>
    <row r="563" spans="1:26" ht="13.5" customHeight="1">
      <c r="A563" s="113"/>
      <c r="B563" s="113"/>
      <c r="C563" s="113"/>
      <c r="D563" s="114"/>
      <c r="E563" s="115"/>
      <c r="F563" s="115"/>
      <c r="G563" s="115"/>
      <c r="H563" s="115"/>
      <c r="I563" s="115"/>
      <c r="J563" s="115"/>
      <c r="K563" s="113"/>
      <c r="L563" s="113"/>
      <c r="M563" s="113"/>
      <c r="N563" s="113"/>
      <c r="O563" s="113"/>
      <c r="P563" s="113"/>
      <c r="Q563" s="113"/>
      <c r="R563" s="113"/>
      <c r="S563" s="113"/>
      <c r="T563" s="113"/>
      <c r="U563" s="113"/>
      <c r="V563" s="113"/>
      <c r="W563" s="113"/>
      <c r="X563" s="113"/>
      <c r="Y563" s="113"/>
      <c r="Z563" s="113"/>
    </row>
    <row r="564" spans="1:26" ht="13.5" customHeight="1">
      <c r="A564" s="113"/>
      <c r="B564" s="113"/>
      <c r="C564" s="113"/>
      <c r="D564" s="114"/>
      <c r="E564" s="115"/>
      <c r="F564" s="115"/>
      <c r="G564" s="115"/>
      <c r="H564" s="115"/>
      <c r="I564" s="115"/>
      <c r="J564" s="115"/>
      <c r="K564" s="113"/>
      <c r="L564" s="113"/>
      <c r="M564" s="113"/>
      <c r="N564" s="113"/>
      <c r="O564" s="113"/>
      <c r="P564" s="113"/>
      <c r="Q564" s="113"/>
      <c r="R564" s="113"/>
      <c r="S564" s="113"/>
      <c r="T564" s="113"/>
      <c r="U564" s="113"/>
      <c r="V564" s="113"/>
      <c r="W564" s="113"/>
      <c r="X564" s="113"/>
      <c r="Y564" s="113"/>
      <c r="Z564" s="113"/>
    </row>
    <row r="565" spans="1:26" ht="13.5" customHeight="1">
      <c r="A565" s="113"/>
      <c r="B565" s="113"/>
      <c r="C565" s="113"/>
      <c r="D565" s="114"/>
      <c r="E565" s="115"/>
      <c r="F565" s="115"/>
      <c r="G565" s="115"/>
      <c r="H565" s="115"/>
      <c r="I565" s="115"/>
      <c r="J565" s="115"/>
      <c r="K565" s="113"/>
      <c r="L565" s="113"/>
      <c r="M565" s="113"/>
      <c r="N565" s="113"/>
      <c r="O565" s="113"/>
      <c r="P565" s="113"/>
      <c r="Q565" s="113"/>
      <c r="R565" s="113"/>
      <c r="S565" s="113"/>
      <c r="T565" s="113"/>
      <c r="U565" s="113"/>
      <c r="V565" s="113"/>
      <c r="W565" s="113"/>
      <c r="X565" s="113"/>
      <c r="Y565" s="113"/>
      <c r="Z565" s="113"/>
    </row>
    <row r="566" spans="1:26" ht="13.5" customHeight="1">
      <c r="A566" s="113"/>
      <c r="B566" s="113"/>
      <c r="C566" s="113"/>
      <c r="D566" s="114"/>
      <c r="E566" s="115"/>
      <c r="F566" s="115"/>
      <c r="G566" s="115"/>
      <c r="H566" s="115"/>
      <c r="I566" s="115"/>
      <c r="J566" s="115"/>
      <c r="K566" s="113"/>
      <c r="L566" s="113"/>
      <c r="M566" s="113"/>
      <c r="N566" s="113"/>
      <c r="O566" s="113"/>
      <c r="P566" s="113"/>
      <c r="Q566" s="113"/>
      <c r="R566" s="113"/>
      <c r="S566" s="113"/>
      <c r="T566" s="113"/>
      <c r="U566" s="113"/>
      <c r="V566" s="113"/>
      <c r="W566" s="113"/>
      <c r="X566" s="113"/>
      <c r="Y566" s="113"/>
      <c r="Z566" s="113"/>
    </row>
    <row r="567" spans="1:26" ht="13.5" customHeight="1">
      <c r="A567" s="113"/>
      <c r="B567" s="113"/>
      <c r="C567" s="113"/>
      <c r="D567" s="114"/>
      <c r="E567" s="115"/>
      <c r="F567" s="115"/>
      <c r="G567" s="115"/>
      <c r="H567" s="115"/>
      <c r="I567" s="115"/>
      <c r="J567" s="115"/>
      <c r="K567" s="113"/>
      <c r="L567" s="113"/>
      <c r="M567" s="113"/>
      <c r="N567" s="113"/>
      <c r="O567" s="113"/>
      <c r="P567" s="113"/>
      <c r="Q567" s="113"/>
      <c r="R567" s="113"/>
      <c r="S567" s="113"/>
      <c r="T567" s="113"/>
      <c r="U567" s="113"/>
      <c r="V567" s="113"/>
      <c r="W567" s="113"/>
      <c r="X567" s="113"/>
      <c r="Y567" s="113"/>
      <c r="Z567" s="113"/>
    </row>
    <row r="568" spans="1:26" ht="13.5" customHeight="1">
      <c r="A568" s="113"/>
      <c r="B568" s="113"/>
      <c r="C568" s="113"/>
      <c r="D568" s="114"/>
      <c r="E568" s="115"/>
      <c r="F568" s="115"/>
      <c r="G568" s="115"/>
      <c r="H568" s="115"/>
      <c r="I568" s="115"/>
      <c r="J568" s="115"/>
      <c r="K568" s="113"/>
      <c r="L568" s="113"/>
      <c r="M568" s="113"/>
      <c r="N568" s="113"/>
      <c r="O568" s="113"/>
      <c r="P568" s="113"/>
      <c r="Q568" s="113"/>
      <c r="R568" s="113"/>
      <c r="S568" s="113"/>
      <c r="T568" s="113"/>
      <c r="U568" s="113"/>
      <c r="V568" s="113"/>
      <c r="W568" s="113"/>
      <c r="X568" s="113"/>
      <c r="Y568" s="113"/>
      <c r="Z568" s="113"/>
    </row>
    <row r="569" spans="1:26" ht="13.5" customHeight="1">
      <c r="A569" s="113"/>
      <c r="B569" s="113"/>
      <c r="C569" s="113"/>
      <c r="D569" s="114"/>
      <c r="E569" s="115"/>
      <c r="F569" s="115"/>
      <c r="G569" s="115"/>
      <c r="H569" s="115"/>
      <c r="I569" s="115"/>
      <c r="J569" s="115"/>
      <c r="K569" s="113"/>
      <c r="L569" s="113"/>
      <c r="M569" s="113"/>
      <c r="N569" s="113"/>
      <c r="O569" s="113"/>
      <c r="P569" s="113"/>
      <c r="Q569" s="113"/>
      <c r="R569" s="113"/>
      <c r="S569" s="113"/>
      <c r="T569" s="113"/>
      <c r="U569" s="113"/>
      <c r="V569" s="113"/>
      <c r="W569" s="113"/>
      <c r="X569" s="113"/>
      <c r="Y569" s="113"/>
      <c r="Z569" s="113"/>
    </row>
    <row r="570" spans="1:26" ht="13.5" customHeight="1">
      <c r="A570" s="113"/>
      <c r="B570" s="113"/>
      <c r="C570" s="113"/>
      <c r="D570" s="114"/>
      <c r="E570" s="115"/>
      <c r="F570" s="115"/>
      <c r="G570" s="115"/>
      <c r="H570" s="115"/>
      <c r="I570" s="115"/>
      <c r="J570" s="115"/>
      <c r="K570" s="113"/>
      <c r="L570" s="113"/>
      <c r="M570" s="113"/>
      <c r="N570" s="113"/>
      <c r="O570" s="113"/>
      <c r="P570" s="113"/>
      <c r="Q570" s="113"/>
      <c r="R570" s="113"/>
      <c r="S570" s="113"/>
      <c r="T570" s="113"/>
      <c r="U570" s="113"/>
      <c r="V570" s="113"/>
      <c r="W570" s="113"/>
      <c r="X570" s="113"/>
      <c r="Y570" s="113"/>
      <c r="Z570" s="113"/>
    </row>
    <row r="571" spans="1:26" ht="13.5" customHeight="1">
      <c r="A571" s="113"/>
      <c r="B571" s="113"/>
      <c r="C571" s="113"/>
      <c r="D571" s="114"/>
      <c r="E571" s="115"/>
      <c r="F571" s="115"/>
      <c r="G571" s="115"/>
      <c r="H571" s="115"/>
      <c r="I571" s="115"/>
      <c r="J571" s="115"/>
      <c r="K571" s="113"/>
      <c r="L571" s="113"/>
      <c r="M571" s="113"/>
      <c r="N571" s="113"/>
      <c r="O571" s="113"/>
      <c r="P571" s="113"/>
      <c r="Q571" s="113"/>
      <c r="R571" s="113"/>
      <c r="S571" s="113"/>
      <c r="T571" s="113"/>
      <c r="U571" s="113"/>
      <c r="V571" s="113"/>
      <c r="W571" s="113"/>
      <c r="X571" s="113"/>
      <c r="Y571" s="113"/>
      <c r="Z571" s="113"/>
    </row>
    <row r="572" spans="1:26" ht="13.5" customHeight="1">
      <c r="A572" s="113"/>
      <c r="B572" s="113"/>
      <c r="C572" s="113"/>
      <c r="D572" s="114"/>
      <c r="E572" s="115"/>
      <c r="F572" s="115"/>
      <c r="G572" s="115"/>
      <c r="H572" s="115"/>
      <c r="I572" s="115"/>
      <c r="J572" s="115"/>
      <c r="K572" s="113"/>
      <c r="L572" s="113"/>
      <c r="M572" s="113"/>
      <c r="N572" s="113"/>
      <c r="O572" s="113"/>
      <c r="P572" s="113"/>
      <c r="Q572" s="113"/>
      <c r="R572" s="113"/>
      <c r="S572" s="113"/>
      <c r="T572" s="113"/>
      <c r="U572" s="113"/>
      <c r="V572" s="113"/>
      <c r="W572" s="113"/>
      <c r="X572" s="113"/>
      <c r="Y572" s="113"/>
      <c r="Z572" s="113"/>
    </row>
    <row r="573" spans="1:26" ht="13.5" customHeight="1">
      <c r="A573" s="113"/>
      <c r="B573" s="113"/>
      <c r="C573" s="113"/>
      <c r="D573" s="114"/>
      <c r="E573" s="115"/>
      <c r="F573" s="115"/>
      <c r="G573" s="115"/>
      <c r="H573" s="115"/>
      <c r="I573" s="115"/>
      <c r="J573" s="115"/>
      <c r="K573" s="113"/>
      <c r="L573" s="113"/>
      <c r="M573" s="113"/>
      <c r="N573" s="113"/>
      <c r="O573" s="113"/>
      <c r="P573" s="113"/>
      <c r="Q573" s="113"/>
      <c r="R573" s="113"/>
      <c r="S573" s="113"/>
      <c r="T573" s="113"/>
      <c r="U573" s="113"/>
      <c r="V573" s="113"/>
      <c r="W573" s="113"/>
      <c r="X573" s="113"/>
      <c r="Y573" s="113"/>
      <c r="Z573" s="113"/>
    </row>
    <row r="574" spans="1:26" ht="13.5" customHeight="1">
      <c r="A574" s="113"/>
      <c r="B574" s="113"/>
      <c r="C574" s="113"/>
      <c r="D574" s="114"/>
      <c r="E574" s="115"/>
      <c r="F574" s="115"/>
      <c r="G574" s="115"/>
      <c r="H574" s="115"/>
      <c r="I574" s="115"/>
      <c r="J574" s="115"/>
      <c r="K574" s="113"/>
      <c r="L574" s="113"/>
      <c r="M574" s="113"/>
      <c r="N574" s="113"/>
      <c r="O574" s="113"/>
      <c r="P574" s="113"/>
      <c r="Q574" s="113"/>
      <c r="R574" s="113"/>
      <c r="S574" s="113"/>
      <c r="T574" s="113"/>
      <c r="U574" s="113"/>
      <c r="V574" s="113"/>
      <c r="W574" s="113"/>
      <c r="X574" s="113"/>
      <c r="Y574" s="113"/>
      <c r="Z574" s="113"/>
    </row>
    <row r="575" spans="1:26" ht="13.5" customHeight="1">
      <c r="A575" s="113"/>
      <c r="B575" s="113"/>
      <c r="C575" s="113"/>
      <c r="D575" s="114"/>
      <c r="E575" s="115"/>
      <c r="F575" s="115"/>
      <c r="G575" s="115"/>
      <c r="H575" s="115"/>
      <c r="I575" s="115"/>
      <c r="J575" s="115"/>
      <c r="K575" s="113"/>
      <c r="L575" s="113"/>
      <c r="M575" s="113"/>
      <c r="N575" s="113"/>
      <c r="O575" s="113"/>
      <c r="P575" s="113"/>
      <c r="Q575" s="113"/>
      <c r="R575" s="113"/>
      <c r="S575" s="113"/>
      <c r="T575" s="113"/>
      <c r="U575" s="113"/>
      <c r="V575" s="113"/>
      <c r="W575" s="113"/>
      <c r="X575" s="113"/>
      <c r="Y575" s="113"/>
      <c r="Z575" s="113"/>
    </row>
    <row r="576" spans="1:26" ht="13.5" customHeight="1">
      <c r="A576" s="113"/>
      <c r="B576" s="113"/>
      <c r="C576" s="113"/>
      <c r="D576" s="114"/>
      <c r="E576" s="115"/>
      <c r="F576" s="115"/>
      <c r="G576" s="115"/>
      <c r="H576" s="115"/>
      <c r="I576" s="115"/>
      <c r="J576" s="115"/>
      <c r="K576" s="113"/>
      <c r="L576" s="113"/>
      <c r="M576" s="113"/>
      <c r="N576" s="113"/>
      <c r="O576" s="113"/>
      <c r="P576" s="113"/>
      <c r="Q576" s="113"/>
      <c r="R576" s="113"/>
      <c r="S576" s="113"/>
      <c r="T576" s="113"/>
      <c r="U576" s="113"/>
      <c r="V576" s="113"/>
      <c r="W576" s="113"/>
      <c r="X576" s="113"/>
      <c r="Y576" s="113"/>
      <c r="Z576" s="113"/>
    </row>
    <row r="577" spans="1:26" ht="13.5" customHeight="1">
      <c r="A577" s="113"/>
      <c r="B577" s="113"/>
      <c r="C577" s="113"/>
      <c r="D577" s="114"/>
      <c r="E577" s="115"/>
      <c r="F577" s="115"/>
      <c r="G577" s="115"/>
      <c r="H577" s="115"/>
      <c r="I577" s="115"/>
      <c r="J577" s="115"/>
      <c r="K577" s="113"/>
      <c r="L577" s="113"/>
      <c r="M577" s="113"/>
      <c r="N577" s="113"/>
      <c r="O577" s="113"/>
      <c r="P577" s="113"/>
      <c r="Q577" s="113"/>
      <c r="R577" s="113"/>
      <c r="S577" s="113"/>
      <c r="T577" s="113"/>
      <c r="U577" s="113"/>
      <c r="V577" s="113"/>
      <c r="W577" s="113"/>
      <c r="X577" s="113"/>
      <c r="Y577" s="113"/>
      <c r="Z577" s="113"/>
    </row>
    <row r="578" spans="1:26" ht="13.5" customHeight="1">
      <c r="A578" s="113"/>
      <c r="B578" s="113"/>
      <c r="C578" s="113"/>
      <c r="D578" s="114"/>
      <c r="E578" s="115"/>
      <c r="F578" s="115"/>
      <c r="G578" s="115"/>
      <c r="H578" s="115"/>
      <c r="I578" s="115"/>
      <c r="J578" s="115"/>
      <c r="K578" s="113"/>
      <c r="L578" s="113"/>
      <c r="M578" s="113"/>
      <c r="N578" s="113"/>
      <c r="O578" s="113"/>
      <c r="P578" s="113"/>
      <c r="Q578" s="113"/>
      <c r="R578" s="113"/>
      <c r="S578" s="113"/>
      <c r="T578" s="113"/>
      <c r="U578" s="113"/>
      <c r="V578" s="113"/>
      <c r="W578" s="113"/>
      <c r="X578" s="113"/>
      <c r="Y578" s="113"/>
      <c r="Z578" s="113"/>
    </row>
    <row r="579" spans="1:26" ht="13.5" customHeight="1">
      <c r="A579" s="113"/>
      <c r="B579" s="113"/>
      <c r="C579" s="113"/>
      <c r="D579" s="114"/>
      <c r="E579" s="115"/>
      <c r="F579" s="115"/>
      <c r="G579" s="115"/>
      <c r="H579" s="115"/>
      <c r="I579" s="115"/>
      <c r="J579" s="115"/>
      <c r="K579" s="113"/>
      <c r="L579" s="113"/>
      <c r="M579" s="113"/>
      <c r="N579" s="113"/>
      <c r="O579" s="113"/>
      <c r="P579" s="113"/>
      <c r="Q579" s="113"/>
      <c r="R579" s="113"/>
      <c r="S579" s="113"/>
      <c r="T579" s="113"/>
      <c r="U579" s="113"/>
      <c r="V579" s="113"/>
      <c r="W579" s="113"/>
      <c r="X579" s="113"/>
      <c r="Y579" s="113"/>
      <c r="Z579" s="113"/>
    </row>
    <row r="580" spans="1:26" ht="13.5" customHeight="1">
      <c r="A580" s="113"/>
      <c r="B580" s="113"/>
      <c r="C580" s="113"/>
      <c r="D580" s="114"/>
      <c r="E580" s="115"/>
      <c r="F580" s="115"/>
      <c r="G580" s="115"/>
      <c r="H580" s="115"/>
      <c r="I580" s="115"/>
      <c r="J580" s="115"/>
      <c r="K580" s="113"/>
      <c r="L580" s="113"/>
      <c r="M580" s="113"/>
      <c r="N580" s="113"/>
      <c r="O580" s="113"/>
      <c r="P580" s="113"/>
      <c r="Q580" s="113"/>
      <c r="R580" s="113"/>
      <c r="S580" s="113"/>
      <c r="T580" s="113"/>
      <c r="U580" s="113"/>
      <c r="V580" s="113"/>
      <c r="W580" s="113"/>
      <c r="X580" s="113"/>
      <c r="Y580" s="113"/>
      <c r="Z580" s="113"/>
    </row>
    <row r="581" spans="1:26" ht="13.5" customHeight="1">
      <c r="A581" s="113"/>
      <c r="B581" s="113"/>
      <c r="C581" s="113"/>
      <c r="D581" s="114"/>
      <c r="E581" s="115"/>
      <c r="F581" s="115"/>
      <c r="G581" s="115"/>
      <c r="H581" s="115"/>
      <c r="I581" s="115"/>
      <c r="J581" s="115"/>
      <c r="K581" s="113"/>
      <c r="L581" s="113"/>
      <c r="M581" s="113"/>
      <c r="N581" s="113"/>
      <c r="O581" s="113"/>
      <c r="P581" s="113"/>
      <c r="Q581" s="113"/>
      <c r="R581" s="113"/>
      <c r="S581" s="113"/>
      <c r="T581" s="113"/>
      <c r="U581" s="113"/>
      <c r="V581" s="113"/>
      <c r="W581" s="113"/>
      <c r="X581" s="113"/>
      <c r="Y581" s="113"/>
      <c r="Z581" s="113"/>
    </row>
    <row r="582" spans="1:26" ht="13.5" customHeight="1">
      <c r="A582" s="113"/>
      <c r="B582" s="113"/>
      <c r="C582" s="113"/>
      <c r="D582" s="114"/>
      <c r="E582" s="115"/>
      <c r="F582" s="115"/>
      <c r="G582" s="115"/>
      <c r="H582" s="115"/>
      <c r="I582" s="115"/>
      <c r="J582" s="115"/>
      <c r="K582" s="113"/>
      <c r="L582" s="113"/>
      <c r="M582" s="113"/>
      <c r="N582" s="113"/>
      <c r="O582" s="113"/>
      <c r="P582" s="113"/>
      <c r="Q582" s="113"/>
      <c r="R582" s="113"/>
      <c r="S582" s="113"/>
      <c r="T582" s="113"/>
      <c r="U582" s="113"/>
      <c r="V582" s="113"/>
      <c r="W582" s="113"/>
      <c r="X582" s="113"/>
      <c r="Y582" s="113"/>
      <c r="Z582" s="113"/>
    </row>
    <row r="583" spans="1:26" ht="13.5" customHeight="1">
      <c r="A583" s="113"/>
      <c r="B583" s="113"/>
      <c r="C583" s="113"/>
      <c r="D583" s="114"/>
      <c r="E583" s="115"/>
      <c r="F583" s="115"/>
      <c r="G583" s="115"/>
      <c r="H583" s="115"/>
      <c r="I583" s="115"/>
      <c r="J583" s="115"/>
      <c r="K583" s="113"/>
      <c r="L583" s="113"/>
      <c r="M583" s="113"/>
      <c r="N583" s="113"/>
      <c r="O583" s="113"/>
      <c r="P583" s="113"/>
      <c r="Q583" s="113"/>
      <c r="R583" s="113"/>
      <c r="S583" s="113"/>
      <c r="T583" s="113"/>
      <c r="U583" s="113"/>
      <c r="V583" s="113"/>
      <c r="W583" s="113"/>
      <c r="X583" s="113"/>
      <c r="Y583" s="113"/>
      <c r="Z583" s="113"/>
    </row>
    <row r="584" spans="1:26" ht="13.5" customHeight="1">
      <c r="A584" s="113"/>
      <c r="B584" s="113"/>
      <c r="C584" s="113"/>
      <c r="D584" s="114"/>
      <c r="E584" s="115"/>
      <c r="F584" s="115"/>
      <c r="G584" s="115"/>
      <c r="H584" s="115"/>
      <c r="I584" s="115"/>
      <c r="J584" s="115"/>
      <c r="K584" s="113"/>
      <c r="L584" s="113"/>
      <c r="M584" s="113"/>
      <c r="N584" s="113"/>
      <c r="O584" s="113"/>
      <c r="P584" s="113"/>
      <c r="Q584" s="113"/>
      <c r="R584" s="113"/>
      <c r="S584" s="113"/>
      <c r="T584" s="113"/>
      <c r="U584" s="113"/>
      <c r="V584" s="113"/>
      <c r="W584" s="113"/>
      <c r="X584" s="113"/>
      <c r="Y584" s="113"/>
      <c r="Z584" s="113"/>
    </row>
    <row r="585" spans="1:26" ht="13.5" customHeight="1">
      <c r="A585" s="113"/>
      <c r="B585" s="113"/>
      <c r="C585" s="113"/>
      <c r="D585" s="114"/>
      <c r="E585" s="115"/>
      <c r="F585" s="115"/>
      <c r="G585" s="115"/>
      <c r="H585" s="115"/>
      <c r="I585" s="115"/>
      <c r="J585" s="115"/>
      <c r="K585" s="113"/>
      <c r="L585" s="113"/>
      <c r="M585" s="113"/>
      <c r="N585" s="113"/>
      <c r="O585" s="113"/>
      <c r="P585" s="113"/>
      <c r="Q585" s="113"/>
      <c r="R585" s="113"/>
      <c r="S585" s="113"/>
      <c r="T585" s="113"/>
      <c r="U585" s="113"/>
      <c r="V585" s="113"/>
      <c r="W585" s="113"/>
      <c r="X585" s="113"/>
      <c r="Y585" s="113"/>
      <c r="Z585" s="113"/>
    </row>
    <row r="586" spans="1:26" ht="13.5" customHeight="1">
      <c r="A586" s="113"/>
      <c r="B586" s="113"/>
      <c r="C586" s="113"/>
      <c r="D586" s="114"/>
      <c r="E586" s="115"/>
      <c r="F586" s="115"/>
      <c r="G586" s="115"/>
      <c r="H586" s="115"/>
      <c r="I586" s="115"/>
      <c r="J586" s="115"/>
      <c r="K586" s="113"/>
      <c r="L586" s="113"/>
      <c r="M586" s="113"/>
      <c r="N586" s="113"/>
      <c r="O586" s="113"/>
      <c r="P586" s="113"/>
      <c r="Q586" s="113"/>
      <c r="R586" s="113"/>
      <c r="S586" s="113"/>
      <c r="T586" s="113"/>
      <c r="U586" s="113"/>
      <c r="V586" s="113"/>
      <c r="W586" s="113"/>
      <c r="X586" s="113"/>
      <c r="Y586" s="113"/>
      <c r="Z586" s="113"/>
    </row>
    <row r="587" spans="1:26" ht="13.5" customHeight="1">
      <c r="A587" s="113"/>
      <c r="B587" s="113"/>
      <c r="C587" s="113"/>
      <c r="D587" s="114"/>
      <c r="E587" s="115"/>
      <c r="F587" s="115"/>
      <c r="G587" s="115"/>
      <c r="H587" s="115"/>
      <c r="I587" s="115"/>
      <c r="J587" s="115"/>
      <c r="K587" s="113"/>
      <c r="L587" s="113"/>
      <c r="M587" s="113"/>
      <c r="N587" s="113"/>
      <c r="O587" s="113"/>
      <c r="P587" s="113"/>
      <c r="Q587" s="113"/>
      <c r="R587" s="113"/>
      <c r="S587" s="113"/>
      <c r="T587" s="113"/>
      <c r="U587" s="113"/>
      <c r="V587" s="113"/>
      <c r="W587" s="113"/>
      <c r="X587" s="113"/>
      <c r="Y587" s="113"/>
      <c r="Z587" s="113"/>
    </row>
    <row r="588" spans="1:26" ht="13.5" customHeight="1">
      <c r="A588" s="113"/>
      <c r="B588" s="113"/>
      <c r="C588" s="113"/>
      <c r="D588" s="114"/>
      <c r="E588" s="115"/>
      <c r="F588" s="115"/>
      <c r="G588" s="115"/>
      <c r="H588" s="115"/>
      <c r="I588" s="115"/>
      <c r="J588" s="115"/>
      <c r="K588" s="113"/>
      <c r="L588" s="113"/>
      <c r="M588" s="113"/>
      <c r="N588" s="113"/>
      <c r="O588" s="113"/>
      <c r="P588" s="113"/>
      <c r="Q588" s="113"/>
      <c r="R588" s="113"/>
      <c r="S588" s="113"/>
      <c r="T588" s="113"/>
      <c r="U588" s="113"/>
      <c r="V588" s="113"/>
      <c r="W588" s="113"/>
      <c r="X588" s="113"/>
      <c r="Y588" s="113"/>
      <c r="Z588" s="113"/>
    </row>
    <row r="589" spans="1:26" ht="13.5" customHeight="1">
      <c r="A589" s="113"/>
      <c r="B589" s="113"/>
      <c r="C589" s="113"/>
      <c r="D589" s="114"/>
      <c r="E589" s="115"/>
      <c r="F589" s="115"/>
      <c r="G589" s="115"/>
      <c r="H589" s="115"/>
      <c r="I589" s="115"/>
      <c r="J589" s="115"/>
      <c r="K589" s="113"/>
      <c r="L589" s="113"/>
      <c r="M589" s="113"/>
      <c r="N589" s="113"/>
      <c r="O589" s="113"/>
      <c r="P589" s="113"/>
      <c r="Q589" s="113"/>
      <c r="R589" s="113"/>
      <c r="S589" s="113"/>
      <c r="T589" s="113"/>
      <c r="U589" s="113"/>
      <c r="V589" s="113"/>
      <c r="W589" s="113"/>
      <c r="X589" s="113"/>
      <c r="Y589" s="113"/>
      <c r="Z589" s="113"/>
    </row>
    <row r="590" spans="1:26" ht="13.5" customHeight="1">
      <c r="A590" s="113"/>
      <c r="B590" s="113"/>
      <c r="C590" s="113"/>
      <c r="D590" s="114"/>
      <c r="E590" s="115"/>
      <c r="F590" s="115"/>
      <c r="G590" s="115"/>
      <c r="H590" s="115"/>
      <c r="I590" s="115"/>
      <c r="J590" s="115"/>
      <c r="K590" s="113"/>
      <c r="L590" s="113"/>
      <c r="M590" s="113"/>
      <c r="N590" s="113"/>
      <c r="O590" s="113"/>
      <c r="P590" s="113"/>
      <c r="Q590" s="113"/>
      <c r="R590" s="113"/>
      <c r="S590" s="113"/>
      <c r="T590" s="113"/>
      <c r="U590" s="113"/>
      <c r="V590" s="113"/>
      <c r="W590" s="113"/>
      <c r="X590" s="113"/>
      <c r="Y590" s="113"/>
      <c r="Z590" s="113"/>
    </row>
    <row r="591" spans="1:26" ht="13.5" customHeight="1">
      <c r="A591" s="113"/>
      <c r="B591" s="113"/>
      <c r="C591" s="113"/>
      <c r="D591" s="114"/>
      <c r="E591" s="115"/>
      <c r="F591" s="115"/>
      <c r="G591" s="115"/>
      <c r="H591" s="115"/>
      <c r="I591" s="115"/>
      <c r="J591" s="115"/>
      <c r="K591" s="113"/>
      <c r="L591" s="113"/>
      <c r="M591" s="113"/>
      <c r="N591" s="113"/>
      <c r="O591" s="113"/>
      <c r="P591" s="113"/>
      <c r="Q591" s="113"/>
      <c r="R591" s="113"/>
      <c r="S591" s="113"/>
      <c r="T591" s="113"/>
      <c r="U591" s="113"/>
      <c r="V591" s="113"/>
      <c r="W591" s="113"/>
      <c r="X591" s="113"/>
      <c r="Y591" s="113"/>
      <c r="Z591" s="113"/>
    </row>
    <row r="592" spans="1:26" ht="13.5" customHeight="1">
      <c r="A592" s="113"/>
      <c r="B592" s="113"/>
      <c r="C592" s="113"/>
      <c r="D592" s="114"/>
      <c r="E592" s="115"/>
      <c r="F592" s="115"/>
      <c r="G592" s="115"/>
      <c r="H592" s="115"/>
      <c r="I592" s="115"/>
      <c r="J592" s="115"/>
      <c r="K592" s="113"/>
      <c r="L592" s="113"/>
      <c r="M592" s="113"/>
      <c r="N592" s="113"/>
      <c r="O592" s="113"/>
      <c r="P592" s="113"/>
      <c r="Q592" s="113"/>
      <c r="R592" s="113"/>
      <c r="S592" s="113"/>
      <c r="T592" s="113"/>
      <c r="U592" s="113"/>
      <c r="V592" s="113"/>
      <c r="W592" s="113"/>
      <c r="X592" s="113"/>
      <c r="Y592" s="113"/>
      <c r="Z592" s="113"/>
    </row>
    <row r="593" spans="1:26" ht="13.5" customHeight="1">
      <c r="A593" s="113"/>
      <c r="B593" s="113"/>
      <c r="C593" s="113"/>
      <c r="D593" s="114"/>
      <c r="E593" s="115"/>
      <c r="F593" s="115"/>
      <c r="G593" s="115"/>
      <c r="H593" s="115"/>
      <c r="I593" s="115"/>
      <c r="J593" s="115"/>
      <c r="K593" s="113"/>
      <c r="L593" s="113"/>
      <c r="M593" s="113"/>
      <c r="N593" s="113"/>
      <c r="O593" s="113"/>
      <c r="P593" s="113"/>
      <c r="Q593" s="113"/>
      <c r="R593" s="113"/>
      <c r="S593" s="113"/>
      <c r="T593" s="113"/>
      <c r="U593" s="113"/>
      <c r="V593" s="113"/>
      <c r="W593" s="113"/>
      <c r="X593" s="113"/>
      <c r="Y593" s="113"/>
      <c r="Z593" s="113"/>
    </row>
    <row r="594" spans="1:26" ht="13.5" customHeight="1">
      <c r="A594" s="113"/>
      <c r="B594" s="113"/>
      <c r="C594" s="113"/>
      <c r="D594" s="114"/>
      <c r="E594" s="115"/>
      <c r="F594" s="115"/>
      <c r="G594" s="115"/>
      <c r="H594" s="115"/>
      <c r="I594" s="115"/>
      <c r="J594" s="115"/>
      <c r="K594" s="113"/>
      <c r="L594" s="113"/>
      <c r="M594" s="113"/>
      <c r="N594" s="113"/>
      <c r="O594" s="113"/>
      <c r="P594" s="113"/>
      <c r="Q594" s="113"/>
      <c r="R594" s="113"/>
      <c r="S594" s="113"/>
      <c r="T594" s="113"/>
      <c r="U594" s="113"/>
      <c r="V594" s="113"/>
      <c r="W594" s="113"/>
      <c r="X594" s="113"/>
      <c r="Y594" s="113"/>
      <c r="Z594" s="113"/>
    </row>
    <row r="595" spans="1:26" ht="13.5" customHeight="1">
      <c r="A595" s="113"/>
      <c r="B595" s="113"/>
      <c r="C595" s="113"/>
      <c r="D595" s="114"/>
      <c r="E595" s="115"/>
      <c r="F595" s="115"/>
      <c r="G595" s="115"/>
      <c r="H595" s="115"/>
      <c r="I595" s="115"/>
      <c r="J595" s="115"/>
      <c r="K595" s="113"/>
      <c r="L595" s="113"/>
      <c r="M595" s="113"/>
      <c r="N595" s="113"/>
      <c r="O595" s="113"/>
      <c r="P595" s="113"/>
      <c r="Q595" s="113"/>
      <c r="R595" s="113"/>
      <c r="S595" s="113"/>
      <c r="T595" s="113"/>
      <c r="U595" s="113"/>
      <c r="V595" s="113"/>
      <c r="W595" s="113"/>
      <c r="X595" s="113"/>
      <c r="Y595" s="113"/>
      <c r="Z595" s="113"/>
    </row>
    <row r="596" spans="1:26" ht="13.5" customHeight="1">
      <c r="A596" s="113"/>
      <c r="B596" s="113"/>
      <c r="C596" s="113"/>
      <c r="D596" s="114"/>
      <c r="E596" s="115"/>
      <c r="F596" s="115"/>
      <c r="G596" s="115"/>
      <c r="H596" s="115"/>
      <c r="I596" s="115"/>
      <c r="J596" s="115"/>
      <c r="K596" s="113"/>
      <c r="L596" s="113"/>
      <c r="M596" s="113"/>
      <c r="N596" s="113"/>
      <c r="O596" s="113"/>
      <c r="P596" s="113"/>
      <c r="Q596" s="113"/>
      <c r="R596" s="113"/>
      <c r="S596" s="113"/>
      <c r="T596" s="113"/>
      <c r="U596" s="113"/>
      <c r="V596" s="113"/>
      <c r="W596" s="113"/>
      <c r="X596" s="113"/>
      <c r="Y596" s="113"/>
      <c r="Z596" s="113"/>
    </row>
    <row r="597" spans="1:26" ht="13.5" customHeight="1">
      <c r="A597" s="113"/>
      <c r="B597" s="113"/>
      <c r="C597" s="113"/>
      <c r="D597" s="114"/>
      <c r="E597" s="115"/>
      <c r="F597" s="115"/>
      <c r="G597" s="115"/>
      <c r="H597" s="115"/>
      <c r="I597" s="115"/>
      <c r="J597" s="115"/>
      <c r="K597" s="113"/>
      <c r="L597" s="113"/>
      <c r="M597" s="113"/>
      <c r="N597" s="113"/>
      <c r="O597" s="113"/>
      <c r="P597" s="113"/>
      <c r="Q597" s="113"/>
      <c r="R597" s="113"/>
      <c r="S597" s="113"/>
      <c r="T597" s="113"/>
      <c r="U597" s="113"/>
      <c r="V597" s="113"/>
      <c r="W597" s="113"/>
      <c r="X597" s="113"/>
      <c r="Y597" s="113"/>
      <c r="Z597" s="113"/>
    </row>
    <row r="598" spans="1:26" ht="13.5" customHeight="1">
      <c r="A598" s="113"/>
      <c r="B598" s="113"/>
      <c r="C598" s="113"/>
      <c r="D598" s="114"/>
      <c r="E598" s="115"/>
      <c r="F598" s="115"/>
      <c r="G598" s="115"/>
      <c r="H598" s="115"/>
      <c r="I598" s="115"/>
      <c r="J598" s="115"/>
      <c r="K598" s="113"/>
      <c r="L598" s="113"/>
      <c r="M598" s="113"/>
      <c r="N598" s="113"/>
      <c r="O598" s="113"/>
      <c r="P598" s="113"/>
      <c r="Q598" s="113"/>
      <c r="R598" s="113"/>
      <c r="S598" s="113"/>
      <c r="T598" s="113"/>
      <c r="U598" s="113"/>
      <c r="V598" s="113"/>
      <c r="W598" s="113"/>
      <c r="X598" s="113"/>
      <c r="Y598" s="113"/>
      <c r="Z598" s="113"/>
    </row>
    <row r="599" spans="1:26" ht="13.5" customHeight="1">
      <c r="A599" s="113"/>
      <c r="B599" s="113"/>
      <c r="C599" s="113"/>
      <c r="D599" s="114"/>
      <c r="E599" s="115"/>
      <c r="F599" s="115"/>
      <c r="G599" s="115"/>
      <c r="H599" s="115"/>
      <c r="I599" s="115"/>
      <c r="J599" s="115"/>
      <c r="K599" s="113"/>
      <c r="L599" s="113"/>
      <c r="M599" s="113"/>
      <c r="N599" s="113"/>
      <c r="O599" s="113"/>
      <c r="P599" s="113"/>
      <c r="Q599" s="113"/>
      <c r="R599" s="113"/>
      <c r="S599" s="113"/>
      <c r="T599" s="113"/>
      <c r="U599" s="113"/>
      <c r="V599" s="113"/>
      <c r="W599" s="113"/>
      <c r="X599" s="113"/>
      <c r="Y599" s="113"/>
      <c r="Z599" s="113"/>
    </row>
    <row r="600" spans="1:26" ht="13.5" customHeight="1">
      <c r="A600" s="113"/>
      <c r="B600" s="113"/>
      <c r="C600" s="113"/>
      <c r="D600" s="114"/>
      <c r="E600" s="115"/>
      <c r="F600" s="115"/>
      <c r="G600" s="115"/>
      <c r="H600" s="115"/>
      <c r="I600" s="115"/>
      <c r="J600" s="115"/>
      <c r="K600" s="113"/>
      <c r="L600" s="113"/>
      <c r="M600" s="113"/>
      <c r="N600" s="113"/>
      <c r="O600" s="113"/>
      <c r="P600" s="113"/>
      <c r="Q600" s="113"/>
      <c r="R600" s="113"/>
      <c r="S600" s="113"/>
      <c r="T600" s="113"/>
      <c r="U600" s="113"/>
      <c r="V600" s="113"/>
      <c r="W600" s="113"/>
      <c r="X600" s="113"/>
      <c r="Y600" s="113"/>
      <c r="Z600" s="113"/>
    </row>
    <row r="601" spans="1:26" ht="13.5" customHeight="1">
      <c r="A601" s="113"/>
      <c r="B601" s="113"/>
      <c r="C601" s="113"/>
      <c r="D601" s="114"/>
      <c r="E601" s="115"/>
      <c r="F601" s="115"/>
      <c r="G601" s="115"/>
      <c r="H601" s="115"/>
      <c r="I601" s="115"/>
      <c r="J601" s="115"/>
      <c r="K601" s="113"/>
      <c r="L601" s="113"/>
      <c r="M601" s="113"/>
      <c r="N601" s="113"/>
      <c r="O601" s="113"/>
      <c r="P601" s="113"/>
      <c r="Q601" s="113"/>
      <c r="R601" s="113"/>
      <c r="S601" s="113"/>
      <c r="T601" s="113"/>
      <c r="U601" s="113"/>
      <c r="V601" s="113"/>
      <c r="W601" s="113"/>
      <c r="X601" s="113"/>
      <c r="Y601" s="113"/>
      <c r="Z601" s="113"/>
    </row>
    <row r="602" spans="1:26" ht="13.5" customHeight="1">
      <c r="A602" s="113"/>
      <c r="B602" s="113"/>
      <c r="C602" s="113"/>
      <c r="D602" s="114"/>
      <c r="E602" s="115"/>
      <c r="F602" s="115"/>
      <c r="G602" s="115"/>
      <c r="H602" s="115"/>
      <c r="I602" s="115"/>
      <c r="J602" s="115"/>
      <c r="K602" s="113"/>
      <c r="L602" s="113"/>
      <c r="M602" s="113"/>
      <c r="N602" s="113"/>
      <c r="O602" s="113"/>
      <c r="P602" s="113"/>
      <c r="Q602" s="113"/>
      <c r="R602" s="113"/>
      <c r="S602" s="113"/>
      <c r="T602" s="113"/>
      <c r="U602" s="113"/>
      <c r="V602" s="113"/>
      <c r="W602" s="113"/>
      <c r="X602" s="113"/>
      <c r="Y602" s="113"/>
      <c r="Z602" s="113"/>
    </row>
    <row r="603" spans="1:26" ht="13.5" customHeight="1">
      <c r="A603" s="113"/>
      <c r="B603" s="113"/>
      <c r="C603" s="113"/>
      <c r="D603" s="114"/>
      <c r="E603" s="115"/>
      <c r="F603" s="115"/>
      <c r="G603" s="115"/>
      <c r="H603" s="115"/>
      <c r="I603" s="115"/>
      <c r="J603" s="115"/>
      <c r="K603" s="113"/>
      <c r="L603" s="113"/>
      <c r="M603" s="113"/>
      <c r="N603" s="113"/>
      <c r="O603" s="113"/>
      <c r="P603" s="113"/>
      <c r="Q603" s="113"/>
      <c r="R603" s="113"/>
      <c r="S603" s="113"/>
      <c r="T603" s="113"/>
      <c r="U603" s="113"/>
      <c r="V603" s="113"/>
      <c r="W603" s="113"/>
      <c r="X603" s="113"/>
      <c r="Y603" s="113"/>
      <c r="Z603" s="113"/>
    </row>
    <row r="604" spans="1:26" ht="13.5" customHeight="1">
      <c r="A604" s="113"/>
      <c r="B604" s="113"/>
      <c r="C604" s="113"/>
      <c r="D604" s="114"/>
      <c r="E604" s="115"/>
      <c r="F604" s="115"/>
      <c r="G604" s="115"/>
      <c r="H604" s="115"/>
      <c r="I604" s="115"/>
      <c r="J604" s="115"/>
      <c r="K604" s="113"/>
      <c r="L604" s="113"/>
      <c r="M604" s="113"/>
      <c r="N604" s="113"/>
      <c r="O604" s="113"/>
      <c r="P604" s="113"/>
      <c r="Q604" s="113"/>
      <c r="R604" s="113"/>
      <c r="S604" s="113"/>
      <c r="T604" s="113"/>
      <c r="U604" s="113"/>
      <c r="V604" s="113"/>
      <c r="W604" s="113"/>
      <c r="X604" s="113"/>
      <c r="Y604" s="113"/>
      <c r="Z604" s="113"/>
    </row>
    <row r="605" spans="1:26" ht="13.5" customHeight="1">
      <c r="A605" s="113"/>
      <c r="B605" s="113"/>
      <c r="C605" s="113"/>
      <c r="D605" s="114"/>
      <c r="E605" s="115"/>
      <c r="F605" s="115"/>
      <c r="G605" s="115"/>
      <c r="H605" s="115"/>
      <c r="I605" s="115"/>
      <c r="J605" s="115"/>
      <c r="K605" s="113"/>
      <c r="L605" s="113"/>
      <c r="M605" s="113"/>
      <c r="N605" s="113"/>
      <c r="O605" s="113"/>
      <c r="P605" s="113"/>
      <c r="Q605" s="113"/>
      <c r="R605" s="113"/>
      <c r="S605" s="113"/>
      <c r="T605" s="113"/>
      <c r="U605" s="113"/>
      <c r="V605" s="113"/>
      <c r="W605" s="113"/>
      <c r="X605" s="113"/>
      <c r="Y605" s="113"/>
      <c r="Z605" s="113"/>
    </row>
    <row r="606" spans="1:26" ht="13.5" customHeight="1">
      <c r="A606" s="113"/>
      <c r="B606" s="113"/>
      <c r="C606" s="113"/>
      <c r="D606" s="114"/>
      <c r="E606" s="115"/>
      <c r="F606" s="115"/>
      <c r="G606" s="115"/>
      <c r="H606" s="115"/>
      <c r="I606" s="115"/>
      <c r="J606" s="115"/>
      <c r="K606" s="113"/>
      <c r="L606" s="113"/>
      <c r="M606" s="113"/>
      <c r="N606" s="113"/>
      <c r="O606" s="113"/>
      <c r="P606" s="113"/>
      <c r="Q606" s="113"/>
      <c r="R606" s="113"/>
      <c r="S606" s="113"/>
      <c r="T606" s="113"/>
      <c r="U606" s="113"/>
      <c r="V606" s="113"/>
      <c r="W606" s="113"/>
      <c r="X606" s="113"/>
      <c r="Y606" s="113"/>
      <c r="Z606" s="113"/>
    </row>
    <row r="607" spans="1:26" ht="13.5" customHeight="1">
      <c r="A607" s="113"/>
      <c r="B607" s="113"/>
      <c r="C607" s="113"/>
      <c r="D607" s="114"/>
      <c r="E607" s="115"/>
      <c r="F607" s="115"/>
      <c r="G607" s="115"/>
      <c r="H607" s="115"/>
      <c r="I607" s="115"/>
      <c r="J607" s="115"/>
      <c r="K607" s="113"/>
      <c r="L607" s="113"/>
      <c r="M607" s="113"/>
      <c r="N607" s="113"/>
      <c r="O607" s="113"/>
      <c r="P607" s="113"/>
      <c r="Q607" s="113"/>
      <c r="R607" s="113"/>
      <c r="S607" s="113"/>
      <c r="T607" s="113"/>
      <c r="U607" s="113"/>
      <c r="V607" s="113"/>
      <c r="W607" s="113"/>
      <c r="X607" s="113"/>
      <c r="Y607" s="113"/>
      <c r="Z607" s="113"/>
    </row>
    <row r="608" spans="1:26" ht="13.5" customHeight="1">
      <c r="A608" s="113"/>
      <c r="B608" s="113"/>
      <c r="C608" s="113"/>
      <c r="D608" s="114"/>
      <c r="E608" s="115"/>
      <c r="F608" s="115"/>
      <c r="G608" s="115"/>
      <c r="H608" s="115"/>
      <c r="I608" s="115"/>
      <c r="J608" s="115"/>
      <c r="K608" s="113"/>
      <c r="L608" s="113"/>
      <c r="M608" s="113"/>
      <c r="N608" s="113"/>
      <c r="O608" s="113"/>
      <c r="P608" s="113"/>
      <c r="Q608" s="113"/>
      <c r="R608" s="113"/>
      <c r="S608" s="113"/>
      <c r="T608" s="113"/>
      <c r="U608" s="113"/>
      <c r="V608" s="113"/>
      <c r="W608" s="113"/>
      <c r="X608" s="113"/>
      <c r="Y608" s="113"/>
      <c r="Z608" s="113"/>
    </row>
    <row r="609" spans="1:26" ht="13.5" customHeight="1">
      <c r="A609" s="113"/>
      <c r="B609" s="113"/>
      <c r="C609" s="113"/>
      <c r="D609" s="114"/>
      <c r="E609" s="115"/>
      <c r="F609" s="115"/>
      <c r="G609" s="115"/>
      <c r="H609" s="115"/>
      <c r="I609" s="115"/>
      <c r="J609" s="115"/>
      <c r="K609" s="113"/>
      <c r="L609" s="113"/>
      <c r="M609" s="113"/>
      <c r="N609" s="113"/>
      <c r="O609" s="113"/>
      <c r="P609" s="113"/>
      <c r="Q609" s="113"/>
      <c r="R609" s="113"/>
      <c r="S609" s="113"/>
      <c r="T609" s="113"/>
      <c r="U609" s="113"/>
      <c r="V609" s="113"/>
      <c r="W609" s="113"/>
      <c r="X609" s="113"/>
      <c r="Y609" s="113"/>
      <c r="Z609" s="113"/>
    </row>
    <row r="610" spans="1:26" ht="13.5" customHeight="1">
      <c r="A610" s="113"/>
      <c r="B610" s="113"/>
      <c r="C610" s="113"/>
      <c r="D610" s="114"/>
      <c r="E610" s="115"/>
      <c r="F610" s="115"/>
      <c r="G610" s="115"/>
      <c r="H610" s="115"/>
      <c r="I610" s="115"/>
      <c r="J610" s="115"/>
      <c r="K610" s="113"/>
      <c r="L610" s="113"/>
      <c r="M610" s="113"/>
      <c r="N610" s="113"/>
      <c r="O610" s="113"/>
      <c r="P610" s="113"/>
      <c r="Q610" s="113"/>
      <c r="R610" s="113"/>
      <c r="S610" s="113"/>
      <c r="T610" s="113"/>
      <c r="U610" s="113"/>
      <c r="V610" s="113"/>
      <c r="W610" s="113"/>
      <c r="X610" s="113"/>
      <c r="Y610" s="113"/>
      <c r="Z610" s="113"/>
    </row>
    <row r="611" spans="1:26" ht="13.5" customHeight="1">
      <c r="A611" s="113"/>
      <c r="B611" s="113"/>
      <c r="C611" s="113"/>
      <c r="D611" s="114"/>
      <c r="E611" s="115"/>
      <c r="F611" s="115"/>
      <c r="G611" s="115"/>
      <c r="H611" s="115"/>
      <c r="I611" s="115"/>
      <c r="J611" s="115"/>
      <c r="K611" s="113"/>
      <c r="L611" s="113"/>
      <c r="M611" s="113"/>
      <c r="N611" s="113"/>
      <c r="O611" s="113"/>
      <c r="P611" s="113"/>
      <c r="Q611" s="113"/>
      <c r="R611" s="113"/>
      <c r="S611" s="113"/>
      <c r="T611" s="113"/>
      <c r="U611" s="113"/>
      <c r="V611" s="113"/>
      <c r="W611" s="113"/>
      <c r="X611" s="113"/>
      <c r="Y611" s="113"/>
      <c r="Z611" s="113"/>
    </row>
    <row r="612" spans="1:26" ht="13.5" customHeight="1">
      <c r="A612" s="113"/>
      <c r="B612" s="113"/>
      <c r="C612" s="113"/>
      <c r="D612" s="114"/>
      <c r="E612" s="115"/>
      <c r="F612" s="115"/>
      <c r="G612" s="115"/>
      <c r="H612" s="115"/>
      <c r="I612" s="115"/>
      <c r="J612" s="115"/>
      <c r="K612" s="113"/>
      <c r="L612" s="113"/>
      <c r="M612" s="113"/>
      <c r="N612" s="113"/>
      <c r="O612" s="113"/>
      <c r="P612" s="113"/>
      <c r="Q612" s="113"/>
      <c r="R612" s="113"/>
      <c r="S612" s="113"/>
      <c r="T612" s="113"/>
      <c r="U612" s="113"/>
      <c r="V612" s="113"/>
      <c r="W612" s="113"/>
      <c r="X612" s="113"/>
      <c r="Y612" s="113"/>
      <c r="Z612" s="113"/>
    </row>
    <row r="613" spans="1:26" ht="13.5" customHeight="1">
      <c r="A613" s="113"/>
      <c r="B613" s="113"/>
      <c r="C613" s="113"/>
      <c r="D613" s="114"/>
      <c r="E613" s="115"/>
      <c r="F613" s="115"/>
      <c r="G613" s="115"/>
      <c r="H613" s="115"/>
      <c r="I613" s="115"/>
      <c r="J613" s="115"/>
      <c r="K613" s="113"/>
      <c r="L613" s="113"/>
      <c r="M613" s="113"/>
      <c r="N613" s="113"/>
      <c r="O613" s="113"/>
      <c r="P613" s="113"/>
      <c r="Q613" s="113"/>
      <c r="R613" s="113"/>
      <c r="S613" s="113"/>
      <c r="T613" s="113"/>
      <c r="U613" s="113"/>
      <c r="V613" s="113"/>
      <c r="W613" s="113"/>
      <c r="X613" s="113"/>
      <c r="Y613" s="113"/>
      <c r="Z613" s="113"/>
    </row>
    <row r="614" spans="1:26" ht="13.5" customHeight="1">
      <c r="A614" s="113"/>
      <c r="B614" s="113"/>
      <c r="C614" s="113"/>
      <c r="D614" s="114"/>
      <c r="E614" s="115"/>
      <c r="F614" s="115"/>
      <c r="G614" s="115"/>
      <c r="H614" s="115"/>
      <c r="I614" s="115"/>
      <c r="J614" s="115"/>
      <c r="K614" s="113"/>
      <c r="L614" s="113"/>
      <c r="M614" s="113"/>
      <c r="N614" s="113"/>
      <c r="O614" s="113"/>
      <c r="P614" s="113"/>
      <c r="Q614" s="113"/>
      <c r="R614" s="113"/>
      <c r="S614" s="113"/>
      <c r="T614" s="113"/>
      <c r="U614" s="113"/>
      <c r="V614" s="113"/>
      <c r="W614" s="113"/>
      <c r="X614" s="113"/>
      <c r="Y614" s="113"/>
      <c r="Z614" s="113"/>
    </row>
    <row r="615" spans="1:26" ht="13.5" customHeight="1">
      <c r="A615" s="113"/>
      <c r="B615" s="113"/>
      <c r="C615" s="113"/>
      <c r="D615" s="114"/>
      <c r="E615" s="115"/>
      <c r="F615" s="115"/>
      <c r="G615" s="115"/>
      <c r="H615" s="115"/>
      <c r="I615" s="115"/>
      <c r="J615" s="115"/>
      <c r="K615" s="113"/>
      <c r="L615" s="113"/>
      <c r="M615" s="113"/>
      <c r="N615" s="113"/>
      <c r="O615" s="113"/>
      <c r="P615" s="113"/>
      <c r="Q615" s="113"/>
      <c r="R615" s="113"/>
      <c r="S615" s="113"/>
      <c r="T615" s="113"/>
      <c r="U615" s="113"/>
      <c r="V615" s="113"/>
      <c r="W615" s="113"/>
      <c r="X615" s="113"/>
      <c r="Y615" s="113"/>
      <c r="Z615" s="113"/>
    </row>
    <row r="616" spans="1:26" ht="13.5" customHeight="1">
      <c r="A616" s="113"/>
      <c r="B616" s="113"/>
      <c r="C616" s="113"/>
      <c r="D616" s="114"/>
      <c r="E616" s="115"/>
      <c r="F616" s="115"/>
      <c r="G616" s="115"/>
      <c r="H616" s="115"/>
      <c r="I616" s="115"/>
      <c r="J616" s="115"/>
      <c r="K616" s="113"/>
      <c r="L616" s="113"/>
      <c r="M616" s="113"/>
      <c r="N616" s="113"/>
      <c r="O616" s="113"/>
      <c r="P616" s="113"/>
      <c r="Q616" s="113"/>
      <c r="R616" s="113"/>
      <c r="S616" s="113"/>
      <c r="T616" s="113"/>
      <c r="U616" s="113"/>
      <c r="V616" s="113"/>
      <c r="W616" s="113"/>
      <c r="X616" s="113"/>
      <c r="Y616" s="113"/>
      <c r="Z616" s="113"/>
    </row>
    <row r="617" spans="1:26" ht="13.5" customHeight="1">
      <c r="A617" s="113"/>
      <c r="B617" s="113"/>
      <c r="C617" s="113"/>
      <c r="D617" s="114"/>
      <c r="E617" s="115"/>
      <c r="F617" s="115"/>
      <c r="G617" s="115"/>
      <c r="H617" s="115"/>
      <c r="I617" s="115"/>
      <c r="J617" s="115"/>
      <c r="K617" s="113"/>
      <c r="L617" s="113"/>
      <c r="M617" s="113"/>
      <c r="N617" s="113"/>
      <c r="O617" s="113"/>
      <c r="P617" s="113"/>
      <c r="Q617" s="113"/>
      <c r="R617" s="113"/>
      <c r="S617" s="113"/>
      <c r="T617" s="113"/>
      <c r="U617" s="113"/>
      <c r="V617" s="113"/>
      <c r="W617" s="113"/>
      <c r="X617" s="113"/>
      <c r="Y617" s="113"/>
      <c r="Z617" s="113"/>
    </row>
    <row r="618" spans="1:26" ht="13.5" customHeight="1">
      <c r="A618" s="113"/>
      <c r="B618" s="113"/>
      <c r="C618" s="113"/>
      <c r="D618" s="114"/>
      <c r="E618" s="115"/>
      <c r="F618" s="115"/>
      <c r="G618" s="115"/>
      <c r="H618" s="115"/>
      <c r="I618" s="115"/>
      <c r="J618" s="115"/>
      <c r="K618" s="113"/>
      <c r="L618" s="113"/>
      <c r="M618" s="113"/>
      <c r="N618" s="113"/>
      <c r="O618" s="113"/>
      <c r="P618" s="113"/>
      <c r="Q618" s="113"/>
      <c r="R618" s="113"/>
      <c r="S618" s="113"/>
      <c r="T618" s="113"/>
      <c r="U618" s="113"/>
      <c r="V618" s="113"/>
      <c r="W618" s="113"/>
      <c r="X618" s="113"/>
      <c r="Y618" s="113"/>
      <c r="Z618" s="113"/>
    </row>
    <row r="619" spans="1:26" ht="13.5" customHeight="1">
      <c r="A619" s="113"/>
      <c r="B619" s="113"/>
      <c r="C619" s="113"/>
      <c r="D619" s="114"/>
      <c r="E619" s="115"/>
      <c r="F619" s="115"/>
      <c r="G619" s="115"/>
      <c r="H619" s="115"/>
      <c r="I619" s="115"/>
      <c r="J619" s="115"/>
      <c r="K619" s="113"/>
      <c r="L619" s="113"/>
      <c r="M619" s="113"/>
      <c r="N619" s="113"/>
      <c r="O619" s="113"/>
      <c r="P619" s="113"/>
      <c r="Q619" s="113"/>
      <c r="R619" s="113"/>
      <c r="S619" s="113"/>
      <c r="T619" s="113"/>
      <c r="U619" s="113"/>
      <c r="V619" s="113"/>
      <c r="W619" s="113"/>
      <c r="X619" s="113"/>
      <c r="Y619" s="113"/>
      <c r="Z619" s="113"/>
    </row>
    <row r="620" spans="1:26" ht="13.5" customHeight="1">
      <c r="A620" s="113"/>
      <c r="B620" s="113"/>
      <c r="C620" s="113"/>
      <c r="D620" s="114"/>
      <c r="E620" s="115"/>
      <c r="F620" s="115"/>
      <c r="G620" s="115"/>
      <c r="H620" s="115"/>
      <c r="I620" s="115"/>
      <c r="J620" s="115"/>
      <c r="K620" s="113"/>
      <c r="L620" s="113"/>
      <c r="M620" s="113"/>
      <c r="N620" s="113"/>
      <c r="O620" s="113"/>
      <c r="P620" s="113"/>
      <c r="Q620" s="113"/>
      <c r="R620" s="113"/>
      <c r="S620" s="113"/>
      <c r="T620" s="113"/>
      <c r="U620" s="113"/>
      <c r="V620" s="113"/>
      <c r="W620" s="113"/>
      <c r="X620" s="113"/>
      <c r="Y620" s="113"/>
      <c r="Z620" s="113"/>
    </row>
    <row r="621" spans="1:26" ht="13.5" customHeight="1">
      <c r="A621" s="113"/>
      <c r="B621" s="113"/>
      <c r="C621" s="113"/>
      <c r="D621" s="114"/>
      <c r="E621" s="115"/>
      <c r="F621" s="115"/>
      <c r="G621" s="115"/>
      <c r="H621" s="115"/>
      <c r="I621" s="115"/>
      <c r="J621" s="115"/>
      <c r="K621" s="113"/>
      <c r="L621" s="113"/>
      <c r="M621" s="113"/>
      <c r="N621" s="113"/>
      <c r="O621" s="113"/>
      <c r="P621" s="113"/>
      <c r="Q621" s="113"/>
      <c r="R621" s="113"/>
      <c r="S621" s="113"/>
      <c r="T621" s="113"/>
      <c r="U621" s="113"/>
      <c r="V621" s="113"/>
      <c r="W621" s="113"/>
      <c r="X621" s="113"/>
      <c r="Y621" s="113"/>
      <c r="Z621" s="113"/>
    </row>
    <row r="622" spans="1:26" ht="13.5" customHeight="1">
      <c r="A622" s="113"/>
      <c r="B622" s="113"/>
      <c r="C622" s="113"/>
      <c r="D622" s="114"/>
      <c r="E622" s="115"/>
      <c r="F622" s="115"/>
      <c r="G622" s="115"/>
      <c r="H622" s="115"/>
      <c r="I622" s="115"/>
      <c r="J622" s="115"/>
      <c r="K622" s="113"/>
      <c r="L622" s="113"/>
      <c r="M622" s="113"/>
      <c r="N622" s="113"/>
      <c r="O622" s="113"/>
      <c r="P622" s="113"/>
      <c r="Q622" s="113"/>
      <c r="R622" s="113"/>
      <c r="S622" s="113"/>
      <c r="T622" s="113"/>
      <c r="U622" s="113"/>
      <c r="V622" s="113"/>
      <c r="W622" s="113"/>
      <c r="X622" s="113"/>
      <c r="Y622" s="113"/>
      <c r="Z622" s="113"/>
    </row>
    <row r="623" spans="1:26" ht="13.5" customHeight="1">
      <c r="A623" s="113"/>
      <c r="B623" s="113"/>
      <c r="C623" s="113"/>
      <c r="D623" s="114"/>
      <c r="E623" s="115"/>
      <c r="F623" s="115"/>
      <c r="G623" s="115"/>
      <c r="H623" s="115"/>
      <c r="I623" s="115"/>
      <c r="J623" s="115"/>
      <c r="K623" s="113"/>
      <c r="L623" s="113"/>
      <c r="M623" s="113"/>
      <c r="N623" s="113"/>
      <c r="O623" s="113"/>
      <c r="P623" s="113"/>
      <c r="Q623" s="113"/>
      <c r="R623" s="113"/>
      <c r="S623" s="113"/>
      <c r="T623" s="113"/>
      <c r="U623" s="113"/>
      <c r="V623" s="113"/>
      <c r="W623" s="113"/>
      <c r="X623" s="113"/>
      <c r="Y623" s="113"/>
      <c r="Z623" s="113"/>
    </row>
    <row r="624" spans="1:26" ht="13.5" customHeight="1">
      <c r="A624" s="113"/>
      <c r="B624" s="113"/>
      <c r="C624" s="113"/>
      <c r="D624" s="114"/>
      <c r="E624" s="115"/>
      <c r="F624" s="115"/>
      <c r="G624" s="115"/>
      <c r="H624" s="115"/>
      <c r="I624" s="115"/>
      <c r="J624" s="115"/>
      <c r="K624" s="113"/>
      <c r="L624" s="113"/>
      <c r="M624" s="113"/>
      <c r="N624" s="113"/>
      <c r="O624" s="113"/>
      <c r="P624" s="113"/>
      <c r="Q624" s="113"/>
      <c r="R624" s="113"/>
      <c r="S624" s="113"/>
      <c r="T624" s="113"/>
      <c r="U624" s="113"/>
      <c r="V624" s="113"/>
      <c r="W624" s="113"/>
      <c r="X624" s="113"/>
      <c r="Y624" s="113"/>
      <c r="Z624" s="113"/>
    </row>
    <row r="625" spans="1:26" ht="13.5" customHeight="1">
      <c r="A625" s="113"/>
      <c r="B625" s="113"/>
      <c r="C625" s="113"/>
      <c r="D625" s="114"/>
      <c r="E625" s="115"/>
      <c r="F625" s="115"/>
      <c r="G625" s="115"/>
      <c r="H625" s="115"/>
      <c r="I625" s="115"/>
      <c r="J625" s="115"/>
      <c r="K625" s="113"/>
      <c r="L625" s="113"/>
      <c r="M625" s="113"/>
      <c r="N625" s="113"/>
      <c r="O625" s="113"/>
      <c r="P625" s="113"/>
      <c r="Q625" s="113"/>
      <c r="R625" s="113"/>
      <c r="S625" s="113"/>
      <c r="T625" s="113"/>
      <c r="U625" s="113"/>
      <c r="V625" s="113"/>
      <c r="W625" s="113"/>
      <c r="X625" s="113"/>
      <c r="Y625" s="113"/>
      <c r="Z625" s="113"/>
    </row>
    <row r="626" spans="1:26" ht="13.5" customHeight="1">
      <c r="A626" s="113"/>
      <c r="B626" s="113"/>
      <c r="C626" s="113"/>
      <c r="D626" s="114"/>
      <c r="E626" s="115"/>
      <c r="F626" s="115"/>
      <c r="G626" s="115"/>
      <c r="H626" s="115"/>
      <c r="I626" s="115"/>
      <c r="J626" s="115"/>
      <c r="K626" s="113"/>
      <c r="L626" s="113"/>
      <c r="M626" s="113"/>
      <c r="N626" s="113"/>
      <c r="O626" s="113"/>
      <c r="P626" s="113"/>
      <c r="Q626" s="113"/>
      <c r="R626" s="113"/>
      <c r="S626" s="113"/>
      <c r="T626" s="113"/>
      <c r="U626" s="113"/>
      <c r="V626" s="113"/>
      <c r="W626" s="113"/>
      <c r="X626" s="113"/>
      <c r="Y626" s="113"/>
      <c r="Z626" s="113"/>
    </row>
    <row r="627" spans="1:26" ht="13.5" customHeight="1">
      <c r="A627" s="113"/>
      <c r="B627" s="113"/>
      <c r="C627" s="113"/>
      <c r="D627" s="114"/>
      <c r="E627" s="115"/>
      <c r="F627" s="115"/>
      <c r="G627" s="115"/>
      <c r="H627" s="115"/>
      <c r="I627" s="115"/>
      <c r="J627" s="115"/>
      <c r="K627" s="113"/>
      <c r="L627" s="113"/>
      <c r="M627" s="113"/>
      <c r="N627" s="113"/>
      <c r="O627" s="113"/>
      <c r="P627" s="113"/>
      <c r="Q627" s="113"/>
      <c r="R627" s="113"/>
      <c r="S627" s="113"/>
      <c r="T627" s="113"/>
      <c r="U627" s="113"/>
      <c r="V627" s="113"/>
      <c r="W627" s="113"/>
      <c r="X627" s="113"/>
      <c r="Y627" s="113"/>
      <c r="Z627" s="113"/>
    </row>
    <row r="628" spans="1:26" ht="13.5" customHeight="1">
      <c r="A628" s="113"/>
      <c r="B628" s="113"/>
      <c r="C628" s="113"/>
      <c r="D628" s="114"/>
      <c r="E628" s="115"/>
      <c r="F628" s="115"/>
      <c r="G628" s="115"/>
      <c r="H628" s="115"/>
      <c r="I628" s="115"/>
      <c r="J628" s="115"/>
      <c r="K628" s="113"/>
      <c r="L628" s="113"/>
      <c r="M628" s="113"/>
      <c r="N628" s="113"/>
      <c r="O628" s="113"/>
      <c r="P628" s="113"/>
      <c r="Q628" s="113"/>
      <c r="R628" s="113"/>
      <c r="S628" s="113"/>
      <c r="T628" s="113"/>
      <c r="U628" s="113"/>
      <c r="V628" s="113"/>
      <c r="W628" s="113"/>
      <c r="X628" s="113"/>
      <c r="Y628" s="113"/>
      <c r="Z628" s="113"/>
    </row>
    <row r="629" spans="1:26" ht="13.5" customHeight="1">
      <c r="A629" s="113"/>
      <c r="B629" s="113"/>
      <c r="C629" s="113"/>
      <c r="D629" s="114"/>
      <c r="E629" s="115"/>
      <c r="F629" s="115"/>
      <c r="G629" s="115"/>
      <c r="H629" s="115"/>
      <c r="I629" s="115"/>
      <c r="J629" s="115"/>
      <c r="K629" s="113"/>
      <c r="L629" s="113"/>
      <c r="M629" s="113"/>
      <c r="N629" s="113"/>
      <c r="O629" s="113"/>
      <c r="P629" s="113"/>
      <c r="Q629" s="113"/>
      <c r="R629" s="113"/>
      <c r="S629" s="113"/>
      <c r="T629" s="113"/>
      <c r="U629" s="113"/>
      <c r="V629" s="113"/>
      <c r="W629" s="113"/>
      <c r="X629" s="113"/>
      <c r="Y629" s="113"/>
      <c r="Z629" s="113"/>
    </row>
    <row r="630" spans="1:26" ht="13.5" customHeight="1">
      <c r="A630" s="113"/>
      <c r="B630" s="113"/>
      <c r="C630" s="113"/>
      <c r="D630" s="114"/>
      <c r="E630" s="115"/>
      <c r="F630" s="115"/>
      <c r="G630" s="115"/>
      <c r="H630" s="115"/>
      <c r="I630" s="115"/>
      <c r="J630" s="115"/>
      <c r="K630" s="113"/>
      <c r="L630" s="113"/>
      <c r="M630" s="113"/>
      <c r="N630" s="113"/>
      <c r="O630" s="113"/>
      <c r="P630" s="113"/>
      <c r="Q630" s="113"/>
      <c r="R630" s="113"/>
      <c r="S630" s="113"/>
      <c r="T630" s="113"/>
      <c r="U630" s="113"/>
      <c r="V630" s="113"/>
      <c r="W630" s="113"/>
      <c r="X630" s="113"/>
      <c r="Y630" s="113"/>
      <c r="Z630" s="113"/>
    </row>
    <row r="631" spans="1:26" ht="13.5" customHeight="1">
      <c r="A631" s="113"/>
      <c r="B631" s="113"/>
      <c r="C631" s="113"/>
      <c r="D631" s="114"/>
      <c r="E631" s="115"/>
      <c r="F631" s="115"/>
      <c r="G631" s="115"/>
      <c r="H631" s="115"/>
      <c r="I631" s="115"/>
      <c r="J631" s="115"/>
      <c r="K631" s="113"/>
      <c r="L631" s="113"/>
      <c r="M631" s="113"/>
      <c r="N631" s="113"/>
      <c r="O631" s="113"/>
      <c r="P631" s="113"/>
      <c r="Q631" s="113"/>
      <c r="R631" s="113"/>
      <c r="S631" s="113"/>
      <c r="T631" s="113"/>
      <c r="U631" s="113"/>
      <c r="V631" s="113"/>
      <c r="W631" s="113"/>
      <c r="X631" s="113"/>
      <c r="Y631" s="113"/>
      <c r="Z631" s="113"/>
    </row>
    <row r="632" spans="1:26" ht="13.5" customHeight="1">
      <c r="A632" s="113"/>
      <c r="B632" s="113"/>
      <c r="C632" s="113"/>
      <c r="D632" s="114"/>
      <c r="E632" s="115"/>
      <c r="F632" s="115"/>
      <c r="G632" s="115"/>
      <c r="H632" s="115"/>
      <c r="I632" s="115"/>
      <c r="J632" s="115"/>
      <c r="K632" s="113"/>
      <c r="L632" s="113"/>
      <c r="M632" s="113"/>
      <c r="N632" s="113"/>
      <c r="O632" s="113"/>
      <c r="P632" s="113"/>
      <c r="Q632" s="113"/>
      <c r="R632" s="113"/>
      <c r="S632" s="113"/>
      <c r="T632" s="113"/>
      <c r="U632" s="113"/>
      <c r="V632" s="113"/>
      <c r="W632" s="113"/>
      <c r="X632" s="113"/>
      <c r="Y632" s="113"/>
      <c r="Z632" s="113"/>
    </row>
    <row r="633" spans="1:26" ht="13.5" customHeight="1">
      <c r="A633" s="113"/>
      <c r="B633" s="113"/>
      <c r="C633" s="113"/>
      <c r="D633" s="114"/>
      <c r="E633" s="115"/>
      <c r="F633" s="115"/>
      <c r="G633" s="115"/>
      <c r="H633" s="115"/>
      <c r="I633" s="115"/>
      <c r="J633" s="115"/>
      <c r="K633" s="113"/>
      <c r="L633" s="113"/>
      <c r="M633" s="113"/>
      <c r="N633" s="113"/>
      <c r="O633" s="113"/>
      <c r="P633" s="113"/>
      <c r="Q633" s="113"/>
      <c r="R633" s="113"/>
      <c r="S633" s="113"/>
      <c r="T633" s="113"/>
      <c r="U633" s="113"/>
      <c r="V633" s="113"/>
      <c r="W633" s="113"/>
      <c r="X633" s="113"/>
      <c r="Y633" s="113"/>
      <c r="Z633" s="113"/>
    </row>
    <row r="634" spans="1:26" ht="13.5" customHeight="1">
      <c r="A634" s="113"/>
      <c r="B634" s="113"/>
      <c r="C634" s="113"/>
      <c r="D634" s="114"/>
      <c r="E634" s="115"/>
      <c r="F634" s="115"/>
      <c r="G634" s="115"/>
      <c r="H634" s="115"/>
      <c r="I634" s="115"/>
      <c r="J634" s="115"/>
      <c r="K634" s="113"/>
      <c r="L634" s="113"/>
      <c r="M634" s="113"/>
      <c r="N634" s="113"/>
      <c r="O634" s="113"/>
      <c r="P634" s="113"/>
      <c r="Q634" s="113"/>
      <c r="R634" s="113"/>
      <c r="S634" s="113"/>
      <c r="T634" s="113"/>
      <c r="U634" s="113"/>
      <c r="V634" s="113"/>
      <c r="W634" s="113"/>
      <c r="X634" s="113"/>
      <c r="Y634" s="113"/>
      <c r="Z634" s="113"/>
    </row>
    <row r="635" spans="1:26" ht="13.5" customHeight="1">
      <c r="A635" s="113"/>
      <c r="B635" s="113"/>
      <c r="C635" s="113"/>
      <c r="D635" s="114"/>
      <c r="E635" s="115"/>
      <c r="F635" s="115"/>
      <c r="G635" s="115"/>
      <c r="H635" s="115"/>
      <c r="I635" s="115"/>
      <c r="J635" s="115"/>
      <c r="K635" s="113"/>
      <c r="L635" s="113"/>
      <c r="M635" s="113"/>
      <c r="N635" s="113"/>
      <c r="O635" s="113"/>
      <c r="P635" s="113"/>
      <c r="Q635" s="113"/>
      <c r="R635" s="113"/>
      <c r="S635" s="113"/>
      <c r="T635" s="113"/>
      <c r="U635" s="113"/>
      <c r="V635" s="113"/>
      <c r="W635" s="113"/>
      <c r="X635" s="113"/>
      <c r="Y635" s="113"/>
      <c r="Z635" s="113"/>
    </row>
    <row r="636" spans="1:26" ht="13.5" customHeight="1">
      <c r="A636" s="113"/>
      <c r="B636" s="113"/>
      <c r="C636" s="113"/>
      <c r="D636" s="114"/>
      <c r="E636" s="115"/>
      <c r="F636" s="115"/>
      <c r="G636" s="115"/>
      <c r="H636" s="115"/>
      <c r="I636" s="115"/>
      <c r="J636" s="115"/>
      <c r="K636" s="113"/>
      <c r="L636" s="113"/>
      <c r="M636" s="113"/>
      <c r="N636" s="113"/>
      <c r="O636" s="113"/>
      <c r="P636" s="113"/>
      <c r="Q636" s="113"/>
      <c r="R636" s="113"/>
      <c r="S636" s="113"/>
      <c r="T636" s="113"/>
      <c r="U636" s="113"/>
      <c r="V636" s="113"/>
      <c r="W636" s="113"/>
      <c r="X636" s="113"/>
      <c r="Y636" s="113"/>
      <c r="Z636" s="113"/>
    </row>
    <row r="637" spans="1:26" ht="13.5" customHeight="1">
      <c r="A637" s="113"/>
      <c r="B637" s="113"/>
      <c r="C637" s="113"/>
      <c r="D637" s="114"/>
      <c r="E637" s="115"/>
      <c r="F637" s="115"/>
      <c r="G637" s="115"/>
      <c r="H637" s="115"/>
      <c r="I637" s="115"/>
      <c r="J637" s="115"/>
      <c r="K637" s="113"/>
      <c r="L637" s="113"/>
      <c r="M637" s="113"/>
      <c r="N637" s="113"/>
      <c r="O637" s="113"/>
      <c r="P637" s="113"/>
      <c r="Q637" s="113"/>
      <c r="R637" s="113"/>
      <c r="S637" s="113"/>
      <c r="T637" s="113"/>
      <c r="U637" s="113"/>
      <c r="V637" s="113"/>
      <c r="W637" s="113"/>
      <c r="X637" s="113"/>
      <c r="Y637" s="113"/>
      <c r="Z637" s="113"/>
    </row>
    <row r="638" spans="1:26" ht="13.5" customHeight="1">
      <c r="A638" s="113"/>
      <c r="B638" s="113"/>
      <c r="C638" s="113"/>
      <c r="D638" s="114"/>
      <c r="E638" s="115"/>
      <c r="F638" s="115"/>
      <c r="G638" s="115"/>
      <c r="H638" s="115"/>
      <c r="I638" s="115"/>
      <c r="J638" s="115"/>
      <c r="K638" s="113"/>
      <c r="L638" s="113"/>
      <c r="M638" s="113"/>
      <c r="N638" s="113"/>
      <c r="O638" s="113"/>
      <c r="P638" s="113"/>
      <c r="Q638" s="113"/>
      <c r="R638" s="113"/>
      <c r="S638" s="113"/>
      <c r="T638" s="113"/>
      <c r="U638" s="113"/>
      <c r="V638" s="113"/>
      <c r="W638" s="113"/>
      <c r="X638" s="113"/>
      <c r="Y638" s="113"/>
      <c r="Z638" s="113"/>
    </row>
    <row r="639" spans="1:26" ht="13.5" customHeight="1">
      <c r="A639" s="113"/>
      <c r="B639" s="113"/>
      <c r="C639" s="113"/>
      <c r="D639" s="114"/>
      <c r="E639" s="115"/>
      <c r="F639" s="115"/>
      <c r="G639" s="115"/>
      <c r="H639" s="115"/>
      <c r="I639" s="115"/>
      <c r="J639" s="115"/>
      <c r="K639" s="113"/>
      <c r="L639" s="113"/>
      <c r="M639" s="113"/>
      <c r="N639" s="113"/>
      <c r="O639" s="113"/>
      <c r="P639" s="113"/>
      <c r="Q639" s="113"/>
      <c r="R639" s="113"/>
      <c r="S639" s="113"/>
      <c r="T639" s="113"/>
      <c r="U639" s="113"/>
      <c r="V639" s="113"/>
      <c r="W639" s="113"/>
      <c r="X639" s="113"/>
      <c r="Y639" s="113"/>
      <c r="Z639" s="113"/>
    </row>
    <row r="640" spans="1:26" ht="13.5" customHeight="1">
      <c r="A640" s="113"/>
      <c r="B640" s="113"/>
      <c r="C640" s="113"/>
      <c r="D640" s="114"/>
      <c r="E640" s="115"/>
      <c r="F640" s="115"/>
      <c r="G640" s="115"/>
      <c r="H640" s="115"/>
      <c r="I640" s="115"/>
      <c r="J640" s="115"/>
      <c r="K640" s="113"/>
      <c r="L640" s="113"/>
      <c r="M640" s="113"/>
      <c r="N640" s="113"/>
      <c r="O640" s="113"/>
      <c r="P640" s="113"/>
      <c r="Q640" s="113"/>
      <c r="R640" s="113"/>
      <c r="S640" s="113"/>
      <c r="T640" s="113"/>
      <c r="U640" s="113"/>
      <c r="V640" s="113"/>
      <c r="W640" s="113"/>
      <c r="X640" s="113"/>
      <c r="Y640" s="113"/>
      <c r="Z640" s="113"/>
    </row>
    <row r="641" spans="1:26" ht="13.5" customHeight="1">
      <c r="A641" s="113"/>
      <c r="B641" s="113"/>
      <c r="C641" s="113"/>
      <c r="D641" s="114"/>
      <c r="E641" s="115"/>
      <c r="F641" s="115"/>
      <c r="G641" s="115"/>
      <c r="H641" s="115"/>
      <c r="I641" s="115"/>
      <c r="J641" s="115"/>
      <c r="K641" s="113"/>
      <c r="L641" s="113"/>
      <c r="M641" s="113"/>
      <c r="N641" s="113"/>
      <c r="O641" s="113"/>
      <c r="P641" s="113"/>
      <c r="Q641" s="113"/>
      <c r="R641" s="113"/>
      <c r="S641" s="113"/>
      <c r="T641" s="113"/>
      <c r="U641" s="113"/>
      <c r="V641" s="113"/>
      <c r="W641" s="113"/>
      <c r="X641" s="113"/>
      <c r="Y641" s="113"/>
      <c r="Z641" s="113"/>
    </row>
    <row r="642" spans="1:26" ht="13.5" customHeight="1">
      <c r="A642" s="113"/>
      <c r="B642" s="113"/>
      <c r="C642" s="113"/>
      <c r="D642" s="114"/>
      <c r="E642" s="115"/>
      <c r="F642" s="115"/>
      <c r="G642" s="115"/>
      <c r="H642" s="115"/>
      <c r="I642" s="115"/>
      <c r="J642" s="115"/>
      <c r="K642" s="113"/>
      <c r="L642" s="113"/>
      <c r="M642" s="113"/>
      <c r="N642" s="113"/>
      <c r="O642" s="113"/>
      <c r="P642" s="113"/>
      <c r="Q642" s="113"/>
      <c r="R642" s="113"/>
      <c r="S642" s="113"/>
      <c r="T642" s="113"/>
      <c r="U642" s="113"/>
      <c r="V642" s="113"/>
      <c r="W642" s="113"/>
      <c r="X642" s="113"/>
      <c r="Y642" s="113"/>
      <c r="Z642" s="113"/>
    </row>
    <row r="643" spans="1:26" ht="13.5" customHeight="1">
      <c r="A643" s="113"/>
      <c r="B643" s="113"/>
      <c r="C643" s="113"/>
      <c r="D643" s="114"/>
      <c r="E643" s="115"/>
      <c r="F643" s="115"/>
      <c r="G643" s="115"/>
      <c r="H643" s="115"/>
      <c r="I643" s="115"/>
      <c r="J643" s="115"/>
      <c r="K643" s="113"/>
      <c r="L643" s="113"/>
      <c r="M643" s="113"/>
      <c r="N643" s="113"/>
      <c r="O643" s="113"/>
      <c r="P643" s="113"/>
      <c r="Q643" s="113"/>
      <c r="R643" s="113"/>
      <c r="S643" s="113"/>
      <c r="T643" s="113"/>
      <c r="U643" s="113"/>
      <c r="V643" s="113"/>
      <c r="W643" s="113"/>
      <c r="X643" s="113"/>
      <c r="Y643" s="113"/>
      <c r="Z643" s="113"/>
    </row>
    <row r="644" spans="1:26" ht="13.5" customHeight="1">
      <c r="A644" s="113"/>
      <c r="B644" s="113"/>
      <c r="C644" s="113"/>
      <c r="D644" s="114"/>
      <c r="E644" s="115"/>
      <c r="F644" s="115"/>
      <c r="G644" s="115"/>
      <c r="H644" s="115"/>
      <c r="I644" s="115"/>
      <c r="J644" s="115"/>
      <c r="K644" s="113"/>
      <c r="L644" s="113"/>
      <c r="M644" s="113"/>
      <c r="N644" s="113"/>
      <c r="O644" s="113"/>
      <c r="P644" s="113"/>
      <c r="Q644" s="113"/>
      <c r="R644" s="113"/>
      <c r="S644" s="113"/>
      <c r="T644" s="113"/>
      <c r="U644" s="113"/>
      <c r="V644" s="113"/>
      <c r="W644" s="113"/>
      <c r="X644" s="113"/>
      <c r="Y644" s="113"/>
      <c r="Z644" s="113"/>
    </row>
    <row r="645" spans="1:26" ht="13.5" customHeight="1">
      <c r="A645" s="113"/>
      <c r="B645" s="113"/>
      <c r="C645" s="113"/>
      <c r="D645" s="114"/>
      <c r="E645" s="115"/>
      <c r="F645" s="115"/>
      <c r="G645" s="115"/>
      <c r="H645" s="115"/>
      <c r="I645" s="115"/>
      <c r="J645" s="115"/>
      <c r="K645" s="113"/>
      <c r="L645" s="113"/>
      <c r="M645" s="113"/>
      <c r="N645" s="113"/>
      <c r="O645" s="113"/>
      <c r="P645" s="113"/>
      <c r="Q645" s="113"/>
      <c r="R645" s="113"/>
      <c r="S645" s="113"/>
      <c r="T645" s="113"/>
      <c r="U645" s="113"/>
      <c r="V645" s="113"/>
      <c r="W645" s="113"/>
      <c r="X645" s="113"/>
      <c r="Y645" s="113"/>
      <c r="Z645" s="113"/>
    </row>
    <row r="646" spans="1:26" ht="13.5" customHeight="1">
      <c r="A646" s="113"/>
      <c r="B646" s="113"/>
      <c r="C646" s="113"/>
      <c r="D646" s="114"/>
      <c r="E646" s="115"/>
      <c r="F646" s="115"/>
      <c r="G646" s="115"/>
      <c r="H646" s="115"/>
      <c r="I646" s="115"/>
      <c r="J646" s="115"/>
      <c r="K646" s="113"/>
      <c r="L646" s="113"/>
      <c r="M646" s="113"/>
      <c r="N646" s="113"/>
      <c r="O646" s="113"/>
      <c r="P646" s="113"/>
      <c r="Q646" s="113"/>
      <c r="R646" s="113"/>
      <c r="S646" s="113"/>
      <c r="T646" s="113"/>
      <c r="U646" s="113"/>
      <c r="V646" s="113"/>
      <c r="W646" s="113"/>
      <c r="X646" s="113"/>
      <c r="Y646" s="113"/>
      <c r="Z646" s="113"/>
    </row>
    <row r="647" spans="1:26" ht="13.5" customHeight="1">
      <c r="A647" s="113"/>
      <c r="B647" s="113"/>
      <c r="C647" s="113"/>
      <c r="D647" s="114"/>
      <c r="E647" s="115"/>
      <c r="F647" s="115"/>
      <c r="G647" s="115"/>
      <c r="H647" s="115"/>
      <c r="I647" s="115"/>
      <c r="J647" s="115"/>
      <c r="K647" s="113"/>
      <c r="L647" s="113"/>
      <c r="M647" s="113"/>
      <c r="N647" s="113"/>
      <c r="O647" s="113"/>
      <c r="P647" s="113"/>
      <c r="Q647" s="113"/>
      <c r="R647" s="113"/>
      <c r="S647" s="113"/>
      <c r="T647" s="113"/>
      <c r="U647" s="113"/>
      <c r="V647" s="113"/>
      <c r="W647" s="113"/>
      <c r="X647" s="113"/>
      <c r="Y647" s="113"/>
      <c r="Z647" s="113"/>
    </row>
    <row r="648" spans="1:26" ht="13.5" customHeight="1">
      <c r="A648" s="113"/>
      <c r="B648" s="113"/>
      <c r="C648" s="113"/>
      <c r="D648" s="114"/>
      <c r="E648" s="115"/>
      <c r="F648" s="115"/>
      <c r="G648" s="115"/>
      <c r="H648" s="115"/>
      <c r="I648" s="115"/>
      <c r="J648" s="115"/>
      <c r="K648" s="113"/>
      <c r="L648" s="113"/>
      <c r="M648" s="113"/>
      <c r="N648" s="113"/>
      <c r="O648" s="113"/>
      <c r="P648" s="113"/>
      <c r="Q648" s="113"/>
      <c r="R648" s="113"/>
      <c r="S648" s="113"/>
      <c r="T648" s="113"/>
      <c r="U648" s="113"/>
      <c r="V648" s="113"/>
      <c r="W648" s="113"/>
      <c r="X648" s="113"/>
      <c r="Y648" s="113"/>
      <c r="Z648" s="113"/>
    </row>
    <row r="649" spans="1:26" ht="13.5" customHeight="1">
      <c r="A649" s="113"/>
      <c r="B649" s="113"/>
      <c r="C649" s="113"/>
      <c r="D649" s="114"/>
      <c r="E649" s="115"/>
      <c r="F649" s="115"/>
      <c r="G649" s="115"/>
      <c r="H649" s="115"/>
      <c r="I649" s="115"/>
      <c r="J649" s="115"/>
      <c r="K649" s="113"/>
      <c r="L649" s="113"/>
      <c r="M649" s="113"/>
      <c r="N649" s="113"/>
      <c r="O649" s="113"/>
      <c r="P649" s="113"/>
      <c r="Q649" s="113"/>
      <c r="R649" s="113"/>
      <c r="S649" s="113"/>
      <c r="T649" s="113"/>
      <c r="U649" s="113"/>
      <c r="V649" s="113"/>
      <c r="W649" s="113"/>
      <c r="X649" s="113"/>
      <c r="Y649" s="113"/>
      <c r="Z649" s="113"/>
    </row>
    <row r="650" spans="1:26" ht="13.5" customHeight="1">
      <c r="A650" s="113"/>
      <c r="B650" s="113"/>
      <c r="C650" s="113"/>
      <c r="D650" s="114"/>
      <c r="E650" s="115"/>
      <c r="F650" s="115"/>
      <c r="G650" s="115"/>
      <c r="H650" s="115"/>
      <c r="I650" s="115"/>
      <c r="J650" s="115"/>
      <c r="K650" s="113"/>
      <c r="L650" s="113"/>
      <c r="M650" s="113"/>
      <c r="N650" s="113"/>
      <c r="O650" s="113"/>
      <c r="P650" s="113"/>
      <c r="Q650" s="113"/>
      <c r="R650" s="113"/>
      <c r="S650" s="113"/>
      <c r="T650" s="113"/>
      <c r="U650" s="113"/>
      <c r="V650" s="113"/>
      <c r="W650" s="113"/>
      <c r="X650" s="113"/>
      <c r="Y650" s="113"/>
      <c r="Z650" s="113"/>
    </row>
    <row r="651" spans="1:26" ht="13.5" customHeight="1">
      <c r="A651" s="113"/>
      <c r="B651" s="113"/>
      <c r="C651" s="113"/>
      <c r="D651" s="114"/>
      <c r="E651" s="115"/>
      <c r="F651" s="115"/>
      <c r="G651" s="115"/>
      <c r="H651" s="115"/>
      <c r="I651" s="115"/>
      <c r="J651" s="115"/>
      <c r="K651" s="113"/>
      <c r="L651" s="113"/>
      <c r="M651" s="113"/>
      <c r="N651" s="113"/>
      <c r="O651" s="113"/>
      <c r="P651" s="113"/>
      <c r="Q651" s="113"/>
      <c r="R651" s="113"/>
      <c r="S651" s="113"/>
      <c r="T651" s="113"/>
      <c r="U651" s="113"/>
      <c r="V651" s="113"/>
      <c r="W651" s="113"/>
      <c r="X651" s="113"/>
      <c r="Y651" s="113"/>
      <c r="Z651" s="113"/>
    </row>
    <row r="652" spans="1:26" ht="13.5" customHeight="1">
      <c r="A652" s="113"/>
      <c r="B652" s="113"/>
      <c r="C652" s="113"/>
      <c r="D652" s="114"/>
      <c r="E652" s="115"/>
      <c r="F652" s="115"/>
      <c r="G652" s="115"/>
      <c r="H652" s="115"/>
      <c r="I652" s="115"/>
      <c r="J652" s="115"/>
      <c r="K652" s="113"/>
      <c r="L652" s="113"/>
      <c r="M652" s="113"/>
      <c r="N652" s="113"/>
      <c r="O652" s="113"/>
      <c r="P652" s="113"/>
      <c r="Q652" s="113"/>
      <c r="R652" s="113"/>
      <c r="S652" s="113"/>
      <c r="T652" s="113"/>
      <c r="U652" s="113"/>
      <c r="V652" s="113"/>
      <c r="W652" s="113"/>
      <c r="X652" s="113"/>
      <c r="Y652" s="113"/>
      <c r="Z652" s="113"/>
    </row>
    <row r="653" spans="1:26" ht="13.5" customHeight="1">
      <c r="A653" s="113"/>
      <c r="B653" s="113"/>
      <c r="C653" s="113"/>
      <c r="D653" s="114"/>
      <c r="E653" s="115"/>
      <c r="F653" s="115"/>
      <c r="G653" s="115"/>
      <c r="H653" s="115"/>
      <c r="I653" s="115"/>
      <c r="J653" s="115"/>
      <c r="K653" s="113"/>
      <c r="L653" s="113"/>
      <c r="M653" s="113"/>
      <c r="N653" s="113"/>
      <c r="O653" s="113"/>
      <c r="P653" s="113"/>
      <c r="Q653" s="113"/>
      <c r="R653" s="113"/>
      <c r="S653" s="113"/>
      <c r="T653" s="113"/>
      <c r="U653" s="113"/>
      <c r="V653" s="113"/>
      <c r="W653" s="113"/>
      <c r="X653" s="113"/>
      <c r="Y653" s="113"/>
      <c r="Z653" s="113"/>
    </row>
    <row r="654" spans="1:26" ht="13.5" customHeight="1">
      <c r="A654" s="113"/>
      <c r="B654" s="113"/>
      <c r="C654" s="113"/>
      <c r="D654" s="114"/>
      <c r="E654" s="115"/>
      <c r="F654" s="115"/>
      <c r="G654" s="115"/>
      <c r="H654" s="115"/>
      <c r="I654" s="115"/>
      <c r="J654" s="115"/>
      <c r="K654" s="113"/>
      <c r="L654" s="113"/>
      <c r="M654" s="113"/>
      <c r="N654" s="113"/>
      <c r="O654" s="113"/>
      <c r="P654" s="113"/>
      <c r="Q654" s="113"/>
      <c r="R654" s="113"/>
      <c r="S654" s="113"/>
      <c r="T654" s="113"/>
      <c r="U654" s="113"/>
      <c r="V654" s="113"/>
      <c r="W654" s="113"/>
      <c r="X654" s="113"/>
      <c r="Y654" s="113"/>
      <c r="Z654" s="113"/>
    </row>
    <row r="655" spans="1:26" ht="13.5" customHeight="1">
      <c r="A655" s="113"/>
      <c r="B655" s="113"/>
      <c r="C655" s="113"/>
      <c r="D655" s="114"/>
      <c r="E655" s="115"/>
      <c r="F655" s="115"/>
      <c r="G655" s="115"/>
      <c r="H655" s="115"/>
      <c r="I655" s="115"/>
      <c r="J655" s="115"/>
      <c r="K655" s="113"/>
      <c r="L655" s="113"/>
      <c r="M655" s="113"/>
      <c r="N655" s="113"/>
      <c r="O655" s="113"/>
      <c r="P655" s="113"/>
      <c r="Q655" s="113"/>
      <c r="R655" s="113"/>
      <c r="S655" s="113"/>
      <c r="T655" s="113"/>
      <c r="U655" s="113"/>
      <c r="V655" s="113"/>
      <c r="W655" s="113"/>
      <c r="X655" s="113"/>
      <c r="Y655" s="113"/>
      <c r="Z655" s="113"/>
    </row>
    <row r="656" spans="1:26" ht="13.5" customHeight="1">
      <c r="A656" s="113"/>
      <c r="B656" s="113"/>
      <c r="C656" s="113"/>
      <c r="D656" s="114"/>
      <c r="E656" s="115"/>
      <c r="F656" s="115"/>
      <c r="G656" s="115"/>
      <c r="H656" s="115"/>
      <c r="I656" s="115"/>
      <c r="J656" s="115"/>
      <c r="K656" s="113"/>
      <c r="L656" s="113"/>
      <c r="M656" s="113"/>
      <c r="N656" s="113"/>
      <c r="O656" s="113"/>
      <c r="P656" s="113"/>
      <c r="Q656" s="113"/>
      <c r="R656" s="113"/>
      <c r="S656" s="113"/>
      <c r="T656" s="113"/>
      <c r="U656" s="113"/>
      <c r="V656" s="113"/>
      <c r="W656" s="113"/>
      <c r="X656" s="113"/>
      <c r="Y656" s="113"/>
      <c r="Z656" s="113"/>
    </row>
    <row r="657" spans="1:26" ht="13.5" customHeight="1">
      <c r="A657" s="113"/>
      <c r="B657" s="113"/>
      <c r="C657" s="113"/>
      <c r="D657" s="114"/>
      <c r="E657" s="115"/>
      <c r="F657" s="115"/>
      <c r="G657" s="115"/>
      <c r="H657" s="115"/>
      <c r="I657" s="115"/>
      <c r="J657" s="115"/>
      <c r="K657" s="113"/>
      <c r="L657" s="113"/>
      <c r="M657" s="113"/>
      <c r="N657" s="113"/>
      <c r="O657" s="113"/>
      <c r="P657" s="113"/>
      <c r="Q657" s="113"/>
      <c r="R657" s="113"/>
      <c r="S657" s="113"/>
      <c r="T657" s="113"/>
      <c r="U657" s="113"/>
      <c r="V657" s="113"/>
      <c r="W657" s="113"/>
      <c r="X657" s="113"/>
      <c r="Y657" s="113"/>
      <c r="Z657" s="113"/>
    </row>
    <row r="658" spans="1:26" ht="13.5" customHeight="1">
      <c r="A658" s="113"/>
      <c r="B658" s="113"/>
      <c r="C658" s="113"/>
      <c r="D658" s="114"/>
      <c r="E658" s="115"/>
      <c r="F658" s="115"/>
      <c r="G658" s="115"/>
      <c r="H658" s="115"/>
      <c r="I658" s="115"/>
      <c r="J658" s="115"/>
      <c r="K658" s="113"/>
      <c r="L658" s="113"/>
      <c r="M658" s="113"/>
      <c r="N658" s="113"/>
      <c r="O658" s="113"/>
      <c r="P658" s="113"/>
      <c r="Q658" s="113"/>
      <c r="R658" s="113"/>
      <c r="S658" s="113"/>
      <c r="T658" s="113"/>
      <c r="U658" s="113"/>
      <c r="V658" s="113"/>
      <c r="W658" s="113"/>
      <c r="X658" s="113"/>
      <c r="Y658" s="113"/>
      <c r="Z658" s="113"/>
    </row>
    <row r="659" spans="1:26" ht="13.5" customHeight="1">
      <c r="A659" s="113"/>
      <c r="B659" s="113"/>
      <c r="C659" s="113"/>
      <c r="D659" s="114"/>
      <c r="E659" s="115"/>
      <c r="F659" s="115"/>
      <c r="G659" s="115"/>
      <c r="H659" s="115"/>
      <c r="I659" s="115"/>
      <c r="J659" s="115"/>
      <c r="K659" s="113"/>
      <c r="L659" s="113"/>
      <c r="M659" s="113"/>
      <c r="N659" s="113"/>
      <c r="O659" s="113"/>
      <c r="P659" s="113"/>
      <c r="Q659" s="113"/>
      <c r="R659" s="113"/>
      <c r="S659" s="113"/>
      <c r="T659" s="113"/>
      <c r="U659" s="113"/>
      <c r="V659" s="113"/>
      <c r="W659" s="113"/>
      <c r="X659" s="113"/>
      <c r="Y659" s="113"/>
      <c r="Z659" s="113"/>
    </row>
    <row r="660" spans="1:26" ht="13.5" customHeight="1">
      <c r="A660" s="113"/>
      <c r="B660" s="113"/>
      <c r="C660" s="113"/>
      <c r="D660" s="114"/>
      <c r="E660" s="115"/>
      <c r="F660" s="115"/>
      <c r="G660" s="115"/>
      <c r="H660" s="115"/>
      <c r="I660" s="115"/>
      <c r="J660" s="115"/>
      <c r="K660" s="113"/>
      <c r="L660" s="113"/>
      <c r="M660" s="113"/>
      <c r="N660" s="113"/>
      <c r="O660" s="113"/>
      <c r="P660" s="113"/>
      <c r="Q660" s="113"/>
      <c r="R660" s="113"/>
      <c r="S660" s="113"/>
      <c r="T660" s="113"/>
      <c r="U660" s="113"/>
      <c r="V660" s="113"/>
      <c r="W660" s="113"/>
      <c r="X660" s="113"/>
      <c r="Y660" s="113"/>
      <c r="Z660" s="113"/>
    </row>
    <row r="661" spans="1:26" ht="13.5" customHeight="1">
      <c r="A661" s="113"/>
      <c r="B661" s="113"/>
      <c r="C661" s="113"/>
      <c r="D661" s="114"/>
      <c r="E661" s="115"/>
      <c r="F661" s="115"/>
      <c r="G661" s="115"/>
      <c r="H661" s="115"/>
      <c r="I661" s="115"/>
      <c r="J661" s="115"/>
      <c r="K661" s="113"/>
      <c r="L661" s="113"/>
      <c r="M661" s="113"/>
      <c r="N661" s="113"/>
      <c r="O661" s="113"/>
      <c r="P661" s="113"/>
      <c r="Q661" s="113"/>
      <c r="R661" s="113"/>
      <c r="S661" s="113"/>
      <c r="T661" s="113"/>
      <c r="U661" s="113"/>
      <c r="V661" s="113"/>
      <c r="W661" s="113"/>
      <c r="X661" s="113"/>
      <c r="Y661" s="113"/>
      <c r="Z661" s="113"/>
    </row>
    <row r="662" spans="1:26" ht="13.5" customHeight="1">
      <c r="A662" s="113"/>
      <c r="B662" s="113"/>
      <c r="C662" s="113"/>
      <c r="D662" s="114"/>
      <c r="E662" s="115"/>
      <c r="F662" s="115"/>
      <c r="G662" s="115"/>
      <c r="H662" s="115"/>
      <c r="I662" s="115"/>
      <c r="J662" s="115"/>
      <c r="K662" s="113"/>
      <c r="L662" s="113"/>
      <c r="M662" s="113"/>
      <c r="N662" s="113"/>
      <c r="O662" s="113"/>
      <c r="P662" s="113"/>
      <c r="Q662" s="113"/>
      <c r="R662" s="113"/>
      <c r="S662" s="113"/>
      <c r="T662" s="113"/>
      <c r="U662" s="113"/>
      <c r="V662" s="113"/>
      <c r="W662" s="113"/>
      <c r="X662" s="113"/>
      <c r="Y662" s="113"/>
      <c r="Z662" s="113"/>
    </row>
    <row r="663" spans="1:26" ht="13.5" customHeight="1">
      <c r="A663" s="113"/>
      <c r="B663" s="113"/>
      <c r="C663" s="113"/>
      <c r="D663" s="114"/>
      <c r="E663" s="115"/>
      <c r="F663" s="115"/>
      <c r="G663" s="115"/>
      <c r="H663" s="115"/>
      <c r="I663" s="115"/>
      <c r="J663" s="115"/>
      <c r="K663" s="113"/>
      <c r="L663" s="113"/>
      <c r="M663" s="113"/>
      <c r="N663" s="113"/>
      <c r="O663" s="113"/>
      <c r="P663" s="113"/>
      <c r="Q663" s="113"/>
      <c r="R663" s="113"/>
      <c r="S663" s="113"/>
      <c r="T663" s="113"/>
      <c r="U663" s="113"/>
      <c r="V663" s="113"/>
      <c r="W663" s="113"/>
      <c r="X663" s="113"/>
      <c r="Y663" s="113"/>
      <c r="Z663" s="113"/>
    </row>
    <row r="664" spans="1:26" ht="13.5" customHeight="1">
      <c r="A664" s="113"/>
      <c r="B664" s="113"/>
      <c r="C664" s="113"/>
      <c r="D664" s="114"/>
      <c r="E664" s="115"/>
      <c r="F664" s="115"/>
      <c r="G664" s="115"/>
      <c r="H664" s="115"/>
      <c r="I664" s="115"/>
      <c r="J664" s="115"/>
      <c r="K664" s="113"/>
      <c r="L664" s="113"/>
      <c r="M664" s="113"/>
      <c r="N664" s="113"/>
      <c r="O664" s="113"/>
      <c r="P664" s="113"/>
      <c r="Q664" s="113"/>
      <c r="R664" s="113"/>
      <c r="S664" s="113"/>
      <c r="T664" s="113"/>
      <c r="U664" s="113"/>
      <c r="V664" s="113"/>
      <c r="W664" s="113"/>
      <c r="X664" s="113"/>
      <c r="Y664" s="113"/>
      <c r="Z664" s="113"/>
    </row>
    <row r="665" spans="1:26" ht="13.5" customHeight="1">
      <c r="A665" s="113"/>
      <c r="B665" s="113"/>
      <c r="C665" s="113"/>
      <c r="D665" s="114"/>
      <c r="E665" s="115"/>
      <c r="F665" s="115"/>
      <c r="G665" s="115"/>
      <c r="H665" s="115"/>
      <c r="I665" s="115"/>
      <c r="J665" s="115"/>
      <c r="K665" s="113"/>
      <c r="L665" s="113"/>
      <c r="M665" s="113"/>
      <c r="N665" s="113"/>
      <c r="O665" s="113"/>
      <c r="P665" s="113"/>
      <c r="Q665" s="113"/>
      <c r="R665" s="113"/>
      <c r="S665" s="113"/>
      <c r="T665" s="113"/>
      <c r="U665" s="113"/>
      <c r="V665" s="113"/>
      <c r="W665" s="113"/>
      <c r="X665" s="113"/>
      <c r="Y665" s="113"/>
      <c r="Z665" s="113"/>
    </row>
    <row r="666" spans="1:26" ht="13.5" customHeight="1">
      <c r="A666" s="113"/>
      <c r="B666" s="113"/>
      <c r="C666" s="113"/>
      <c r="D666" s="114"/>
      <c r="E666" s="115"/>
      <c r="F666" s="115"/>
      <c r="G666" s="115"/>
      <c r="H666" s="115"/>
      <c r="I666" s="115"/>
      <c r="J666" s="115"/>
      <c r="K666" s="113"/>
      <c r="L666" s="113"/>
      <c r="M666" s="113"/>
      <c r="N666" s="113"/>
      <c r="O666" s="113"/>
      <c r="P666" s="113"/>
      <c r="Q666" s="113"/>
      <c r="R666" s="113"/>
      <c r="S666" s="113"/>
      <c r="T666" s="113"/>
      <c r="U666" s="113"/>
      <c r="V666" s="113"/>
      <c r="W666" s="113"/>
      <c r="X666" s="113"/>
      <c r="Y666" s="113"/>
      <c r="Z666" s="113"/>
    </row>
    <row r="667" spans="1:26" ht="13.5" customHeight="1">
      <c r="A667" s="113"/>
      <c r="B667" s="113"/>
      <c r="C667" s="113"/>
      <c r="D667" s="114"/>
      <c r="E667" s="115"/>
      <c r="F667" s="115"/>
      <c r="G667" s="115"/>
      <c r="H667" s="115"/>
      <c r="I667" s="115"/>
      <c r="J667" s="115"/>
      <c r="K667" s="113"/>
      <c r="L667" s="113"/>
      <c r="M667" s="113"/>
      <c r="N667" s="113"/>
      <c r="O667" s="113"/>
      <c r="P667" s="113"/>
      <c r="Q667" s="113"/>
      <c r="R667" s="113"/>
      <c r="S667" s="113"/>
      <c r="T667" s="113"/>
      <c r="U667" s="113"/>
      <c r="V667" s="113"/>
      <c r="W667" s="113"/>
      <c r="X667" s="113"/>
      <c r="Y667" s="113"/>
      <c r="Z667" s="113"/>
    </row>
    <row r="668" spans="1:26" ht="13.5" customHeight="1">
      <c r="A668" s="113"/>
      <c r="B668" s="113"/>
      <c r="C668" s="113"/>
      <c r="D668" s="114"/>
      <c r="E668" s="115"/>
      <c r="F668" s="115"/>
      <c r="G668" s="115"/>
      <c r="H668" s="115"/>
      <c r="I668" s="115"/>
      <c r="J668" s="115"/>
      <c r="K668" s="113"/>
      <c r="L668" s="113"/>
      <c r="M668" s="113"/>
      <c r="N668" s="113"/>
      <c r="O668" s="113"/>
      <c r="P668" s="113"/>
      <c r="Q668" s="113"/>
      <c r="R668" s="113"/>
      <c r="S668" s="113"/>
      <c r="T668" s="113"/>
      <c r="U668" s="113"/>
      <c r="V668" s="113"/>
      <c r="W668" s="113"/>
      <c r="X668" s="113"/>
      <c r="Y668" s="113"/>
      <c r="Z668" s="113"/>
    </row>
    <row r="669" spans="1:26" ht="13.5" customHeight="1">
      <c r="A669" s="113"/>
      <c r="B669" s="113"/>
      <c r="C669" s="113"/>
      <c r="D669" s="114"/>
      <c r="E669" s="115"/>
      <c r="F669" s="115"/>
      <c r="G669" s="115"/>
      <c r="H669" s="115"/>
      <c r="I669" s="115"/>
      <c r="J669" s="115"/>
      <c r="K669" s="113"/>
      <c r="L669" s="113"/>
      <c r="M669" s="113"/>
      <c r="N669" s="113"/>
      <c r="O669" s="113"/>
      <c r="P669" s="113"/>
      <c r="Q669" s="113"/>
      <c r="R669" s="113"/>
      <c r="S669" s="113"/>
      <c r="T669" s="113"/>
      <c r="U669" s="113"/>
      <c r="V669" s="113"/>
      <c r="W669" s="113"/>
      <c r="X669" s="113"/>
      <c r="Y669" s="113"/>
      <c r="Z669" s="113"/>
    </row>
    <row r="670" spans="1:26" ht="13.5" customHeight="1">
      <c r="A670" s="113"/>
      <c r="B670" s="113"/>
      <c r="C670" s="113"/>
      <c r="D670" s="114"/>
      <c r="E670" s="115"/>
      <c r="F670" s="115"/>
      <c r="G670" s="115"/>
      <c r="H670" s="115"/>
      <c r="I670" s="115"/>
      <c r="J670" s="115"/>
      <c r="K670" s="113"/>
      <c r="L670" s="113"/>
      <c r="M670" s="113"/>
      <c r="N670" s="113"/>
      <c r="O670" s="113"/>
      <c r="P670" s="113"/>
      <c r="Q670" s="113"/>
      <c r="R670" s="113"/>
      <c r="S670" s="113"/>
      <c r="T670" s="113"/>
      <c r="U670" s="113"/>
      <c r="V670" s="113"/>
      <c r="W670" s="113"/>
      <c r="X670" s="113"/>
      <c r="Y670" s="113"/>
      <c r="Z670" s="113"/>
    </row>
    <row r="671" spans="1:26" ht="13.5" customHeight="1">
      <c r="A671" s="113"/>
      <c r="B671" s="113"/>
      <c r="C671" s="113"/>
      <c r="D671" s="114"/>
      <c r="E671" s="115"/>
      <c r="F671" s="115"/>
      <c r="G671" s="115"/>
      <c r="H671" s="115"/>
      <c r="I671" s="115"/>
      <c r="J671" s="115"/>
      <c r="K671" s="113"/>
      <c r="L671" s="113"/>
      <c r="M671" s="113"/>
      <c r="N671" s="113"/>
      <c r="O671" s="113"/>
      <c r="P671" s="113"/>
      <c r="Q671" s="113"/>
      <c r="R671" s="113"/>
      <c r="S671" s="113"/>
      <c r="T671" s="113"/>
      <c r="U671" s="113"/>
      <c r="V671" s="113"/>
      <c r="W671" s="113"/>
      <c r="X671" s="113"/>
      <c r="Y671" s="113"/>
      <c r="Z671" s="113"/>
    </row>
    <row r="672" spans="1:26" ht="13.5" customHeight="1">
      <c r="A672" s="113"/>
      <c r="B672" s="113"/>
      <c r="C672" s="113"/>
      <c r="D672" s="114"/>
      <c r="E672" s="115"/>
      <c r="F672" s="115"/>
      <c r="G672" s="115"/>
      <c r="H672" s="115"/>
      <c r="I672" s="115"/>
      <c r="J672" s="115"/>
      <c r="K672" s="113"/>
      <c r="L672" s="113"/>
      <c r="M672" s="113"/>
      <c r="N672" s="113"/>
      <c r="O672" s="113"/>
      <c r="P672" s="113"/>
      <c r="Q672" s="113"/>
      <c r="R672" s="113"/>
      <c r="S672" s="113"/>
      <c r="T672" s="113"/>
      <c r="U672" s="113"/>
      <c r="V672" s="113"/>
      <c r="W672" s="113"/>
      <c r="X672" s="113"/>
      <c r="Y672" s="113"/>
      <c r="Z672" s="113"/>
    </row>
    <row r="673" spans="1:26" ht="13.5" customHeight="1">
      <c r="A673" s="113"/>
      <c r="B673" s="113"/>
      <c r="C673" s="113"/>
      <c r="D673" s="114"/>
      <c r="E673" s="115"/>
      <c r="F673" s="115"/>
      <c r="G673" s="115"/>
      <c r="H673" s="115"/>
      <c r="I673" s="115"/>
      <c r="J673" s="115"/>
      <c r="K673" s="113"/>
      <c r="L673" s="113"/>
      <c r="M673" s="113"/>
      <c r="N673" s="113"/>
      <c r="O673" s="113"/>
      <c r="P673" s="113"/>
      <c r="Q673" s="113"/>
      <c r="R673" s="113"/>
      <c r="S673" s="113"/>
      <c r="T673" s="113"/>
      <c r="U673" s="113"/>
      <c r="V673" s="113"/>
      <c r="W673" s="113"/>
      <c r="X673" s="113"/>
      <c r="Y673" s="113"/>
      <c r="Z673" s="113"/>
    </row>
    <row r="674" spans="1:26" ht="13.5" customHeight="1">
      <c r="A674" s="113"/>
      <c r="B674" s="113"/>
      <c r="C674" s="113"/>
      <c r="D674" s="114"/>
      <c r="E674" s="115"/>
      <c r="F674" s="115"/>
      <c r="G674" s="115"/>
      <c r="H674" s="115"/>
      <c r="I674" s="115"/>
      <c r="J674" s="115"/>
      <c r="K674" s="113"/>
      <c r="L674" s="113"/>
      <c r="M674" s="113"/>
      <c r="N674" s="113"/>
      <c r="O674" s="113"/>
      <c r="P674" s="113"/>
      <c r="Q674" s="113"/>
      <c r="R674" s="113"/>
      <c r="S674" s="113"/>
      <c r="T674" s="113"/>
      <c r="U674" s="113"/>
      <c r="V674" s="113"/>
      <c r="W674" s="113"/>
      <c r="X674" s="113"/>
      <c r="Y674" s="113"/>
      <c r="Z674" s="113"/>
    </row>
    <row r="675" spans="1:26" ht="13.5" customHeight="1">
      <c r="A675" s="113"/>
      <c r="B675" s="113"/>
      <c r="C675" s="113"/>
      <c r="D675" s="114"/>
      <c r="E675" s="115"/>
      <c r="F675" s="115"/>
      <c r="G675" s="115"/>
      <c r="H675" s="115"/>
      <c r="I675" s="115"/>
      <c r="J675" s="115"/>
      <c r="K675" s="113"/>
      <c r="L675" s="113"/>
      <c r="M675" s="113"/>
      <c r="N675" s="113"/>
      <c r="O675" s="113"/>
      <c r="P675" s="113"/>
      <c r="Q675" s="113"/>
      <c r="R675" s="113"/>
      <c r="S675" s="113"/>
      <c r="T675" s="113"/>
      <c r="U675" s="113"/>
      <c r="V675" s="113"/>
      <c r="W675" s="113"/>
      <c r="X675" s="113"/>
      <c r="Y675" s="113"/>
      <c r="Z675" s="113"/>
    </row>
    <row r="676" spans="1:26" ht="13.5" customHeight="1">
      <c r="A676" s="113"/>
      <c r="B676" s="113"/>
      <c r="C676" s="113"/>
      <c r="D676" s="114"/>
      <c r="E676" s="115"/>
      <c r="F676" s="115"/>
      <c r="G676" s="115"/>
      <c r="H676" s="115"/>
      <c r="I676" s="115"/>
      <c r="J676" s="115"/>
      <c r="K676" s="113"/>
      <c r="L676" s="113"/>
      <c r="M676" s="113"/>
      <c r="N676" s="113"/>
      <c r="O676" s="113"/>
      <c r="P676" s="113"/>
      <c r="Q676" s="113"/>
      <c r="R676" s="113"/>
      <c r="S676" s="113"/>
      <c r="T676" s="113"/>
      <c r="U676" s="113"/>
      <c r="V676" s="113"/>
      <c r="W676" s="113"/>
      <c r="X676" s="113"/>
      <c r="Y676" s="113"/>
      <c r="Z676" s="113"/>
    </row>
    <row r="677" spans="1:26" ht="13.5" customHeight="1">
      <c r="A677" s="113"/>
      <c r="B677" s="113"/>
      <c r="C677" s="113"/>
      <c r="D677" s="114"/>
      <c r="E677" s="115"/>
      <c r="F677" s="115"/>
      <c r="G677" s="115"/>
      <c r="H677" s="115"/>
      <c r="I677" s="115"/>
      <c r="J677" s="115"/>
      <c r="K677" s="113"/>
      <c r="L677" s="113"/>
      <c r="M677" s="113"/>
      <c r="N677" s="113"/>
      <c r="O677" s="113"/>
      <c r="P677" s="113"/>
      <c r="Q677" s="113"/>
      <c r="R677" s="113"/>
      <c r="S677" s="113"/>
      <c r="T677" s="113"/>
      <c r="U677" s="113"/>
      <c r="V677" s="113"/>
      <c r="W677" s="113"/>
      <c r="X677" s="113"/>
      <c r="Y677" s="113"/>
      <c r="Z677" s="113"/>
    </row>
    <row r="678" spans="1:26" ht="13.5" customHeight="1">
      <c r="A678" s="113"/>
      <c r="B678" s="113"/>
      <c r="C678" s="113"/>
      <c r="D678" s="114"/>
      <c r="E678" s="115"/>
      <c r="F678" s="115"/>
      <c r="G678" s="115"/>
      <c r="H678" s="115"/>
      <c r="I678" s="115"/>
      <c r="J678" s="115"/>
      <c r="K678" s="113"/>
      <c r="L678" s="113"/>
      <c r="M678" s="113"/>
      <c r="N678" s="113"/>
      <c r="O678" s="113"/>
      <c r="P678" s="113"/>
      <c r="Q678" s="113"/>
      <c r="R678" s="113"/>
      <c r="S678" s="113"/>
      <c r="T678" s="113"/>
      <c r="U678" s="113"/>
      <c r="V678" s="113"/>
      <c r="W678" s="113"/>
      <c r="X678" s="113"/>
      <c r="Y678" s="113"/>
      <c r="Z678" s="113"/>
    </row>
    <row r="679" spans="1:26" ht="13.5" customHeight="1">
      <c r="A679" s="113"/>
      <c r="B679" s="113"/>
      <c r="C679" s="113"/>
      <c r="D679" s="114"/>
      <c r="E679" s="115"/>
      <c r="F679" s="115"/>
      <c r="G679" s="115"/>
      <c r="H679" s="115"/>
      <c r="I679" s="115"/>
      <c r="J679" s="115"/>
      <c r="K679" s="113"/>
      <c r="L679" s="113"/>
      <c r="M679" s="113"/>
      <c r="N679" s="113"/>
      <c r="O679" s="113"/>
      <c r="P679" s="113"/>
      <c r="Q679" s="113"/>
      <c r="R679" s="113"/>
      <c r="S679" s="113"/>
      <c r="T679" s="113"/>
      <c r="U679" s="113"/>
      <c r="V679" s="113"/>
      <c r="W679" s="113"/>
      <c r="X679" s="113"/>
      <c r="Y679" s="113"/>
      <c r="Z679" s="113"/>
    </row>
    <row r="680" spans="1:26" ht="13.5" customHeight="1">
      <c r="A680" s="113"/>
      <c r="B680" s="113"/>
      <c r="C680" s="113"/>
      <c r="D680" s="114"/>
      <c r="E680" s="115"/>
      <c r="F680" s="115"/>
      <c r="G680" s="115"/>
      <c r="H680" s="115"/>
      <c r="I680" s="115"/>
      <c r="J680" s="115"/>
      <c r="K680" s="113"/>
      <c r="L680" s="113"/>
      <c r="M680" s="113"/>
      <c r="N680" s="113"/>
      <c r="O680" s="113"/>
      <c r="P680" s="113"/>
      <c r="Q680" s="113"/>
      <c r="R680" s="113"/>
      <c r="S680" s="113"/>
      <c r="T680" s="113"/>
      <c r="U680" s="113"/>
      <c r="V680" s="113"/>
      <c r="W680" s="113"/>
      <c r="X680" s="113"/>
      <c r="Y680" s="113"/>
      <c r="Z680" s="113"/>
    </row>
    <row r="681" spans="1:26" ht="13.5" customHeight="1">
      <c r="A681" s="113"/>
      <c r="B681" s="113"/>
      <c r="C681" s="113"/>
      <c r="D681" s="114"/>
      <c r="E681" s="115"/>
      <c r="F681" s="115"/>
      <c r="G681" s="115"/>
      <c r="H681" s="115"/>
      <c r="I681" s="115"/>
      <c r="J681" s="115"/>
      <c r="K681" s="113"/>
      <c r="L681" s="113"/>
      <c r="M681" s="113"/>
      <c r="N681" s="113"/>
      <c r="O681" s="113"/>
      <c r="P681" s="113"/>
      <c r="Q681" s="113"/>
      <c r="R681" s="113"/>
      <c r="S681" s="113"/>
      <c r="T681" s="113"/>
      <c r="U681" s="113"/>
      <c r="V681" s="113"/>
      <c r="W681" s="113"/>
      <c r="X681" s="113"/>
      <c r="Y681" s="113"/>
      <c r="Z681" s="113"/>
    </row>
    <row r="682" spans="1:26" ht="13.5" customHeight="1">
      <c r="A682" s="113"/>
      <c r="B682" s="113"/>
      <c r="C682" s="113"/>
      <c r="D682" s="114"/>
      <c r="E682" s="115"/>
      <c r="F682" s="115"/>
      <c r="G682" s="115"/>
      <c r="H682" s="115"/>
      <c r="I682" s="115"/>
      <c r="J682" s="115"/>
      <c r="K682" s="113"/>
      <c r="L682" s="113"/>
      <c r="M682" s="113"/>
      <c r="N682" s="113"/>
      <c r="O682" s="113"/>
      <c r="P682" s="113"/>
      <c r="Q682" s="113"/>
      <c r="R682" s="113"/>
      <c r="S682" s="113"/>
      <c r="T682" s="113"/>
      <c r="U682" s="113"/>
      <c r="V682" s="113"/>
      <c r="W682" s="113"/>
      <c r="X682" s="113"/>
      <c r="Y682" s="113"/>
      <c r="Z682" s="113"/>
    </row>
    <row r="683" spans="1:26" ht="13.5" customHeight="1">
      <c r="A683" s="113"/>
      <c r="B683" s="113"/>
      <c r="C683" s="113"/>
      <c r="D683" s="114"/>
      <c r="E683" s="115"/>
      <c r="F683" s="115"/>
      <c r="G683" s="115"/>
      <c r="H683" s="115"/>
      <c r="I683" s="115"/>
      <c r="J683" s="115"/>
      <c r="K683" s="113"/>
      <c r="L683" s="113"/>
      <c r="M683" s="113"/>
      <c r="N683" s="113"/>
      <c r="O683" s="113"/>
      <c r="P683" s="113"/>
      <c r="Q683" s="113"/>
      <c r="R683" s="113"/>
      <c r="S683" s="113"/>
      <c r="T683" s="113"/>
      <c r="U683" s="113"/>
      <c r="V683" s="113"/>
      <c r="W683" s="113"/>
      <c r="X683" s="113"/>
      <c r="Y683" s="113"/>
      <c r="Z683" s="113"/>
    </row>
    <row r="684" spans="1:26" ht="13.5" customHeight="1">
      <c r="A684" s="113"/>
      <c r="B684" s="113"/>
      <c r="C684" s="113"/>
      <c r="D684" s="114"/>
      <c r="E684" s="115"/>
      <c r="F684" s="115"/>
      <c r="G684" s="115"/>
      <c r="H684" s="115"/>
      <c r="I684" s="115"/>
      <c r="J684" s="115"/>
      <c r="K684" s="113"/>
      <c r="L684" s="113"/>
      <c r="M684" s="113"/>
      <c r="N684" s="113"/>
      <c r="O684" s="113"/>
      <c r="P684" s="113"/>
      <c r="Q684" s="113"/>
      <c r="R684" s="113"/>
      <c r="S684" s="113"/>
      <c r="T684" s="113"/>
      <c r="U684" s="113"/>
      <c r="V684" s="113"/>
      <c r="W684" s="113"/>
      <c r="X684" s="113"/>
      <c r="Y684" s="113"/>
      <c r="Z684" s="113"/>
    </row>
    <row r="685" spans="1:26" ht="13.5" customHeight="1">
      <c r="A685" s="113"/>
      <c r="B685" s="113"/>
      <c r="C685" s="113"/>
      <c r="D685" s="114"/>
      <c r="E685" s="115"/>
      <c r="F685" s="115"/>
      <c r="G685" s="115"/>
      <c r="H685" s="115"/>
      <c r="I685" s="115"/>
      <c r="J685" s="115"/>
      <c r="K685" s="113"/>
      <c r="L685" s="113"/>
      <c r="M685" s="113"/>
      <c r="N685" s="113"/>
      <c r="O685" s="113"/>
      <c r="P685" s="113"/>
      <c r="Q685" s="113"/>
      <c r="R685" s="113"/>
      <c r="S685" s="113"/>
      <c r="T685" s="113"/>
      <c r="U685" s="113"/>
      <c r="V685" s="113"/>
      <c r="W685" s="113"/>
      <c r="X685" s="113"/>
      <c r="Y685" s="113"/>
      <c r="Z685" s="113"/>
    </row>
    <row r="686" spans="1:26" ht="13.5" customHeight="1">
      <c r="A686" s="113"/>
      <c r="B686" s="113"/>
      <c r="C686" s="113"/>
      <c r="D686" s="114"/>
      <c r="E686" s="115"/>
      <c r="F686" s="115"/>
      <c r="G686" s="115"/>
      <c r="H686" s="115"/>
      <c r="I686" s="115"/>
      <c r="J686" s="115"/>
      <c r="K686" s="113"/>
      <c r="L686" s="113"/>
      <c r="M686" s="113"/>
      <c r="N686" s="113"/>
      <c r="O686" s="113"/>
      <c r="P686" s="113"/>
      <c r="Q686" s="113"/>
      <c r="R686" s="113"/>
      <c r="S686" s="113"/>
      <c r="T686" s="113"/>
      <c r="U686" s="113"/>
      <c r="V686" s="113"/>
      <c r="W686" s="113"/>
      <c r="X686" s="113"/>
      <c r="Y686" s="113"/>
      <c r="Z686" s="113"/>
    </row>
    <row r="687" spans="1:26" ht="13.5" customHeight="1">
      <c r="A687" s="113"/>
      <c r="B687" s="113"/>
      <c r="C687" s="113"/>
      <c r="D687" s="114"/>
      <c r="E687" s="115"/>
      <c r="F687" s="115"/>
      <c r="G687" s="115"/>
      <c r="H687" s="115"/>
      <c r="I687" s="115"/>
      <c r="J687" s="115"/>
      <c r="K687" s="113"/>
      <c r="L687" s="113"/>
      <c r="M687" s="113"/>
      <c r="N687" s="113"/>
      <c r="O687" s="113"/>
      <c r="P687" s="113"/>
      <c r="Q687" s="113"/>
      <c r="R687" s="113"/>
      <c r="S687" s="113"/>
      <c r="T687" s="113"/>
      <c r="U687" s="113"/>
      <c r="V687" s="113"/>
      <c r="W687" s="113"/>
      <c r="X687" s="113"/>
      <c r="Y687" s="113"/>
      <c r="Z687" s="113"/>
    </row>
    <row r="688" spans="1:26" ht="13.5" customHeight="1">
      <c r="A688" s="113"/>
      <c r="B688" s="113"/>
      <c r="C688" s="113"/>
      <c r="D688" s="114"/>
      <c r="E688" s="115"/>
      <c r="F688" s="115"/>
      <c r="G688" s="115"/>
      <c r="H688" s="115"/>
      <c r="I688" s="115"/>
      <c r="J688" s="115"/>
      <c r="K688" s="113"/>
      <c r="L688" s="113"/>
      <c r="M688" s="113"/>
      <c r="N688" s="113"/>
      <c r="O688" s="113"/>
      <c r="P688" s="113"/>
      <c r="Q688" s="113"/>
      <c r="R688" s="113"/>
      <c r="S688" s="113"/>
      <c r="T688" s="113"/>
      <c r="U688" s="113"/>
      <c r="V688" s="113"/>
      <c r="W688" s="113"/>
      <c r="X688" s="113"/>
      <c r="Y688" s="113"/>
      <c r="Z688" s="113"/>
    </row>
    <row r="689" spans="1:26" ht="13.5" customHeight="1">
      <c r="A689" s="113"/>
      <c r="B689" s="113"/>
      <c r="C689" s="113"/>
      <c r="D689" s="114"/>
      <c r="E689" s="115"/>
      <c r="F689" s="115"/>
      <c r="G689" s="115"/>
      <c r="H689" s="115"/>
      <c r="I689" s="115"/>
      <c r="J689" s="115"/>
      <c r="K689" s="113"/>
      <c r="L689" s="113"/>
      <c r="M689" s="113"/>
      <c r="N689" s="113"/>
      <c r="O689" s="113"/>
      <c r="P689" s="113"/>
      <c r="Q689" s="113"/>
      <c r="R689" s="113"/>
      <c r="S689" s="113"/>
      <c r="T689" s="113"/>
      <c r="U689" s="113"/>
      <c r="V689" s="113"/>
      <c r="W689" s="113"/>
      <c r="X689" s="113"/>
      <c r="Y689" s="113"/>
      <c r="Z689" s="113"/>
    </row>
    <row r="690" spans="1:26" ht="13.5" customHeight="1">
      <c r="A690" s="113"/>
      <c r="B690" s="113"/>
      <c r="C690" s="113"/>
      <c r="D690" s="114"/>
      <c r="E690" s="115"/>
      <c r="F690" s="115"/>
      <c r="G690" s="115"/>
      <c r="H690" s="115"/>
      <c r="I690" s="115"/>
      <c r="J690" s="115"/>
      <c r="K690" s="113"/>
      <c r="L690" s="113"/>
      <c r="M690" s="113"/>
      <c r="N690" s="113"/>
      <c r="O690" s="113"/>
      <c r="P690" s="113"/>
      <c r="Q690" s="113"/>
      <c r="R690" s="113"/>
      <c r="S690" s="113"/>
      <c r="T690" s="113"/>
      <c r="U690" s="113"/>
      <c r="V690" s="113"/>
      <c r="W690" s="113"/>
      <c r="X690" s="113"/>
      <c r="Y690" s="113"/>
      <c r="Z690" s="113"/>
    </row>
    <row r="691" spans="1:26" ht="13.5" customHeight="1">
      <c r="A691" s="113"/>
      <c r="B691" s="113"/>
      <c r="C691" s="113"/>
      <c r="D691" s="114"/>
      <c r="E691" s="115"/>
      <c r="F691" s="115"/>
      <c r="G691" s="115"/>
      <c r="H691" s="115"/>
      <c r="I691" s="115"/>
      <c r="J691" s="115"/>
      <c r="K691" s="113"/>
      <c r="L691" s="113"/>
      <c r="M691" s="113"/>
      <c r="N691" s="113"/>
      <c r="O691" s="113"/>
      <c r="P691" s="113"/>
      <c r="Q691" s="113"/>
      <c r="R691" s="113"/>
      <c r="S691" s="113"/>
      <c r="T691" s="113"/>
      <c r="U691" s="113"/>
      <c r="V691" s="113"/>
      <c r="W691" s="113"/>
      <c r="X691" s="113"/>
      <c r="Y691" s="113"/>
      <c r="Z691" s="113"/>
    </row>
    <row r="692" spans="1:26" ht="13.5" customHeight="1">
      <c r="A692" s="113"/>
      <c r="B692" s="113"/>
      <c r="C692" s="113"/>
      <c r="D692" s="114"/>
      <c r="E692" s="115"/>
      <c r="F692" s="115"/>
      <c r="G692" s="115"/>
      <c r="H692" s="115"/>
      <c r="I692" s="115"/>
      <c r="J692" s="115"/>
      <c r="K692" s="113"/>
      <c r="L692" s="113"/>
      <c r="M692" s="113"/>
      <c r="N692" s="113"/>
      <c r="O692" s="113"/>
      <c r="P692" s="113"/>
      <c r="Q692" s="113"/>
      <c r="R692" s="113"/>
      <c r="S692" s="113"/>
      <c r="T692" s="113"/>
      <c r="U692" s="113"/>
      <c r="V692" s="113"/>
      <c r="W692" s="113"/>
      <c r="X692" s="113"/>
      <c r="Y692" s="113"/>
      <c r="Z692" s="113"/>
    </row>
    <row r="693" spans="1:26" ht="13.5" customHeight="1">
      <c r="A693" s="113"/>
      <c r="B693" s="113"/>
      <c r="C693" s="113"/>
      <c r="D693" s="114"/>
      <c r="E693" s="115"/>
      <c r="F693" s="115"/>
      <c r="G693" s="115"/>
      <c r="H693" s="115"/>
      <c r="I693" s="115"/>
      <c r="J693" s="115"/>
      <c r="K693" s="113"/>
      <c r="L693" s="113"/>
      <c r="M693" s="113"/>
      <c r="N693" s="113"/>
      <c r="O693" s="113"/>
      <c r="P693" s="113"/>
      <c r="Q693" s="113"/>
      <c r="R693" s="113"/>
      <c r="S693" s="113"/>
      <c r="T693" s="113"/>
      <c r="U693" s="113"/>
      <c r="V693" s="113"/>
      <c r="W693" s="113"/>
      <c r="X693" s="113"/>
      <c r="Y693" s="113"/>
      <c r="Z693" s="113"/>
    </row>
    <row r="694" spans="1:26" ht="13.5" customHeight="1">
      <c r="A694" s="113"/>
      <c r="B694" s="113"/>
      <c r="C694" s="113"/>
      <c r="D694" s="114"/>
      <c r="E694" s="115"/>
      <c r="F694" s="115"/>
      <c r="G694" s="115"/>
      <c r="H694" s="115"/>
      <c r="I694" s="115"/>
      <c r="J694" s="115"/>
      <c r="K694" s="113"/>
      <c r="L694" s="113"/>
      <c r="M694" s="113"/>
      <c r="N694" s="113"/>
      <c r="O694" s="113"/>
      <c r="P694" s="113"/>
      <c r="Q694" s="113"/>
      <c r="R694" s="113"/>
      <c r="S694" s="113"/>
      <c r="T694" s="113"/>
      <c r="U694" s="113"/>
      <c r="V694" s="113"/>
      <c r="W694" s="113"/>
      <c r="X694" s="113"/>
      <c r="Y694" s="113"/>
      <c r="Z694" s="113"/>
    </row>
    <row r="695" spans="1:26" ht="13.5" customHeight="1">
      <c r="A695" s="113"/>
      <c r="B695" s="113"/>
      <c r="C695" s="113"/>
      <c r="D695" s="114"/>
      <c r="E695" s="115"/>
      <c r="F695" s="115"/>
      <c r="G695" s="115"/>
      <c r="H695" s="115"/>
      <c r="I695" s="115"/>
      <c r="J695" s="115"/>
      <c r="K695" s="113"/>
      <c r="L695" s="113"/>
      <c r="M695" s="113"/>
      <c r="N695" s="113"/>
      <c r="O695" s="113"/>
      <c r="P695" s="113"/>
      <c r="Q695" s="113"/>
      <c r="R695" s="113"/>
      <c r="S695" s="113"/>
      <c r="T695" s="113"/>
      <c r="U695" s="113"/>
      <c r="V695" s="113"/>
      <c r="W695" s="113"/>
      <c r="X695" s="113"/>
      <c r="Y695" s="113"/>
      <c r="Z695" s="113"/>
    </row>
    <row r="696" spans="1:26" ht="13.5" customHeight="1">
      <c r="A696" s="113"/>
      <c r="B696" s="113"/>
      <c r="C696" s="113"/>
      <c r="D696" s="114"/>
      <c r="E696" s="115"/>
      <c r="F696" s="115"/>
      <c r="G696" s="115"/>
      <c r="H696" s="115"/>
      <c r="I696" s="115"/>
      <c r="J696" s="115"/>
      <c r="K696" s="113"/>
      <c r="L696" s="113"/>
      <c r="M696" s="113"/>
      <c r="N696" s="113"/>
      <c r="O696" s="113"/>
      <c r="P696" s="113"/>
      <c r="Q696" s="113"/>
      <c r="R696" s="113"/>
      <c r="S696" s="113"/>
      <c r="T696" s="113"/>
      <c r="U696" s="113"/>
      <c r="V696" s="113"/>
      <c r="W696" s="113"/>
      <c r="X696" s="113"/>
      <c r="Y696" s="113"/>
      <c r="Z696" s="113"/>
    </row>
    <row r="697" spans="1:26" ht="13.5" customHeight="1">
      <c r="A697" s="113"/>
      <c r="B697" s="113"/>
      <c r="C697" s="113"/>
      <c r="D697" s="114"/>
      <c r="E697" s="115"/>
      <c r="F697" s="115"/>
      <c r="G697" s="115"/>
      <c r="H697" s="115"/>
      <c r="I697" s="115"/>
      <c r="J697" s="115"/>
      <c r="K697" s="113"/>
      <c r="L697" s="113"/>
      <c r="M697" s="113"/>
      <c r="N697" s="113"/>
      <c r="O697" s="113"/>
      <c r="P697" s="113"/>
      <c r="Q697" s="113"/>
      <c r="R697" s="113"/>
      <c r="S697" s="113"/>
      <c r="T697" s="113"/>
      <c r="U697" s="113"/>
      <c r="V697" s="113"/>
      <c r="W697" s="113"/>
      <c r="X697" s="113"/>
      <c r="Y697" s="113"/>
      <c r="Z697" s="113"/>
    </row>
    <row r="698" spans="1:26" ht="13.5" customHeight="1">
      <c r="A698" s="113"/>
      <c r="B698" s="113"/>
      <c r="C698" s="113"/>
      <c r="D698" s="114"/>
      <c r="E698" s="115"/>
      <c r="F698" s="115"/>
      <c r="G698" s="115"/>
      <c r="H698" s="115"/>
      <c r="I698" s="115"/>
      <c r="J698" s="115"/>
      <c r="K698" s="113"/>
      <c r="L698" s="113"/>
      <c r="M698" s="113"/>
      <c r="N698" s="113"/>
      <c r="O698" s="113"/>
      <c r="P698" s="113"/>
      <c r="Q698" s="113"/>
      <c r="R698" s="113"/>
      <c r="S698" s="113"/>
      <c r="T698" s="113"/>
      <c r="U698" s="113"/>
      <c r="V698" s="113"/>
      <c r="W698" s="113"/>
      <c r="X698" s="113"/>
      <c r="Y698" s="113"/>
      <c r="Z698" s="113"/>
    </row>
    <row r="699" spans="1:26" ht="13.5" customHeight="1">
      <c r="A699" s="113"/>
      <c r="B699" s="113"/>
      <c r="C699" s="113"/>
      <c r="D699" s="114"/>
      <c r="E699" s="115"/>
      <c r="F699" s="115"/>
      <c r="G699" s="115"/>
      <c r="H699" s="115"/>
      <c r="I699" s="115"/>
      <c r="J699" s="115"/>
      <c r="K699" s="113"/>
      <c r="L699" s="113"/>
      <c r="M699" s="113"/>
      <c r="N699" s="113"/>
      <c r="O699" s="113"/>
      <c r="P699" s="113"/>
      <c r="Q699" s="113"/>
      <c r="R699" s="113"/>
      <c r="S699" s="113"/>
      <c r="T699" s="113"/>
      <c r="U699" s="113"/>
      <c r="V699" s="113"/>
      <c r="W699" s="113"/>
      <c r="X699" s="113"/>
      <c r="Y699" s="113"/>
      <c r="Z699" s="113"/>
    </row>
    <row r="700" spans="1:26" ht="13.5" customHeight="1">
      <c r="A700" s="113"/>
      <c r="B700" s="113"/>
      <c r="C700" s="113"/>
      <c r="D700" s="114"/>
      <c r="E700" s="115"/>
      <c r="F700" s="115"/>
      <c r="G700" s="115"/>
      <c r="H700" s="115"/>
      <c r="I700" s="115"/>
      <c r="J700" s="115"/>
      <c r="K700" s="113"/>
      <c r="L700" s="113"/>
      <c r="M700" s="113"/>
      <c r="N700" s="113"/>
      <c r="O700" s="113"/>
      <c r="P700" s="113"/>
      <c r="Q700" s="113"/>
      <c r="R700" s="113"/>
      <c r="S700" s="113"/>
      <c r="T700" s="113"/>
      <c r="U700" s="113"/>
      <c r="V700" s="113"/>
      <c r="W700" s="113"/>
      <c r="X700" s="113"/>
      <c r="Y700" s="113"/>
      <c r="Z700" s="113"/>
    </row>
    <row r="701" spans="1:26" ht="13.5" customHeight="1">
      <c r="A701" s="113"/>
      <c r="B701" s="113"/>
      <c r="C701" s="113"/>
      <c r="D701" s="114"/>
      <c r="E701" s="115"/>
      <c r="F701" s="115"/>
      <c r="G701" s="115"/>
      <c r="H701" s="115"/>
      <c r="I701" s="115"/>
      <c r="J701" s="115"/>
      <c r="K701" s="113"/>
      <c r="L701" s="113"/>
      <c r="M701" s="113"/>
      <c r="N701" s="113"/>
      <c r="O701" s="113"/>
      <c r="P701" s="113"/>
      <c r="Q701" s="113"/>
      <c r="R701" s="113"/>
      <c r="S701" s="113"/>
      <c r="T701" s="113"/>
      <c r="U701" s="113"/>
      <c r="V701" s="113"/>
      <c r="W701" s="113"/>
      <c r="X701" s="113"/>
      <c r="Y701" s="113"/>
      <c r="Z701" s="113"/>
    </row>
    <row r="702" spans="1:26" ht="13.5" customHeight="1">
      <c r="A702" s="113"/>
      <c r="B702" s="113"/>
      <c r="C702" s="113"/>
      <c r="D702" s="114"/>
      <c r="E702" s="115"/>
      <c r="F702" s="115"/>
      <c r="G702" s="115"/>
      <c r="H702" s="115"/>
      <c r="I702" s="115"/>
      <c r="J702" s="115"/>
      <c r="K702" s="113"/>
      <c r="L702" s="113"/>
      <c r="M702" s="113"/>
      <c r="N702" s="113"/>
      <c r="O702" s="113"/>
      <c r="P702" s="113"/>
      <c r="Q702" s="113"/>
      <c r="R702" s="113"/>
      <c r="S702" s="113"/>
      <c r="T702" s="113"/>
      <c r="U702" s="113"/>
      <c r="V702" s="113"/>
      <c r="W702" s="113"/>
      <c r="X702" s="113"/>
      <c r="Y702" s="113"/>
      <c r="Z702" s="113"/>
    </row>
    <row r="703" spans="1:26" ht="13.5" customHeight="1">
      <c r="A703" s="113"/>
      <c r="B703" s="113"/>
      <c r="C703" s="113"/>
      <c r="D703" s="114"/>
      <c r="E703" s="115"/>
      <c r="F703" s="115"/>
      <c r="G703" s="115"/>
      <c r="H703" s="115"/>
      <c r="I703" s="115"/>
      <c r="J703" s="115"/>
      <c r="K703" s="113"/>
      <c r="L703" s="113"/>
      <c r="M703" s="113"/>
      <c r="N703" s="113"/>
      <c r="O703" s="113"/>
      <c r="P703" s="113"/>
      <c r="Q703" s="113"/>
      <c r="R703" s="113"/>
      <c r="S703" s="113"/>
      <c r="T703" s="113"/>
      <c r="U703" s="113"/>
      <c r="V703" s="113"/>
      <c r="W703" s="113"/>
      <c r="X703" s="113"/>
      <c r="Y703" s="113"/>
      <c r="Z703" s="113"/>
    </row>
    <row r="704" spans="1:26" ht="13.5" customHeight="1">
      <c r="A704" s="113"/>
      <c r="B704" s="113"/>
      <c r="C704" s="113"/>
      <c r="D704" s="114"/>
      <c r="E704" s="115"/>
      <c r="F704" s="115"/>
      <c r="G704" s="115"/>
      <c r="H704" s="115"/>
      <c r="I704" s="115"/>
      <c r="J704" s="115"/>
      <c r="K704" s="113"/>
      <c r="L704" s="113"/>
      <c r="M704" s="113"/>
      <c r="N704" s="113"/>
      <c r="O704" s="113"/>
      <c r="P704" s="113"/>
      <c r="Q704" s="113"/>
      <c r="R704" s="113"/>
      <c r="S704" s="113"/>
      <c r="T704" s="113"/>
      <c r="U704" s="113"/>
      <c r="V704" s="113"/>
      <c r="W704" s="113"/>
      <c r="X704" s="113"/>
      <c r="Y704" s="113"/>
      <c r="Z704" s="113"/>
    </row>
    <row r="705" spans="1:26" ht="13.5" customHeight="1">
      <c r="A705" s="113"/>
      <c r="B705" s="113"/>
      <c r="C705" s="113"/>
      <c r="D705" s="114"/>
      <c r="E705" s="115"/>
      <c r="F705" s="115"/>
      <c r="G705" s="115"/>
      <c r="H705" s="115"/>
      <c r="I705" s="115"/>
      <c r="J705" s="115"/>
      <c r="K705" s="113"/>
      <c r="L705" s="113"/>
      <c r="M705" s="113"/>
      <c r="N705" s="113"/>
      <c r="O705" s="113"/>
      <c r="P705" s="113"/>
      <c r="Q705" s="113"/>
      <c r="R705" s="113"/>
      <c r="S705" s="113"/>
      <c r="T705" s="113"/>
      <c r="U705" s="113"/>
      <c r="V705" s="113"/>
      <c r="W705" s="113"/>
      <c r="X705" s="113"/>
      <c r="Y705" s="113"/>
      <c r="Z705" s="113"/>
    </row>
    <row r="706" spans="1:26" ht="13.5" customHeight="1">
      <c r="A706" s="113"/>
      <c r="B706" s="113"/>
      <c r="C706" s="113"/>
      <c r="D706" s="114"/>
      <c r="E706" s="115"/>
      <c r="F706" s="115"/>
      <c r="G706" s="115"/>
      <c r="H706" s="115"/>
      <c r="I706" s="115"/>
      <c r="J706" s="115"/>
      <c r="K706" s="113"/>
      <c r="L706" s="113"/>
      <c r="M706" s="113"/>
      <c r="N706" s="113"/>
      <c r="O706" s="113"/>
      <c r="P706" s="113"/>
      <c r="Q706" s="113"/>
      <c r="R706" s="113"/>
      <c r="S706" s="113"/>
      <c r="T706" s="113"/>
      <c r="U706" s="113"/>
      <c r="V706" s="113"/>
      <c r="W706" s="113"/>
      <c r="X706" s="113"/>
      <c r="Y706" s="113"/>
      <c r="Z706" s="113"/>
    </row>
    <row r="707" spans="1:26" ht="13.5" customHeight="1">
      <c r="A707" s="113"/>
      <c r="B707" s="113"/>
      <c r="C707" s="113"/>
      <c r="D707" s="114"/>
      <c r="E707" s="115"/>
      <c r="F707" s="115"/>
      <c r="G707" s="115"/>
      <c r="H707" s="115"/>
      <c r="I707" s="115"/>
      <c r="J707" s="115"/>
      <c r="K707" s="113"/>
      <c r="L707" s="113"/>
      <c r="M707" s="113"/>
      <c r="N707" s="113"/>
      <c r="O707" s="113"/>
      <c r="P707" s="113"/>
      <c r="Q707" s="113"/>
      <c r="R707" s="113"/>
      <c r="S707" s="113"/>
      <c r="T707" s="113"/>
      <c r="U707" s="113"/>
      <c r="V707" s="113"/>
      <c r="W707" s="113"/>
      <c r="X707" s="113"/>
      <c r="Y707" s="113"/>
      <c r="Z707" s="113"/>
    </row>
    <row r="708" spans="1:26" ht="13.5" customHeight="1">
      <c r="A708" s="113"/>
      <c r="B708" s="113"/>
      <c r="C708" s="113"/>
      <c r="D708" s="114"/>
      <c r="E708" s="115"/>
      <c r="F708" s="115"/>
      <c r="G708" s="115"/>
      <c r="H708" s="115"/>
      <c r="I708" s="115"/>
      <c r="J708" s="115"/>
      <c r="K708" s="113"/>
      <c r="L708" s="113"/>
      <c r="M708" s="113"/>
      <c r="N708" s="113"/>
      <c r="O708" s="113"/>
      <c r="P708" s="113"/>
      <c r="Q708" s="113"/>
      <c r="R708" s="113"/>
      <c r="S708" s="113"/>
      <c r="T708" s="113"/>
      <c r="U708" s="113"/>
      <c r="V708" s="113"/>
      <c r="W708" s="113"/>
      <c r="X708" s="113"/>
      <c r="Y708" s="113"/>
      <c r="Z708" s="113"/>
    </row>
    <row r="709" spans="1:26" ht="13.5" customHeight="1">
      <c r="A709" s="113"/>
      <c r="B709" s="113"/>
      <c r="C709" s="113"/>
      <c r="D709" s="114"/>
      <c r="E709" s="115"/>
      <c r="F709" s="115"/>
      <c r="G709" s="115"/>
      <c r="H709" s="115"/>
      <c r="I709" s="115"/>
      <c r="J709" s="115"/>
      <c r="K709" s="113"/>
      <c r="L709" s="113"/>
      <c r="M709" s="113"/>
      <c r="N709" s="113"/>
      <c r="O709" s="113"/>
      <c r="P709" s="113"/>
      <c r="Q709" s="113"/>
      <c r="R709" s="113"/>
      <c r="S709" s="113"/>
      <c r="T709" s="113"/>
      <c r="U709" s="113"/>
      <c r="V709" s="113"/>
      <c r="W709" s="113"/>
      <c r="X709" s="113"/>
      <c r="Y709" s="113"/>
      <c r="Z709" s="113"/>
    </row>
    <row r="710" spans="1:26" ht="13.5" customHeight="1">
      <c r="A710" s="113"/>
      <c r="B710" s="113"/>
      <c r="C710" s="113"/>
      <c r="D710" s="114"/>
      <c r="E710" s="115"/>
      <c r="F710" s="115"/>
      <c r="G710" s="115"/>
      <c r="H710" s="115"/>
      <c r="I710" s="115"/>
      <c r="J710" s="115"/>
      <c r="K710" s="113"/>
      <c r="L710" s="113"/>
      <c r="M710" s="113"/>
      <c r="N710" s="113"/>
      <c r="O710" s="113"/>
      <c r="P710" s="113"/>
      <c r="Q710" s="113"/>
      <c r="R710" s="113"/>
      <c r="S710" s="113"/>
      <c r="T710" s="113"/>
      <c r="U710" s="113"/>
      <c r="V710" s="113"/>
      <c r="W710" s="113"/>
      <c r="X710" s="113"/>
      <c r="Y710" s="113"/>
      <c r="Z710" s="113"/>
    </row>
    <row r="711" spans="1:26" ht="13.5" customHeight="1">
      <c r="A711" s="113"/>
      <c r="B711" s="113"/>
      <c r="C711" s="113"/>
      <c r="D711" s="114"/>
      <c r="E711" s="115"/>
      <c r="F711" s="115"/>
      <c r="G711" s="115"/>
      <c r="H711" s="115"/>
      <c r="I711" s="115"/>
      <c r="J711" s="115"/>
      <c r="K711" s="113"/>
      <c r="L711" s="113"/>
      <c r="M711" s="113"/>
      <c r="N711" s="113"/>
      <c r="O711" s="113"/>
      <c r="P711" s="113"/>
      <c r="Q711" s="113"/>
      <c r="R711" s="113"/>
      <c r="S711" s="113"/>
      <c r="T711" s="113"/>
      <c r="U711" s="113"/>
      <c r="V711" s="113"/>
      <c r="W711" s="113"/>
      <c r="X711" s="113"/>
      <c r="Y711" s="113"/>
      <c r="Z711" s="113"/>
    </row>
    <row r="712" spans="1:26" ht="13.5" customHeight="1">
      <c r="A712" s="113"/>
      <c r="B712" s="113"/>
      <c r="C712" s="113"/>
      <c r="D712" s="114"/>
      <c r="E712" s="115"/>
      <c r="F712" s="115"/>
      <c r="G712" s="115"/>
      <c r="H712" s="115"/>
      <c r="I712" s="115"/>
      <c r="J712" s="115"/>
      <c r="K712" s="113"/>
      <c r="L712" s="113"/>
      <c r="M712" s="113"/>
      <c r="N712" s="113"/>
      <c r="O712" s="113"/>
      <c r="P712" s="113"/>
      <c r="Q712" s="113"/>
      <c r="R712" s="113"/>
      <c r="S712" s="113"/>
      <c r="T712" s="113"/>
      <c r="U712" s="113"/>
      <c r="V712" s="113"/>
      <c r="W712" s="113"/>
      <c r="X712" s="113"/>
      <c r="Y712" s="113"/>
      <c r="Z712" s="113"/>
    </row>
    <row r="713" spans="1:26" ht="13.5" customHeight="1">
      <c r="A713" s="113"/>
      <c r="B713" s="113"/>
      <c r="C713" s="113"/>
      <c r="D713" s="114"/>
      <c r="E713" s="115"/>
      <c r="F713" s="115"/>
      <c r="G713" s="115"/>
      <c r="H713" s="115"/>
      <c r="I713" s="115"/>
      <c r="J713" s="115"/>
      <c r="K713" s="113"/>
      <c r="L713" s="113"/>
      <c r="M713" s="113"/>
      <c r="N713" s="113"/>
      <c r="O713" s="113"/>
      <c r="P713" s="113"/>
      <c r="Q713" s="113"/>
      <c r="R713" s="113"/>
      <c r="S713" s="113"/>
      <c r="T713" s="113"/>
      <c r="U713" s="113"/>
      <c r="V713" s="113"/>
      <c r="W713" s="113"/>
      <c r="X713" s="113"/>
      <c r="Y713" s="113"/>
      <c r="Z713" s="113"/>
    </row>
    <row r="714" spans="1:26" ht="13.5" customHeight="1">
      <c r="A714" s="113"/>
      <c r="B714" s="113"/>
      <c r="C714" s="113"/>
      <c r="D714" s="114"/>
      <c r="E714" s="115"/>
      <c r="F714" s="115"/>
      <c r="G714" s="115"/>
      <c r="H714" s="115"/>
      <c r="I714" s="115"/>
      <c r="J714" s="115"/>
      <c r="K714" s="113"/>
      <c r="L714" s="113"/>
      <c r="M714" s="113"/>
      <c r="N714" s="113"/>
      <c r="O714" s="113"/>
      <c r="P714" s="113"/>
      <c r="Q714" s="113"/>
      <c r="R714" s="113"/>
      <c r="S714" s="113"/>
      <c r="T714" s="113"/>
      <c r="U714" s="113"/>
      <c r="V714" s="113"/>
      <c r="W714" s="113"/>
      <c r="X714" s="113"/>
      <c r="Y714" s="113"/>
      <c r="Z714" s="113"/>
    </row>
    <row r="715" spans="1:26" ht="13.5" customHeight="1">
      <c r="A715" s="113"/>
      <c r="B715" s="113"/>
      <c r="C715" s="113"/>
      <c r="D715" s="114"/>
      <c r="E715" s="115"/>
      <c r="F715" s="115"/>
      <c r="G715" s="115"/>
      <c r="H715" s="115"/>
      <c r="I715" s="115"/>
      <c r="J715" s="115"/>
      <c r="K715" s="113"/>
      <c r="L715" s="113"/>
      <c r="M715" s="113"/>
      <c r="N715" s="113"/>
      <c r="O715" s="113"/>
      <c r="P715" s="113"/>
      <c r="Q715" s="113"/>
      <c r="R715" s="113"/>
      <c r="S715" s="113"/>
      <c r="T715" s="113"/>
      <c r="U715" s="113"/>
      <c r="V715" s="113"/>
      <c r="W715" s="113"/>
      <c r="X715" s="113"/>
      <c r="Y715" s="113"/>
      <c r="Z715" s="113"/>
    </row>
    <row r="716" spans="1:26" ht="13.5" customHeight="1">
      <c r="A716" s="113"/>
      <c r="B716" s="113"/>
      <c r="C716" s="113"/>
      <c r="D716" s="114"/>
      <c r="E716" s="115"/>
      <c r="F716" s="115"/>
      <c r="G716" s="115"/>
      <c r="H716" s="115"/>
      <c r="I716" s="115"/>
      <c r="J716" s="115"/>
      <c r="K716" s="113"/>
      <c r="L716" s="113"/>
      <c r="M716" s="113"/>
      <c r="N716" s="113"/>
      <c r="O716" s="113"/>
      <c r="P716" s="113"/>
      <c r="Q716" s="113"/>
      <c r="R716" s="113"/>
      <c r="S716" s="113"/>
      <c r="T716" s="113"/>
      <c r="U716" s="113"/>
      <c r="V716" s="113"/>
      <c r="W716" s="113"/>
      <c r="X716" s="113"/>
      <c r="Y716" s="113"/>
      <c r="Z716" s="113"/>
    </row>
    <row r="717" spans="1:26" ht="13.5" customHeight="1">
      <c r="A717" s="113"/>
      <c r="B717" s="113"/>
      <c r="C717" s="113"/>
      <c r="D717" s="114"/>
      <c r="E717" s="115"/>
      <c r="F717" s="115"/>
      <c r="G717" s="115"/>
      <c r="H717" s="115"/>
      <c r="I717" s="115"/>
      <c r="J717" s="115"/>
      <c r="K717" s="113"/>
      <c r="L717" s="113"/>
      <c r="M717" s="113"/>
      <c r="N717" s="113"/>
      <c r="O717" s="113"/>
      <c r="P717" s="113"/>
      <c r="Q717" s="113"/>
      <c r="R717" s="113"/>
      <c r="S717" s="113"/>
      <c r="T717" s="113"/>
      <c r="U717" s="113"/>
      <c r="V717" s="113"/>
      <c r="W717" s="113"/>
      <c r="X717" s="113"/>
      <c r="Y717" s="113"/>
      <c r="Z717" s="113"/>
    </row>
    <row r="718" spans="1:26" ht="13.5" customHeight="1">
      <c r="A718" s="113"/>
      <c r="B718" s="113"/>
      <c r="C718" s="113"/>
      <c r="D718" s="114"/>
      <c r="E718" s="115"/>
      <c r="F718" s="115"/>
      <c r="G718" s="115"/>
      <c r="H718" s="115"/>
      <c r="I718" s="115"/>
      <c r="J718" s="115"/>
      <c r="K718" s="113"/>
      <c r="L718" s="113"/>
      <c r="M718" s="113"/>
      <c r="N718" s="113"/>
      <c r="O718" s="113"/>
      <c r="P718" s="113"/>
      <c r="Q718" s="113"/>
      <c r="R718" s="113"/>
      <c r="S718" s="113"/>
      <c r="T718" s="113"/>
      <c r="U718" s="113"/>
      <c r="V718" s="113"/>
      <c r="W718" s="113"/>
      <c r="X718" s="113"/>
      <c r="Y718" s="113"/>
      <c r="Z718" s="113"/>
    </row>
    <row r="719" spans="1:26" ht="13.5" customHeight="1">
      <c r="A719" s="113"/>
      <c r="B719" s="113"/>
      <c r="C719" s="113"/>
      <c r="D719" s="114"/>
      <c r="E719" s="115"/>
      <c r="F719" s="115"/>
      <c r="G719" s="115"/>
      <c r="H719" s="115"/>
      <c r="I719" s="115"/>
      <c r="J719" s="115"/>
      <c r="K719" s="113"/>
      <c r="L719" s="113"/>
      <c r="M719" s="113"/>
      <c r="N719" s="113"/>
      <c r="O719" s="113"/>
      <c r="P719" s="113"/>
      <c r="Q719" s="113"/>
      <c r="R719" s="113"/>
      <c r="S719" s="113"/>
      <c r="T719" s="113"/>
      <c r="U719" s="113"/>
      <c r="V719" s="113"/>
      <c r="W719" s="113"/>
      <c r="X719" s="113"/>
      <c r="Y719" s="113"/>
      <c r="Z719" s="113"/>
    </row>
    <row r="720" spans="1:26" ht="13.5" customHeight="1">
      <c r="A720" s="113"/>
      <c r="B720" s="113"/>
      <c r="C720" s="113"/>
      <c r="D720" s="114"/>
      <c r="E720" s="115"/>
      <c r="F720" s="115"/>
      <c r="G720" s="115"/>
      <c r="H720" s="115"/>
      <c r="I720" s="115"/>
      <c r="J720" s="115"/>
      <c r="K720" s="113"/>
      <c r="L720" s="113"/>
      <c r="M720" s="113"/>
      <c r="N720" s="113"/>
      <c r="O720" s="113"/>
      <c r="P720" s="113"/>
      <c r="Q720" s="113"/>
      <c r="R720" s="113"/>
      <c r="S720" s="113"/>
      <c r="T720" s="113"/>
      <c r="U720" s="113"/>
      <c r="V720" s="113"/>
      <c r="W720" s="113"/>
      <c r="X720" s="113"/>
      <c r="Y720" s="113"/>
      <c r="Z720" s="113"/>
    </row>
    <row r="721" spans="1:26" ht="13.5" customHeight="1">
      <c r="A721" s="113"/>
      <c r="B721" s="113"/>
      <c r="C721" s="113"/>
      <c r="D721" s="114"/>
      <c r="E721" s="115"/>
      <c r="F721" s="115"/>
      <c r="G721" s="115"/>
      <c r="H721" s="115"/>
      <c r="I721" s="115"/>
      <c r="J721" s="115"/>
      <c r="K721" s="113"/>
      <c r="L721" s="113"/>
      <c r="M721" s="113"/>
      <c r="N721" s="113"/>
      <c r="O721" s="113"/>
      <c r="P721" s="113"/>
      <c r="Q721" s="113"/>
      <c r="R721" s="113"/>
      <c r="S721" s="113"/>
      <c r="T721" s="113"/>
      <c r="U721" s="113"/>
      <c r="V721" s="113"/>
      <c r="W721" s="113"/>
      <c r="X721" s="113"/>
      <c r="Y721" s="113"/>
      <c r="Z721" s="113"/>
    </row>
    <row r="722" spans="1:26" ht="13.5" customHeight="1">
      <c r="A722" s="113"/>
      <c r="B722" s="113"/>
      <c r="C722" s="113"/>
      <c r="D722" s="114"/>
      <c r="E722" s="115"/>
      <c r="F722" s="115"/>
      <c r="G722" s="115"/>
      <c r="H722" s="115"/>
      <c r="I722" s="115"/>
      <c r="J722" s="115"/>
      <c r="K722" s="113"/>
      <c r="L722" s="113"/>
      <c r="M722" s="113"/>
      <c r="N722" s="113"/>
      <c r="O722" s="113"/>
      <c r="P722" s="113"/>
      <c r="Q722" s="113"/>
      <c r="R722" s="113"/>
      <c r="S722" s="113"/>
      <c r="T722" s="113"/>
      <c r="U722" s="113"/>
      <c r="V722" s="113"/>
      <c r="W722" s="113"/>
      <c r="X722" s="113"/>
      <c r="Y722" s="113"/>
      <c r="Z722" s="113"/>
    </row>
    <row r="723" spans="1:26" ht="13.5" customHeight="1">
      <c r="A723" s="113"/>
      <c r="B723" s="113"/>
      <c r="C723" s="113"/>
      <c r="D723" s="114"/>
      <c r="E723" s="115"/>
      <c r="F723" s="115"/>
      <c r="G723" s="115"/>
      <c r="H723" s="115"/>
      <c r="I723" s="115"/>
      <c r="J723" s="115"/>
      <c r="K723" s="113"/>
      <c r="L723" s="113"/>
      <c r="M723" s="113"/>
      <c r="N723" s="113"/>
      <c r="O723" s="113"/>
      <c r="P723" s="113"/>
      <c r="Q723" s="113"/>
      <c r="R723" s="113"/>
      <c r="S723" s="113"/>
      <c r="T723" s="113"/>
      <c r="U723" s="113"/>
      <c r="V723" s="113"/>
      <c r="W723" s="113"/>
      <c r="X723" s="113"/>
      <c r="Y723" s="113"/>
      <c r="Z723" s="113"/>
    </row>
    <row r="724" spans="1:26" ht="13.5" customHeight="1">
      <c r="A724" s="113"/>
      <c r="B724" s="113"/>
      <c r="C724" s="113"/>
      <c r="D724" s="114"/>
      <c r="E724" s="115"/>
      <c r="F724" s="115"/>
      <c r="G724" s="115"/>
      <c r="H724" s="115"/>
      <c r="I724" s="115"/>
      <c r="J724" s="115"/>
      <c r="K724" s="113"/>
      <c r="L724" s="113"/>
      <c r="M724" s="113"/>
      <c r="N724" s="113"/>
      <c r="O724" s="113"/>
      <c r="P724" s="113"/>
      <c r="Q724" s="113"/>
      <c r="R724" s="113"/>
      <c r="S724" s="113"/>
      <c r="T724" s="113"/>
      <c r="U724" s="113"/>
      <c r="V724" s="113"/>
      <c r="W724" s="113"/>
      <c r="X724" s="113"/>
      <c r="Y724" s="113"/>
      <c r="Z724" s="113"/>
    </row>
    <row r="725" spans="1:26" ht="13.5" customHeight="1">
      <c r="A725" s="113"/>
      <c r="B725" s="113"/>
      <c r="C725" s="113"/>
      <c r="D725" s="114"/>
      <c r="E725" s="115"/>
      <c r="F725" s="115"/>
      <c r="G725" s="115"/>
      <c r="H725" s="115"/>
      <c r="I725" s="115"/>
      <c r="J725" s="115"/>
      <c r="K725" s="113"/>
      <c r="L725" s="113"/>
      <c r="M725" s="113"/>
      <c r="N725" s="113"/>
      <c r="O725" s="113"/>
      <c r="P725" s="113"/>
      <c r="Q725" s="113"/>
      <c r="R725" s="113"/>
      <c r="S725" s="113"/>
      <c r="T725" s="113"/>
      <c r="U725" s="113"/>
      <c r="V725" s="113"/>
      <c r="W725" s="113"/>
      <c r="X725" s="113"/>
      <c r="Y725" s="113"/>
      <c r="Z725" s="113"/>
    </row>
    <row r="726" spans="1:26" ht="13.5" customHeight="1">
      <c r="A726" s="113"/>
      <c r="B726" s="113"/>
      <c r="C726" s="113"/>
      <c r="D726" s="114"/>
      <c r="E726" s="115"/>
      <c r="F726" s="115"/>
      <c r="G726" s="115"/>
      <c r="H726" s="115"/>
      <c r="I726" s="115"/>
      <c r="J726" s="115"/>
      <c r="K726" s="113"/>
      <c r="L726" s="113"/>
      <c r="M726" s="113"/>
      <c r="N726" s="113"/>
      <c r="O726" s="113"/>
      <c r="P726" s="113"/>
      <c r="Q726" s="113"/>
      <c r="R726" s="113"/>
      <c r="S726" s="113"/>
      <c r="T726" s="113"/>
      <c r="U726" s="113"/>
      <c r="V726" s="113"/>
      <c r="W726" s="113"/>
      <c r="X726" s="113"/>
      <c r="Y726" s="113"/>
      <c r="Z726" s="113"/>
    </row>
    <row r="727" spans="1:26" ht="13.5" customHeight="1">
      <c r="A727" s="113"/>
      <c r="B727" s="113"/>
      <c r="C727" s="113"/>
      <c r="D727" s="114"/>
      <c r="E727" s="115"/>
      <c r="F727" s="115"/>
      <c r="G727" s="115"/>
      <c r="H727" s="115"/>
      <c r="I727" s="115"/>
      <c r="J727" s="115"/>
      <c r="K727" s="113"/>
      <c r="L727" s="113"/>
      <c r="M727" s="113"/>
      <c r="N727" s="113"/>
      <c r="O727" s="113"/>
      <c r="P727" s="113"/>
      <c r="Q727" s="113"/>
      <c r="R727" s="113"/>
      <c r="S727" s="113"/>
      <c r="T727" s="113"/>
      <c r="U727" s="113"/>
      <c r="V727" s="113"/>
      <c r="W727" s="113"/>
      <c r="X727" s="113"/>
      <c r="Y727" s="113"/>
      <c r="Z727" s="113"/>
    </row>
    <row r="728" spans="1:26" ht="13.5" customHeight="1">
      <c r="A728" s="113"/>
      <c r="B728" s="113"/>
      <c r="C728" s="113"/>
      <c r="D728" s="114"/>
      <c r="E728" s="115"/>
      <c r="F728" s="115"/>
      <c r="G728" s="115"/>
      <c r="H728" s="115"/>
      <c r="I728" s="115"/>
      <c r="J728" s="115"/>
      <c r="K728" s="113"/>
      <c r="L728" s="113"/>
      <c r="M728" s="113"/>
      <c r="N728" s="113"/>
      <c r="O728" s="113"/>
      <c r="P728" s="113"/>
      <c r="Q728" s="113"/>
      <c r="R728" s="113"/>
      <c r="S728" s="113"/>
      <c r="T728" s="113"/>
      <c r="U728" s="113"/>
      <c r="V728" s="113"/>
      <c r="W728" s="113"/>
      <c r="X728" s="113"/>
      <c r="Y728" s="113"/>
      <c r="Z728" s="113"/>
    </row>
    <row r="729" spans="1:26" ht="13.5" customHeight="1">
      <c r="A729" s="113"/>
      <c r="B729" s="113"/>
      <c r="C729" s="113"/>
      <c r="D729" s="114"/>
      <c r="E729" s="115"/>
      <c r="F729" s="115"/>
      <c r="G729" s="115"/>
      <c r="H729" s="115"/>
      <c r="I729" s="115"/>
      <c r="J729" s="115"/>
      <c r="K729" s="113"/>
      <c r="L729" s="113"/>
      <c r="M729" s="113"/>
      <c r="N729" s="113"/>
      <c r="O729" s="113"/>
      <c r="P729" s="113"/>
      <c r="Q729" s="113"/>
      <c r="R729" s="113"/>
      <c r="S729" s="113"/>
      <c r="T729" s="113"/>
      <c r="U729" s="113"/>
      <c r="V729" s="113"/>
      <c r="W729" s="113"/>
      <c r="X729" s="113"/>
      <c r="Y729" s="113"/>
      <c r="Z729" s="113"/>
    </row>
    <row r="730" spans="1:26" ht="13.5" customHeight="1">
      <c r="A730" s="113"/>
      <c r="B730" s="113"/>
      <c r="C730" s="113"/>
      <c r="D730" s="114"/>
      <c r="E730" s="115"/>
      <c r="F730" s="115"/>
      <c r="G730" s="115"/>
      <c r="H730" s="115"/>
      <c r="I730" s="115"/>
      <c r="J730" s="115"/>
      <c r="K730" s="113"/>
      <c r="L730" s="113"/>
      <c r="M730" s="113"/>
      <c r="N730" s="113"/>
      <c r="O730" s="113"/>
      <c r="P730" s="113"/>
      <c r="Q730" s="113"/>
      <c r="R730" s="113"/>
      <c r="S730" s="113"/>
      <c r="T730" s="113"/>
      <c r="U730" s="113"/>
      <c r="V730" s="113"/>
      <c r="W730" s="113"/>
      <c r="X730" s="113"/>
      <c r="Y730" s="113"/>
      <c r="Z730" s="113"/>
    </row>
    <row r="731" spans="1:26" ht="13.5" customHeight="1">
      <c r="A731" s="113"/>
      <c r="B731" s="113"/>
      <c r="C731" s="113"/>
      <c r="D731" s="114"/>
      <c r="E731" s="115"/>
      <c r="F731" s="115"/>
      <c r="G731" s="115"/>
      <c r="H731" s="115"/>
      <c r="I731" s="115"/>
      <c r="J731" s="115"/>
      <c r="K731" s="113"/>
      <c r="L731" s="113"/>
      <c r="M731" s="113"/>
      <c r="N731" s="113"/>
      <c r="O731" s="113"/>
      <c r="P731" s="113"/>
      <c r="Q731" s="113"/>
      <c r="R731" s="113"/>
      <c r="S731" s="113"/>
      <c r="T731" s="113"/>
      <c r="U731" s="113"/>
      <c r="V731" s="113"/>
      <c r="W731" s="113"/>
      <c r="X731" s="113"/>
      <c r="Y731" s="113"/>
      <c r="Z731" s="113"/>
    </row>
    <row r="732" spans="1:26" ht="13.5" customHeight="1">
      <c r="A732" s="113"/>
      <c r="B732" s="113"/>
      <c r="C732" s="113"/>
      <c r="D732" s="114"/>
      <c r="E732" s="115"/>
      <c r="F732" s="115"/>
      <c r="G732" s="115"/>
      <c r="H732" s="115"/>
      <c r="I732" s="115"/>
      <c r="J732" s="115"/>
      <c r="K732" s="113"/>
      <c r="L732" s="113"/>
      <c r="M732" s="113"/>
      <c r="N732" s="113"/>
      <c r="O732" s="113"/>
      <c r="P732" s="113"/>
      <c r="Q732" s="113"/>
      <c r="R732" s="113"/>
      <c r="S732" s="113"/>
      <c r="T732" s="113"/>
      <c r="U732" s="113"/>
      <c r="V732" s="113"/>
      <c r="W732" s="113"/>
      <c r="X732" s="113"/>
      <c r="Y732" s="113"/>
      <c r="Z732" s="113"/>
    </row>
    <row r="733" spans="1:26" ht="13.5" customHeight="1">
      <c r="A733" s="113"/>
      <c r="B733" s="113"/>
      <c r="C733" s="113"/>
      <c r="D733" s="114"/>
      <c r="E733" s="115"/>
      <c r="F733" s="115"/>
      <c r="G733" s="115"/>
      <c r="H733" s="115"/>
      <c r="I733" s="115"/>
      <c r="J733" s="115"/>
      <c r="K733" s="113"/>
      <c r="L733" s="113"/>
      <c r="M733" s="113"/>
      <c r="N733" s="113"/>
      <c r="O733" s="113"/>
      <c r="P733" s="113"/>
      <c r="Q733" s="113"/>
      <c r="R733" s="113"/>
      <c r="S733" s="113"/>
      <c r="T733" s="113"/>
      <c r="U733" s="113"/>
      <c r="V733" s="113"/>
      <c r="W733" s="113"/>
      <c r="X733" s="113"/>
      <c r="Y733" s="113"/>
      <c r="Z733" s="113"/>
    </row>
    <row r="734" spans="1:26" ht="13.5" customHeight="1">
      <c r="A734" s="113"/>
      <c r="B734" s="113"/>
      <c r="C734" s="113"/>
      <c r="D734" s="114"/>
      <c r="E734" s="115"/>
      <c r="F734" s="115"/>
      <c r="G734" s="115"/>
      <c r="H734" s="115"/>
      <c r="I734" s="115"/>
      <c r="J734" s="115"/>
      <c r="K734" s="113"/>
      <c r="L734" s="113"/>
      <c r="M734" s="113"/>
      <c r="N734" s="113"/>
      <c r="O734" s="113"/>
      <c r="P734" s="113"/>
      <c r="Q734" s="113"/>
      <c r="R734" s="113"/>
      <c r="S734" s="113"/>
      <c r="T734" s="113"/>
      <c r="U734" s="113"/>
      <c r="V734" s="113"/>
      <c r="W734" s="113"/>
      <c r="X734" s="113"/>
      <c r="Y734" s="113"/>
      <c r="Z734" s="113"/>
    </row>
    <row r="735" spans="1:26" ht="13.5" customHeight="1">
      <c r="A735" s="113"/>
      <c r="B735" s="113"/>
      <c r="C735" s="113"/>
      <c r="D735" s="114"/>
      <c r="E735" s="115"/>
      <c r="F735" s="115"/>
      <c r="G735" s="115"/>
      <c r="H735" s="115"/>
      <c r="I735" s="115"/>
      <c r="J735" s="115"/>
      <c r="K735" s="113"/>
      <c r="L735" s="113"/>
      <c r="M735" s="113"/>
      <c r="N735" s="113"/>
      <c r="O735" s="113"/>
      <c r="P735" s="113"/>
      <c r="Q735" s="113"/>
      <c r="R735" s="113"/>
      <c r="S735" s="113"/>
      <c r="T735" s="113"/>
      <c r="U735" s="113"/>
      <c r="V735" s="113"/>
      <c r="W735" s="113"/>
      <c r="X735" s="113"/>
      <c r="Y735" s="113"/>
      <c r="Z735" s="113"/>
    </row>
    <row r="736" spans="1:26" ht="13.5" customHeight="1">
      <c r="A736" s="113"/>
      <c r="B736" s="113"/>
      <c r="C736" s="113"/>
      <c r="D736" s="114"/>
      <c r="E736" s="115"/>
      <c r="F736" s="115"/>
      <c r="G736" s="115"/>
      <c r="H736" s="115"/>
      <c r="I736" s="115"/>
      <c r="J736" s="115"/>
      <c r="K736" s="113"/>
      <c r="L736" s="113"/>
      <c r="M736" s="113"/>
      <c r="N736" s="113"/>
      <c r="O736" s="113"/>
      <c r="P736" s="113"/>
      <c r="Q736" s="113"/>
      <c r="R736" s="113"/>
      <c r="S736" s="113"/>
      <c r="T736" s="113"/>
      <c r="U736" s="113"/>
      <c r="V736" s="113"/>
      <c r="W736" s="113"/>
      <c r="X736" s="113"/>
      <c r="Y736" s="113"/>
      <c r="Z736" s="113"/>
    </row>
    <row r="737" spans="1:26" ht="13.5" customHeight="1">
      <c r="A737" s="113"/>
      <c r="B737" s="113"/>
      <c r="C737" s="113"/>
      <c r="D737" s="114"/>
      <c r="E737" s="115"/>
      <c r="F737" s="115"/>
      <c r="G737" s="115"/>
      <c r="H737" s="115"/>
      <c r="I737" s="115"/>
      <c r="J737" s="115"/>
      <c r="K737" s="113"/>
      <c r="L737" s="113"/>
      <c r="M737" s="113"/>
      <c r="N737" s="113"/>
      <c r="O737" s="113"/>
      <c r="P737" s="113"/>
      <c r="Q737" s="113"/>
      <c r="R737" s="113"/>
      <c r="S737" s="113"/>
      <c r="T737" s="113"/>
      <c r="U737" s="113"/>
      <c r="V737" s="113"/>
      <c r="W737" s="113"/>
      <c r="X737" s="113"/>
      <c r="Y737" s="113"/>
      <c r="Z737" s="113"/>
    </row>
    <row r="738" spans="1:26" ht="13.5" customHeight="1">
      <c r="A738" s="113"/>
      <c r="B738" s="113"/>
      <c r="C738" s="113"/>
      <c r="D738" s="114"/>
      <c r="E738" s="115"/>
      <c r="F738" s="115"/>
      <c r="G738" s="115"/>
      <c r="H738" s="115"/>
      <c r="I738" s="115"/>
      <c r="J738" s="115"/>
      <c r="K738" s="113"/>
      <c r="L738" s="113"/>
      <c r="M738" s="113"/>
      <c r="N738" s="113"/>
      <c r="O738" s="113"/>
      <c r="P738" s="113"/>
      <c r="Q738" s="113"/>
      <c r="R738" s="113"/>
      <c r="S738" s="113"/>
      <c r="T738" s="113"/>
      <c r="U738" s="113"/>
      <c r="V738" s="113"/>
      <c r="W738" s="113"/>
      <c r="X738" s="113"/>
      <c r="Y738" s="113"/>
      <c r="Z738" s="113"/>
    </row>
    <row r="739" spans="1:26" ht="13.5" customHeight="1">
      <c r="A739" s="113"/>
      <c r="B739" s="113"/>
      <c r="C739" s="113"/>
      <c r="D739" s="114"/>
      <c r="E739" s="115"/>
      <c r="F739" s="115"/>
      <c r="G739" s="115"/>
      <c r="H739" s="115"/>
      <c r="I739" s="115"/>
      <c r="J739" s="115"/>
      <c r="K739" s="113"/>
      <c r="L739" s="113"/>
      <c r="M739" s="113"/>
      <c r="N739" s="113"/>
      <c r="O739" s="113"/>
      <c r="P739" s="113"/>
      <c r="Q739" s="113"/>
      <c r="R739" s="113"/>
      <c r="S739" s="113"/>
      <c r="T739" s="113"/>
      <c r="U739" s="113"/>
      <c r="V739" s="113"/>
      <c r="W739" s="113"/>
      <c r="X739" s="113"/>
      <c r="Y739" s="113"/>
      <c r="Z739" s="113"/>
    </row>
    <row r="740" spans="1:26" ht="13.5" customHeight="1">
      <c r="A740" s="113"/>
      <c r="B740" s="113"/>
      <c r="C740" s="113"/>
      <c r="D740" s="114"/>
      <c r="E740" s="115"/>
      <c r="F740" s="115"/>
      <c r="G740" s="115"/>
      <c r="H740" s="115"/>
      <c r="I740" s="115"/>
      <c r="J740" s="115"/>
      <c r="K740" s="113"/>
      <c r="L740" s="113"/>
      <c r="M740" s="113"/>
      <c r="N740" s="113"/>
      <c r="O740" s="113"/>
      <c r="P740" s="113"/>
      <c r="Q740" s="113"/>
      <c r="R740" s="113"/>
      <c r="S740" s="113"/>
      <c r="T740" s="113"/>
      <c r="U740" s="113"/>
      <c r="V740" s="113"/>
      <c r="W740" s="113"/>
      <c r="X740" s="113"/>
      <c r="Y740" s="113"/>
      <c r="Z740" s="113"/>
    </row>
    <row r="741" spans="1:26" ht="13.5" customHeight="1">
      <c r="A741" s="113"/>
      <c r="B741" s="113"/>
      <c r="C741" s="113"/>
      <c r="D741" s="114"/>
      <c r="E741" s="115"/>
      <c r="F741" s="115"/>
      <c r="G741" s="115"/>
      <c r="H741" s="115"/>
      <c r="I741" s="115"/>
      <c r="J741" s="115"/>
      <c r="K741" s="113"/>
      <c r="L741" s="113"/>
      <c r="M741" s="113"/>
      <c r="N741" s="113"/>
      <c r="O741" s="113"/>
      <c r="P741" s="113"/>
      <c r="Q741" s="113"/>
      <c r="R741" s="113"/>
      <c r="S741" s="113"/>
      <c r="T741" s="113"/>
      <c r="U741" s="113"/>
      <c r="V741" s="113"/>
      <c r="W741" s="113"/>
      <c r="X741" s="113"/>
      <c r="Y741" s="113"/>
      <c r="Z741" s="113"/>
    </row>
    <row r="742" spans="1:26" ht="13.5" customHeight="1">
      <c r="A742" s="113"/>
      <c r="B742" s="113"/>
      <c r="C742" s="113"/>
      <c r="D742" s="114"/>
      <c r="E742" s="115"/>
      <c r="F742" s="115"/>
      <c r="G742" s="115"/>
      <c r="H742" s="115"/>
      <c r="I742" s="115"/>
      <c r="J742" s="115"/>
      <c r="K742" s="113"/>
      <c r="L742" s="113"/>
      <c r="M742" s="113"/>
      <c r="N742" s="113"/>
      <c r="O742" s="113"/>
      <c r="P742" s="113"/>
      <c r="Q742" s="113"/>
      <c r="R742" s="113"/>
      <c r="S742" s="113"/>
      <c r="T742" s="113"/>
      <c r="U742" s="113"/>
      <c r="V742" s="113"/>
      <c r="W742" s="113"/>
      <c r="X742" s="113"/>
      <c r="Y742" s="113"/>
      <c r="Z742" s="113"/>
    </row>
    <row r="743" spans="1:26" ht="13.5" customHeight="1">
      <c r="A743" s="113"/>
      <c r="B743" s="113"/>
      <c r="C743" s="113"/>
      <c r="D743" s="114"/>
      <c r="E743" s="115"/>
      <c r="F743" s="115"/>
      <c r="G743" s="115"/>
      <c r="H743" s="115"/>
      <c r="I743" s="115"/>
      <c r="J743" s="115"/>
      <c r="K743" s="113"/>
      <c r="L743" s="113"/>
      <c r="M743" s="113"/>
      <c r="N743" s="113"/>
      <c r="O743" s="113"/>
      <c r="P743" s="113"/>
      <c r="Q743" s="113"/>
      <c r="R743" s="113"/>
      <c r="S743" s="113"/>
      <c r="T743" s="113"/>
      <c r="U743" s="113"/>
      <c r="V743" s="113"/>
      <c r="W743" s="113"/>
      <c r="X743" s="113"/>
      <c r="Y743" s="113"/>
      <c r="Z743" s="113"/>
    </row>
    <row r="744" spans="1:26" ht="13.5" customHeight="1">
      <c r="A744" s="113"/>
      <c r="B744" s="113"/>
      <c r="C744" s="113"/>
      <c r="D744" s="114"/>
      <c r="E744" s="115"/>
      <c r="F744" s="115"/>
      <c r="G744" s="115"/>
      <c r="H744" s="115"/>
      <c r="I744" s="115"/>
      <c r="J744" s="115"/>
      <c r="K744" s="113"/>
      <c r="L744" s="113"/>
      <c r="M744" s="113"/>
      <c r="N744" s="113"/>
      <c r="O744" s="113"/>
      <c r="P744" s="113"/>
      <c r="Q744" s="113"/>
      <c r="R744" s="113"/>
      <c r="S744" s="113"/>
      <c r="T744" s="113"/>
      <c r="U744" s="113"/>
      <c r="V744" s="113"/>
      <c r="W744" s="113"/>
      <c r="X744" s="113"/>
      <c r="Y744" s="113"/>
      <c r="Z744" s="113"/>
    </row>
    <row r="745" spans="1:26" ht="13.5" customHeight="1">
      <c r="A745" s="113"/>
      <c r="B745" s="113"/>
      <c r="C745" s="113"/>
      <c r="D745" s="114"/>
      <c r="E745" s="115"/>
      <c r="F745" s="115"/>
      <c r="G745" s="115"/>
      <c r="H745" s="115"/>
      <c r="I745" s="115"/>
      <c r="J745" s="115"/>
      <c r="K745" s="113"/>
      <c r="L745" s="113"/>
      <c r="M745" s="113"/>
      <c r="N745" s="113"/>
      <c r="O745" s="113"/>
      <c r="P745" s="113"/>
      <c r="Q745" s="113"/>
      <c r="R745" s="113"/>
      <c r="S745" s="113"/>
      <c r="T745" s="113"/>
      <c r="U745" s="113"/>
      <c r="V745" s="113"/>
      <c r="W745" s="113"/>
      <c r="X745" s="113"/>
      <c r="Y745" s="113"/>
      <c r="Z745" s="113"/>
    </row>
    <row r="746" spans="1:26" ht="13.5" customHeight="1">
      <c r="A746" s="113"/>
      <c r="B746" s="113"/>
      <c r="C746" s="113"/>
      <c r="D746" s="114"/>
      <c r="E746" s="115"/>
      <c r="F746" s="115"/>
      <c r="G746" s="115"/>
      <c r="H746" s="115"/>
      <c r="I746" s="115"/>
      <c r="J746" s="115"/>
      <c r="K746" s="113"/>
      <c r="L746" s="113"/>
      <c r="M746" s="113"/>
      <c r="N746" s="113"/>
      <c r="O746" s="113"/>
      <c r="P746" s="113"/>
      <c r="Q746" s="113"/>
      <c r="R746" s="113"/>
      <c r="S746" s="113"/>
      <c r="T746" s="113"/>
      <c r="U746" s="113"/>
      <c r="V746" s="113"/>
      <c r="W746" s="113"/>
      <c r="X746" s="113"/>
      <c r="Y746" s="113"/>
      <c r="Z746" s="113"/>
    </row>
    <row r="747" spans="1:26" ht="13.5" customHeight="1">
      <c r="A747" s="113"/>
      <c r="B747" s="113"/>
      <c r="C747" s="113"/>
      <c r="D747" s="114"/>
      <c r="E747" s="115"/>
      <c r="F747" s="115"/>
      <c r="G747" s="115"/>
      <c r="H747" s="115"/>
      <c r="I747" s="115"/>
      <c r="J747" s="115"/>
      <c r="K747" s="113"/>
      <c r="L747" s="113"/>
      <c r="M747" s="113"/>
      <c r="N747" s="113"/>
      <c r="O747" s="113"/>
      <c r="P747" s="113"/>
      <c r="Q747" s="113"/>
      <c r="R747" s="113"/>
      <c r="S747" s="113"/>
      <c r="T747" s="113"/>
      <c r="U747" s="113"/>
      <c r="V747" s="113"/>
      <c r="W747" s="113"/>
      <c r="X747" s="113"/>
      <c r="Y747" s="113"/>
      <c r="Z747" s="113"/>
    </row>
    <row r="748" spans="1:26" ht="13.5" customHeight="1">
      <c r="A748" s="113"/>
      <c r="B748" s="113"/>
      <c r="C748" s="113"/>
      <c r="D748" s="114"/>
      <c r="E748" s="115"/>
      <c r="F748" s="115"/>
      <c r="G748" s="115"/>
      <c r="H748" s="115"/>
      <c r="I748" s="115"/>
      <c r="J748" s="115"/>
      <c r="K748" s="113"/>
      <c r="L748" s="113"/>
      <c r="M748" s="113"/>
      <c r="N748" s="113"/>
      <c r="O748" s="113"/>
      <c r="P748" s="113"/>
      <c r="Q748" s="113"/>
      <c r="R748" s="113"/>
      <c r="S748" s="113"/>
      <c r="T748" s="113"/>
      <c r="U748" s="113"/>
      <c r="V748" s="113"/>
      <c r="W748" s="113"/>
      <c r="X748" s="113"/>
      <c r="Y748" s="113"/>
      <c r="Z748" s="113"/>
    </row>
    <row r="749" spans="1:26" ht="13.5" customHeight="1">
      <c r="A749" s="113"/>
      <c r="B749" s="113"/>
      <c r="C749" s="113"/>
      <c r="D749" s="114"/>
      <c r="E749" s="115"/>
      <c r="F749" s="115"/>
      <c r="G749" s="115"/>
      <c r="H749" s="115"/>
      <c r="I749" s="115"/>
      <c r="J749" s="115"/>
      <c r="K749" s="113"/>
      <c r="L749" s="113"/>
      <c r="M749" s="113"/>
      <c r="N749" s="113"/>
      <c r="O749" s="113"/>
      <c r="P749" s="113"/>
      <c r="Q749" s="113"/>
      <c r="R749" s="113"/>
      <c r="S749" s="113"/>
      <c r="T749" s="113"/>
      <c r="U749" s="113"/>
      <c r="V749" s="113"/>
      <c r="W749" s="113"/>
      <c r="X749" s="113"/>
      <c r="Y749" s="113"/>
      <c r="Z749" s="113"/>
    </row>
    <row r="750" spans="1:26" ht="13.5" customHeight="1">
      <c r="A750" s="113"/>
      <c r="B750" s="113"/>
      <c r="C750" s="113"/>
      <c r="D750" s="114"/>
      <c r="E750" s="115"/>
      <c r="F750" s="115"/>
      <c r="G750" s="115"/>
      <c r="H750" s="115"/>
      <c r="I750" s="115"/>
      <c r="J750" s="115"/>
      <c r="K750" s="113"/>
      <c r="L750" s="113"/>
      <c r="M750" s="113"/>
      <c r="N750" s="113"/>
      <c r="O750" s="113"/>
      <c r="P750" s="113"/>
      <c r="Q750" s="113"/>
      <c r="R750" s="113"/>
      <c r="S750" s="113"/>
      <c r="T750" s="113"/>
      <c r="U750" s="113"/>
      <c r="V750" s="113"/>
      <c r="W750" s="113"/>
      <c r="X750" s="113"/>
      <c r="Y750" s="113"/>
      <c r="Z750" s="113"/>
    </row>
    <row r="751" spans="1:26" ht="13.5" customHeight="1">
      <c r="A751" s="113"/>
      <c r="B751" s="113"/>
      <c r="C751" s="113"/>
      <c r="D751" s="114"/>
      <c r="E751" s="115"/>
      <c r="F751" s="115"/>
      <c r="G751" s="115"/>
      <c r="H751" s="115"/>
      <c r="I751" s="115"/>
      <c r="J751" s="115"/>
      <c r="K751" s="113"/>
      <c r="L751" s="113"/>
      <c r="M751" s="113"/>
      <c r="N751" s="113"/>
      <c r="O751" s="113"/>
      <c r="P751" s="113"/>
      <c r="Q751" s="113"/>
      <c r="R751" s="113"/>
      <c r="S751" s="113"/>
      <c r="T751" s="113"/>
      <c r="U751" s="113"/>
      <c r="V751" s="113"/>
      <c r="W751" s="113"/>
      <c r="X751" s="113"/>
      <c r="Y751" s="113"/>
      <c r="Z751" s="113"/>
    </row>
    <row r="752" spans="1:26" ht="13.5" customHeight="1">
      <c r="A752" s="113"/>
      <c r="B752" s="113"/>
      <c r="C752" s="113"/>
      <c r="D752" s="114"/>
      <c r="E752" s="115"/>
      <c r="F752" s="115"/>
      <c r="G752" s="115"/>
      <c r="H752" s="115"/>
      <c r="I752" s="115"/>
      <c r="J752" s="115"/>
      <c r="K752" s="113"/>
      <c r="L752" s="113"/>
      <c r="M752" s="113"/>
      <c r="N752" s="113"/>
      <c r="O752" s="113"/>
      <c r="P752" s="113"/>
      <c r="Q752" s="113"/>
      <c r="R752" s="113"/>
      <c r="S752" s="113"/>
      <c r="T752" s="113"/>
      <c r="U752" s="113"/>
      <c r="V752" s="113"/>
      <c r="W752" s="113"/>
      <c r="X752" s="113"/>
      <c r="Y752" s="113"/>
      <c r="Z752" s="113"/>
    </row>
    <row r="753" spans="1:26" ht="13.5" customHeight="1">
      <c r="A753" s="113"/>
      <c r="B753" s="113"/>
      <c r="C753" s="113"/>
      <c r="D753" s="114"/>
      <c r="E753" s="115"/>
      <c r="F753" s="115"/>
      <c r="G753" s="115"/>
      <c r="H753" s="115"/>
      <c r="I753" s="115"/>
      <c r="J753" s="115"/>
      <c r="K753" s="113"/>
      <c r="L753" s="113"/>
      <c r="M753" s="113"/>
      <c r="N753" s="113"/>
      <c r="O753" s="113"/>
      <c r="P753" s="113"/>
      <c r="Q753" s="113"/>
      <c r="R753" s="113"/>
      <c r="S753" s="113"/>
      <c r="T753" s="113"/>
      <c r="U753" s="113"/>
      <c r="V753" s="113"/>
      <c r="W753" s="113"/>
      <c r="X753" s="113"/>
      <c r="Y753" s="113"/>
      <c r="Z753" s="113"/>
    </row>
    <row r="754" spans="1:26" ht="13.5" customHeight="1">
      <c r="A754" s="113"/>
      <c r="B754" s="113"/>
      <c r="C754" s="113"/>
      <c r="D754" s="114"/>
      <c r="E754" s="115"/>
      <c r="F754" s="115"/>
      <c r="G754" s="115"/>
      <c r="H754" s="115"/>
      <c r="I754" s="115"/>
      <c r="J754" s="115"/>
      <c r="K754" s="113"/>
      <c r="L754" s="113"/>
      <c r="M754" s="113"/>
      <c r="N754" s="113"/>
      <c r="O754" s="113"/>
      <c r="P754" s="113"/>
      <c r="Q754" s="113"/>
      <c r="R754" s="113"/>
      <c r="S754" s="113"/>
      <c r="T754" s="113"/>
      <c r="U754" s="113"/>
      <c r="V754" s="113"/>
      <c r="W754" s="113"/>
      <c r="X754" s="113"/>
      <c r="Y754" s="113"/>
      <c r="Z754" s="113"/>
    </row>
    <row r="755" spans="1:26" ht="13.5" customHeight="1">
      <c r="A755" s="113"/>
      <c r="B755" s="113"/>
      <c r="C755" s="113"/>
      <c r="D755" s="114"/>
      <c r="E755" s="115"/>
      <c r="F755" s="115"/>
      <c r="G755" s="115"/>
      <c r="H755" s="115"/>
      <c r="I755" s="115"/>
      <c r="J755" s="115"/>
      <c r="K755" s="113"/>
      <c r="L755" s="113"/>
      <c r="M755" s="113"/>
      <c r="N755" s="113"/>
      <c r="O755" s="113"/>
      <c r="P755" s="113"/>
      <c r="Q755" s="113"/>
      <c r="R755" s="113"/>
      <c r="S755" s="113"/>
      <c r="T755" s="113"/>
      <c r="U755" s="113"/>
      <c r="V755" s="113"/>
      <c r="W755" s="113"/>
      <c r="X755" s="113"/>
      <c r="Y755" s="113"/>
      <c r="Z755" s="113"/>
    </row>
    <row r="756" spans="1:26" ht="13.5" customHeight="1">
      <c r="A756" s="113"/>
      <c r="B756" s="113"/>
      <c r="C756" s="113"/>
      <c r="D756" s="114"/>
      <c r="E756" s="115"/>
      <c r="F756" s="115"/>
      <c r="G756" s="115"/>
      <c r="H756" s="115"/>
      <c r="I756" s="115"/>
      <c r="J756" s="115"/>
      <c r="K756" s="113"/>
      <c r="L756" s="113"/>
      <c r="M756" s="113"/>
      <c r="N756" s="113"/>
      <c r="O756" s="113"/>
      <c r="P756" s="113"/>
      <c r="Q756" s="113"/>
      <c r="R756" s="113"/>
      <c r="S756" s="113"/>
      <c r="T756" s="113"/>
      <c r="U756" s="113"/>
      <c r="V756" s="113"/>
      <c r="W756" s="113"/>
      <c r="X756" s="113"/>
      <c r="Y756" s="113"/>
      <c r="Z756" s="113"/>
    </row>
    <row r="757" spans="1:26" ht="13.5" customHeight="1">
      <c r="A757" s="113"/>
      <c r="B757" s="113"/>
      <c r="C757" s="113"/>
      <c r="D757" s="114"/>
      <c r="E757" s="115"/>
      <c r="F757" s="115"/>
      <c r="G757" s="115"/>
      <c r="H757" s="115"/>
      <c r="I757" s="115"/>
      <c r="J757" s="115"/>
      <c r="K757" s="113"/>
      <c r="L757" s="113"/>
      <c r="M757" s="113"/>
      <c r="N757" s="113"/>
      <c r="O757" s="113"/>
      <c r="P757" s="113"/>
      <c r="Q757" s="113"/>
      <c r="R757" s="113"/>
      <c r="S757" s="113"/>
      <c r="T757" s="113"/>
      <c r="U757" s="113"/>
      <c r="V757" s="113"/>
      <c r="W757" s="113"/>
      <c r="X757" s="113"/>
      <c r="Y757" s="113"/>
      <c r="Z757" s="113"/>
    </row>
    <row r="758" spans="1:26" ht="13.5" customHeight="1">
      <c r="A758" s="113"/>
      <c r="B758" s="113"/>
      <c r="C758" s="113"/>
      <c r="D758" s="114"/>
      <c r="E758" s="115"/>
      <c r="F758" s="115"/>
      <c r="G758" s="115"/>
      <c r="H758" s="115"/>
      <c r="I758" s="115"/>
      <c r="J758" s="115"/>
      <c r="K758" s="113"/>
      <c r="L758" s="113"/>
      <c r="M758" s="113"/>
      <c r="N758" s="113"/>
      <c r="O758" s="113"/>
      <c r="P758" s="113"/>
      <c r="Q758" s="113"/>
      <c r="R758" s="113"/>
      <c r="S758" s="113"/>
      <c r="T758" s="113"/>
      <c r="U758" s="113"/>
      <c r="V758" s="113"/>
      <c r="W758" s="113"/>
      <c r="X758" s="113"/>
      <c r="Y758" s="113"/>
      <c r="Z758" s="113"/>
    </row>
    <row r="759" spans="1:26" ht="13.5" customHeight="1">
      <c r="A759" s="113"/>
      <c r="B759" s="113"/>
      <c r="C759" s="113"/>
      <c r="D759" s="114"/>
      <c r="E759" s="115"/>
      <c r="F759" s="115"/>
      <c r="G759" s="115"/>
      <c r="H759" s="115"/>
      <c r="I759" s="115"/>
      <c r="J759" s="115"/>
      <c r="K759" s="113"/>
      <c r="L759" s="113"/>
      <c r="M759" s="113"/>
      <c r="N759" s="113"/>
      <c r="O759" s="113"/>
      <c r="P759" s="113"/>
      <c r="Q759" s="113"/>
      <c r="R759" s="113"/>
      <c r="S759" s="113"/>
      <c r="T759" s="113"/>
      <c r="U759" s="113"/>
      <c r="V759" s="113"/>
      <c r="W759" s="113"/>
      <c r="X759" s="113"/>
      <c r="Y759" s="113"/>
      <c r="Z759" s="113"/>
    </row>
    <row r="760" spans="1:26" ht="13.5" customHeight="1">
      <c r="A760" s="113"/>
      <c r="B760" s="113"/>
      <c r="C760" s="113"/>
      <c r="D760" s="114"/>
      <c r="E760" s="115"/>
      <c r="F760" s="115"/>
      <c r="G760" s="115"/>
      <c r="H760" s="115"/>
      <c r="I760" s="115"/>
      <c r="J760" s="115"/>
      <c r="K760" s="113"/>
      <c r="L760" s="113"/>
      <c r="M760" s="113"/>
      <c r="N760" s="113"/>
      <c r="O760" s="113"/>
      <c r="P760" s="113"/>
      <c r="Q760" s="113"/>
      <c r="R760" s="113"/>
      <c r="S760" s="113"/>
      <c r="T760" s="113"/>
      <c r="U760" s="113"/>
      <c r="V760" s="113"/>
      <c r="W760" s="113"/>
      <c r="X760" s="113"/>
      <c r="Y760" s="113"/>
      <c r="Z760" s="113"/>
    </row>
    <row r="761" spans="1:26" ht="13.5" customHeight="1">
      <c r="A761" s="113"/>
      <c r="B761" s="113"/>
      <c r="C761" s="113"/>
      <c r="D761" s="114"/>
      <c r="E761" s="115"/>
      <c r="F761" s="115"/>
      <c r="G761" s="115"/>
      <c r="H761" s="115"/>
      <c r="I761" s="115"/>
      <c r="J761" s="115"/>
      <c r="K761" s="113"/>
      <c r="L761" s="113"/>
      <c r="M761" s="113"/>
      <c r="N761" s="113"/>
      <c r="O761" s="113"/>
      <c r="P761" s="113"/>
      <c r="Q761" s="113"/>
      <c r="R761" s="113"/>
      <c r="S761" s="113"/>
      <c r="T761" s="113"/>
      <c r="U761" s="113"/>
      <c r="V761" s="113"/>
      <c r="W761" s="113"/>
      <c r="X761" s="113"/>
      <c r="Y761" s="113"/>
      <c r="Z761" s="113"/>
    </row>
    <row r="762" spans="1:26" ht="13.5" customHeight="1">
      <c r="A762" s="113"/>
      <c r="B762" s="113"/>
      <c r="C762" s="113"/>
      <c r="D762" s="114"/>
      <c r="E762" s="115"/>
      <c r="F762" s="115"/>
      <c r="G762" s="115"/>
      <c r="H762" s="115"/>
      <c r="I762" s="115"/>
      <c r="J762" s="115"/>
      <c r="K762" s="113"/>
      <c r="L762" s="113"/>
      <c r="M762" s="113"/>
      <c r="N762" s="113"/>
      <c r="O762" s="113"/>
      <c r="P762" s="113"/>
      <c r="Q762" s="113"/>
      <c r="R762" s="113"/>
      <c r="S762" s="113"/>
      <c r="T762" s="113"/>
      <c r="U762" s="113"/>
      <c r="V762" s="113"/>
      <c r="W762" s="113"/>
      <c r="X762" s="113"/>
      <c r="Y762" s="113"/>
      <c r="Z762" s="113"/>
    </row>
    <row r="763" spans="1:26" ht="13.5" customHeight="1">
      <c r="A763" s="113"/>
      <c r="B763" s="113"/>
      <c r="C763" s="113"/>
      <c r="D763" s="114"/>
      <c r="E763" s="115"/>
      <c r="F763" s="115"/>
      <c r="G763" s="115"/>
      <c r="H763" s="115"/>
      <c r="I763" s="115"/>
      <c r="J763" s="115"/>
      <c r="K763" s="113"/>
      <c r="L763" s="113"/>
      <c r="M763" s="113"/>
      <c r="N763" s="113"/>
      <c r="O763" s="113"/>
      <c r="P763" s="113"/>
      <c r="Q763" s="113"/>
      <c r="R763" s="113"/>
      <c r="S763" s="113"/>
      <c r="T763" s="113"/>
      <c r="U763" s="113"/>
      <c r="V763" s="113"/>
      <c r="W763" s="113"/>
      <c r="X763" s="113"/>
      <c r="Y763" s="113"/>
      <c r="Z763" s="113"/>
    </row>
    <row r="764" spans="1:26" ht="13.5" customHeight="1">
      <c r="A764" s="113"/>
      <c r="B764" s="113"/>
      <c r="C764" s="113"/>
      <c r="D764" s="114"/>
      <c r="E764" s="115"/>
      <c r="F764" s="115"/>
      <c r="G764" s="115"/>
      <c r="H764" s="115"/>
      <c r="I764" s="115"/>
      <c r="J764" s="115"/>
      <c r="K764" s="113"/>
      <c r="L764" s="113"/>
      <c r="M764" s="113"/>
      <c r="N764" s="113"/>
      <c r="O764" s="113"/>
      <c r="P764" s="113"/>
      <c r="Q764" s="113"/>
      <c r="R764" s="113"/>
      <c r="S764" s="113"/>
      <c r="T764" s="113"/>
      <c r="U764" s="113"/>
      <c r="V764" s="113"/>
      <c r="W764" s="113"/>
      <c r="X764" s="113"/>
      <c r="Y764" s="113"/>
      <c r="Z764" s="113"/>
    </row>
    <row r="765" spans="1:26" ht="13.5" customHeight="1">
      <c r="A765" s="113"/>
      <c r="B765" s="113"/>
      <c r="C765" s="113"/>
      <c r="D765" s="114"/>
      <c r="E765" s="115"/>
      <c r="F765" s="115"/>
      <c r="G765" s="115"/>
      <c r="H765" s="115"/>
      <c r="I765" s="115"/>
      <c r="J765" s="115"/>
      <c r="K765" s="113"/>
      <c r="L765" s="113"/>
      <c r="M765" s="113"/>
      <c r="N765" s="113"/>
      <c r="O765" s="113"/>
      <c r="P765" s="113"/>
      <c r="Q765" s="113"/>
      <c r="R765" s="113"/>
      <c r="S765" s="113"/>
      <c r="T765" s="113"/>
      <c r="U765" s="113"/>
      <c r="V765" s="113"/>
      <c r="W765" s="113"/>
      <c r="X765" s="113"/>
      <c r="Y765" s="113"/>
      <c r="Z765" s="113"/>
    </row>
    <row r="766" spans="1:26" ht="13.5" customHeight="1">
      <c r="A766" s="113"/>
      <c r="B766" s="113"/>
      <c r="C766" s="113"/>
      <c r="D766" s="114"/>
      <c r="E766" s="115"/>
      <c r="F766" s="115"/>
      <c r="G766" s="115"/>
      <c r="H766" s="115"/>
      <c r="I766" s="115"/>
      <c r="J766" s="115"/>
      <c r="K766" s="113"/>
      <c r="L766" s="113"/>
      <c r="M766" s="113"/>
      <c r="N766" s="113"/>
      <c r="O766" s="113"/>
      <c r="P766" s="113"/>
      <c r="Q766" s="113"/>
      <c r="R766" s="113"/>
      <c r="S766" s="113"/>
      <c r="T766" s="113"/>
      <c r="U766" s="113"/>
      <c r="V766" s="113"/>
      <c r="W766" s="113"/>
      <c r="X766" s="113"/>
      <c r="Y766" s="113"/>
      <c r="Z766" s="113"/>
    </row>
    <row r="767" spans="1:26" ht="13.5" customHeight="1">
      <c r="A767" s="113"/>
      <c r="B767" s="113"/>
      <c r="C767" s="113"/>
      <c r="D767" s="114"/>
      <c r="E767" s="115"/>
      <c r="F767" s="115"/>
      <c r="G767" s="115"/>
      <c r="H767" s="115"/>
      <c r="I767" s="115"/>
      <c r="J767" s="115"/>
      <c r="K767" s="113"/>
      <c r="L767" s="113"/>
      <c r="M767" s="113"/>
      <c r="N767" s="113"/>
      <c r="O767" s="113"/>
      <c r="P767" s="113"/>
      <c r="Q767" s="113"/>
      <c r="R767" s="113"/>
      <c r="S767" s="113"/>
      <c r="T767" s="113"/>
      <c r="U767" s="113"/>
      <c r="V767" s="113"/>
      <c r="W767" s="113"/>
      <c r="X767" s="113"/>
      <c r="Y767" s="113"/>
      <c r="Z767" s="113"/>
    </row>
    <row r="768" spans="1:26" ht="13.5" customHeight="1">
      <c r="A768" s="113"/>
      <c r="B768" s="113"/>
      <c r="C768" s="113"/>
      <c r="D768" s="114"/>
      <c r="E768" s="115"/>
      <c r="F768" s="115"/>
      <c r="G768" s="115"/>
      <c r="H768" s="115"/>
      <c r="I768" s="115"/>
      <c r="J768" s="115"/>
      <c r="K768" s="113"/>
      <c r="L768" s="113"/>
      <c r="M768" s="113"/>
      <c r="N768" s="113"/>
      <c r="O768" s="113"/>
      <c r="P768" s="113"/>
      <c r="Q768" s="113"/>
      <c r="R768" s="113"/>
      <c r="S768" s="113"/>
      <c r="T768" s="113"/>
      <c r="U768" s="113"/>
      <c r="V768" s="113"/>
      <c r="W768" s="113"/>
      <c r="X768" s="113"/>
      <c r="Y768" s="113"/>
      <c r="Z768" s="113"/>
    </row>
    <row r="769" spans="1:26" ht="13.5" customHeight="1">
      <c r="A769" s="113"/>
      <c r="B769" s="113"/>
      <c r="C769" s="113"/>
      <c r="D769" s="114"/>
      <c r="E769" s="115"/>
      <c r="F769" s="115"/>
      <c r="G769" s="115"/>
      <c r="H769" s="115"/>
      <c r="I769" s="115"/>
      <c r="J769" s="115"/>
      <c r="K769" s="113"/>
      <c r="L769" s="113"/>
      <c r="M769" s="113"/>
      <c r="N769" s="113"/>
      <c r="O769" s="113"/>
      <c r="P769" s="113"/>
      <c r="Q769" s="113"/>
      <c r="R769" s="113"/>
      <c r="S769" s="113"/>
      <c r="T769" s="113"/>
      <c r="U769" s="113"/>
      <c r="V769" s="113"/>
      <c r="W769" s="113"/>
      <c r="X769" s="113"/>
      <c r="Y769" s="113"/>
      <c r="Z769" s="113"/>
    </row>
    <row r="770" spans="1:26" ht="13.5" customHeight="1">
      <c r="A770" s="113"/>
      <c r="B770" s="113"/>
      <c r="C770" s="113"/>
      <c r="D770" s="114"/>
      <c r="E770" s="115"/>
      <c r="F770" s="115"/>
      <c r="G770" s="115"/>
      <c r="H770" s="115"/>
      <c r="I770" s="115"/>
      <c r="J770" s="115"/>
      <c r="K770" s="113"/>
      <c r="L770" s="113"/>
      <c r="M770" s="113"/>
      <c r="N770" s="113"/>
      <c r="O770" s="113"/>
      <c r="P770" s="113"/>
      <c r="Q770" s="113"/>
      <c r="R770" s="113"/>
      <c r="S770" s="113"/>
      <c r="T770" s="113"/>
      <c r="U770" s="113"/>
      <c r="V770" s="113"/>
      <c r="W770" s="113"/>
      <c r="X770" s="113"/>
      <c r="Y770" s="113"/>
      <c r="Z770" s="113"/>
    </row>
    <row r="771" spans="1:26" ht="13.5" customHeight="1">
      <c r="A771" s="113"/>
      <c r="B771" s="113"/>
      <c r="C771" s="113"/>
      <c r="D771" s="114"/>
      <c r="E771" s="115"/>
      <c r="F771" s="115"/>
      <c r="G771" s="115"/>
      <c r="H771" s="115"/>
      <c r="I771" s="115"/>
      <c r="J771" s="115"/>
      <c r="K771" s="113"/>
      <c r="L771" s="113"/>
      <c r="M771" s="113"/>
      <c r="N771" s="113"/>
      <c r="O771" s="113"/>
      <c r="P771" s="113"/>
      <c r="Q771" s="113"/>
      <c r="R771" s="113"/>
      <c r="S771" s="113"/>
      <c r="T771" s="113"/>
      <c r="U771" s="113"/>
      <c r="V771" s="113"/>
      <c r="W771" s="113"/>
      <c r="X771" s="113"/>
      <c r="Y771" s="113"/>
      <c r="Z771" s="113"/>
    </row>
    <row r="772" spans="1:26" ht="13.5" customHeight="1">
      <c r="A772" s="113"/>
      <c r="B772" s="113"/>
      <c r="C772" s="113"/>
      <c r="D772" s="114"/>
      <c r="E772" s="115"/>
      <c r="F772" s="115"/>
      <c r="G772" s="115"/>
      <c r="H772" s="115"/>
      <c r="I772" s="115"/>
      <c r="J772" s="115"/>
      <c r="K772" s="113"/>
      <c r="L772" s="113"/>
      <c r="M772" s="113"/>
      <c r="N772" s="113"/>
      <c r="O772" s="113"/>
      <c r="P772" s="113"/>
      <c r="Q772" s="113"/>
      <c r="R772" s="113"/>
      <c r="S772" s="113"/>
      <c r="T772" s="113"/>
      <c r="U772" s="113"/>
      <c r="V772" s="113"/>
      <c r="W772" s="113"/>
      <c r="X772" s="113"/>
      <c r="Y772" s="113"/>
      <c r="Z772" s="113"/>
    </row>
    <row r="773" spans="1:26" ht="13.5" customHeight="1">
      <c r="A773" s="113"/>
      <c r="B773" s="113"/>
      <c r="C773" s="113"/>
      <c r="D773" s="114"/>
      <c r="E773" s="115"/>
      <c r="F773" s="115"/>
      <c r="G773" s="115"/>
      <c r="H773" s="115"/>
      <c r="I773" s="115"/>
      <c r="J773" s="115"/>
      <c r="K773" s="113"/>
      <c r="L773" s="113"/>
      <c r="M773" s="113"/>
      <c r="N773" s="113"/>
      <c r="O773" s="113"/>
      <c r="P773" s="113"/>
      <c r="Q773" s="113"/>
      <c r="R773" s="113"/>
      <c r="S773" s="113"/>
      <c r="T773" s="113"/>
      <c r="U773" s="113"/>
      <c r="V773" s="113"/>
      <c r="W773" s="113"/>
      <c r="X773" s="113"/>
      <c r="Y773" s="113"/>
      <c r="Z773" s="113"/>
    </row>
    <row r="774" spans="1:26" ht="13.5" customHeight="1">
      <c r="A774" s="113"/>
      <c r="B774" s="113"/>
      <c r="C774" s="113"/>
      <c r="D774" s="114"/>
      <c r="E774" s="115"/>
      <c r="F774" s="115"/>
      <c r="G774" s="115"/>
      <c r="H774" s="115"/>
      <c r="I774" s="115"/>
      <c r="J774" s="115"/>
      <c r="K774" s="113"/>
      <c r="L774" s="113"/>
      <c r="M774" s="113"/>
      <c r="N774" s="113"/>
      <c r="O774" s="113"/>
      <c r="P774" s="113"/>
      <c r="Q774" s="113"/>
      <c r="R774" s="113"/>
      <c r="S774" s="113"/>
      <c r="T774" s="113"/>
      <c r="U774" s="113"/>
      <c r="V774" s="113"/>
      <c r="W774" s="113"/>
      <c r="X774" s="113"/>
      <c r="Y774" s="113"/>
      <c r="Z774" s="113"/>
    </row>
    <row r="775" spans="1:26" ht="13.5" customHeight="1">
      <c r="A775" s="113"/>
      <c r="B775" s="113"/>
      <c r="C775" s="113"/>
      <c r="D775" s="114"/>
      <c r="E775" s="115"/>
      <c r="F775" s="115"/>
      <c r="G775" s="115"/>
      <c r="H775" s="115"/>
      <c r="I775" s="115"/>
      <c r="J775" s="115"/>
      <c r="K775" s="113"/>
      <c r="L775" s="113"/>
      <c r="M775" s="113"/>
      <c r="N775" s="113"/>
      <c r="O775" s="113"/>
      <c r="P775" s="113"/>
      <c r="Q775" s="113"/>
      <c r="R775" s="113"/>
      <c r="S775" s="113"/>
      <c r="T775" s="113"/>
      <c r="U775" s="113"/>
      <c r="V775" s="113"/>
      <c r="W775" s="113"/>
      <c r="X775" s="113"/>
      <c r="Y775" s="113"/>
      <c r="Z775" s="113"/>
    </row>
    <row r="776" spans="1:26" ht="13.5" customHeight="1">
      <c r="A776" s="113"/>
      <c r="B776" s="113"/>
      <c r="C776" s="113"/>
      <c r="D776" s="114"/>
      <c r="E776" s="115"/>
      <c r="F776" s="115"/>
      <c r="G776" s="115"/>
      <c r="H776" s="115"/>
      <c r="I776" s="115"/>
      <c r="J776" s="115"/>
      <c r="K776" s="113"/>
      <c r="L776" s="113"/>
      <c r="M776" s="113"/>
      <c r="N776" s="113"/>
      <c r="O776" s="113"/>
      <c r="P776" s="113"/>
      <c r="Q776" s="113"/>
      <c r="R776" s="113"/>
      <c r="S776" s="113"/>
      <c r="T776" s="113"/>
      <c r="U776" s="113"/>
      <c r="V776" s="113"/>
      <c r="W776" s="113"/>
      <c r="X776" s="113"/>
      <c r="Y776" s="113"/>
      <c r="Z776" s="113"/>
    </row>
    <row r="777" spans="1:26" ht="13.5" customHeight="1">
      <c r="A777" s="113"/>
      <c r="B777" s="113"/>
      <c r="C777" s="113"/>
      <c r="D777" s="114"/>
      <c r="E777" s="115"/>
      <c r="F777" s="115"/>
      <c r="G777" s="115"/>
      <c r="H777" s="115"/>
      <c r="I777" s="115"/>
      <c r="J777" s="115"/>
      <c r="K777" s="113"/>
      <c r="L777" s="113"/>
      <c r="M777" s="113"/>
      <c r="N777" s="113"/>
      <c r="O777" s="113"/>
      <c r="P777" s="113"/>
      <c r="Q777" s="113"/>
      <c r="R777" s="113"/>
      <c r="S777" s="113"/>
      <c r="T777" s="113"/>
      <c r="U777" s="113"/>
      <c r="V777" s="113"/>
      <c r="W777" s="113"/>
      <c r="X777" s="113"/>
      <c r="Y777" s="113"/>
      <c r="Z777" s="113"/>
    </row>
    <row r="778" spans="1:26" ht="13.5" customHeight="1">
      <c r="A778" s="113"/>
      <c r="B778" s="113"/>
      <c r="C778" s="113"/>
      <c r="D778" s="114"/>
      <c r="E778" s="115"/>
      <c r="F778" s="115"/>
      <c r="G778" s="115"/>
      <c r="H778" s="115"/>
      <c r="I778" s="115"/>
      <c r="J778" s="115"/>
      <c r="K778" s="113"/>
      <c r="L778" s="113"/>
      <c r="M778" s="113"/>
      <c r="N778" s="113"/>
      <c r="O778" s="113"/>
      <c r="P778" s="113"/>
      <c r="Q778" s="113"/>
      <c r="R778" s="113"/>
      <c r="S778" s="113"/>
      <c r="T778" s="113"/>
      <c r="U778" s="113"/>
      <c r="V778" s="113"/>
      <c r="W778" s="113"/>
      <c r="X778" s="113"/>
      <c r="Y778" s="113"/>
      <c r="Z778" s="113"/>
    </row>
    <row r="779" spans="1:26" ht="13.5" customHeight="1">
      <c r="A779" s="113"/>
      <c r="B779" s="113"/>
      <c r="C779" s="113"/>
      <c r="D779" s="114"/>
      <c r="E779" s="115"/>
      <c r="F779" s="115"/>
      <c r="G779" s="115"/>
      <c r="H779" s="115"/>
      <c r="I779" s="115"/>
      <c r="J779" s="115"/>
      <c r="K779" s="113"/>
      <c r="L779" s="113"/>
      <c r="M779" s="113"/>
      <c r="N779" s="113"/>
      <c r="O779" s="113"/>
      <c r="P779" s="113"/>
      <c r="Q779" s="113"/>
      <c r="R779" s="113"/>
      <c r="S779" s="113"/>
      <c r="T779" s="113"/>
      <c r="U779" s="113"/>
      <c r="V779" s="113"/>
      <c r="W779" s="113"/>
      <c r="X779" s="113"/>
      <c r="Y779" s="113"/>
      <c r="Z779" s="113"/>
    </row>
    <row r="780" spans="1:26" ht="13.5" customHeight="1">
      <c r="A780" s="113"/>
      <c r="B780" s="113"/>
      <c r="C780" s="113"/>
      <c r="D780" s="114"/>
      <c r="E780" s="115"/>
      <c r="F780" s="115"/>
      <c r="G780" s="115"/>
      <c r="H780" s="115"/>
      <c r="I780" s="115"/>
      <c r="J780" s="115"/>
      <c r="K780" s="113"/>
      <c r="L780" s="113"/>
      <c r="M780" s="113"/>
      <c r="N780" s="113"/>
      <c r="O780" s="113"/>
      <c r="P780" s="113"/>
      <c r="Q780" s="113"/>
      <c r="R780" s="113"/>
      <c r="S780" s="113"/>
      <c r="T780" s="113"/>
      <c r="U780" s="113"/>
      <c r="V780" s="113"/>
      <c r="W780" s="113"/>
      <c r="X780" s="113"/>
      <c r="Y780" s="113"/>
      <c r="Z780" s="113"/>
    </row>
    <row r="781" spans="1:26" ht="13.5" customHeight="1">
      <c r="A781" s="113"/>
      <c r="B781" s="113"/>
      <c r="C781" s="113"/>
      <c r="D781" s="114"/>
      <c r="E781" s="115"/>
      <c r="F781" s="115"/>
      <c r="G781" s="115"/>
      <c r="H781" s="115"/>
      <c r="I781" s="115"/>
      <c r="J781" s="115"/>
      <c r="K781" s="113"/>
      <c r="L781" s="113"/>
      <c r="M781" s="113"/>
      <c r="N781" s="113"/>
      <c r="O781" s="113"/>
      <c r="P781" s="113"/>
      <c r="Q781" s="113"/>
      <c r="R781" s="113"/>
      <c r="S781" s="113"/>
      <c r="T781" s="113"/>
      <c r="U781" s="113"/>
      <c r="V781" s="113"/>
      <c r="W781" s="113"/>
      <c r="X781" s="113"/>
      <c r="Y781" s="113"/>
      <c r="Z781" s="113"/>
    </row>
    <row r="782" spans="1:26" ht="13.5" customHeight="1">
      <c r="A782" s="113"/>
      <c r="B782" s="113"/>
      <c r="C782" s="113"/>
      <c r="D782" s="114"/>
      <c r="E782" s="115"/>
      <c r="F782" s="115"/>
      <c r="G782" s="115"/>
      <c r="H782" s="115"/>
      <c r="I782" s="115"/>
      <c r="J782" s="115"/>
      <c r="K782" s="113"/>
      <c r="L782" s="113"/>
      <c r="M782" s="113"/>
      <c r="N782" s="113"/>
      <c r="O782" s="113"/>
      <c r="P782" s="113"/>
      <c r="Q782" s="113"/>
      <c r="R782" s="113"/>
      <c r="S782" s="113"/>
      <c r="T782" s="113"/>
      <c r="U782" s="113"/>
      <c r="V782" s="113"/>
      <c r="W782" s="113"/>
      <c r="X782" s="113"/>
      <c r="Y782" s="113"/>
      <c r="Z782" s="113"/>
    </row>
    <row r="783" spans="1:26" ht="13.5" customHeight="1">
      <c r="A783" s="113"/>
      <c r="B783" s="113"/>
      <c r="C783" s="113"/>
      <c r="D783" s="114"/>
      <c r="E783" s="115"/>
      <c r="F783" s="115"/>
      <c r="G783" s="115"/>
      <c r="H783" s="115"/>
      <c r="I783" s="115"/>
      <c r="J783" s="115"/>
      <c r="K783" s="113"/>
      <c r="L783" s="113"/>
      <c r="M783" s="113"/>
      <c r="N783" s="113"/>
      <c r="O783" s="113"/>
      <c r="P783" s="113"/>
      <c r="Q783" s="113"/>
      <c r="R783" s="113"/>
      <c r="S783" s="113"/>
      <c r="T783" s="113"/>
      <c r="U783" s="113"/>
      <c r="V783" s="113"/>
      <c r="W783" s="113"/>
      <c r="X783" s="113"/>
      <c r="Y783" s="113"/>
      <c r="Z783" s="113"/>
    </row>
    <row r="784" spans="1:26" ht="13.5" customHeight="1">
      <c r="A784" s="113"/>
      <c r="B784" s="113"/>
      <c r="C784" s="113"/>
      <c r="D784" s="114"/>
      <c r="E784" s="115"/>
      <c r="F784" s="115"/>
      <c r="G784" s="115"/>
      <c r="H784" s="115"/>
      <c r="I784" s="115"/>
      <c r="J784" s="115"/>
      <c r="K784" s="113"/>
      <c r="L784" s="113"/>
      <c r="M784" s="113"/>
      <c r="N784" s="113"/>
      <c r="O784" s="113"/>
      <c r="P784" s="113"/>
      <c r="Q784" s="113"/>
      <c r="R784" s="113"/>
      <c r="S784" s="113"/>
      <c r="T784" s="113"/>
      <c r="U784" s="113"/>
      <c r="V784" s="113"/>
      <c r="W784" s="113"/>
      <c r="X784" s="113"/>
      <c r="Y784" s="113"/>
      <c r="Z784" s="113"/>
    </row>
    <row r="785" spans="1:26" ht="13.5" customHeight="1">
      <c r="A785" s="113"/>
      <c r="B785" s="113"/>
      <c r="C785" s="113"/>
      <c r="D785" s="114"/>
      <c r="E785" s="115"/>
      <c r="F785" s="115"/>
      <c r="G785" s="115"/>
      <c r="H785" s="115"/>
      <c r="I785" s="115"/>
      <c r="J785" s="115"/>
      <c r="K785" s="113"/>
      <c r="L785" s="113"/>
      <c r="M785" s="113"/>
      <c r="N785" s="113"/>
      <c r="O785" s="113"/>
      <c r="P785" s="113"/>
      <c r="Q785" s="113"/>
      <c r="R785" s="113"/>
      <c r="S785" s="113"/>
      <c r="T785" s="113"/>
      <c r="U785" s="113"/>
      <c r="V785" s="113"/>
      <c r="W785" s="113"/>
      <c r="X785" s="113"/>
      <c r="Y785" s="113"/>
      <c r="Z785" s="113"/>
    </row>
    <row r="786" spans="1:26" ht="13.5" customHeight="1">
      <c r="A786" s="113"/>
      <c r="B786" s="113"/>
      <c r="C786" s="113"/>
      <c r="D786" s="114"/>
      <c r="E786" s="115"/>
      <c r="F786" s="115"/>
      <c r="G786" s="115"/>
      <c r="H786" s="115"/>
      <c r="I786" s="115"/>
      <c r="J786" s="115"/>
      <c r="K786" s="113"/>
      <c r="L786" s="113"/>
      <c r="M786" s="113"/>
      <c r="N786" s="113"/>
      <c r="O786" s="113"/>
      <c r="P786" s="113"/>
      <c r="Q786" s="113"/>
      <c r="R786" s="113"/>
      <c r="S786" s="113"/>
      <c r="T786" s="113"/>
      <c r="U786" s="113"/>
      <c r="V786" s="113"/>
      <c r="W786" s="113"/>
      <c r="X786" s="113"/>
      <c r="Y786" s="113"/>
      <c r="Z786" s="113"/>
    </row>
    <row r="787" spans="1:26" ht="13.5" customHeight="1">
      <c r="A787" s="113"/>
      <c r="B787" s="113"/>
      <c r="C787" s="113"/>
      <c r="D787" s="114"/>
      <c r="E787" s="115"/>
      <c r="F787" s="115"/>
      <c r="G787" s="115"/>
      <c r="H787" s="115"/>
      <c r="I787" s="115"/>
      <c r="J787" s="115"/>
      <c r="K787" s="113"/>
      <c r="L787" s="113"/>
      <c r="M787" s="113"/>
      <c r="N787" s="113"/>
      <c r="O787" s="113"/>
      <c r="P787" s="113"/>
      <c r="Q787" s="113"/>
      <c r="R787" s="113"/>
      <c r="S787" s="113"/>
      <c r="T787" s="113"/>
      <c r="U787" s="113"/>
      <c r="V787" s="113"/>
      <c r="W787" s="113"/>
      <c r="X787" s="113"/>
      <c r="Y787" s="113"/>
      <c r="Z787" s="113"/>
    </row>
    <row r="788" spans="1:26" ht="13.5" customHeight="1">
      <c r="A788" s="113"/>
      <c r="B788" s="113"/>
      <c r="C788" s="113"/>
      <c r="D788" s="114"/>
      <c r="E788" s="115"/>
      <c r="F788" s="115"/>
      <c r="G788" s="115"/>
      <c r="H788" s="115"/>
      <c r="I788" s="115"/>
      <c r="J788" s="115"/>
      <c r="K788" s="113"/>
      <c r="L788" s="113"/>
      <c r="M788" s="113"/>
      <c r="N788" s="113"/>
      <c r="O788" s="113"/>
      <c r="P788" s="113"/>
      <c r="Q788" s="113"/>
      <c r="R788" s="113"/>
      <c r="S788" s="113"/>
      <c r="T788" s="113"/>
      <c r="U788" s="113"/>
      <c r="V788" s="113"/>
      <c r="W788" s="113"/>
      <c r="X788" s="113"/>
      <c r="Y788" s="113"/>
      <c r="Z788" s="113"/>
    </row>
    <row r="789" spans="1:26" ht="13.5" customHeight="1">
      <c r="A789" s="113"/>
      <c r="B789" s="113"/>
      <c r="C789" s="113"/>
      <c r="D789" s="114"/>
      <c r="E789" s="115"/>
      <c r="F789" s="115"/>
      <c r="G789" s="115"/>
      <c r="H789" s="115"/>
      <c r="I789" s="115"/>
      <c r="J789" s="115"/>
      <c r="K789" s="113"/>
      <c r="L789" s="113"/>
      <c r="M789" s="113"/>
      <c r="N789" s="113"/>
      <c r="O789" s="113"/>
      <c r="P789" s="113"/>
      <c r="Q789" s="113"/>
      <c r="R789" s="113"/>
      <c r="S789" s="113"/>
      <c r="T789" s="113"/>
      <c r="U789" s="113"/>
      <c r="V789" s="113"/>
      <c r="W789" s="113"/>
      <c r="X789" s="113"/>
      <c r="Y789" s="113"/>
      <c r="Z789" s="113"/>
    </row>
    <row r="790" spans="1:26" ht="13.5" customHeight="1">
      <c r="A790" s="113"/>
      <c r="B790" s="113"/>
      <c r="C790" s="113"/>
      <c r="D790" s="114"/>
      <c r="E790" s="115"/>
      <c r="F790" s="115"/>
      <c r="G790" s="115"/>
      <c r="H790" s="115"/>
      <c r="I790" s="115"/>
      <c r="J790" s="115"/>
      <c r="K790" s="113"/>
      <c r="L790" s="113"/>
      <c r="M790" s="113"/>
      <c r="N790" s="113"/>
      <c r="O790" s="113"/>
      <c r="P790" s="113"/>
      <c r="Q790" s="113"/>
      <c r="R790" s="113"/>
      <c r="S790" s="113"/>
      <c r="T790" s="113"/>
      <c r="U790" s="113"/>
      <c r="V790" s="113"/>
      <c r="W790" s="113"/>
      <c r="X790" s="113"/>
      <c r="Y790" s="113"/>
      <c r="Z790" s="113"/>
    </row>
    <row r="791" spans="1:26" ht="13.5" customHeight="1">
      <c r="A791" s="113"/>
      <c r="B791" s="113"/>
      <c r="C791" s="113"/>
      <c r="D791" s="114"/>
      <c r="E791" s="115"/>
      <c r="F791" s="115"/>
      <c r="G791" s="115"/>
      <c r="H791" s="115"/>
      <c r="I791" s="115"/>
      <c r="J791" s="115"/>
      <c r="K791" s="113"/>
      <c r="L791" s="113"/>
      <c r="M791" s="113"/>
      <c r="N791" s="113"/>
      <c r="O791" s="113"/>
      <c r="P791" s="113"/>
      <c r="Q791" s="113"/>
      <c r="R791" s="113"/>
      <c r="S791" s="113"/>
      <c r="T791" s="113"/>
      <c r="U791" s="113"/>
      <c r="V791" s="113"/>
      <c r="W791" s="113"/>
      <c r="X791" s="113"/>
      <c r="Y791" s="113"/>
      <c r="Z791" s="113"/>
    </row>
    <row r="792" spans="1:26" ht="13.5" customHeight="1">
      <c r="A792" s="113"/>
      <c r="B792" s="113"/>
      <c r="C792" s="113"/>
      <c r="D792" s="114"/>
      <c r="E792" s="115"/>
      <c r="F792" s="115"/>
      <c r="G792" s="115"/>
      <c r="H792" s="115"/>
      <c r="I792" s="115"/>
      <c r="J792" s="115"/>
      <c r="K792" s="113"/>
      <c r="L792" s="113"/>
      <c r="M792" s="113"/>
      <c r="N792" s="113"/>
      <c r="O792" s="113"/>
      <c r="P792" s="113"/>
      <c r="Q792" s="113"/>
      <c r="R792" s="113"/>
      <c r="S792" s="113"/>
      <c r="T792" s="113"/>
      <c r="U792" s="113"/>
      <c r="V792" s="113"/>
      <c r="W792" s="113"/>
      <c r="X792" s="113"/>
      <c r="Y792" s="113"/>
      <c r="Z792" s="113"/>
    </row>
    <row r="793" spans="1:26" ht="13.5" customHeight="1">
      <c r="A793" s="113"/>
      <c r="B793" s="113"/>
      <c r="C793" s="113"/>
      <c r="D793" s="114"/>
      <c r="E793" s="115"/>
      <c r="F793" s="115"/>
      <c r="G793" s="115"/>
      <c r="H793" s="115"/>
      <c r="I793" s="115"/>
      <c r="J793" s="115"/>
      <c r="K793" s="113"/>
      <c r="L793" s="113"/>
      <c r="M793" s="113"/>
      <c r="N793" s="113"/>
      <c r="O793" s="113"/>
      <c r="P793" s="113"/>
      <c r="Q793" s="113"/>
      <c r="R793" s="113"/>
      <c r="S793" s="113"/>
      <c r="T793" s="113"/>
      <c r="U793" s="113"/>
      <c r="V793" s="113"/>
      <c r="W793" s="113"/>
      <c r="X793" s="113"/>
      <c r="Y793" s="113"/>
      <c r="Z793" s="113"/>
    </row>
    <row r="794" spans="1:26" ht="13.5" customHeight="1">
      <c r="A794" s="113"/>
      <c r="B794" s="113"/>
      <c r="C794" s="113"/>
      <c r="D794" s="114"/>
      <c r="E794" s="115"/>
      <c r="F794" s="115"/>
      <c r="G794" s="115"/>
      <c r="H794" s="115"/>
      <c r="I794" s="115"/>
      <c r="J794" s="115"/>
      <c r="K794" s="113"/>
      <c r="L794" s="113"/>
      <c r="M794" s="113"/>
      <c r="N794" s="113"/>
      <c r="O794" s="113"/>
      <c r="P794" s="113"/>
      <c r="Q794" s="113"/>
      <c r="R794" s="113"/>
      <c r="S794" s="113"/>
      <c r="T794" s="113"/>
      <c r="U794" s="113"/>
      <c r="V794" s="113"/>
      <c r="W794" s="113"/>
      <c r="X794" s="113"/>
      <c r="Y794" s="113"/>
      <c r="Z794" s="113"/>
    </row>
    <row r="795" spans="1:26" ht="13.5" customHeight="1">
      <c r="A795" s="113"/>
      <c r="B795" s="113"/>
      <c r="C795" s="113"/>
      <c r="D795" s="114"/>
      <c r="E795" s="115"/>
      <c r="F795" s="115"/>
      <c r="G795" s="115"/>
      <c r="H795" s="115"/>
      <c r="I795" s="115"/>
      <c r="J795" s="115"/>
      <c r="K795" s="113"/>
      <c r="L795" s="113"/>
      <c r="M795" s="113"/>
      <c r="N795" s="113"/>
      <c r="O795" s="113"/>
      <c r="P795" s="113"/>
      <c r="Q795" s="113"/>
      <c r="R795" s="113"/>
      <c r="S795" s="113"/>
      <c r="T795" s="113"/>
      <c r="U795" s="113"/>
      <c r="V795" s="113"/>
      <c r="W795" s="113"/>
      <c r="X795" s="113"/>
      <c r="Y795" s="113"/>
      <c r="Z795" s="113"/>
    </row>
    <row r="796" spans="1:26" ht="13.5" customHeight="1">
      <c r="A796" s="113"/>
      <c r="B796" s="113"/>
      <c r="C796" s="113"/>
      <c r="D796" s="114"/>
      <c r="E796" s="115"/>
      <c r="F796" s="115"/>
      <c r="G796" s="115"/>
      <c r="H796" s="115"/>
      <c r="I796" s="115"/>
      <c r="J796" s="115"/>
      <c r="K796" s="113"/>
      <c r="L796" s="113"/>
      <c r="M796" s="113"/>
      <c r="N796" s="113"/>
      <c r="O796" s="113"/>
      <c r="P796" s="113"/>
      <c r="Q796" s="113"/>
      <c r="R796" s="113"/>
      <c r="S796" s="113"/>
      <c r="T796" s="113"/>
      <c r="U796" s="113"/>
      <c r="V796" s="113"/>
      <c r="W796" s="113"/>
      <c r="X796" s="113"/>
      <c r="Y796" s="113"/>
      <c r="Z796" s="113"/>
    </row>
    <row r="797" spans="1:26" ht="13.5" customHeight="1">
      <c r="A797" s="113"/>
      <c r="B797" s="113"/>
      <c r="C797" s="113"/>
      <c r="D797" s="114"/>
      <c r="E797" s="115"/>
      <c r="F797" s="115"/>
      <c r="G797" s="115"/>
      <c r="H797" s="115"/>
      <c r="I797" s="115"/>
      <c r="J797" s="115"/>
      <c r="K797" s="113"/>
      <c r="L797" s="113"/>
      <c r="M797" s="113"/>
      <c r="N797" s="113"/>
      <c r="O797" s="113"/>
      <c r="P797" s="113"/>
      <c r="Q797" s="113"/>
      <c r="R797" s="113"/>
      <c r="S797" s="113"/>
      <c r="T797" s="113"/>
      <c r="U797" s="113"/>
      <c r="V797" s="113"/>
      <c r="W797" s="113"/>
      <c r="X797" s="113"/>
      <c r="Y797" s="113"/>
      <c r="Z797" s="113"/>
    </row>
    <row r="798" spans="1:26" ht="13.5" customHeight="1">
      <c r="A798" s="113"/>
      <c r="B798" s="113"/>
      <c r="C798" s="113"/>
      <c r="D798" s="114"/>
      <c r="E798" s="115"/>
      <c r="F798" s="115"/>
      <c r="G798" s="115"/>
      <c r="H798" s="115"/>
      <c r="I798" s="115"/>
      <c r="J798" s="115"/>
      <c r="K798" s="113"/>
      <c r="L798" s="113"/>
      <c r="M798" s="113"/>
      <c r="N798" s="113"/>
      <c r="O798" s="113"/>
      <c r="P798" s="113"/>
      <c r="Q798" s="113"/>
      <c r="R798" s="113"/>
      <c r="S798" s="113"/>
      <c r="T798" s="113"/>
      <c r="U798" s="113"/>
      <c r="V798" s="113"/>
      <c r="W798" s="113"/>
      <c r="X798" s="113"/>
      <c r="Y798" s="113"/>
      <c r="Z798" s="113"/>
    </row>
    <row r="799" spans="1:26" ht="13.5" customHeight="1">
      <c r="A799" s="113"/>
      <c r="B799" s="113"/>
      <c r="C799" s="113"/>
      <c r="D799" s="114"/>
      <c r="E799" s="115"/>
      <c r="F799" s="115"/>
      <c r="G799" s="115"/>
      <c r="H799" s="115"/>
      <c r="I799" s="115"/>
      <c r="J799" s="115"/>
      <c r="K799" s="113"/>
      <c r="L799" s="113"/>
      <c r="M799" s="113"/>
      <c r="N799" s="113"/>
      <c r="O799" s="113"/>
      <c r="P799" s="113"/>
      <c r="Q799" s="113"/>
      <c r="R799" s="113"/>
      <c r="S799" s="113"/>
      <c r="T799" s="113"/>
      <c r="U799" s="113"/>
      <c r="V799" s="113"/>
      <c r="W799" s="113"/>
      <c r="X799" s="113"/>
      <c r="Y799" s="113"/>
      <c r="Z799" s="113"/>
    </row>
    <row r="800" spans="1:26" ht="13.5" customHeight="1">
      <c r="A800" s="113"/>
      <c r="B800" s="113"/>
      <c r="C800" s="113"/>
      <c r="D800" s="114"/>
      <c r="E800" s="115"/>
      <c r="F800" s="115"/>
      <c r="G800" s="115"/>
      <c r="H800" s="115"/>
      <c r="I800" s="115"/>
      <c r="J800" s="115"/>
      <c r="K800" s="113"/>
      <c r="L800" s="113"/>
      <c r="M800" s="113"/>
      <c r="N800" s="113"/>
      <c r="O800" s="113"/>
      <c r="P800" s="113"/>
      <c r="Q800" s="113"/>
      <c r="R800" s="113"/>
      <c r="S800" s="113"/>
      <c r="T800" s="113"/>
      <c r="U800" s="113"/>
      <c r="V800" s="113"/>
      <c r="W800" s="113"/>
      <c r="X800" s="113"/>
      <c r="Y800" s="113"/>
      <c r="Z800" s="113"/>
    </row>
    <row r="801" spans="1:26" ht="13.5" customHeight="1">
      <c r="A801" s="113"/>
      <c r="B801" s="113"/>
      <c r="C801" s="113"/>
      <c r="D801" s="114"/>
      <c r="E801" s="115"/>
      <c r="F801" s="115"/>
      <c r="G801" s="115"/>
      <c r="H801" s="115"/>
      <c r="I801" s="115"/>
      <c r="J801" s="115"/>
      <c r="K801" s="113"/>
      <c r="L801" s="113"/>
      <c r="M801" s="113"/>
      <c r="N801" s="113"/>
      <c r="O801" s="113"/>
      <c r="P801" s="113"/>
      <c r="Q801" s="113"/>
      <c r="R801" s="113"/>
      <c r="S801" s="113"/>
      <c r="T801" s="113"/>
      <c r="U801" s="113"/>
      <c r="V801" s="113"/>
      <c r="W801" s="113"/>
      <c r="X801" s="113"/>
      <c r="Y801" s="113"/>
      <c r="Z801" s="113"/>
    </row>
    <row r="802" spans="1:26" ht="13.5" customHeight="1">
      <c r="A802" s="113"/>
      <c r="B802" s="113"/>
      <c r="C802" s="113"/>
      <c r="D802" s="114"/>
      <c r="E802" s="115"/>
      <c r="F802" s="115"/>
      <c r="G802" s="115"/>
      <c r="H802" s="115"/>
      <c r="I802" s="115"/>
      <c r="J802" s="115"/>
      <c r="K802" s="113"/>
      <c r="L802" s="113"/>
      <c r="M802" s="113"/>
      <c r="N802" s="113"/>
      <c r="O802" s="113"/>
      <c r="P802" s="113"/>
      <c r="Q802" s="113"/>
      <c r="R802" s="113"/>
      <c r="S802" s="113"/>
      <c r="T802" s="113"/>
      <c r="U802" s="113"/>
      <c r="V802" s="113"/>
      <c r="W802" s="113"/>
      <c r="X802" s="113"/>
      <c r="Y802" s="113"/>
      <c r="Z802" s="113"/>
    </row>
    <row r="803" spans="1:26" ht="13.5" customHeight="1">
      <c r="A803" s="113"/>
      <c r="B803" s="113"/>
      <c r="C803" s="113"/>
      <c r="D803" s="114"/>
      <c r="E803" s="115"/>
      <c r="F803" s="115"/>
      <c r="G803" s="115"/>
      <c r="H803" s="115"/>
      <c r="I803" s="115"/>
      <c r="J803" s="115"/>
      <c r="K803" s="113"/>
      <c r="L803" s="113"/>
      <c r="M803" s="113"/>
      <c r="N803" s="113"/>
      <c r="O803" s="113"/>
      <c r="P803" s="113"/>
      <c r="Q803" s="113"/>
      <c r="R803" s="113"/>
      <c r="S803" s="113"/>
      <c r="T803" s="113"/>
      <c r="U803" s="113"/>
      <c r="V803" s="113"/>
      <c r="W803" s="113"/>
      <c r="X803" s="113"/>
      <c r="Y803" s="113"/>
      <c r="Z803" s="113"/>
    </row>
    <row r="804" spans="1:26" ht="13.5" customHeight="1">
      <c r="A804" s="113"/>
      <c r="B804" s="113"/>
      <c r="C804" s="113"/>
      <c r="D804" s="114"/>
      <c r="E804" s="115"/>
      <c r="F804" s="115"/>
      <c r="G804" s="115"/>
      <c r="H804" s="115"/>
      <c r="I804" s="115"/>
      <c r="J804" s="115"/>
      <c r="K804" s="113"/>
      <c r="L804" s="113"/>
      <c r="M804" s="113"/>
      <c r="N804" s="113"/>
      <c r="O804" s="113"/>
      <c r="P804" s="113"/>
      <c r="Q804" s="113"/>
      <c r="R804" s="113"/>
      <c r="S804" s="113"/>
      <c r="T804" s="113"/>
      <c r="U804" s="113"/>
      <c r="V804" s="113"/>
      <c r="W804" s="113"/>
      <c r="X804" s="113"/>
      <c r="Y804" s="113"/>
      <c r="Z804" s="113"/>
    </row>
    <row r="805" spans="1:26" ht="13.5" customHeight="1">
      <c r="A805" s="113"/>
      <c r="B805" s="113"/>
      <c r="C805" s="113"/>
      <c r="D805" s="114"/>
      <c r="E805" s="115"/>
      <c r="F805" s="115"/>
      <c r="G805" s="115"/>
      <c r="H805" s="115"/>
      <c r="I805" s="115"/>
      <c r="J805" s="115"/>
      <c r="K805" s="113"/>
      <c r="L805" s="113"/>
      <c r="M805" s="113"/>
      <c r="N805" s="113"/>
      <c r="O805" s="113"/>
      <c r="P805" s="113"/>
      <c r="Q805" s="113"/>
      <c r="R805" s="113"/>
      <c r="S805" s="113"/>
      <c r="T805" s="113"/>
      <c r="U805" s="113"/>
      <c r="V805" s="113"/>
      <c r="W805" s="113"/>
      <c r="X805" s="113"/>
      <c r="Y805" s="113"/>
      <c r="Z805" s="113"/>
    </row>
    <row r="806" spans="1:26" ht="13.5" customHeight="1">
      <c r="A806" s="113"/>
      <c r="B806" s="113"/>
      <c r="C806" s="113"/>
      <c r="D806" s="114"/>
      <c r="E806" s="115"/>
      <c r="F806" s="115"/>
      <c r="G806" s="115"/>
      <c r="H806" s="115"/>
      <c r="I806" s="115"/>
      <c r="J806" s="115"/>
      <c r="K806" s="113"/>
      <c r="L806" s="113"/>
      <c r="M806" s="113"/>
      <c r="N806" s="113"/>
      <c r="O806" s="113"/>
      <c r="P806" s="113"/>
      <c r="Q806" s="113"/>
      <c r="R806" s="113"/>
      <c r="S806" s="113"/>
      <c r="T806" s="113"/>
      <c r="U806" s="113"/>
      <c r="V806" s="113"/>
      <c r="W806" s="113"/>
      <c r="X806" s="113"/>
      <c r="Y806" s="113"/>
      <c r="Z806" s="113"/>
    </row>
    <row r="807" spans="1:26" ht="13.5" customHeight="1">
      <c r="A807" s="113"/>
      <c r="B807" s="113"/>
      <c r="C807" s="113"/>
      <c r="D807" s="114"/>
      <c r="E807" s="115"/>
      <c r="F807" s="115"/>
      <c r="G807" s="115"/>
      <c r="H807" s="115"/>
      <c r="I807" s="115"/>
      <c r="J807" s="115"/>
      <c r="K807" s="113"/>
      <c r="L807" s="113"/>
      <c r="M807" s="113"/>
      <c r="N807" s="113"/>
      <c r="O807" s="113"/>
      <c r="P807" s="113"/>
      <c r="Q807" s="113"/>
      <c r="R807" s="113"/>
      <c r="S807" s="113"/>
      <c r="T807" s="113"/>
      <c r="U807" s="113"/>
      <c r="V807" s="113"/>
      <c r="W807" s="113"/>
      <c r="X807" s="113"/>
      <c r="Y807" s="113"/>
      <c r="Z807" s="113"/>
    </row>
    <row r="808" spans="1:26" ht="13.5" customHeight="1">
      <c r="A808" s="113"/>
      <c r="B808" s="113"/>
      <c r="C808" s="113"/>
      <c r="D808" s="114"/>
      <c r="E808" s="115"/>
      <c r="F808" s="115"/>
      <c r="G808" s="115"/>
      <c r="H808" s="115"/>
      <c r="I808" s="115"/>
      <c r="J808" s="115"/>
      <c r="K808" s="113"/>
      <c r="L808" s="113"/>
      <c r="M808" s="113"/>
      <c r="N808" s="113"/>
      <c r="O808" s="113"/>
      <c r="P808" s="113"/>
      <c r="Q808" s="113"/>
      <c r="R808" s="113"/>
      <c r="S808" s="113"/>
      <c r="T808" s="113"/>
      <c r="U808" s="113"/>
      <c r="V808" s="113"/>
      <c r="W808" s="113"/>
      <c r="X808" s="113"/>
      <c r="Y808" s="113"/>
      <c r="Z808" s="113"/>
    </row>
    <row r="809" spans="1:26" ht="13.5" customHeight="1">
      <c r="A809" s="113"/>
      <c r="B809" s="113"/>
      <c r="C809" s="113"/>
      <c r="D809" s="114"/>
      <c r="E809" s="115"/>
      <c r="F809" s="115"/>
      <c r="G809" s="115"/>
      <c r="H809" s="115"/>
      <c r="I809" s="115"/>
      <c r="J809" s="115"/>
      <c r="K809" s="113"/>
      <c r="L809" s="113"/>
      <c r="M809" s="113"/>
      <c r="N809" s="113"/>
      <c r="O809" s="113"/>
      <c r="P809" s="113"/>
      <c r="Q809" s="113"/>
      <c r="R809" s="113"/>
      <c r="S809" s="113"/>
      <c r="T809" s="113"/>
      <c r="U809" s="113"/>
      <c r="V809" s="113"/>
      <c r="W809" s="113"/>
      <c r="X809" s="113"/>
      <c r="Y809" s="113"/>
      <c r="Z809" s="113"/>
    </row>
    <row r="810" spans="1:26" ht="13.5" customHeight="1">
      <c r="A810" s="113"/>
      <c r="B810" s="113"/>
      <c r="C810" s="113"/>
      <c r="D810" s="114"/>
      <c r="E810" s="115"/>
      <c r="F810" s="115"/>
      <c r="G810" s="115"/>
      <c r="H810" s="115"/>
      <c r="I810" s="115"/>
      <c r="J810" s="115"/>
      <c r="K810" s="113"/>
      <c r="L810" s="113"/>
      <c r="M810" s="113"/>
      <c r="N810" s="113"/>
      <c r="O810" s="113"/>
      <c r="P810" s="113"/>
      <c r="Q810" s="113"/>
      <c r="R810" s="113"/>
      <c r="S810" s="113"/>
      <c r="T810" s="113"/>
      <c r="U810" s="113"/>
      <c r="V810" s="113"/>
      <c r="W810" s="113"/>
      <c r="X810" s="113"/>
      <c r="Y810" s="113"/>
      <c r="Z810" s="113"/>
    </row>
    <row r="811" spans="1:26" ht="13.5" customHeight="1">
      <c r="A811" s="113"/>
      <c r="B811" s="113"/>
      <c r="C811" s="113"/>
      <c r="D811" s="114"/>
      <c r="E811" s="115"/>
      <c r="F811" s="115"/>
      <c r="G811" s="115"/>
      <c r="H811" s="115"/>
      <c r="I811" s="115"/>
      <c r="J811" s="115"/>
      <c r="K811" s="113"/>
      <c r="L811" s="113"/>
      <c r="M811" s="113"/>
      <c r="N811" s="113"/>
      <c r="O811" s="113"/>
      <c r="P811" s="113"/>
      <c r="Q811" s="113"/>
      <c r="R811" s="113"/>
      <c r="S811" s="113"/>
      <c r="T811" s="113"/>
      <c r="U811" s="113"/>
      <c r="V811" s="113"/>
      <c r="W811" s="113"/>
      <c r="X811" s="113"/>
      <c r="Y811" s="113"/>
      <c r="Z811" s="113"/>
    </row>
    <row r="812" spans="1:26" ht="13.5" customHeight="1">
      <c r="A812" s="113"/>
      <c r="B812" s="113"/>
      <c r="C812" s="113"/>
      <c r="D812" s="114"/>
      <c r="E812" s="115"/>
      <c r="F812" s="115"/>
      <c r="G812" s="115"/>
      <c r="H812" s="115"/>
      <c r="I812" s="115"/>
      <c r="J812" s="115"/>
      <c r="K812" s="113"/>
      <c r="L812" s="113"/>
      <c r="M812" s="113"/>
      <c r="N812" s="113"/>
      <c r="O812" s="113"/>
      <c r="P812" s="113"/>
      <c r="Q812" s="113"/>
      <c r="R812" s="113"/>
      <c r="S812" s="113"/>
      <c r="T812" s="113"/>
      <c r="U812" s="113"/>
      <c r="V812" s="113"/>
      <c r="W812" s="113"/>
      <c r="X812" s="113"/>
      <c r="Y812" s="113"/>
      <c r="Z812" s="113"/>
    </row>
    <row r="813" spans="1:26" ht="13.5" customHeight="1">
      <c r="A813" s="113"/>
      <c r="B813" s="113"/>
      <c r="C813" s="113"/>
      <c r="D813" s="114"/>
      <c r="E813" s="115"/>
      <c r="F813" s="115"/>
      <c r="G813" s="115"/>
      <c r="H813" s="115"/>
      <c r="I813" s="115"/>
      <c r="J813" s="115"/>
      <c r="K813" s="113"/>
      <c r="L813" s="113"/>
      <c r="M813" s="113"/>
      <c r="N813" s="113"/>
      <c r="O813" s="113"/>
      <c r="P813" s="113"/>
      <c r="Q813" s="113"/>
      <c r="R813" s="113"/>
      <c r="S813" s="113"/>
      <c r="T813" s="113"/>
      <c r="U813" s="113"/>
      <c r="V813" s="113"/>
      <c r="W813" s="113"/>
      <c r="X813" s="113"/>
      <c r="Y813" s="113"/>
      <c r="Z813" s="113"/>
    </row>
    <row r="814" spans="1:26" ht="13.5" customHeight="1">
      <c r="A814" s="113"/>
      <c r="B814" s="113"/>
      <c r="C814" s="113"/>
      <c r="D814" s="114"/>
      <c r="E814" s="115"/>
      <c r="F814" s="115"/>
      <c r="G814" s="115"/>
      <c r="H814" s="115"/>
      <c r="I814" s="115"/>
      <c r="J814" s="115"/>
      <c r="K814" s="113"/>
      <c r="L814" s="113"/>
      <c r="M814" s="113"/>
      <c r="N814" s="113"/>
      <c r="O814" s="113"/>
      <c r="P814" s="113"/>
      <c r="Q814" s="113"/>
      <c r="R814" s="113"/>
      <c r="S814" s="113"/>
      <c r="T814" s="113"/>
      <c r="U814" s="113"/>
      <c r="V814" s="113"/>
      <c r="W814" s="113"/>
      <c r="X814" s="113"/>
      <c r="Y814" s="113"/>
      <c r="Z814" s="113"/>
    </row>
    <row r="815" spans="1:26" ht="13.5" customHeight="1">
      <c r="A815" s="113"/>
      <c r="B815" s="113"/>
      <c r="C815" s="113"/>
      <c r="D815" s="114"/>
      <c r="E815" s="115"/>
      <c r="F815" s="115"/>
      <c r="G815" s="115"/>
      <c r="H815" s="115"/>
      <c r="I815" s="115"/>
      <c r="J815" s="115"/>
      <c r="K815" s="113"/>
      <c r="L815" s="113"/>
      <c r="M815" s="113"/>
      <c r="N815" s="113"/>
      <c r="O815" s="113"/>
      <c r="P815" s="113"/>
      <c r="Q815" s="113"/>
      <c r="R815" s="113"/>
      <c r="S815" s="113"/>
      <c r="T815" s="113"/>
      <c r="U815" s="113"/>
      <c r="V815" s="113"/>
      <c r="W815" s="113"/>
      <c r="X815" s="113"/>
      <c r="Y815" s="113"/>
      <c r="Z815" s="113"/>
    </row>
    <row r="816" spans="1:26" ht="13.5" customHeight="1">
      <c r="A816" s="113"/>
      <c r="B816" s="113"/>
      <c r="C816" s="113"/>
      <c r="D816" s="114"/>
      <c r="E816" s="115"/>
      <c r="F816" s="115"/>
      <c r="G816" s="115"/>
      <c r="H816" s="115"/>
      <c r="I816" s="115"/>
      <c r="J816" s="115"/>
      <c r="K816" s="113"/>
      <c r="L816" s="113"/>
      <c r="M816" s="113"/>
      <c r="N816" s="113"/>
      <c r="O816" s="113"/>
      <c r="P816" s="113"/>
      <c r="Q816" s="113"/>
      <c r="R816" s="113"/>
      <c r="S816" s="113"/>
      <c r="T816" s="113"/>
      <c r="U816" s="113"/>
      <c r="V816" s="113"/>
      <c r="W816" s="113"/>
      <c r="X816" s="113"/>
      <c r="Y816" s="113"/>
      <c r="Z816" s="113"/>
    </row>
    <row r="817" spans="1:26" ht="13.5" customHeight="1">
      <c r="A817" s="113"/>
      <c r="B817" s="113"/>
      <c r="C817" s="113"/>
      <c r="D817" s="114"/>
      <c r="E817" s="115"/>
      <c r="F817" s="115"/>
      <c r="G817" s="115"/>
      <c r="H817" s="115"/>
      <c r="I817" s="115"/>
      <c r="J817" s="115"/>
      <c r="K817" s="113"/>
      <c r="L817" s="113"/>
      <c r="M817" s="113"/>
      <c r="N817" s="113"/>
      <c r="O817" s="113"/>
      <c r="P817" s="113"/>
      <c r="Q817" s="113"/>
      <c r="R817" s="113"/>
      <c r="S817" s="113"/>
      <c r="T817" s="113"/>
      <c r="U817" s="113"/>
      <c r="V817" s="113"/>
      <c r="W817" s="113"/>
      <c r="X817" s="113"/>
      <c r="Y817" s="113"/>
      <c r="Z817" s="113"/>
    </row>
    <row r="818" spans="1:26" ht="13.5" customHeight="1">
      <c r="A818" s="113"/>
      <c r="B818" s="113"/>
      <c r="C818" s="113"/>
      <c r="D818" s="114"/>
      <c r="E818" s="115"/>
      <c r="F818" s="115"/>
      <c r="G818" s="115"/>
      <c r="H818" s="115"/>
      <c r="I818" s="115"/>
      <c r="J818" s="115"/>
      <c r="K818" s="113"/>
      <c r="L818" s="113"/>
      <c r="M818" s="113"/>
      <c r="N818" s="113"/>
      <c r="O818" s="113"/>
      <c r="P818" s="113"/>
      <c r="Q818" s="113"/>
      <c r="R818" s="113"/>
      <c r="S818" s="113"/>
      <c r="T818" s="113"/>
      <c r="U818" s="113"/>
      <c r="V818" s="113"/>
      <c r="W818" s="113"/>
      <c r="X818" s="113"/>
      <c r="Y818" s="113"/>
      <c r="Z818" s="113"/>
    </row>
    <row r="819" spans="1:26" ht="13.5" customHeight="1">
      <c r="A819" s="113"/>
      <c r="B819" s="113"/>
      <c r="C819" s="113"/>
      <c r="D819" s="114"/>
      <c r="E819" s="115"/>
      <c r="F819" s="115"/>
      <c r="G819" s="115"/>
      <c r="H819" s="115"/>
      <c r="I819" s="115"/>
      <c r="J819" s="115"/>
      <c r="K819" s="113"/>
      <c r="L819" s="113"/>
      <c r="M819" s="113"/>
      <c r="N819" s="113"/>
      <c r="O819" s="113"/>
      <c r="P819" s="113"/>
      <c r="Q819" s="113"/>
      <c r="R819" s="113"/>
      <c r="S819" s="113"/>
      <c r="T819" s="113"/>
      <c r="U819" s="113"/>
      <c r="V819" s="113"/>
      <c r="W819" s="113"/>
      <c r="X819" s="113"/>
      <c r="Y819" s="113"/>
      <c r="Z819" s="113"/>
    </row>
    <row r="820" spans="1:26" ht="13.5" customHeight="1">
      <c r="A820" s="113"/>
      <c r="B820" s="113"/>
      <c r="C820" s="113"/>
      <c r="D820" s="114"/>
      <c r="E820" s="115"/>
      <c r="F820" s="115"/>
      <c r="G820" s="115"/>
      <c r="H820" s="115"/>
      <c r="I820" s="115"/>
      <c r="J820" s="115"/>
      <c r="K820" s="113"/>
      <c r="L820" s="113"/>
      <c r="M820" s="113"/>
      <c r="N820" s="113"/>
      <c r="O820" s="113"/>
      <c r="P820" s="113"/>
      <c r="Q820" s="113"/>
      <c r="R820" s="113"/>
      <c r="S820" s="113"/>
      <c r="T820" s="113"/>
      <c r="U820" s="113"/>
      <c r="V820" s="113"/>
      <c r="W820" s="113"/>
      <c r="X820" s="113"/>
      <c r="Y820" s="113"/>
      <c r="Z820" s="113"/>
    </row>
    <row r="821" spans="1:26" ht="13.5" customHeight="1">
      <c r="A821" s="113"/>
      <c r="B821" s="113"/>
      <c r="C821" s="113"/>
      <c r="D821" s="114"/>
      <c r="E821" s="115"/>
      <c r="F821" s="115"/>
      <c r="G821" s="115"/>
      <c r="H821" s="115"/>
      <c r="I821" s="115"/>
      <c r="J821" s="115"/>
      <c r="K821" s="113"/>
      <c r="L821" s="113"/>
      <c r="M821" s="113"/>
      <c r="N821" s="113"/>
      <c r="O821" s="113"/>
      <c r="P821" s="113"/>
      <c r="Q821" s="113"/>
      <c r="R821" s="113"/>
      <c r="S821" s="113"/>
      <c r="T821" s="113"/>
      <c r="U821" s="113"/>
      <c r="V821" s="113"/>
      <c r="W821" s="113"/>
      <c r="X821" s="113"/>
      <c r="Y821" s="113"/>
      <c r="Z821" s="113"/>
    </row>
    <row r="822" spans="1:26" ht="13.5" customHeight="1">
      <c r="A822" s="113"/>
      <c r="B822" s="113"/>
      <c r="C822" s="113"/>
      <c r="D822" s="114"/>
      <c r="E822" s="115"/>
      <c r="F822" s="115"/>
      <c r="G822" s="115"/>
      <c r="H822" s="115"/>
      <c r="I822" s="115"/>
      <c r="J822" s="115"/>
      <c r="K822" s="113"/>
      <c r="L822" s="113"/>
      <c r="M822" s="113"/>
      <c r="N822" s="113"/>
      <c r="O822" s="113"/>
      <c r="P822" s="113"/>
      <c r="Q822" s="113"/>
      <c r="R822" s="113"/>
      <c r="S822" s="113"/>
      <c r="T822" s="113"/>
      <c r="U822" s="113"/>
      <c r="V822" s="113"/>
      <c r="W822" s="113"/>
      <c r="X822" s="113"/>
      <c r="Y822" s="113"/>
      <c r="Z822" s="113"/>
    </row>
    <row r="823" spans="1:26" ht="13.5" customHeight="1">
      <c r="A823" s="113"/>
      <c r="B823" s="113"/>
      <c r="C823" s="113"/>
      <c r="D823" s="114"/>
      <c r="E823" s="115"/>
      <c r="F823" s="115"/>
      <c r="G823" s="115"/>
      <c r="H823" s="115"/>
      <c r="I823" s="115"/>
      <c r="J823" s="115"/>
      <c r="K823" s="113"/>
      <c r="L823" s="113"/>
      <c r="M823" s="113"/>
      <c r="N823" s="113"/>
      <c r="O823" s="113"/>
      <c r="P823" s="113"/>
      <c r="Q823" s="113"/>
      <c r="R823" s="113"/>
      <c r="S823" s="113"/>
      <c r="T823" s="113"/>
      <c r="U823" s="113"/>
      <c r="V823" s="113"/>
      <c r="W823" s="113"/>
      <c r="X823" s="113"/>
      <c r="Y823" s="113"/>
      <c r="Z823" s="113"/>
    </row>
    <row r="824" spans="1:26" ht="13.5" customHeight="1">
      <c r="A824" s="113"/>
      <c r="B824" s="113"/>
      <c r="C824" s="113"/>
      <c r="D824" s="114"/>
      <c r="E824" s="115"/>
      <c r="F824" s="115"/>
      <c r="G824" s="115"/>
      <c r="H824" s="115"/>
      <c r="I824" s="115"/>
      <c r="J824" s="115"/>
      <c r="K824" s="113"/>
      <c r="L824" s="113"/>
      <c r="M824" s="113"/>
      <c r="N824" s="113"/>
      <c r="O824" s="113"/>
      <c r="P824" s="113"/>
      <c r="Q824" s="113"/>
      <c r="R824" s="113"/>
      <c r="S824" s="113"/>
      <c r="T824" s="113"/>
      <c r="U824" s="113"/>
      <c r="V824" s="113"/>
      <c r="W824" s="113"/>
      <c r="X824" s="113"/>
      <c r="Y824" s="113"/>
      <c r="Z824" s="113"/>
    </row>
    <row r="825" spans="1:26" ht="13.5" customHeight="1">
      <c r="A825" s="113"/>
      <c r="B825" s="113"/>
      <c r="C825" s="113"/>
      <c r="D825" s="114"/>
      <c r="E825" s="115"/>
      <c r="F825" s="115"/>
      <c r="G825" s="115"/>
      <c r="H825" s="115"/>
      <c r="I825" s="115"/>
      <c r="J825" s="115"/>
      <c r="K825" s="113"/>
      <c r="L825" s="113"/>
      <c r="M825" s="113"/>
      <c r="N825" s="113"/>
      <c r="O825" s="113"/>
      <c r="P825" s="113"/>
      <c r="Q825" s="113"/>
      <c r="R825" s="113"/>
      <c r="S825" s="113"/>
      <c r="T825" s="113"/>
      <c r="U825" s="113"/>
      <c r="V825" s="113"/>
      <c r="W825" s="113"/>
      <c r="X825" s="113"/>
      <c r="Y825" s="113"/>
      <c r="Z825" s="113"/>
    </row>
    <row r="826" spans="1:26" ht="13.5" customHeight="1">
      <c r="A826" s="113"/>
      <c r="B826" s="113"/>
      <c r="C826" s="113"/>
      <c r="D826" s="114"/>
      <c r="E826" s="115"/>
      <c r="F826" s="115"/>
      <c r="G826" s="115"/>
      <c r="H826" s="115"/>
      <c r="I826" s="115"/>
      <c r="J826" s="115"/>
      <c r="K826" s="113"/>
      <c r="L826" s="113"/>
      <c r="M826" s="113"/>
      <c r="N826" s="113"/>
      <c r="O826" s="113"/>
      <c r="P826" s="113"/>
      <c r="Q826" s="113"/>
      <c r="R826" s="113"/>
      <c r="S826" s="113"/>
      <c r="T826" s="113"/>
      <c r="U826" s="113"/>
      <c r="V826" s="113"/>
      <c r="W826" s="113"/>
      <c r="X826" s="113"/>
      <c r="Y826" s="113"/>
      <c r="Z826" s="113"/>
    </row>
    <row r="827" spans="1:26" ht="13.5" customHeight="1">
      <c r="A827" s="113"/>
      <c r="B827" s="113"/>
      <c r="C827" s="113"/>
      <c r="D827" s="114"/>
      <c r="E827" s="115"/>
      <c r="F827" s="115"/>
      <c r="G827" s="115"/>
      <c r="H827" s="115"/>
      <c r="I827" s="115"/>
      <c r="J827" s="115"/>
      <c r="K827" s="113"/>
      <c r="L827" s="113"/>
      <c r="M827" s="113"/>
      <c r="N827" s="113"/>
      <c r="O827" s="113"/>
      <c r="P827" s="113"/>
      <c r="Q827" s="113"/>
      <c r="R827" s="113"/>
      <c r="S827" s="113"/>
      <c r="T827" s="113"/>
      <c r="U827" s="113"/>
      <c r="V827" s="113"/>
      <c r="W827" s="113"/>
      <c r="X827" s="113"/>
      <c r="Y827" s="113"/>
      <c r="Z827" s="113"/>
    </row>
    <row r="828" spans="1:26" ht="13.5" customHeight="1">
      <c r="A828" s="113"/>
      <c r="B828" s="113"/>
      <c r="C828" s="113"/>
      <c r="D828" s="114"/>
      <c r="E828" s="115"/>
      <c r="F828" s="115"/>
      <c r="G828" s="115"/>
      <c r="H828" s="115"/>
      <c r="I828" s="115"/>
      <c r="J828" s="115"/>
      <c r="K828" s="113"/>
      <c r="L828" s="113"/>
      <c r="M828" s="113"/>
      <c r="N828" s="113"/>
      <c r="O828" s="113"/>
      <c r="P828" s="113"/>
      <c r="Q828" s="113"/>
      <c r="R828" s="113"/>
      <c r="S828" s="113"/>
      <c r="T828" s="113"/>
      <c r="U828" s="113"/>
      <c r="V828" s="113"/>
      <c r="W828" s="113"/>
      <c r="X828" s="113"/>
      <c r="Y828" s="113"/>
      <c r="Z828" s="113"/>
    </row>
    <row r="829" spans="1:26" ht="13.5" customHeight="1">
      <c r="A829" s="113"/>
      <c r="B829" s="113"/>
      <c r="C829" s="113"/>
      <c r="D829" s="114"/>
      <c r="E829" s="115"/>
      <c r="F829" s="115"/>
      <c r="G829" s="115"/>
      <c r="H829" s="115"/>
      <c r="I829" s="115"/>
      <c r="J829" s="115"/>
      <c r="K829" s="113"/>
      <c r="L829" s="113"/>
      <c r="M829" s="113"/>
      <c r="N829" s="113"/>
      <c r="O829" s="113"/>
      <c r="P829" s="113"/>
      <c r="Q829" s="113"/>
      <c r="R829" s="113"/>
      <c r="S829" s="113"/>
      <c r="T829" s="113"/>
      <c r="U829" s="113"/>
      <c r="V829" s="113"/>
      <c r="W829" s="113"/>
      <c r="X829" s="113"/>
      <c r="Y829" s="113"/>
      <c r="Z829" s="113"/>
    </row>
    <row r="830" spans="1:26" ht="13.5" customHeight="1">
      <c r="A830" s="113"/>
      <c r="B830" s="113"/>
      <c r="C830" s="113"/>
      <c r="D830" s="114"/>
      <c r="E830" s="115"/>
      <c r="F830" s="115"/>
      <c r="G830" s="115"/>
      <c r="H830" s="115"/>
      <c r="I830" s="115"/>
      <c r="J830" s="115"/>
      <c r="K830" s="113"/>
      <c r="L830" s="113"/>
      <c r="M830" s="113"/>
      <c r="N830" s="113"/>
      <c r="O830" s="113"/>
      <c r="P830" s="113"/>
      <c r="Q830" s="113"/>
      <c r="R830" s="113"/>
      <c r="S830" s="113"/>
      <c r="T830" s="113"/>
      <c r="U830" s="113"/>
      <c r="V830" s="113"/>
      <c r="W830" s="113"/>
      <c r="X830" s="113"/>
      <c r="Y830" s="113"/>
      <c r="Z830" s="113"/>
    </row>
    <row r="831" spans="1:26" ht="13.5" customHeight="1">
      <c r="A831" s="113"/>
      <c r="B831" s="113"/>
      <c r="C831" s="113"/>
      <c r="D831" s="114"/>
      <c r="E831" s="115"/>
      <c r="F831" s="115"/>
      <c r="G831" s="115"/>
      <c r="H831" s="115"/>
      <c r="I831" s="115"/>
      <c r="J831" s="115"/>
      <c r="K831" s="113"/>
      <c r="L831" s="113"/>
      <c r="M831" s="113"/>
      <c r="N831" s="113"/>
      <c r="O831" s="113"/>
      <c r="P831" s="113"/>
      <c r="Q831" s="113"/>
      <c r="R831" s="113"/>
      <c r="S831" s="113"/>
      <c r="T831" s="113"/>
      <c r="U831" s="113"/>
      <c r="V831" s="113"/>
      <c r="W831" s="113"/>
      <c r="X831" s="113"/>
      <c r="Y831" s="113"/>
      <c r="Z831" s="113"/>
    </row>
    <row r="832" spans="1:26" ht="13.5" customHeight="1">
      <c r="A832" s="113"/>
      <c r="B832" s="113"/>
      <c r="C832" s="113"/>
      <c r="D832" s="114"/>
      <c r="E832" s="115"/>
      <c r="F832" s="115"/>
      <c r="G832" s="115"/>
      <c r="H832" s="115"/>
      <c r="I832" s="115"/>
      <c r="J832" s="115"/>
      <c r="K832" s="113"/>
      <c r="L832" s="113"/>
      <c r="M832" s="113"/>
      <c r="N832" s="113"/>
      <c r="O832" s="113"/>
      <c r="P832" s="113"/>
      <c r="Q832" s="113"/>
      <c r="R832" s="113"/>
      <c r="S832" s="113"/>
      <c r="T832" s="113"/>
      <c r="U832" s="113"/>
      <c r="V832" s="113"/>
      <c r="W832" s="113"/>
      <c r="X832" s="113"/>
      <c r="Y832" s="113"/>
      <c r="Z832" s="113"/>
    </row>
    <row r="833" spans="1:26" ht="13.5" customHeight="1">
      <c r="A833" s="113"/>
      <c r="B833" s="113"/>
      <c r="C833" s="113"/>
      <c r="D833" s="114"/>
      <c r="E833" s="115"/>
      <c r="F833" s="115"/>
      <c r="G833" s="115"/>
      <c r="H833" s="115"/>
      <c r="I833" s="115"/>
      <c r="J833" s="115"/>
      <c r="K833" s="113"/>
      <c r="L833" s="113"/>
      <c r="M833" s="113"/>
      <c r="N833" s="113"/>
      <c r="O833" s="113"/>
      <c r="P833" s="113"/>
      <c r="Q833" s="113"/>
      <c r="R833" s="113"/>
      <c r="S833" s="113"/>
      <c r="T833" s="113"/>
      <c r="U833" s="113"/>
      <c r="V833" s="113"/>
      <c r="W833" s="113"/>
      <c r="X833" s="113"/>
      <c r="Y833" s="113"/>
      <c r="Z833" s="113"/>
    </row>
    <row r="834" spans="1:26" ht="13.5" customHeight="1">
      <c r="A834" s="113"/>
      <c r="B834" s="113"/>
      <c r="C834" s="113"/>
      <c r="D834" s="114"/>
      <c r="E834" s="115"/>
      <c r="F834" s="115"/>
      <c r="G834" s="115"/>
      <c r="H834" s="115"/>
      <c r="I834" s="115"/>
      <c r="J834" s="115"/>
      <c r="K834" s="113"/>
      <c r="L834" s="113"/>
      <c r="M834" s="113"/>
      <c r="N834" s="113"/>
      <c r="O834" s="113"/>
      <c r="P834" s="113"/>
      <c r="Q834" s="113"/>
      <c r="R834" s="113"/>
      <c r="S834" s="113"/>
      <c r="T834" s="113"/>
      <c r="U834" s="113"/>
      <c r="V834" s="113"/>
      <c r="W834" s="113"/>
      <c r="X834" s="113"/>
      <c r="Y834" s="113"/>
      <c r="Z834" s="113"/>
    </row>
    <row r="835" spans="1:26" ht="13.5" customHeight="1">
      <c r="A835" s="113"/>
      <c r="B835" s="113"/>
      <c r="C835" s="113"/>
      <c r="D835" s="114"/>
      <c r="E835" s="115"/>
      <c r="F835" s="115"/>
      <c r="G835" s="115"/>
      <c r="H835" s="115"/>
      <c r="I835" s="115"/>
      <c r="J835" s="115"/>
      <c r="K835" s="113"/>
      <c r="L835" s="113"/>
      <c r="M835" s="113"/>
      <c r="N835" s="113"/>
      <c r="O835" s="113"/>
      <c r="P835" s="113"/>
      <c r="Q835" s="113"/>
      <c r="R835" s="113"/>
      <c r="S835" s="113"/>
      <c r="T835" s="113"/>
      <c r="U835" s="113"/>
      <c r="V835" s="113"/>
      <c r="W835" s="113"/>
      <c r="X835" s="113"/>
      <c r="Y835" s="113"/>
      <c r="Z835" s="113"/>
    </row>
    <row r="836" spans="1:26" ht="13.5" customHeight="1">
      <c r="A836" s="113"/>
      <c r="B836" s="113"/>
      <c r="C836" s="113"/>
      <c r="D836" s="114"/>
      <c r="E836" s="115"/>
      <c r="F836" s="115"/>
      <c r="G836" s="115"/>
      <c r="H836" s="115"/>
      <c r="I836" s="115"/>
      <c r="J836" s="115"/>
      <c r="K836" s="113"/>
      <c r="L836" s="113"/>
      <c r="M836" s="113"/>
      <c r="N836" s="113"/>
      <c r="O836" s="113"/>
      <c r="P836" s="113"/>
      <c r="Q836" s="113"/>
      <c r="R836" s="113"/>
      <c r="S836" s="113"/>
      <c r="T836" s="113"/>
      <c r="U836" s="113"/>
      <c r="V836" s="113"/>
      <c r="W836" s="113"/>
      <c r="X836" s="113"/>
      <c r="Y836" s="113"/>
      <c r="Z836" s="113"/>
    </row>
    <row r="837" spans="1:26" ht="13.5" customHeight="1">
      <c r="A837" s="113"/>
      <c r="B837" s="113"/>
      <c r="C837" s="113"/>
      <c r="D837" s="114"/>
      <c r="E837" s="115"/>
      <c r="F837" s="115"/>
      <c r="G837" s="115"/>
      <c r="H837" s="115"/>
      <c r="I837" s="115"/>
      <c r="J837" s="115"/>
      <c r="K837" s="113"/>
      <c r="L837" s="113"/>
      <c r="M837" s="113"/>
      <c r="N837" s="113"/>
      <c r="O837" s="113"/>
      <c r="P837" s="113"/>
      <c r="Q837" s="113"/>
      <c r="R837" s="113"/>
      <c r="S837" s="113"/>
      <c r="T837" s="113"/>
      <c r="U837" s="113"/>
      <c r="V837" s="113"/>
      <c r="W837" s="113"/>
      <c r="X837" s="113"/>
      <c r="Y837" s="113"/>
      <c r="Z837" s="113"/>
    </row>
    <row r="838" spans="1:26" ht="13.5" customHeight="1">
      <c r="A838" s="113"/>
      <c r="B838" s="113"/>
      <c r="C838" s="113"/>
      <c r="D838" s="114"/>
      <c r="E838" s="115"/>
      <c r="F838" s="115"/>
      <c r="G838" s="115"/>
      <c r="H838" s="115"/>
      <c r="I838" s="115"/>
      <c r="J838" s="115"/>
      <c r="K838" s="113"/>
      <c r="L838" s="113"/>
      <c r="M838" s="113"/>
      <c r="N838" s="113"/>
      <c r="O838" s="113"/>
      <c r="P838" s="113"/>
      <c r="Q838" s="113"/>
      <c r="R838" s="113"/>
      <c r="S838" s="113"/>
      <c r="T838" s="113"/>
      <c r="U838" s="113"/>
      <c r="V838" s="113"/>
      <c r="W838" s="113"/>
      <c r="X838" s="113"/>
      <c r="Y838" s="113"/>
      <c r="Z838" s="113"/>
    </row>
    <row r="839" spans="1:26" ht="13.5" customHeight="1">
      <c r="A839" s="113"/>
      <c r="B839" s="113"/>
      <c r="C839" s="113"/>
      <c r="D839" s="114"/>
      <c r="E839" s="115"/>
      <c r="F839" s="115"/>
      <c r="G839" s="115"/>
      <c r="H839" s="115"/>
      <c r="I839" s="115"/>
      <c r="J839" s="115"/>
      <c r="K839" s="113"/>
      <c r="L839" s="113"/>
      <c r="M839" s="113"/>
      <c r="N839" s="113"/>
      <c r="O839" s="113"/>
      <c r="P839" s="113"/>
      <c r="Q839" s="113"/>
      <c r="R839" s="113"/>
      <c r="S839" s="113"/>
      <c r="T839" s="113"/>
      <c r="U839" s="113"/>
      <c r="V839" s="113"/>
      <c r="W839" s="113"/>
      <c r="X839" s="113"/>
      <c r="Y839" s="113"/>
      <c r="Z839" s="113"/>
    </row>
    <row r="840" spans="1:26" ht="13.5" customHeight="1">
      <c r="A840" s="113"/>
      <c r="B840" s="113"/>
      <c r="C840" s="113"/>
      <c r="D840" s="114"/>
      <c r="E840" s="115"/>
      <c r="F840" s="115"/>
      <c r="G840" s="115"/>
      <c r="H840" s="115"/>
      <c r="I840" s="115"/>
      <c r="J840" s="115"/>
      <c r="K840" s="113"/>
      <c r="L840" s="113"/>
      <c r="M840" s="113"/>
      <c r="N840" s="113"/>
      <c r="O840" s="113"/>
      <c r="P840" s="113"/>
      <c r="Q840" s="113"/>
      <c r="R840" s="113"/>
      <c r="S840" s="113"/>
      <c r="T840" s="113"/>
      <c r="U840" s="113"/>
      <c r="V840" s="113"/>
      <c r="W840" s="113"/>
      <c r="X840" s="113"/>
      <c r="Y840" s="113"/>
      <c r="Z840" s="113"/>
    </row>
    <row r="841" spans="1:26" ht="13.5" customHeight="1">
      <c r="A841" s="113"/>
      <c r="B841" s="113"/>
      <c r="C841" s="113"/>
      <c r="D841" s="114"/>
      <c r="E841" s="115"/>
      <c r="F841" s="115"/>
      <c r="G841" s="115"/>
      <c r="H841" s="115"/>
      <c r="I841" s="115"/>
      <c r="J841" s="115"/>
      <c r="K841" s="113"/>
      <c r="L841" s="113"/>
      <c r="M841" s="113"/>
      <c r="N841" s="113"/>
      <c r="O841" s="113"/>
      <c r="P841" s="113"/>
      <c r="Q841" s="113"/>
      <c r="R841" s="113"/>
      <c r="S841" s="113"/>
      <c r="T841" s="113"/>
      <c r="U841" s="113"/>
      <c r="V841" s="113"/>
      <c r="W841" s="113"/>
      <c r="X841" s="113"/>
      <c r="Y841" s="113"/>
      <c r="Z841" s="113"/>
    </row>
    <row r="842" spans="1:26" ht="13.5" customHeight="1">
      <c r="A842" s="113"/>
      <c r="B842" s="113"/>
      <c r="C842" s="113"/>
      <c r="D842" s="114"/>
      <c r="E842" s="115"/>
      <c r="F842" s="115"/>
      <c r="G842" s="115"/>
      <c r="H842" s="115"/>
      <c r="I842" s="115"/>
      <c r="J842" s="115"/>
      <c r="K842" s="113"/>
      <c r="L842" s="113"/>
      <c r="M842" s="113"/>
      <c r="N842" s="113"/>
      <c r="O842" s="113"/>
      <c r="P842" s="113"/>
      <c r="Q842" s="113"/>
      <c r="R842" s="113"/>
      <c r="S842" s="113"/>
      <c r="T842" s="113"/>
      <c r="U842" s="113"/>
      <c r="V842" s="113"/>
      <c r="W842" s="113"/>
      <c r="X842" s="113"/>
      <c r="Y842" s="113"/>
      <c r="Z842" s="113"/>
    </row>
    <row r="843" spans="1:26" ht="13.5" customHeight="1">
      <c r="A843" s="113"/>
      <c r="B843" s="113"/>
      <c r="C843" s="113"/>
      <c r="D843" s="114"/>
      <c r="E843" s="115"/>
      <c r="F843" s="115"/>
      <c r="G843" s="115"/>
      <c r="H843" s="115"/>
      <c r="I843" s="115"/>
      <c r="J843" s="115"/>
      <c r="K843" s="113"/>
      <c r="L843" s="113"/>
      <c r="M843" s="113"/>
      <c r="N843" s="113"/>
      <c r="O843" s="113"/>
      <c r="P843" s="113"/>
      <c r="Q843" s="113"/>
      <c r="R843" s="113"/>
      <c r="S843" s="113"/>
      <c r="T843" s="113"/>
      <c r="U843" s="113"/>
      <c r="V843" s="113"/>
      <c r="W843" s="113"/>
      <c r="X843" s="113"/>
      <c r="Y843" s="113"/>
      <c r="Z843" s="113"/>
    </row>
    <row r="844" spans="1:26" ht="13.5" customHeight="1">
      <c r="A844" s="113"/>
      <c r="B844" s="113"/>
      <c r="C844" s="113"/>
      <c r="D844" s="114"/>
      <c r="E844" s="115"/>
      <c r="F844" s="115"/>
      <c r="G844" s="115"/>
      <c r="H844" s="115"/>
      <c r="I844" s="115"/>
      <c r="J844" s="115"/>
      <c r="K844" s="113"/>
      <c r="L844" s="113"/>
      <c r="M844" s="113"/>
      <c r="N844" s="113"/>
      <c r="O844" s="113"/>
      <c r="P844" s="113"/>
      <c r="Q844" s="113"/>
      <c r="R844" s="113"/>
      <c r="S844" s="113"/>
      <c r="T844" s="113"/>
      <c r="U844" s="113"/>
      <c r="V844" s="113"/>
      <c r="W844" s="113"/>
      <c r="X844" s="113"/>
      <c r="Y844" s="113"/>
      <c r="Z844" s="113"/>
    </row>
    <row r="845" spans="1:26" ht="13.5" customHeight="1">
      <c r="A845" s="113"/>
      <c r="B845" s="113"/>
      <c r="C845" s="113"/>
      <c r="D845" s="114"/>
      <c r="E845" s="115"/>
      <c r="F845" s="115"/>
      <c r="G845" s="115"/>
      <c r="H845" s="115"/>
      <c r="I845" s="115"/>
      <c r="J845" s="115"/>
      <c r="K845" s="113"/>
      <c r="L845" s="113"/>
      <c r="M845" s="113"/>
      <c r="N845" s="113"/>
      <c r="O845" s="113"/>
      <c r="P845" s="113"/>
      <c r="Q845" s="113"/>
      <c r="R845" s="113"/>
      <c r="S845" s="113"/>
      <c r="T845" s="113"/>
      <c r="U845" s="113"/>
      <c r="V845" s="113"/>
      <c r="W845" s="113"/>
      <c r="X845" s="113"/>
      <c r="Y845" s="113"/>
      <c r="Z845" s="113"/>
    </row>
    <row r="846" spans="1:26" ht="13.5" customHeight="1">
      <c r="A846" s="113"/>
      <c r="B846" s="113"/>
      <c r="C846" s="113"/>
      <c r="D846" s="114"/>
      <c r="E846" s="115"/>
      <c r="F846" s="115"/>
      <c r="G846" s="115"/>
      <c r="H846" s="115"/>
      <c r="I846" s="115"/>
      <c r="J846" s="115"/>
      <c r="K846" s="113"/>
      <c r="L846" s="113"/>
      <c r="M846" s="113"/>
      <c r="N846" s="113"/>
      <c r="O846" s="113"/>
      <c r="P846" s="113"/>
      <c r="Q846" s="113"/>
      <c r="R846" s="113"/>
      <c r="S846" s="113"/>
      <c r="T846" s="113"/>
      <c r="U846" s="113"/>
      <c r="V846" s="113"/>
      <c r="W846" s="113"/>
      <c r="X846" s="113"/>
      <c r="Y846" s="113"/>
      <c r="Z846" s="113"/>
    </row>
    <row r="847" spans="1:26" ht="13.5" customHeight="1">
      <c r="A847" s="113"/>
      <c r="B847" s="113"/>
      <c r="C847" s="113"/>
      <c r="D847" s="114"/>
      <c r="E847" s="115"/>
      <c r="F847" s="115"/>
      <c r="G847" s="115"/>
      <c r="H847" s="115"/>
      <c r="I847" s="115"/>
      <c r="J847" s="115"/>
      <c r="K847" s="113"/>
      <c r="L847" s="113"/>
      <c r="M847" s="113"/>
      <c r="N847" s="113"/>
      <c r="O847" s="113"/>
      <c r="P847" s="113"/>
      <c r="Q847" s="113"/>
      <c r="R847" s="113"/>
      <c r="S847" s="113"/>
      <c r="T847" s="113"/>
      <c r="U847" s="113"/>
      <c r="V847" s="113"/>
      <c r="W847" s="113"/>
      <c r="X847" s="113"/>
      <c r="Y847" s="113"/>
      <c r="Z847" s="113"/>
    </row>
    <row r="848" spans="1:26" ht="13.5" customHeight="1">
      <c r="A848" s="113"/>
      <c r="B848" s="113"/>
      <c r="C848" s="113"/>
      <c r="D848" s="114"/>
      <c r="E848" s="115"/>
      <c r="F848" s="115"/>
      <c r="G848" s="115"/>
      <c r="H848" s="115"/>
      <c r="I848" s="115"/>
      <c r="J848" s="115"/>
      <c r="K848" s="113"/>
      <c r="L848" s="113"/>
      <c r="M848" s="113"/>
      <c r="N848" s="113"/>
      <c r="O848" s="113"/>
      <c r="P848" s="113"/>
      <c r="Q848" s="113"/>
      <c r="R848" s="113"/>
      <c r="S848" s="113"/>
      <c r="T848" s="113"/>
      <c r="U848" s="113"/>
      <c r="V848" s="113"/>
      <c r="W848" s="113"/>
      <c r="X848" s="113"/>
      <c r="Y848" s="113"/>
      <c r="Z848" s="113"/>
    </row>
    <row r="849" spans="1:26" ht="13.5" customHeight="1">
      <c r="A849" s="113"/>
      <c r="B849" s="113"/>
      <c r="C849" s="113"/>
      <c r="D849" s="114"/>
      <c r="E849" s="115"/>
      <c r="F849" s="115"/>
      <c r="G849" s="115"/>
      <c r="H849" s="115"/>
      <c r="I849" s="115"/>
      <c r="J849" s="115"/>
      <c r="K849" s="113"/>
      <c r="L849" s="113"/>
      <c r="M849" s="113"/>
      <c r="N849" s="113"/>
      <c r="O849" s="113"/>
      <c r="P849" s="113"/>
      <c r="Q849" s="113"/>
      <c r="R849" s="113"/>
      <c r="S849" s="113"/>
      <c r="T849" s="113"/>
      <c r="U849" s="113"/>
      <c r="V849" s="113"/>
      <c r="W849" s="113"/>
      <c r="X849" s="113"/>
      <c r="Y849" s="113"/>
      <c r="Z849" s="113"/>
    </row>
    <row r="850" spans="1:26" ht="13.5" customHeight="1">
      <c r="A850" s="113"/>
      <c r="B850" s="113"/>
      <c r="C850" s="113"/>
      <c r="D850" s="114"/>
      <c r="E850" s="115"/>
      <c r="F850" s="115"/>
      <c r="G850" s="115"/>
      <c r="H850" s="115"/>
      <c r="I850" s="115"/>
      <c r="J850" s="115"/>
      <c r="K850" s="113"/>
      <c r="L850" s="113"/>
      <c r="M850" s="113"/>
      <c r="N850" s="113"/>
      <c r="O850" s="113"/>
      <c r="P850" s="113"/>
      <c r="Q850" s="113"/>
      <c r="R850" s="113"/>
      <c r="S850" s="113"/>
      <c r="T850" s="113"/>
      <c r="U850" s="113"/>
      <c r="V850" s="113"/>
      <c r="W850" s="113"/>
      <c r="X850" s="113"/>
      <c r="Y850" s="113"/>
      <c r="Z850" s="113"/>
    </row>
    <row r="851" spans="1:26" ht="13.5" customHeight="1">
      <c r="A851" s="113"/>
      <c r="B851" s="113"/>
      <c r="C851" s="113"/>
      <c r="D851" s="114"/>
      <c r="E851" s="115"/>
      <c r="F851" s="115"/>
      <c r="G851" s="115"/>
      <c r="H851" s="115"/>
      <c r="I851" s="115"/>
      <c r="J851" s="115"/>
      <c r="K851" s="113"/>
      <c r="L851" s="113"/>
      <c r="M851" s="113"/>
      <c r="N851" s="113"/>
      <c r="O851" s="113"/>
      <c r="P851" s="113"/>
      <c r="Q851" s="113"/>
      <c r="R851" s="113"/>
      <c r="S851" s="113"/>
      <c r="T851" s="113"/>
      <c r="U851" s="113"/>
      <c r="V851" s="113"/>
      <c r="W851" s="113"/>
      <c r="X851" s="113"/>
      <c r="Y851" s="113"/>
      <c r="Z851" s="113"/>
    </row>
    <row r="852" spans="1:26" ht="13.5" customHeight="1">
      <c r="A852" s="113"/>
      <c r="B852" s="113"/>
      <c r="C852" s="113"/>
      <c r="D852" s="114"/>
      <c r="E852" s="115"/>
      <c r="F852" s="115"/>
      <c r="G852" s="115"/>
      <c r="H852" s="115"/>
      <c r="I852" s="115"/>
      <c r="J852" s="115"/>
      <c r="K852" s="113"/>
      <c r="L852" s="113"/>
      <c r="M852" s="113"/>
      <c r="N852" s="113"/>
      <c r="O852" s="113"/>
      <c r="P852" s="113"/>
      <c r="Q852" s="113"/>
      <c r="R852" s="113"/>
      <c r="S852" s="113"/>
      <c r="T852" s="113"/>
      <c r="U852" s="113"/>
      <c r="V852" s="113"/>
      <c r="W852" s="113"/>
      <c r="X852" s="113"/>
      <c r="Y852" s="113"/>
      <c r="Z852" s="113"/>
    </row>
    <row r="853" spans="1:26" ht="13.5" customHeight="1">
      <c r="A853" s="113"/>
      <c r="B853" s="113"/>
      <c r="C853" s="113"/>
      <c r="D853" s="114"/>
      <c r="E853" s="115"/>
      <c r="F853" s="115"/>
      <c r="G853" s="115"/>
      <c r="H853" s="115"/>
      <c r="I853" s="115"/>
      <c r="J853" s="115"/>
      <c r="K853" s="113"/>
      <c r="L853" s="113"/>
      <c r="M853" s="113"/>
      <c r="N853" s="113"/>
      <c r="O853" s="113"/>
      <c r="P853" s="113"/>
      <c r="Q853" s="113"/>
      <c r="R853" s="113"/>
      <c r="S853" s="113"/>
      <c r="T853" s="113"/>
      <c r="U853" s="113"/>
      <c r="V853" s="113"/>
      <c r="W853" s="113"/>
      <c r="X853" s="113"/>
      <c r="Y853" s="113"/>
      <c r="Z853" s="113"/>
    </row>
    <row r="854" spans="1:26" ht="13.5" customHeight="1">
      <c r="A854" s="113"/>
      <c r="B854" s="113"/>
      <c r="C854" s="113"/>
      <c r="D854" s="114"/>
      <c r="E854" s="115"/>
      <c r="F854" s="115"/>
      <c r="G854" s="115"/>
      <c r="H854" s="115"/>
      <c r="I854" s="115"/>
      <c r="J854" s="115"/>
      <c r="K854" s="113"/>
      <c r="L854" s="113"/>
      <c r="M854" s="113"/>
      <c r="N854" s="113"/>
      <c r="O854" s="113"/>
      <c r="P854" s="113"/>
      <c r="Q854" s="113"/>
      <c r="R854" s="113"/>
      <c r="S854" s="113"/>
      <c r="T854" s="113"/>
      <c r="U854" s="113"/>
      <c r="V854" s="113"/>
      <c r="W854" s="113"/>
      <c r="X854" s="113"/>
      <c r="Y854" s="113"/>
      <c r="Z854" s="113"/>
    </row>
    <row r="855" spans="1:26" ht="13.5" customHeight="1">
      <c r="A855" s="113"/>
      <c r="B855" s="113"/>
      <c r="C855" s="113"/>
      <c r="D855" s="114"/>
      <c r="E855" s="115"/>
      <c r="F855" s="115"/>
      <c r="G855" s="115"/>
      <c r="H855" s="115"/>
      <c r="I855" s="115"/>
      <c r="J855" s="115"/>
      <c r="K855" s="113"/>
      <c r="L855" s="113"/>
      <c r="M855" s="113"/>
      <c r="N855" s="113"/>
      <c r="O855" s="113"/>
      <c r="P855" s="113"/>
      <c r="Q855" s="113"/>
      <c r="R855" s="113"/>
      <c r="S855" s="113"/>
      <c r="T855" s="113"/>
      <c r="U855" s="113"/>
      <c r="V855" s="113"/>
      <c r="W855" s="113"/>
      <c r="X855" s="113"/>
      <c r="Y855" s="113"/>
      <c r="Z855" s="113"/>
    </row>
    <row r="856" spans="1:26" ht="13.5" customHeight="1">
      <c r="A856" s="113"/>
      <c r="B856" s="113"/>
      <c r="C856" s="113"/>
      <c r="D856" s="114"/>
      <c r="E856" s="115"/>
      <c r="F856" s="115"/>
      <c r="G856" s="115"/>
      <c r="H856" s="115"/>
      <c r="I856" s="115"/>
      <c r="J856" s="115"/>
      <c r="K856" s="113"/>
      <c r="L856" s="113"/>
      <c r="M856" s="113"/>
      <c r="N856" s="113"/>
      <c r="O856" s="113"/>
      <c r="P856" s="113"/>
      <c r="Q856" s="113"/>
      <c r="R856" s="113"/>
      <c r="S856" s="113"/>
      <c r="T856" s="113"/>
      <c r="U856" s="113"/>
      <c r="V856" s="113"/>
      <c r="W856" s="113"/>
      <c r="X856" s="113"/>
      <c r="Y856" s="113"/>
      <c r="Z856" s="113"/>
    </row>
    <row r="857" spans="1:26" ht="13.5" customHeight="1">
      <c r="A857" s="113"/>
      <c r="B857" s="113"/>
      <c r="C857" s="113"/>
      <c r="D857" s="114"/>
      <c r="E857" s="115"/>
      <c r="F857" s="115"/>
      <c r="G857" s="115"/>
      <c r="H857" s="115"/>
      <c r="I857" s="115"/>
      <c r="J857" s="115"/>
      <c r="K857" s="113"/>
      <c r="L857" s="113"/>
      <c r="M857" s="113"/>
      <c r="N857" s="113"/>
      <c r="O857" s="113"/>
      <c r="P857" s="113"/>
      <c r="Q857" s="113"/>
      <c r="R857" s="113"/>
      <c r="S857" s="113"/>
      <c r="T857" s="113"/>
      <c r="U857" s="113"/>
      <c r="V857" s="113"/>
      <c r="W857" s="113"/>
      <c r="X857" s="113"/>
      <c r="Y857" s="113"/>
      <c r="Z857" s="113"/>
    </row>
    <row r="858" spans="1:26" ht="13.5" customHeight="1">
      <c r="A858" s="113"/>
      <c r="B858" s="113"/>
      <c r="C858" s="113"/>
      <c r="D858" s="114"/>
      <c r="E858" s="115"/>
      <c r="F858" s="115"/>
      <c r="G858" s="115"/>
      <c r="H858" s="115"/>
      <c r="I858" s="115"/>
      <c r="J858" s="115"/>
      <c r="K858" s="113"/>
      <c r="L858" s="113"/>
      <c r="M858" s="113"/>
      <c r="N858" s="113"/>
      <c r="O858" s="113"/>
      <c r="P858" s="113"/>
      <c r="Q858" s="113"/>
      <c r="R858" s="113"/>
      <c r="S858" s="113"/>
      <c r="T858" s="113"/>
      <c r="U858" s="113"/>
      <c r="V858" s="113"/>
      <c r="W858" s="113"/>
      <c r="X858" s="113"/>
      <c r="Y858" s="113"/>
      <c r="Z858" s="113"/>
    </row>
    <row r="859" spans="1:26" ht="13.5" customHeight="1">
      <c r="A859" s="113"/>
      <c r="B859" s="113"/>
      <c r="C859" s="113"/>
      <c r="D859" s="114"/>
      <c r="E859" s="115"/>
      <c r="F859" s="115"/>
      <c r="G859" s="115"/>
      <c r="H859" s="115"/>
      <c r="I859" s="115"/>
      <c r="J859" s="115"/>
      <c r="K859" s="113"/>
      <c r="L859" s="113"/>
      <c r="M859" s="113"/>
      <c r="N859" s="113"/>
      <c r="O859" s="113"/>
      <c r="P859" s="113"/>
      <c r="Q859" s="113"/>
      <c r="R859" s="113"/>
      <c r="S859" s="113"/>
      <c r="T859" s="113"/>
      <c r="U859" s="113"/>
      <c r="V859" s="113"/>
      <c r="W859" s="113"/>
      <c r="X859" s="113"/>
      <c r="Y859" s="113"/>
      <c r="Z859" s="113"/>
    </row>
    <row r="860" spans="1:26" ht="13.5" customHeight="1">
      <c r="A860" s="113"/>
      <c r="B860" s="113"/>
      <c r="C860" s="113"/>
      <c r="D860" s="114"/>
      <c r="E860" s="115"/>
      <c r="F860" s="115"/>
      <c r="G860" s="115"/>
      <c r="H860" s="115"/>
      <c r="I860" s="115"/>
      <c r="J860" s="115"/>
      <c r="K860" s="113"/>
      <c r="L860" s="113"/>
      <c r="M860" s="113"/>
      <c r="N860" s="113"/>
      <c r="O860" s="113"/>
      <c r="P860" s="113"/>
      <c r="Q860" s="113"/>
      <c r="R860" s="113"/>
      <c r="S860" s="113"/>
      <c r="T860" s="113"/>
      <c r="U860" s="113"/>
      <c r="V860" s="113"/>
      <c r="W860" s="113"/>
      <c r="X860" s="113"/>
      <c r="Y860" s="113"/>
      <c r="Z860" s="113"/>
    </row>
    <row r="861" spans="1:26" ht="13.5" customHeight="1">
      <c r="A861" s="113"/>
      <c r="B861" s="113"/>
      <c r="C861" s="113"/>
      <c r="D861" s="114"/>
      <c r="E861" s="115"/>
      <c r="F861" s="115"/>
      <c r="G861" s="115"/>
      <c r="H861" s="115"/>
      <c r="I861" s="115"/>
      <c r="J861" s="115"/>
      <c r="K861" s="113"/>
      <c r="L861" s="113"/>
      <c r="M861" s="113"/>
      <c r="N861" s="113"/>
      <c r="O861" s="113"/>
      <c r="P861" s="113"/>
      <c r="Q861" s="113"/>
      <c r="R861" s="113"/>
      <c r="S861" s="113"/>
      <c r="T861" s="113"/>
      <c r="U861" s="113"/>
      <c r="V861" s="113"/>
      <c r="W861" s="113"/>
      <c r="X861" s="113"/>
      <c r="Y861" s="113"/>
      <c r="Z861" s="113"/>
    </row>
    <row r="862" spans="1:26" ht="13.5" customHeight="1">
      <c r="A862" s="113"/>
      <c r="B862" s="113"/>
      <c r="C862" s="113"/>
      <c r="D862" s="114"/>
      <c r="E862" s="115"/>
      <c r="F862" s="115"/>
      <c r="G862" s="115"/>
      <c r="H862" s="115"/>
      <c r="I862" s="115"/>
      <c r="J862" s="115"/>
      <c r="K862" s="113"/>
      <c r="L862" s="113"/>
      <c r="M862" s="113"/>
      <c r="N862" s="113"/>
      <c r="O862" s="113"/>
      <c r="P862" s="113"/>
      <c r="Q862" s="113"/>
      <c r="R862" s="113"/>
      <c r="S862" s="113"/>
      <c r="T862" s="113"/>
      <c r="U862" s="113"/>
      <c r="V862" s="113"/>
      <c r="W862" s="113"/>
      <c r="X862" s="113"/>
      <c r="Y862" s="113"/>
      <c r="Z862" s="113"/>
    </row>
    <row r="863" spans="1:26" ht="13.5" customHeight="1">
      <c r="A863" s="113"/>
      <c r="B863" s="113"/>
      <c r="C863" s="113"/>
      <c r="D863" s="114"/>
      <c r="E863" s="115"/>
      <c r="F863" s="115"/>
      <c r="G863" s="115"/>
      <c r="H863" s="115"/>
      <c r="I863" s="115"/>
      <c r="J863" s="115"/>
      <c r="K863" s="113"/>
      <c r="L863" s="113"/>
      <c r="M863" s="113"/>
      <c r="N863" s="113"/>
      <c r="O863" s="113"/>
      <c r="P863" s="113"/>
      <c r="Q863" s="113"/>
      <c r="R863" s="113"/>
      <c r="S863" s="113"/>
      <c r="T863" s="113"/>
      <c r="U863" s="113"/>
      <c r="V863" s="113"/>
      <c r="W863" s="113"/>
      <c r="X863" s="113"/>
      <c r="Y863" s="113"/>
      <c r="Z863" s="113"/>
    </row>
    <row r="864" spans="1:26" ht="13.5" customHeight="1">
      <c r="A864" s="113"/>
      <c r="B864" s="113"/>
      <c r="C864" s="113"/>
      <c r="D864" s="114"/>
      <c r="E864" s="115"/>
      <c r="F864" s="115"/>
      <c r="G864" s="115"/>
      <c r="H864" s="115"/>
      <c r="I864" s="115"/>
      <c r="J864" s="115"/>
      <c r="K864" s="113"/>
      <c r="L864" s="113"/>
      <c r="M864" s="113"/>
      <c r="N864" s="113"/>
      <c r="O864" s="113"/>
      <c r="P864" s="113"/>
      <c r="Q864" s="113"/>
      <c r="R864" s="113"/>
      <c r="S864" s="113"/>
      <c r="T864" s="113"/>
      <c r="U864" s="113"/>
      <c r="V864" s="113"/>
      <c r="W864" s="113"/>
      <c r="X864" s="113"/>
      <c r="Y864" s="113"/>
      <c r="Z864" s="113"/>
    </row>
    <row r="865" spans="1:26" ht="13.5" customHeight="1">
      <c r="A865" s="113"/>
      <c r="B865" s="113"/>
      <c r="C865" s="113"/>
      <c r="D865" s="114"/>
      <c r="E865" s="115"/>
      <c r="F865" s="115"/>
      <c r="G865" s="115"/>
      <c r="H865" s="115"/>
      <c r="I865" s="115"/>
      <c r="J865" s="115"/>
      <c r="K865" s="113"/>
      <c r="L865" s="113"/>
      <c r="M865" s="113"/>
      <c r="N865" s="113"/>
      <c r="O865" s="113"/>
      <c r="P865" s="113"/>
      <c r="Q865" s="113"/>
      <c r="R865" s="113"/>
      <c r="S865" s="113"/>
      <c r="T865" s="113"/>
      <c r="U865" s="113"/>
      <c r="V865" s="113"/>
      <c r="W865" s="113"/>
      <c r="X865" s="113"/>
      <c r="Y865" s="113"/>
      <c r="Z865" s="113"/>
    </row>
    <row r="866" spans="1:26" ht="13.5" customHeight="1">
      <c r="A866" s="113"/>
      <c r="B866" s="113"/>
      <c r="C866" s="113"/>
      <c r="D866" s="114"/>
      <c r="E866" s="115"/>
      <c r="F866" s="115"/>
      <c r="G866" s="115"/>
      <c r="H866" s="115"/>
      <c r="I866" s="115"/>
      <c r="J866" s="115"/>
      <c r="K866" s="113"/>
      <c r="L866" s="113"/>
      <c r="M866" s="113"/>
      <c r="N866" s="113"/>
      <c r="O866" s="113"/>
      <c r="P866" s="113"/>
      <c r="Q866" s="113"/>
      <c r="R866" s="113"/>
      <c r="S866" s="113"/>
      <c r="T866" s="113"/>
      <c r="U866" s="113"/>
      <c r="V866" s="113"/>
      <c r="W866" s="113"/>
      <c r="X866" s="113"/>
      <c r="Y866" s="113"/>
      <c r="Z866" s="113"/>
    </row>
    <row r="867" spans="1:26" ht="13.5" customHeight="1">
      <c r="A867" s="113"/>
      <c r="B867" s="113"/>
      <c r="C867" s="113"/>
      <c r="D867" s="114"/>
      <c r="E867" s="115"/>
      <c r="F867" s="115"/>
      <c r="G867" s="115"/>
      <c r="H867" s="115"/>
      <c r="I867" s="115"/>
      <c r="J867" s="115"/>
      <c r="K867" s="113"/>
      <c r="L867" s="113"/>
      <c r="M867" s="113"/>
      <c r="N867" s="113"/>
      <c r="O867" s="113"/>
      <c r="P867" s="113"/>
      <c r="Q867" s="113"/>
      <c r="R867" s="113"/>
      <c r="S867" s="113"/>
      <c r="T867" s="113"/>
      <c r="U867" s="113"/>
      <c r="V867" s="113"/>
      <c r="W867" s="113"/>
      <c r="X867" s="113"/>
      <c r="Y867" s="113"/>
      <c r="Z867" s="113"/>
    </row>
    <row r="868" spans="1:26" ht="13.5" customHeight="1">
      <c r="A868" s="113"/>
      <c r="B868" s="113"/>
      <c r="C868" s="113"/>
      <c r="D868" s="114"/>
      <c r="E868" s="115"/>
      <c r="F868" s="115"/>
      <c r="G868" s="115"/>
      <c r="H868" s="115"/>
      <c r="I868" s="115"/>
      <c r="J868" s="115"/>
      <c r="K868" s="113"/>
      <c r="L868" s="113"/>
      <c r="M868" s="113"/>
      <c r="N868" s="113"/>
      <c r="O868" s="113"/>
      <c r="P868" s="113"/>
      <c r="Q868" s="113"/>
      <c r="R868" s="113"/>
      <c r="S868" s="113"/>
      <c r="T868" s="113"/>
      <c r="U868" s="113"/>
      <c r="V868" s="113"/>
      <c r="W868" s="113"/>
      <c r="X868" s="113"/>
      <c r="Y868" s="113"/>
      <c r="Z868" s="113"/>
    </row>
    <row r="869" spans="1:26" ht="13.5" customHeight="1">
      <c r="A869" s="113"/>
      <c r="B869" s="113"/>
      <c r="C869" s="113"/>
      <c r="D869" s="114"/>
      <c r="E869" s="115"/>
      <c r="F869" s="115"/>
      <c r="G869" s="115"/>
      <c r="H869" s="115"/>
      <c r="I869" s="115"/>
      <c r="J869" s="115"/>
      <c r="K869" s="113"/>
      <c r="L869" s="113"/>
      <c r="M869" s="113"/>
      <c r="N869" s="113"/>
      <c r="O869" s="113"/>
      <c r="P869" s="113"/>
      <c r="Q869" s="113"/>
      <c r="R869" s="113"/>
      <c r="S869" s="113"/>
      <c r="T869" s="113"/>
      <c r="U869" s="113"/>
      <c r="V869" s="113"/>
      <c r="W869" s="113"/>
      <c r="X869" s="113"/>
      <c r="Y869" s="113"/>
      <c r="Z869" s="113"/>
    </row>
    <row r="870" spans="1:26" ht="13.5" customHeight="1">
      <c r="A870" s="113"/>
      <c r="B870" s="113"/>
      <c r="C870" s="113"/>
      <c r="D870" s="114"/>
      <c r="E870" s="115"/>
      <c r="F870" s="115"/>
      <c r="G870" s="115"/>
      <c r="H870" s="115"/>
      <c r="I870" s="115"/>
      <c r="J870" s="115"/>
      <c r="K870" s="113"/>
      <c r="L870" s="113"/>
      <c r="M870" s="113"/>
      <c r="N870" s="113"/>
      <c r="O870" s="113"/>
      <c r="P870" s="113"/>
      <c r="Q870" s="113"/>
      <c r="R870" s="113"/>
      <c r="S870" s="113"/>
      <c r="T870" s="113"/>
      <c r="U870" s="113"/>
      <c r="V870" s="113"/>
      <c r="W870" s="113"/>
      <c r="X870" s="113"/>
      <c r="Y870" s="113"/>
      <c r="Z870" s="113"/>
    </row>
    <row r="871" spans="1:26" ht="13.5" customHeight="1">
      <c r="A871" s="113"/>
      <c r="B871" s="113"/>
      <c r="C871" s="113"/>
      <c r="D871" s="114"/>
      <c r="E871" s="115"/>
      <c r="F871" s="115"/>
      <c r="G871" s="115"/>
      <c r="H871" s="115"/>
      <c r="I871" s="115"/>
      <c r="J871" s="115"/>
      <c r="K871" s="113"/>
      <c r="L871" s="113"/>
      <c r="M871" s="113"/>
      <c r="N871" s="113"/>
      <c r="O871" s="113"/>
      <c r="P871" s="113"/>
      <c r="Q871" s="113"/>
      <c r="R871" s="113"/>
      <c r="S871" s="113"/>
      <c r="T871" s="113"/>
      <c r="U871" s="113"/>
      <c r="V871" s="113"/>
      <c r="W871" s="113"/>
      <c r="X871" s="113"/>
      <c r="Y871" s="113"/>
      <c r="Z871" s="113"/>
    </row>
    <row r="872" spans="1:26" ht="13.5" customHeight="1">
      <c r="A872" s="113"/>
      <c r="B872" s="113"/>
      <c r="C872" s="113"/>
      <c r="D872" s="114"/>
      <c r="E872" s="115"/>
      <c r="F872" s="115"/>
      <c r="G872" s="115"/>
      <c r="H872" s="115"/>
      <c r="I872" s="115"/>
      <c r="J872" s="115"/>
      <c r="K872" s="113"/>
      <c r="L872" s="113"/>
      <c r="M872" s="113"/>
      <c r="N872" s="113"/>
      <c r="O872" s="113"/>
      <c r="P872" s="113"/>
      <c r="Q872" s="113"/>
      <c r="R872" s="113"/>
      <c r="S872" s="113"/>
      <c r="T872" s="113"/>
      <c r="U872" s="113"/>
      <c r="V872" s="113"/>
      <c r="W872" s="113"/>
      <c r="X872" s="113"/>
      <c r="Y872" s="113"/>
      <c r="Z872" s="113"/>
    </row>
    <row r="873" spans="1:26" ht="13.5" customHeight="1">
      <c r="A873" s="113"/>
      <c r="B873" s="113"/>
      <c r="C873" s="113"/>
      <c r="D873" s="114"/>
      <c r="E873" s="115"/>
      <c r="F873" s="115"/>
      <c r="G873" s="115"/>
      <c r="H873" s="115"/>
      <c r="I873" s="115"/>
      <c r="J873" s="115"/>
      <c r="K873" s="113"/>
      <c r="L873" s="113"/>
      <c r="M873" s="113"/>
      <c r="N873" s="113"/>
      <c r="O873" s="113"/>
      <c r="P873" s="113"/>
      <c r="Q873" s="113"/>
      <c r="R873" s="113"/>
      <c r="S873" s="113"/>
      <c r="T873" s="113"/>
      <c r="U873" s="113"/>
      <c r="V873" s="113"/>
      <c r="W873" s="113"/>
      <c r="X873" s="113"/>
      <c r="Y873" s="113"/>
      <c r="Z873" s="113"/>
    </row>
    <row r="874" spans="1:26" ht="13.5" customHeight="1">
      <c r="A874" s="113"/>
      <c r="B874" s="113"/>
      <c r="C874" s="113"/>
      <c r="D874" s="114"/>
      <c r="E874" s="115"/>
      <c r="F874" s="115"/>
      <c r="G874" s="115"/>
      <c r="H874" s="115"/>
      <c r="I874" s="115"/>
      <c r="J874" s="115"/>
      <c r="K874" s="113"/>
      <c r="L874" s="113"/>
      <c r="M874" s="113"/>
      <c r="N874" s="113"/>
      <c r="O874" s="113"/>
      <c r="P874" s="113"/>
      <c r="Q874" s="113"/>
      <c r="R874" s="113"/>
      <c r="S874" s="113"/>
      <c r="T874" s="113"/>
      <c r="U874" s="113"/>
      <c r="V874" s="113"/>
      <c r="W874" s="113"/>
      <c r="X874" s="113"/>
      <c r="Y874" s="113"/>
      <c r="Z874" s="113"/>
    </row>
    <row r="875" spans="1:26" ht="13.5" customHeight="1">
      <c r="A875" s="113"/>
      <c r="B875" s="113"/>
      <c r="C875" s="113"/>
      <c r="D875" s="114"/>
      <c r="E875" s="115"/>
      <c r="F875" s="115"/>
      <c r="G875" s="115"/>
      <c r="H875" s="115"/>
      <c r="I875" s="115"/>
      <c r="J875" s="115"/>
      <c r="K875" s="113"/>
      <c r="L875" s="113"/>
      <c r="M875" s="113"/>
      <c r="N875" s="113"/>
      <c r="O875" s="113"/>
      <c r="P875" s="113"/>
      <c r="Q875" s="113"/>
      <c r="R875" s="113"/>
      <c r="S875" s="113"/>
      <c r="T875" s="113"/>
      <c r="U875" s="113"/>
      <c r="V875" s="113"/>
      <c r="W875" s="113"/>
      <c r="X875" s="113"/>
      <c r="Y875" s="113"/>
      <c r="Z875" s="113"/>
    </row>
    <row r="876" spans="1:26" ht="13.5" customHeight="1">
      <c r="A876" s="113"/>
      <c r="B876" s="113"/>
      <c r="C876" s="113"/>
      <c r="D876" s="114"/>
      <c r="E876" s="115"/>
      <c r="F876" s="115"/>
      <c r="G876" s="115"/>
      <c r="H876" s="115"/>
      <c r="I876" s="115"/>
      <c r="J876" s="115"/>
      <c r="K876" s="113"/>
      <c r="L876" s="113"/>
      <c r="M876" s="113"/>
      <c r="N876" s="113"/>
      <c r="O876" s="113"/>
      <c r="P876" s="113"/>
      <c r="Q876" s="113"/>
      <c r="R876" s="113"/>
      <c r="S876" s="113"/>
      <c r="T876" s="113"/>
      <c r="U876" s="113"/>
      <c r="V876" s="113"/>
      <c r="W876" s="113"/>
      <c r="X876" s="113"/>
      <c r="Y876" s="113"/>
      <c r="Z876" s="113"/>
    </row>
    <row r="877" spans="1:26" ht="13.5" customHeight="1">
      <c r="A877" s="113"/>
      <c r="B877" s="113"/>
      <c r="C877" s="113"/>
      <c r="D877" s="114"/>
      <c r="E877" s="115"/>
      <c r="F877" s="115"/>
      <c r="G877" s="115"/>
      <c r="H877" s="115"/>
      <c r="I877" s="115"/>
      <c r="J877" s="115"/>
      <c r="K877" s="113"/>
      <c r="L877" s="113"/>
      <c r="M877" s="113"/>
      <c r="N877" s="113"/>
      <c r="O877" s="113"/>
      <c r="P877" s="113"/>
      <c r="Q877" s="113"/>
      <c r="R877" s="113"/>
      <c r="S877" s="113"/>
      <c r="T877" s="113"/>
      <c r="U877" s="113"/>
      <c r="V877" s="113"/>
      <c r="W877" s="113"/>
      <c r="X877" s="113"/>
      <c r="Y877" s="113"/>
      <c r="Z877" s="113"/>
    </row>
    <row r="878" spans="1:26" ht="13.5" customHeight="1">
      <c r="A878" s="113"/>
      <c r="B878" s="113"/>
      <c r="C878" s="113"/>
      <c r="D878" s="114"/>
      <c r="E878" s="115"/>
      <c r="F878" s="115"/>
      <c r="G878" s="115"/>
      <c r="H878" s="115"/>
      <c r="I878" s="115"/>
      <c r="J878" s="115"/>
      <c r="K878" s="113"/>
      <c r="L878" s="113"/>
      <c r="M878" s="113"/>
      <c r="N878" s="113"/>
      <c r="O878" s="113"/>
      <c r="P878" s="113"/>
      <c r="Q878" s="113"/>
      <c r="R878" s="113"/>
      <c r="S878" s="113"/>
      <c r="T878" s="113"/>
      <c r="U878" s="113"/>
      <c r="V878" s="113"/>
      <c r="W878" s="113"/>
      <c r="X878" s="113"/>
      <c r="Y878" s="113"/>
      <c r="Z878" s="113"/>
    </row>
    <row r="879" spans="1:26" ht="13.5" customHeight="1">
      <c r="A879" s="113"/>
      <c r="B879" s="113"/>
      <c r="C879" s="113"/>
      <c r="D879" s="114"/>
      <c r="E879" s="115"/>
      <c r="F879" s="115"/>
      <c r="G879" s="115"/>
      <c r="H879" s="115"/>
      <c r="I879" s="115"/>
      <c r="J879" s="115"/>
      <c r="K879" s="113"/>
      <c r="L879" s="113"/>
      <c r="M879" s="113"/>
      <c r="N879" s="113"/>
      <c r="O879" s="113"/>
      <c r="P879" s="113"/>
      <c r="Q879" s="113"/>
      <c r="R879" s="113"/>
      <c r="S879" s="113"/>
      <c r="T879" s="113"/>
      <c r="U879" s="113"/>
      <c r="V879" s="113"/>
      <c r="W879" s="113"/>
      <c r="X879" s="113"/>
      <c r="Y879" s="113"/>
      <c r="Z879" s="113"/>
    </row>
    <row r="880" spans="1:26" ht="13.5" customHeight="1">
      <c r="A880" s="113"/>
      <c r="B880" s="113"/>
      <c r="C880" s="113"/>
      <c r="D880" s="114"/>
      <c r="E880" s="115"/>
      <c r="F880" s="115"/>
      <c r="G880" s="115"/>
      <c r="H880" s="115"/>
      <c r="I880" s="115"/>
      <c r="J880" s="115"/>
      <c r="K880" s="113"/>
      <c r="L880" s="113"/>
      <c r="M880" s="113"/>
      <c r="N880" s="113"/>
      <c r="O880" s="113"/>
      <c r="P880" s="113"/>
      <c r="Q880" s="113"/>
      <c r="R880" s="113"/>
      <c r="S880" s="113"/>
      <c r="T880" s="113"/>
      <c r="U880" s="113"/>
      <c r="V880" s="113"/>
      <c r="W880" s="113"/>
      <c r="X880" s="113"/>
      <c r="Y880" s="113"/>
      <c r="Z880" s="113"/>
    </row>
    <row r="881" spans="1:26" ht="13.5" customHeight="1">
      <c r="A881" s="113"/>
      <c r="B881" s="113"/>
      <c r="C881" s="113"/>
      <c r="D881" s="114"/>
      <c r="E881" s="115"/>
      <c r="F881" s="115"/>
      <c r="G881" s="115"/>
      <c r="H881" s="115"/>
      <c r="I881" s="115"/>
      <c r="J881" s="115"/>
      <c r="K881" s="113"/>
      <c r="L881" s="113"/>
      <c r="M881" s="113"/>
      <c r="N881" s="113"/>
      <c r="O881" s="113"/>
      <c r="P881" s="113"/>
      <c r="Q881" s="113"/>
      <c r="R881" s="113"/>
      <c r="S881" s="113"/>
      <c r="T881" s="113"/>
      <c r="U881" s="113"/>
      <c r="V881" s="113"/>
      <c r="W881" s="113"/>
      <c r="X881" s="113"/>
      <c r="Y881" s="113"/>
      <c r="Z881" s="113"/>
    </row>
    <row r="882" spans="1:26" ht="13.5" customHeight="1">
      <c r="A882" s="113"/>
      <c r="B882" s="113"/>
      <c r="C882" s="113"/>
      <c r="D882" s="114"/>
      <c r="E882" s="115"/>
      <c r="F882" s="115"/>
      <c r="G882" s="115"/>
      <c r="H882" s="115"/>
      <c r="I882" s="115"/>
      <c r="J882" s="115"/>
      <c r="K882" s="113"/>
      <c r="L882" s="113"/>
      <c r="M882" s="113"/>
      <c r="N882" s="113"/>
      <c r="O882" s="113"/>
      <c r="P882" s="113"/>
      <c r="Q882" s="113"/>
      <c r="R882" s="113"/>
      <c r="S882" s="113"/>
      <c r="T882" s="113"/>
      <c r="U882" s="113"/>
      <c r="V882" s="113"/>
      <c r="W882" s="113"/>
      <c r="X882" s="113"/>
      <c r="Y882" s="113"/>
      <c r="Z882" s="113"/>
    </row>
    <row r="883" spans="1:26" ht="13.5" customHeight="1">
      <c r="A883" s="113"/>
      <c r="B883" s="113"/>
      <c r="C883" s="113"/>
      <c r="D883" s="114"/>
      <c r="E883" s="115"/>
      <c r="F883" s="115"/>
      <c r="G883" s="115"/>
      <c r="H883" s="115"/>
      <c r="I883" s="115"/>
      <c r="J883" s="115"/>
      <c r="K883" s="113"/>
      <c r="L883" s="113"/>
      <c r="M883" s="113"/>
      <c r="N883" s="113"/>
      <c r="O883" s="113"/>
      <c r="P883" s="113"/>
      <c r="Q883" s="113"/>
      <c r="R883" s="113"/>
      <c r="S883" s="113"/>
      <c r="T883" s="113"/>
      <c r="U883" s="113"/>
      <c r="V883" s="113"/>
      <c r="W883" s="113"/>
      <c r="X883" s="113"/>
      <c r="Y883" s="113"/>
      <c r="Z883" s="113"/>
    </row>
    <row r="884" spans="1:26" ht="13.5" customHeight="1">
      <c r="A884" s="113"/>
      <c r="B884" s="113"/>
      <c r="C884" s="113"/>
      <c r="D884" s="114"/>
      <c r="E884" s="115"/>
      <c r="F884" s="115"/>
      <c r="G884" s="115"/>
      <c r="H884" s="115"/>
      <c r="I884" s="115"/>
      <c r="J884" s="115"/>
      <c r="K884" s="113"/>
      <c r="L884" s="113"/>
      <c r="M884" s="113"/>
      <c r="N884" s="113"/>
      <c r="O884" s="113"/>
      <c r="P884" s="113"/>
      <c r="Q884" s="113"/>
      <c r="R884" s="113"/>
      <c r="S884" s="113"/>
      <c r="T884" s="113"/>
      <c r="U884" s="113"/>
      <c r="V884" s="113"/>
      <c r="W884" s="113"/>
      <c r="X884" s="113"/>
      <c r="Y884" s="113"/>
      <c r="Z884" s="113"/>
    </row>
    <row r="885" spans="1:26" ht="13.5" customHeight="1">
      <c r="A885" s="113"/>
      <c r="B885" s="113"/>
      <c r="C885" s="113"/>
      <c r="D885" s="114"/>
      <c r="E885" s="115"/>
      <c r="F885" s="115"/>
      <c r="G885" s="115"/>
      <c r="H885" s="115"/>
      <c r="I885" s="115"/>
      <c r="J885" s="115"/>
      <c r="K885" s="113"/>
      <c r="L885" s="113"/>
      <c r="M885" s="113"/>
      <c r="N885" s="113"/>
      <c r="O885" s="113"/>
      <c r="P885" s="113"/>
      <c r="Q885" s="113"/>
      <c r="R885" s="113"/>
      <c r="S885" s="113"/>
      <c r="T885" s="113"/>
      <c r="U885" s="113"/>
      <c r="V885" s="113"/>
      <c r="W885" s="113"/>
      <c r="X885" s="113"/>
      <c r="Y885" s="113"/>
      <c r="Z885" s="113"/>
    </row>
    <row r="886" spans="1:26" ht="13.5" customHeight="1">
      <c r="A886" s="113"/>
      <c r="B886" s="113"/>
      <c r="C886" s="113"/>
      <c r="D886" s="114"/>
      <c r="E886" s="115"/>
      <c r="F886" s="115"/>
      <c r="G886" s="115"/>
      <c r="H886" s="115"/>
      <c r="I886" s="115"/>
      <c r="J886" s="115"/>
      <c r="K886" s="113"/>
      <c r="L886" s="113"/>
      <c r="M886" s="113"/>
      <c r="N886" s="113"/>
      <c r="O886" s="113"/>
      <c r="P886" s="113"/>
      <c r="Q886" s="113"/>
      <c r="R886" s="113"/>
      <c r="S886" s="113"/>
      <c r="T886" s="113"/>
      <c r="U886" s="113"/>
      <c r="V886" s="113"/>
      <c r="W886" s="113"/>
      <c r="X886" s="113"/>
      <c r="Y886" s="113"/>
      <c r="Z886" s="113"/>
    </row>
    <row r="887" spans="1:26" ht="13.5" customHeight="1">
      <c r="A887" s="113"/>
      <c r="B887" s="113"/>
      <c r="C887" s="113"/>
      <c r="D887" s="114"/>
      <c r="E887" s="115"/>
      <c r="F887" s="115"/>
      <c r="G887" s="115"/>
      <c r="H887" s="115"/>
      <c r="I887" s="115"/>
      <c r="J887" s="115"/>
      <c r="K887" s="113"/>
      <c r="L887" s="113"/>
      <c r="M887" s="113"/>
      <c r="N887" s="113"/>
      <c r="O887" s="113"/>
      <c r="P887" s="113"/>
      <c r="Q887" s="113"/>
      <c r="R887" s="113"/>
      <c r="S887" s="113"/>
      <c r="T887" s="113"/>
      <c r="U887" s="113"/>
      <c r="V887" s="113"/>
      <c r="W887" s="113"/>
      <c r="X887" s="113"/>
      <c r="Y887" s="113"/>
      <c r="Z887" s="113"/>
    </row>
    <row r="888" spans="1:26" ht="13.5" customHeight="1">
      <c r="A888" s="113"/>
      <c r="B888" s="113"/>
      <c r="C888" s="113"/>
      <c r="D888" s="114"/>
      <c r="E888" s="115"/>
      <c r="F888" s="115"/>
      <c r="G888" s="115"/>
      <c r="H888" s="115"/>
      <c r="I888" s="115"/>
      <c r="J888" s="115"/>
      <c r="K888" s="113"/>
      <c r="L888" s="113"/>
      <c r="M888" s="113"/>
      <c r="N888" s="113"/>
      <c r="O888" s="113"/>
      <c r="P888" s="113"/>
      <c r="Q888" s="113"/>
      <c r="R888" s="113"/>
      <c r="S888" s="113"/>
      <c r="T888" s="113"/>
      <c r="U888" s="113"/>
      <c r="V888" s="113"/>
      <c r="W888" s="113"/>
      <c r="X888" s="113"/>
      <c r="Y888" s="113"/>
      <c r="Z888" s="113"/>
    </row>
    <row r="889" spans="1:26" ht="13.5" customHeight="1">
      <c r="A889" s="113"/>
      <c r="B889" s="113"/>
      <c r="C889" s="113"/>
      <c r="D889" s="114"/>
      <c r="E889" s="115"/>
      <c r="F889" s="115"/>
      <c r="G889" s="115"/>
      <c r="H889" s="115"/>
      <c r="I889" s="115"/>
      <c r="J889" s="115"/>
      <c r="K889" s="113"/>
      <c r="L889" s="113"/>
      <c r="M889" s="113"/>
      <c r="N889" s="113"/>
      <c r="O889" s="113"/>
      <c r="P889" s="113"/>
      <c r="Q889" s="113"/>
      <c r="R889" s="113"/>
      <c r="S889" s="113"/>
      <c r="T889" s="113"/>
      <c r="U889" s="113"/>
      <c r="V889" s="113"/>
      <c r="W889" s="113"/>
      <c r="X889" s="113"/>
      <c r="Y889" s="113"/>
      <c r="Z889" s="113"/>
    </row>
    <row r="890" spans="1:26" ht="13.5" customHeight="1">
      <c r="A890" s="113"/>
      <c r="B890" s="113"/>
      <c r="C890" s="113"/>
      <c r="D890" s="114"/>
      <c r="E890" s="115"/>
      <c r="F890" s="115"/>
      <c r="G890" s="115"/>
      <c r="H890" s="115"/>
      <c r="I890" s="115"/>
      <c r="J890" s="115"/>
      <c r="K890" s="113"/>
      <c r="L890" s="113"/>
      <c r="M890" s="113"/>
      <c r="N890" s="113"/>
      <c r="O890" s="113"/>
      <c r="P890" s="113"/>
      <c r="Q890" s="113"/>
      <c r="R890" s="113"/>
      <c r="S890" s="113"/>
      <c r="T890" s="113"/>
      <c r="U890" s="113"/>
      <c r="V890" s="113"/>
      <c r="W890" s="113"/>
      <c r="X890" s="113"/>
      <c r="Y890" s="113"/>
      <c r="Z890" s="113"/>
    </row>
    <row r="891" spans="1:26" ht="13.5" customHeight="1">
      <c r="A891" s="113"/>
      <c r="B891" s="113"/>
      <c r="C891" s="113"/>
      <c r="D891" s="114"/>
      <c r="E891" s="115"/>
      <c r="F891" s="115"/>
      <c r="G891" s="115"/>
      <c r="H891" s="115"/>
      <c r="I891" s="115"/>
      <c r="J891" s="115"/>
      <c r="K891" s="113"/>
      <c r="L891" s="113"/>
      <c r="M891" s="113"/>
      <c r="N891" s="113"/>
      <c r="O891" s="113"/>
      <c r="P891" s="113"/>
      <c r="Q891" s="113"/>
      <c r="R891" s="113"/>
      <c r="S891" s="113"/>
      <c r="T891" s="113"/>
      <c r="U891" s="113"/>
      <c r="V891" s="113"/>
      <c r="W891" s="113"/>
      <c r="X891" s="113"/>
      <c r="Y891" s="113"/>
      <c r="Z891" s="113"/>
    </row>
    <row r="892" spans="1:26" ht="13.5" customHeight="1">
      <c r="A892" s="113"/>
      <c r="B892" s="113"/>
      <c r="C892" s="113"/>
      <c r="D892" s="114"/>
      <c r="E892" s="115"/>
      <c r="F892" s="115"/>
      <c r="G892" s="115"/>
      <c r="H892" s="115"/>
      <c r="I892" s="115"/>
      <c r="J892" s="115"/>
      <c r="K892" s="113"/>
      <c r="L892" s="113"/>
      <c r="M892" s="113"/>
      <c r="N892" s="113"/>
      <c r="O892" s="113"/>
      <c r="P892" s="113"/>
      <c r="Q892" s="113"/>
      <c r="R892" s="113"/>
      <c r="S892" s="113"/>
      <c r="T892" s="113"/>
      <c r="U892" s="113"/>
      <c r="V892" s="113"/>
      <c r="W892" s="113"/>
      <c r="X892" s="113"/>
      <c r="Y892" s="113"/>
      <c r="Z892" s="113"/>
    </row>
    <row r="893" spans="1:26" ht="13.5" customHeight="1">
      <c r="A893" s="113"/>
      <c r="B893" s="113"/>
      <c r="C893" s="113"/>
      <c r="D893" s="114"/>
      <c r="E893" s="115"/>
      <c r="F893" s="115"/>
      <c r="G893" s="115"/>
      <c r="H893" s="115"/>
      <c r="I893" s="115"/>
      <c r="J893" s="115"/>
      <c r="K893" s="113"/>
      <c r="L893" s="113"/>
      <c r="M893" s="113"/>
      <c r="N893" s="113"/>
      <c r="O893" s="113"/>
      <c r="P893" s="113"/>
      <c r="Q893" s="113"/>
      <c r="R893" s="113"/>
      <c r="S893" s="113"/>
      <c r="T893" s="113"/>
      <c r="U893" s="113"/>
      <c r="V893" s="113"/>
      <c r="W893" s="113"/>
      <c r="X893" s="113"/>
      <c r="Y893" s="113"/>
      <c r="Z893" s="113"/>
    </row>
    <row r="894" spans="1:26" ht="13.5" customHeight="1">
      <c r="A894" s="113"/>
      <c r="B894" s="113"/>
      <c r="C894" s="113"/>
      <c r="D894" s="114"/>
      <c r="E894" s="115"/>
      <c r="F894" s="115"/>
      <c r="G894" s="115"/>
      <c r="H894" s="115"/>
      <c r="I894" s="115"/>
      <c r="J894" s="115"/>
      <c r="K894" s="113"/>
      <c r="L894" s="113"/>
      <c r="M894" s="113"/>
      <c r="N894" s="113"/>
      <c r="O894" s="113"/>
      <c r="P894" s="113"/>
      <c r="Q894" s="113"/>
      <c r="R894" s="113"/>
      <c r="S894" s="113"/>
      <c r="T894" s="113"/>
      <c r="U894" s="113"/>
      <c r="V894" s="113"/>
      <c r="W894" s="113"/>
      <c r="X894" s="113"/>
      <c r="Y894" s="113"/>
      <c r="Z894" s="113"/>
    </row>
    <row r="895" spans="1:26" ht="13.5" customHeight="1">
      <c r="A895" s="113"/>
      <c r="B895" s="113"/>
      <c r="C895" s="113"/>
      <c r="D895" s="114"/>
      <c r="E895" s="115"/>
      <c r="F895" s="115"/>
      <c r="G895" s="115"/>
      <c r="H895" s="115"/>
      <c r="I895" s="115"/>
      <c r="J895" s="115"/>
      <c r="K895" s="113"/>
      <c r="L895" s="113"/>
      <c r="M895" s="113"/>
      <c r="N895" s="113"/>
      <c r="O895" s="113"/>
      <c r="P895" s="113"/>
      <c r="Q895" s="113"/>
      <c r="R895" s="113"/>
      <c r="S895" s="113"/>
      <c r="T895" s="113"/>
      <c r="U895" s="113"/>
      <c r="V895" s="113"/>
      <c r="W895" s="113"/>
      <c r="X895" s="113"/>
      <c r="Y895" s="113"/>
      <c r="Z895" s="113"/>
    </row>
    <row r="896" spans="1:26" ht="13.5" customHeight="1">
      <c r="A896" s="113"/>
      <c r="B896" s="113"/>
      <c r="C896" s="113"/>
      <c r="D896" s="114"/>
      <c r="E896" s="115"/>
      <c r="F896" s="115"/>
      <c r="G896" s="115"/>
      <c r="H896" s="115"/>
      <c r="I896" s="115"/>
      <c r="J896" s="115"/>
      <c r="K896" s="113"/>
      <c r="L896" s="113"/>
      <c r="M896" s="113"/>
      <c r="N896" s="113"/>
      <c r="O896" s="113"/>
      <c r="P896" s="113"/>
      <c r="Q896" s="113"/>
      <c r="R896" s="113"/>
      <c r="S896" s="113"/>
      <c r="T896" s="113"/>
      <c r="U896" s="113"/>
      <c r="V896" s="113"/>
      <c r="W896" s="113"/>
      <c r="X896" s="113"/>
      <c r="Y896" s="113"/>
      <c r="Z896" s="113"/>
    </row>
    <row r="897" spans="1:26" ht="13.5" customHeight="1">
      <c r="A897" s="113"/>
      <c r="B897" s="113"/>
      <c r="C897" s="113"/>
      <c r="D897" s="114"/>
      <c r="E897" s="115"/>
      <c r="F897" s="115"/>
      <c r="G897" s="115"/>
      <c r="H897" s="115"/>
      <c r="I897" s="115"/>
      <c r="J897" s="115"/>
      <c r="K897" s="113"/>
      <c r="L897" s="113"/>
      <c r="M897" s="113"/>
      <c r="N897" s="113"/>
      <c r="O897" s="113"/>
      <c r="P897" s="113"/>
      <c r="Q897" s="113"/>
      <c r="R897" s="113"/>
      <c r="S897" s="113"/>
      <c r="T897" s="113"/>
      <c r="U897" s="113"/>
      <c r="V897" s="113"/>
      <c r="W897" s="113"/>
      <c r="X897" s="113"/>
      <c r="Y897" s="113"/>
      <c r="Z897" s="113"/>
    </row>
    <row r="898" spans="1:26" ht="13.5" customHeight="1">
      <c r="A898" s="113"/>
      <c r="B898" s="113"/>
      <c r="C898" s="113"/>
      <c r="D898" s="114"/>
      <c r="E898" s="115"/>
      <c r="F898" s="115"/>
      <c r="G898" s="115"/>
      <c r="H898" s="115"/>
      <c r="I898" s="115"/>
      <c r="J898" s="115"/>
      <c r="K898" s="113"/>
      <c r="L898" s="113"/>
      <c r="M898" s="113"/>
      <c r="N898" s="113"/>
      <c r="O898" s="113"/>
      <c r="P898" s="113"/>
      <c r="Q898" s="113"/>
      <c r="R898" s="113"/>
      <c r="S898" s="113"/>
      <c r="T898" s="113"/>
      <c r="U898" s="113"/>
      <c r="V898" s="113"/>
      <c r="W898" s="113"/>
      <c r="X898" s="113"/>
      <c r="Y898" s="113"/>
      <c r="Z898" s="113"/>
    </row>
    <row r="899" spans="1:26" ht="13.5" customHeight="1">
      <c r="A899" s="113"/>
      <c r="B899" s="113"/>
      <c r="C899" s="113"/>
      <c r="D899" s="114"/>
      <c r="E899" s="115"/>
      <c r="F899" s="115"/>
      <c r="G899" s="115"/>
      <c r="H899" s="115"/>
      <c r="I899" s="115"/>
      <c r="J899" s="115"/>
      <c r="K899" s="113"/>
      <c r="L899" s="113"/>
      <c r="M899" s="113"/>
      <c r="N899" s="113"/>
      <c r="O899" s="113"/>
      <c r="P899" s="113"/>
      <c r="Q899" s="113"/>
      <c r="R899" s="113"/>
      <c r="S899" s="113"/>
      <c r="T899" s="113"/>
      <c r="U899" s="113"/>
      <c r="V899" s="113"/>
      <c r="W899" s="113"/>
      <c r="X899" s="113"/>
      <c r="Y899" s="113"/>
      <c r="Z899" s="113"/>
    </row>
    <row r="900" spans="1:26" ht="13.5" customHeight="1">
      <c r="A900" s="113"/>
      <c r="B900" s="113"/>
      <c r="C900" s="113"/>
      <c r="D900" s="114"/>
      <c r="E900" s="115"/>
      <c r="F900" s="115"/>
      <c r="G900" s="115"/>
      <c r="H900" s="115"/>
      <c r="I900" s="115"/>
      <c r="J900" s="115"/>
      <c r="K900" s="113"/>
      <c r="L900" s="113"/>
      <c r="M900" s="113"/>
      <c r="N900" s="113"/>
      <c r="O900" s="113"/>
      <c r="P900" s="113"/>
      <c r="Q900" s="113"/>
      <c r="R900" s="113"/>
      <c r="S900" s="113"/>
      <c r="T900" s="113"/>
      <c r="U900" s="113"/>
      <c r="V900" s="113"/>
      <c r="W900" s="113"/>
      <c r="X900" s="113"/>
      <c r="Y900" s="113"/>
      <c r="Z900" s="113"/>
    </row>
    <row r="901" spans="1:26" ht="13.5" customHeight="1">
      <c r="A901" s="113"/>
      <c r="B901" s="113"/>
      <c r="C901" s="113"/>
      <c r="D901" s="114"/>
      <c r="E901" s="115"/>
      <c r="F901" s="115"/>
      <c r="G901" s="115"/>
      <c r="H901" s="115"/>
      <c r="I901" s="115"/>
      <c r="J901" s="115"/>
      <c r="K901" s="113"/>
      <c r="L901" s="113"/>
      <c r="M901" s="113"/>
      <c r="N901" s="113"/>
      <c r="O901" s="113"/>
      <c r="P901" s="113"/>
      <c r="Q901" s="113"/>
      <c r="R901" s="113"/>
      <c r="S901" s="113"/>
      <c r="T901" s="113"/>
      <c r="U901" s="113"/>
      <c r="V901" s="113"/>
      <c r="W901" s="113"/>
      <c r="X901" s="113"/>
      <c r="Y901" s="113"/>
      <c r="Z901" s="113"/>
    </row>
    <row r="902" spans="1:26" ht="13.5" customHeight="1">
      <c r="A902" s="113"/>
      <c r="B902" s="113"/>
      <c r="C902" s="113"/>
      <c r="D902" s="114"/>
      <c r="E902" s="115"/>
      <c r="F902" s="115"/>
      <c r="G902" s="115"/>
      <c r="H902" s="115"/>
      <c r="I902" s="115"/>
      <c r="J902" s="115"/>
      <c r="K902" s="113"/>
      <c r="L902" s="113"/>
      <c r="M902" s="113"/>
      <c r="N902" s="113"/>
      <c r="O902" s="113"/>
      <c r="P902" s="113"/>
      <c r="Q902" s="113"/>
      <c r="R902" s="113"/>
      <c r="S902" s="113"/>
      <c r="T902" s="113"/>
      <c r="U902" s="113"/>
      <c r="V902" s="113"/>
      <c r="W902" s="113"/>
      <c r="X902" s="113"/>
      <c r="Y902" s="113"/>
      <c r="Z902" s="113"/>
    </row>
    <row r="903" spans="1:26" ht="13.5" customHeight="1">
      <c r="A903" s="113"/>
      <c r="B903" s="113"/>
      <c r="C903" s="113"/>
      <c r="D903" s="114"/>
      <c r="E903" s="115"/>
      <c r="F903" s="115"/>
      <c r="G903" s="115"/>
      <c r="H903" s="115"/>
      <c r="I903" s="115"/>
      <c r="J903" s="115"/>
      <c r="K903" s="113"/>
      <c r="L903" s="113"/>
      <c r="M903" s="113"/>
      <c r="N903" s="113"/>
      <c r="O903" s="113"/>
      <c r="P903" s="113"/>
      <c r="Q903" s="113"/>
      <c r="R903" s="113"/>
      <c r="S903" s="113"/>
      <c r="T903" s="113"/>
      <c r="U903" s="113"/>
      <c r="V903" s="113"/>
      <c r="W903" s="113"/>
      <c r="X903" s="113"/>
      <c r="Y903" s="113"/>
      <c r="Z903" s="113"/>
    </row>
    <row r="904" spans="1:26" ht="13.5" customHeight="1">
      <c r="A904" s="113"/>
      <c r="B904" s="113"/>
      <c r="C904" s="113"/>
      <c r="D904" s="114"/>
      <c r="E904" s="115"/>
      <c r="F904" s="115"/>
      <c r="G904" s="115"/>
      <c r="H904" s="115"/>
      <c r="I904" s="115"/>
      <c r="J904" s="115"/>
      <c r="K904" s="113"/>
      <c r="L904" s="113"/>
      <c r="M904" s="113"/>
      <c r="N904" s="113"/>
      <c r="O904" s="113"/>
      <c r="P904" s="113"/>
      <c r="Q904" s="113"/>
      <c r="R904" s="113"/>
      <c r="S904" s="113"/>
      <c r="T904" s="113"/>
      <c r="U904" s="113"/>
      <c r="V904" s="113"/>
      <c r="W904" s="113"/>
      <c r="X904" s="113"/>
      <c r="Y904" s="113"/>
      <c r="Z904" s="113"/>
    </row>
    <row r="905" spans="1:26" ht="13.5" customHeight="1">
      <c r="A905" s="113"/>
      <c r="B905" s="113"/>
      <c r="C905" s="113"/>
      <c r="D905" s="114"/>
      <c r="E905" s="115"/>
      <c r="F905" s="115"/>
      <c r="G905" s="115"/>
      <c r="H905" s="115"/>
      <c r="I905" s="115"/>
      <c r="J905" s="115"/>
      <c r="K905" s="113"/>
      <c r="L905" s="113"/>
      <c r="M905" s="113"/>
      <c r="N905" s="113"/>
      <c r="O905" s="113"/>
      <c r="P905" s="113"/>
      <c r="Q905" s="113"/>
      <c r="R905" s="113"/>
      <c r="S905" s="113"/>
      <c r="T905" s="113"/>
      <c r="U905" s="113"/>
      <c r="V905" s="113"/>
      <c r="W905" s="113"/>
      <c r="X905" s="113"/>
      <c r="Y905" s="113"/>
      <c r="Z905" s="113"/>
    </row>
    <row r="906" spans="1:26" ht="13.5" customHeight="1">
      <c r="A906" s="113"/>
      <c r="B906" s="113"/>
      <c r="C906" s="113"/>
      <c r="D906" s="114"/>
      <c r="E906" s="115"/>
      <c r="F906" s="115"/>
      <c r="G906" s="115"/>
      <c r="H906" s="115"/>
      <c r="I906" s="115"/>
      <c r="J906" s="115"/>
      <c r="K906" s="113"/>
      <c r="L906" s="113"/>
      <c r="M906" s="113"/>
      <c r="N906" s="113"/>
      <c r="O906" s="113"/>
      <c r="P906" s="113"/>
      <c r="Q906" s="113"/>
      <c r="R906" s="113"/>
      <c r="S906" s="113"/>
      <c r="T906" s="113"/>
      <c r="U906" s="113"/>
      <c r="V906" s="113"/>
      <c r="W906" s="113"/>
      <c r="X906" s="113"/>
      <c r="Y906" s="113"/>
      <c r="Z906" s="113"/>
    </row>
    <row r="907" spans="1:26" ht="13.5" customHeight="1">
      <c r="A907" s="113"/>
      <c r="B907" s="113"/>
      <c r="C907" s="113"/>
      <c r="D907" s="114"/>
      <c r="E907" s="115"/>
      <c r="F907" s="115"/>
      <c r="G907" s="115"/>
      <c r="H907" s="115"/>
      <c r="I907" s="115"/>
      <c r="J907" s="115"/>
      <c r="K907" s="113"/>
      <c r="L907" s="113"/>
      <c r="M907" s="113"/>
      <c r="N907" s="113"/>
      <c r="O907" s="113"/>
      <c r="P907" s="113"/>
      <c r="Q907" s="113"/>
      <c r="R907" s="113"/>
      <c r="S907" s="113"/>
      <c r="T907" s="113"/>
      <c r="U907" s="113"/>
      <c r="V907" s="113"/>
      <c r="W907" s="113"/>
      <c r="X907" s="113"/>
      <c r="Y907" s="113"/>
      <c r="Z907" s="113"/>
    </row>
    <row r="908" spans="1:26" ht="13.5" customHeight="1">
      <c r="A908" s="113"/>
      <c r="B908" s="113"/>
      <c r="C908" s="113"/>
      <c r="D908" s="114"/>
      <c r="E908" s="115"/>
      <c r="F908" s="115"/>
      <c r="G908" s="115"/>
      <c r="H908" s="115"/>
      <c r="I908" s="115"/>
      <c r="J908" s="115"/>
      <c r="K908" s="113"/>
      <c r="L908" s="113"/>
      <c r="M908" s="113"/>
      <c r="N908" s="113"/>
      <c r="O908" s="113"/>
      <c r="P908" s="113"/>
      <c r="Q908" s="113"/>
      <c r="R908" s="113"/>
      <c r="S908" s="113"/>
      <c r="T908" s="113"/>
      <c r="U908" s="113"/>
      <c r="V908" s="113"/>
      <c r="W908" s="113"/>
      <c r="X908" s="113"/>
      <c r="Y908" s="113"/>
      <c r="Z908" s="113"/>
    </row>
    <row r="909" spans="1:26" ht="13.5" customHeight="1">
      <c r="A909" s="113"/>
      <c r="B909" s="113"/>
      <c r="C909" s="113"/>
      <c r="D909" s="114"/>
      <c r="E909" s="115"/>
      <c r="F909" s="115"/>
      <c r="G909" s="115"/>
      <c r="H909" s="115"/>
      <c r="I909" s="115"/>
      <c r="J909" s="115"/>
      <c r="K909" s="113"/>
      <c r="L909" s="113"/>
      <c r="M909" s="113"/>
      <c r="N909" s="113"/>
      <c r="O909" s="113"/>
      <c r="P909" s="113"/>
      <c r="Q909" s="113"/>
      <c r="R909" s="113"/>
      <c r="S909" s="113"/>
      <c r="T909" s="113"/>
      <c r="U909" s="113"/>
      <c r="V909" s="113"/>
      <c r="W909" s="113"/>
      <c r="X909" s="113"/>
      <c r="Y909" s="113"/>
      <c r="Z909" s="113"/>
    </row>
    <row r="910" spans="1:26" ht="13.5" customHeight="1">
      <c r="A910" s="113"/>
      <c r="B910" s="113"/>
      <c r="C910" s="113"/>
      <c r="D910" s="114"/>
      <c r="E910" s="115"/>
      <c r="F910" s="115"/>
      <c r="G910" s="115"/>
      <c r="H910" s="115"/>
      <c r="I910" s="115"/>
      <c r="J910" s="115"/>
      <c r="K910" s="113"/>
      <c r="L910" s="113"/>
      <c r="M910" s="113"/>
      <c r="N910" s="113"/>
      <c r="O910" s="113"/>
      <c r="P910" s="113"/>
      <c r="Q910" s="113"/>
      <c r="R910" s="113"/>
      <c r="S910" s="113"/>
      <c r="T910" s="113"/>
      <c r="U910" s="113"/>
      <c r="V910" s="113"/>
      <c r="W910" s="113"/>
      <c r="X910" s="113"/>
      <c r="Y910" s="113"/>
      <c r="Z910" s="113"/>
    </row>
    <row r="911" spans="1:26" ht="13.5" customHeight="1">
      <c r="A911" s="113"/>
      <c r="B911" s="113"/>
      <c r="C911" s="113"/>
      <c r="D911" s="114"/>
      <c r="E911" s="115"/>
      <c r="F911" s="115"/>
      <c r="G911" s="115"/>
      <c r="H911" s="115"/>
      <c r="I911" s="115"/>
      <c r="J911" s="115"/>
      <c r="K911" s="113"/>
      <c r="L911" s="113"/>
      <c r="M911" s="113"/>
      <c r="N911" s="113"/>
      <c r="O911" s="113"/>
      <c r="P911" s="113"/>
      <c r="Q911" s="113"/>
      <c r="R911" s="113"/>
      <c r="S911" s="113"/>
      <c r="T911" s="113"/>
      <c r="U911" s="113"/>
      <c r="V911" s="113"/>
      <c r="W911" s="113"/>
      <c r="X911" s="113"/>
      <c r="Y911" s="113"/>
      <c r="Z911" s="113"/>
    </row>
    <row r="912" spans="1:26" ht="13.5" customHeight="1">
      <c r="A912" s="113"/>
      <c r="B912" s="113"/>
      <c r="C912" s="113"/>
      <c r="D912" s="114"/>
      <c r="E912" s="115"/>
      <c r="F912" s="115"/>
      <c r="G912" s="115"/>
      <c r="H912" s="115"/>
      <c r="I912" s="115"/>
      <c r="J912" s="115"/>
      <c r="K912" s="113"/>
      <c r="L912" s="113"/>
      <c r="M912" s="113"/>
      <c r="N912" s="113"/>
      <c r="O912" s="113"/>
      <c r="P912" s="113"/>
      <c r="Q912" s="113"/>
      <c r="R912" s="113"/>
      <c r="S912" s="113"/>
      <c r="T912" s="113"/>
      <c r="U912" s="113"/>
      <c r="V912" s="113"/>
      <c r="W912" s="113"/>
      <c r="X912" s="113"/>
      <c r="Y912" s="113"/>
      <c r="Z912" s="113"/>
    </row>
    <row r="913" spans="1:26" ht="13.5" customHeight="1">
      <c r="A913" s="113"/>
      <c r="B913" s="113"/>
      <c r="C913" s="113"/>
      <c r="D913" s="114"/>
      <c r="E913" s="115"/>
      <c r="F913" s="115"/>
      <c r="G913" s="115"/>
      <c r="H913" s="115"/>
      <c r="I913" s="115"/>
      <c r="J913" s="115"/>
      <c r="K913" s="113"/>
      <c r="L913" s="113"/>
      <c r="M913" s="113"/>
      <c r="N913" s="113"/>
      <c r="O913" s="113"/>
      <c r="P913" s="113"/>
      <c r="Q913" s="113"/>
      <c r="R913" s="113"/>
      <c r="S913" s="113"/>
      <c r="T913" s="113"/>
      <c r="U913" s="113"/>
      <c r="V913" s="113"/>
      <c r="W913" s="113"/>
      <c r="X913" s="113"/>
      <c r="Y913" s="113"/>
      <c r="Z913" s="113"/>
    </row>
    <row r="914" spans="1:26" ht="13.5" customHeight="1">
      <c r="A914" s="113"/>
      <c r="B914" s="113"/>
      <c r="C914" s="113"/>
      <c r="D914" s="114"/>
      <c r="E914" s="115"/>
      <c r="F914" s="115"/>
      <c r="G914" s="115"/>
      <c r="H914" s="115"/>
      <c r="I914" s="115"/>
      <c r="J914" s="115"/>
      <c r="K914" s="113"/>
      <c r="L914" s="113"/>
      <c r="M914" s="113"/>
      <c r="N914" s="113"/>
      <c r="O914" s="113"/>
      <c r="P914" s="113"/>
      <c r="Q914" s="113"/>
      <c r="R914" s="113"/>
      <c r="S914" s="113"/>
      <c r="T914" s="113"/>
      <c r="U914" s="113"/>
      <c r="V914" s="113"/>
      <c r="W914" s="113"/>
      <c r="X914" s="113"/>
      <c r="Y914" s="113"/>
      <c r="Z914" s="113"/>
    </row>
    <row r="915" spans="1:26" ht="13.5" customHeight="1">
      <c r="A915" s="113"/>
      <c r="B915" s="113"/>
      <c r="C915" s="113"/>
      <c r="D915" s="114"/>
      <c r="E915" s="115"/>
      <c r="F915" s="115"/>
      <c r="G915" s="115"/>
      <c r="H915" s="115"/>
      <c r="I915" s="115"/>
      <c r="J915" s="115"/>
      <c r="K915" s="113"/>
      <c r="L915" s="113"/>
      <c r="M915" s="113"/>
      <c r="N915" s="113"/>
      <c r="O915" s="113"/>
      <c r="P915" s="113"/>
      <c r="Q915" s="113"/>
      <c r="R915" s="113"/>
      <c r="S915" s="113"/>
      <c r="T915" s="113"/>
      <c r="U915" s="113"/>
      <c r="V915" s="113"/>
      <c r="W915" s="113"/>
      <c r="X915" s="113"/>
      <c r="Y915" s="113"/>
      <c r="Z915" s="113"/>
    </row>
    <row r="916" spans="1:26" ht="13.5" customHeight="1">
      <c r="A916" s="113"/>
      <c r="B916" s="113"/>
      <c r="C916" s="113"/>
      <c r="D916" s="114"/>
      <c r="E916" s="115"/>
      <c r="F916" s="115"/>
      <c r="G916" s="115"/>
      <c r="H916" s="115"/>
      <c r="I916" s="115"/>
      <c r="J916" s="115"/>
      <c r="K916" s="113"/>
      <c r="L916" s="113"/>
      <c r="M916" s="113"/>
      <c r="N916" s="113"/>
      <c r="O916" s="113"/>
      <c r="P916" s="113"/>
      <c r="Q916" s="113"/>
      <c r="R916" s="113"/>
      <c r="S916" s="113"/>
      <c r="T916" s="113"/>
      <c r="U916" s="113"/>
      <c r="V916" s="113"/>
      <c r="W916" s="113"/>
      <c r="X916" s="113"/>
      <c r="Y916" s="113"/>
      <c r="Z916" s="113"/>
    </row>
    <row r="917" spans="1:26" ht="13.5" customHeight="1">
      <c r="A917" s="113"/>
      <c r="B917" s="113"/>
      <c r="C917" s="113"/>
      <c r="D917" s="114"/>
      <c r="E917" s="115"/>
      <c r="F917" s="115"/>
      <c r="G917" s="115"/>
      <c r="H917" s="115"/>
      <c r="I917" s="115"/>
      <c r="J917" s="115"/>
      <c r="K917" s="113"/>
      <c r="L917" s="113"/>
      <c r="M917" s="113"/>
      <c r="N917" s="113"/>
      <c r="O917" s="113"/>
      <c r="P917" s="113"/>
      <c r="Q917" s="113"/>
      <c r="R917" s="113"/>
      <c r="S917" s="113"/>
      <c r="T917" s="113"/>
      <c r="U917" s="113"/>
      <c r="V917" s="113"/>
      <c r="W917" s="113"/>
      <c r="X917" s="113"/>
      <c r="Y917" s="113"/>
      <c r="Z917" s="113"/>
    </row>
    <row r="918" spans="1:26" ht="13.5" customHeight="1">
      <c r="A918" s="113"/>
      <c r="B918" s="113"/>
      <c r="C918" s="113"/>
      <c r="D918" s="114"/>
      <c r="E918" s="115"/>
      <c r="F918" s="115"/>
      <c r="G918" s="115"/>
      <c r="H918" s="115"/>
      <c r="I918" s="115"/>
      <c r="J918" s="115"/>
      <c r="K918" s="113"/>
      <c r="L918" s="113"/>
      <c r="M918" s="113"/>
      <c r="N918" s="113"/>
      <c r="O918" s="113"/>
      <c r="P918" s="113"/>
      <c r="Q918" s="113"/>
      <c r="R918" s="113"/>
      <c r="S918" s="113"/>
      <c r="T918" s="113"/>
      <c r="U918" s="113"/>
      <c r="V918" s="113"/>
      <c r="W918" s="113"/>
      <c r="X918" s="113"/>
      <c r="Y918" s="113"/>
      <c r="Z918" s="113"/>
    </row>
    <row r="919" spans="1:26" ht="13.5" customHeight="1">
      <c r="A919" s="113"/>
      <c r="B919" s="113"/>
      <c r="C919" s="113"/>
      <c r="D919" s="114"/>
      <c r="E919" s="115"/>
      <c r="F919" s="115"/>
      <c r="G919" s="115"/>
      <c r="H919" s="115"/>
      <c r="I919" s="115"/>
      <c r="J919" s="115"/>
      <c r="K919" s="113"/>
      <c r="L919" s="113"/>
      <c r="M919" s="113"/>
      <c r="N919" s="113"/>
      <c r="O919" s="113"/>
      <c r="P919" s="113"/>
      <c r="Q919" s="113"/>
      <c r="R919" s="113"/>
      <c r="S919" s="113"/>
      <c r="T919" s="113"/>
      <c r="U919" s="113"/>
      <c r="V919" s="113"/>
      <c r="W919" s="113"/>
      <c r="X919" s="113"/>
      <c r="Y919" s="113"/>
      <c r="Z919" s="113"/>
    </row>
    <row r="920" spans="1:26" ht="13.5" customHeight="1">
      <c r="A920" s="113"/>
      <c r="B920" s="113"/>
      <c r="C920" s="113"/>
      <c r="D920" s="114"/>
      <c r="E920" s="115"/>
      <c r="F920" s="115"/>
      <c r="G920" s="115"/>
      <c r="H920" s="115"/>
      <c r="I920" s="115"/>
      <c r="J920" s="115"/>
      <c r="K920" s="113"/>
      <c r="L920" s="113"/>
      <c r="M920" s="113"/>
      <c r="N920" s="113"/>
      <c r="O920" s="113"/>
      <c r="P920" s="113"/>
      <c r="Q920" s="113"/>
      <c r="R920" s="113"/>
      <c r="S920" s="113"/>
      <c r="T920" s="113"/>
      <c r="U920" s="113"/>
      <c r="V920" s="113"/>
      <c r="W920" s="113"/>
      <c r="X920" s="113"/>
      <c r="Y920" s="113"/>
      <c r="Z920" s="113"/>
    </row>
    <row r="921" spans="1:26" ht="13.5" customHeight="1">
      <c r="A921" s="113"/>
      <c r="B921" s="113"/>
      <c r="C921" s="113"/>
      <c r="D921" s="114"/>
      <c r="E921" s="115"/>
      <c r="F921" s="115"/>
      <c r="G921" s="115"/>
      <c r="H921" s="115"/>
      <c r="I921" s="115"/>
      <c r="J921" s="115"/>
      <c r="K921" s="113"/>
      <c r="L921" s="113"/>
      <c r="M921" s="113"/>
      <c r="N921" s="113"/>
      <c r="O921" s="113"/>
      <c r="P921" s="113"/>
      <c r="Q921" s="113"/>
      <c r="R921" s="113"/>
      <c r="S921" s="113"/>
      <c r="T921" s="113"/>
      <c r="U921" s="113"/>
      <c r="V921" s="113"/>
      <c r="W921" s="113"/>
      <c r="X921" s="113"/>
      <c r="Y921" s="113"/>
      <c r="Z921" s="113"/>
    </row>
    <row r="922" spans="1:26" ht="13.5" customHeight="1">
      <c r="A922" s="113"/>
      <c r="B922" s="113"/>
      <c r="C922" s="113"/>
      <c r="D922" s="114"/>
      <c r="E922" s="115"/>
      <c r="F922" s="115"/>
      <c r="G922" s="115"/>
      <c r="H922" s="115"/>
      <c r="I922" s="115"/>
      <c r="J922" s="115"/>
      <c r="K922" s="113"/>
      <c r="L922" s="113"/>
      <c r="M922" s="113"/>
      <c r="N922" s="113"/>
      <c r="O922" s="113"/>
      <c r="P922" s="113"/>
      <c r="Q922" s="113"/>
      <c r="R922" s="113"/>
      <c r="S922" s="113"/>
      <c r="T922" s="113"/>
      <c r="U922" s="113"/>
      <c r="V922" s="113"/>
      <c r="W922" s="113"/>
      <c r="X922" s="113"/>
      <c r="Y922" s="113"/>
      <c r="Z922" s="113"/>
    </row>
    <row r="923" spans="1:26" ht="13.5" customHeight="1">
      <c r="A923" s="113"/>
      <c r="B923" s="113"/>
      <c r="C923" s="113"/>
      <c r="D923" s="114"/>
      <c r="E923" s="115"/>
      <c r="F923" s="115"/>
      <c r="G923" s="115"/>
      <c r="H923" s="115"/>
      <c r="I923" s="115"/>
      <c r="J923" s="115"/>
      <c r="K923" s="113"/>
      <c r="L923" s="113"/>
      <c r="M923" s="113"/>
      <c r="N923" s="113"/>
      <c r="O923" s="113"/>
      <c r="P923" s="113"/>
      <c r="Q923" s="113"/>
      <c r="R923" s="113"/>
      <c r="S923" s="113"/>
      <c r="T923" s="113"/>
      <c r="U923" s="113"/>
      <c r="V923" s="113"/>
      <c r="W923" s="113"/>
      <c r="X923" s="113"/>
      <c r="Y923" s="113"/>
      <c r="Z923" s="113"/>
    </row>
    <row r="924" spans="1:26" ht="13.5" customHeight="1">
      <c r="A924" s="113"/>
      <c r="B924" s="113"/>
      <c r="C924" s="113"/>
      <c r="D924" s="114"/>
      <c r="E924" s="115"/>
      <c r="F924" s="115"/>
      <c r="G924" s="115"/>
      <c r="H924" s="115"/>
      <c r="I924" s="115"/>
      <c r="J924" s="115"/>
      <c r="K924" s="113"/>
      <c r="L924" s="113"/>
      <c r="M924" s="113"/>
      <c r="N924" s="113"/>
      <c r="O924" s="113"/>
      <c r="P924" s="113"/>
      <c r="Q924" s="113"/>
      <c r="R924" s="113"/>
      <c r="S924" s="113"/>
      <c r="T924" s="113"/>
      <c r="U924" s="113"/>
      <c r="V924" s="113"/>
      <c r="W924" s="113"/>
      <c r="X924" s="113"/>
      <c r="Y924" s="113"/>
      <c r="Z924" s="113"/>
    </row>
    <row r="925" spans="1:26" ht="13.5" customHeight="1">
      <c r="A925" s="113"/>
      <c r="B925" s="113"/>
      <c r="C925" s="113"/>
      <c r="D925" s="114"/>
      <c r="E925" s="115"/>
      <c r="F925" s="115"/>
      <c r="G925" s="115"/>
      <c r="H925" s="115"/>
      <c r="I925" s="115"/>
      <c r="J925" s="115"/>
      <c r="K925" s="113"/>
      <c r="L925" s="113"/>
      <c r="M925" s="113"/>
      <c r="N925" s="113"/>
      <c r="O925" s="113"/>
      <c r="P925" s="113"/>
      <c r="Q925" s="113"/>
      <c r="R925" s="113"/>
      <c r="S925" s="113"/>
      <c r="T925" s="113"/>
      <c r="U925" s="113"/>
      <c r="V925" s="113"/>
      <c r="W925" s="113"/>
      <c r="X925" s="113"/>
      <c r="Y925" s="113"/>
      <c r="Z925" s="113"/>
    </row>
    <row r="926" spans="1:26" ht="13.5" customHeight="1">
      <c r="A926" s="113"/>
      <c r="B926" s="113"/>
      <c r="C926" s="113"/>
      <c r="D926" s="114"/>
      <c r="E926" s="115"/>
      <c r="F926" s="115"/>
      <c r="G926" s="115"/>
      <c r="H926" s="115"/>
      <c r="I926" s="115"/>
      <c r="J926" s="115"/>
      <c r="K926" s="113"/>
      <c r="L926" s="113"/>
      <c r="M926" s="113"/>
      <c r="N926" s="113"/>
      <c r="O926" s="113"/>
      <c r="P926" s="113"/>
      <c r="Q926" s="113"/>
      <c r="R926" s="113"/>
      <c r="S926" s="113"/>
      <c r="T926" s="113"/>
      <c r="U926" s="113"/>
      <c r="V926" s="113"/>
      <c r="W926" s="113"/>
      <c r="X926" s="113"/>
      <c r="Y926" s="113"/>
      <c r="Z926" s="113"/>
    </row>
    <row r="927" spans="1:26" ht="13.5" customHeight="1">
      <c r="A927" s="113"/>
      <c r="B927" s="113"/>
      <c r="C927" s="113"/>
      <c r="D927" s="114"/>
      <c r="E927" s="115"/>
      <c r="F927" s="115"/>
      <c r="G927" s="115"/>
      <c r="H927" s="115"/>
      <c r="I927" s="115"/>
      <c r="J927" s="115"/>
      <c r="K927" s="113"/>
      <c r="L927" s="113"/>
      <c r="M927" s="113"/>
      <c r="N927" s="113"/>
      <c r="O927" s="113"/>
      <c r="P927" s="113"/>
      <c r="Q927" s="113"/>
      <c r="R927" s="113"/>
      <c r="S927" s="113"/>
      <c r="T927" s="113"/>
      <c r="U927" s="113"/>
      <c r="V927" s="113"/>
      <c r="W927" s="113"/>
      <c r="X927" s="113"/>
      <c r="Y927" s="113"/>
      <c r="Z927" s="113"/>
    </row>
    <row r="928" spans="1:26" ht="13.5" customHeight="1">
      <c r="A928" s="113"/>
      <c r="B928" s="113"/>
      <c r="C928" s="113"/>
      <c r="D928" s="114"/>
      <c r="E928" s="115"/>
      <c r="F928" s="115"/>
      <c r="G928" s="115"/>
      <c r="H928" s="115"/>
      <c r="I928" s="115"/>
      <c r="J928" s="115"/>
      <c r="K928" s="113"/>
      <c r="L928" s="113"/>
      <c r="M928" s="113"/>
      <c r="N928" s="113"/>
      <c r="O928" s="113"/>
      <c r="P928" s="113"/>
      <c r="Q928" s="113"/>
      <c r="R928" s="113"/>
      <c r="S928" s="113"/>
      <c r="T928" s="113"/>
      <c r="U928" s="113"/>
      <c r="V928" s="113"/>
      <c r="W928" s="113"/>
      <c r="X928" s="113"/>
      <c r="Y928" s="113"/>
      <c r="Z928" s="113"/>
    </row>
    <row r="929" spans="1:26" ht="13.5" customHeight="1">
      <c r="A929" s="113"/>
      <c r="B929" s="113"/>
      <c r="C929" s="113"/>
      <c r="D929" s="114"/>
      <c r="E929" s="115"/>
      <c r="F929" s="115"/>
      <c r="G929" s="115"/>
      <c r="H929" s="115"/>
      <c r="I929" s="115"/>
      <c r="J929" s="115"/>
      <c r="K929" s="113"/>
      <c r="L929" s="113"/>
      <c r="M929" s="113"/>
      <c r="N929" s="113"/>
      <c r="O929" s="113"/>
      <c r="P929" s="113"/>
      <c r="Q929" s="113"/>
      <c r="R929" s="113"/>
      <c r="S929" s="113"/>
      <c r="T929" s="113"/>
      <c r="U929" s="113"/>
      <c r="V929" s="113"/>
      <c r="W929" s="113"/>
      <c r="X929" s="113"/>
      <c r="Y929" s="113"/>
      <c r="Z929" s="113"/>
    </row>
    <row r="930" spans="1:26" ht="13.5" customHeight="1">
      <c r="A930" s="113"/>
      <c r="B930" s="113"/>
      <c r="C930" s="113"/>
      <c r="D930" s="114"/>
      <c r="E930" s="115"/>
      <c r="F930" s="115"/>
      <c r="G930" s="115"/>
      <c r="H930" s="115"/>
      <c r="I930" s="115"/>
      <c r="J930" s="115"/>
      <c r="K930" s="113"/>
      <c r="L930" s="113"/>
      <c r="M930" s="113"/>
      <c r="N930" s="113"/>
      <c r="O930" s="113"/>
      <c r="P930" s="113"/>
      <c r="Q930" s="113"/>
      <c r="R930" s="113"/>
      <c r="S930" s="113"/>
      <c r="T930" s="113"/>
      <c r="U930" s="113"/>
      <c r="V930" s="113"/>
      <c r="W930" s="113"/>
      <c r="X930" s="113"/>
      <c r="Y930" s="113"/>
      <c r="Z930" s="113"/>
    </row>
    <row r="931" spans="1:26" ht="13.5" customHeight="1">
      <c r="A931" s="113"/>
      <c r="B931" s="113"/>
      <c r="C931" s="113"/>
      <c r="D931" s="114"/>
      <c r="E931" s="115"/>
      <c r="F931" s="115"/>
      <c r="G931" s="115"/>
      <c r="H931" s="115"/>
      <c r="I931" s="115"/>
      <c r="J931" s="115"/>
      <c r="K931" s="113"/>
      <c r="L931" s="113"/>
      <c r="M931" s="113"/>
      <c r="N931" s="113"/>
      <c r="O931" s="113"/>
      <c r="P931" s="113"/>
      <c r="Q931" s="113"/>
      <c r="R931" s="113"/>
      <c r="S931" s="113"/>
      <c r="T931" s="113"/>
      <c r="U931" s="113"/>
      <c r="V931" s="113"/>
      <c r="W931" s="113"/>
      <c r="X931" s="113"/>
      <c r="Y931" s="113"/>
      <c r="Z931" s="113"/>
    </row>
    <row r="932" spans="1:26" ht="13.5" customHeight="1">
      <c r="A932" s="113"/>
      <c r="B932" s="113"/>
      <c r="C932" s="113"/>
      <c r="D932" s="114"/>
      <c r="E932" s="115"/>
      <c r="F932" s="115"/>
      <c r="G932" s="115"/>
      <c r="H932" s="115"/>
      <c r="I932" s="115"/>
      <c r="J932" s="115"/>
      <c r="K932" s="113"/>
      <c r="L932" s="113"/>
      <c r="M932" s="113"/>
      <c r="N932" s="113"/>
      <c r="O932" s="113"/>
      <c r="P932" s="113"/>
      <c r="Q932" s="113"/>
      <c r="R932" s="113"/>
      <c r="S932" s="113"/>
      <c r="T932" s="113"/>
      <c r="U932" s="113"/>
      <c r="V932" s="113"/>
      <c r="W932" s="113"/>
      <c r="X932" s="113"/>
      <c r="Y932" s="113"/>
      <c r="Z932" s="113"/>
    </row>
    <row r="933" spans="1:26" ht="13.5" customHeight="1">
      <c r="A933" s="113"/>
      <c r="B933" s="113"/>
      <c r="C933" s="113"/>
      <c r="D933" s="114"/>
      <c r="E933" s="115"/>
      <c r="F933" s="115"/>
      <c r="G933" s="115"/>
      <c r="H933" s="115"/>
      <c r="I933" s="115"/>
      <c r="J933" s="115"/>
      <c r="K933" s="113"/>
      <c r="L933" s="113"/>
      <c r="M933" s="113"/>
      <c r="N933" s="113"/>
      <c r="O933" s="113"/>
      <c r="P933" s="113"/>
      <c r="Q933" s="113"/>
      <c r="R933" s="113"/>
      <c r="S933" s="113"/>
      <c r="T933" s="113"/>
      <c r="U933" s="113"/>
      <c r="V933" s="113"/>
      <c r="W933" s="113"/>
      <c r="X933" s="113"/>
      <c r="Y933" s="113"/>
      <c r="Z933" s="113"/>
    </row>
    <row r="934" spans="1:26" ht="13.5" customHeight="1">
      <c r="A934" s="113"/>
      <c r="B934" s="113"/>
      <c r="C934" s="113"/>
      <c r="D934" s="114"/>
      <c r="E934" s="115"/>
      <c r="F934" s="115"/>
      <c r="G934" s="115"/>
      <c r="H934" s="115"/>
      <c r="I934" s="115"/>
      <c r="J934" s="115"/>
      <c r="K934" s="113"/>
      <c r="L934" s="113"/>
      <c r="M934" s="113"/>
      <c r="N934" s="113"/>
      <c r="O934" s="113"/>
      <c r="P934" s="113"/>
      <c r="Q934" s="113"/>
      <c r="R934" s="113"/>
      <c r="S934" s="113"/>
      <c r="T934" s="113"/>
      <c r="U934" s="113"/>
      <c r="V934" s="113"/>
      <c r="W934" s="113"/>
      <c r="X934" s="113"/>
      <c r="Y934" s="113"/>
      <c r="Z934" s="113"/>
    </row>
    <row r="935" spans="1:26" ht="13.5" customHeight="1">
      <c r="A935" s="113"/>
      <c r="B935" s="113"/>
      <c r="C935" s="113"/>
      <c r="D935" s="114"/>
      <c r="E935" s="115"/>
      <c r="F935" s="115"/>
      <c r="G935" s="115"/>
      <c r="H935" s="115"/>
      <c r="I935" s="115"/>
      <c r="J935" s="115"/>
      <c r="K935" s="113"/>
      <c r="L935" s="113"/>
      <c r="M935" s="113"/>
      <c r="N935" s="113"/>
      <c r="O935" s="113"/>
      <c r="P935" s="113"/>
      <c r="Q935" s="113"/>
      <c r="R935" s="113"/>
      <c r="S935" s="113"/>
      <c r="T935" s="113"/>
      <c r="U935" s="113"/>
      <c r="V935" s="113"/>
      <c r="W935" s="113"/>
      <c r="X935" s="113"/>
      <c r="Y935" s="113"/>
      <c r="Z935" s="113"/>
    </row>
    <row r="936" spans="1:26" ht="13.5" customHeight="1">
      <c r="A936" s="113"/>
      <c r="B936" s="113"/>
      <c r="C936" s="113"/>
      <c r="D936" s="114"/>
      <c r="E936" s="115"/>
      <c r="F936" s="115"/>
      <c r="G936" s="115"/>
      <c r="H936" s="115"/>
      <c r="I936" s="115"/>
      <c r="J936" s="115"/>
      <c r="K936" s="113"/>
      <c r="L936" s="113"/>
      <c r="M936" s="113"/>
      <c r="N936" s="113"/>
      <c r="O936" s="113"/>
      <c r="P936" s="113"/>
      <c r="Q936" s="113"/>
      <c r="R936" s="113"/>
      <c r="S936" s="113"/>
      <c r="T936" s="113"/>
      <c r="U936" s="113"/>
      <c r="V936" s="113"/>
      <c r="W936" s="113"/>
      <c r="X936" s="113"/>
      <c r="Y936" s="113"/>
      <c r="Z936" s="113"/>
    </row>
    <row r="937" spans="1:26" ht="13.5" customHeight="1">
      <c r="A937" s="113"/>
      <c r="B937" s="113"/>
      <c r="C937" s="113"/>
      <c r="D937" s="114"/>
      <c r="E937" s="115"/>
      <c r="F937" s="115"/>
      <c r="G937" s="115"/>
      <c r="H937" s="115"/>
      <c r="I937" s="115"/>
      <c r="J937" s="115"/>
      <c r="K937" s="113"/>
      <c r="L937" s="113"/>
      <c r="M937" s="113"/>
      <c r="N937" s="113"/>
      <c r="O937" s="113"/>
      <c r="P937" s="113"/>
      <c r="Q937" s="113"/>
      <c r="R937" s="113"/>
      <c r="S937" s="113"/>
      <c r="T937" s="113"/>
      <c r="U937" s="113"/>
      <c r="V937" s="113"/>
      <c r="W937" s="113"/>
      <c r="X937" s="113"/>
      <c r="Y937" s="113"/>
      <c r="Z937" s="113"/>
    </row>
    <row r="938" spans="1:26" ht="13.5" customHeight="1">
      <c r="A938" s="113"/>
      <c r="B938" s="113"/>
      <c r="C938" s="113"/>
      <c r="D938" s="114"/>
      <c r="E938" s="115"/>
      <c r="F938" s="115"/>
      <c r="G938" s="115"/>
      <c r="H938" s="115"/>
      <c r="I938" s="115"/>
      <c r="J938" s="115"/>
      <c r="K938" s="113"/>
      <c r="L938" s="113"/>
      <c r="M938" s="113"/>
      <c r="N938" s="113"/>
      <c r="O938" s="113"/>
      <c r="P938" s="113"/>
      <c r="Q938" s="113"/>
      <c r="R938" s="113"/>
      <c r="S938" s="113"/>
      <c r="T938" s="113"/>
      <c r="U938" s="113"/>
      <c r="V938" s="113"/>
      <c r="W938" s="113"/>
      <c r="X938" s="113"/>
      <c r="Y938" s="113"/>
      <c r="Z938" s="113"/>
    </row>
    <row r="939" spans="1:26" ht="13.5" customHeight="1">
      <c r="A939" s="113"/>
      <c r="B939" s="113"/>
      <c r="C939" s="113"/>
      <c r="D939" s="114"/>
      <c r="E939" s="115"/>
      <c r="F939" s="115"/>
      <c r="G939" s="115"/>
      <c r="H939" s="115"/>
      <c r="I939" s="115"/>
      <c r="J939" s="115"/>
      <c r="K939" s="113"/>
      <c r="L939" s="113"/>
      <c r="M939" s="113"/>
      <c r="N939" s="113"/>
      <c r="O939" s="113"/>
      <c r="P939" s="113"/>
      <c r="Q939" s="113"/>
      <c r="R939" s="113"/>
      <c r="S939" s="113"/>
      <c r="T939" s="113"/>
      <c r="U939" s="113"/>
      <c r="V939" s="113"/>
      <c r="W939" s="113"/>
      <c r="X939" s="113"/>
      <c r="Y939" s="113"/>
      <c r="Z939" s="113"/>
    </row>
    <row r="940" spans="1:26" ht="13.5" customHeight="1">
      <c r="A940" s="113"/>
      <c r="B940" s="113"/>
      <c r="C940" s="113"/>
      <c r="D940" s="114"/>
      <c r="E940" s="115"/>
      <c r="F940" s="115"/>
      <c r="G940" s="115"/>
      <c r="H940" s="115"/>
      <c r="I940" s="115"/>
      <c r="J940" s="115"/>
      <c r="K940" s="113"/>
      <c r="L940" s="113"/>
      <c r="M940" s="113"/>
      <c r="N940" s="113"/>
      <c r="O940" s="113"/>
      <c r="P940" s="113"/>
      <c r="Q940" s="113"/>
      <c r="R940" s="113"/>
      <c r="S940" s="113"/>
      <c r="T940" s="113"/>
      <c r="U940" s="113"/>
      <c r="V940" s="113"/>
      <c r="W940" s="113"/>
      <c r="X940" s="113"/>
      <c r="Y940" s="113"/>
      <c r="Z940" s="113"/>
    </row>
    <row r="941" spans="1:26" ht="13.5" customHeight="1">
      <c r="A941" s="113"/>
      <c r="B941" s="113"/>
      <c r="C941" s="113"/>
      <c r="D941" s="114"/>
      <c r="E941" s="115"/>
      <c r="F941" s="115"/>
      <c r="G941" s="115"/>
      <c r="H941" s="115"/>
      <c r="I941" s="115"/>
      <c r="J941" s="115"/>
      <c r="K941" s="113"/>
      <c r="L941" s="113"/>
      <c r="M941" s="113"/>
      <c r="N941" s="113"/>
      <c r="O941" s="113"/>
      <c r="P941" s="113"/>
      <c r="Q941" s="113"/>
      <c r="R941" s="113"/>
      <c r="S941" s="113"/>
      <c r="T941" s="113"/>
      <c r="U941" s="113"/>
      <c r="V941" s="113"/>
      <c r="W941" s="113"/>
      <c r="X941" s="113"/>
      <c r="Y941" s="113"/>
      <c r="Z941" s="113"/>
    </row>
    <row r="942" spans="1:26" ht="13.5" customHeight="1">
      <c r="A942" s="113"/>
      <c r="B942" s="113"/>
      <c r="C942" s="113"/>
      <c r="D942" s="114"/>
      <c r="E942" s="115"/>
      <c r="F942" s="115"/>
      <c r="G942" s="115"/>
      <c r="H942" s="115"/>
      <c r="I942" s="115"/>
      <c r="J942" s="115"/>
      <c r="K942" s="113"/>
      <c r="L942" s="113"/>
      <c r="M942" s="113"/>
      <c r="N942" s="113"/>
      <c r="O942" s="113"/>
      <c r="P942" s="113"/>
      <c r="Q942" s="113"/>
      <c r="R942" s="113"/>
      <c r="S942" s="113"/>
      <c r="T942" s="113"/>
      <c r="U942" s="113"/>
      <c r="V942" s="113"/>
      <c r="W942" s="113"/>
      <c r="X942" s="113"/>
      <c r="Y942" s="113"/>
      <c r="Z942" s="113"/>
    </row>
    <row r="943" spans="1:26" ht="13.5" customHeight="1">
      <c r="A943" s="113"/>
      <c r="B943" s="113"/>
      <c r="C943" s="113"/>
      <c r="D943" s="114"/>
      <c r="E943" s="115"/>
      <c r="F943" s="115"/>
      <c r="G943" s="115"/>
      <c r="H943" s="115"/>
      <c r="I943" s="115"/>
      <c r="J943" s="115"/>
      <c r="K943" s="113"/>
      <c r="L943" s="113"/>
      <c r="M943" s="113"/>
      <c r="N943" s="113"/>
      <c r="O943" s="113"/>
      <c r="P943" s="113"/>
      <c r="Q943" s="113"/>
      <c r="R943" s="113"/>
      <c r="S943" s="113"/>
      <c r="T943" s="113"/>
      <c r="U943" s="113"/>
      <c r="V943" s="113"/>
      <c r="W943" s="113"/>
      <c r="X943" s="113"/>
      <c r="Y943" s="113"/>
      <c r="Z943" s="113"/>
    </row>
    <row r="944" spans="1:26" ht="13.5" customHeight="1">
      <c r="A944" s="113"/>
      <c r="B944" s="113"/>
      <c r="C944" s="113"/>
      <c r="D944" s="114"/>
      <c r="E944" s="115"/>
      <c r="F944" s="115"/>
      <c r="G944" s="115"/>
      <c r="H944" s="115"/>
      <c r="I944" s="115"/>
      <c r="J944" s="115"/>
      <c r="K944" s="113"/>
      <c r="L944" s="113"/>
      <c r="M944" s="113"/>
      <c r="N944" s="113"/>
      <c r="O944" s="113"/>
      <c r="P944" s="113"/>
      <c r="Q944" s="113"/>
      <c r="R944" s="113"/>
      <c r="S944" s="113"/>
      <c r="T944" s="113"/>
      <c r="U944" s="113"/>
      <c r="V944" s="113"/>
      <c r="W944" s="113"/>
      <c r="X944" s="113"/>
      <c r="Y944" s="113"/>
      <c r="Z944" s="113"/>
    </row>
    <row r="945" spans="1:26" ht="13.5" customHeight="1">
      <c r="A945" s="113"/>
      <c r="B945" s="113"/>
      <c r="C945" s="113"/>
      <c r="D945" s="114"/>
      <c r="E945" s="115"/>
      <c r="F945" s="115"/>
      <c r="G945" s="115"/>
      <c r="H945" s="115"/>
      <c r="I945" s="115"/>
      <c r="J945" s="115"/>
      <c r="K945" s="113"/>
      <c r="L945" s="113"/>
      <c r="M945" s="113"/>
      <c r="N945" s="113"/>
      <c r="O945" s="113"/>
      <c r="P945" s="113"/>
      <c r="Q945" s="113"/>
      <c r="R945" s="113"/>
      <c r="S945" s="113"/>
      <c r="T945" s="113"/>
      <c r="U945" s="113"/>
      <c r="V945" s="113"/>
      <c r="W945" s="113"/>
      <c r="X945" s="113"/>
      <c r="Y945" s="113"/>
      <c r="Z945" s="113"/>
    </row>
    <row r="946" spans="1:26" ht="13.5" customHeight="1">
      <c r="A946" s="113"/>
      <c r="B946" s="113"/>
      <c r="C946" s="113"/>
      <c r="D946" s="114"/>
      <c r="E946" s="115"/>
      <c r="F946" s="115"/>
      <c r="G946" s="115"/>
      <c r="H946" s="115"/>
      <c r="I946" s="115"/>
      <c r="J946" s="115"/>
      <c r="K946" s="113"/>
      <c r="L946" s="113"/>
      <c r="M946" s="113"/>
      <c r="N946" s="113"/>
      <c r="O946" s="113"/>
      <c r="P946" s="113"/>
      <c r="Q946" s="113"/>
      <c r="R946" s="113"/>
      <c r="S946" s="113"/>
      <c r="T946" s="113"/>
      <c r="U946" s="113"/>
      <c r="V946" s="113"/>
      <c r="W946" s="113"/>
      <c r="X946" s="113"/>
      <c r="Y946" s="113"/>
      <c r="Z946" s="113"/>
    </row>
    <row r="947" spans="1:26" ht="13.5" customHeight="1">
      <c r="A947" s="113"/>
      <c r="B947" s="113"/>
      <c r="C947" s="113"/>
      <c r="D947" s="114"/>
      <c r="E947" s="115"/>
      <c r="F947" s="115"/>
      <c r="G947" s="115"/>
      <c r="H947" s="115"/>
      <c r="I947" s="115"/>
      <c r="J947" s="115"/>
      <c r="K947" s="113"/>
      <c r="L947" s="113"/>
      <c r="M947" s="113"/>
      <c r="N947" s="113"/>
      <c r="O947" s="113"/>
      <c r="P947" s="113"/>
      <c r="Q947" s="113"/>
      <c r="R947" s="113"/>
      <c r="S947" s="113"/>
      <c r="T947" s="113"/>
      <c r="U947" s="113"/>
      <c r="V947" s="113"/>
      <c r="W947" s="113"/>
      <c r="X947" s="113"/>
      <c r="Y947" s="113"/>
      <c r="Z947" s="113"/>
    </row>
    <row r="948" spans="1:26" ht="13.5" customHeight="1">
      <c r="A948" s="113"/>
      <c r="B948" s="113"/>
      <c r="C948" s="113"/>
      <c r="D948" s="114"/>
      <c r="E948" s="115"/>
      <c r="F948" s="115"/>
      <c r="G948" s="115"/>
      <c r="H948" s="115"/>
      <c r="I948" s="115"/>
      <c r="J948" s="115"/>
      <c r="K948" s="113"/>
      <c r="L948" s="113"/>
      <c r="M948" s="113"/>
      <c r="N948" s="113"/>
      <c r="O948" s="113"/>
      <c r="P948" s="113"/>
      <c r="Q948" s="113"/>
      <c r="R948" s="113"/>
      <c r="S948" s="113"/>
      <c r="T948" s="113"/>
      <c r="U948" s="113"/>
      <c r="V948" s="113"/>
      <c r="W948" s="113"/>
      <c r="X948" s="113"/>
      <c r="Y948" s="113"/>
      <c r="Z948" s="113"/>
    </row>
    <row r="949" spans="1:26" ht="13.5" customHeight="1">
      <c r="A949" s="113"/>
      <c r="B949" s="113"/>
      <c r="C949" s="113"/>
      <c r="D949" s="114"/>
      <c r="E949" s="115"/>
      <c r="F949" s="115"/>
      <c r="G949" s="115"/>
      <c r="H949" s="115"/>
      <c r="I949" s="115"/>
      <c r="J949" s="115"/>
      <c r="K949" s="113"/>
      <c r="L949" s="113"/>
      <c r="M949" s="113"/>
      <c r="N949" s="113"/>
      <c r="O949" s="113"/>
      <c r="P949" s="113"/>
      <c r="Q949" s="113"/>
      <c r="R949" s="113"/>
      <c r="S949" s="113"/>
      <c r="T949" s="113"/>
      <c r="U949" s="113"/>
      <c r="V949" s="113"/>
      <c r="W949" s="113"/>
      <c r="X949" s="113"/>
      <c r="Y949" s="113"/>
      <c r="Z949" s="113"/>
    </row>
    <row r="950" spans="1:26" ht="13.5" customHeight="1">
      <c r="A950" s="113"/>
      <c r="B950" s="113"/>
      <c r="C950" s="113"/>
      <c r="D950" s="114"/>
      <c r="E950" s="115"/>
      <c r="F950" s="115"/>
      <c r="G950" s="115"/>
      <c r="H950" s="115"/>
      <c r="I950" s="115"/>
      <c r="J950" s="115"/>
      <c r="K950" s="113"/>
      <c r="L950" s="113"/>
      <c r="M950" s="113"/>
      <c r="N950" s="113"/>
      <c r="O950" s="113"/>
      <c r="P950" s="113"/>
      <c r="Q950" s="113"/>
      <c r="R950" s="113"/>
      <c r="S950" s="113"/>
      <c r="T950" s="113"/>
      <c r="U950" s="113"/>
      <c r="V950" s="113"/>
      <c r="W950" s="113"/>
      <c r="X950" s="113"/>
      <c r="Y950" s="113"/>
      <c r="Z950" s="113"/>
    </row>
    <row r="951" spans="1:26" ht="13.5" customHeight="1">
      <c r="A951" s="113"/>
      <c r="B951" s="113"/>
      <c r="C951" s="113"/>
      <c r="D951" s="114"/>
      <c r="E951" s="115"/>
      <c r="F951" s="115"/>
      <c r="G951" s="115"/>
      <c r="H951" s="115"/>
      <c r="I951" s="115"/>
      <c r="J951" s="115"/>
      <c r="K951" s="113"/>
      <c r="L951" s="113"/>
      <c r="M951" s="113"/>
      <c r="N951" s="113"/>
      <c r="O951" s="113"/>
      <c r="P951" s="113"/>
      <c r="Q951" s="113"/>
      <c r="R951" s="113"/>
      <c r="S951" s="113"/>
      <c r="T951" s="113"/>
      <c r="U951" s="113"/>
      <c r="V951" s="113"/>
      <c r="W951" s="113"/>
      <c r="X951" s="113"/>
      <c r="Y951" s="113"/>
      <c r="Z951" s="113"/>
    </row>
    <row r="952" spans="1:26" ht="13.5" customHeight="1">
      <c r="A952" s="113"/>
      <c r="B952" s="113"/>
      <c r="C952" s="113"/>
      <c r="D952" s="114"/>
      <c r="E952" s="115"/>
      <c r="F952" s="115"/>
      <c r="G952" s="115"/>
      <c r="H952" s="115"/>
      <c r="I952" s="115"/>
      <c r="J952" s="115"/>
      <c r="K952" s="113"/>
      <c r="L952" s="113"/>
      <c r="M952" s="113"/>
      <c r="N952" s="113"/>
      <c r="O952" s="113"/>
      <c r="P952" s="113"/>
      <c r="Q952" s="113"/>
      <c r="R952" s="113"/>
      <c r="S952" s="113"/>
      <c r="T952" s="113"/>
      <c r="U952" s="113"/>
      <c r="V952" s="113"/>
      <c r="W952" s="113"/>
      <c r="X952" s="113"/>
      <c r="Y952" s="113"/>
      <c r="Z952" s="113"/>
    </row>
    <row r="953" spans="1:26" ht="13.5" customHeight="1">
      <c r="A953" s="113"/>
      <c r="B953" s="113"/>
      <c r="C953" s="113"/>
      <c r="D953" s="114"/>
      <c r="E953" s="115"/>
      <c r="F953" s="115"/>
      <c r="G953" s="115"/>
      <c r="H953" s="115"/>
      <c r="I953" s="115"/>
      <c r="J953" s="115"/>
      <c r="K953" s="113"/>
      <c r="L953" s="113"/>
      <c r="M953" s="113"/>
      <c r="N953" s="113"/>
      <c r="O953" s="113"/>
      <c r="P953" s="113"/>
      <c r="Q953" s="113"/>
      <c r="R953" s="113"/>
      <c r="S953" s="113"/>
      <c r="T953" s="113"/>
      <c r="U953" s="113"/>
      <c r="V953" s="113"/>
      <c r="W953" s="113"/>
      <c r="X953" s="113"/>
      <c r="Y953" s="113"/>
      <c r="Z953" s="113"/>
    </row>
    <row r="954" spans="1:26" ht="13.5" customHeight="1">
      <c r="A954" s="113"/>
      <c r="B954" s="113"/>
      <c r="C954" s="113"/>
      <c r="D954" s="114"/>
      <c r="E954" s="115"/>
      <c r="F954" s="115"/>
      <c r="G954" s="115"/>
      <c r="H954" s="115"/>
      <c r="I954" s="115"/>
      <c r="J954" s="115"/>
      <c r="K954" s="113"/>
      <c r="L954" s="113"/>
      <c r="M954" s="113"/>
      <c r="N954" s="113"/>
      <c r="O954" s="113"/>
      <c r="P954" s="113"/>
      <c r="Q954" s="113"/>
      <c r="R954" s="113"/>
      <c r="S954" s="113"/>
      <c r="T954" s="113"/>
      <c r="U954" s="113"/>
      <c r="V954" s="113"/>
      <c r="W954" s="113"/>
      <c r="X954" s="113"/>
      <c r="Y954" s="113"/>
      <c r="Z954" s="113"/>
    </row>
    <row r="955" spans="1:26" ht="13.5" customHeight="1">
      <c r="A955" s="113"/>
      <c r="B955" s="113"/>
      <c r="C955" s="113"/>
      <c r="D955" s="114"/>
      <c r="E955" s="115"/>
      <c r="F955" s="115"/>
      <c r="G955" s="115"/>
      <c r="H955" s="115"/>
      <c r="I955" s="115"/>
      <c r="J955" s="115"/>
      <c r="K955" s="113"/>
      <c r="L955" s="113"/>
      <c r="M955" s="113"/>
      <c r="N955" s="113"/>
      <c r="O955" s="113"/>
      <c r="P955" s="113"/>
      <c r="Q955" s="113"/>
      <c r="R955" s="113"/>
      <c r="S955" s="113"/>
      <c r="T955" s="113"/>
      <c r="U955" s="113"/>
      <c r="V955" s="113"/>
      <c r="W955" s="113"/>
      <c r="X955" s="113"/>
      <c r="Y955" s="113"/>
      <c r="Z955" s="113"/>
    </row>
    <row r="956" spans="1:26" ht="13.5" customHeight="1">
      <c r="A956" s="113"/>
      <c r="B956" s="113"/>
      <c r="C956" s="113"/>
      <c r="D956" s="114"/>
      <c r="E956" s="115"/>
      <c r="F956" s="115"/>
      <c r="G956" s="115"/>
      <c r="H956" s="115"/>
      <c r="I956" s="115"/>
      <c r="J956" s="115"/>
      <c r="K956" s="113"/>
      <c r="L956" s="113"/>
      <c r="M956" s="113"/>
      <c r="N956" s="113"/>
      <c r="O956" s="113"/>
      <c r="P956" s="113"/>
      <c r="Q956" s="113"/>
      <c r="R956" s="113"/>
      <c r="S956" s="113"/>
      <c r="T956" s="113"/>
      <c r="U956" s="113"/>
      <c r="V956" s="113"/>
      <c r="W956" s="113"/>
      <c r="X956" s="113"/>
      <c r="Y956" s="113"/>
      <c r="Z956" s="113"/>
    </row>
    <row r="957" spans="1:26" ht="13.5" customHeight="1">
      <c r="A957" s="113"/>
      <c r="B957" s="113"/>
      <c r="C957" s="113"/>
      <c r="D957" s="114"/>
      <c r="E957" s="115"/>
      <c r="F957" s="115"/>
      <c r="G957" s="115"/>
      <c r="H957" s="115"/>
      <c r="I957" s="115"/>
      <c r="J957" s="115"/>
      <c r="K957" s="113"/>
      <c r="L957" s="113"/>
      <c r="M957" s="113"/>
      <c r="N957" s="113"/>
      <c r="O957" s="113"/>
      <c r="P957" s="113"/>
      <c r="Q957" s="113"/>
      <c r="R957" s="113"/>
      <c r="S957" s="113"/>
      <c r="T957" s="113"/>
      <c r="U957" s="113"/>
      <c r="V957" s="113"/>
      <c r="W957" s="113"/>
      <c r="X957" s="113"/>
      <c r="Y957" s="113"/>
      <c r="Z957" s="113"/>
    </row>
    <row r="958" spans="1:26" ht="13.5" customHeight="1">
      <c r="A958" s="113"/>
      <c r="B958" s="113"/>
      <c r="C958" s="113"/>
      <c r="D958" s="114"/>
      <c r="E958" s="115"/>
      <c r="F958" s="115"/>
      <c r="G958" s="115"/>
      <c r="H958" s="115"/>
      <c r="I958" s="115"/>
      <c r="J958" s="115"/>
      <c r="K958" s="113"/>
      <c r="L958" s="113"/>
      <c r="M958" s="113"/>
      <c r="N958" s="113"/>
      <c r="O958" s="113"/>
      <c r="P958" s="113"/>
      <c r="Q958" s="113"/>
      <c r="R958" s="113"/>
      <c r="S958" s="113"/>
      <c r="T958" s="113"/>
      <c r="U958" s="113"/>
      <c r="V958" s="113"/>
      <c r="W958" s="113"/>
      <c r="X958" s="113"/>
      <c r="Y958" s="113"/>
      <c r="Z958" s="113"/>
    </row>
    <row r="959" spans="1:26" ht="13.5" customHeight="1">
      <c r="A959" s="113"/>
      <c r="B959" s="113"/>
      <c r="C959" s="113"/>
      <c r="D959" s="114"/>
      <c r="E959" s="115"/>
      <c r="F959" s="115"/>
      <c r="G959" s="115"/>
      <c r="H959" s="115"/>
      <c r="I959" s="115"/>
      <c r="J959" s="115"/>
      <c r="K959" s="113"/>
      <c r="L959" s="113"/>
      <c r="M959" s="113"/>
      <c r="N959" s="113"/>
      <c r="O959" s="113"/>
      <c r="P959" s="113"/>
      <c r="Q959" s="113"/>
      <c r="R959" s="113"/>
      <c r="S959" s="113"/>
      <c r="T959" s="113"/>
      <c r="U959" s="113"/>
      <c r="V959" s="113"/>
      <c r="W959" s="113"/>
      <c r="X959" s="113"/>
      <c r="Y959" s="113"/>
      <c r="Z959" s="113"/>
    </row>
    <row r="960" spans="1:26" ht="13.5" customHeight="1">
      <c r="A960" s="113"/>
      <c r="B960" s="113"/>
      <c r="C960" s="113"/>
      <c r="D960" s="114"/>
      <c r="E960" s="115"/>
      <c r="F960" s="115"/>
      <c r="G960" s="115"/>
      <c r="H960" s="115"/>
      <c r="I960" s="115"/>
      <c r="J960" s="115"/>
      <c r="K960" s="113"/>
      <c r="L960" s="113"/>
      <c r="M960" s="113"/>
      <c r="N960" s="113"/>
      <c r="O960" s="113"/>
      <c r="P960" s="113"/>
      <c r="Q960" s="113"/>
      <c r="R960" s="113"/>
      <c r="S960" s="113"/>
      <c r="T960" s="113"/>
      <c r="U960" s="113"/>
      <c r="V960" s="113"/>
      <c r="W960" s="113"/>
      <c r="X960" s="113"/>
      <c r="Y960" s="113"/>
      <c r="Z960" s="113"/>
    </row>
    <row r="961" spans="1:26" ht="13.5" customHeight="1">
      <c r="A961" s="113"/>
      <c r="B961" s="113"/>
      <c r="C961" s="113"/>
      <c r="D961" s="114"/>
      <c r="E961" s="115"/>
      <c r="F961" s="115"/>
      <c r="G961" s="115"/>
      <c r="H961" s="115"/>
      <c r="I961" s="115"/>
      <c r="J961" s="115"/>
      <c r="K961" s="113"/>
      <c r="L961" s="113"/>
      <c r="M961" s="113"/>
      <c r="N961" s="113"/>
      <c r="O961" s="113"/>
      <c r="P961" s="113"/>
      <c r="Q961" s="113"/>
      <c r="R961" s="113"/>
      <c r="S961" s="113"/>
      <c r="T961" s="113"/>
      <c r="U961" s="113"/>
      <c r="V961" s="113"/>
      <c r="W961" s="113"/>
      <c r="X961" s="113"/>
      <c r="Y961" s="113"/>
      <c r="Z961" s="113"/>
    </row>
    <row r="962" spans="1:26" ht="13.5" customHeight="1">
      <c r="A962" s="113"/>
      <c r="B962" s="113"/>
      <c r="C962" s="113"/>
      <c r="D962" s="114"/>
      <c r="E962" s="115"/>
      <c r="F962" s="115"/>
      <c r="G962" s="115"/>
      <c r="H962" s="115"/>
      <c r="I962" s="115"/>
      <c r="J962" s="115"/>
      <c r="K962" s="113"/>
      <c r="L962" s="113"/>
      <c r="M962" s="113"/>
      <c r="N962" s="113"/>
      <c r="O962" s="113"/>
      <c r="P962" s="113"/>
      <c r="Q962" s="113"/>
      <c r="R962" s="113"/>
      <c r="S962" s="113"/>
      <c r="T962" s="113"/>
      <c r="U962" s="113"/>
      <c r="V962" s="113"/>
      <c r="W962" s="113"/>
      <c r="X962" s="113"/>
      <c r="Y962" s="113"/>
      <c r="Z962" s="113"/>
    </row>
    <row r="963" spans="1:26" ht="13.5" customHeight="1">
      <c r="A963" s="113"/>
      <c r="B963" s="113"/>
      <c r="C963" s="113"/>
      <c r="D963" s="114"/>
      <c r="E963" s="115"/>
      <c r="F963" s="115"/>
      <c r="G963" s="115"/>
      <c r="H963" s="115"/>
      <c r="I963" s="115"/>
      <c r="J963" s="115"/>
      <c r="K963" s="113"/>
      <c r="L963" s="113"/>
      <c r="M963" s="113"/>
      <c r="N963" s="113"/>
      <c r="O963" s="113"/>
      <c r="P963" s="113"/>
      <c r="Q963" s="113"/>
      <c r="R963" s="113"/>
      <c r="S963" s="113"/>
      <c r="T963" s="113"/>
      <c r="U963" s="113"/>
      <c r="V963" s="113"/>
      <c r="W963" s="113"/>
      <c r="X963" s="113"/>
      <c r="Y963" s="113"/>
      <c r="Z963" s="113"/>
    </row>
    <row r="964" spans="1:26" ht="13.5" customHeight="1">
      <c r="A964" s="113"/>
      <c r="B964" s="113"/>
      <c r="C964" s="113"/>
      <c r="D964" s="114"/>
      <c r="E964" s="115"/>
      <c r="F964" s="115"/>
      <c r="G964" s="115"/>
      <c r="H964" s="115"/>
      <c r="I964" s="115"/>
      <c r="J964" s="115"/>
      <c r="K964" s="113"/>
      <c r="L964" s="113"/>
      <c r="M964" s="113"/>
      <c r="N964" s="113"/>
      <c r="O964" s="113"/>
      <c r="P964" s="113"/>
      <c r="Q964" s="113"/>
      <c r="R964" s="113"/>
      <c r="S964" s="113"/>
      <c r="T964" s="113"/>
      <c r="U964" s="113"/>
      <c r="V964" s="113"/>
      <c r="W964" s="113"/>
      <c r="X964" s="113"/>
      <c r="Y964" s="113"/>
      <c r="Z964" s="113"/>
    </row>
    <row r="965" spans="1:26" ht="13.5" customHeight="1">
      <c r="A965" s="113"/>
      <c r="B965" s="113"/>
      <c r="C965" s="113"/>
      <c r="D965" s="114"/>
      <c r="E965" s="115"/>
      <c r="F965" s="115"/>
      <c r="G965" s="115"/>
      <c r="H965" s="115"/>
      <c r="I965" s="115"/>
      <c r="J965" s="115"/>
      <c r="K965" s="113"/>
      <c r="L965" s="113"/>
      <c r="M965" s="113"/>
      <c r="N965" s="113"/>
      <c r="O965" s="113"/>
      <c r="P965" s="113"/>
      <c r="Q965" s="113"/>
      <c r="R965" s="113"/>
      <c r="S965" s="113"/>
      <c r="T965" s="113"/>
      <c r="U965" s="113"/>
      <c r="V965" s="113"/>
      <c r="W965" s="113"/>
      <c r="X965" s="113"/>
      <c r="Y965" s="113"/>
      <c r="Z965" s="113"/>
    </row>
    <row r="966" spans="1:26" ht="13.5" customHeight="1">
      <c r="A966" s="113"/>
      <c r="B966" s="113"/>
      <c r="C966" s="113"/>
      <c r="D966" s="114"/>
      <c r="E966" s="115"/>
      <c r="F966" s="115"/>
      <c r="G966" s="115"/>
      <c r="H966" s="115"/>
      <c r="I966" s="115"/>
      <c r="J966" s="115"/>
      <c r="K966" s="113"/>
      <c r="L966" s="113"/>
      <c r="M966" s="113"/>
      <c r="N966" s="113"/>
      <c r="O966" s="113"/>
      <c r="P966" s="113"/>
      <c r="Q966" s="113"/>
      <c r="R966" s="113"/>
      <c r="S966" s="113"/>
      <c r="T966" s="113"/>
      <c r="U966" s="113"/>
      <c r="V966" s="113"/>
      <c r="W966" s="113"/>
      <c r="X966" s="113"/>
      <c r="Y966" s="113"/>
      <c r="Z966" s="113"/>
    </row>
    <row r="967" spans="1:26" ht="13.5" customHeight="1">
      <c r="A967" s="113"/>
      <c r="B967" s="113"/>
      <c r="C967" s="113"/>
      <c r="D967" s="114"/>
      <c r="E967" s="115"/>
      <c r="F967" s="115"/>
      <c r="G967" s="115"/>
      <c r="H967" s="115"/>
      <c r="I967" s="115"/>
      <c r="J967" s="115"/>
      <c r="K967" s="113"/>
      <c r="L967" s="113"/>
      <c r="M967" s="113"/>
      <c r="N967" s="113"/>
      <c r="O967" s="113"/>
      <c r="P967" s="113"/>
      <c r="Q967" s="113"/>
      <c r="R967" s="113"/>
      <c r="S967" s="113"/>
      <c r="T967" s="113"/>
      <c r="U967" s="113"/>
      <c r="V967" s="113"/>
      <c r="W967" s="113"/>
      <c r="X967" s="113"/>
      <c r="Y967" s="113"/>
      <c r="Z967" s="113"/>
    </row>
    <row r="968" spans="1:26" ht="13.5" customHeight="1">
      <c r="A968" s="113"/>
      <c r="B968" s="113"/>
      <c r="C968" s="113"/>
      <c r="D968" s="114"/>
      <c r="E968" s="115"/>
      <c r="F968" s="115"/>
      <c r="G968" s="115"/>
      <c r="H968" s="115"/>
      <c r="I968" s="115"/>
      <c r="J968" s="115"/>
      <c r="K968" s="113"/>
      <c r="L968" s="113"/>
      <c r="M968" s="113"/>
      <c r="N968" s="113"/>
      <c r="O968" s="113"/>
      <c r="P968" s="113"/>
      <c r="Q968" s="113"/>
      <c r="R968" s="113"/>
      <c r="S968" s="113"/>
      <c r="T968" s="113"/>
      <c r="U968" s="113"/>
      <c r="V968" s="113"/>
      <c r="W968" s="113"/>
      <c r="X968" s="113"/>
      <c r="Y968" s="113"/>
      <c r="Z968" s="113"/>
    </row>
    <row r="969" spans="1:26" ht="13.5" customHeight="1">
      <c r="A969" s="113"/>
      <c r="B969" s="113"/>
      <c r="C969" s="113"/>
      <c r="D969" s="114"/>
      <c r="E969" s="115"/>
      <c r="F969" s="115"/>
      <c r="G969" s="115"/>
      <c r="H969" s="115"/>
      <c r="I969" s="115"/>
      <c r="J969" s="115"/>
      <c r="K969" s="113"/>
      <c r="L969" s="113"/>
      <c r="M969" s="113"/>
      <c r="N969" s="113"/>
      <c r="O969" s="113"/>
      <c r="P969" s="113"/>
      <c r="Q969" s="113"/>
      <c r="R969" s="113"/>
      <c r="S969" s="113"/>
      <c r="T969" s="113"/>
      <c r="U969" s="113"/>
      <c r="V969" s="113"/>
      <c r="W969" s="113"/>
      <c r="X969" s="113"/>
      <c r="Y969" s="113"/>
      <c r="Z969" s="113"/>
    </row>
    <row r="970" spans="1:26" ht="13.5" customHeight="1">
      <c r="A970" s="113"/>
      <c r="B970" s="113"/>
      <c r="C970" s="113"/>
      <c r="D970" s="114"/>
      <c r="E970" s="115"/>
      <c r="F970" s="115"/>
      <c r="G970" s="115"/>
      <c r="H970" s="115"/>
      <c r="I970" s="115"/>
      <c r="J970" s="115"/>
      <c r="K970" s="113"/>
      <c r="L970" s="113"/>
      <c r="M970" s="113"/>
      <c r="N970" s="113"/>
      <c r="O970" s="113"/>
      <c r="P970" s="113"/>
      <c r="Q970" s="113"/>
      <c r="R970" s="113"/>
      <c r="S970" s="113"/>
      <c r="T970" s="113"/>
      <c r="U970" s="113"/>
      <c r="V970" s="113"/>
      <c r="W970" s="113"/>
      <c r="X970" s="113"/>
      <c r="Y970" s="113"/>
      <c r="Z970" s="113"/>
    </row>
    <row r="971" spans="1:26" ht="13.5" customHeight="1">
      <c r="A971" s="113"/>
      <c r="B971" s="113"/>
      <c r="C971" s="113"/>
      <c r="D971" s="114"/>
      <c r="E971" s="115"/>
      <c r="F971" s="115"/>
      <c r="G971" s="115"/>
      <c r="H971" s="115"/>
      <c r="I971" s="115"/>
      <c r="J971" s="115"/>
      <c r="K971" s="113"/>
      <c r="L971" s="113"/>
      <c r="M971" s="113"/>
      <c r="N971" s="113"/>
      <c r="O971" s="113"/>
      <c r="P971" s="113"/>
      <c r="Q971" s="113"/>
      <c r="R971" s="113"/>
      <c r="S971" s="113"/>
      <c r="T971" s="113"/>
      <c r="U971" s="113"/>
      <c r="V971" s="113"/>
      <c r="W971" s="113"/>
      <c r="X971" s="113"/>
      <c r="Y971" s="113"/>
      <c r="Z971" s="113"/>
    </row>
    <row r="972" spans="1:26" ht="13.5" customHeight="1">
      <c r="A972" s="113"/>
      <c r="B972" s="113"/>
      <c r="C972" s="113"/>
      <c r="D972" s="114"/>
      <c r="E972" s="115"/>
      <c r="F972" s="115"/>
      <c r="G972" s="115"/>
      <c r="H972" s="115"/>
      <c r="I972" s="115"/>
      <c r="J972" s="115"/>
      <c r="K972" s="113"/>
      <c r="L972" s="113"/>
      <c r="M972" s="113"/>
      <c r="N972" s="113"/>
      <c r="O972" s="113"/>
      <c r="P972" s="113"/>
      <c r="Q972" s="113"/>
      <c r="R972" s="113"/>
      <c r="S972" s="113"/>
      <c r="T972" s="113"/>
      <c r="U972" s="113"/>
      <c r="V972" s="113"/>
      <c r="W972" s="113"/>
      <c r="X972" s="113"/>
      <c r="Y972" s="113"/>
      <c r="Z972" s="113"/>
    </row>
    <row r="973" spans="1:26" ht="13.5" customHeight="1">
      <c r="A973" s="113"/>
      <c r="B973" s="113"/>
      <c r="C973" s="113"/>
      <c r="D973" s="114"/>
      <c r="E973" s="115"/>
      <c r="F973" s="115"/>
      <c r="G973" s="115"/>
      <c r="H973" s="115"/>
      <c r="I973" s="115"/>
      <c r="J973" s="115"/>
      <c r="K973" s="113"/>
      <c r="L973" s="113"/>
      <c r="M973" s="113"/>
      <c r="N973" s="113"/>
      <c r="O973" s="113"/>
      <c r="P973" s="113"/>
      <c r="Q973" s="113"/>
      <c r="R973" s="113"/>
      <c r="S973" s="113"/>
      <c r="T973" s="113"/>
      <c r="U973" s="113"/>
      <c r="V973" s="113"/>
      <c r="W973" s="113"/>
      <c r="X973" s="113"/>
      <c r="Y973" s="113"/>
      <c r="Z973" s="113"/>
    </row>
    <row r="974" spans="1:26" ht="13.5" customHeight="1">
      <c r="A974" s="113"/>
      <c r="B974" s="113"/>
      <c r="C974" s="113"/>
      <c r="D974" s="114"/>
      <c r="E974" s="115"/>
      <c r="F974" s="115"/>
      <c r="G974" s="115"/>
      <c r="H974" s="115"/>
      <c r="I974" s="115"/>
      <c r="J974" s="115"/>
      <c r="K974" s="113"/>
      <c r="L974" s="113"/>
      <c r="M974" s="113"/>
      <c r="N974" s="113"/>
      <c r="O974" s="113"/>
      <c r="P974" s="113"/>
      <c r="Q974" s="113"/>
      <c r="R974" s="113"/>
      <c r="S974" s="113"/>
      <c r="T974" s="113"/>
      <c r="U974" s="113"/>
      <c r="V974" s="113"/>
      <c r="W974" s="113"/>
      <c r="X974" s="113"/>
      <c r="Y974" s="113"/>
      <c r="Z974" s="113"/>
    </row>
    <row r="975" spans="1:26" ht="13.5" customHeight="1">
      <c r="A975" s="113"/>
      <c r="B975" s="113"/>
      <c r="C975" s="113"/>
      <c r="D975" s="114"/>
      <c r="E975" s="115"/>
      <c r="F975" s="115"/>
      <c r="G975" s="115"/>
      <c r="H975" s="115"/>
      <c r="I975" s="115"/>
      <c r="J975" s="115"/>
      <c r="K975" s="113"/>
      <c r="L975" s="113"/>
      <c r="M975" s="113"/>
      <c r="N975" s="113"/>
      <c r="O975" s="113"/>
      <c r="P975" s="113"/>
      <c r="Q975" s="113"/>
      <c r="R975" s="113"/>
      <c r="S975" s="113"/>
      <c r="T975" s="113"/>
      <c r="U975" s="113"/>
      <c r="V975" s="113"/>
      <c r="W975" s="113"/>
      <c r="X975" s="113"/>
      <c r="Y975" s="113"/>
      <c r="Z975" s="113"/>
    </row>
    <row r="976" spans="1:26" ht="13.5" customHeight="1">
      <c r="A976" s="113"/>
      <c r="B976" s="113"/>
      <c r="C976" s="113"/>
      <c r="D976" s="114"/>
      <c r="E976" s="115"/>
      <c r="F976" s="115"/>
      <c r="G976" s="115"/>
      <c r="H976" s="115"/>
      <c r="I976" s="115"/>
      <c r="J976" s="115"/>
      <c r="K976" s="113"/>
      <c r="L976" s="113"/>
      <c r="M976" s="113"/>
      <c r="N976" s="113"/>
      <c r="O976" s="113"/>
      <c r="P976" s="113"/>
      <c r="Q976" s="113"/>
      <c r="R976" s="113"/>
      <c r="S976" s="113"/>
      <c r="T976" s="113"/>
      <c r="U976" s="113"/>
      <c r="V976" s="113"/>
      <c r="W976" s="113"/>
      <c r="X976" s="113"/>
      <c r="Y976" s="113"/>
      <c r="Z976" s="113"/>
    </row>
    <row r="977" spans="1:26" ht="13.5" customHeight="1">
      <c r="A977" s="113"/>
      <c r="B977" s="113"/>
      <c r="C977" s="113"/>
      <c r="D977" s="114"/>
      <c r="E977" s="115"/>
      <c r="F977" s="115"/>
      <c r="G977" s="115"/>
      <c r="H977" s="115"/>
      <c r="I977" s="115"/>
      <c r="J977" s="115"/>
      <c r="K977" s="113"/>
      <c r="L977" s="113"/>
      <c r="M977" s="113"/>
      <c r="N977" s="113"/>
      <c r="O977" s="113"/>
      <c r="P977" s="113"/>
      <c r="Q977" s="113"/>
      <c r="R977" s="113"/>
      <c r="S977" s="113"/>
      <c r="T977" s="113"/>
      <c r="U977" s="113"/>
      <c r="V977" s="113"/>
      <c r="W977" s="113"/>
      <c r="X977" s="113"/>
      <c r="Y977" s="113"/>
      <c r="Z977" s="113"/>
    </row>
    <row r="978" spans="1:26" ht="13.5" customHeight="1">
      <c r="A978" s="113"/>
      <c r="B978" s="113"/>
      <c r="C978" s="113"/>
      <c r="D978" s="114"/>
      <c r="E978" s="115"/>
      <c r="F978" s="115"/>
      <c r="G978" s="115"/>
      <c r="H978" s="115"/>
      <c r="I978" s="115"/>
      <c r="J978" s="115"/>
      <c r="K978" s="113"/>
      <c r="L978" s="113"/>
      <c r="M978" s="113"/>
      <c r="N978" s="113"/>
      <c r="O978" s="113"/>
      <c r="P978" s="113"/>
      <c r="Q978" s="113"/>
      <c r="R978" s="113"/>
      <c r="S978" s="113"/>
      <c r="T978" s="113"/>
      <c r="U978" s="113"/>
      <c r="V978" s="113"/>
      <c r="W978" s="113"/>
      <c r="X978" s="113"/>
      <c r="Y978" s="113"/>
      <c r="Z978" s="113"/>
    </row>
    <row r="979" spans="1:26" ht="13.5" customHeight="1">
      <c r="A979" s="113"/>
      <c r="B979" s="113"/>
      <c r="C979" s="113"/>
      <c r="D979" s="114"/>
      <c r="E979" s="115"/>
      <c r="F979" s="115"/>
      <c r="G979" s="115"/>
      <c r="H979" s="115"/>
      <c r="I979" s="115"/>
      <c r="J979" s="115"/>
      <c r="K979" s="113"/>
      <c r="L979" s="113"/>
      <c r="M979" s="113"/>
      <c r="N979" s="113"/>
      <c r="O979" s="113"/>
      <c r="P979" s="113"/>
      <c r="Q979" s="113"/>
      <c r="R979" s="113"/>
      <c r="S979" s="113"/>
      <c r="T979" s="113"/>
      <c r="U979" s="113"/>
      <c r="V979" s="113"/>
      <c r="W979" s="113"/>
      <c r="X979" s="113"/>
      <c r="Y979" s="113"/>
      <c r="Z979" s="113"/>
    </row>
    <row r="980" spans="1:26" ht="13.5" customHeight="1">
      <c r="A980" s="113"/>
      <c r="B980" s="113"/>
      <c r="C980" s="113"/>
      <c r="D980" s="114"/>
      <c r="E980" s="115"/>
      <c r="F980" s="115"/>
      <c r="G980" s="115"/>
      <c r="H980" s="115"/>
      <c r="I980" s="115"/>
      <c r="J980" s="115"/>
      <c r="K980" s="113"/>
      <c r="L980" s="113"/>
      <c r="M980" s="113"/>
      <c r="N980" s="113"/>
      <c r="O980" s="113"/>
      <c r="P980" s="113"/>
      <c r="Q980" s="113"/>
      <c r="R980" s="113"/>
      <c r="S980" s="113"/>
      <c r="T980" s="113"/>
      <c r="U980" s="113"/>
      <c r="V980" s="113"/>
      <c r="W980" s="113"/>
      <c r="X980" s="113"/>
      <c r="Y980" s="113"/>
      <c r="Z980" s="113"/>
    </row>
    <row r="981" spans="1:26" ht="13.5" customHeight="1">
      <c r="A981" s="113"/>
      <c r="B981" s="113"/>
      <c r="C981" s="113"/>
      <c r="D981" s="114"/>
      <c r="E981" s="115"/>
      <c r="F981" s="115"/>
      <c r="G981" s="115"/>
      <c r="H981" s="115"/>
      <c r="I981" s="115"/>
      <c r="J981" s="115"/>
      <c r="K981" s="113"/>
      <c r="L981" s="113"/>
      <c r="M981" s="113"/>
      <c r="N981" s="113"/>
      <c r="O981" s="113"/>
      <c r="P981" s="113"/>
      <c r="Q981" s="113"/>
      <c r="R981" s="113"/>
      <c r="S981" s="113"/>
      <c r="T981" s="113"/>
      <c r="U981" s="113"/>
      <c r="V981" s="113"/>
      <c r="W981" s="113"/>
      <c r="X981" s="113"/>
      <c r="Y981" s="113"/>
      <c r="Z981" s="113"/>
    </row>
    <row r="982" spans="1:26" ht="13.5" customHeight="1">
      <c r="A982" s="113"/>
      <c r="B982" s="113"/>
      <c r="C982" s="113"/>
      <c r="D982" s="114"/>
      <c r="E982" s="115"/>
      <c r="F982" s="115"/>
      <c r="G982" s="115"/>
      <c r="H982" s="115"/>
      <c r="I982" s="115"/>
      <c r="J982" s="115"/>
      <c r="K982" s="113"/>
      <c r="L982" s="113"/>
      <c r="M982" s="113"/>
      <c r="N982" s="113"/>
      <c r="O982" s="113"/>
      <c r="P982" s="113"/>
      <c r="Q982" s="113"/>
      <c r="R982" s="113"/>
      <c r="S982" s="113"/>
      <c r="T982" s="113"/>
      <c r="U982" s="113"/>
      <c r="V982" s="113"/>
      <c r="W982" s="113"/>
      <c r="X982" s="113"/>
      <c r="Y982" s="113"/>
      <c r="Z982" s="113"/>
    </row>
    <row r="983" spans="1:26" ht="13.5" customHeight="1">
      <c r="A983" s="113"/>
      <c r="B983" s="113"/>
      <c r="C983" s="113"/>
      <c r="D983" s="114"/>
      <c r="E983" s="115"/>
      <c r="F983" s="115"/>
      <c r="G983" s="115"/>
      <c r="H983" s="115"/>
      <c r="I983" s="115"/>
      <c r="J983" s="115"/>
      <c r="K983" s="113"/>
      <c r="L983" s="113"/>
      <c r="M983" s="113"/>
      <c r="N983" s="113"/>
      <c r="O983" s="113"/>
      <c r="P983" s="113"/>
      <c r="Q983" s="113"/>
      <c r="R983" s="113"/>
      <c r="S983" s="113"/>
      <c r="T983" s="113"/>
      <c r="U983" s="113"/>
      <c r="V983" s="113"/>
      <c r="W983" s="113"/>
      <c r="X983" s="113"/>
      <c r="Y983" s="113"/>
      <c r="Z983" s="113"/>
    </row>
    <row r="984" spans="1:26" ht="13.5" customHeight="1">
      <c r="A984" s="113"/>
      <c r="B984" s="113"/>
      <c r="C984" s="113"/>
      <c r="D984" s="114"/>
      <c r="E984" s="115"/>
      <c r="F984" s="115"/>
      <c r="G984" s="115"/>
      <c r="H984" s="115"/>
      <c r="I984" s="115"/>
      <c r="J984" s="115"/>
      <c r="K984" s="113"/>
      <c r="L984" s="113"/>
      <c r="M984" s="113"/>
      <c r="N984" s="113"/>
      <c r="O984" s="113"/>
      <c r="P984" s="113"/>
      <c r="Q984" s="113"/>
      <c r="R984" s="113"/>
      <c r="S984" s="113"/>
      <c r="T984" s="113"/>
      <c r="U984" s="113"/>
      <c r="V984" s="113"/>
      <c r="W984" s="113"/>
      <c r="X984" s="113"/>
      <c r="Y984" s="113"/>
      <c r="Z984" s="113"/>
    </row>
    <row r="985" spans="1:26" ht="13.5" customHeight="1">
      <c r="A985" s="113"/>
      <c r="B985" s="113"/>
      <c r="C985" s="113"/>
      <c r="D985" s="114"/>
      <c r="E985" s="115"/>
      <c r="F985" s="115"/>
      <c r="G985" s="115"/>
      <c r="H985" s="115"/>
      <c r="I985" s="115"/>
      <c r="J985" s="115"/>
      <c r="K985" s="113"/>
      <c r="L985" s="113"/>
      <c r="M985" s="113"/>
      <c r="N985" s="113"/>
      <c r="O985" s="113"/>
      <c r="P985" s="113"/>
      <c r="Q985" s="113"/>
      <c r="R985" s="113"/>
      <c r="S985" s="113"/>
      <c r="T985" s="113"/>
      <c r="U985" s="113"/>
      <c r="V985" s="113"/>
      <c r="W985" s="113"/>
      <c r="X985" s="113"/>
      <c r="Y985" s="113"/>
      <c r="Z985" s="113"/>
    </row>
    <row r="986" spans="1:26" ht="13.5" customHeight="1">
      <c r="A986" s="113"/>
      <c r="B986" s="113"/>
      <c r="C986" s="113"/>
      <c r="D986" s="114"/>
      <c r="E986" s="115"/>
      <c r="F986" s="115"/>
      <c r="G986" s="115"/>
      <c r="H986" s="115"/>
      <c r="I986" s="115"/>
      <c r="J986" s="115"/>
      <c r="K986" s="113"/>
      <c r="L986" s="113"/>
      <c r="M986" s="113"/>
      <c r="N986" s="113"/>
      <c r="O986" s="113"/>
      <c r="P986" s="113"/>
      <c r="Q986" s="113"/>
      <c r="R986" s="113"/>
      <c r="S986" s="113"/>
      <c r="T986" s="113"/>
      <c r="U986" s="113"/>
      <c r="V986" s="113"/>
      <c r="W986" s="113"/>
      <c r="X986" s="113"/>
      <c r="Y986" s="113"/>
      <c r="Z986" s="113"/>
    </row>
    <row r="987" spans="1:26" ht="13.5" customHeight="1">
      <c r="A987" s="113"/>
      <c r="B987" s="113"/>
      <c r="C987" s="113"/>
      <c r="D987" s="114"/>
      <c r="E987" s="115"/>
      <c r="F987" s="115"/>
      <c r="G987" s="115"/>
      <c r="H987" s="115"/>
      <c r="I987" s="115"/>
      <c r="J987" s="115"/>
      <c r="K987" s="113"/>
      <c r="L987" s="113"/>
      <c r="M987" s="113"/>
      <c r="N987" s="113"/>
      <c r="O987" s="113"/>
      <c r="P987" s="113"/>
      <c r="Q987" s="113"/>
      <c r="R987" s="113"/>
      <c r="S987" s="113"/>
      <c r="T987" s="113"/>
      <c r="U987" s="113"/>
      <c r="V987" s="113"/>
      <c r="W987" s="113"/>
      <c r="X987" s="113"/>
      <c r="Y987" s="113"/>
      <c r="Z987" s="113"/>
    </row>
    <row r="988" spans="1:26" ht="13.5" customHeight="1">
      <c r="A988" s="113"/>
      <c r="B988" s="113"/>
      <c r="C988" s="113"/>
      <c r="D988" s="114"/>
      <c r="E988" s="115"/>
      <c r="F988" s="115"/>
      <c r="G988" s="115"/>
      <c r="H988" s="115"/>
      <c r="I988" s="115"/>
      <c r="J988" s="115"/>
      <c r="K988" s="113"/>
      <c r="L988" s="113"/>
      <c r="M988" s="113"/>
      <c r="N988" s="113"/>
      <c r="O988" s="113"/>
      <c r="P988" s="113"/>
      <c r="Q988" s="113"/>
      <c r="R988" s="113"/>
      <c r="S988" s="113"/>
      <c r="T988" s="113"/>
      <c r="U988" s="113"/>
      <c r="V988" s="113"/>
      <c r="W988" s="113"/>
      <c r="X988" s="113"/>
      <c r="Y988" s="113"/>
      <c r="Z988" s="113"/>
    </row>
    <row r="989" spans="1:26" ht="13.5" customHeight="1">
      <c r="A989" s="113"/>
      <c r="B989" s="113"/>
      <c r="C989" s="113"/>
      <c r="D989" s="114"/>
      <c r="E989" s="115"/>
      <c r="F989" s="115"/>
      <c r="G989" s="115"/>
      <c r="H989" s="115"/>
      <c r="I989" s="115"/>
      <c r="J989" s="115"/>
      <c r="K989" s="113"/>
      <c r="L989" s="113"/>
      <c r="M989" s="113"/>
      <c r="N989" s="113"/>
      <c r="O989" s="113"/>
      <c r="P989" s="113"/>
      <c r="Q989" s="113"/>
      <c r="R989" s="113"/>
      <c r="S989" s="113"/>
      <c r="T989" s="113"/>
      <c r="U989" s="113"/>
      <c r="V989" s="113"/>
      <c r="W989" s="113"/>
      <c r="X989" s="113"/>
      <c r="Y989" s="113"/>
      <c r="Z989" s="113"/>
    </row>
    <row r="990" spans="1:26" ht="13.5" customHeight="1">
      <c r="A990" s="113"/>
      <c r="B990" s="113"/>
      <c r="C990" s="113"/>
      <c r="D990" s="114"/>
      <c r="E990" s="115"/>
      <c r="F990" s="115"/>
      <c r="G990" s="115"/>
      <c r="H990" s="115"/>
      <c r="I990" s="115"/>
      <c r="J990" s="115"/>
      <c r="K990" s="113"/>
      <c r="L990" s="113"/>
      <c r="M990" s="113"/>
      <c r="N990" s="113"/>
      <c r="O990" s="113"/>
      <c r="P990" s="113"/>
      <c r="Q990" s="113"/>
      <c r="R990" s="113"/>
      <c r="S990" s="113"/>
      <c r="T990" s="113"/>
      <c r="U990" s="113"/>
      <c r="V990" s="113"/>
      <c r="W990" s="113"/>
      <c r="X990" s="113"/>
      <c r="Y990" s="113"/>
      <c r="Z990" s="113"/>
    </row>
    <row r="991" spans="1:26" ht="13.5" customHeight="1">
      <c r="A991" s="113"/>
      <c r="B991" s="113"/>
      <c r="C991" s="113"/>
      <c r="D991" s="114"/>
      <c r="E991" s="115"/>
      <c r="F991" s="115"/>
      <c r="G991" s="115"/>
      <c r="H991" s="115"/>
      <c r="I991" s="115"/>
      <c r="J991" s="115"/>
      <c r="K991" s="113"/>
      <c r="L991" s="113"/>
      <c r="M991" s="113"/>
      <c r="N991" s="113"/>
      <c r="O991" s="113"/>
      <c r="P991" s="113"/>
      <c r="Q991" s="113"/>
      <c r="R991" s="113"/>
      <c r="S991" s="113"/>
      <c r="T991" s="113"/>
      <c r="U991" s="113"/>
      <c r="V991" s="113"/>
      <c r="W991" s="113"/>
      <c r="X991" s="113"/>
      <c r="Y991" s="113"/>
      <c r="Z991" s="113"/>
    </row>
    <row r="992" spans="1:26" ht="13.5" customHeight="1">
      <c r="A992" s="113"/>
      <c r="B992" s="113"/>
      <c r="C992" s="113"/>
      <c r="D992" s="114"/>
      <c r="E992" s="115"/>
      <c r="F992" s="115"/>
      <c r="G992" s="115"/>
      <c r="H992" s="115"/>
      <c r="I992" s="115"/>
      <c r="J992" s="115"/>
      <c r="K992" s="113"/>
      <c r="L992" s="113"/>
      <c r="M992" s="113"/>
      <c r="N992" s="113"/>
      <c r="O992" s="113"/>
      <c r="P992" s="113"/>
      <c r="Q992" s="113"/>
      <c r="R992" s="113"/>
      <c r="S992" s="113"/>
      <c r="T992" s="113"/>
      <c r="U992" s="113"/>
      <c r="V992" s="113"/>
      <c r="W992" s="113"/>
      <c r="X992" s="113"/>
      <c r="Y992" s="113"/>
      <c r="Z992" s="113"/>
    </row>
    <row r="993" spans="1:26" ht="13.5" customHeight="1">
      <c r="A993" s="113"/>
      <c r="B993" s="113"/>
      <c r="C993" s="113"/>
      <c r="D993" s="114"/>
      <c r="E993" s="115"/>
      <c r="F993" s="115"/>
      <c r="G993" s="115"/>
      <c r="H993" s="115"/>
      <c r="I993" s="115"/>
      <c r="J993" s="115"/>
      <c r="K993" s="113"/>
      <c r="L993" s="113"/>
      <c r="M993" s="113"/>
      <c r="N993" s="113"/>
      <c r="O993" s="113"/>
      <c r="P993" s="113"/>
      <c r="Q993" s="113"/>
      <c r="R993" s="113"/>
      <c r="S993" s="113"/>
      <c r="T993" s="113"/>
      <c r="U993" s="113"/>
      <c r="V993" s="113"/>
      <c r="W993" s="113"/>
      <c r="X993" s="113"/>
      <c r="Y993" s="113"/>
      <c r="Z993" s="113"/>
    </row>
    <row r="994" spans="1:26" ht="13.5" customHeight="1">
      <c r="A994" s="113"/>
      <c r="B994" s="113"/>
      <c r="C994" s="113"/>
      <c r="D994" s="114"/>
      <c r="E994" s="115"/>
      <c r="F994" s="115"/>
      <c r="G994" s="115"/>
      <c r="H994" s="115"/>
      <c r="I994" s="115"/>
      <c r="J994" s="115"/>
      <c r="K994" s="113"/>
      <c r="L994" s="113"/>
      <c r="M994" s="113"/>
      <c r="N994" s="113"/>
      <c r="O994" s="113"/>
      <c r="P994" s="113"/>
      <c r="Q994" s="113"/>
      <c r="R994" s="113"/>
      <c r="S994" s="113"/>
      <c r="T994" s="113"/>
      <c r="U994" s="113"/>
      <c r="V994" s="113"/>
      <c r="W994" s="113"/>
      <c r="X994" s="113"/>
      <c r="Y994" s="113"/>
      <c r="Z994" s="113"/>
    </row>
    <row r="995" spans="1:26" ht="13.5" customHeight="1">
      <c r="A995" s="113"/>
      <c r="B995" s="113"/>
      <c r="C995" s="113"/>
      <c r="D995" s="114"/>
      <c r="E995" s="115"/>
      <c r="F995" s="115"/>
      <c r="G995" s="115"/>
      <c r="H995" s="115"/>
      <c r="I995" s="115"/>
      <c r="J995" s="115"/>
      <c r="K995" s="113"/>
      <c r="L995" s="113"/>
      <c r="M995" s="113"/>
      <c r="N995" s="113"/>
      <c r="O995" s="113"/>
      <c r="P995" s="113"/>
      <c r="Q995" s="113"/>
      <c r="R995" s="113"/>
      <c r="S995" s="113"/>
      <c r="T995" s="113"/>
      <c r="U995" s="113"/>
      <c r="V995" s="113"/>
      <c r="W995" s="113"/>
      <c r="X995" s="113"/>
      <c r="Y995" s="113"/>
      <c r="Z995" s="113"/>
    </row>
    <row r="996" spans="1:26" ht="13.5" customHeight="1">
      <c r="A996" s="113"/>
      <c r="B996" s="113"/>
      <c r="C996" s="113"/>
      <c r="D996" s="114"/>
      <c r="E996" s="115"/>
      <c r="F996" s="115"/>
      <c r="G996" s="115"/>
      <c r="H996" s="115"/>
      <c r="I996" s="115"/>
      <c r="J996" s="115"/>
      <c r="K996" s="113"/>
      <c r="L996" s="113"/>
      <c r="M996" s="113"/>
      <c r="N996" s="113"/>
      <c r="O996" s="113"/>
      <c r="P996" s="113"/>
      <c r="Q996" s="113"/>
      <c r="R996" s="113"/>
      <c r="S996" s="113"/>
      <c r="T996" s="113"/>
      <c r="U996" s="113"/>
      <c r="V996" s="113"/>
      <c r="W996" s="113"/>
      <c r="X996" s="113"/>
      <c r="Y996" s="113"/>
      <c r="Z996" s="113"/>
    </row>
    <row r="997" spans="1:26" ht="13.5" customHeight="1">
      <c r="A997" s="113"/>
      <c r="B997" s="113"/>
      <c r="C997" s="113"/>
      <c r="D997" s="114"/>
      <c r="E997" s="115"/>
      <c r="F997" s="115"/>
      <c r="G997" s="115"/>
      <c r="H997" s="115"/>
      <c r="I997" s="115"/>
      <c r="J997" s="115"/>
      <c r="K997" s="113"/>
      <c r="L997" s="113"/>
      <c r="M997" s="113"/>
      <c r="N997" s="113"/>
      <c r="O997" s="113"/>
      <c r="P997" s="113"/>
      <c r="Q997" s="113"/>
      <c r="R997" s="113"/>
      <c r="S997" s="113"/>
      <c r="T997" s="113"/>
      <c r="U997" s="113"/>
      <c r="V997" s="113"/>
      <c r="W997" s="113"/>
      <c r="X997" s="113"/>
      <c r="Y997" s="113"/>
      <c r="Z997" s="113"/>
    </row>
    <row r="998" spans="1:26" ht="13.5" customHeight="1">
      <c r="A998" s="113"/>
      <c r="B998" s="113"/>
      <c r="C998" s="113"/>
      <c r="D998" s="114"/>
      <c r="E998" s="115"/>
      <c r="F998" s="115"/>
      <c r="G998" s="115"/>
      <c r="H998" s="115"/>
      <c r="I998" s="115"/>
      <c r="J998" s="115"/>
      <c r="K998" s="113"/>
      <c r="L998" s="113"/>
      <c r="M998" s="113"/>
      <c r="N998" s="113"/>
      <c r="O998" s="113"/>
      <c r="P998" s="113"/>
      <c r="Q998" s="113"/>
      <c r="R998" s="113"/>
      <c r="S998" s="113"/>
      <c r="T998" s="113"/>
      <c r="U998" s="113"/>
      <c r="V998" s="113"/>
      <c r="W998" s="113"/>
      <c r="X998" s="113"/>
      <c r="Y998" s="113"/>
      <c r="Z998" s="113"/>
    </row>
    <row r="999" spans="1:26" ht="13.5" customHeight="1">
      <c r="A999" s="113"/>
      <c r="B999" s="113"/>
      <c r="C999" s="113"/>
      <c r="D999" s="114"/>
      <c r="E999" s="115"/>
      <c r="F999" s="115"/>
      <c r="G999" s="115"/>
      <c r="H999" s="115"/>
      <c r="I999" s="115"/>
      <c r="J999" s="115"/>
      <c r="K999" s="113"/>
      <c r="L999" s="113"/>
      <c r="M999" s="113"/>
      <c r="N999" s="113"/>
      <c r="O999" s="113"/>
      <c r="P999" s="113"/>
      <c r="Q999" s="113"/>
      <c r="R999" s="113"/>
      <c r="S999" s="113"/>
      <c r="T999" s="113"/>
      <c r="U999" s="113"/>
      <c r="V999" s="113"/>
      <c r="W999" s="113"/>
      <c r="X999" s="113"/>
      <c r="Y999" s="113"/>
      <c r="Z999" s="113"/>
    </row>
    <row r="1000" spans="1:26" ht="13.5" customHeight="1">
      <c r="A1000" s="113"/>
      <c r="B1000" s="113"/>
      <c r="C1000" s="113"/>
      <c r="D1000" s="114"/>
      <c r="E1000" s="115"/>
      <c r="F1000" s="115"/>
      <c r="G1000" s="115"/>
      <c r="H1000" s="115"/>
      <c r="I1000" s="115"/>
      <c r="J1000" s="115"/>
      <c r="K1000" s="113"/>
      <c r="L1000" s="113"/>
      <c r="M1000" s="113"/>
      <c r="N1000" s="113"/>
      <c r="O1000" s="113"/>
      <c r="P1000" s="113"/>
      <c r="Q1000" s="113"/>
      <c r="R1000" s="113"/>
      <c r="S1000" s="113"/>
      <c r="T1000" s="113"/>
      <c r="U1000" s="113"/>
      <c r="V1000" s="113"/>
      <c r="W1000" s="113"/>
      <c r="X1000" s="113"/>
      <c r="Y1000" s="113"/>
      <c r="Z1000" s="113"/>
    </row>
  </sheetData>
  <mergeCells count="3">
    <mergeCell ref="B1:J1"/>
    <mergeCell ref="L5:L7"/>
    <mergeCell ref="M5:O5"/>
  </mergeCell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topLeftCell="A25" workbookViewId="0">
      <selection activeCell="I43" sqref="I43"/>
    </sheetView>
  </sheetViews>
  <sheetFormatPr defaultColWidth="14.42578125" defaultRowHeight="15" customHeight="1"/>
  <cols>
    <col min="1" max="1" width="5.28515625" customWidth="1"/>
    <col min="2" max="2" width="61.42578125" customWidth="1"/>
    <col min="3" max="3" width="8.85546875" customWidth="1"/>
    <col min="4" max="4" width="10.28515625" customWidth="1"/>
    <col min="5" max="5" width="14.140625" customWidth="1"/>
    <col min="6" max="6" width="11.85546875" customWidth="1"/>
    <col min="7" max="7" width="12.42578125" customWidth="1"/>
    <col min="8" max="8" width="12.140625" customWidth="1"/>
    <col min="9" max="9" width="18.42578125" customWidth="1"/>
    <col min="10" max="10" width="15.85546875" customWidth="1"/>
    <col min="11" max="11" width="19.140625" customWidth="1"/>
    <col min="12" max="12" width="17.42578125" customWidth="1"/>
    <col min="13" max="26" width="11.5703125" customWidth="1"/>
  </cols>
  <sheetData>
    <row r="1" spans="1:26" ht="13.5" customHeight="1">
      <c r="A1" s="802" t="s">
        <v>714</v>
      </c>
      <c r="B1" s="881"/>
      <c r="C1" s="881"/>
      <c r="D1" s="881"/>
      <c r="E1" s="881"/>
      <c r="F1" s="881"/>
      <c r="G1" s="881"/>
      <c r="H1" s="881"/>
      <c r="I1" s="882"/>
      <c r="J1" s="149"/>
      <c r="K1" s="149"/>
      <c r="L1" s="149"/>
      <c r="M1" s="149"/>
      <c r="N1" s="149"/>
      <c r="O1" s="149"/>
      <c r="P1" s="149"/>
      <c r="Q1" s="149"/>
      <c r="R1" s="149"/>
      <c r="S1" s="149"/>
      <c r="T1" s="149"/>
      <c r="U1" s="149"/>
      <c r="V1" s="149"/>
      <c r="W1" s="149"/>
      <c r="X1" s="149"/>
      <c r="Y1" s="149"/>
      <c r="Z1" s="149"/>
    </row>
    <row r="2" spans="1:26" ht="13.5" customHeight="1">
      <c r="A2" s="803" t="s">
        <v>715</v>
      </c>
      <c r="B2" s="867"/>
      <c r="C2" s="867"/>
      <c r="D2" s="867"/>
      <c r="E2" s="867"/>
      <c r="F2" s="867"/>
      <c r="G2" s="867"/>
      <c r="H2" s="867"/>
      <c r="I2" s="883"/>
      <c r="J2" s="149"/>
      <c r="K2" s="149"/>
      <c r="L2" s="149"/>
      <c r="M2" s="149"/>
      <c r="N2" s="149"/>
      <c r="O2" s="149"/>
      <c r="P2" s="149"/>
      <c r="Q2" s="149"/>
      <c r="R2" s="149"/>
      <c r="S2" s="149"/>
      <c r="T2" s="149"/>
      <c r="U2" s="149"/>
      <c r="V2" s="149"/>
      <c r="W2" s="149"/>
      <c r="X2" s="149"/>
      <c r="Y2" s="149"/>
      <c r="Z2" s="149"/>
    </row>
    <row r="3" spans="1:26" ht="13.5" customHeight="1">
      <c r="A3" s="150" t="s">
        <v>716</v>
      </c>
      <c r="B3" s="151" t="s">
        <v>296</v>
      </c>
      <c r="C3" s="151" t="s">
        <v>297</v>
      </c>
      <c r="D3" s="151" t="s">
        <v>298</v>
      </c>
      <c r="E3" s="152" t="s">
        <v>717</v>
      </c>
      <c r="F3" s="153" t="s">
        <v>718</v>
      </c>
      <c r="G3" s="151" t="s">
        <v>719</v>
      </c>
      <c r="H3" s="151" t="s">
        <v>720</v>
      </c>
      <c r="I3" s="154" t="s">
        <v>721</v>
      </c>
      <c r="J3" s="149"/>
      <c r="K3" s="149"/>
      <c r="L3" s="149"/>
      <c r="M3" s="149"/>
      <c r="N3" s="149"/>
      <c r="O3" s="149"/>
      <c r="P3" s="149"/>
      <c r="Q3" s="149"/>
      <c r="R3" s="149"/>
      <c r="S3" s="149"/>
      <c r="T3" s="149"/>
      <c r="U3" s="149"/>
      <c r="V3" s="149"/>
      <c r="W3" s="149"/>
      <c r="X3" s="149"/>
      <c r="Y3" s="149"/>
      <c r="Z3" s="149"/>
    </row>
    <row r="4" spans="1:26" ht="13.5" customHeight="1">
      <c r="A4" s="155" t="s">
        <v>722</v>
      </c>
      <c r="B4" s="156" t="s">
        <v>723</v>
      </c>
      <c r="C4" s="156"/>
      <c r="D4" s="156"/>
      <c r="E4" s="156"/>
      <c r="F4" s="156"/>
      <c r="G4" s="157"/>
      <c r="H4" s="156"/>
      <c r="I4" s="408">
        <f>SUM(I5:I9)</f>
        <v>11749050.211357724</v>
      </c>
      <c r="J4" s="415">
        <f>IFERROR(I4/$I$50,0)</f>
        <v>7.1762994832311452E-2</v>
      </c>
      <c r="K4" s="149"/>
      <c r="L4" s="149"/>
      <c r="M4" s="149"/>
      <c r="N4" s="149"/>
      <c r="O4" s="149"/>
      <c r="P4" s="149"/>
      <c r="Q4" s="149"/>
      <c r="R4" s="149"/>
      <c r="S4" s="149"/>
      <c r="T4" s="149"/>
      <c r="U4" s="149"/>
      <c r="V4" s="149"/>
      <c r="W4" s="149"/>
      <c r="X4" s="149"/>
      <c r="Y4" s="149"/>
      <c r="Z4" s="149"/>
    </row>
    <row r="5" spans="1:26" ht="13.5" customHeight="1">
      <c r="A5" s="158" t="s">
        <v>724</v>
      </c>
      <c r="B5" s="159" t="s">
        <v>680</v>
      </c>
      <c r="C5" s="160" t="str">
        <f t="array" ref="C5">IFERROR(INDEX('MANO DE OBRA'!$C:$C,MATCH(B5,'MANO DE OBRA'!$B:$B,0)),"")</f>
        <v>ADMINIST.</v>
      </c>
      <c r="D5" s="161"/>
      <c r="E5" s="162">
        <f>+VLOOKUP(B5,'MANO DE OBRA'!$B$6:$F$21,4,FALSE)</f>
        <v>7499341.4698393131</v>
      </c>
      <c r="F5" s="163">
        <f t="array" ref="F5">IFERROR(INDEX('MANO DE OBRA'!$F:$F,MATCH(B5,'MANO DE OBRA'!$B:$B,0))+1,"")</f>
        <v>1.6053999999999999</v>
      </c>
      <c r="G5" s="164"/>
      <c r="H5" s="165"/>
      <c r="I5" s="409" t="str">
        <f t="shared" ref="I5:I9" si="0">IF(D5="","-",PRODUCT(D5:H5))</f>
        <v>-</v>
      </c>
      <c r="J5" s="416"/>
      <c r="K5" s="149"/>
      <c r="L5" s="149"/>
      <c r="M5" s="149"/>
      <c r="N5" s="149"/>
      <c r="O5" s="149"/>
      <c r="P5" s="149"/>
      <c r="Q5" s="149"/>
      <c r="R5" s="149"/>
      <c r="S5" s="149"/>
      <c r="T5" s="149"/>
      <c r="U5" s="149"/>
      <c r="V5" s="149"/>
      <c r="W5" s="149"/>
      <c r="X5" s="149"/>
      <c r="Y5" s="149"/>
      <c r="Z5" s="149"/>
    </row>
    <row r="6" spans="1:26" ht="13.5" customHeight="1">
      <c r="A6" s="158" t="s">
        <v>725</v>
      </c>
      <c r="B6" s="159" t="s">
        <v>674</v>
      </c>
      <c r="C6" s="160" t="str">
        <f t="array" ref="C6">IFERROR(INDEX('MANO DE OBRA'!$C:$C,MATCH(B6,'MANO DE OBRA'!$B:$B,0)),"")</f>
        <v>ADMINIST.</v>
      </c>
      <c r="D6" s="161"/>
      <c r="E6" s="162">
        <f>+VLOOKUP(B6,'MANO DE OBRA'!$B$6:$F$21,4,FALSE)</f>
        <v>7499341.4698393131</v>
      </c>
      <c r="F6" s="163">
        <f t="array" ref="F6">IFERROR(INDEX('MANO DE OBRA'!$F:$F,MATCH(B6,'MANO DE OBRA'!$B:$B,0))+1,"")</f>
        <v>1.6053999999999999</v>
      </c>
      <c r="G6" s="164"/>
      <c r="H6" s="165"/>
      <c r="I6" s="409" t="str">
        <f t="shared" si="0"/>
        <v>-</v>
      </c>
      <c r="J6" s="416"/>
      <c r="K6" s="149"/>
      <c r="L6" s="149"/>
      <c r="M6" s="149"/>
      <c r="N6" s="149"/>
      <c r="O6" s="149"/>
      <c r="P6" s="149"/>
      <c r="Q6" s="149"/>
      <c r="R6" s="149"/>
      <c r="S6" s="149"/>
      <c r="T6" s="149"/>
      <c r="U6" s="149"/>
      <c r="V6" s="149"/>
      <c r="W6" s="149"/>
      <c r="X6" s="149"/>
      <c r="Y6" s="149"/>
      <c r="Z6" s="149"/>
    </row>
    <row r="7" spans="1:26" ht="13.5" customHeight="1">
      <c r="A7" s="158" t="s">
        <v>726</v>
      </c>
      <c r="B7" s="159" t="s">
        <v>696</v>
      </c>
      <c r="C7" s="160" t="str">
        <f t="array" ref="C7">IFERROR(INDEX('MANO DE OBRA'!$C:$C,MATCH(B7,'MANO DE OBRA'!$B:$B,0)),"")</f>
        <v>ADMINIST.</v>
      </c>
      <c r="D7" s="161">
        <v>1</v>
      </c>
      <c r="E7" s="162">
        <f>+VLOOKUP(B7,'MANO DE OBRA'!$B$6:$F$21,4,FALSE)</f>
        <v>3316755</v>
      </c>
      <c r="F7" s="163">
        <f t="array" ref="F7">IFERROR(INDEX('MANO DE OBRA'!$F:$F,MATCH(B7,'MANO DE OBRA'!$B:$B,0))+1,"")</f>
        <v>1.7711664279329833</v>
      </c>
      <c r="G7" s="164">
        <v>1</v>
      </c>
      <c r="H7" s="165">
        <v>2</v>
      </c>
      <c r="I7" s="409">
        <f t="shared" si="0"/>
        <v>11749050.211357724</v>
      </c>
      <c r="J7" s="416"/>
      <c r="K7" s="149"/>
      <c r="L7" s="149"/>
      <c r="M7" s="149"/>
      <c r="N7" s="149"/>
      <c r="O7" s="149"/>
      <c r="P7" s="149"/>
      <c r="Q7" s="149"/>
      <c r="R7" s="149"/>
      <c r="S7" s="149"/>
      <c r="T7" s="149"/>
      <c r="U7" s="149"/>
      <c r="V7" s="149"/>
      <c r="W7" s="149"/>
      <c r="X7" s="149"/>
      <c r="Y7" s="149"/>
      <c r="Z7" s="149"/>
    </row>
    <row r="8" spans="1:26" ht="13.5" customHeight="1">
      <c r="A8" s="158" t="s">
        <v>727</v>
      </c>
      <c r="B8" s="159" t="s">
        <v>686</v>
      </c>
      <c r="C8" s="160" t="str">
        <f t="array" ref="C8">IFERROR(INDEX('MANO DE OBRA'!$C:$C,MATCH(B8,'MANO DE OBRA'!$B:$B,0)),"")</f>
        <v>ADMINIST.</v>
      </c>
      <c r="D8" s="161"/>
      <c r="E8" s="162">
        <f>+VLOOKUP(B8,'MANO DE OBRA'!$B$6:$F$21,4,FALSE)</f>
        <v>2587354.6487410842</v>
      </c>
      <c r="F8" s="163">
        <f t="array" ref="F8">IFERROR(INDEX('MANO DE OBRA'!$F:$F,MATCH(B8,'MANO DE OBRA'!$B:$B,0))+1,"")</f>
        <v>1.7711664279329833</v>
      </c>
      <c r="G8" s="164"/>
      <c r="H8" s="165"/>
      <c r="I8" s="409"/>
      <c r="J8" s="416"/>
      <c r="K8" s="149"/>
      <c r="L8" s="149"/>
      <c r="M8" s="149"/>
      <c r="N8" s="149"/>
      <c r="O8" s="149"/>
      <c r="P8" s="149"/>
      <c r="Q8" s="149"/>
      <c r="R8" s="149"/>
      <c r="S8" s="149"/>
      <c r="T8" s="149"/>
      <c r="U8" s="149"/>
      <c r="V8" s="149"/>
      <c r="W8" s="149"/>
      <c r="X8" s="149"/>
      <c r="Y8" s="149"/>
      <c r="Z8" s="149"/>
    </row>
    <row r="9" spans="1:26" ht="13.5" customHeight="1">
      <c r="A9" s="158" t="s">
        <v>728</v>
      </c>
      <c r="B9" s="159" t="str">
        <f>+'MANO DE OBRA'!B17</f>
        <v>TECNOLOGO EN SST</v>
      </c>
      <c r="C9" s="160" t="str">
        <f t="array" ref="C9">IFERROR(INDEX('MANO DE OBRA'!$C:$C,MATCH(B9,'MANO DE OBRA'!$B:$B,0)),"")</f>
        <v>ADMINIST.</v>
      </c>
      <c r="D9" s="161"/>
      <c r="E9" s="162">
        <f>+VLOOKUP(B9,'MANO DE OBRA'!$B$6:$F$21,4,FALSE)</f>
        <v>2206425</v>
      </c>
      <c r="F9" s="163">
        <f t="array" ref="F9">IFERROR(INDEX('MANO DE OBRA'!$F:$F,MATCH(B9,'MANO DE OBRA'!$B:$B,0))+1,"")</f>
        <v>1.7711664279329833</v>
      </c>
      <c r="G9" s="164"/>
      <c r="H9" s="165"/>
      <c r="I9" s="409" t="str">
        <f t="shared" si="0"/>
        <v>-</v>
      </c>
      <c r="J9" s="416"/>
      <c r="K9" s="149"/>
      <c r="L9" s="149"/>
      <c r="M9" s="149"/>
      <c r="N9" s="149"/>
      <c r="O9" s="149"/>
      <c r="P9" s="149"/>
      <c r="Q9" s="149"/>
      <c r="R9" s="149"/>
      <c r="S9" s="149"/>
      <c r="T9" s="149"/>
      <c r="U9" s="149"/>
      <c r="V9" s="149"/>
      <c r="W9" s="149"/>
      <c r="X9" s="149"/>
      <c r="Y9" s="149"/>
      <c r="Z9" s="149"/>
    </row>
    <row r="10" spans="1:26" ht="13.5" hidden="1" customHeight="1">
      <c r="A10" s="155">
        <v>2</v>
      </c>
      <c r="B10" s="156" t="s">
        <v>729</v>
      </c>
      <c r="C10" s="156"/>
      <c r="D10" s="156"/>
      <c r="E10" s="156"/>
      <c r="F10" s="156"/>
      <c r="G10" s="166"/>
      <c r="H10" s="167"/>
      <c r="I10" s="408">
        <f>SUM(I11:I15)</f>
        <v>0</v>
      </c>
      <c r="J10" s="415">
        <f>+I10/$I$50</f>
        <v>0</v>
      </c>
      <c r="K10" s="149"/>
      <c r="L10" s="149"/>
      <c r="M10" s="149"/>
      <c r="N10" s="149"/>
      <c r="O10" s="149"/>
      <c r="P10" s="149"/>
      <c r="Q10" s="149"/>
      <c r="R10" s="149"/>
      <c r="S10" s="149"/>
      <c r="T10" s="149"/>
      <c r="U10" s="149"/>
      <c r="V10" s="149"/>
      <c r="W10" s="149"/>
      <c r="X10" s="149"/>
      <c r="Y10" s="149"/>
      <c r="Z10" s="149"/>
    </row>
    <row r="11" spans="1:26" ht="13.5" hidden="1" customHeight="1">
      <c r="A11" s="168" t="s">
        <v>730</v>
      </c>
      <c r="B11" s="159"/>
      <c r="C11" s="160"/>
      <c r="D11" s="169"/>
      <c r="E11" s="162"/>
      <c r="F11" s="163"/>
      <c r="G11" s="170"/>
      <c r="H11" s="171"/>
      <c r="I11" s="409" t="str">
        <f t="shared" ref="I11:I15" si="1">IF(D11="","-",PRODUCT(D11:H11))</f>
        <v>-</v>
      </c>
      <c r="J11" s="416"/>
      <c r="K11" s="149"/>
      <c r="L11" s="149"/>
      <c r="M11" s="149"/>
      <c r="N11" s="149"/>
      <c r="O11" s="149"/>
      <c r="P11" s="149"/>
      <c r="Q11" s="149"/>
      <c r="R11" s="149"/>
      <c r="S11" s="149"/>
      <c r="T11" s="149"/>
      <c r="U11" s="149"/>
      <c r="V11" s="149"/>
      <c r="W11" s="149"/>
      <c r="X11" s="149"/>
      <c r="Y11" s="149"/>
      <c r="Z11" s="149"/>
    </row>
    <row r="12" spans="1:26" ht="13.5" hidden="1" customHeight="1">
      <c r="A12" s="168" t="s">
        <v>731</v>
      </c>
      <c r="B12" s="159"/>
      <c r="C12" s="160" t="str">
        <f t="array" ref="C12">IFERROR(INDEX('MANO DE OBRA'!$C:$C,MATCH(B12,'MANO DE OBRA'!$B:$B,0)),"")</f>
        <v/>
      </c>
      <c r="D12" s="169"/>
      <c r="E12" s="162" t="str">
        <f t="array" ref="E12">IFERROR(INDEX('MANO DE OBRA'!$G:$G,MATCH(B12,'MANO DE OBRA'!$B:$B,0)),"")</f>
        <v/>
      </c>
      <c r="F12" s="163" t="str">
        <f t="array" ref="F12">IFERROR(INDEX('MANO DE OBRA'!$F:$F,MATCH(B12,'MANO DE OBRA'!$B:$B,0))+1,"")</f>
        <v/>
      </c>
      <c r="G12" s="172"/>
      <c r="H12" s="171"/>
      <c r="I12" s="409" t="str">
        <f t="shared" si="1"/>
        <v>-</v>
      </c>
      <c r="J12" s="416"/>
      <c r="K12" s="149"/>
      <c r="L12" s="149"/>
      <c r="M12" s="149"/>
      <c r="N12" s="149"/>
      <c r="O12" s="149"/>
      <c r="P12" s="149"/>
      <c r="Q12" s="149"/>
      <c r="R12" s="149"/>
      <c r="S12" s="149"/>
      <c r="T12" s="149"/>
      <c r="U12" s="149"/>
      <c r="V12" s="149"/>
      <c r="W12" s="149"/>
      <c r="X12" s="149"/>
      <c r="Y12" s="149"/>
      <c r="Z12" s="149"/>
    </row>
    <row r="13" spans="1:26" ht="13.5" hidden="1" customHeight="1">
      <c r="A13" s="168" t="s">
        <v>732</v>
      </c>
      <c r="B13" s="159"/>
      <c r="C13" s="160" t="str">
        <f t="array" ref="C13">IFERROR(INDEX('MANO DE OBRA'!$C:$C,MATCH(B13,'MANO DE OBRA'!$B:$B,0)),"")</f>
        <v/>
      </c>
      <c r="D13" s="169"/>
      <c r="E13" s="162" t="str">
        <f t="array" ref="E13">IFERROR(INDEX('MANO DE OBRA'!$G:$G,MATCH(B13,'MANO DE OBRA'!$B:$B,0)),"")</f>
        <v/>
      </c>
      <c r="F13" s="163" t="str">
        <f t="array" ref="F13">IFERROR(INDEX('MANO DE OBRA'!$F:$F,MATCH(B13,'MANO DE OBRA'!$B:$B,0))+1,"")</f>
        <v/>
      </c>
      <c r="G13" s="172"/>
      <c r="H13" s="171"/>
      <c r="I13" s="409" t="str">
        <f t="shared" si="1"/>
        <v>-</v>
      </c>
      <c r="J13" s="416"/>
      <c r="K13" s="149"/>
      <c r="L13" s="149"/>
      <c r="M13" s="149"/>
      <c r="N13" s="149"/>
      <c r="O13" s="149"/>
      <c r="P13" s="149"/>
      <c r="Q13" s="149"/>
      <c r="R13" s="149"/>
      <c r="S13" s="149"/>
      <c r="T13" s="149"/>
      <c r="U13" s="149"/>
      <c r="V13" s="149"/>
      <c r="W13" s="149"/>
      <c r="X13" s="149"/>
      <c r="Y13" s="149"/>
      <c r="Z13" s="149"/>
    </row>
    <row r="14" spans="1:26" ht="13.5" hidden="1" customHeight="1">
      <c r="A14" s="168" t="s">
        <v>733</v>
      </c>
      <c r="B14" s="159"/>
      <c r="C14" s="160" t="str">
        <f t="array" ref="C14">IFERROR(INDEX('MANO DE OBRA'!$C:$C,MATCH(B14,'MANO DE OBRA'!$B:$B,0)),"")</f>
        <v/>
      </c>
      <c r="D14" s="169"/>
      <c r="E14" s="162" t="str">
        <f t="array" ref="E14">IFERROR(INDEX('MANO DE OBRA'!$G:$G,MATCH(B14,'MANO DE OBRA'!$B:$B,0)),"")</f>
        <v/>
      </c>
      <c r="F14" s="163" t="str">
        <f t="array" ref="F14">IFERROR(INDEX('MANO DE OBRA'!$F:$F,MATCH(B14,'MANO DE OBRA'!$B:$B,0))+1,"")</f>
        <v/>
      </c>
      <c r="G14" s="172"/>
      <c r="H14" s="173"/>
      <c r="I14" s="409" t="str">
        <f t="shared" si="1"/>
        <v>-</v>
      </c>
      <c r="J14" s="416"/>
      <c r="K14" s="149"/>
      <c r="L14" s="149"/>
      <c r="M14" s="149"/>
      <c r="N14" s="149"/>
      <c r="O14" s="149"/>
      <c r="P14" s="149"/>
      <c r="Q14" s="149"/>
      <c r="R14" s="149"/>
      <c r="S14" s="149"/>
      <c r="T14" s="149"/>
      <c r="U14" s="149"/>
      <c r="V14" s="149"/>
      <c r="W14" s="149"/>
      <c r="X14" s="149"/>
      <c r="Y14" s="149"/>
      <c r="Z14" s="149"/>
    </row>
    <row r="15" spans="1:26" ht="13.5" hidden="1" customHeight="1">
      <c r="A15" s="168" t="s">
        <v>734</v>
      </c>
      <c r="B15" s="159"/>
      <c r="C15" s="160" t="str">
        <f t="array" ref="C15">IFERROR(INDEX('MANO DE OBRA'!$C:$C,MATCH(B15,'MANO DE OBRA'!$B:$B,0)),"")</f>
        <v/>
      </c>
      <c r="D15" s="169"/>
      <c r="E15" s="162" t="str">
        <f t="array" ref="E15">IFERROR(INDEX('MANO DE OBRA'!$G:$G,MATCH(B15,'MANO DE OBRA'!$B:$B,0)),"")</f>
        <v/>
      </c>
      <c r="F15" s="163" t="str">
        <f t="array" ref="F15">IFERROR(INDEX('MANO DE OBRA'!$F:$F,MATCH(B15,'MANO DE OBRA'!$B:$B,0))+1,"")</f>
        <v/>
      </c>
      <c r="G15" s="172"/>
      <c r="H15" s="173"/>
      <c r="I15" s="409" t="str">
        <f t="shared" si="1"/>
        <v>-</v>
      </c>
      <c r="J15" s="416"/>
      <c r="K15" s="149"/>
      <c r="L15" s="149"/>
      <c r="M15" s="149"/>
      <c r="N15" s="149"/>
      <c r="O15" s="149"/>
      <c r="P15" s="149"/>
      <c r="Q15" s="149"/>
      <c r="R15" s="149"/>
      <c r="S15" s="149"/>
      <c r="T15" s="149"/>
      <c r="U15" s="149"/>
      <c r="V15" s="149"/>
      <c r="W15" s="149"/>
      <c r="X15" s="149"/>
      <c r="Y15" s="149"/>
      <c r="Z15" s="149"/>
    </row>
    <row r="16" spans="1:26" ht="13.5" customHeight="1">
      <c r="A16" s="155">
        <v>3</v>
      </c>
      <c r="B16" s="156" t="s">
        <v>735</v>
      </c>
      <c r="C16" s="156"/>
      <c r="D16" s="156"/>
      <c r="E16" s="156"/>
      <c r="F16" s="156"/>
      <c r="G16" s="166"/>
      <c r="H16" s="167"/>
      <c r="I16" s="408">
        <f>SUM(I17)</f>
        <v>0</v>
      </c>
      <c r="J16" s="415">
        <f>IFERROR(I16/$I$50,0)</f>
        <v>0</v>
      </c>
      <c r="K16" s="149"/>
      <c r="L16" s="149"/>
      <c r="M16" s="149"/>
      <c r="N16" s="149"/>
      <c r="O16" s="149"/>
      <c r="P16" s="149"/>
      <c r="Q16" s="149"/>
      <c r="R16" s="149"/>
      <c r="S16" s="149"/>
      <c r="T16" s="149"/>
      <c r="U16" s="149"/>
      <c r="V16" s="149"/>
      <c r="W16" s="149"/>
      <c r="X16" s="149"/>
      <c r="Y16" s="149"/>
      <c r="Z16" s="149"/>
    </row>
    <row r="17" spans="1:26" ht="24" customHeight="1">
      <c r="A17" s="168" t="s">
        <v>736</v>
      </c>
      <c r="B17" s="159" t="s">
        <v>692</v>
      </c>
      <c r="C17" s="160" t="str">
        <f t="array" ref="C17">IFERROR(INDEX('MANO DE OBRA'!$C:$C,MATCH(B17,'MANO DE OBRA'!$B:$B,0)),"")</f>
        <v>ADMINIST.</v>
      </c>
      <c r="D17" s="161"/>
      <c r="E17" s="162" t="str">
        <f t="array" ref="E17">IF(D17="","",IFERROR(INDEX('MANO DE OBRA'!$G:$G,MATCH(B17,'MANO DE OBRA'!$B:$B,0)),""))</f>
        <v/>
      </c>
      <c r="F17" s="163">
        <f t="array" ref="F17">IFERROR(INDEX('MANO DE OBRA'!$F:$F,MATCH(B17,'MANO DE OBRA'!$B:$B,0))+1,"")</f>
        <v>1.7711664279329833</v>
      </c>
      <c r="G17" s="174"/>
      <c r="H17" s="165"/>
      <c r="I17" s="409" t="str">
        <f>IF(D17="","-",PRODUCT(D17:H17))</f>
        <v>-</v>
      </c>
      <c r="J17" s="416"/>
      <c r="K17" s="149"/>
      <c r="L17" s="149"/>
      <c r="M17" s="149"/>
      <c r="N17" s="149"/>
      <c r="O17" s="149"/>
      <c r="P17" s="149"/>
      <c r="Q17" s="149"/>
      <c r="R17" s="149"/>
      <c r="S17" s="149"/>
      <c r="T17" s="149"/>
      <c r="U17" s="149"/>
      <c r="V17" s="149"/>
      <c r="W17" s="149"/>
      <c r="X17" s="149"/>
      <c r="Y17" s="149"/>
      <c r="Z17" s="149"/>
    </row>
    <row r="18" spans="1:26" ht="13.5" customHeight="1">
      <c r="A18" s="155">
        <v>4</v>
      </c>
      <c r="B18" s="156" t="s">
        <v>737</v>
      </c>
      <c r="C18" s="156"/>
      <c r="D18" s="157" t="s">
        <v>298</v>
      </c>
      <c r="E18" s="166" t="s">
        <v>738</v>
      </c>
      <c r="F18" s="175" t="s">
        <v>720</v>
      </c>
      <c r="G18" s="156"/>
      <c r="H18" s="156"/>
      <c r="I18" s="408">
        <f>SUM(I19:I20)</f>
        <v>0</v>
      </c>
      <c r="J18" s="415">
        <f>IFERROR(I18/$I$50,0)</f>
        <v>0</v>
      </c>
      <c r="K18" s="149"/>
      <c r="L18" s="149"/>
      <c r="M18" s="149"/>
      <c r="N18" s="149"/>
      <c r="O18" s="149"/>
      <c r="P18" s="149"/>
      <c r="Q18" s="149"/>
      <c r="R18" s="149"/>
      <c r="S18" s="149"/>
      <c r="T18" s="149"/>
      <c r="U18" s="149"/>
      <c r="V18" s="149"/>
      <c r="W18" s="149"/>
      <c r="X18" s="149"/>
      <c r="Y18" s="149"/>
      <c r="Z18" s="149"/>
    </row>
    <row r="19" spans="1:26" ht="30" customHeight="1">
      <c r="A19" s="168" t="s">
        <v>739</v>
      </c>
      <c r="B19" s="176" t="s">
        <v>740</v>
      </c>
      <c r="C19" s="177" t="s">
        <v>741</v>
      </c>
      <c r="D19" s="161">
        <v>0</v>
      </c>
      <c r="E19" s="174">
        <v>1000000</v>
      </c>
      <c r="F19" s="178">
        <v>2.5</v>
      </c>
      <c r="G19" s="179"/>
      <c r="H19" s="179"/>
      <c r="I19" s="409">
        <f>IF(D19="","-",PRODUCT(D19:H19))</f>
        <v>0</v>
      </c>
      <c r="J19" s="416"/>
      <c r="K19" s="149"/>
      <c r="L19" s="149"/>
      <c r="M19" s="149"/>
      <c r="N19" s="149"/>
      <c r="O19" s="149"/>
      <c r="P19" s="149"/>
      <c r="Q19" s="149"/>
      <c r="R19" s="149"/>
      <c r="S19" s="149"/>
      <c r="T19" s="149"/>
      <c r="U19" s="149"/>
      <c r="V19" s="149"/>
      <c r="W19" s="149"/>
      <c r="X19" s="149"/>
      <c r="Y19" s="149"/>
      <c r="Z19" s="149"/>
    </row>
    <row r="20" spans="1:26" ht="13.5" customHeight="1">
      <c r="A20" s="168"/>
      <c r="B20" s="159"/>
      <c r="C20" s="160"/>
      <c r="D20" s="169"/>
      <c r="E20" s="162"/>
      <c r="F20" s="163"/>
      <c r="G20" s="172"/>
      <c r="H20" s="173"/>
      <c r="I20" s="409">
        <f>PRODUCT(D20:H20)</f>
        <v>0</v>
      </c>
      <c r="J20" s="416"/>
      <c r="K20" s="149"/>
      <c r="L20" s="149"/>
      <c r="M20" s="149"/>
      <c r="N20" s="149"/>
      <c r="O20" s="149"/>
      <c r="P20" s="149"/>
      <c r="Q20" s="149"/>
      <c r="R20" s="149"/>
      <c r="S20" s="149"/>
      <c r="T20" s="149"/>
      <c r="U20" s="149"/>
      <c r="V20" s="149"/>
      <c r="W20" s="149"/>
      <c r="X20" s="149"/>
      <c r="Y20" s="149"/>
      <c r="Z20" s="149"/>
    </row>
    <row r="21" spans="1:26" ht="13.5" customHeight="1">
      <c r="A21" s="155">
        <v>5</v>
      </c>
      <c r="B21" s="156" t="s">
        <v>742</v>
      </c>
      <c r="C21" s="156"/>
      <c r="D21" s="157" t="s">
        <v>298</v>
      </c>
      <c r="E21" s="166" t="s">
        <v>738</v>
      </c>
      <c r="F21" s="175" t="s">
        <v>720</v>
      </c>
      <c r="G21" s="166"/>
      <c r="H21" s="175"/>
      <c r="I21" s="408">
        <f>SUM(I22:I24)</f>
        <v>0</v>
      </c>
      <c r="J21" s="415">
        <f>IFERROR(I21/$I$50,0)</f>
        <v>0</v>
      </c>
      <c r="K21" s="149"/>
      <c r="L21" s="149"/>
      <c r="M21" s="149"/>
      <c r="N21" s="149"/>
      <c r="O21" s="149"/>
      <c r="P21" s="149"/>
      <c r="Q21" s="149"/>
      <c r="R21" s="149"/>
      <c r="S21" s="149"/>
      <c r="T21" s="149"/>
      <c r="U21" s="149"/>
      <c r="V21" s="149"/>
      <c r="W21" s="149"/>
      <c r="X21" s="149"/>
      <c r="Y21" s="149"/>
      <c r="Z21" s="149"/>
    </row>
    <row r="22" spans="1:26" ht="33.75" customHeight="1">
      <c r="A22" s="180" t="s">
        <v>743</v>
      </c>
      <c r="B22" s="159" t="s">
        <v>744</v>
      </c>
      <c r="C22" s="160" t="s">
        <v>745</v>
      </c>
      <c r="D22" s="161"/>
      <c r="E22" s="174"/>
      <c r="F22" s="178"/>
      <c r="G22" s="179"/>
      <c r="H22" s="179"/>
      <c r="I22" s="409" t="str">
        <f t="shared" ref="I22:I24" si="2">IF(D22="","-",PRODUCT(D22:H22))</f>
        <v>-</v>
      </c>
      <c r="J22" s="416"/>
      <c r="K22" s="149"/>
      <c r="L22" s="149"/>
      <c r="M22" s="149"/>
      <c r="N22" s="149"/>
      <c r="O22" s="149"/>
      <c r="P22" s="149"/>
      <c r="Q22" s="149"/>
      <c r="R22" s="149"/>
      <c r="S22" s="149"/>
      <c r="T22" s="149"/>
      <c r="U22" s="149"/>
      <c r="V22" s="149"/>
      <c r="W22" s="149"/>
      <c r="X22" s="149"/>
      <c r="Y22" s="149"/>
      <c r="Z22" s="149"/>
    </row>
    <row r="23" spans="1:26" ht="27" customHeight="1">
      <c r="A23" s="180" t="s">
        <v>746</v>
      </c>
      <c r="B23" s="159" t="s">
        <v>747</v>
      </c>
      <c r="C23" s="160" t="s">
        <v>745</v>
      </c>
      <c r="D23" s="161"/>
      <c r="E23" s="174"/>
      <c r="F23" s="178"/>
      <c r="G23" s="179"/>
      <c r="H23" s="179"/>
      <c r="I23" s="409" t="str">
        <f t="shared" si="2"/>
        <v>-</v>
      </c>
      <c r="J23" s="416"/>
      <c r="K23" s="149"/>
      <c r="L23" s="149"/>
      <c r="M23" s="149"/>
      <c r="N23" s="149"/>
      <c r="O23" s="149"/>
      <c r="P23" s="149"/>
      <c r="Q23" s="149"/>
      <c r="R23" s="149"/>
      <c r="S23" s="149"/>
      <c r="T23" s="149"/>
      <c r="U23" s="149"/>
      <c r="V23" s="149"/>
      <c r="W23" s="149"/>
      <c r="X23" s="149"/>
      <c r="Y23" s="149"/>
      <c r="Z23" s="149"/>
    </row>
    <row r="24" spans="1:26" ht="13.5" customHeight="1">
      <c r="A24" s="180"/>
      <c r="B24" s="159"/>
      <c r="C24" s="177"/>
      <c r="D24" s="169"/>
      <c r="E24" s="162"/>
      <c r="F24" s="163"/>
      <c r="G24" s="172"/>
      <c r="H24" s="173"/>
      <c r="I24" s="409" t="str">
        <f t="shared" si="2"/>
        <v>-</v>
      </c>
      <c r="J24" s="416"/>
      <c r="K24" s="149"/>
      <c r="L24" s="149"/>
      <c r="M24" s="149"/>
      <c r="N24" s="149"/>
      <c r="O24" s="149"/>
      <c r="P24" s="149"/>
      <c r="Q24" s="149"/>
      <c r="R24" s="149"/>
      <c r="S24" s="149"/>
      <c r="T24" s="149"/>
      <c r="U24" s="149"/>
      <c r="V24" s="149"/>
      <c r="W24" s="149"/>
      <c r="X24" s="149"/>
      <c r="Y24" s="149"/>
      <c r="Z24" s="149"/>
    </row>
    <row r="25" spans="1:26" ht="13.5" customHeight="1">
      <c r="A25" s="155">
        <v>6</v>
      </c>
      <c r="B25" s="156" t="s">
        <v>748</v>
      </c>
      <c r="C25" s="156"/>
      <c r="D25" s="156"/>
      <c r="E25" s="156"/>
      <c r="F25" s="156"/>
      <c r="G25" s="166"/>
      <c r="H25" s="156"/>
      <c r="I25" s="408">
        <f>SUM(I26:I28)</f>
        <v>0</v>
      </c>
      <c r="J25" s="415">
        <f>IFERROR(I25/$I$50,0)</f>
        <v>0</v>
      </c>
      <c r="K25" s="149"/>
      <c r="L25" s="149"/>
      <c r="M25" s="149"/>
      <c r="N25" s="149"/>
      <c r="O25" s="149"/>
      <c r="P25" s="149"/>
      <c r="Q25" s="149"/>
      <c r="R25" s="149"/>
      <c r="S25" s="149"/>
      <c r="T25" s="149"/>
      <c r="U25" s="149"/>
      <c r="V25" s="149"/>
      <c r="W25" s="149"/>
      <c r="X25" s="149"/>
      <c r="Y25" s="149"/>
      <c r="Z25" s="149"/>
    </row>
    <row r="26" spans="1:26" ht="13.5" customHeight="1">
      <c r="A26" s="168" t="s">
        <v>749</v>
      </c>
      <c r="B26" s="181"/>
      <c r="C26" s="182"/>
      <c r="D26" s="161"/>
      <c r="E26" s="174"/>
      <c r="F26" s="178"/>
      <c r="G26" s="172"/>
      <c r="H26" s="169"/>
      <c r="I26" s="409" t="str">
        <f t="shared" ref="I26:I28" si="3">IF(D26="","-",PRODUCT(D26:H26))</f>
        <v>-</v>
      </c>
      <c r="J26" s="416"/>
      <c r="K26" s="149"/>
      <c r="L26" s="149"/>
      <c r="M26" s="149"/>
      <c r="N26" s="149"/>
      <c r="O26" s="149"/>
      <c r="P26" s="149"/>
      <c r="Q26" s="149"/>
      <c r="R26" s="149"/>
      <c r="S26" s="149"/>
      <c r="T26" s="149"/>
      <c r="U26" s="149"/>
      <c r="V26" s="149"/>
      <c r="W26" s="149"/>
      <c r="X26" s="149"/>
      <c r="Y26" s="149"/>
      <c r="Z26" s="149"/>
    </row>
    <row r="27" spans="1:26" ht="13.5" customHeight="1">
      <c r="A27" s="168" t="s">
        <v>750</v>
      </c>
      <c r="B27" s="183"/>
      <c r="C27" s="177"/>
      <c r="D27" s="169"/>
      <c r="E27" s="162"/>
      <c r="F27" s="179"/>
      <c r="G27" s="172"/>
      <c r="H27" s="169"/>
      <c r="I27" s="409" t="str">
        <f t="shared" si="3"/>
        <v>-</v>
      </c>
      <c r="J27" s="416"/>
      <c r="K27" s="149"/>
      <c r="L27" s="149"/>
      <c r="M27" s="149"/>
      <c r="N27" s="149"/>
      <c r="O27" s="149"/>
      <c r="P27" s="149"/>
      <c r="Q27" s="149"/>
      <c r="R27" s="149"/>
      <c r="S27" s="149"/>
      <c r="T27" s="149"/>
      <c r="U27" s="149"/>
      <c r="V27" s="149"/>
      <c r="W27" s="149"/>
      <c r="X27" s="149"/>
      <c r="Y27" s="149"/>
      <c r="Z27" s="149"/>
    </row>
    <row r="28" spans="1:26" ht="13.5" customHeight="1">
      <c r="A28" s="168" t="s">
        <v>751</v>
      </c>
      <c r="B28" s="183"/>
      <c r="C28" s="177"/>
      <c r="D28" s="169"/>
      <c r="E28" s="162"/>
      <c r="F28" s="179"/>
      <c r="G28" s="172"/>
      <c r="H28" s="169"/>
      <c r="I28" s="409" t="str">
        <f t="shared" si="3"/>
        <v>-</v>
      </c>
      <c r="J28" s="416"/>
      <c r="K28" s="149"/>
      <c r="L28" s="149"/>
      <c r="M28" s="149"/>
      <c r="N28" s="149"/>
      <c r="O28" s="149"/>
      <c r="P28" s="149"/>
      <c r="Q28" s="149"/>
      <c r="R28" s="149"/>
      <c r="S28" s="149"/>
      <c r="T28" s="149"/>
      <c r="U28" s="149"/>
      <c r="V28" s="149"/>
      <c r="W28" s="149"/>
      <c r="X28" s="149"/>
      <c r="Y28" s="149"/>
      <c r="Z28" s="149"/>
    </row>
    <row r="29" spans="1:26" ht="13.5" hidden="1" customHeight="1">
      <c r="A29" s="155"/>
      <c r="B29" s="156"/>
      <c r="C29" s="156"/>
      <c r="D29" s="156"/>
      <c r="E29" s="156"/>
      <c r="F29" s="156"/>
      <c r="G29" s="166"/>
      <c r="H29" s="156"/>
      <c r="I29" s="408"/>
      <c r="J29" s="415"/>
      <c r="K29" s="149"/>
      <c r="L29" s="149"/>
      <c r="M29" s="149"/>
      <c r="N29" s="149"/>
      <c r="O29" s="149"/>
      <c r="P29" s="149"/>
      <c r="Q29" s="149"/>
      <c r="R29" s="149"/>
      <c r="S29" s="149"/>
      <c r="T29" s="149"/>
      <c r="U29" s="149"/>
      <c r="V29" s="149"/>
      <c r="W29" s="149"/>
      <c r="X29" s="149"/>
      <c r="Y29" s="149"/>
      <c r="Z29" s="149"/>
    </row>
    <row r="30" spans="1:26" ht="13.5" hidden="1" customHeight="1">
      <c r="A30" s="168"/>
      <c r="B30" s="183"/>
      <c r="C30" s="177"/>
      <c r="D30" s="169"/>
      <c r="E30" s="162"/>
      <c r="F30" s="163"/>
      <c r="G30" s="172"/>
      <c r="H30" s="169"/>
      <c r="I30" s="409"/>
      <c r="J30" s="416"/>
      <c r="K30" s="149"/>
      <c r="L30" s="149"/>
      <c r="M30" s="149"/>
      <c r="N30" s="149"/>
      <c r="O30" s="149"/>
      <c r="P30" s="149"/>
      <c r="Q30" s="149"/>
      <c r="R30" s="149"/>
      <c r="S30" s="149"/>
      <c r="T30" s="149"/>
      <c r="U30" s="149"/>
      <c r="V30" s="149"/>
      <c r="W30" s="149"/>
      <c r="X30" s="149"/>
      <c r="Y30" s="149"/>
      <c r="Z30" s="149"/>
    </row>
    <row r="31" spans="1:26" ht="13.5" hidden="1" customHeight="1">
      <c r="A31" s="168"/>
      <c r="B31" s="183"/>
      <c r="C31" s="177"/>
      <c r="D31" s="169"/>
      <c r="E31" s="162"/>
      <c r="F31" s="163"/>
      <c r="G31" s="172"/>
      <c r="H31" s="169"/>
      <c r="I31" s="409"/>
      <c r="J31" s="416"/>
      <c r="K31" s="149"/>
      <c r="L31" s="149"/>
      <c r="M31" s="149"/>
      <c r="N31" s="149"/>
      <c r="O31" s="149"/>
      <c r="P31" s="149"/>
      <c r="Q31" s="149"/>
      <c r="R31" s="149"/>
      <c r="S31" s="149"/>
      <c r="T31" s="149"/>
      <c r="U31" s="149"/>
      <c r="V31" s="149"/>
      <c r="W31" s="149"/>
      <c r="X31" s="149"/>
      <c r="Y31" s="149"/>
      <c r="Z31" s="149"/>
    </row>
    <row r="32" spans="1:26" ht="13.5" customHeight="1">
      <c r="A32" s="155">
        <v>7</v>
      </c>
      <c r="B32" s="156" t="s">
        <v>752</v>
      </c>
      <c r="C32" s="156"/>
      <c r="D32" s="157" t="s">
        <v>298</v>
      </c>
      <c r="E32" s="166" t="s">
        <v>738</v>
      </c>
      <c r="F32" s="156"/>
      <c r="G32" s="166"/>
      <c r="H32" s="156"/>
      <c r="I32" s="408">
        <f>SUM(I33:I35)</f>
        <v>1100000</v>
      </c>
      <c r="J32" s="415">
        <f>IFERROR(I32/$I$50,0)</f>
        <v>6.7187809138165525E-3</v>
      </c>
      <c r="K32" s="149"/>
      <c r="L32" s="149"/>
      <c r="M32" s="149"/>
      <c r="N32" s="149"/>
      <c r="O32" s="149"/>
      <c r="P32" s="149"/>
      <c r="Q32" s="149"/>
      <c r="R32" s="149"/>
      <c r="S32" s="149"/>
      <c r="T32" s="149"/>
      <c r="U32" s="149"/>
      <c r="V32" s="149"/>
      <c r="W32" s="149"/>
      <c r="X32" s="149"/>
      <c r="Y32" s="149"/>
      <c r="Z32" s="149"/>
    </row>
    <row r="33" spans="1:26" ht="33.75" customHeight="1">
      <c r="A33" s="168">
        <v>7.1</v>
      </c>
      <c r="B33" s="183" t="s">
        <v>753</v>
      </c>
      <c r="C33" s="177" t="s">
        <v>41</v>
      </c>
      <c r="D33" s="161">
        <v>2</v>
      </c>
      <c r="E33" s="174">
        <v>550000</v>
      </c>
      <c r="F33" s="184"/>
      <c r="G33" s="172"/>
      <c r="H33" s="169"/>
      <c r="I33" s="409">
        <f t="shared" ref="I33:I35" si="4">IF(D33="","-",PRODUCT(D33:H33))</f>
        <v>1100000</v>
      </c>
      <c r="J33" s="416"/>
      <c r="K33" s="149"/>
      <c r="L33" s="149"/>
      <c r="M33" s="149"/>
      <c r="N33" s="149"/>
      <c r="O33" s="149"/>
      <c r="P33" s="149"/>
      <c r="Q33" s="149"/>
      <c r="R33" s="149"/>
      <c r="S33" s="149"/>
      <c r="T33" s="149"/>
      <c r="U33" s="149"/>
      <c r="V33" s="149"/>
      <c r="W33" s="149"/>
      <c r="X33" s="149"/>
      <c r="Y33" s="149"/>
      <c r="Z33" s="149"/>
    </row>
    <row r="34" spans="1:26" ht="13.5" customHeight="1">
      <c r="A34" s="168"/>
      <c r="B34" s="183"/>
      <c r="C34" s="177"/>
      <c r="D34" s="169"/>
      <c r="E34" s="162"/>
      <c r="F34" s="184"/>
      <c r="G34" s="172"/>
      <c r="H34" s="169"/>
      <c r="I34" s="409" t="str">
        <f t="shared" si="4"/>
        <v>-</v>
      </c>
      <c r="J34" s="416"/>
      <c r="K34" s="149"/>
      <c r="L34" s="149"/>
      <c r="M34" s="149"/>
      <c r="N34" s="149"/>
      <c r="O34" s="149"/>
      <c r="P34" s="149"/>
      <c r="Q34" s="149"/>
      <c r="R34" s="149"/>
      <c r="S34" s="149"/>
      <c r="T34" s="149"/>
      <c r="U34" s="149"/>
      <c r="V34" s="149"/>
      <c r="W34" s="149"/>
      <c r="X34" s="149"/>
      <c r="Y34" s="149"/>
      <c r="Z34" s="149"/>
    </row>
    <row r="35" spans="1:26" ht="13.5" customHeight="1">
      <c r="A35" s="168"/>
      <c r="B35" s="183"/>
      <c r="C35" s="177"/>
      <c r="D35" s="169"/>
      <c r="E35" s="162"/>
      <c r="F35" s="184"/>
      <c r="G35" s="172"/>
      <c r="H35" s="169"/>
      <c r="I35" s="409" t="str">
        <f t="shared" si="4"/>
        <v>-</v>
      </c>
      <c r="J35" s="416"/>
      <c r="K35" s="149"/>
      <c r="L35" s="149"/>
      <c r="M35" s="149"/>
      <c r="N35" s="149"/>
      <c r="O35" s="149"/>
      <c r="P35" s="149"/>
      <c r="Q35" s="149"/>
      <c r="R35" s="149"/>
      <c r="S35" s="149"/>
      <c r="T35" s="149"/>
      <c r="U35" s="149"/>
      <c r="V35" s="149"/>
      <c r="W35" s="149"/>
      <c r="X35" s="149"/>
      <c r="Y35" s="149"/>
      <c r="Z35" s="149"/>
    </row>
    <row r="36" spans="1:26" ht="13.5" customHeight="1">
      <c r="A36" s="185">
        <v>8</v>
      </c>
      <c r="B36" s="156" t="s">
        <v>754</v>
      </c>
      <c r="C36" s="156"/>
      <c r="D36" s="156"/>
      <c r="E36" s="156"/>
      <c r="F36" s="156"/>
      <c r="G36" s="166"/>
      <c r="H36" s="156"/>
      <c r="I36" s="408">
        <f>+I37</f>
        <v>0</v>
      </c>
      <c r="J36" s="415">
        <f>IFERROR(I36/$I$50,0)</f>
        <v>0</v>
      </c>
      <c r="K36" s="149"/>
      <c r="L36" s="149"/>
      <c r="M36" s="149"/>
      <c r="N36" s="149"/>
      <c r="O36" s="149"/>
      <c r="P36" s="149"/>
      <c r="Q36" s="149"/>
      <c r="R36" s="149"/>
      <c r="S36" s="149"/>
      <c r="T36" s="149"/>
      <c r="U36" s="149"/>
      <c r="V36" s="149"/>
      <c r="W36" s="149"/>
      <c r="X36" s="149"/>
      <c r="Y36" s="149"/>
      <c r="Z36" s="149"/>
    </row>
    <row r="37" spans="1:26" ht="13.5" customHeight="1">
      <c r="A37" s="168">
        <v>8.1</v>
      </c>
      <c r="B37" s="183" t="s">
        <v>755</v>
      </c>
      <c r="C37" s="177" t="s">
        <v>756</v>
      </c>
      <c r="D37" s="169"/>
      <c r="E37" s="186"/>
      <c r="F37" s="163"/>
      <c r="G37" s="172"/>
      <c r="H37" s="169"/>
      <c r="I37" s="409"/>
      <c r="J37" s="417"/>
      <c r="K37" s="149"/>
      <c r="L37" s="149"/>
      <c r="M37" s="149"/>
      <c r="N37" s="149"/>
      <c r="O37" s="149"/>
      <c r="P37" s="149"/>
      <c r="Q37" s="149"/>
      <c r="R37" s="149"/>
      <c r="S37" s="149"/>
      <c r="T37" s="149"/>
      <c r="U37" s="149"/>
      <c r="V37" s="149"/>
      <c r="W37" s="149"/>
      <c r="X37" s="149"/>
      <c r="Y37" s="149"/>
      <c r="Z37" s="149"/>
    </row>
    <row r="38" spans="1:26" ht="13.5" customHeight="1">
      <c r="A38" s="185">
        <v>9</v>
      </c>
      <c r="B38" s="156" t="s">
        <v>757</v>
      </c>
      <c r="C38" s="156"/>
      <c r="D38" s="156"/>
      <c r="E38" s="156"/>
      <c r="F38" s="156"/>
      <c r="G38" s="157"/>
      <c r="H38" s="156"/>
      <c r="I38" s="410"/>
      <c r="J38" s="418"/>
      <c r="K38" s="149"/>
      <c r="L38" s="149"/>
      <c r="M38" s="149"/>
      <c r="N38" s="149"/>
      <c r="O38" s="149"/>
      <c r="P38" s="149"/>
      <c r="Q38" s="149"/>
      <c r="R38" s="149"/>
      <c r="S38" s="149"/>
      <c r="T38" s="149"/>
      <c r="U38" s="149"/>
      <c r="V38" s="149"/>
      <c r="W38" s="149"/>
      <c r="X38" s="149"/>
      <c r="Y38" s="149"/>
      <c r="Z38" s="149"/>
    </row>
    <row r="39" spans="1:26" ht="13.5" customHeight="1">
      <c r="A39" s="187">
        <v>9.1</v>
      </c>
      <c r="B39" s="188" t="s">
        <v>758</v>
      </c>
      <c r="C39" s="188"/>
      <c r="D39" s="188"/>
      <c r="E39" s="188"/>
      <c r="F39" s="188"/>
      <c r="G39" s="189"/>
      <c r="H39" s="188"/>
      <c r="I39" s="411">
        <f ca="1">SUM(I40)</f>
        <v>25211685.033320989</v>
      </c>
      <c r="J39" s="415">
        <f ca="1">IFERROR(I39/$I$50,0)</f>
        <v>0.15399253473366498</v>
      </c>
      <c r="K39" s="149"/>
      <c r="L39" s="149"/>
      <c r="M39" s="149"/>
      <c r="N39" s="149"/>
      <c r="O39" s="149"/>
      <c r="P39" s="149"/>
      <c r="Q39" s="149"/>
      <c r="R39" s="149"/>
      <c r="S39" s="149"/>
      <c r="T39" s="149"/>
      <c r="U39" s="149"/>
      <c r="V39" s="149"/>
      <c r="W39" s="149"/>
      <c r="X39" s="149"/>
      <c r="Y39" s="149"/>
      <c r="Z39" s="149"/>
    </row>
    <row r="40" spans="1:26" ht="13.5" customHeight="1">
      <c r="A40" s="180" t="s">
        <v>759</v>
      </c>
      <c r="B40" s="804" t="s">
        <v>760</v>
      </c>
      <c r="C40" s="867"/>
      <c r="D40" s="867"/>
      <c r="E40" s="867"/>
      <c r="F40" s="867"/>
      <c r="G40" s="868"/>
      <c r="H40" s="190">
        <f>+ESTAMPILLAS!$D$13</f>
        <v>0.13400000000000001</v>
      </c>
      <c r="I40" s="412">
        <f ca="1">+ESTAMPILLAS!F13</f>
        <v>25211685.033320956</v>
      </c>
      <c r="J40" s="416"/>
      <c r="K40" s="149"/>
      <c r="L40" s="149"/>
      <c r="M40" s="149"/>
      <c r="N40" s="149"/>
      <c r="O40" s="149"/>
      <c r="P40" s="149"/>
      <c r="Q40" s="149"/>
      <c r="R40" s="149"/>
      <c r="S40" s="149"/>
      <c r="T40" s="149"/>
      <c r="U40" s="149"/>
      <c r="V40" s="149"/>
      <c r="W40" s="149"/>
      <c r="X40" s="149"/>
      <c r="Y40" s="149"/>
      <c r="Z40" s="149"/>
    </row>
    <row r="41" spans="1:26" ht="13.5" customHeight="1">
      <c r="A41" s="187">
        <v>10</v>
      </c>
      <c r="B41" s="188" t="s">
        <v>761</v>
      </c>
      <c r="C41" s="188"/>
      <c r="D41" s="188"/>
      <c r="E41" s="188"/>
      <c r="F41" s="188"/>
      <c r="G41" s="189"/>
      <c r="H41" s="188"/>
      <c r="I41" s="411">
        <f ca="1">+I42</f>
        <v>11205193.348142654</v>
      </c>
      <c r="J41" s="415">
        <f ca="1">IFERROR(I41/$I$50,0)</f>
        <v>6.8441126548295497E-2</v>
      </c>
      <c r="K41" s="149"/>
      <c r="L41" s="149"/>
      <c r="M41" s="149"/>
      <c r="N41" s="149"/>
      <c r="O41" s="149"/>
      <c r="P41" s="149"/>
      <c r="Q41" s="149"/>
      <c r="R41" s="149"/>
      <c r="S41" s="149"/>
      <c r="T41" s="149"/>
      <c r="U41" s="149"/>
      <c r="V41" s="149"/>
      <c r="W41" s="149"/>
      <c r="X41" s="149"/>
      <c r="Y41" s="149"/>
      <c r="Z41" s="149"/>
    </row>
    <row r="42" spans="1:26" ht="13.5" customHeight="1">
      <c r="A42" s="180">
        <v>10.1</v>
      </c>
      <c r="B42" s="805" t="s">
        <v>762</v>
      </c>
      <c r="C42" s="867"/>
      <c r="D42" s="867"/>
      <c r="E42" s="867"/>
      <c r="F42" s="867"/>
      <c r="G42" s="868"/>
      <c r="H42" s="191">
        <v>0.05</v>
      </c>
      <c r="I42" s="412">
        <f ca="1">+H42*ESTAMPILLAS!D3</f>
        <v>11205193.348142646</v>
      </c>
      <c r="J42" s="416"/>
      <c r="K42" s="149"/>
      <c r="L42" s="192"/>
      <c r="M42" s="149"/>
      <c r="N42" s="149"/>
      <c r="O42" s="149"/>
      <c r="P42" s="149"/>
      <c r="Q42" s="149"/>
      <c r="R42" s="149"/>
      <c r="S42" s="149"/>
      <c r="T42" s="149"/>
      <c r="U42" s="149"/>
      <c r="V42" s="149"/>
      <c r="W42" s="149"/>
      <c r="X42" s="149"/>
      <c r="Y42" s="149"/>
      <c r="Z42" s="149"/>
    </row>
    <row r="43" spans="1:26" ht="13.5" customHeight="1">
      <c r="A43" s="180">
        <v>10.199999999999999</v>
      </c>
      <c r="B43" s="159" t="s">
        <v>763</v>
      </c>
      <c r="C43" s="159"/>
      <c r="D43" s="159"/>
      <c r="E43" s="159"/>
      <c r="F43" s="159"/>
      <c r="G43" s="159"/>
      <c r="H43" s="191">
        <v>0.5</v>
      </c>
      <c r="I43" s="412">
        <f ca="1">(CAPITULOS!$D$38-CAPITULOS!$D$32-'FORM-AU'!$I$40+I42)*(4/1000)*$H$43</f>
        <v>421036.82420375675</v>
      </c>
      <c r="J43" s="416"/>
      <c r="K43" s="149"/>
      <c r="L43" s="149"/>
      <c r="M43" s="149"/>
      <c r="N43" s="149"/>
      <c r="O43" s="149"/>
      <c r="P43" s="149"/>
      <c r="Q43" s="149"/>
      <c r="R43" s="149"/>
      <c r="S43" s="149"/>
      <c r="T43" s="149"/>
      <c r="U43" s="149"/>
      <c r="V43" s="149"/>
      <c r="W43" s="149"/>
      <c r="X43" s="149"/>
      <c r="Y43" s="149"/>
      <c r="Z43" s="149"/>
    </row>
    <row r="44" spans="1:26" ht="13.5" customHeight="1">
      <c r="A44" s="180"/>
      <c r="B44" s="159"/>
      <c r="C44" s="159"/>
      <c r="D44" s="159"/>
      <c r="E44" s="159"/>
      <c r="F44" s="159"/>
      <c r="G44" s="159"/>
      <c r="H44" s="191"/>
      <c r="I44" s="412"/>
      <c r="J44" s="416"/>
      <c r="K44" s="149"/>
      <c r="L44" s="149"/>
      <c r="M44" s="149"/>
      <c r="N44" s="149"/>
      <c r="O44" s="149"/>
      <c r="P44" s="149"/>
      <c r="Q44" s="149"/>
      <c r="R44" s="149"/>
      <c r="S44" s="149"/>
      <c r="T44" s="149"/>
      <c r="U44" s="149"/>
      <c r="V44" s="149"/>
      <c r="W44" s="149"/>
      <c r="X44" s="149"/>
      <c r="Y44" s="149"/>
      <c r="Z44" s="149"/>
    </row>
    <row r="45" spans="1:26" ht="13.5" customHeight="1">
      <c r="A45" s="180"/>
      <c r="B45" s="159"/>
      <c r="C45" s="159"/>
      <c r="D45" s="159"/>
      <c r="E45" s="159"/>
      <c r="F45" s="159"/>
      <c r="G45" s="159"/>
      <c r="H45" s="193"/>
      <c r="I45" s="412"/>
      <c r="J45" s="416"/>
      <c r="K45" s="149"/>
      <c r="L45" s="149"/>
      <c r="M45" s="149"/>
      <c r="N45" s="149"/>
      <c r="O45" s="149"/>
      <c r="P45" s="149"/>
      <c r="Q45" s="149"/>
      <c r="R45" s="149"/>
      <c r="S45" s="149"/>
      <c r="T45" s="149"/>
      <c r="U45" s="149"/>
      <c r="V45" s="149"/>
      <c r="W45" s="149"/>
      <c r="X45" s="149"/>
      <c r="Y45" s="149"/>
      <c r="Z45" s="149"/>
    </row>
    <row r="46" spans="1:26" ht="13.5" customHeight="1">
      <c r="A46" s="180"/>
      <c r="B46" s="801" t="s">
        <v>764</v>
      </c>
      <c r="C46" s="867"/>
      <c r="D46" s="867"/>
      <c r="E46" s="867"/>
      <c r="F46" s="868"/>
      <c r="G46" s="194" t="s">
        <v>765</v>
      </c>
      <c r="H46" s="195">
        <f ca="1">IFERROR(I46/I50,0)</f>
        <v>0.30220127983648609</v>
      </c>
      <c r="I46" s="413">
        <f ca="1">SUM(I4:I44)/2</f>
        <v>49476447.004923224</v>
      </c>
      <c r="J46" s="419"/>
      <c r="K46" s="149"/>
      <c r="L46" s="149"/>
      <c r="M46" s="149"/>
      <c r="N46" s="149"/>
      <c r="O46" s="149"/>
      <c r="P46" s="149"/>
      <c r="Q46" s="149"/>
      <c r="R46" s="149"/>
      <c r="S46" s="149"/>
      <c r="T46" s="149"/>
      <c r="U46" s="149"/>
      <c r="V46" s="149"/>
      <c r="W46" s="149"/>
      <c r="X46" s="149"/>
      <c r="Y46" s="149"/>
      <c r="Z46" s="149"/>
    </row>
    <row r="47" spans="1:26" ht="13.5" customHeight="1">
      <c r="A47" s="196"/>
      <c r="B47" s="801" t="s">
        <v>766</v>
      </c>
      <c r="C47" s="867"/>
      <c r="D47" s="867"/>
      <c r="E47" s="867"/>
      <c r="F47" s="868"/>
      <c r="G47" s="197" t="s">
        <v>767</v>
      </c>
      <c r="H47" s="198">
        <v>0.05</v>
      </c>
      <c r="I47" s="413">
        <f>I50*H47</f>
        <v>8186008.8467682563</v>
      </c>
      <c r="J47" s="416"/>
      <c r="K47" s="149"/>
      <c r="L47" s="149"/>
      <c r="M47" s="149"/>
      <c r="N47" s="149"/>
      <c r="O47" s="149"/>
      <c r="P47" s="149"/>
      <c r="Q47" s="149"/>
      <c r="R47" s="149"/>
      <c r="S47" s="149"/>
      <c r="T47" s="149"/>
      <c r="U47" s="149"/>
      <c r="V47" s="149"/>
      <c r="W47" s="149"/>
      <c r="X47" s="149"/>
      <c r="Y47" s="149"/>
      <c r="Z47" s="149"/>
    </row>
    <row r="48" spans="1:26" ht="13.5" customHeight="1">
      <c r="A48" s="196"/>
      <c r="B48" s="801" t="s">
        <v>768</v>
      </c>
      <c r="C48" s="867"/>
      <c r="D48" s="867"/>
      <c r="E48" s="867"/>
      <c r="F48" s="868"/>
      <c r="G48" s="199"/>
      <c r="H48" s="195"/>
      <c r="I48" s="413">
        <f ca="1">+I46+I47</f>
        <v>57662455.851691484</v>
      </c>
      <c r="J48" s="420"/>
      <c r="K48" s="149"/>
      <c r="L48" s="149"/>
      <c r="M48" s="149"/>
      <c r="N48" s="149"/>
      <c r="O48" s="149"/>
      <c r="P48" s="149"/>
      <c r="Q48" s="149"/>
      <c r="R48" s="149"/>
      <c r="S48" s="149"/>
      <c r="T48" s="149"/>
      <c r="U48" s="149"/>
      <c r="V48" s="149"/>
      <c r="W48" s="149"/>
      <c r="X48" s="149"/>
      <c r="Y48" s="149"/>
      <c r="Z48" s="149"/>
    </row>
    <row r="49" spans="1:26" ht="13.5" customHeight="1">
      <c r="A49" s="196"/>
      <c r="B49" s="801" t="s">
        <v>769</v>
      </c>
      <c r="C49" s="867"/>
      <c r="D49" s="867"/>
      <c r="E49" s="867"/>
      <c r="F49" s="868"/>
      <c r="G49" s="197" t="s">
        <v>13</v>
      </c>
      <c r="H49" s="195"/>
      <c r="I49" s="413">
        <f>+PGIO!G53</f>
        <v>1444227</v>
      </c>
      <c r="J49" s="420"/>
      <c r="K49" s="149"/>
      <c r="L49" s="149"/>
      <c r="M49" s="149"/>
      <c r="N49" s="149"/>
      <c r="O49" s="149"/>
      <c r="P49" s="149"/>
      <c r="Q49" s="149"/>
      <c r="R49" s="149"/>
      <c r="S49" s="149"/>
      <c r="T49" s="149"/>
      <c r="U49" s="149"/>
      <c r="V49" s="149"/>
      <c r="W49" s="149"/>
      <c r="X49" s="149"/>
      <c r="Y49" s="149"/>
      <c r="Z49" s="149"/>
    </row>
    <row r="50" spans="1:26" ht="13.5" customHeight="1">
      <c r="A50" s="196"/>
      <c r="B50" s="801" t="s">
        <v>770</v>
      </c>
      <c r="C50" s="867"/>
      <c r="D50" s="867"/>
      <c r="E50" s="867"/>
      <c r="F50" s="868"/>
      <c r="G50" s="199"/>
      <c r="H50" s="201"/>
      <c r="I50" s="413">
        <f>+ACTIVIDADES!G206</f>
        <v>163720176.93536511</v>
      </c>
      <c r="J50" s="421">
        <f t="shared" ref="J50:J51" si="5">+I50</f>
        <v>163720176.93536511</v>
      </c>
      <c r="K50" s="149"/>
      <c r="L50" s="149"/>
      <c r="M50" s="149"/>
      <c r="N50" s="149"/>
      <c r="O50" s="149"/>
      <c r="P50" s="149"/>
      <c r="Q50" s="149"/>
      <c r="R50" s="149"/>
      <c r="S50" s="149"/>
      <c r="T50" s="149"/>
      <c r="U50" s="149"/>
      <c r="V50" s="149"/>
      <c r="W50" s="149"/>
      <c r="X50" s="149"/>
      <c r="Y50" s="149"/>
      <c r="Z50" s="149"/>
    </row>
    <row r="51" spans="1:26" ht="13.5" customHeight="1">
      <c r="A51" s="180"/>
      <c r="B51" s="801" t="s">
        <v>771</v>
      </c>
      <c r="C51" s="867"/>
      <c r="D51" s="867"/>
      <c r="E51" s="867"/>
      <c r="F51" s="868"/>
      <c r="G51" s="199"/>
      <c r="H51" s="201"/>
      <c r="I51" s="414">
        <f ca="1">+I50+I48+I49</f>
        <v>222826859.7870566</v>
      </c>
      <c r="J51" s="421">
        <f t="shared" ca="1" si="5"/>
        <v>222826859.7870566</v>
      </c>
      <c r="K51" s="149"/>
      <c r="L51" s="149"/>
      <c r="M51" s="149"/>
      <c r="N51" s="149"/>
      <c r="O51" s="149"/>
      <c r="P51" s="149"/>
      <c r="Q51" s="149"/>
      <c r="R51" s="149"/>
      <c r="S51" s="149"/>
      <c r="T51" s="149"/>
      <c r="U51" s="149"/>
      <c r="V51" s="149"/>
      <c r="W51" s="149"/>
      <c r="X51" s="149"/>
      <c r="Y51" s="149"/>
      <c r="Z51" s="149"/>
    </row>
    <row r="52" spans="1:26" ht="13.5" customHeight="1">
      <c r="A52" s="149"/>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row>
    <row r="53" spans="1:26" ht="13.5" customHeight="1">
      <c r="A53" s="149"/>
      <c r="B53" s="806" t="s">
        <v>772</v>
      </c>
      <c r="C53" s="861"/>
      <c r="D53" s="861"/>
      <c r="E53" s="861"/>
      <c r="F53" s="861"/>
      <c r="G53" s="861"/>
      <c r="H53" s="861"/>
      <c r="I53" s="862"/>
      <c r="J53" s="149"/>
      <c r="K53" s="149"/>
      <c r="L53" s="149"/>
      <c r="M53" s="149"/>
      <c r="N53" s="149"/>
      <c r="O53" s="149"/>
      <c r="P53" s="149"/>
      <c r="Q53" s="149"/>
      <c r="R53" s="149"/>
      <c r="S53" s="149"/>
      <c r="T53" s="149"/>
      <c r="U53" s="149"/>
      <c r="V53" s="149"/>
      <c r="W53" s="149"/>
      <c r="X53" s="149"/>
      <c r="Y53" s="149"/>
      <c r="Z53" s="149"/>
    </row>
    <row r="54" spans="1:26" ht="13.5" customHeight="1">
      <c r="A54" s="149"/>
      <c r="B54" s="807" t="s">
        <v>773</v>
      </c>
      <c r="C54" s="861"/>
      <c r="D54" s="861"/>
      <c r="E54" s="861"/>
      <c r="F54" s="861"/>
      <c r="G54" s="861"/>
      <c r="H54" s="861"/>
      <c r="I54" s="862"/>
      <c r="J54" s="149"/>
      <c r="K54" s="149"/>
      <c r="L54" s="149"/>
      <c r="M54" s="149"/>
      <c r="N54" s="149"/>
      <c r="O54" s="149"/>
      <c r="P54" s="149"/>
      <c r="Q54" s="149"/>
      <c r="R54" s="149"/>
      <c r="S54" s="149"/>
      <c r="T54" s="149"/>
      <c r="U54" s="149"/>
      <c r="V54" s="149"/>
      <c r="W54" s="149"/>
      <c r="X54" s="149"/>
      <c r="Y54" s="149"/>
      <c r="Z54" s="149"/>
    </row>
    <row r="55" spans="1:26" ht="13.5" customHeight="1">
      <c r="A55" s="149"/>
      <c r="B55" s="149"/>
      <c r="C55" s="149"/>
      <c r="D55" s="149"/>
      <c r="E55" s="149"/>
      <c r="F55" s="149"/>
      <c r="G55" s="149"/>
      <c r="H55" s="149"/>
      <c r="I55" s="149"/>
      <c r="J55" s="149"/>
      <c r="K55" s="149"/>
      <c r="L55" s="149"/>
      <c r="M55" s="149"/>
      <c r="N55" s="149"/>
      <c r="O55" s="149"/>
      <c r="P55" s="149"/>
      <c r="Q55" s="149"/>
      <c r="R55" s="149"/>
      <c r="S55" s="149"/>
      <c r="T55" s="149"/>
      <c r="U55" s="149"/>
      <c r="V55" s="149"/>
      <c r="W55" s="149"/>
      <c r="X55" s="149"/>
      <c r="Y55" s="149"/>
      <c r="Z55" s="149"/>
    </row>
    <row r="56" spans="1:26" ht="13.5" customHeight="1">
      <c r="A56" s="149"/>
      <c r="B56" s="149"/>
      <c r="C56" s="149"/>
      <c r="D56" s="149"/>
      <c r="E56" s="149"/>
      <c r="F56" s="149"/>
      <c r="G56" s="149"/>
      <c r="H56" s="149"/>
      <c r="I56" s="200"/>
      <c r="J56" s="149"/>
      <c r="K56" s="149"/>
      <c r="L56" s="149"/>
      <c r="M56" s="149"/>
      <c r="N56" s="149"/>
      <c r="O56" s="149"/>
      <c r="P56" s="149"/>
      <c r="Q56" s="149"/>
      <c r="R56" s="149"/>
      <c r="S56" s="149"/>
      <c r="T56" s="149"/>
      <c r="U56" s="149"/>
      <c r="V56" s="149"/>
      <c r="W56" s="149"/>
      <c r="X56" s="149"/>
      <c r="Y56" s="149"/>
      <c r="Z56" s="149"/>
    </row>
    <row r="57" spans="1:26" ht="13.5" customHeight="1">
      <c r="A57" s="149"/>
      <c r="B57" s="149"/>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row>
    <row r="58" spans="1:26" ht="13.5" customHeight="1">
      <c r="A58" s="149"/>
      <c r="B58" s="149"/>
      <c r="C58" s="149"/>
      <c r="D58" s="149"/>
      <c r="E58" s="149"/>
      <c r="F58" s="149"/>
      <c r="G58" s="149"/>
      <c r="H58" s="149"/>
      <c r="I58" s="149"/>
      <c r="J58" s="149"/>
      <c r="K58" s="149"/>
      <c r="L58" s="149"/>
      <c r="M58" s="149"/>
      <c r="N58" s="149"/>
      <c r="O58" s="149"/>
      <c r="P58" s="149"/>
      <c r="Q58" s="149"/>
      <c r="R58" s="149"/>
      <c r="S58" s="149"/>
      <c r="T58" s="149"/>
      <c r="U58" s="149"/>
      <c r="V58" s="149"/>
      <c r="W58" s="149"/>
      <c r="X58" s="149"/>
      <c r="Y58" s="149"/>
      <c r="Z58" s="149"/>
    </row>
    <row r="59" spans="1:26" ht="13.5" customHeight="1">
      <c r="A59" s="149"/>
      <c r="B59" s="149"/>
      <c r="C59" s="149"/>
      <c r="D59" s="149"/>
      <c r="E59" s="149"/>
      <c r="F59" s="149"/>
      <c r="G59" s="149"/>
      <c r="H59" s="149"/>
      <c r="I59" s="149"/>
      <c r="J59" s="149"/>
      <c r="K59" s="149"/>
      <c r="L59" s="149"/>
      <c r="M59" s="149"/>
      <c r="N59" s="149"/>
      <c r="O59" s="149"/>
      <c r="P59" s="149"/>
      <c r="Q59" s="149"/>
      <c r="R59" s="149"/>
      <c r="S59" s="149"/>
      <c r="T59" s="149"/>
      <c r="U59" s="149"/>
      <c r="V59" s="149"/>
      <c r="W59" s="149"/>
      <c r="X59" s="149"/>
      <c r="Y59" s="149"/>
      <c r="Z59" s="149"/>
    </row>
    <row r="60" spans="1:26" ht="13.5" customHeight="1">
      <c r="A60" s="149"/>
      <c r="B60" s="149"/>
      <c r="C60" s="149"/>
      <c r="D60" s="149"/>
      <c r="E60" s="149"/>
      <c r="F60" s="149"/>
      <c r="G60" s="149"/>
      <c r="H60" s="149"/>
      <c r="I60" s="149"/>
      <c r="J60" s="149"/>
      <c r="K60" s="149"/>
      <c r="L60" s="149"/>
      <c r="M60" s="149"/>
      <c r="N60" s="149"/>
      <c r="O60" s="149"/>
      <c r="P60" s="149"/>
      <c r="Q60" s="149"/>
      <c r="R60" s="149"/>
      <c r="S60" s="149"/>
      <c r="T60" s="149"/>
      <c r="U60" s="149"/>
      <c r="V60" s="149"/>
      <c r="W60" s="149"/>
      <c r="X60" s="149"/>
      <c r="Y60" s="149"/>
      <c r="Z60" s="149"/>
    </row>
    <row r="61" spans="1:26" ht="13.5" customHeight="1">
      <c r="A61" s="149"/>
      <c r="B61" s="149"/>
      <c r="C61" s="149"/>
      <c r="D61" s="149"/>
      <c r="E61" s="149"/>
      <c r="F61" s="149"/>
      <c r="G61" s="149"/>
      <c r="H61" s="149"/>
      <c r="I61" s="149"/>
      <c r="J61" s="149"/>
      <c r="K61" s="149"/>
      <c r="L61" s="149"/>
      <c r="M61" s="149"/>
      <c r="N61" s="149"/>
      <c r="O61" s="149"/>
      <c r="P61" s="149"/>
      <c r="Q61" s="149"/>
      <c r="R61" s="149"/>
      <c r="S61" s="149"/>
      <c r="T61" s="149"/>
      <c r="U61" s="149"/>
      <c r="V61" s="149"/>
      <c r="W61" s="149"/>
      <c r="X61" s="149"/>
      <c r="Y61" s="149"/>
      <c r="Z61" s="149"/>
    </row>
    <row r="62" spans="1:26" ht="13.5" customHeight="1">
      <c r="A62" s="149"/>
      <c r="B62" s="149"/>
      <c r="C62" s="149"/>
      <c r="D62" s="149"/>
      <c r="E62" s="149"/>
      <c r="F62" s="149"/>
      <c r="G62" s="149"/>
      <c r="H62" s="149"/>
      <c r="I62" s="149"/>
      <c r="J62" s="149"/>
      <c r="K62" s="149"/>
      <c r="L62" s="149"/>
      <c r="M62" s="149"/>
      <c r="N62" s="149"/>
      <c r="O62" s="149"/>
      <c r="P62" s="149"/>
      <c r="Q62" s="149"/>
      <c r="R62" s="149"/>
      <c r="S62" s="149"/>
      <c r="T62" s="149"/>
      <c r="U62" s="149"/>
      <c r="V62" s="149"/>
      <c r="W62" s="149"/>
      <c r="X62" s="149"/>
      <c r="Y62" s="149"/>
      <c r="Z62" s="149"/>
    </row>
    <row r="63" spans="1:26" ht="13.5" customHeight="1">
      <c r="A63" s="149"/>
      <c r="B63" s="149"/>
      <c r="C63" s="149"/>
      <c r="D63" s="149"/>
      <c r="E63" s="149"/>
      <c r="F63" s="149"/>
      <c r="G63" s="149"/>
      <c r="H63" s="149"/>
      <c r="I63" s="149"/>
      <c r="J63" s="149"/>
      <c r="K63" s="149"/>
      <c r="L63" s="149"/>
      <c r="M63" s="149"/>
      <c r="N63" s="149"/>
      <c r="O63" s="149"/>
      <c r="P63" s="149"/>
      <c r="Q63" s="149"/>
      <c r="R63" s="149"/>
      <c r="S63" s="149"/>
      <c r="T63" s="149"/>
      <c r="U63" s="149"/>
      <c r="V63" s="149"/>
      <c r="W63" s="149"/>
      <c r="X63" s="149"/>
      <c r="Y63" s="149"/>
      <c r="Z63" s="149"/>
    </row>
    <row r="64" spans="1:26" ht="13.5" customHeight="1">
      <c r="A64" s="149"/>
      <c r="B64" s="149"/>
      <c r="C64" s="149"/>
      <c r="D64" s="149"/>
      <c r="E64" s="149"/>
      <c r="F64" s="149"/>
      <c r="G64" s="149"/>
      <c r="H64" s="149"/>
      <c r="I64" s="149"/>
      <c r="J64" s="149"/>
      <c r="K64" s="149"/>
      <c r="L64" s="149"/>
      <c r="M64" s="149"/>
      <c r="N64" s="149"/>
      <c r="O64" s="149"/>
      <c r="P64" s="149"/>
      <c r="Q64" s="149"/>
      <c r="R64" s="149"/>
      <c r="S64" s="149"/>
      <c r="T64" s="149"/>
      <c r="U64" s="149"/>
      <c r="V64" s="149"/>
      <c r="W64" s="149"/>
      <c r="X64" s="149"/>
      <c r="Y64" s="149"/>
      <c r="Z64" s="149"/>
    </row>
    <row r="65" spans="1:26" ht="13.5" customHeight="1">
      <c r="A65" s="149"/>
      <c r="B65" s="149"/>
      <c r="C65" s="149"/>
      <c r="D65" s="149"/>
      <c r="E65" s="149"/>
      <c r="F65" s="149"/>
      <c r="G65" s="149"/>
      <c r="H65" s="149"/>
      <c r="I65" s="149"/>
      <c r="J65" s="149"/>
      <c r="K65" s="149"/>
      <c r="L65" s="149"/>
      <c r="M65" s="149"/>
      <c r="N65" s="149"/>
      <c r="O65" s="149"/>
      <c r="P65" s="149"/>
      <c r="Q65" s="149"/>
      <c r="R65" s="149"/>
      <c r="S65" s="149"/>
      <c r="T65" s="149"/>
      <c r="U65" s="149"/>
      <c r="V65" s="149"/>
      <c r="W65" s="149"/>
      <c r="X65" s="149"/>
      <c r="Y65" s="149"/>
      <c r="Z65" s="149"/>
    </row>
    <row r="66" spans="1:26" ht="13.5" customHeight="1">
      <c r="A66" s="149"/>
      <c r="B66" s="149"/>
      <c r="C66" s="149"/>
      <c r="D66" s="149"/>
      <c r="E66" s="149"/>
      <c r="F66" s="149"/>
      <c r="G66" s="149"/>
      <c r="H66" s="149"/>
      <c r="I66" s="149"/>
      <c r="J66" s="149"/>
      <c r="K66" s="149"/>
      <c r="L66" s="149"/>
      <c r="M66" s="149"/>
      <c r="N66" s="149"/>
      <c r="O66" s="149"/>
      <c r="P66" s="149"/>
      <c r="Q66" s="149"/>
      <c r="R66" s="149"/>
      <c r="S66" s="149"/>
      <c r="T66" s="149"/>
      <c r="U66" s="149"/>
      <c r="V66" s="149"/>
      <c r="W66" s="149"/>
      <c r="X66" s="149"/>
      <c r="Y66" s="149"/>
      <c r="Z66" s="149"/>
    </row>
    <row r="67" spans="1:26" ht="13.5" customHeight="1">
      <c r="A67" s="149"/>
      <c r="B67" s="149"/>
      <c r="C67" s="149"/>
      <c r="D67" s="149"/>
      <c r="E67" s="149"/>
      <c r="F67" s="149"/>
      <c r="G67" s="149"/>
      <c r="H67" s="149"/>
      <c r="I67" s="149"/>
      <c r="J67" s="149"/>
      <c r="K67" s="149"/>
      <c r="L67" s="149"/>
      <c r="M67" s="149"/>
      <c r="N67" s="149"/>
      <c r="O67" s="149"/>
      <c r="P67" s="149"/>
      <c r="Q67" s="149"/>
      <c r="R67" s="149"/>
      <c r="S67" s="149"/>
      <c r="T67" s="149"/>
      <c r="U67" s="149"/>
      <c r="V67" s="149"/>
      <c r="W67" s="149"/>
      <c r="X67" s="149"/>
      <c r="Y67" s="149"/>
      <c r="Z67" s="149"/>
    </row>
    <row r="68" spans="1:26" ht="13.5" customHeight="1">
      <c r="A68" s="149"/>
      <c r="B68" s="149"/>
      <c r="C68" s="149"/>
      <c r="D68" s="149"/>
      <c r="E68" s="149"/>
      <c r="F68" s="149"/>
      <c r="G68" s="149"/>
      <c r="H68" s="149"/>
      <c r="I68" s="149"/>
      <c r="J68" s="149"/>
      <c r="K68" s="149"/>
      <c r="L68" s="149"/>
      <c r="M68" s="149"/>
      <c r="N68" s="149"/>
      <c r="O68" s="149"/>
      <c r="P68" s="149"/>
      <c r="Q68" s="149"/>
      <c r="R68" s="149"/>
      <c r="S68" s="149"/>
      <c r="T68" s="149"/>
      <c r="U68" s="149"/>
      <c r="V68" s="149"/>
      <c r="W68" s="149"/>
      <c r="X68" s="149"/>
      <c r="Y68" s="149"/>
      <c r="Z68" s="149"/>
    </row>
    <row r="69" spans="1:26" ht="13.5" customHeight="1">
      <c r="A69" s="149"/>
      <c r="B69" s="149"/>
      <c r="C69" s="149"/>
      <c r="D69" s="149"/>
      <c r="E69" s="149"/>
      <c r="F69" s="149"/>
      <c r="G69" s="149"/>
      <c r="H69" s="149"/>
      <c r="I69" s="149"/>
      <c r="J69" s="149"/>
      <c r="K69" s="149"/>
      <c r="L69" s="149"/>
      <c r="M69" s="149"/>
      <c r="N69" s="149"/>
      <c r="O69" s="149"/>
      <c r="P69" s="149"/>
      <c r="Q69" s="149"/>
      <c r="R69" s="149"/>
      <c r="S69" s="149"/>
      <c r="T69" s="149"/>
      <c r="U69" s="149"/>
      <c r="V69" s="149"/>
      <c r="W69" s="149"/>
      <c r="X69" s="149"/>
      <c r="Y69" s="149"/>
      <c r="Z69" s="149"/>
    </row>
    <row r="70" spans="1:26" ht="13.5" customHeight="1">
      <c r="A70" s="149"/>
      <c r="B70" s="149"/>
      <c r="C70" s="149"/>
      <c r="D70" s="149"/>
      <c r="E70" s="149"/>
      <c r="F70" s="149"/>
      <c r="G70" s="149"/>
      <c r="H70" s="149"/>
      <c r="I70" s="149"/>
      <c r="J70" s="149"/>
      <c r="K70" s="149"/>
      <c r="L70" s="149"/>
      <c r="M70" s="149"/>
      <c r="N70" s="149"/>
      <c r="O70" s="149"/>
      <c r="P70" s="149"/>
      <c r="Q70" s="149"/>
      <c r="R70" s="149"/>
      <c r="S70" s="149"/>
      <c r="T70" s="149"/>
      <c r="U70" s="149"/>
      <c r="V70" s="149"/>
      <c r="W70" s="149"/>
      <c r="X70" s="149"/>
      <c r="Y70" s="149"/>
      <c r="Z70" s="149"/>
    </row>
    <row r="71" spans="1:26" ht="13.5" customHeight="1">
      <c r="A71" s="149"/>
      <c r="B71" s="149"/>
      <c r="C71" s="149"/>
      <c r="D71" s="149"/>
      <c r="E71" s="149"/>
      <c r="F71" s="149"/>
      <c r="G71" s="149"/>
      <c r="H71" s="149"/>
      <c r="I71" s="149"/>
      <c r="J71" s="149"/>
      <c r="K71" s="149"/>
      <c r="L71" s="149"/>
      <c r="M71" s="149"/>
      <c r="N71" s="149"/>
      <c r="O71" s="149"/>
      <c r="P71" s="149"/>
      <c r="Q71" s="149"/>
      <c r="R71" s="149"/>
      <c r="S71" s="149"/>
      <c r="T71" s="149"/>
      <c r="U71" s="149"/>
      <c r="V71" s="149"/>
      <c r="W71" s="149"/>
      <c r="X71" s="149"/>
      <c r="Y71" s="149"/>
      <c r="Z71" s="149"/>
    </row>
    <row r="72" spans="1:26" ht="13.5" customHeight="1">
      <c r="A72" s="149"/>
      <c r="B72" s="149"/>
      <c r="C72" s="149"/>
      <c r="D72" s="149"/>
      <c r="E72" s="149"/>
      <c r="F72" s="149"/>
      <c r="G72" s="149"/>
      <c r="H72" s="149"/>
      <c r="I72" s="149"/>
      <c r="J72" s="149"/>
      <c r="K72" s="149"/>
      <c r="L72" s="149"/>
      <c r="M72" s="149"/>
      <c r="N72" s="149"/>
      <c r="O72" s="149"/>
      <c r="P72" s="149"/>
      <c r="Q72" s="149"/>
      <c r="R72" s="149"/>
      <c r="S72" s="149"/>
      <c r="T72" s="149"/>
      <c r="U72" s="149"/>
      <c r="V72" s="149"/>
      <c r="W72" s="149"/>
      <c r="X72" s="149"/>
      <c r="Y72" s="149"/>
      <c r="Z72" s="149"/>
    </row>
    <row r="73" spans="1:26" ht="13.5" customHeight="1">
      <c r="A73" s="149"/>
      <c r="B73" s="149"/>
      <c r="C73" s="149"/>
      <c r="D73" s="149"/>
      <c r="E73" s="149"/>
      <c r="F73" s="149"/>
      <c r="G73" s="149"/>
      <c r="H73" s="149"/>
      <c r="I73" s="149"/>
      <c r="J73" s="149"/>
      <c r="K73" s="149"/>
      <c r="L73" s="149"/>
      <c r="M73" s="149"/>
      <c r="N73" s="149"/>
      <c r="O73" s="149"/>
      <c r="P73" s="149"/>
      <c r="Q73" s="149"/>
      <c r="R73" s="149"/>
      <c r="S73" s="149"/>
      <c r="T73" s="149"/>
      <c r="U73" s="149"/>
      <c r="V73" s="149"/>
      <c r="W73" s="149"/>
      <c r="X73" s="149"/>
      <c r="Y73" s="149"/>
      <c r="Z73" s="149"/>
    </row>
    <row r="74" spans="1:26" ht="13.5" customHeight="1">
      <c r="A74" s="149"/>
      <c r="B74" s="149"/>
      <c r="C74" s="149"/>
      <c r="D74" s="149"/>
      <c r="E74" s="149"/>
      <c r="F74" s="149"/>
      <c r="G74" s="149"/>
      <c r="H74" s="149"/>
      <c r="I74" s="149"/>
      <c r="J74" s="149"/>
      <c r="K74" s="149"/>
      <c r="L74" s="149"/>
      <c r="M74" s="149"/>
      <c r="N74" s="149"/>
      <c r="O74" s="149"/>
      <c r="P74" s="149"/>
      <c r="Q74" s="149"/>
      <c r="R74" s="149"/>
      <c r="S74" s="149"/>
      <c r="T74" s="149"/>
      <c r="U74" s="149"/>
      <c r="V74" s="149"/>
      <c r="W74" s="149"/>
      <c r="X74" s="149"/>
      <c r="Y74" s="149"/>
      <c r="Z74" s="149"/>
    </row>
    <row r="75" spans="1:26" ht="13.5" customHeight="1">
      <c r="A75" s="149"/>
      <c r="B75" s="149"/>
      <c r="C75" s="149"/>
      <c r="D75" s="149"/>
      <c r="E75" s="149"/>
      <c r="F75" s="149"/>
      <c r="G75" s="149"/>
      <c r="H75" s="149"/>
      <c r="I75" s="149"/>
      <c r="J75" s="149"/>
      <c r="K75" s="149"/>
      <c r="L75" s="149"/>
      <c r="M75" s="149"/>
      <c r="N75" s="149"/>
      <c r="O75" s="149"/>
      <c r="P75" s="149"/>
      <c r="Q75" s="149"/>
      <c r="R75" s="149"/>
      <c r="S75" s="149"/>
      <c r="T75" s="149"/>
      <c r="U75" s="149"/>
      <c r="V75" s="149"/>
      <c r="W75" s="149"/>
      <c r="X75" s="149"/>
      <c r="Y75" s="149"/>
      <c r="Z75" s="149"/>
    </row>
    <row r="76" spans="1:26" ht="13.5" customHeight="1">
      <c r="A76" s="149"/>
      <c r="B76" s="149"/>
      <c r="C76" s="149"/>
      <c r="D76" s="149"/>
      <c r="E76" s="149"/>
      <c r="F76" s="149"/>
      <c r="G76" s="149"/>
      <c r="H76" s="149"/>
      <c r="I76" s="149"/>
      <c r="J76" s="149"/>
      <c r="K76" s="149"/>
      <c r="L76" s="149"/>
      <c r="M76" s="149"/>
      <c r="N76" s="149"/>
      <c r="O76" s="149"/>
      <c r="P76" s="149"/>
      <c r="Q76" s="149"/>
      <c r="R76" s="149"/>
      <c r="S76" s="149"/>
      <c r="T76" s="149"/>
      <c r="U76" s="149"/>
      <c r="V76" s="149"/>
      <c r="W76" s="149"/>
      <c r="X76" s="149"/>
      <c r="Y76" s="149"/>
      <c r="Z76" s="149"/>
    </row>
    <row r="77" spans="1:26" ht="13.5" customHeight="1">
      <c r="A77" s="149"/>
      <c r="B77" s="149"/>
      <c r="C77" s="149"/>
      <c r="D77" s="149"/>
      <c r="E77" s="149"/>
      <c r="F77" s="149"/>
      <c r="G77" s="149"/>
      <c r="H77" s="149"/>
      <c r="I77" s="149"/>
      <c r="J77" s="149"/>
      <c r="K77" s="149"/>
      <c r="L77" s="149"/>
      <c r="M77" s="149"/>
      <c r="N77" s="149"/>
      <c r="O77" s="149"/>
      <c r="P77" s="149"/>
      <c r="Q77" s="149"/>
      <c r="R77" s="149"/>
      <c r="S77" s="149"/>
      <c r="T77" s="149"/>
      <c r="U77" s="149"/>
      <c r="V77" s="149"/>
      <c r="W77" s="149"/>
      <c r="X77" s="149"/>
      <c r="Y77" s="149"/>
      <c r="Z77" s="149"/>
    </row>
    <row r="78" spans="1:26" ht="13.5" customHeight="1">
      <c r="A78" s="149"/>
      <c r="B78" s="149"/>
      <c r="C78" s="149"/>
      <c r="D78" s="149"/>
      <c r="E78" s="149"/>
      <c r="F78" s="149"/>
      <c r="G78" s="149"/>
      <c r="H78" s="149"/>
      <c r="I78" s="149"/>
      <c r="J78" s="149"/>
      <c r="K78" s="149"/>
      <c r="L78" s="149"/>
      <c r="M78" s="149"/>
      <c r="N78" s="149"/>
      <c r="O78" s="149"/>
      <c r="P78" s="149"/>
      <c r="Q78" s="149"/>
      <c r="R78" s="149"/>
      <c r="S78" s="149"/>
      <c r="T78" s="149"/>
      <c r="U78" s="149"/>
      <c r="V78" s="149"/>
      <c r="W78" s="149"/>
      <c r="X78" s="149"/>
      <c r="Y78" s="149"/>
      <c r="Z78" s="149"/>
    </row>
    <row r="79" spans="1:26" ht="13.5" customHeight="1">
      <c r="A79" s="149"/>
      <c r="B79" s="149"/>
      <c r="C79" s="149"/>
      <c r="D79" s="149"/>
      <c r="E79" s="149"/>
      <c r="F79" s="149"/>
      <c r="G79" s="149"/>
      <c r="H79" s="149"/>
      <c r="I79" s="149"/>
      <c r="J79" s="149"/>
      <c r="K79" s="149"/>
      <c r="L79" s="149"/>
      <c r="M79" s="149"/>
      <c r="N79" s="149"/>
      <c r="O79" s="149"/>
      <c r="P79" s="149"/>
      <c r="Q79" s="149"/>
      <c r="R79" s="149"/>
      <c r="S79" s="149"/>
      <c r="T79" s="149"/>
      <c r="U79" s="149"/>
      <c r="V79" s="149"/>
      <c r="W79" s="149"/>
      <c r="X79" s="149"/>
      <c r="Y79" s="149"/>
      <c r="Z79" s="149"/>
    </row>
    <row r="80" spans="1:26" ht="13.5" customHeight="1">
      <c r="A80" s="149"/>
      <c r="B80" s="149"/>
      <c r="C80" s="149"/>
      <c r="D80" s="149"/>
      <c r="E80" s="149"/>
      <c r="F80" s="149"/>
      <c r="G80" s="149"/>
      <c r="H80" s="149"/>
      <c r="I80" s="149"/>
      <c r="J80" s="149"/>
      <c r="K80" s="149"/>
      <c r="L80" s="149"/>
      <c r="M80" s="149"/>
      <c r="N80" s="149"/>
      <c r="O80" s="149"/>
      <c r="P80" s="149"/>
      <c r="Q80" s="149"/>
      <c r="R80" s="149"/>
      <c r="S80" s="149"/>
      <c r="T80" s="149"/>
      <c r="U80" s="149"/>
      <c r="V80" s="149"/>
      <c r="W80" s="149"/>
      <c r="X80" s="149"/>
      <c r="Y80" s="149"/>
      <c r="Z80" s="149"/>
    </row>
    <row r="81" spans="1:26" ht="13.5" customHeight="1">
      <c r="A81" s="149"/>
      <c r="B81" s="149"/>
      <c r="C81" s="149"/>
      <c r="D81" s="149"/>
      <c r="E81" s="149"/>
      <c r="F81" s="149"/>
      <c r="G81" s="149"/>
      <c r="H81" s="149"/>
      <c r="I81" s="149"/>
      <c r="J81" s="149"/>
      <c r="K81" s="149"/>
      <c r="L81" s="149"/>
      <c r="M81" s="149"/>
      <c r="N81" s="149"/>
      <c r="O81" s="149"/>
      <c r="P81" s="149"/>
      <c r="Q81" s="149"/>
      <c r="R81" s="149"/>
      <c r="S81" s="149"/>
      <c r="T81" s="149"/>
      <c r="U81" s="149"/>
      <c r="V81" s="149"/>
      <c r="W81" s="149"/>
      <c r="X81" s="149"/>
      <c r="Y81" s="149"/>
      <c r="Z81" s="149"/>
    </row>
    <row r="82" spans="1:26" ht="13.5" customHeight="1">
      <c r="A82" s="149"/>
      <c r="B82" s="149"/>
      <c r="C82" s="149"/>
      <c r="D82" s="149"/>
      <c r="E82" s="149"/>
      <c r="F82" s="149"/>
      <c r="G82" s="149"/>
      <c r="H82" s="149"/>
      <c r="I82" s="149"/>
      <c r="J82" s="149"/>
      <c r="K82" s="149"/>
      <c r="L82" s="149"/>
      <c r="M82" s="149"/>
      <c r="N82" s="149"/>
      <c r="O82" s="149"/>
      <c r="P82" s="149"/>
      <c r="Q82" s="149"/>
      <c r="R82" s="149"/>
      <c r="S82" s="149"/>
      <c r="T82" s="149"/>
      <c r="U82" s="149"/>
      <c r="V82" s="149"/>
      <c r="W82" s="149"/>
      <c r="X82" s="149"/>
      <c r="Y82" s="149"/>
      <c r="Z82" s="149"/>
    </row>
    <row r="83" spans="1:26" ht="13.5" customHeight="1">
      <c r="A83" s="149"/>
      <c r="B83" s="149"/>
      <c r="C83" s="149"/>
      <c r="D83" s="149"/>
      <c r="E83" s="149"/>
      <c r="F83" s="149"/>
      <c r="G83" s="149"/>
      <c r="H83" s="149"/>
      <c r="I83" s="149"/>
      <c r="J83" s="149"/>
      <c r="K83" s="149"/>
      <c r="L83" s="149"/>
      <c r="M83" s="149"/>
      <c r="N83" s="149"/>
      <c r="O83" s="149"/>
      <c r="P83" s="149"/>
      <c r="Q83" s="149"/>
      <c r="R83" s="149"/>
      <c r="S83" s="149"/>
      <c r="T83" s="149"/>
      <c r="U83" s="149"/>
      <c r="V83" s="149"/>
      <c r="W83" s="149"/>
      <c r="X83" s="149"/>
      <c r="Y83" s="149"/>
      <c r="Z83" s="149"/>
    </row>
    <row r="84" spans="1:26" ht="13.5" customHeight="1">
      <c r="A84" s="149"/>
      <c r="B84" s="149"/>
      <c r="C84" s="149"/>
      <c r="D84" s="149"/>
      <c r="E84" s="149"/>
      <c r="F84" s="149"/>
      <c r="G84" s="149"/>
      <c r="H84" s="149"/>
      <c r="I84" s="149"/>
      <c r="J84" s="149"/>
      <c r="K84" s="149"/>
      <c r="L84" s="149"/>
      <c r="M84" s="149"/>
      <c r="N84" s="149"/>
      <c r="O84" s="149"/>
      <c r="P84" s="149"/>
      <c r="Q84" s="149"/>
      <c r="R84" s="149"/>
      <c r="S84" s="149"/>
      <c r="T84" s="149"/>
      <c r="U84" s="149"/>
      <c r="V84" s="149"/>
      <c r="W84" s="149"/>
      <c r="X84" s="149"/>
      <c r="Y84" s="149"/>
      <c r="Z84" s="149"/>
    </row>
    <row r="85" spans="1:26" ht="13.5" customHeight="1">
      <c r="A85" s="149"/>
      <c r="B85" s="149"/>
      <c r="C85" s="149"/>
      <c r="D85" s="149"/>
      <c r="E85" s="149"/>
      <c r="F85" s="149"/>
      <c r="G85" s="149"/>
      <c r="H85" s="149"/>
      <c r="I85" s="149"/>
      <c r="J85" s="149"/>
      <c r="K85" s="149"/>
      <c r="L85" s="149"/>
      <c r="M85" s="149"/>
      <c r="N85" s="149"/>
      <c r="O85" s="149"/>
      <c r="P85" s="149"/>
      <c r="Q85" s="149"/>
      <c r="R85" s="149"/>
      <c r="S85" s="149"/>
      <c r="T85" s="149"/>
      <c r="U85" s="149"/>
      <c r="V85" s="149"/>
      <c r="W85" s="149"/>
      <c r="X85" s="149"/>
      <c r="Y85" s="149"/>
      <c r="Z85" s="149"/>
    </row>
    <row r="86" spans="1:26" ht="13.5" customHeight="1">
      <c r="A86" s="149"/>
      <c r="B86" s="149"/>
      <c r="C86" s="149"/>
      <c r="D86" s="149"/>
      <c r="E86" s="149"/>
      <c r="F86" s="149"/>
      <c r="G86" s="149"/>
      <c r="H86" s="149"/>
      <c r="I86" s="149"/>
      <c r="J86" s="149"/>
      <c r="K86" s="149"/>
      <c r="L86" s="149"/>
      <c r="M86" s="149"/>
      <c r="N86" s="149"/>
      <c r="O86" s="149"/>
      <c r="P86" s="149"/>
      <c r="Q86" s="149"/>
      <c r="R86" s="149"/>
      <c r="S86" s="149"/>
      <c r="T86" s="149"/>
      <c r="U86" s="149"/>
      <c r="V86" s="149"/>
      <c r="W86" s="149"/>
      <c r="X86" s="149"/>
      <c r="Y86" s="149"/>
      <c r="Z86" s="149"/>
    </row>
    <row r="87" spans="1:26" ht="13.5" customHeight="1">
      <c r="A87" s="149"/>
      <c r="B87" s="149"/>
      <c r="C87" s="149"/>
      <c r="D87" s="149"/>
      <c r="E87" s="149"/>
      <c r="F87" s="149"/>
      <c r="G87" s="149"/>
      <c r="H87" s="149"/>
      <c r="I87" s="149"/>
      <c r="J87" s="149"/>
      <c r="K87" s="149"/>
      <c r="L87" s="149"/>
      <c r="M87" s="149"/>
      <c r="N87" s="149"/>
      <c r="O87" s="149"/>
      <c r="P87" s="149"/>
      <c r="Q87" s="149"/>
      <c r="R87" s="149"/>
      <c r="S87" s="149"/>
      <c r="T87" s="149"/>
      <c r="U87" s="149"/>
      <c r="V87" s="149"/>
      <c r="W87" s="149"/>
      <c r="X87" s="149"/>
      <c r="Y87" s="149"/>
      <c r="Z87" s="149"/>
    </row>
    <row r="88" spans="1:26" ht="13.5" customHeight="1">
      <c r="A88" s="149"/>
      <c r="B88" s="149"/>
      <c r="C88" s="149"/>
      <c r="D88" s="149"/>
      <c r="E88" s="149"/>
      <c r="F88" s="149"/>
      <c r="G88" s="149"/>
      <c r="H88" s="149"/>
      <c r="I88" s="149"/>
      <c r="J88" s="149"/>
      <c r="K88" s="149"/>
      <c r="L88" s="149"/>
      <c r="M88" s="149"/>
      <c r="N88" s="149"/>
      <c r="O88" s="149"/>
      <c r="P88" s="149"/>
      <c r="Q88" s="149"/>
      <c r="R88" s="149"/>
      <c r="S88" s="149"/>
      <c r="T88" s="149"/>
      <c r="U88" s="149"/>
      <c r="V88" s="149"/>
      <c r="W88" s="149"/>
      <c r="X88" s="149"/>
      <c r="Y88" s="149"/>
      <c r="Z88" s="149"/>
    </row>
    <row r="89" spans="1:26" ht="13.5" customHeight="1">
      <c r="A89" s="149"/>
      <c r="B89" s="149"/>
      <c r="C89" s="149"/>
      <c r="D89" s="149"/>
      <c r="E89" s="149"/>
      <c r="F89" s="149"/>
      <c r="G89" s="149"/>
      <c r="H89" s="149"/>
      <c r="I89" s="149"/>
      <c r="J89" s="149"/>
      <c r="K89" s="149"/>
      <c r="L89" s="149"/>
      <c r="M89" s="149"/>
      <c r="N89" s="149"/>
      <c r="O89" s="149"/>
      <c r="P89" s="149"/>
      <c r="Q89" s="149"/>
      <c r="R89" s="149"/>
      <c r="S89" s="149"/>
      <c r="T89" s="149"/>
      <c r="U89" s="149"/>
      <c r="V89" s="149"/>
      <c r="W89" s="149"/>
      <c r="X89" s="149"/>
      <c r="Y89" s="149"/>
      <c r="Z89" s="149"/>
    </row>
    <row r="90" spans="1:26" ht="13.5" customHeight="1">
      <c r="A90" s="149"/>
      <c r="B90" s="149"/>
      <c r="C90" s="149"/>
      <c r="D90" s="149"/>
      <c r="E90" s="149"/>
      <c r="F90" s="149"/>
      <c r="G90" s="149"/>
      <c r="H90" s="149"/>
      <c r="I90" s="149"/>
      <c r="J90" s="149"/>
      <c r="K90" s="149"/>
      <c r="L90" s="149"/>
      <c r="M90" s="149"/>
      <c r="N90" s="149"/>
      <c r="O90" s="149"/>
      <c r="P90" s="149"/>
      <c r="Q90" s="149"/>
      <c r="R90" s="149"/>
      <c r="S90" s="149"/>
      <c r="T90" s="149"/>
      <c r="U90" s="149"/>
      <c r="V90" s="149"/>
      <c r="W90" s="149"/>
      <c r="X90" s="149"/>
      <c r="Y90" s="149"/>
      <c r="Z90" s="149"/>
    </row>
    <row r="91" spans="1:26" ht="13.5" customHeight="1">
      <c r="A91" s="149"/>
      <c r="B91" s="149"/>
      <c r="C91" s="149"/>
      <c r="D91" s="149"/>
      <c r="E91" s="149"/>
      <c r="F91" s="149"/>
      <c r="G91" s="149"/>
      <c r="H91" s="149"/>
      <c r="I91" s="149"/>
      <c r="J91" s="149"/>
      <c r="K91" s="149"/>
      <c r="L91" s="149"/>
      <c r="M91" s="149"/>
      <c r="N91" s="149"/>
      <c r="O91" s="149"/>
      <c r="P91" s="149"/>
      <c r="Q91" s="149"/>
      <c r="R91" s="149"/>
      <c r="S91" s="149"/>
      <c r="T91" s="149"/>
      <c r="U91" s="149"/>
      <c r="V91" s="149"/>
      <c r="W91" s="149"/>
      <c r="X91" s="149"/>
      <c r="Y91" s="149"/>
      <c r="Z91" s="149"/>
    </row>
    <row r="92" spans="1:26" ht="13.5" customHeight="1">
      <c r="A92" s="149"/>
      <c r="B92" s="149"/>
      <c r="C92" s="149"/>
      <c r="D92" s="149"/>
      <c r="E92" s="149"/>
      <c r="F92" s="149"/>
      <c r="G92" s="149"/>
      <c r="H92" s="149"/>
      <c r="I92" s="149"/>
      <c r="J92" s="149"/>
      <c r="K92" s="149"/>
      <c r="L92" s="149"/>
      <c r="M92" s="149"/>
      <c r="N92" s="149"/>
      <c r="O92" s="149"/>
      <c r="P92" s="149"/>
      <c r="Q92" s="149"/>
      <c r="R92" s="149"/>
      <c r="S92" s="149"/>
      <c r="T92" s="149"/>
      <c r="U92" s="149"/>
      <c r="V92" s="149"/>
      <c r="W92" s="149"/>
      <c r="X92" s="149"/>
      <c r="Y92" s="149"/>
      <c r="Z92" s="149"/>
    </row>
    <row r="93" spans="1:26" ht="13.5" customHeight="1">
      <c r="A93" s="149"/>
      <c r="B93" s="149"/>
      <c r="C93" s="149"/>
      <c r="D93" s="149"/>
      <c r="E93" s="149"/>
      <c r="F93" s="149"/>
      <c r="G93" s="149"/>
      <c r="H93" s="149"/>
      <c r="I93" s="149"/>
      <c r="J93" s="149"/>
      <c r="K93" s="149"/>
      <c r="L93" s="149"/>
      <c r="M93" s="149"/>
      <c r="N93" s="149"/>
      <c r="O93" s="149"/>
      <c r="P93" s="149"/>
      <c r="Q93" s="149"/>
      <c r="R93" s="149"/>
      <c r="S93" s="149"/>
      <c r="T93" s="149"/>
      <c r="U93" s="149"/>
      <c r="V93" s="149"/>
      <c r="W93" s="149"/>
      <c r="X93" s="149"/>
      <c r="Y93" s="149"/>
      <c r="Z93" s="149"/>
    </row>
    <row r="94" spans="1:26" ht="13.5" customHeight="1">
      <c r="A94" s="149"/>
      <c r="B94" s="149"/>
      <c r="C94" s="149"/>
      <c r="D94" s="149"/>
      <c r="E94" s="149"/>
      <c r="F94" s="149"/>
      <c r="G94" s="149"/>
      <c r="H94" s="149"/>
      <c r="I94" s="149"/>
      <c r="J94" s="149"/>
      <c r="K94" s="149"/>
      <c r="L94" s="149"/>
      <c r="M94" s="149"/>
      <c r="N94" s="149"/>
      <c r="O94" s="149"/>
      <c r="P94" s="149"/>
      <c r="Q94" s="149"/>
      <c r="R94" s="149"/>
      <c r="S94" s="149"/>
      <c r="T94" s="149"/>
      <c r="U94" s="149"/>
      <c r="V94" s="149"/>
      <c r="W94" s="149"/>
      <c r="X94" s="149"/>
      <c r="Y94" s="149"/>
      <c r="Z94" s="149"/>
    </row>
    <row r="95" spans="1:26" ht="13.5" customHeight="1">
      <c r="A95" s="149"/>
      <c r="B95" s="149"/>
      <c r="C95" s="149"/>
      <c r="D95" s="149"/>
      <c r="E95" s="149"/>
      <c r="F95" s="149"/>
      <c r="G95" s="149"/>
      <c r="H95" s="149"/>
      <c r="I95" s="149"/>
      <c r="J95" s="149"/>
      <c r="K95" s="149"/>
      <c r="L95" s="149"/>
      <c r="M95" s="149"/>
      <c r="N95" s="149"/>
      <c r="O95" s="149"/>
      <c r="P95" s="149"/>
      <c r="Q95" s="149"/>
      <c r="R95" s="149"/>
      <c r="S95" s="149"/>
      <c r="T95" s="149"/>
      <c r="U95" s="149"/>
      <c r="V95" s="149"/>
      <c r="W95" s="149"/>
      <c r="X95" s="149"/>
      <c r="Y95" s="149"/>
      <c r="Z95" s="149"/>
    </row>
    <row r="96" spans="1:26" ht="13.5" customHeight="1">
      <c r="A96" s="149"/>
      <c r="B96" s="149"/>
      <c r="C96" s="149"/>
      <c r="D96" s="149"/>
      <c r="E96" s="149"/>
      <c r="F96" s="149"/>
      <c r="G96" s="149"/>
      <c r="H96" s="149"/>
      <c r="I96" s="149"/>
      <c r="J96" s="149"/>
      <c r="K96" s="149"/>
      <c r="L96" s="149"/>
      <c r="M96" s="149"/>
      <c r="N96" s="149"/>
      <c r="O96" s="149"/>
      <c r="P96" s="149"/>
      <c r="Q96" s="149"/>
      <c r="R96" s="149"/>
      <c r="S96" s="149"/>
      <c r="T96" s="149"/>
      <c r="U96" s="149"/>
      <c r="V96" s="149"/>
      <c r="W96" s="149"/>
      <c r="X96" s="149"/>
      <c r="Y96" s="149"/>
      <c r="Z96" s="149"/>
    </row>
    <row r="97" spans="1:26" ht="13.5" customHeight="1">
      <c r="A97" s="149"/>
      <c r="B97" s="149"/>
      <c r="C97" s="149"/>
      <c r="D97" s="149"/>
      <c r="E97" s="149"/>
      <c r="F97" s="149"/>
      <c r="G97" s="149"/>
      <c r="H97" s="149"/>
      <c r="I97" s="149"/>
      <c r="J97" s="149"/>
      <c r="K97" s="149"/>
      <c r="L97" s="149"/>
      <c r="M97" s="149"/>
      <c r="N97" s="149"/>
      <c r="O97" s="149"/>
      <c r="P97" s="149"/>
      <c r="Q97" s="149"/>
      <c r="R97" s="149"/>
      <c r="S97" s="149"/>
      <c r="T97" s="149"/>
      <c r="U97" s="149"/>
      <c r="V97" s="149"/>
      <c r="W97" s="149"/>
      <c r="X97" s="149"/>
      <c r="Y97" s="149"/>
      <c r="Z97" s="149"/>
    </row>
    <row r="98" spans="1:26" ht="13.5" customHeight="1">
      <c r="A98" s="149"/>
      <c r="B98" s="149"/>
      <c r="C98" s="149"/>
      <c r="D98" s="149"/>
      <c r="E98" s="149"/>
      <c r="F98" s="149"/>
      <c r="G98" s="149"/>
      <c r="H98" s="149"/>
      <c r="I98" s="149"/>
      <c r="J98" s="149"/>
      <c r="K98" s="149"/>
      <c r="L98" s="149"/>
      <c r="M98" s="149"/>
      <c r="N98" s="149"/>
      <c r="O98" s="149"/>
      <c r="P98" s="149"/>
      <c r="Q98" s="149"/>
      <c r="R98" s="149"/>
      <c r="S98" s="149"/>
      <c r="T98" s="149"/>
      <c r="U98" s="149"/>
      <c r="V98" s="149"/>
      <c r="W98" s="149"/>
      <c r="X98" s="149"/>
      <c r="Y98" s="149"/>
      <c r="Z98" s="149"/>
    </row>
    <row r="99" spans="1:26" ht="13.5" customHeight="1">
      <c r="A99" s="149"/>
      <c r="B99" s="149"/>
      <c r="C99" s="149"/>
      <c r="D99" s="149"/>
      <c r="E99" s="149"/>
      <c r="F99" s="149"/>
      <c r="G99" s="149"/>
      <c r="H99" s="149"/>
      <c r="I99" s="149"/>
      <c r="J99" s="149"/>
      <c r="K99" s="149"/>
      <c r="L99" s="149"/>
      <c r="M99" s="149"/>
      <c r="N99" s="149"/>
      <c r="O99" s="149"/>
      <c r="P99" s="149"/>
      <c r="Q99" s="149"/>
      <c r="R99" s="149"/>
      <c r="S99" s="149"/>
      <c r="T99" s="149"/>
      <c r="U99" s="149"/>
      <c r="V99" s="149"/>
      <c r="W99" s="149"/>
      <c r="X99" s="149"/>
      <c r="Y99" s="149"/>
      <c r="Z99" s="149"/>
    </row>
    <row r="100" spans="1:26" ht="13.5" customHeight="1">
      <c r="A100" s="149"/>
      <c r="B100" s="149"/>
      <c r="C100" s="149"/>
      <c r="D100" s="149"/>
      <c r="E100" s="149"/>
      <c r="F100" s="149"/>
      <c r="G100" s="149"/>
      <c r="H100" s="149"/>
      <c r="I100" s="149"/>
      <c r="J100" s="149"/>
      <c r="K100" s="149"/>
      <c r="L100" s="149"/>
      <c r="M100" s="149"/>
      <c r="N100" s="149"/>
      <c r="O100" s="149"/>
      <c r="P100" s="149"/>
      <c r="Q100" s="149"/>
      <c r="R100" s="149"/>
      <c r="S100" s="149"/>
      <c r="T100" s="149"/>
      <c r="U100" s="149"/>
      <c r="V100" s="149"/>
      <c r="W100" s="149"/>
      <c r="X100" s="149"/>
      <c r="Y100" s="149"/>
      <c r="Z100" s="149"/>
    </row>
    <row r="101" spans="1:26" ht="13.5" customHeight="1">
      <c r="A101" s="149"/>
      <c r="B101" s="149"/>
      <c r="C101" s="149"/>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row>
    <row r="102" spans="1:26" ht="13.5" customHeight="1">
      <c r="A102" s="149"/>
      <c r="B102" s="149"/>
      <c r="C102" s="149"/>
      <c r="D102" s="149"/>
      <c r="E102" s="149"/>
      <c r="F102" s="149"/>
      <c r="G102" s="149"/>
      <c r="H102" s="149"/>
      <c r="I102" s="149"/>
      <c r="J102" s="149"/>
      <c r="K102" s="149"/>
      <c r="L102" s="149"/>
      <c r="M102" s="149"/>
      <c r="N102" s="149"/>
      <c r="O102" s="149"/>
      <c r="P102" s="149"/>
      <c r="Q102" s="149"/>
      <c r="R102" s="149"/>
      <c r="S102" s="149"/>
      <c r="T102" s="149"/>
      <c r="U102" s="149"/>
      <c r="V102" s="149"/>
      <c r="W102" s="149"/>
      <c r="X102" s="149"/>
      <c r="Y102" s="149"/>
      <c r="Z102" s="149"/>
    </row>
    <row r="103" spans="1:26" ht="13.5" customHeight="1">
      <c r="A103" s="149"/>
      <c r="B103" s="149"/>
      <c r="C103" s="149"/>
      <c r="D103" s="149"/>
      <c r="E103" s="149"/>
      <c r="F103" s="149"/>
      <c r="G103" s="149"/>
      <c r="H103" s="149"/>
      <c r="I103" s="149"/>
      <c r="J103" s="149"/>
      <c r="K103" s="149"/>
      <c r="L103" s="149"/>
      <c r="M103" s="149"/>
      <c r="N103" s="149"/>
      <c r="O103" s="149"/>
      <c r="P103" s="149"/>
      <c r="Q103" s="149"/>
      <c r="R103" s="149"/>
      <c r="S103" s="149"/>
      <c r="T103" s="149"/>
      <c r="U103" s="149"/>
      <c r="V103" s="149"/>
      <c r="W103" s="149"/>
      <c r="X103" s="149"/>
      <c r="Y103" s="149"/>
      <c r="Z103" s="149"/>
    </row>
    <row r="104" spans="1:26" ht="13.5" customHeight="1">
      <c r="A104" s="149"/>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row>
    <row r="105" spans="1:26" ht="13.5" customHeight="1">
      <c r="A105" s="149"/>
      <c r="B105" s="149"/>
      <c r="C105" s="149"/>
      <c r="D105" s="149"/>
      <c r="E105" s="149"/>
      <c r="F105" s="149"/>
      <c r="G105" s="149"/>
      <c r="H105" s="149"/>
      <c r="I105" s="149"/>
      <c r="J105" s="149"/>
      <c r="K105" s="149"/>
      <c r="L105" s="149"/>
      <c r="M105" s="149"/>
      <c r="N105" s="149"/>
      <c r="O105" s="149"/>
      <c r="P105" s="149"/>
      <c r="Q105" s="149"/>
      <c r="R105" s="149"/>
      <c r="S105" s="149"/>
      <c r="T105" s="149"/>
      <c r="U105" s="149"/>
      <c r="V105" s="149"/>
      <c r="W105" s="149"/>
      <c r="X105" s="149"/>
      <c r="Y105" s="149"/>
      <c r="Z105" s="149"/>
    </row>
    <row r="106" spans="1:26" ht="13.5" customHeight="1">
      <c r="A106" s="149"/>
      <c r="B106" s="149"/>
      <c r="C106" s="149"/>
      <c r="D106" s="149"/>
      <c r="E106" s="149"/>
      <c r="F106" s="149"/>
      <c r="G106" s="149"/>
      <c r="H106" s="149"/>
      <c r="I106" s="149"/>
      <c r="J106" s="149"/>
      <c r="K106" s="149"/>
      <c r="L106" s="149"/>
      <c r="M106" s="149"/>
      <c r="N106" s="149"/>
      <c r="O106" s="149"/>
      <c r="P106" s="149"/>
      <c r="Q106" s="149"/>
      <c r="R106" s="149"/>
      <c r="S106" s="149"/>
      <c r="T106" s="149"/>
      <c r="U106" s="149"/>
      <c r="V106" s="149"/>
      <c r="W106" s="149"/>
      <c r="X106" s="149"/>
      <c r="Y106" s="149"/>
      <c r="Z106" s="149"/>
    </row>
    <row r="107" spans="1:26" ht="13.5" customHeight="1">
      <c r="A107" s="149"/>
      <c r="B107" s="149"/>
      <c r="C107" s="149"/>
      <c r="D107" s="149"/>
      <c r="E107" s="149"/>
      <c r="F107" s="149"/>
      <c r="G107" s="149"/>
      <c r="H107" s="149"/>
      <c r="I107" s="149"/>
      <c r="J107" s="149"/>
      <c r="K107" s="149"/>
      <c r="L107" s="149"/>
      <c r="M107" s="149"/>
      <c r="N107" s="149"/>
      <c r="O107" s="149"/>
      <c r="P107" s="149"/>
      <c r="Q107" s="149"/>
      <c r="R107" s="149"/>
      <c r="S107" s="149"/>
      <c r="T107" s="149"/>
      <c r="U107" s="149"/>
      <c r="V107" s="149"/>
      <c r="W107" s="149"/>
      <c r="X107" s="149"/>
      <c r="Y107" s="149"/>
      <c r="Z107" s="149"/>
    </row>
    <row r="108" spans="1:26" ht="13.5" customHeight="1">
      <c r="A108" s="149"/>
      <c r="B108" s="149"/>
      <c r="C108" s="149"/>
      <c r="D108" s="149"/>
      <c r="E108" s="149"/>
      <c r="F108" s="149"/>
      <c r="G108" s="149"/>
      <c r="H108" s="149"/>
      <c r="I108" s="149"/>
      <c r="J108" s="149"/>
      <c r="K108" s="149"/>
      <c r="L108" s="149"/>
      <c r="M108" s="149"/>
      <c r="N108" s="149"/>
      <c r="O108" s="149"/>
      <c r="P108" s="149"/>
      <c r="Q108" s="149"/>
      <c r="R108" s="149"/>
      <c r="S108" s="149"/>
      <c r="T108" s="149"/>
      <c r="U108" s="149"/>
      <c r="V108" s="149"/>
      <c r="W108" s="149"/>
      <c r="X108" s="149"/>
      <c r="Y108" s="149"/>
      <c r="Z108" s="149"/>
    </row>
    <row r="109" spans="1:26" ht="13.5" customHeight="1">
      <c r="A109" s="149"/>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row>
    <row r="110" spans="1:26" ht="13.5" customHeight="1">
      <c r="A110" s="149"/>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row>
    <row r="111" spans="1:26" ht="13.5" customHeight="1">
      <c r="A111" s="149"/>
      <c r="B111" s="149"/>
      <c r="C111" s="149"/>
      <c r="D111" s="149"/>
      <c r="E111" s="149"/>
      <c r="F111" s="149"/>
      <c r="G111" s="149"/>
      <c r="H111" s="149"/>
      <c r="I111" s="149"/>
      <c r="J111" s="149"/>
      <c r="K111" s="149"/>
      <c r="L111" s="149"/>
      <c r="M111" s="149"/>
      <c r="N111" s="149"/>
      <c r="O111" s="149"/>
      <c r="P111" s="149"/>
      <c r="Q111" s="149"/>
      <c r="R111" s="149"/>
      <c r="S111" s="149"/>
      <c r="T111" s="149"/>
      <c r="U111" s="149"/>
      <c r="V111" s="149"/>
      <c r="W111" s="149"/>
      <c r="X111" s="149"/>
      <c r="Y111" s="149"/>
      <c r="Z111" s="149"/>
    </row>
    <row r="112" spans="1:26" ht="13.5" customHeight="1">
      <c r="A112" s="149"/>
      <c r="B112" s="149"/>
      <c r="C112" s="149"/>
      <c r="D112" s="149"/>
      <c r="E112" s="149"/>
      <c r="F112" s="149"/>
      <c r="G112" s="149"/>
      <c r="H112" s="149"/>
      <c r="I112" s="149"/>
      <c r="J112" s="149"/>
      <c r="K112" s="149"/>
      <c r="L112" s="149"/>
      <c r="M112" s="149"/>
      <c r="N112" s="149"/>
      <c r="O112" s="149"/>
      <c r="P112" s="149"/>
      <c r="Q112" s="149"/>
      <c r="R112" s="149"/>
      <c r="S112" s="149"/>
      <c r="T112" s="149"/>
      <c r="U112" s="149"/>
      <c r="V112" s="149"/>
      <c r="W112" s="149"/>
      <c r="X112" s="149"/>
      <c r="Y112" s="149"/>
      <c r="Z112" s="149"/>
    </row>
    <row r="113" spans="1:26" ht="13.5" customHeight="1">
      <c r="A113" s="149"/>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row>
    <row r="114" spans="1:26" ht="13.5" customHeight="1">
      <c r="A114" s="149"/>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row>
    <row r="115" spans="1:26" ht="13.5" customHeight="1">
      <c r="A115" s="149"/>
      <c r="B115" s="149"/>
      <c r="C115" s="149"/>
      <c r="D115" s="149"/>
      <c r="E115" s="149"/>
      <c r="F115" s="149"/>
      <c r="G115" s="149"/>
      <c r="H115" s="149"/>
      <c r="I115" s="149"/>
      <c r="J115" s="149"/>
      <c r="K115" s="149"/>
      <c r="L115" s="149"/>
      <c r="M115" s="149"/>
      <c r="N115" s="149"/>
      <c r="O115" s="149"/>
      <c r="P115" s="149"/>
      <c r="Q115" s="149"/>
      <c r="R115" s="149"/>
      <c r="S115" s="149"/>
      <c r="T115" s="149"/>
      <c r="U115" s="149"/>
      <c r="V115" s="149"/>
      <c r="W115" s="149"/>
      <c r="X115" s="149"/>
      <c r="Y115" s="149"/>
      <c r="Z115" s="149"/>
    </row>
    <row r="116" spans="1:26" ht="13.5" customHeight="1">
      <c r="A116" s="149"/>
      <c r="B116" s="149"/>
      <c r="C116" s="149"/>
      <c r="D116" s="149"/>
      <c r="E116" s="149"/>
      <c r="F116" s="149"/>
      <c r="G116" s="149"/>
      <c r="H116" s="149"/>
      <c r="I116" s="149"/>
      <c r="J116" s="149"/>
      <c r="K116" s="149"/>
      <c r="L116" s="149"/>
      <c r="M116" s="149"/>
      <c r="N116" s="149"/>
      <c r="O116" s="149"/>
      <c r="P116" s="149"/>
      <c r="Q116" s="149"/>
      <c r="R116" s="149"/>
      <c r="S116" s="149"/>
      <c r="T116" s="149"/>
      <c r="U116" s="149"/>
      <c r="V116" s="149"/>
      <c r="W116" s="149"/>
      <c r="X116" s="149"/>
      <c r="Y116" s="149"/>
      <c r="Z116" s="149"/>
    </row>
    <row r="117" spans="1:26" ht="13.5" customHeight="1">
      <c r="A117" s="149"/>
      <c r="B117" s="149"/>
      <c r="C117" s="149"/>
      <c r="D117" s="149"/>
      <c r="E117" s="149"/>
      <c r="F117" s="149"/>
      <c r="G117" s="149"/>
      <c r="H117" s="149"/>
      <c r="I117" s="149"/>
      <c r="J117" s="149"/>
      <c r="K117" s="149"/>
      <c r="L117" s="149"/>
      <c r="M117" s="149"/>
      <c r="N117" s="149"/>
      <c r="O117" s="149"/>
      <c r="P117" s="149"/>
      <c r="Q117" s="149"/>
      <c r="R117" s="149"/>
      <c r="S117" s="149"/>
      <c r="T117" s="149"/>
      <c r="U117" s="149"/>
      <c r="V117" s="149"/>
      <c r="W117" s="149"/>
      <c r="X117" s="149"/>
      <c r="Y117" s="149"/>
      <c r="Z117" s="149"/>
    </row>
    <row r="118" spans="1:26" ht="13.5" customHeight="1">
      <c r="A118" s="149"/>
      <c r="B118" s="149"/>
      <c r="C118" s="149"/>
      <c r="D118" s="149"/>
      <c r="E118" s="149"/>
      <c r="F118" s="149"/>
      <c r="G118" s="149"/>
      <c r="H118" s="149"/>
      <c r="I118" s="149"/>
      <c r="J118" s="149"/>
      <c r="K118" s="149"/>
      <c r="L118" s="149"/>
      <c r="M118" s="149"/>
      <c r="N118" s="149"/>
      <c r="O118" s="149"/>
      <c r="P118" s="149"/>
      <c r="Q118" s="149"/>
      <c r="R118" s="149"/>
      <c r="S118" s="149"/>
      <c r="T118" s="149"/>
      <c r="U118" s="149"/>
      <c r="V118" s="149"/>
      <c r="W118" s="149"/>
      <c r="X118" s="149"/>
      <c r="Y118" s="149"/>
      <c r="Z118" s="149"/>
    </row>
    <row r="119" spans="1:26" ht="13.5" customHeight="1">
      <c r="A119" s="149"/>
      <c r="B119" s="149"/>
      <c r="C119" s="149"/>
      <c r="D119" s="149"/>
      <c r="E119" s="149"/>
      <c r="F119" s="149"/>
      <c r="G119" s="149"/>
      <c r="H119" s="149"/>
      <c r="I119" s="149"/>
      <c r="J119" s="149"/>
      <c r="K119" s="149"/>
      <c r="L119" s="149"/>
      <c r="M119" s="149"/>
      <c r="N119" s="149"/>
      <c r="O119" s="149"/>
      <c r="P119" s="149"/>
      <c r="Q119" s="149"/>
      <c r="R119" s="149"/>
      <c r="S119" s="149"/>
      <c r="T119" s="149"/>
      <c r="U119" s="149"/>
      <c r="V119" s="149"/>
      <c r="W119" s="149"/>
      <c r="X119" s="149"/>
      <c r="Y119" s="149"/>
      <c r="Z119" s="149"/>
    </row>
    <row r="120" spans="1:26" ht="13.5" customHeight="1">
      <c r="A120" s="149"/>
      <c r="B120" s="149"/>
      <c r="C120" s="149"/>
      <c r="D120" s="149"/>
      <c r="E120" s="149"/>
      <c r="F120" s="149"/>
      <c r="G120" s="149"/>
      <c r="H120" s="149"/>
      <c r="I120" s="149"/>
      <c r="J120" s="149"/>
      <c r="K120" s="149"/>
      <c r="L120" s="149"/>
      <c r="M120" s="149"/>
      <c r="N120" s="149"/>
      <c r="O120" s="149"/>
      <c r="P120" s="149"/>
      <c r="Q120" s="149"/>
      <c r="R120" s="149"/>
      <c r="S120" s="149"/>
      <c r="T120" s="149"/>
      <c r="U120" s="149"/>
      <c r="V120" s="149"/>
      <c r="W120" s="149"/>
      <c r="X120" s="149"/>
      <c r="Y120" s="149"/>
      <c r="Z120" s="149"/>
    </row>
    <row r="121" spans="1:26" ht="13.5" customHeight="1">
      <c r="A121" s="149"/>
      <c r="B121" s="149"/>
      <c r="C121" s="149"/>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row>
    <row r="122" spans="1:26" ht="13.5" customHeight="1">
      <c r="A122" s="149"/>
      <c r="B122" s="149"/>
      <c r="C122" s="149"/>
      <c r="D122" s="149"/>
      <c r="E122" s="149"/>
      <c r="F122" s="149"/>
      <c r="G122" s="149"/>
      <c r="H122" s="149"/>
      <c r="I122" s="149"/>
      <c r="J122" s="149"/>
      <c r="K122" s="149"/>
      <c r="L122" s="149"/>
      <c r="M122" s="149"/>
      <c r="N122" s="149"/>
      <c r="O122" s="149"/>
      <c r="P122" s="149"/>
      <c r="Q122" s="149"/>
      <c r="R122" s="149"/>
      <c r="S122" s="149"/>
      <c r="T122" s="149"/>
      <c r="U122" s="149"/>
      <c r="V122" s="149"/>
      <c r="W122" s="149"/>
      <c r="X122" s="149"/>
      <c r="Y122" s="149"/>
      <c r="Z122" s="149"/>
    </row>
    <row r="123" spans="1:26" ht="13.5" customHeight="1">
      <c r="A123" s="149"/>
      <c r="B123" s="149"/>
      <c r="C123" s="149"/>
      <c r="D123" s="149"/>
      <c r="E123" s="149"/>
      <c r="F123" s="149"/>
      <c r="G123" s="149"/>
      <c r="H123" s="149"/>
      <c r="I123" s="149"/>
      <c r="J123" s="149"/>
      <c r="K123" s="149"/>
      <c r="L123" s="149"/>
      <c r="M123" s="149"/>
      <c r="N123" s="149"/>
      <c r="O123" s="149"/>
      <c r="P123" s="149"/>
      <c r="Q123" s="149"/>
      <c r="R123" s="149"/>
      <c r="S123" s="149"/>
      <c r="T123" s="149"/>
      <c r="U123" s="149"/>
      <c r="V123" s="149"/>
      <c r="W123" s="149"/>
      <c r="X123" s="149"/>
      <c r="Y123" s="149"/>
      <c r="Z123" s="149"/>
    </row>
    <row r="124" spans="1:26" ht="13.5" customHeight="1">
      <c r="A124" s="149"/>
      <c r="B124" s="149"/>
      <c r="C124" s="149"/>
      <c r="D124" s="149"/>
      <c r="E124" s="149"/>
      <c r="F124" s="149"/>
      <c r="G124" s="149"/>
      <c r="H124" s="149"/>
      <c r="I124" s="149"/>
      <c r="J124" s="149"/>
      <c r="K124" s="149"/>
      <c r="L124" s="149"/>
      <c r="M124" s="149"/>
      <c r="N124" s="149"/>
      <c r="O124" s="149"/>
      <c r="P124" s="149"/>
      <c r="Q124" s="149"/>
      <c r="R124" s="149"/>
      <c r="S124" s="149"/>
      <c r="T124" s="149"/>
      <c r="U124" s="149"/>
      <c r="V124" s="149"/>
      <c r="W124" s="149"/>
      <c r="X124" s="149"/>
      <c r="Y124" s="149"/>
      <c r="Z124" s="149"/>
    </row>
    <row r="125" spans="1:26" ht="13.5" customHeight="1">
      <c r="A125" s="149"/>
      <c r="B125" s="149"/>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row>
    <row r="126" spans="1:26" ht="13.5" customHeight="1">
      <c r="A126" s="149"/>
      <c r="B126" s="149"/>
      <c r="C126" s="149"/>
      <c r="D126" s="149"/>
      <c r="E126" s="149"/>
      <c r="F126" s="149"/>
      <c r="G126" s="149"/>
      <c r="H126" s="149"/>
      <c r="I126" s="149"/>
      <c r="J126" s="149"/>
      <c r="K126" s="149"/>
      <c r="L126" s="149"/>
      <c r="M126" s="149"/>
      <c r="N126" s="149"/>
      <c r="O126" s="149"/>
      <c r="P126" s="149"/>
      <c r="Q126" s="149"/>
      <c r="R126" s="149"/>
      <c r="S126" s="149"/>
      <c r="T126" s="149"/>
      <c r="U126" s="149"/>
      <c r="V126" s="149"/>
      <c r="W126" s="149"/>
      <c r="X126" s="149"/>
      <c r="Y126" s="149"/>
      <c r="Z126" s="149"/>
    </row>
    <row r="127" spans="1:26" ht="13.5" customHeight="1">
      <c r="A127" s="149"/>
      <c r="B127" s="149"/>
      <c r="C127" s="149"/>
      <c r="D127" s="149"/>
      <c r="E127" s="149"/>
      <c r="F127" s="149"/>
      <c r="G127" s="149"/>
      <c r="H127" s="149"/>
      <c r="I127" s="149"/>
      <c r="J127" s="149"/>
      <c r="K127" s="149"/>
      <c r="L127" s="149"/>
      <c r="M127" s="149"/>
      <c r="N127" s="149"/>
      <c r="O127" s="149"/>
      <c r="P127" s="149"/>
      <c r="Q127" s="149"/>
      <c r="R127" s="149"/>
      <c r="S127" s="149"/>
      <c r="T127" s="149"/>
      <c r="U127" s="149"/>
      <c r="V127" s="149"/>
      <c r="W127" s="149"/>
      <c r="X127" s="149"/>
      <c r="Y127" s="149"/>
      <c r="Z127" s="149"/>
    </row>
    <row r="128" spans="1:26" ht="13.5" customHeight="1">
      <c r="A128" s="149"/>
      <c r="B128" s="149"/>
      <c r="C128" s="149"/>
      <c r="D128" s="149"/>
      <c r="E128" s="149"/>
      <c r="F128" s="149"/>
      <c r="G128" s="149"/>
      <c r="H128" s="149"/>
      <c r="I128" s="149"/>
      <c r="J128" s="149"/>
      <c r="K128" s="149"/>
      <c r="L128" s="149"/>
      <c r="M128" s="149"/>
      <c r="N128" s="149"/>
      <c r="O128" s="149"/>
      <c r="P128" s="149"/>
      <c r="Q128" s="149"/>
      <c r="R128" s="149"/>
      <c r="S128" s="149"/>
      <c r="T128" s="149"/>
      <c r="U128" s="149"/>
      <c r="V128" s="149"/>
      <c r="W128" s="149"/>
      <c r="X128" s="149"/>
      <c r="Y128" s="149"/>
      <c r="Z128" s="149"/>
    </row>
    <row r="129" spans="1:26" ht="13.5" customHeight="1">
      <c r="A129" s="149"/>
      <c r="B129" s="149"/>
      <c r="C129" s="149"/>
      <c r="D129" s="149"/>
      <c r="E129" s="149"/>
      <c r="F129" s="149"/>
      <c r="G129" s="149"/>
      <c r="H129" s="149"/>
      <c r="I129" s="149"/>
      <c r="J129" s="149"/>
      <c r="K129" s="149"/>
      <c r="L129" s="149"/>
      <c r="M129" s="149"/>
      <c r="N129" s="149"/>
      <c r="O129" s="149"/>
      <c r="P129" s="149"/>
      <c r="Q129" s="149"/>
      <c r="R129" s="149"/>
      <c r="S129" s="149"/>
      <c r="T129" s="149"/>
      <c r="U129" s="149"/>
      <c r="V129" s="149"/>
      <c r="W129" s="149"/>
      <c r="X129" s="149"/>
      <c r="Y129" s="149"/>
      <c r="Z129" s="149"/>
    </row>
    <row r="130" spans="1:26" ht="13.5" customHeight="1">
      <c r="A130" s="149"/>
      <c r="B130" s="149"/>
      <c r="C130" s="149"/>
      <c r="D130" s="149"/>
      <c r="E130" s="149"/>
      <c r="F130" s="149"/>
      <c r="G130" s="149"/>
      <c r="H130" s="149"/>
      <c r="I130" s="149"/>
      <c r="J130" s="149"/>
      <c r="K130" s="149"/>
      <c r="L130" s="149"/>
      <c r="M130" s="149"/>
      <c r="N130" s="149"/>
      <c r="O130" s="149"/>
      <c r="P130" s="149"/>
      <c r="Q130" s="149"/>
      <c r="R130" s="149"/>
      <c r="S130" s="149"/>
      <c r="T130" s="149"/>
      <c r="U130" s="149"/>
      <c r="V130" s="149"/>
      <c r="W130" s="149"/>
      <c r="X130" s="149"/>
      <c r="Y130" s="149"/>
      <c r="Z130" s="149"/>
    </row>
    <row r="131" spans="1:26" ht="13.5" customHeight="1">
      <c r="A131" s="149"/>
      <c r="B131" s="149"/>
      <c r="C131" s="149"/>
      <c r="D131" s="149"/>
      <c r="E131" s="149"/>
      <c r="F131" s="149"/>
      <c r="G131" s="149"/>
      <c r="H131" s="149"/>
      <c r="I131" s="149"/>
      <c r="J131" s="149"/>
      <c r="K131" s="149"/>
      <c r="L131" s="149"/>
      <c r="M131" s="149"/>
      <c r="N131" s="149"/>
      <c r="O131" s="149"/>
      <c r="P131" s="149"/>
      <c r="Q131" s="149"/>
      <c r="R131" s="149"/>
      <c r="S131" s="149"/>
      <c r="T131" s="149"/>
      <c r="U131" s="149"/>
      <c r="V131" s="149"/>
      <c r="W131" s="149"/>
      <c r="X131" s="149"/>
      <c r="Y131" s="149"/>
      <c r="Z131" s="149"/>
    </row>
    <row r="132" spans="1:26" ht="13.5" customHeight="1">
      <c r="A132" s="149"/>
      <c r="B132" s="149"/>
      <c r="C132" s="149"/>
      <c r="D132" s="149"/>
      <c r="E132" s="149"/>
      <c r="F132" s="149"/>
      <c r="G132" s="149"/>
      <c r="H132" s="149"/>
      <c r="I132" s="149"/>
      <c r="J132" s="149"/>
      <c r="K132" s="149"/>
      <c r="L132" s="149"/>
      <c r="M132" s="149"/>
      <c r="N132" s="149"/>
      <c r="O132" s="149"/>
      <c r="P132" s="149"/>
      <c r="Q132" s="149"/>
      <c r="R132" s="149"/>
      <c r="S132" s="149"/>
      <c r="T132" s="149"/>
      <c r="U132" s="149"/>
      <c r="V132" s="149"/>
      <c r="W132" s="149"/>
      <c r="X132" s="149"/>
      <c r="Y132" s="149"/>
      <c r="Z132" s="149"/>
    </row>
    <row r="133" spans="1:26" ht="13.5" customHeight="1">
      <c r="A133" s="149"/>
      <c r="B133" s="149"/>
      <c r="C133" s="149"/>
      <c r="D133" s="149"/>
      <c r="E133" s="149"/>
      <c r="F133" s="149"/>
      <c r="G133" s="149"/>
      <c r="H133" s="149"/>
      <c r="I133" s="149"/>
      <c r="J133" s="149"/>
      <c r="K133" s="149"/>
      <c r="L133" s="149"/>
      <c r="M133" s="149"/>
      <c r="N133" s="149"/>
      <c r="O133" s="149"/>
      <c r="P133" s="149"/>
      <c r="Q133" s="149"/>
      <c r="R133" s="149"/>
      <c r="S133" s="149"/>
      <c r="T133" s="149"/>
      <c r="U133" s="149"/>
      <c r="V133" s="149"/>
      <c r="W133" s="149"/>
      <c r="X133" s="149"/>
      <c r="Y133" s="149"/>
      <c r="Z133" s="149"/>
    </row>
    <row r="134" spans="1:26" ht="13.5" customHeight="1">
      <c r="A134" s="149"/>
      <c r="B134" s="149"/>
      <c r="C134" s="149"/>
      <c r="D134" s="149"/>
      <c r="E134" s="149"/>
      <c r="F134" s="149"/>
      <c r="G134" s="149"/>
      <c r="H134" s="149"/>
      <c r="I134" s="149"/>
      <c r="J134" s="149"/>
      <c r="K134" s="149"/>
      <c r="L134" s="149"/>
      <c r="M134" s="149"/>
      <c r="N134" s="149"/>
      <c r="O134" s="149"/>
      <c r="P134" s="149"/>
      <c r="Q134" s="149"/>
      <c r="R134" s="149"/>
      <c r="S134" s="149"/>
      <c r="T134" s="149"/>
      <c r="U134" s="149"/>
      <c r="V134" s="149"/>
      <c r="W134" s="149"/>
      <c r="X134" s="149"/>
      <c r="Y134" s="149"/>
      <c r="Z134" s="149"/>
    </row>
    <row r="135" spans="1:26" ht="13.5" customHeight="1">
      <c r="A135" s="149"/>
      <c r="B135" s="149"/>
      <c r="C135" s="149"/>
      <c r="D135" s="149"/>
      <c r="E135" s="149"/>
      <c r="F135" s="149"/>
      <c r="G135" s="149"/>
      <c r="H135" s="149"/>
      <c r="I135" s="149"/>
      <c r="J135" s="149"/>
      <c r="K135" s="149"/>
      <c r="L135" s="149"/>
      <c r="M135" s="149"/>
      <c r="N135" s="149"/>
      <c r="O135" s="149"/>
      <c r="P135" s="149"/>
      <c r="Q135" s="149"/>
      <c r="R135" s="149"/>
      <c r="S135" s="149"/>
      <c r="T135" s="149"/>
      <c r="U135" s="149"/>
      <c r="V135" s="149"/>
      <c r="W135" s="149"/>
      <c r="X135" s="149"/>
      <c r="Y135" s="149"/>
      <c r="Z135" s="149"/>
    </row>
    <row r="136" spans="1:26" ht="13.5" customHeight="1">
      <c r="A136" s="149"/>
      <c r="B136" s="149"/>
      <c r="C136" s="149"/>
      <c r="D136" s="149"/>
      <c r="E136" s="149"/>
      <c r="F136" s="149"/>
      <c r="G136" s="149"/>
      <c r="H136" s="149"/>
      <c r="I136" s="149"/>
      <c r="J136" s="149"/>
      <c r="K136" s="149"/>
      <c r="L136" s="149"/>
      <c r="M136" s="149"/>
      <c r="N136" s="149"/>
      <c r="O136" s="149"/>
      <c r="P136" s="149"/>
      <c r="Q136" s="149"/>
      <c r="R136" s="149"/>
      <c r="S136" s="149"/>
      <c r="T136" s="149"/>
      <c r="U136" s="149"/>
      <c r="V136" s="149"/>
      <c r="W136" s="149"/>
      <c r="X136" s="149"/>
      <c r="Y136" s="149"/>
      <c r="Z136" s="149"/>
    </row>
    <row r="137" spans="1:26" ht="13.5" customHeight="1">
      <c r="A137" s="149"/>
      <c r="B137" s="149"/>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row>
    <row r="138" spans="1:26" ht="13.5" customHeight="1">
      <c r="A138" s="149"/>
      <c r="B138" s="149"/>
      <c r="C138" s="149"/>
      <c r="D138" s="149"/>
      <c r="E138" s="149"/>
      <c r="F138" s="149"/>
      <c r="G138" s="149"/>
      <c r="H138" s="149"/>
      <c r="I138" s="149"/>
      <c r="J138" s="149"/>
      <c r="K138" s="149"/>
      <c r="L138" s="149"/>
      <c r="M138" s="149"/>
      <c r="N138" s="149"/>
      <c r="O138" s="149"/>
      <c r="P138" s="149"/>
      <c r="Q138" s="149"/>
      <c r="R138" s="149"/>
      <c r="S138" s="149"/>
      <c r="T138" s="149"/>
      <c r="U138" s="149"/>
      <c r="V138" s="149"/>
      <c r="W138" s="149"/>
      <c r="X138" s="149"/>
      <c r="Y138" s="149"/>
      <c r="Z138" s="149"/>
    </row>
    <row r="139" spans="1:26" ht="13.5" customHeight="1">
      <c r="A139" s="149"/>
      <c r="B139" s="149"/>
      <c r="C139" s="149"/>
      <c r="D139" s="149"/>
      <c r="E139" s="149"/>
      <c r="F139" s="149"/>
      <c r="G139" s="149"/>
      <c r="H139" s="149"/>
      <c r="I139" s="149"/>
      <c r="J139" s="149"/>
      <c r="K139" s="149"/>
      <c r="L139" s="149"/>
      <c r="M139" s="149"/>
      <c r="N139" s="149"/>
      <c r="O139" s="149"/>
      <c r="P139" s="149"/>
      <c r="Q139" s="149"/>
      <c r="R139" s="149"/>
      <c r="S139" s="149"/>
      <c r="T139" s="149"/>
      <c r="U139" s="149"/>
      <c r="V139" s="149"/>
      <c r="W139" s="149"/>
      <c r="X139" s="149"/>
      <c r="Y139" s="149"/>
      <c r="Z139" s="149"/>
    </row>
    <row r="140" spans="1:26" ht="13.5" customHeight="1">
      <c r="A140" s="149"/>
      <c r="B140" s="149"/>
      <c r="C140" s="149"/>
      <c r="D140" s="149"/>
      <c r="E140" s="149"/>
      <c r="F140" s="149"/>
      <c r="G140" s="149"/>
      <c r="H140" s="149"/>
      <c r="I140" s="149"/>
      <c r="J140" s="149"/>
      <c r="K140" s="149"/>
      <c r="L140" s="149"/>
      <c r="M140" s="149"/>
      <c r="N140" s="149"/>
      <c r="O140" s="149"/>
      <c r="P140" s="149"/>
      <c r="Q140" s="149"/>
      <c r="R140" s="149"/>
      <c r="S140" s="149"/>
      <c r="T140" s="149"/>
      <c r="U140" s="149"/>
      <c r="V140" s="149"/>
      <c r="W140" s="149"/>
      <c r="X140" s="149"/>
      <c r="Y140" s="149"/>
      <c r="Z140" s="149"/>
    </row>
    <row r="141" spans="1:26" ht="13.5" customHeight="1">
      <c r="A141" s="149"/>
      <c r="B141" s="149"/>
      <c r="C141" s="149"/>
      <c r="D141" s="149"/>
      <c r="E141" s="149"/>
      <c r="F141" s="149"/>
      <c r="G141" s="149"/>
      <c r="H141" s="149"/>
      <c r="I141" s="149"/>
      <c r="J141" s="149"/>
      <c r="K141" s="149"/>
      <c r="L141" s="149"/>
      <c r="M141" s="149"/>
      <c r="N141" s="149"/>
      <c r="O141" s="149"/>
      <c r="P141" s="149"/>
      <c r="Q141" s="149"/>
      <c r="R141" s="149"/>
      <c r="S141" s="149"/>
      <c r="T141" s="149"/>
      <c r="U141" s="149"/>
      <c r="V141" s="149"/>
      <c r="W141" s="149"/>
      <c r="X141" s="149"/>
      <c r="Y141" s="149"/>
      <c r="Z141" s="149"/>
    </row>
    <row r="142" spans="1:26" ht="13.5" customHeight="1">
      <c r="A142" s="149"/>
      <c r="B142" s="149"/>
      <c r="C142" s="149"/>
      <c r="D142" s="149"/>
      <c r="E142" s="149"/>
      <c r="F142" s="149"/>
      <c r="G142" s="149"/>
      <c r="H142" s="149"/>
      <c r="I142" s="149"/>
      <c r="J142" s="149"/>
      <c r="K142" s="149"/>
      <c r="L142" s="149"/>
      <c r="M142" s="149"/>
      <c r="N142" s="149"/>
      <c r="O142" s="149"/>
      <c r="P142" s="149"/>
      <c r="Q142" s="149"/>
      <c r="R142" s="149"/>
      <c r="S142" s="149"/>
      <c r="T142" s="149"/>
      <c r="U142" s="149"/>
      <c r="V142" s="149"/>
      <c r="W142" s="149"/>
      <c r="X142" s="149"/>
      <c r="Y142" s="149"/>
      <c r="Z142" s="149"/>
    </row>
    <row r="143" spans="1:26" ht="13.5" customHeight="1">
      <c r="A143" s="149"/>
      <c r="B143" s="149"/>
      <c r="C143" s="149"/>
      <c r="D143" s="149"/>
      <c r="E143" s="149"/>
      <c r="F143" s="149"/>
      <c r="G143" s="149"/>
      <c r="H143" s="149"/>
      <c r="I143" s="149"/>
      <c r="J143" s="149"/>
      <c r="K143" s="149"/>
      <c r="L143" s="149"/>
      <c r="M143" s="149"/>
      <c r="N143" s="149"/>
      <c r="O143" s="149"/>
      <c r="P143" s="149"/>
      <c r="Q143" s="149"/>
      <c r="R143" s="149"/>
      <c r="S143" s="149"/>
      <c r="T143" s="149"/>
      <c r="U143" s="149"/>
      <c r="V143" s="149"/>
      <c r="W143" s="149"/>
      <c r="X143" s="149"/>
      <c r="Y143" s="149"/>
      <c r="Z143" s="149"/>
    </row>
    <row r="144" spans="1:26" ht="13.5" customHeight="1">
      <c r="A144" s="149"/>
      <c r="B144" s="149"/>
      <c r="C144" s="149"/>
      <c r="D144" s="149"/>
      <c r="E144" s="149"/>
      <c r="F144" s="149"/>
      <c r="G144" s="149"/>
      <c r="H144" s="149"/>
      <c r="I144" s="149"/>
      <c r="J144" s="149"/>
      <c r="K144" s="149"/>
      <c r="L144" s="149"/>
      <c r="M144" s="149"/>
      <c r="N144" s="149"/>
      <c r="O144" s="149"/>
      <c r="P144" s="149"/>
      <c r="Q144" s="149"/>
      <c r="R144" s="149"/>
      <c r="S144" s="149"/>
      <c r="T144" s="149"/>
      <c r="U144" s="149"/>
      <c r="V144" s="149"/>
      <c r="W144" s="149"/>
      <c r="X144" s="149"/>
      <c r="Y144" s="149"/>
      <c r="Z144" s="149"/>
    </row>
    <row r="145" spans="1:26" ht="13.5" customHeight="1">
      <c r="A145" s="149"/>
      <c r="B145" s="149"/>
      <c r="C145" s="149"/>
      <c r="D145" s="149"/>
      <c r="E145" s="149"/>
      <c r="F145" s="149"/>
      <c r="G145" s="149"/>
      <c r="H145" s="149"/>
      <c r="I145" s="149"/>
      <c r="J145" s="149"/>
      <c r="K145" s="149"/>
      <c r="L145" s="149"/>
      <c r="M145" s="149"/>
      <c r="N145" s="149"/>
      <c r="O145" s="149"/>
      <c r="P145" s="149"/>
      <c r="Q145" s="149"/>
      <c r="R145" s="149"/>
      <c r="S145" s="149"/>
      <c r="T145" s="149"/>
      <c r="U145" s="149"/>
      <c r="V145" s="149"/>
      <c r="W145" s="149"/>
      <c r="X145" s="149"/>
      <c r="Y145" s="149"/>
      <c r="Z145" s="149"/>
    </row>
    <row r="146" spans="1:26" ht="13.5" customHeight="1">
      <c r="A146" s="149"/>
      <c r="B146" s="149"/>
      <c r="C146" s="149"/>
      <c r="D146" s="149"/>
      <c r="E146" s="149"/>
      <c r="F146" s="149"/>
      <c r="G146" s="149"/>
      <c r="H146" s="149"/>
      <c r="I146" s="149"/>
      <c r="J146" s="149"/>
      <c r="K146" s="149"/>
      <c r="L146" s="149"/>
      <c r="M146" s="149"/>
      <c r="N146" s="149"/>
      <c r="O146" s="149"/>
      <c r="P146" s="149"/>
      <c r="Q146" s="149"/>
      <c r="R146" s="149"/>
      <c r="S146" s="149"/>
      <c r="T146" s="149"/>
      <c r="U146" s="149"/>
      <c r="V146" s="149"/>
      <c r="W146" s="149"/>
      <c r="X146" s="149"/>
      <c r="Y146" s="149"/>
      <c r="Z146" s="149"/>
    </row>
    <row r="147" spans="1:26" ht="13.5" customHeight="1">
      <c r="A147" s="149"/>
      <c r="B147" s="149"/>
      <c r="C147" s="149"/>
      <c r="D147" s="149"/>
      <c r="E147" s="149"/>
      <c r="F147" s="149"/>
      <c r="G147" s="149"/>
      <c r="H147" s="149"/>
      <c r="I147" s="149"/>
      <c r="J147" s="149"/>
      <c r="K147" s="149"/>
      <c r="L147" s="149"/>
      <c r="M147" s="149"/>
      <c r="N147" s="149"/>
      <c r="O147" s="149"/>
      <c r="P147" s="149"/>
      <c r="Q147" s="149"/>
      <c r="R147" s="149"/>
      <c r="S147" s="149"/>
      <c r="T147" s="149"/>
      <c r="U147" s="149"/>
      <c r="V147" s="149"/>
      <c r="W147" s="149"/>
      <c r="X147" s="149"/>
      <c r="Y147" s="149"/>
      <c r="Z147" s="149"/>
    </row>
    <row r="148" spans="1:26" ht="13.5" customHeight="1">
      <c r="A148" s="149"/>
      <c r="B148" s="149"/>
      <c r="C148" s="149"/>
      <c r="D148" s="149"/>
      <c r="E148" s="149"/>
      <c r="F148" s="149"/>
      <c r="G148" s="149"/>
      <c r="H148" s="149"/>
      <c r="I148" s="149"/>
      <c r="J148" s="149"/>
      <c r="K148" s="149"/>
      <c r="L148" s="149"/>
      <c r="M148" s="149"/>
      <c r="N148" s="149"/>
      <c r="O148" s="149"/>
      <c r="P148" s="149"/>
      <c r="Q148" s="149"/>
      <c r="R148" s="149"/>
      <c r="S148" s="149"/>
      <c r="T148" s="149"/>
      <c r="U148" s="149"/>
      <c r="V148" s="149"/>
      <c r="W148" s="149"/>
      <c r="X148" s="149"/>
      <c r="Y148" s="149"/>
      <c r="Z148" s="149"/>
    </row>
    <row r="149" spans="1:26" ht="13.5" customHeight="1">
      <c r="A149" s="149"/>
      <c r="B149" s="149"/>
      <c r="C149" s="149"/>
      <c r="D149" s="149"/>
      <c r="E149" s="149"/>
      <c r="F149" s="149"/>
      <c r="G149" s="149"/>
      <c r="H149" s="149"/>
      <c r="I149" s="149"/>
      <c r="J149" s="149"/>
      <c r="K149" s="149"/>
      <c r="L149" s="149"/>
      <c r="M149" s="149"/>
      <c r="N149" s="149"/>
      <c r="O149" s="149"/>
      <c r="P149" s="149"/>
      <c r="Q149" s="149"/>
      <c r="R149" s="149"/>
      <c r="S149" s="149"/>
      <c r="T149" s="149"/>
      <c r="U149" s="149"/>
      <c r="V149" s="149"/>
      <c r="W149" s="149"/>
      <c r="X149" s="149"/>
      <c r="Y149" s="149"/>
      <c r="Z149" s="149"/>
    </row>
    <row r="150" spans="1:26" ht="13.5" customHeight="1">
      <c r="A150" s="149"/>
      <c r="B150" s="149"/>
      <c r="C150" s="149"/>
      <c r="D150" s="149"/>
      <c r="E150" s="149"/>
      <c r="F150" s="149"/>
      <c r="G150" s="149"/>
      <c r="H150" s="149"/>
      <c r="I150" s="149"/>
      <c r="J150" s="149"/>
      <c r="K150" s="149"/>
      <c r="L150" s="149"/>
      <c r="M150" s="149"/>
      <c r="N150" s="149"/>
      <c r="O150" s="149"/>
      <c r="P150" s="149"/>
      <c r="Q150" s="149"/>
      <c r="R150" s="149"/>
      <c r="S150" s="149"/>
      <c r="T150" s="149"/>
      <c r="U150" s="149"/>
      <c r="V150" s="149"/>
      <c r="W150" s="149"/>
      <c r="X150" s="149"/>
      <c r="Y150" s="149"/>
      <c r="Z150" s="149"/>
    </row>
    <row r="151" spans="1:26" ht="13.5" customHeight="1">
      <c r="A151" s="149"/>
      <c r="B151" s="149"/>
      <c r="C151" s="149"/>
      <c r="D151" s="149"/>
      <c r="E151" s="149"/>
      <c r="F151" s="149"/>
      <c r="G151" s="149"/>
      <c r="H151" s="149"/>
      <c r="I151" s="149"/>
      <c r="J151" s="149"/>
      <c r="K151" s="149"/>
      <c r="L151" s="149"/>
      <c r="M151" s="149"/>
      <c r="N151" s="149"/>
      <c r="O151" s="149"/>
      <c r="P151" s="149"/>
      <c r="Q151" s="149"/>
      <c r="R151" s="149"/>
      <c r="S151" s="149"/>
      <c r="T151" s="149"/>
      <c r="U151" s="149"/>
      <c r="V151" s="149"/>
      <c r="W151" s="149"/>
      <c r="X151" s="149"/>
      <c r="Y151" s="149"/>
      <c r="Z151" s="149"/>
    </row>
    <row r="152" spans="1:26" ht="13.5" customHeight="1">
      <c r="A152" s="149"/>
      <c r="B152" s="149"/>
      <c r="C152" s="149"/>
      <c r="D152" s="149"/>
      <c r="E152" s="149"/>
      <c r="F152" s="149"/>
      <c r="G152" s="149"/>
      <c r="H152" s="149"/>
      <c r="I152" s="149"/>
      <c r="J152" s="149"/>
      <c r="K152" s="149"/>
      <c r="L152" s="149"/>
      <c r="M152" s="149"/>
      <c r="N152" s="149"/>
      <c r="O152" s="149"/>
      <c r="P152" s="149"/>
      <c r="Q152" s="149"/>
      <c r="R152" s="149"/>
      <c r="S152" s="149"/>
      <c r="T152" s="149"/>
      <c r="U152" s="149"/>
      <c r="V152" s="149"/>
      <c r="W152" s="149"/>
      <c r="X152" s="149"/>
      <c r="Y152" s="149"/>
      <c r="Z152" s="149"/>
    </row>
    <row r="153" spans="1:26" ht="13.5" customHeight="1">
      <c r="A153" s="149"/>
      <c r="B153" s="149"/>
      <c r="C153" s="149"/>
      <c r="D153" s="149"/>
      <c r="E153" s="149"/>
      <c r="F153" s="149"/>
      <c r="G153" s="149"/>
      <c r="H153" s="149"/>
      <c r="I153" s="149"/>
      <c r="J153" s="149"/>
      <c r="K153" s="149"/>
      <c r="L153" s="149"/>
      <c r="M153" s="149"/>
      <c r="N153" s="149"/>
      <c r="O153" s="149"/>
      <c r="P153" s="149"/>
      <c r="Q153" s="149"/>
      <c r="R153" s="149"/>
      <c r="S153" s="149"/>
      <c r="T153" s="149"/>
      <c r="U153" s="149"/>
      <c r="V153" s="149"/>
      <c r="W153" s="149"/>
      <c r="X153" s="149"/>
      <c r="Y153" s="149"/>
      <c r="Z153" s="149"/>
    </row>
    <row r="154" spans="1:26" ht="13.5" customHeight="1">
      <c r="A154" s="149"/>
      <c r="B154" s="149"/>
      <c r="C154" s="149"/>
      <c r="D154" s="149"/>
      <c r="E154" s="149"/>
      <c r="F154" s="149"/>
      <c r="G154" s="149"/>
      <c r="H154" s="149"/>
      <c r="I154" s="149"/>
      <c r="J154" s="149"/>
      <c r="K154" s="149"/>
      <c r="L154" s="149"/>
      <c r="M154" s="149"/>
      <c r="N154" s="149"/>
      <c r="O154" s="149"/>
      <c r="P154" s="149"/>
      <c r="Q154" s="149"/>
      <c r="R154" s="149"/>
      <c r="S154" s="149"/>
      <c r="T154" s="149"/>
      <c r="U154" s="149"/>
      <c r="V154" s="149"/>
      <c r="W154" s="149"/>
      <c r="X154" s="149"/>
      <c r="Y154" s="149"/>
      <c r="Z154" s="149"/>
    </row>
    <row r="155" spans="1:26" ht="13.5" customHeight="1">
      <c r="A155" s="149"/>
      <c r="B155" s="149"/>
      <c r="C155" s="149"/>
      <c r="D155" s="149"/>
      <c r="E155" s="149"/>
      <c r="F155" s="149"/>
      <c r="G155" s="149"/>
      <c r="H155" s="149"/>
      <c r="I155" s="149"/>
      <c r="J155" s="149"/>
      <c r="K155" s="149"/>
      <c r="L155" s="149"/>
      <c r="M155" s="149"/>
      <c r="N155" s="149"/>
      <c r="O155" s="149"/>
      <c r="P155" s="149"/>
      <c r="Q155" s="149"/>
      <c r="R155" s="149"/>
      <c r="S155" s="149"/>
      <c r="T155" s="149"/>
      <c r="U155" s="149"/>
      <c r="V155" s="149"/>
      <c r="W155" s="149"/>
      <c r="X155" s="149"/>
      <c r="Y155" s="149"/>
      <c r="Z155" s="149"/>
    </row>
    <row r="156" spans="1:26" ht="13.5" customHeight="1">
      <c r="A156" s="149"/>
      <c r="B156" s="149"/>
      <c r="C156" s="149"/>
      <c r="D156" s="149"/>
      <c r="E156" s="149"/>
      <c r="F156" s="149"/>
      <c r="G156" s="149"/>
      <c r="H156" s="149"/>
      <c r="I156" s="149"/>
      <c r="J156" s="149"/>
      <c r="K156" s="149"/>
      <c r="L156" s="149"/>
      <c r="M156" s="149"/>
      <c r="N156" s="149"/>
      <c r="O156" s="149"/>
      <c r="P156" s="149"/>
      <c r="Q156" s="149"/>
      <c r="R156" s="149"/>
      <c r="S156" s="149"/>
      <c r="T156" s="149"/>
      <c r="U156" s="149"/>
      <c r="V156" s="149"/>
      <c r="W156" s="149"/>
      <c r="X156" s="149"/>
      <c r="Y156" s="149"/>
      <c r="Z156" s="149"/>
    </row>
    <row r="157" spans="1:26" ht="13.5" customHeight="1">
      <c r="A157" s="149"/>
      <c r="B157" s="149"/>
      <c r="C157" s="149"/>
      <c r="D157" s="149"/>
      <c r="E157" s="149"/>
      <c r="F157" s="149"/>
      <c r="G157" s="149"/>
      <c r="H157" s="149"/>
      <c r="I157" s="149"/>
      <c r="J157" s="149"/>
      <c r="K157" s="149"/>
      <c r="L157" s="149"/>
      <c r="M157" s="149"/>
      <c r="N157" s="149"/>
      <c r="O157" s="149"/>
      <c r="P157" s="149"/>
      <c r="Q157" s="149"/>
      <c r="R157" s="149"/>
      <c r="S157" s="149"/>
      <c r="T157" s="149"/>
      <c r="U157" s="149"/>
      <c r="V157" s="149"/>
      <c r="W157" s="149"/>
      <c r="X157" s="149"/>
      <c r="Y157" s="149"/>
      <c r="Z157" s="149"/>
    </row>
    <row r="158" spans="1:26" ht="13.5" customHeight="1">
      <c r="A158" s="149"/>
      <c r="B158" s="149"/>
      <c r="C158" s="149"/>
      <c r="D158" s="149"/>
      <c r="E158" s="149"/>
      <c r="F158" s="149"/>
      <c r="G158" s="149"/>
      <c r="H158" s="149"/>
      <c r="I158" s="149"/>
      <c r="J158" s="149"/>
      <c r="K158" s="149"/>
      <c r="L158" s="149"/>
      <c r="M158" s="149"/>
      <c r="N158" s="149"/>
      <c r="O158" s="149"/>
      <c r="P158" s="149"/>
      <c r="Q158" s="149"/>
      <c r="R158" s="149"/>
      <c r="S158" s="149"/>
      <c r="T158" s="149"/>
      <c r="U158" s="149"/>
      <c r="V158" s="149"/>
      <c r="W158" s="149"/>
      <c r="X158" s="149"/>
      <c r="Y158" s="149"/>
      <c r="Z158" s="149"/>
    </row>
    <row r="159" spans="1:26" ht="13.5" customHeight="1">
      <c r="A159" s="149"/>
      <c r="B159" s="149"/>
      <c r="C159" s="149"/>
      <c r="D159" s="149"/>
      <c r="E159" s="149"/>
      <c r="F159" s="149"/>
      <c r="G159" s="149"/>
      <c r="H159" s="149"/>
      <c r="I159" s="149"/>
      <c r="J159" s="149"/>
      <c r="K159" s="149"/>
      <c r="L159" s="149"/>
      <c r="M159" s="149"/>
      <c r="N159" s="149"/>
      <c r="O159" s="149"/>
      <c r="P159" s="149"/>
      <c r="Q159" s="149"/>
      <c r="R159" s="149"/>
      <c r="S159" s="149"/>
      <c r="T159" s="149"/>
      <c r="U159" s="149"/>
      <c r="V159" s="149"/>
      <c r="W159" s="149"/>
      <c r="X159" s="149"/>
      <c r="Y159" s="149"/>
      <c r="Z159" s="149"/>
    </row>
    <row r="160" spans="1:26" ht="13.5" customHeight="1">
      <c r="A160" s="149"/>
      <c r="B160" s="149"/>
      <c r="C160" s="149"/>
      <c r="D160" s="149"/>
      <c r="E160" s="149"/>
      <c r="F160" s="149"/>
      <c r="G160" s="149"/>
      <c r="H160" s="149"/>
      <c r="I160" s="149"/>
      <c r="J160" s="149"/>
      <c r="K160" s="149"/>
      <c r="L160" s="149"/>
      <c r="M160" s="149"/>
      <c r="N160" s="149"/>
      <c r="O160" s="149"/>
      <c r="P160" s="149"/>
      <c r="Q160" s="149"/>
      <c r="R160" s="149"/>
      <c r="S160" s="149"/>
      <c r="T160" s="149"/>
      <c r="U160" s="149"/>
      <c r="V160" s="149"/>
      <c r="W160" s="149"/>
      <c r="X160" s="149"/>
      <c r="Y160" s="149"/>
      <c r="Z160" s="149"/>
    </row>
    <row r="161" spans="1:26" ht="13.5" customHeight="1">
      <c r="A161" s="149"/>
      <c r="B161" s="149"/>
      <c r="C161" s="149"/>
      <c r="D161" s="149"/>
      <c r="E161" s="149"/>
      <c r="F161" s="149"/>
      <c r="G161" s="149"/>
      <c r="H161" s="149"/>
      <c r="I161" s="149"/>
      <c r="J161" s="149"/>
      <c r="K161" s="149"/>
      <c r="L161" s="149"/>
      <c r="M161" s="149"/>
      <c r="N161" s="149"/>
      <c r="O161" s="149"/>
      <c r="P161" s="149"/>
      <c r="Q161" s="149"/>
      <c r="R161" s="149"/>
      <c r="S161" s="149"/>
      <c r="T161" s="149"/>
      <c r="U161" s="149"/>
      <c r="V161" s="149"/>
      <c r="W161" s="149"/>
      <c r="X161" s="149"/>
      <c r="Y161" s="149"/>
      <c r="Z161" s="149"/>
    </row>
    <row r="162" spans="1:26" ht="13.5" customHeight="1">
      <c r="A162" s="149"/>
      <c r="B162" s="149"/>
      <c r="C162" s="149"/>
      <c r="D162" s="149"/>
      <c r="E162" s="149"/>
      <c r="F162" s="149"/>
      <c r="G162" s="149"/>
      <c r="H162" s="149"/>
      <c r="I162" s="149"/>
      <c r="J162" s="149"/>
      <c r="K162" s="149"/>
      <c r="L162" s="149"/>
      <c r="M162" s="149"/>
      <c r="N162" s="149"/>
      <c r="O162" s="149"/>
      <c r="P162" s="149"/>
      <c r="Q162" s="149"/>
      <c r="R162" s="149"/>
      <c r="S162" s="149"/>
      <c r="T162" s="149"/>
      <c r="U162" s="149"/>
      <c r="V162" s="149"/>
      <c r="W162" s="149"/>
      <c r="X162" s="149"/>
      <c r="Y162" s="149"/>
      <c r="Z162" s="149"/>
    </row>
    <row r="163" spans="1:26" ht="13.5" customHeight="1">
      <c r="A163" s="149"/>
      <c r="B163" s="149"/>
      <c r="C163" s="149"/>
      <c r="D163" s="149"/>
      <c r="E163" s="149"/>
      <c r="F163" s="149"/>
      <c r="G163" s="149"/>
      <c r="H163" s="149"/>
      <c r="I163" s="149"/>
      <c r="J163" s="149"/>
      <c r="K163" s="149"/>
      <c r="L163" s="149"/>
      <c r="M163" s="149"/>
      <c r="N163" s="149"/>
      <c r="O163" s="149"/>
      <c r="P163" s="149"/>
      <c r="Q163" s="149"/>
      <c r="R163" s="149"/>
      <c r="S163" s="149"/>
      <c r="T163" s="149"/>
      <c r="U163" s="149"/>
      <c r="V163" s="149"/>
      <c r="W163" s="149"/>
      <c r="X163" s="149"/>
      <c r="Y163" s="149"/>
      <c r="Z163" s="149"/>
    </row>
    <row r="164" spans="1:26" ht="13.5" customHeight="1">
      <c r="A164" s="149"/>
      <c r="B164" s="149"/>
      <c r="C164" s="149"/>
      <c r="D164" s="149"/>
      <c r="E164" s="149"/>
      <c r="F164" s="149"/>
      <c r="G164" s="149"/>
      <c r="H164" s="149"/>
      <c r="I164" s="149"/>
      <c r="J164" s="149"/>
      <c r="K164" s="149"/>
      <c r="L164" s="149"/>
      <c r="M164" s="149"/>
      <c r="N164" s="149"/>
      <c r="O164" s="149"/>
      <c r="P164" s="149"/>
      <c r="Q164" s="149"/>
      <c r="R164" s="149"/>
      <c r="S164" s="149"/>
      <c r="T164" s="149"/>
      <c r="U164" s="149"/>
      <c r="V164" s="149"/>
      <c r="W164" s="149"/>
      <c r="X164" s="149"/>
      <c r="Y164" s="149"/>
      <c r="Z164" s="149"/>
    </row>
    <row r="165" spans="1:26" ht="13.5" customHeight="1">
      <c r="A165" s="149"/>
      <c r="B165" s="149"/>
      <c r="C165" s="149"/>
      <c r="D165" s="149"/>
      <c r="E165" s="149"/>
      <c r="F165" s="149"/>
      <c r="G165" s="149"/>
      <c r="H165" s="149"/>
      <c r="I165" s="149"/>
      <c r="J165" s="149"/>
      <c r="K165" s="149"/>
      <c r="L165" s="149"/>
      <c r="M165" s="149"/>
      <c r="N165" s="149"/>
      <c r="O165" s="149"/>
      <c r="P165" s="149"/>
      <c r="Q165" s="149"/>
      <c r="R165" s="149"/>
      <c r="S165" s="149"/>
      <c r="T165" s="149"/>
      <c r="U165" s="149"/>
      <c r="V165" s="149"/>
      <c r="W165" s="149"/>
      <c r="X165" s="149"/>
      <c r="Y165" s="149"/>
      <c r="Z165" s="149"/>
    </row>
    <row r="166" spans="1:26" ht="13.5" customHeight="1">
      <c r="A166" s="149"/>
      <c r="B166" s="149"/>
      <c r="C166" s="149"/>
      <c r="D166" s="149"/>
      <c r="E166" s="149"/>
      <c r="F166" s="149"/>
      <c r="G166" s="149"/>
      <c r="H166" s="149"/>
      <c r="I166" s="149"/>
      <c r="J166" s="149"/>
      <c r="K166" s="149"/>
      <c r="L166" s="149"/>
      <c r="M166" s="149"/>
      <c r="N166" s="149"/>
      <c r="O166" s="149"/>
      <c r="P166" s="149"/>
      <c r="Q166" s="149"/>
      <c r="R166" s="149"/>
      <c r="S166" s="149"/>
      <c r="T166" s="149"/>
      <c r="U166" s="149"/>
      <c r="V166" s="149"/>
      <c r="W166" s="149"/>
      <c r="X166" s="149"/>
      <c r="Y166" s="149"/>
      <c r="Z166" s="149"/>
    </row>
    <row r="167" spans="1:26" ht="13.5" customHeight="1">
      <c r="A167" s="149"/>
      <c r="B167" s="149"/>
      <c r="C167" s="149"/>
      <c r="D167" s="149"/>
      <c r="E167" s="149"/>
      <c r="F167" s="149"/>
      <c r="G167" s="149"/>
      <c r="H167" s="149"/>
      <c r="I167" s="149"/>
      <c r="J167" s="149"/>
      <c r="K167" s="149"/>
      <c r="L167" s="149"/>
      <c r="M167" s="149"/>
      <c r="N167" s="149"/>
      <c r="O167" s="149"/>
      <c r="P167" s="149"/>
      <c r="Q167" s="149"/>
      <c r="R167" s="149"/>
      <c r="S167" s="149"/>
      <c r="T167" s="149"/>
      <c r="U167" s="149"/>
      <c r="V167" s="149"/>
      <c r="W167" s="149"/>
      <c r="X167" s="149"/>
      <c r="Y167" s="149"/>
      <c r="Z167" s="149"/>
    </row>
    <row r="168" spans="1:26" ht="13.5" customHeight="1">
      <c r="A168" s="149"/>
      <c r="B168" s="149"/>
      <c r="C168" s="149"/>
      <c r="D168" s="149"/>
      <c r="E168" s="149"/>
      <c r="F168" s="149"/>
      <c r="G168" s="149"/>
      <c r="H168" s="149"/>
      <c r="I168" s="149"/>
      <c r="J168" s="149"/>
      <c r="K168" s="149"/>
      <c r="L168" s="149"/>
      <c r="M168" s="149"/>
      <c r="N168" s="149"/>
      <c r="O168" s="149"/>
      <c r="P168" s="149"/>
      <c r="Q168" s="149"/>
      <c r="R168" s="149"/>
      <c r="S168" s="149"/>
      <c r="T168" s="149"/>
      <c r="U168" s="149"/>
      <c r="V168" s="149"/>
      <c r="W168" s="149"/>
      <c r="X168" s="149"/>
      <c r="Y168" s="149"/>
      <c r="Z168" s="149"/>
    </row>
    <row r="169" spans="1:26" ht="13.5" customHeight="1">
      <c r="A169" s="149"/>
      <c r="B169" s="149"/>
      <c r="C169" s="149"/>
      <c r="D169" s="149"/>
      <c r="E169" s="149"/>
      <c r="F169" s="149"/>
      <c r="G169" s="149"/>
      <c r="H169" s="149"/>
      <c r="I169" s="149"/>
      <c r="J169" s="149"/>
      <c r="K169" s="149"/>
      <c r="L169" s="149"/>
      <c r="M169" s="149"/>
      <c r="N169" s="149"/>
      <c r="O169" s="149"/>
      <c r="P169" s="149"/>
      <c r="Q169" s="149"/>
      <c r="R169" s="149"/>
      <c r="S169" s="149"/>
      <c r="T169" s="149"/>
      <c r="U169" s="149"/>
      <c r="V169" s="149"/>
      <c r="W169" s="149"/>
      <c r="X169" s="149"/>
      <c r="Y169" s="149"/>
      <c r="Z169" s="149"/>
    </row>
    <row r="170" spans="1:26" ht="13.5" customHeight="1">
      <c r="A170" s="149"/>
      <c r="B170" s="149"/>
      <c r="C170" s="149"/>
      <c r="D170" s="149"/>
      <c r="E170" s="149"/>
      <c r="F170" s="149"/>
      <c r="G170" s="149"/>
      <c r="H170" s="149"/>
      <c r="I170" s="149"/>
      <c r="J170" s="149"/>
      <c r="K170" s="149"/>
      <c r="L170" s="149"/>
      <c r="M170" s="149"/>
      <c r="N170" s="149"/>
      <c r="O170" s="149"/>
      <c r="P170" s="149"/>
      <c r="Q170" s="149"/>
      <c r="R170" s="149"/>
      <c r="S170" s="149"/>
      <c r="T170" s="149"/>
      <c r="U170" s="149"/>
      <c r="V170" s="149"/>
      <c r="W170" s="149"/>
      <c r="X170" s="149"/>
      <c r="Y170" s="149"/>
      <c r="Z170" s="149"/>
    </row>
    <row r="171" spans="1:26" ht="13.5" customHeight="1">
      <c r="A171" s="149"/>
      <c r="B171" s="149"/>
      <c r="C171" s="149"/>
      <c r="D171" s="149"/>
      <c r="E171" s="149"/>
      <c r="F171" s="149"/>
      <c r="G171" s="149"/>
      <c r="H171" s="149"/>
      <c r="I171" s="149"/>
      <c r="J171" s="149"/>
      <c r="K171" s="149"/>
      <c r="L171" s="149"/>
      <c r="M171" s="149"/>
      <c r="N171" s="149"/>
      <c r="O171" s="149"/>
      <c r="P171" s="149"/>
      <c r="Q171" s="149"/>
      <c r="R171" s="149"/>
      <c r="S171" s="149"/>
      <c r="T171" s="149"/>
      <c r="U171" s="149"/>
      <c r="V171" s="149"/>
      <c r="W171" s="149"/>
      <c r="X171" s="149"/>
      <c r="Y171" s="149"/>
      <c r="Z171" s="149"/>
    </row>
    <row r="172" spans="1:26" ht="13.5" customHeight="1">
      <c r="A172" s="149"/>
      <c r="B172" s="149"/>
      <c r="C172" s="149"/>
      <c r="D172" s="149"/>
      <c r="E172" s="149"/>
      <c r="F172" s="149"/>
      <c r="G172" s="149"/>
      <c r="H172" s="149"/>
      <c r="I172" s="149"/>
      <c r="J172" s="149"/>
      <c r="K172" s="149"/>
      <c r="L172" s="149"/>
      <c r="M172" s="149"/>
      <c r="N172" s="149"/>
      <c r="O172" s="149"/>
      <c r="P172" s="149"/>
      <c r="Q172" s="149"/>
      <c r="R172" s="149"/>
      <c r="S172" s="149"/>
      <c r="T172" s="149"/>
      <c r="U172" s="149"/>
      <c r="V172" s="149"/>
      <c r="W172" s="149"/>
      <c r="X172" s="149"/>
      <c r="Y172" s="149"/>
      <c r="Z172" s="149"/>
    </row>
    <row r="173" spans="1:26" ht="13.5" customHeight="1">
      <c r="A173" s="149"/>
      <c r="B173" s="149"/>
      <c r="C173" s="149"/>
      <c r="D173" s="149"/>
      <c r="E173" s="149"/>
      <c r="F173" s="149"/>
      <c r="G173" s="149"/>
      <c r="H173" s="149"/>
      <c r="I173" s="149"/>
      <c r="J173" s="149"/>
      <c r="K173" s="149"/>
      <c r="L173" s="149"/>
      <c r="M173" s="149"/>
      <c r="N173" s="149"/>
      <c r="O173" s="149"/>
      <c r="P173" s="149"/>
      <c r="Q173" s="149"/>
      <c r="R173" s="149"/>
      <c r="S173" s="149"/>
      <c r="T173" s="149"/>
      <c r="U173" s="149"/>
      <c r="V173" s="149"/>
      <c r="W173" s="149"/>
      <c r="X173" s="149"/>
      <c r="Y173" s="149"/>
      <c r="Z173" s="149"/>
    </row>
    <row r="174" spans="1:26" ht="13.5" customHeight="1">
      <c r="A174" s="149"/>
      <c r="B174" s="149"/>
      <c r="C174" s="149"/>
      <c r="D174" s="149"/>
      <c r="E174" s="149"/>
      <c r="F174" s="149"/>
      <c r="G174" s="149"/>
      <c r="H174" s="149"/>
      <c r="I174" s="149"/>
      <c r="J174" s="149"/>
      <c r="K174" s="149"/>
      <c r="L174" s="149"/>
      <c r="M174" s="149"/>
      <c r="N174" s="149"/>
      <c r="O174" s="149"/>
      <c r="P174" s="149"/>
      <c r="Q174" s="149"/>
      <c r="R174" s="149"/>
      <c r="S174" s="149"/>
      <c r="T174" s="149"/>
      <c r="U174" s="149"/>
      <c r="V174" s="149"/>
      <c r="W174" s="149"/>
      <c r="X174" s="149"/>
      <c r="Y174" s="149"/>
      <c r="Z174" s="149"/>
    </row>
    <row r="175" spans="1:26" ht="13.5" customHeight="1">
      <c r="A175" s="149"/>
      <c r="B175" s="149"/>
      <c r="C175" s="149"/>
      <c r="D175" s="149"/>
      <c r="E175" s="149"/>
      <c r="F175" s="149"/>
      <c r="G175" s="149"/>
      <c r="H175" s="149"/>
      <c r="I175" s="149"/>
      <c r="J175" s="149"/>
      <c r="K175" s="149"/>
      <c r="L175" s="149"/>
      <c r="M175" s="149"/>
      <c r="N175" s="149"/>
      <c r="O175" s="149"/>
      <c r="P175" s="149"/>
      <c r="Q175" s="149"/>
      <c r="R175" s="149"/>
      <c r="S175" s="149"/>
      <c r="T175" s="149"/>
      <c r="U175" s="149"/>
      <c r="V175" s="149"/>
      <c r="W175" s="149"/>
      <c r="X175" s="149"/>
      <c r="Y175" s="149"/>
      <c r="Z175" s="149"/>
    </row>
    <row r="176" spans="1:26" ht="13.5" customHeight="1">
      <c r="A176" s="149"/>
      <c r="B176" s="149"/>
      <c r="C176" s="149"/>
      <c r="D176" s="149"/>
      <c r="E176" s="149"/>
      <c r="F176" s="149"/>
      <c r="G176" s="149"/>
      <c r="H176" s="149"/>
      <c r="I176" s="149"/>
      <c r="J176" s="149"/>
      <c r="K176" s="149"/>
      <c r="L176" s="149"/>
      <c r="M176" s="149"/>
      <c r="N176" s="149"/>
      <c r="O176" s="149"/>
      <c r="P176" s="149"/>
      <c r="Q176" s="149"/>
      <c r="R176" s="149"/>
      <c r="S176" s="149"/>
      <c r="T176" s="149"/>
      <c r="U176" s="149"/>
      <c r="V176" s="149"/>
      <c r="W176" s="149"/>
      <c r="X176" s="149"/>
      <c r="Y176" s="149"/>
      <c r="Z176" s="149"/>
    </row>
    <row r="177" spans="1:26" ht="13.5" customHeight="1">
      <c r="A177" s="149"/>
      <c r="B177" s="149"/>
      <c r="C177" s="149"/>
      <c r="D177" s="149"/>
      <c r="E177" s="149"/>
      <c r="F177" s="149"/>
      <c r="G177" s="149"/>
      <c r="H177" s="149"/>
      <c r="I177" s="149"/>
      <c r="J177" s="149"/>
      <c r="K177" s="149"/>
      <c r="L177" s="149"/>
      <c r="M177" s="149"/>
      <c r="N177" s="149"/>
      <c r="O177" s="149"/>
      <c r="P177" s="149"/>
      <c r="Q177" s="149"/>
      <c r="R177" s="149"/>
      <c r="S177" s="149"/>
      <c r="T177" s="149"/>
      <c r="U177" s="149"/>
      <c r="V177" s="149"/>
      <c r="W177" s="149"/>
      <c r="X177" s="149"/>
      <c r="Y177" s="149"/>
      <c r="Z177" s="149"/>
    </row>
    <row r="178" spans="1:26" ht="13.5" customHeight="1">
      <c r="A178" s="149"/>
      <c r="B178" s="149"/>
      <c r="C178" s="149"/>
      <c r="D178" s="149"/>
      <c r="E178" s="149"/>
      <c r="F178" s="149"/>
      <c r="G178" s="149"/>
      <c r="H178" s="149"/>
      <c r="I178" s="149"/>
      <c r="J178" s="149"/>
      <c r="K178" s="149"/>
      <c r="L178" s="149"/>
      <c r="M178" s="149"/>
      <c r="N178" s="149"/>
      <c r="O178" s="149"/>
      <c r="P178" s="149"/>
      <c r="Q178" s="149"/>
      <c r="R178" s="149"/>
      <c r="S178" s="149"/>
      <c r="T178" s="149"/>
      <c r="U178" s="149"/>
      <c r="V178" s="149"/>
      <c r="W178" s="149"/>
      <c r="X178" s="149"/>
      <c r="Y178" s="149"/>
      <c r="Z178" s="149"/>
    </row>
    <row r="179" spans="1:26" ht="13.5" customHeight="1">
      <c r="A179" s="149"/>
      <c r="B179" s="149"/>
      <c r="C179" s="149"/>
      <c r="D179" s="149"/>
      <c r="E179" s="149"/>
      <c r="F179" s="149"/>
      <c r="G179" s="149"/>
      <c r="H179" s="149"/>
      <c r="I179" s="149"/>
      <c r="J179" s="149"/>
      <c r="K179" s="149"/>
      <c r="L179" s="149"/>
      <c r="M179" s="149"/>
      <c r="N179" s="149"/>
      <c r="O179" s="149"/>
      <c r="P179" s="149"/>
      <c r="Q179" s="149"/>
      <c r="R179" s="149"/>
      <c r="S179" s="149"/>
      <c r="T179" s="149"/>
      <c r="U179" s="149"/>
      <c r="V179" s="149"/>
      <c r="W179" s="149"/>
      <c r="X179" s="149"/>
      <c r="Y179" s="149"/>
      <c r="Z179" s="149"/>
    </row>
    <row r="180" spans="1:26" ht="13.5" customHeight="1">
      <c r="A180" s="149"/>
      <c r="B180" s="149"/>
      <c r="C180" s="149"/>
      <c r="D180" s="149"/>
      <c r="E180" s="149"/>
      <c r="F180" s="149"/>
      <c r="G180" s="149"/>
      <c r="H180" s="149"/>
      <c r="I180" s="149"/>
      <c r="J180" s="149"/>
      <c r="K180" s="149"/>
      <c r="L180" s="149"/>
      <c r="M180" s="149"/>
      <c r="N180" s="149"/>
      <c r="O180" s="149"/>
      <c r="P180" s="149"/>
      <c r="Q180" s="149"/>
      <c r="R180" s="149"/>
      <c r="S180" s="149"/>
      <c r="T180" s="149"/>
      <c r="U180" s="149"/>
      <c r="V180" s="149"/>
      <c r="W180" s="149"/>
      <c r="X180" s="149"/>
      <c r="Y180" s="149"/>
      <c r="Z180" s="149"/>
    </row>
    <row r="181" spans="1:26" ht="13.5" customHeight="1">
      <c r="A181" s="149"/>
      <c r="B181" s="149"/>
      <c r="C181" s="149"/>
      <c r="D181" s="149"/>
      <c r="E181" s="149"/>
      <c r="F181" s="149"/>
      <c r="G181" s="149"/>
      <c r="H181" s="149"/>
      <c r="I181" s="149"/>
      <c r="J181" s="149"/>
      <c r="K181" s="149"/>
      <c r="L181" s="149"/>
      <c r="M181" s="149"/>
      <c r="N181" s="149"/>
      <c r="O181" s="149"/>
      <c r="P181" s="149"/>
      <c r="Q181" s="149"/>
      <c r="R181" s="149"/>
      <c r="S181" s="149"/>
      <c r="T181" s="149"/>
      <c r="U181" s="149"/>
      <c r="V181" s="149"/>
      <c r="W181" s="149"/>
      <c r="X181" s="149"/>
      <c r="Y181" s="149"/>
      <c r="Z181" s="149"/>
    </row>
    <row r="182" spans="1:26" ht="13.5" customHeight="1">
      <c r="A182" s="149"/>
      <c r="B182" s="149"/>
      <c r="C182" s="149"/>
      <c r="D182" s="149"/>
      <c r="E182" s="149"/>
      <c r="F182" s="149"/>
      <c r="G182" s="149"/>
      <c r="H182" s="149"/>
      <c r="I182" s="149"/>
      <c r="J182" s="149"/>
      <c r="K182" s="149"/>
      <c r="L182" s="149"/>
      <c r="M182" s="149"/>
      <c r="N182" s="149"/>
      <c r="O182" s="149"/>
      <c r="P182" s="149"/>
      <c r="Q182" s="149"/>
      <c r="R182" s="149"/>
      <c r="S182" s="149"/>
      <c r="T182" s="149"/>
      <c r="U182" s="149"/>
      <c r="V182" s="149"/>
      <c r="W182" s="149"/>
      <c r="X182" s="149"/>
      <c r="Y182" s="149"/>
      <c r="Z182" s="149"/>
    </row>
    <row r="183" spans="1:26" ht="13.5" customHeight="1">
      <c r="A183" s="149"/>
      <c r="B183" s="149"/>
      <c r="C183" s="149"/>
      <c r="D183" s="149"/>
      <c r="E183" s="149"/>
      <c r="F183" s="149"/>
      <c r="G183" s="149"/>
      <c r="H183" s="149"/>
      <c r="I183" s="149"/>
      <c r="J183" s="149"/>
      <c r="K183" s="149"/>
      <c r="L183" s="149"/>
      <c r="M183" s="149"/>
      <c r="N183" s="149"/>
      <c r="O183" s="149"/>
      <c r="P183" s="149"/>
      <c r="Q183" s="149"/>
      <c r="R183" s="149"/>
      <c r="S183" s="149"/>
      <c r="T183" s="149"/>
      <c r="U183" s="149"/>
      <c r="V183" s="149"/>
      <c r="W183" s="149"/>
      <c r="X183" s="149"/>
      <c r="Y183" s="149"/>
      <c r="Z183" s="149"/>
    </row>
    <row r="184" spans="1:26" ht="13.5" customHeight="1">
      <c r="A184" s="149"/>
      <c r="B184" s="149"/>
      <c r="C184" s="149"/>
      <c r="D184" s="149"/>
      <c r="E184" s="149"/>
      <c r="F184" s="149"/>
      <c r="G184" s="149"/>
      <c r="H184" s="149"/>
      <c r="I184" s="149"/>
      <c r="J184" s="149"/>
      <c r="K184" s="149"/>
      <c r="L184" s="149"/>
      <c r="M184" s="149"/>
      <c r="N184" s="149"/>
      <c r="O184" s="149"/>
      <c r="P184" s="149"/>
      <c r="Q184" s="149"/>
      <c r="R184" s="149"/>
      <c r="S184" s="149"/>
      <c r="T184" s="149"/>
      <c r="U184" s="149"/>
      <c r="V184" s="149"/>
      <c r="W184" s="149"/>
      <c r="X184" s="149"/>
      <c r="Y184" s="149"/>
      <c r="Z184" s="149"/>
    </row>
    <row r="185" spans="1:26" ht="13.5" customHeight="1">
      <c r="A185" s="149"/>
      <c r="B185" s="149"/>
      <c r="C185" s="149"/>
      <c r="D185" s="149"/>
      <c r="E185" s="149"/>
      <c r="F185" s="149"/>
      <c r="G185" s="149"/>
      <c r="H185" s="149"/>
      <c r="I185" s="149"/>
      <c r="J185" s="149"/>
      <c r="K185" s="149"/>
      <c r="L185" s="149"/>
      <c r="M185" s="149"/>
      <c r="N185" s="149"/>
      <c r="O185" s="149"/>
      <c r="P185" s="149"/>
      <c r="Q185" s="149"/>
      <c r="R185" s="149"/>
      <c r="S185" s="149"/>
      <c r="T185" s="149"/>
      <c r="U185" s="149"/>
      <c r="V185" s="149"/>
      <c r="W185" s="149"/>
      <c r="X185" s="149"/>
      <c r="Y185" s="149"/>
      <c r="Z185" s="149"/>
    </row>
    <row r="186" spans="1:26" ht="13.5" customHeight="1">
      <c r="A186" s="149"/>
      <c r="B186" s="149"/>
      <c r="C186" s="149"/>
      <c r="D186" s="149"/>
      <c r="E186" s="149"/>
      <c r="F186" s="149"/>
      <c r="G186" s="149"/>
      <c r="H186" s="149"/>
      <c r="I186" s="149"/>
      <c r="J186" s="149"/>
      <c r="K186" s="149"/>
      <c r="L186" s="149"/>
      <c r="M186" s="149"/>
      <c r="N186" s="149"/>
      <c r="O186" s="149"/>
      <c r="P186" s="149"/>
      <c r="Q186" s="149"/>
      <c r="R186" s="149"/>
      <c r="S186" s="149"/>
      <c r="T186" s="149"/>
      <c r="U186" s="149"/>
      <c r="V186" s="149"/>
      <c r="W186" s="149"/>
      <c r="X186" s="149"/>
      <c r="Y186" s="149"/>
      <c r="Z186" s="149"/>
    </row>
    <row r="187" spans="1:26" ht="13.5" customHeight="1">
      <c r="A187" s="149"/>
      <c r="B187" s="149"/>
      <c r="C187" s="149"/>
      <c r="D187" s="149"/>
      <c r="E187" s="149"/>
      <c r="F187" s="149"/>
      <c r="G187" s="149"/>
      <c r="H187" s="149"/>
      <c r="I187" s="149"/>
      <c r="J187" s="149"/>
      <c r="K187" s="149"/>
      <c r="L187" s="149"/>
      <c r="M187" s="149"/>
      <c r="N187" s="149"/>
      <c r="O187" s="149"/>
      <c r="P187" s="149"/>
      <c r="Q187" s="149"/>
      <c r="R187" s="149"/>
      <c r="S187" s="149"/>
      <c r="T187" s="149"/>
      <c r="U187" s="149"/>
      <c r="V187" s="149"/>
      <c r="W187" s="149"/>
      <c r="X187" s="149"/>
      <c r="Y187" s="149"/>
      <c r="Z187" s="149"/>
    </row>
    <row r="188" spans="1:26" ht="13.5" customHeight="1">
      <c r="A188" s="149"/>
      <c r="B188" s="149"/>
      <c r="C188" s="149"/>
      <c r="D188" s="149"/>
      <c r="E188" s="149"/>
      <c r="F188" s="149"/>
      <c r="G188" s="149"/>
      <c r="H188" s="149"/>
      <c r="I188" s="149"/>
      <c r="J188" s="149"/>
      <c r="K188" s="149"/>
      <c r="L188" s="149"/>
      <c r="M188" s="149"/>
      <c r="N188" s="149"/>
      <c r="O188" s="149"/>
      <c r="P188" s="149"/>
      <c r="Q188" s="149"/>
      <c r="R188" s="149"/>
      <c r="S188" s="149"/>
      <c r="T188" s="149"/>
      <c r="U188" s="149"/>
      <c r="V188" s="149"/>
      <c r="W188" s="149"/>
      <c r="X188" s="149"/>
      <c r="Y188" s="149"/>
      <c r="Z188" s="149"/>
    </row>
    <row r="189" spans="1:26" ht="13.5" customHeight="1">
      <c r="A189" s="149"/>
      <c r="B189" s="149"/>
      <c r="C189" s="149"/>
      <c r="D189" s="149"/>
      <c r="E189" s="149"/>
      <c r="F189" s="149"/>
      <c r="G189" s="149"/>
      <c r="H189" s="149"/>
      <c r="I189" s="149"/>
      <c r="J189" s="149"/>
      <c r="K189" s="149"/>
      <c r="L189" s="149"/>
      <c r="M189" s="149"/>
      <c r="N189" s="149"/>
      <c r="O189" s="149"/>
      <c r="P189" s="149"/>
      <c r="Q189" s="149"/>
      <c r="R189" s="149"/>
      <c r="S189" s="149"/>
      <c r="T189" s="149"/>
      <c r="U189" s="149"/>
      <c r="V189" s="149"/>
      <c r="W189" s="149"/>
      <c r="X189" s="149"/>
      <c r="Y189" s="149"/>
      <c r="Z189" s="149"/>
    </row>
    <row r="190" spans="1:26" ht="13.5" customHeight="1">
      <c r="A190" s="149"/>
      <c r="B190" s="149"/>
      <c r="C190" s="149"/>
      <c r="D190" s="149"/>
      <c r="E190" s="149"/>
      <c r="F190" s="149"/>
      <c r="G190" s="149"/>
      <c r="H190" s="149"/>
      <c r="I190" s="149"/>
      <c r="J190" s="149"/>
      <c r="K190" s="149"/>
      <c r="L190" s="149"/>
      <c r="M190" s="149"/>
      <c r="N190" s="149"/>
      <c r="O190" s="149"/>
      <c r="P190" s="149"/>
      <c r="Q190" s="149"/>
      <c r="R190" s="149"/>
      <c r="S190" s="149"/>
      <c r="T190" s="149"/>
      <c r="U190" s="149"/>
      <c r="V190" s="149"/>
      <c r="W190" s="149"/>
      <c r="X190" s="149"/>
      <c r="Y190" s="149"/>
      <c r="Z190" s="149"/>
    </row>
    <row r="191" spans="1:26" ht="13.5" customHeight="1">
      <c r="A191" s="149"/>
      <c r="B191" s="149"/>
      <c r="C191" s="149"/>
      <c r="D191" s="149"/>
      <c r="E191" s="149"/>
      <c r="F191" s="149"/>
      <c r="G191" s="149"/>
      <c r="H191" s="149"/>
      <c r="I191" s="149"/>
      <c r="J191" s="149"/>
      <c r="K191" s="149"/>
      <c r="L191" s="149"/>
      <c r="M191" s="149"/>
      <c r="N191" s="149"/>
      <c r="O191" s="149"/>
      <c r="P191" s="149"/>
      <c r="Q191" s="149"/>
      <c r="R191" s="149"/>
      <c r="S191" s="149"/>
      <c r="T191" s="149"/>
      <c r="U191" s="149"/>
      <c r="V191" s="149"/>
      <c r="W191" s="149"/>
      <c r="X191" s="149"/>
      <c r="Y191" s="149"/>
      <c r="Z191" s="149"/>
    </row>
    <row r="192" spans="1:26" ht="13.5" customHeight="1">
      <c r="A192" s="149"/>
      <c r="B192" s="149"/>
      <c r="C192" s="149"/>
      <c r="D192" s="149"/>
      <c r="E192" s="149"/>
      <c r="F192" s="149"/>
      <c r="G192" s="149"/>
      <c r="H192" s="149"/>
      <c r="I192" s="149"/>
      <c r="J192" s="149"/>
      <c r="K192" s="149"/>
      <c r="L192" s="149"/>
      <c r="M192" s="149"/>
      <c r="N192" s="149"/>
      <c r="O192" s="149"/>
      <c r="P192" s="149"/>
      <c r="Q192" s="149"/>
      <c r="R192" s="149"/>
      <c r="S192" s="149"/>
      <c r="T192" s="149"/>
      <c r="U192" s="149"/>
      <c r="V192" s="149"/>
      <c r="W192" s="149"/>
      <c r="X192" s="149"/>
      <c r="Y192" s="149"/>
      <c r="Z192" s="149"/>
    </row>
    <row r="193" spans="1:26" ht="13.5" customHeight="1">
      <c r="A193" s="149"/>
      <c r="B193" s="149"/>
      <c r="C193" s="149"/>
      <c r="D193" s="149"/>
      <c r="E193" s="149"/>
      <c r="F193" s="149"/>
      <c r="G193" s="149"/>
      <c r="H193" s="149"/>
      <c r="I193" s="149"/>
      <c r="J193" s="149"/>
      <c r="K193" s="149"/>
      <c r="L193" s="149"/>
      <c r="M193" s="149"/>
      <c r="N193" s="149"/>
      <c r="O193" s="149"/>
      <c r="P193" s="149"/>
      <c r="Q193" s="149"/>
      <c r="R193" s="149"/>
      <c r="S193" s="149"/>
      <c r="T193" s="149"/>
      <c r="U193" s="149"/>
      <c r="V193" s="149"/>
      <c r="W193" s="149"/>
      <c r="X193" s="149"/>
      <c r="Y193" s="149"/>
      <c r="Z193" s="149"/>
    </row>
    <row r="194" spans="1:26" ht="13.5" customHeight="1">
      <c r="A194" s="149"/>
      <c r="B194" s="149"/>
      <c r="C194" s="149"/>
      <c r="D194" s="149"/>
      <c r="E194" s="149"/>
      <c r="F194" s="149"/>
      <c r="G194" s="149"/>
      <c r="H194" s="149"/>
      <c r="I194" s="149"/>
      <c r="J194" s="149"/>
      <c r="K194" s="149"/>
      <c r="L194" s="149"/>
      <c r="M194" s="149"/>
      <c r="N194" s="149"/>
      <c r="O194" s="149"/>
      <c r="P194" s="149"/>
      <c r="Q194" s="149"/>
      <c r="R194" s="149"/>
      <c r="S194" s="149"/>
      <c r="T194" s="149"/>
      <c r="U194" s="149"/>
      <c r="V194" s="149"/>
      <c r="W194" s="149"/>
      <c r="X194" s="149"/>
      <c r="Y194" s="149"/>
      <c r="Z194" s="149"/>
    </row>
    <row r="195" spans="1:26" ht="13.5" customHeight="1">
      <c r="A195" s="149"/>
      <c r="B195" s="149"/>
      <c r="C195" s="149"/>
      <c r="D195" s="149"/>
      <c r="E195" s="149"/>
      <c r="F195" s="149"/>
      <c r="G195" s="149"/>
      <c r="H195" s="149"/>
      <c r="I195" s="149"/>
      <c r="J195" s="149"/>
      <c r="K195" s="149"/>
      <c r="L195" s="149"/>
      <c r="M195" s="149"/>
      <c r="N195" s="149"/>
      <c r="O195" s="149"/>
      <c r="P195" s="149"/>
      <c r="Q195" s="149"/>
      <c r="R195" s="149"/>
      <c r="S195" s="149"/>
      <c r="T195" s="149"/>
      <c r="U195" s="149"/>
      <c r="V195" s="149"/>
      <c r="W195" s="149"/>
      <c r="X195" s="149"/>
      <c r="Y195" s="149"/>
      <c r="Z195" s="149"/>
    </row>
    <row r="196" spans="1:26" ht="13.5" customHeight="1">
      <c r="A196" s="149"/>
      <c r="B196" s="149"/>
      <c r="C196" s="149"/>
      <c r="D196" s="149"/>
      <c r="E196" s="149"/>
      <c r="F196" s="149"/>
      <c r="G196" s="149"/>
      <c r="H196" s="149"/>
      <c r="I196" s="149"/>
      <c r="J196" s="149"/>
      <c r="K196" s="149"/>
      <c r="L196" s="149"/>
      <c r="M196" s="149"/>
      <c r="N196" s="149"/>
      <c r="O196" s="149"/>
      <c r="P196" s="149"/>
      <c r="Q196" s="149"/>
      <c r="R196" s="149"/>
      <c r="S196" s="149"/>
      <c r="T196" s="149"/>
      <c r="U196" s="149"/>
      <c r="V196" s="149"/>
      <c r="W196" s="149"/>
      <c r="X196" s="149"/>
      <c r="Y196" s="149"/>
      <c r="Z196" s="149"/>
    </row>
    <row r="197" spans="1:26" ht="13.5" customHeight="1">
      <c r="A197" s="149"/>
      <c r="B197" s="149"/>
      <c r="C197" s="149"/>
      <c r="D197" s="149"/>
      <c r="E197" s="149"/>
      <c r="F197" s="149"/>
      <c r="G197" s="149"/>
      <c r="H197" s="149"/>
      <c r="I197" s="149"/>
      <c r="J197" s="149"/>
      <c r="K197" s="149"/>
      <c r="L197" s="149"/>
      <c r="M197" s="149"/>
      <c r="N197" s="149"/>
      <c r="O197" s="149"/>
      <c r="P197" s="149"/>
      <c r="Q197" s="149"/>
      <c r="R197" s="149"/>
      <c r="S197" s="149"/>
      <c r="T197" s="149"/>
      <c r="U197" s="149"/>
      <c r="V197" s="149"/>
      <c r="W197" s="149"/>
      <c r="X197" s="149"/>
      <c r="Y197" s="149"/>
      <c r="Z197" s="149"/>
    </row>
    <row r="198" spans="1:26" ht="13.5" customHeight="1">
      <c r="A198" s="149"/>
      <c r="B198" s="149"/>
      <c r="C198" s="149"/>
      <c r="D198" s="149"/>
      <c r="E198" s="149"/>
      <c r="F198" s="149"/>
      <c r="G198" s="149"/>
      <c r="H198" s="149"/>
      <c r="I198" s="149"/>
      <c r="J198" s="149"/>
      <c r="K198" s="149"/>
      <c r="L198" s="149"/>
      <c r="M198" s="149"/>
      <c r="N198" s="149"/>
      <c r="O198" s="149"/>
      <c r="P198" s="149"/>
      <c r="Q198" s="149"/>
      <c r="R198" s="149"/>
      <c r="S198" s="149"/>
      <c r="T198" s="149"/>
      <c r="U198" s="149"/>
      <c r="V198" s="149"/>
      <c r="W198" s="149"/>
      <c r="X198" s="149"/>
      <c r="Y198" s="149"/>
      <c r="Z198" s="149"/>
    </row>
    <row r="199" spans="1:26" ht="13.5" customHeight="1">
      <c r="A199" s="149"/>
      <c r="B199" s="149"/>
      <c r="C199" s="149"/>
      <c r="D199" s="149"/>
      <c r="E199" s="149"/>
      <c r="F199" s="149"/>
      <c r="G199" s="149"/>
      <c r="H199" s="149"/>
      <c r="I199" s="149"/>
      <c r="J199" s="149"/>
      <c r="K199" s="149"/>
      <c r="L199" s="149"/>
      <c r="M199" s="149"/>
      <c r="N199" s="149"/>
      <c r="O199" s="149"/>
      <c r="P199" s="149"/>
      <c r="Q199" s="149"/>
      <c r="R199" s="149"/>
      <c r="S199" s="149"/>
      <c r="T199" s="149"/>
      <c r="U199" s="149"/>
      <c r="V199" s="149"/>
      <c r="W199" s="149"/>
      <c r="X199" s="149"/>
      <c r="Y199" s="149"/>
      <c r="Z199" s="149"/>
    </row>
    <row r="200" spans="1:26" ht="13.5" customHeight="1">
      <c r="A200" s="149"/>
      <c r="B200" s="149"/>
      <c r="C200" s="149"/>
      <c r="D200" s="149"/>
      <c r="E200" s="149"/>
      <c r="F200" s="149"/>
      <c r="G200" s="149"/>
      <c r="H200" s="149"/>
      <c r="I200" s="149"/>
      <c r="J200" s="149"/>
      <c r="K200" s="149"/>
      <c r="L200" s="149"/>
      <c r="M200" s="149"/>
      <c r="N200" s="149"/>
      <c r="O200" s="149"/>
      <c r="P200" s="149"/>
      <c r="Q200" s="149"/>
      <c r="R200" s="149"/>
      <c r="S200" s="149"/>
      <c r="T200" s="149"/>
      <c r="U200" s="149"/>
      <c r="V200" s="149"/>
      <c r="W200" s="149"/>
      <c r="X200" s="149"/>
      <c r="Y200" s="149"/>
      <c r="Z200" s="149"/>
    </row>
    <row r="201" spans="1:26" ht="13.5" customHeight="1">
      <c r="A201" s="149"/>
      <c r="B201" s="149"/>
      <c r="C201" s="149"/>
      <c r="D201" s="149"/>
      <c r="E201" s="149"/>
      <c r="F201" s="149"/>
      <c r="G201" s="149"/>
      <c r="H201" s="149"/>
      <c r="I201" s="149"/>
      <c r="J201" s="149"/>
      <c r="K201" s="149"/>
      <c r="L201" s="149"/>
      <c r="M201" s="149"/>
      <c r="N201" s="149"/>
      <c r="O201" s="149"/>
      <c r="P201" s="149"/>
      <c r="Q201" s="149"/>
      <c r="R201" s="149"/>
      <c r="S201" s="149"/>
      <c r="T201" s="149"/>
      <c r="U201" s="149"/>
      <c r="V201" s="149"/>
      <c r="W201" s="149"/>
      <c r="X201" s="149"/>
      <c r="Y201" s="149"/>
      <c r="Z201" s="149"/>
    </row>
    <row r="202" spans="1:26" ht="13.5" customHeight="1">
      <c r="A202" s="149"/>
      <c r="B202" s="149"/>
      <c r="C202" s="149"/>
      <c r="D202" s="149"/>
      <c r="E202" s="149"/>
      <c r="F202" s="149"/>
      <c r="G202" s="149"/>
      <c r="H202" s="149"/>
      <c r="I202" s="149"/>
      <c r="J202" s="149"/>
      <c r="K202" s="149"/>
      <c r="L202" s="149"/>
      <c r="M202" s="149"/>
      <c r="N202" s="149"/>
      <c r="O202" s="149"/>
      <c r="P202" s="149"/>
      <c r="Q202" s="149"/>
      <c r="R202" s="149"/>
      <c r="S202" s="149"/>
      <c r="T202" s="149"/>
      <c r="U202" s="149"/>
      <c r="V202" s="149"/>
      <c r="W202" s="149"/>
      <c r="X202" s="149"/>
      <c r="Y202" s="149"/>
      <c r="Z202" s="149"/>
    </row>
    <row r="203" spans="1:26" ht="13.5" customHeight="1">
      <c r="A203" s="149"/>
      <c r="B203" s="149"/>
      <c r="C203" s="149"/>
      <c r="D203" s="149"/>
      <c r="E203" s="149"/>
      <c r="F203" s="149"/>
      <c r="G203" s="149"/>
      <c r="H203" s="149"/>
      <c r="I203" s="149"/>
      <c r="J203" s="149"/>
      <c r="K203" s="149"/>
      <c r="L203" s="149"/>
      <c r="M203" s="149"/>
      <c r="N203" s="149"/>
      <c r="O203" s="149"/>
      <c r="P203" s="149"/>
      <c r="Q203" s="149"/>
      <c r="R203" s="149"/>
      <c r="S203" s="149"/>
      <c r="T203" s="149"/>
      <c r="U203" s="149"/>
      <c r="V203" s="149"/>
      <c r="W203" s="149"/>
      <c r="X203" s="149"/>
      <c r="Y203" s="149"/>
      <c r="Z203" s="149"/>
    </row>
    <row r="204" spans="1:26" ht="13.5" customHeight="1">
      <c r="A204" s="149"/>
      <c r="B204" s="149"/>
      <c r="C204" s="149"/>
      <c r="D204" s="149"/>
      <c r="E204" s="149"/>
      <c r="F204" s="149"/>
      <c r="G204" s="149"/>
      <c r="H204" s="149"/>
      <c r="I204" s="149"/>
      <c r="J204" s="149"/>
      <c r="K204" s="149"/>
      <c r="L204" s="149"/>
      <c r="M204" s="149"/>
      <c r="N204" s="149"/>
      <c r="O204" s="149"/>
      <c r="P204" s="149"/>
      <c r="Q204" s="149"/>
      <c r="R204" s="149"/>
      <c r="S204" s="149"/>
      <c r="T204" s="149"/>
      <c r="U204" s="149"/>
      <c r="V204" s="149"/>
      <c r="W204" s="149"/>
      <c r="X204" s="149"/>
      <c r="Y204" s="149"/>
      <c r="Z204" s="149"/>
    </row>
    <row r="205" spans="1:26" ht="13.5" customHeight="1">
      <c r="A205" s="149"/>
      <c r="B205" s="149"/>
      <c r="C205" s="149"/>
      <c r="D205" s="149"/>
      <c r="E205" s="149"/>
      <c r="F205" s="149"/>
      <c r="G205" s="149"/>
      <c r="H205" s="149"/>
      <c r="I205" s="149"/>
      <c r="J205" s="149"/>
      <c r="K205" s="149"/>
      <c r="L205" s="149"/>
      <c r="M205" s="149"/>
      <c r="N205" s="149"/>
      <c r="O205" s="149"/>
      <c r="P205" s="149"/>
      <c r="Q205" s="149"/>
      <c r="R205" s="149"/>
      <c r="S205" s="149"/>
      <c r="T205" s="149"/>
      <c r="U205" s="149"/>
      <c r="V205" s="149"/>
      <c r="W205" s="149"/>
      <c r="X205" s="149"/>
      <c r="Y205" s="149"/>
      <c r="Z205" s="149"/>
    </row>
    <row r="206" spans="1:26" ht="13.5" customHeight="1">
      <c r="A206" s="149"/>
      <c r="B206" s="149"/>
      <c r="C206" s="149"/>
      <c r="D206" s="149"/>
      <c r="E206" s="149"/>
      <c r="F206" s="149"/>
      <c r="G206" s="149"/>
      <c r="H206" s="149"/>
      <c r="I206" s="149"/>
      <c r="J206" s="149"/>
      <c r="K206" s="149"/>
      <c r="L206" s="149"/>
      <c r="M206" s="149"/>
      <c r="N206" s="149"/>
      <c r="O206" s="149"/>
      <c r="P206" s="149"/>
      <c r="Q206" s="149"/>
      <c r="R206" s="149"/>
      <c r="S206" s="149"/>
      <c r="T206" s="149"/>
      <c r="U206" s="149"/>
      <c r="V206" s="149"/>
      <c r="W206" s="149"/>
      <c r="X206" s="149"/>
      <c r="Y206" s="149"/>
      <c r="Z206" s="149"/>
    </row>
    <row r="207" spans="1:26" ht="13.5" customHeight="1">
      <c r="A207" s="149"/>
      <c r="B207" s="149"/>
      <c r="C207" s="149"/>
      <c r="D207" s="149"/>
      <c r="E207" s="149"/>
      <c r="F207" s="149"/>
      <c r="G207" s="149"/>
      <c r="H207" s="149"/>
      <c r="I207" s="149"/>
      <c r="J207" s="149"/>
      <c r="K207" s="149"/>
      <c r="L207" s="149"/>
      <c r="M207" s="149"/>
      <c r="N207" s="149"/>
      <c r="O207" s="149"/>
      <c r="P207" s="149"/>
      <c r="Q207" s="149"/>
      <c r="R207" s="149"/>
      <c r="S207" s="149"/>
      <c r="T207" s="149"/>
      <c r="U207" s="149"/>
      <c r="V207" s="149"/>
      <c r="W207" s="149"/>
      <c r="X207" s="149"/>
      <c r="Y207" s="149"/>
      <c r="Z207" s="149"/>
    </row>
    <row r="208" spans="1:26" ht="13.5" customHeight="1">
      <c r="A208" s="149"/>
      <c r="B208" s="149"/>
      <c r="C208" s="149"/>
      <c r="D208" s="149"/>
      <c r="E208" s="149"/>
      <c r="F208" s="149"/>
      <c r="G208" s="149"/>
      <c r="H208" s="149"/>
      <c r="I208" s="149"/>
      <c r="J208" s="149"/>
      <c r="K208" s="149"/>
      <c r="L208" s="149"/>
      <c r="M208" s="149"/>
      <c r="N208" s="149"/>
      <c r="O208" s="149"/>
      <c r="P208" s="149"/>
      <c r="Q208" s="149"/>
      <c r="R208" s="149"/>
      <c r="S208" s="149"/>
      <c r="T208" s="149"/>
      <c r="U208" s="149"/>
      <c r="V208" s="149"/>
      <c r="W208" s="149"/>
      <c r="X208" s="149"/>
      <c r="Y208" s="149"/>
      <c r="Z208" s="149"/>
    </row>
    <row r="209" spans="1:26" ht="13.5" customHeight="1">
      <c r="A209" s="149"/>
      <c r="B209" s="149"/>
      <c r="C209" s="149"/>
      <c r="D209" s="149"/>
      <c r="E209" s="149"/>
      <c r="F209" s="149"/>
      <c r="G209" s="149"/>
      <c r="H209" s="149"/>
      <c r="I209" s="149"/>
      <c r="J209" s="149"/>
      <c r="K209" s="149"/>
      <c r="L209" s="149"/>
      <c r="M209" s="149"/>
      <c r="N209" s="149"/>
      <c r="O209" s="149"/>
      <c r="P209" s="149"/>
      <c r="Q209" s="149"/>
      <c r="R209" s="149"/>
      <c r="S209" s="149"/>
      <c r="T209" s="149"/>
      <c r="U209" s="149"/>
      <c r="V209" s="149"/>
      <c r="W209" s="149"/>
      <c r="X209" s="149"/>
      <c r="Y209" s="149"/>
      <c r="Z209" s="149"/>
    </row>
    <row r="210" spans="1:26" ht="13.5" customHeight="1">
      <c r="A210" s="149"/>
      <c r="B210" s="149"/>
      <c r="C210" s="149"/>
      <c r="D210" s="149"/>
      <c r="E210" s="149"/>
      <c r="F210" s="149"/>
      <c r="G210" s="149"/>
      <c r="H210" s="149"/>
      <c r="I210" s="149"/>
      <c r="J210" s="149"/>
      <c r="K210" s="149"/>
      <c r="L210" s="149"/>
      <c r="M210" s="149"/>
      <c r="N210" s="149"/>
      <c r="O210" s="149"/>
      <c r="P210" s="149"/>
      <c r="Q210" s="149"/>
      <c r="R210" s="149"/>
      <c r="S210" s="149"/>
      <c r="T210" s="149"/>
      <c r="U210" s="149"/>
      <c r="V210" s="149"/>
      <c r="W210" s="149"/>
      <c r="X210" s="149"/>
      <c r="Y210" s="149"/>
      <c r="Z210" s="149"/>
    </row>
    <row r="211" spans="1:26" ht="13.5" customHeight="1">
      <c r="A211" s="149"/>
      <c r="B211" s="149"/>
      <c r="C211" s="149"/>
      <c r="D211" s="149"/>
      <c r="E211" s="149"/>
      <c r="F211" s="149"/>
      <c r="G211" s="149"/>
      <c r="H211" s="149"/>
      <c r="I211" s="149"/>
      <c r="J211" s="149"/>
      <c r="K211" s="149"/>
      <c r="L211" s="149"/>
      <c r="M211" s="149"/>
      <c r="N211" s="149"/>
      <c r="O211" s="149"/>
      <c r="P211" s="149"/>
      <c r="Q211" s="149"/>
      <c r="R211" s="149"/>
      <c r="S211" s="149"/>
      <c r="T211" s="149"/>
      <c r="U211" s="149"/>
      <c r="V211" s="149"/>
      <c r="W211" s="149"/>
      <c r="X211" s="149"/>
      <c r="Y211" s="149"/>
      <c r="Z211" s="149"/>
    </row>
    <row r="212" spans="1:26" ht="13.5" customHeight="1">
      <c r="A212" s="149"/>
      <c r="B212" s="149"/>
      <c r="C212" s="149"/>
      <c r="D212" s="149"/>
      <c r="E212" s="149"/>
      <c r="F212" s="149"/>
      <c r="G212" s="149"/>
      <c r="H212" s="149"/>
      <c r="I212" s="149"/>
      <c r="J212" s="149"/>
      <c r="K212" s="149"/>
      <c r="L212" s="149"/>
      <c r="M212" s="149"/>
      <c r="N212" s="149"/>
      <c r="O212" s="149"/>
      <c r="P212" s="149"/>
      <c r="Q212" s="149"/>
      <c r="R212" s="149"/>
      <c r="S212" s="149"/>
      <c r="T212" s="149"/>
      <c r="U212" s="149"/>
      <c r="V212" s="149"/>
      <c r="W212" s="149"/>
      <c r="X212" s="149"/>
      <c r="Y212" s="149"/>
      <c r="Z212" s="149"/>
    </row>
    <row r="213" spans="1:26" ht="13.5" customHeight="1">
      <c r="A213" s="149"/>
      <c r="B213" s="149"/>
      <c r="C213" s="149"/>
      <c r="D213" s="149"/>
      <c r="E213" s="149"/>
      <c r="F213" s="149"/>
      <c r="G213" s="149"/>
      <c r="H213" s="149"/>
      <c r="I213" s="149"/>
      <c r="J213" s="149"/>
      <c r="K213" s="149"/>
      <c r="L213" s="149"/>
      <c r="M213" s="149"/>
      <c r="N213" s="149"/>
      <c r="O213" s="149"/>
      <c r="P213" s="149"/>
      <c r="Q213" s="149"/>
      <c r="R213" s="149"/>
      <c r="S213" s="149"/>
      <c r="T213" s="149"/>
      <c r="U213" s="149"/>
      <c r="V213" s="149"/>
      <c r="W213" s="149"/>
      <c r="X213" s="149"/>
      <c r="Y213" s="149"/>
      <c r="Z213" s="149"/>
    </row>
    <row r="214" spans="1:26" ht="13.5" customHeight="1">
      <c r="A214" s="149"/>
      <c r="B214" s="149"/>
      <c r="C214" s="149"/>
      <c r="D214" s="149"/>
      <c r="E214" s="149"/>
      <c r="F214" s="149"/>
      <c r="G214" s="149"/>
      <c r="H214" s="149"/>
      <c r="I214" s="149"/>
      <c r="J214" s="149"/>
      <c r="K214" s="149"/>
      <c r="L214" s="149"/>
      <c r="M214" s="149"/>
      <c r="N214" s="149"/>
      <c r="O214" s="149"/>
      <c r="P214" s="149"/>
      <c r="Q214" s="149"/>
      <c r="R214" s="149"/>
      <c r="S214" s="149"/>
      <c r="T214" s="149"/>
      <c r="U214" s="149"/>
      <c r="V214" s="149"/>
      <c r="W214" s="149"/>
      <c r="X214" s="149"/>
      <c r="Y214" s="149"/>
      <c r="Z214" s="149"/>
    </row>
    <row r="215" spans="1:26" ht="13.5" customHeight="1">
      <c r="A215" s="149"/>
      <c r="B215" s="149"/>
      <c r="C215" s="149"/>
      <c r="D215" s="149"/>
      <c r="E215" s="149"/>
      <c r="F215" s="149"/>
      <c r="G215" s="149"/>
      <c r="H215" s="149"/>
      <c r="I215" s="149"/>
      <c r="J215" s="149"/>
      <c r="K215" s="149"/>
      <c r="L215" s="149"/>
      <c r="M215" s="149"/>
      <c r="N215" s="149"/>
      <c r="O215" s="149"/>
      <c r="P215" s="149"/>
      <c r="Q215" s="149"/>
      <c r="R215" s="149"/>
      <c r="S215" s="149"/>
      <c r="T215" s="149"/>
      <c r="U215" s="149"/>
      <c r="V215" s="149"/>
      <c r="W215" s="149"/>
      <c r="X215" s="149"/>
      <c r="Y215" s="149"/>
      <c r="Z215" s="149"/>
    </row>
    <row r="216" spans="1:26" ht="13.5" customHeight="1">
      <c r="A216" s="149"/>
      <c r="B216" s="149"/>
      <c r="C216" s="149"/>
      <c r="D216" s="149"/>
      <c r="E216" s="149"/>
      <c r="F216" s="149"/>
      <c r="G216" s="149"/>
      <c r="H216" s="149"/>
      <c r="I216" s="149"/>
      <c r="J216" s="149"/>
      <c r="K216" s="149"/>
      <c r="L216" s="149"/>
      <c r="M216" s="149"/>
      <c r="N216" s="149"/>
      <c r="O216" s="149"/>
      <c r="P216" s="149"/>
      <c r="Q216" s="149"/>
      <c r="R216" s="149"/>
      <c r="S216" s="149"/>
      <c r="T216" s="149"/>
      <c r="U216" s="149"/>
      <c r="V216" s="149"/>
      <c r="W216" s="149"/>
      <c r="X216" s="149"/>
      <c r="Y216" s="149"/>
      <c r="Z216" s="149"/>
    </row>
    <row r="217" spans="1:26" ht="13.5" customHeight="1">
      <c r="A217" s="149"/>
      <c r="B217" s="149"/>
      <c r="C217" s="149"/>
      <c r="D217" s="149"/>
      <c r="E217" s="149"/>
      <c r="F217" s="149"/>
      <c r="G217" s="149"/>
      <c r="H217" s="149"/>
      <c r="I217" s="149"/>
      <c r="J217" s="149"/>
      <c r="K217" s="149"/>
      <c r="L217" s="149"/>
      <c r="M217" s="149"/>
      <c r="N217" s="149"/>
      <c r="O217" s="149"/>
      <c r="P217" s="149"/>
      <c r="Q217" s="149"/>
      <c r="R217" s="149"/>
      <c r="S217" s="149"/>
      <c r="T217" s="149"/>
      <c r="U217" s="149"/>
      <c r="V217" s="149"/>
      <c r="W217" s="149"/>
      <c r="X217" s="149"/>
      <c r="Y217" s="149"/>
      <c r="Z217" s="149"/>
    </row>
    <row r="218" spans="1:26" ht="13.5" customHeight="1">
      <c r="A218" s="149"/>
      <c r="B218" s="149"/>
      <c r="C218" s="149"/>
      <c r="D218" s="149"/>
      <c r="E218" s="149"/>
      <c r="F218" s="149"/>
      <c r="G218" s="149"/>
      <c r="H218" s="149"/>
      <c r="I218" s="149"/>
      <c r="J218" s="149"/>
      <c r="K218" s="149"/>
      <c r="L218" s="149"/>
      <c r="M218" s="149"/>
      <c r="N218" s="149"/>
      <c r="O218" s="149"/>
      <c r="P218" s="149"/>
      <c r="Q218" s="149"/>
      <c r="R218" s="149"/>
      <c r="S218" s="149"/>
      <c r="T218" s="149"/>
      <c r="U218" s="149"/>
      <c r="V218" s="149"/>
      <c r="W218" s="149"/>
      <c r="X218" s="149"/>
      <c r="Y218" s="149"/>
      <c r="Z218" s="149"/>
    </row>
    <row r="219" spans="1:26" ht="13.5" customHeight="1">
      <c r="A219" s="149"/>
      <c r="B219" s="149"/>
      <c r="C219" s="149"/>
      <c r="D219" s="149"/>
      <c r="E219" s="149"/>
      <c r="F219" s="149"/>
      <c r="G219" s="149"/>
      <c r="H219" s="149"/>
      <c r="I219" s="149"/>
      <c r="J219" s="149"/>
      <c r="K219" s="149"/>
      <c r="L219" s="149"/>
      <c r="M219" s="149"/>
      <c r="N219" s="149"/>
      <c r="O219" s="149"/>
      <c r="P219" s="149"/>
      <c r="Q219" s="149"/>
      <c r="R219" s="149"/>
      <c r="S219" s="149"/>
      <c r="T219" s="149"/>
      <c r="U219" s="149"/>
      <c r="V219" s="149"/>
      <c r="W219" s="149"/>
      <c r="X219" s="149"/>
      <c r="Y219" s="149"/>
      <c r="Z219" s="149"/>
    </row>
    <row r="220" spans="1:26" ht="13.5" customHeight="1">
      <c r="A220" s="149"/>
      <c r="B220" s="149"/>
      <c r="C220" s="149"/>
      <c r="D220" s="149"/>
      <c r="E220" s="149"/>
      <c r="F220" s="149"/>
      <c r="G220" s="149"/>
      <c r="H220" s="149"/>
      <c r="I220" s="149"/>
      <c r="J220" s="149"/>
      <c r="K220" s="149"/>
      <c r="L220" s="149"/>
      <c r="M220" s="149"/>
      <c r="N220" s="149"/>
      <c r="O220" s="149"/>
      <c r="P220" s="149"/>
      <c r="Q220" s="149"/>
      <c r="R220" s="149"/>
      <c r="S220" s="149"/>
      <c r="T220" s="149"/>
      <c r="U220" s="149"/>
      <c r="V220" s="149"/>
      <c r="W220" s="149"/>
      <c r="X220" s="149"/>
      <c r="Y220" s="149"/>
      <c r="Z220" s="149"/>
    </row>
    <row r="221" spans="1:26" ht="13.5" customHeight="1">
      <c r="A221" s="149"/>
      <c r="B221" s="149"/>
      <c r="C221" s="149"/>
      <c r="D221" s="149"/>
      <c r="E221" s="149"/>
      <c r="F221" s="149"/>
      <c r="G221" s="149"/>
      <c r="H221" s="149"/>
      <c r="I221" s="149"/>
      <c r="J221" s="149"/>
      <c r="K221" s="149"/>
      <c r="L221" s="149"/>
      <c r="M221" s="149"/>
      <c r="N221" s="149"/>
      <c r="O221" s="149"/>
      <c r="P221" s="149"/>
      <c r="Q221" s="149"/>
      <c r="R221" s="149"/>
      <c r="S221" s="149"/>
      <c r="T221" s="149"/>
      <c r="U221" s="149"/>
      <c r="V221" s="149"/>
      <c r="W221" s="149"/>
      <c r="X221" s="149"/>
      <c r="Y221" s="149"/>
      <c r="Z221" s="149"/>
    </row>
    <row r="222" spans="1:26" ht="13.5" customHeight="1">
      <c r="A222" s="149"/>
      <c r="B222" s="149"/>
      <c r="C222" s="149"/>
      <c r="D222" s="149"/>
      <c r="E222" s="149"/>
      <c r="F222" s="149"/>
      <c r="G222" s="149"/>
      <c r="H222" s="149"/>
      <c r="I222" s="149"/>
      <c r="J222" s="149"/>
      <c r="K222" s="149"/>
      <c r="L222" s="149"/>
      <c r="M222" s="149"/>
      <c r="N222" s="149"/>
      <c r="O222" s="149"/>
      <c r="P222" s="149"/>
      <c r="Q222" s="149"/>
      <c r="R222" s="149"/>
      <c r="S222" s="149"/>
      <c r="T222" s="149"/>
      <c r="U222" s="149"/>
      <c r="V222" s="149"/>
      <c r="W222" s="149"/>
      <c r="X222" s="149"/>
      <c r="Y222" s="149"/>
      <c r="Z222" s="149"/>
    </row>
    <row r="223" spans="1:26" ht="13.5" customHeight="1">
      <c r="A223" s="149"/>
      <c r="B223" s="149"/>
      <c r="C223" s="149"/>
      <c r="D223" s="149"/>
      <c r="E223" s="149"/>
      <c r="F223" s="149"/>
      <c r="G223" s="149"/>
      <c r="H223" s="149"/>
      <c r="I223" s="149"/>
      <c r="J223" s="149"/>
      <c r="K223" s="149"/>
      <c r="L223" s="149"/>
      <c r="M223" s="149"/>
      <c r="N223" s="149"/>
      <c r="O223" s="149"/>
      <c r="P223" s="149"/>
      <c r="Q223" s="149"/>
      <c r="R223" s="149"/>
      <c r="S223" s="149"/>
      <c r="T223" s="149"/>
      <c r="U223" s="149"/>
      <c r="V223" s="149"/>
      <c r="W223" s="149"/>
      <c r="X223" s="149"/>
      <c r="Y223" s="149"/>
      <c r="Z223" s="149"/>
    </row>
    <row r="224" spans="1:26" ht="13.5" customHeight="1">
      <c r="A224" s="149"/>
      <c r="B224" s="149"/>
      <c r="C224" s="149"/>
      <c r="D224" s="149"/>
      <c r="E224" s="149"/>
      <c r="F224" s="149"/>
      <c r="G224" s="149"/>
      <c r="H224" s="149"/>
      <c r="I224" s="149"/>
      <c r="J224" s="149"/>
      <c r="K224" s="149"/>
      <c r="L224" s="149"/>
      <c r="M224" s="149"/>
      <c r="N224" s="149"/>
      <c r="O224" s="149"/>
      <c r="P224" s="149"/>
      <c r="Q224" s="149"/>
      <c r="R224" s="149"/>
      <c r="S224" s="149"/>
      <c r="T224" s="149"/>
      <c r="U224" s="149"/>
      <c r="V224" s="149"/>
      <c r="W224" s="149"/>
      <c r="X224" s="149"/>
      <c r="Y224" s="149"/>
      <c r="Z224" s="149"/>
    </row>
    <row r="225" spans="1:26" ht="13.5" customHeight="1">
      <c r="A225" s="149"/>
      <c r="B225" s="149"/>
      <c r="C225" s="149"/>
      <c r="D225" s="149"/>
      <c r="E225" s="149"/>
      <c r="F225" s="149"/>
      <c r="G225" s="149"/>
      <c r="H225" s="149"/>
      <c r="I225" s="149"/>
      <c r="J225" s="149"/>
      <c r="K225" s="149"/>
      <c r="L225" s="149"/>
      <c r="M225" s="149"/>
      <c r="N225" s="149"/>
      <c r="O225" s="149"/>
      <c r="P225" s="149"/>
      <c r="Q225" s="149"/>
      <c r="R225" s="149"/>
      <c r="S225" s="149"/>
      <c r="T225" s="149"/>
      <c r="U225" s="149"/>
      <c r="V225" s="149"/>
      <c r="W225" s="149"/>
      <c r="X225" s="149"/>
      <c r="Y225" s="149"/>
      <c r="Z225" s="149"/>
    </row>
    <row r="226" spans="1:26" ht="13.5" customHeight="1">
      <c r="A226" s="149"/>
      <c r="B226" s="149"/>
      <c r="C226" s="149"/>
      <c r="D226" s="149"/>
      <c r="E226" s="149"/>
      <c r="F226" s="149"/>
      <c r="G226" s="149"/>
      <c r="H226" s="149"/>
      <c r="I226" s="149"/>
      <c r="J226" s="149"/>
      <c r="K226" s="149"/>
      <c r="L226" s="149"/>
      <c r="M226" s="149"/>
      <c r="N226" s="149"/>
      <c r="O226" s="149"/>
      <c r="P226" s="149"/>
      <c r="Q226" s="149"/>
      <c r="R226" s="149"/>
      <c r="S226" s="149"/>
      <c r="T226" s="149"/>
      <c r="U226" s="149"/>
      <c r="V226" s="149"/>
      <c r="W226" s="149"/>
      <c r="X226" s="149"/>
      <c r="Y226" s="149"/>
      <c r="Z226" s="149"/>
    </row>
    <row r="227" spans="1:26" ht="13.5" customHeight="1">
      <c r="A227" s="149"/>
      <c r="B227" s="149"/>
      <c r="C227" s="149"/>
      <c r="D227" s="149"/>
      <c r="E227" s="149"/>
      <c r="F227" s="149"/>
      <c r="G227" s="149"/>
      <c r="H227" s="149"/>
      <c r="I227" s="149"/>
      <c r="J227" s="149"/>
      <c r="K227" s="149"/>
      <c r="L227" s="149"/>
      <c r="M227" s="149"/>
      <c r="N227" s="149"/>
      <c r="O227" s="149"/>
      <c r="P227" s="149"/>
      <c r="Q227" s="149"/>
      <c r="R227" s="149"/>
      <c r="S227" s="149"/>
      <c r="T227" s="149"/>
      <c r="U227" s="149"/>
      <c r="V227" s="149"/>
      <c r="W227" s="149"/>
      <c r="X227" s="149"/>
      <c r="Y227" s="149"/>
      <c r="Z227" s="149"/>
    </row>
    <row r="228" spans="1:26" ht="13.5" customHeight="1">
      <c r="A228" s="149"/>
      <c r="B228" s="149"/>
      <c r="C228" s="149"/>
      <c r="D228" s="149"/>
      <c r="E228" s="149"/>
      <c r="F228" s="149"/>
      <c r="G228" s="149"/>
      <c r="H228" s="149"/>
      <c r="I228" s="149"/>
      <c r="J228" s="149"/>
      <c r="K228" s="149"/>
      <c r="L228" s="149"/>
      <c r="M228" s="149"/>
      <c r="N228" s="149"/>
      <c r="O228" s="149"/>
      <c r="P228" s="149"/>
      <c r="Q228" s="149"/>
      <c r="R228" s="149"/>
      <c r="S228" s="149"/>
      <c r="T228" s="149"/>
      <c r="U228" s="149"/>
      <c r="V228" s="149"/>
      <c r="W228" s="149"/>
      <c r="X228" s="149"/>
      <c r="Y228" s="149"/>
      <c r="Z228" s="149"/>
    </row>
    <row r="229" spans="1:26" ht="13.5" customHeight="1">
      <c r="A229" s="149"/>
      <c r="B229" s="149"/>
      <c r="C229" s="149"/>
      <c r="D229" s="149"/>
      <c r="E229" s="149"/>
      <c r="F229" s="149"/>
      <c r="G229" s="149"/>
      <c r="H229" s="149"/>
      <c r="I229" s="149"/>
      <c r="J229" s="149"/>
      <c r="K229" s="149"/>
      <c r="L229" s="149"/>
      <c r="M229" s="149"/>
      <c r="N229" s="149"/>
      <c r="O229" s="149"/>
      <c r="P229" s="149"/>
      <c r="Q229" s="149"/>
      <c r="R229" s="149"/>
      <c r="S229" s="149"/>
      <c r="T229" s="149"/>
      <c r="U229" s="149"/>
      <c r="V229" s="149"/>
      <c r="W229" s="149"/>
      <c r="X229" s="149"/>
      <c r="Y229" s="149"/>
      <c r="Z229" s="149"/>
    </row>
    <row r="230" spans="1:26" ht="13.5" customHeight="1">
      <c r="A230" s="149"/>
      <c r="B230" s="149"/>
      <c r="C230" s="149"/>
      <c r="D230" s="149"/>
      <c r="E230" s="149"/>
      <c r="F230" s="149"/>
      <c r="G230" s="149"/>
      <c r="H230" s="149"/>
      <c r="I230" s="149"/>
      <c r="J230" s="149"/>
      <c r="K230" s="149"/>
      <c r="L230" s="149"/>
      <c r="M230" s="149"/>
      <c r="N230" s="149"/>
      <c r="O230" s="149"/>
      <c r="P230" s="149"/>
      <c r="Q230" s="149"/>
      <c r="R230" s="149"/>
      <c r="S230" s="149"/>
      <c r="T230" s="149"/>
      <c r="U230" s="149"/>
      <c r="V230" s="149"/>
      <c r="W230" s="149"/>
      <c r="X230" s="149"/>
      <c r="Y230" s="149"/>
      <c r="Z230" s="149"/>
    </row>
    <row r="231" spans="1:26" ht="13.5" customHeight="1">
      <c r="A231" s="149"/>
      <c r="B231" s="149"/>
      <c r="C231" s="149"/>
      <c r="D231" s="149"/>
      <c r="E231" s="149"/>
      <c r="F231" s="149"/>
      <c r="G231" s="149"/>
      <c r="H231" s="149"/>
      <c r="I231" s="149"/>
      <c r="J231" s="149"/>
      <c r="K231" s="149"/>
      <c r="L231" s="149"/>
      <c r="M231" s="149"/>
      <c r="N231" s="149"/>
      <c r="O231" s="149"/>
      <c r="P231" s="149"/>
      <c r="Q231" s="149"/>
      <c r="R231" s="149"/>
      <c r="S231" s="149"/>
      <c r="T231" s="149"/>
      <c r="U231" s="149"/>
      <c r="V231" s="149"/>
      <c r="W231" s="149"/>
      <c r="X231" s="149"/>
      <c r="Y231" s="149"/>
      <c r="Z231" s="149"/>
    </row>
    <row r="232" spans="1:26" ht="13.5" customHeight="1">
      <c r="A232" s="149"/>
      <c r="B232" s="149"/>
      <c r="C232" s="149"/>
      <c r="D232" s="149"/>
      <c r="E232" s="149"/>
      <c r="F232" s="149"/>
      <c r="G232" s="149"/>
      <c r="H232" s="149"/>
      <c r="I232" s="149"/>
      <c r="J232" s="149"/>
      <c r="K232" s="149"/>
      <c r="L232" s="149"/>
      <c r="M232" s="149"/>
      <c r="N232" s="149"/>
      <c r="O232" s="149"/>
      <c r="P232" s="149"/>
      <c r="Q232" s="149"/>
      <c r="R232" s="149"/>
      <c r="S232" s="149"/>
      <c r="T232" s="149"/>
      <c r="U232" s="149"/>
      <c r="V232" s="149"/>
      <c r="W232" s="149"/>
      <c r="X232" s="149"/>
      <c r="Y232" s="149"/>
      <c r="Z232" s="149"/>
    </row>
    <row r="233" spans="1:26" ht="13.5" customHeight="1">
      <c r="A233" s="149"/>
      <c r="B233" s="149"/>
      <c r="C233" s="149"/>
      <c r="D233" s="149"/>
      <c r="E233" s="149"/>
      <c r="F233" s="149"/>
      <c r="G233" s="149"/>
      <c r="H233" s="149"/>
      <c r="I233" s="149"/>
      <c r="J233" s="149"/>
      <c r="K233" s="149"/>
      <c r="L233" s="149"/>
      <c r="M233" s="149"/>
      <c r="N233" s="149"/>
      <c r="O233" s="149"/>
      <c r="P233" s="149"/>
      <c r="Q233" s="149"/>
      <c r="R233" s="149"/>
      <c r="S233" s="149"/>
      <c r="T233" s="149"/>
      <c r="U233" s="149"/>
      <c r="V233" s="149"/>
      <c r="W233" s="149"/>
      <c r="X233" s="149"/>
      <c r="Y233" s="149"/>
      <c r="Z233" s="149"/>
    </row>
    <row r="234" spans="1:26" ht="13.5" customHeight="1">
      <c r="A234" s="149"/>
      <c r="B234" s="149"/>
      <c r="C234" s="149"/>
      <c r="D234" s="149"/>
      <c r="E234" s="149"/>
      <c r="F234" s="149"/>
      <c r="G234" s="149"/>
      <c r="H234" s="149"/>
      <c r="I234" s="149"/>
      <c r="J234" s="149"/>
      <c r="K234" s="149"/>
      <c r="L234" s="149"/>
      <c r="M234" s="149"/>
      <c r="N234" s="149"/>
      <c r="O234" s="149"/>
      <c r="P234" s="149"/>
      <c r="Q234" s="149"/>
      <c r="R234" s="149"/>
      <c r="S234" s="149"/>
      <c r="T234" s="149"/>
      <c r="U234" s="149"/>
      <c r="V234" s="149"/>
      <c r="W234" s="149"/>
      <c r="X234" s="149"/>
      <c r="Y234" s="149"/>
      <c r="Z234" s="149"/>
    </row>
    <row r="235" spans="1:26" ht="13.5" customHeight="1">
      <c r="A235" s="149"/>
      <c r="B235" s="149"/>
      <c r="C235" s="149"/>
      <c r="D235" s="149"/>
      <c r="E235" s="149"/>
      <c r="F235" s="149"/>
      <c r="G235" s="149"/>
      <c r="H235" s="149"/>
      <c r="I235" s="149"/>
      <c r="J235" s="149"/>
      <c r="K235" s="149"/>
      <c r="L235" s="149"/>
      <c r="M235" s="149"/>
      <c r="N235" s="149"/>
      <c r="O235" s="149"/>
      <c r="P235" s="149"/>
      <c r="Q235" s="149"/>
      <c r="R235" s="149"/>
      <c r="S235" s="149"/>
      <c r="T235" s="149"/>
      <c r="U235" s="149"/>
      <c r="V235" s="149"/>
      <c r="W235" s="149"/>
      <c r="X235" s="149"/>
      <c r="Y235" s="149"/>
      <c r="Z235" s="149"/>
    </row>
    <row r="236" spans="1:26" ht="13.5" customHeight="1">
      <c r="A236" s="149"/>
      <c r="B236" s="149"/>
      <c r="C236" s="149"/>
      <c r="D236" s="149"/>
      <c r="E236" s="149"/>
      <c r="F236" s="149"/>
      <c r="G236" s="149"/>
      <c r="H236" s="149"/>
      <c r="I236" s="149"/>
      <c r="J236" s="149"/>
      <c r="K236" s="149"/>
      <c r="L236" s="149"/>
      <c r="M236" s="149"/>
      <c r="N236" s="149"/>
      <c r="O236" s="149"/>
      <c r="P236" s="149"/>
      <c r="Q236" s="149"/>
      <c r="R236" s="149"/>
      <c r="S236" s="149"/>
      <c r="T236" s="149"/>
      <c r="U236" s="149"/>
      <c r="V236" s="149"/>
      <c r="W236" s="149"/>
      <c r="X236" s="149"/>
      <c r="Y236" s="149"/>
      <c r="Z236" s="149"/>
    </row>
    <row r="237" spans="1:26" ht="13.5" customHeight="1">
      <c r="A237" s="149"/>
      <c r="B237" s="149"/>
      <c r="C237" s="149"/>
      <c r="D237" s="149"/>
      <c r="E237" s="149"/>
      <c r="F237" s="149"/>
      <c r="G237" s="149"/>
      <c r="H237" s="149"/>
      <c r="I237" s="149"/>
      <c r="J237" s="149"/>
      <c r="K237" s="149"/>
      <c r="L237" s="149"/>
      <c r="M237" s="149"/>
      <c r="N237" s="149"/>
      <c r="O237" s="149"/>
      <c r="P237" s="149"/>
      <c r="Q237" s="149"/>
      <c r="R237" s="149"/>
      <c r="S237" s="149"/>
      <c r="T237" s="149"/>
      <c r="U237" s="149"/>
      <c r="V237" s="149"/>
      <c r="W237" s="149"/>
      <c r="X237" s="149"/>
      <c r="Y237" s="149"/>
      <c r="Z237" s="149"/>
    </row>
    <row r="238" spans="1:26" ht="13.5" customHeight="1">
      <c r="A238" s="149"/>
      <c r="B238" s="149"/>
      <c r="C238" s="149"/>
      <c r="D238" s="149"/>
      <c r="E238" s="149"/>
      <c r="F238" s="149"/>
      <c r="G238" s="149"/>
      <c r="H238" s="149"/>
      <c r="I238" s="149"/>
      <c r="J238" s="149"/>
      <c r="K238" s="149"/>
      <c r="L238" s="149"/>
      <c r="M238" s="149"/>
      <c r="N238" s="149"/>
      <c r="O238" s="149"/>
      <c r="P238" s="149"/>
      <c r="Q238" s="149"/>
      <c r="R238" s="149"/>
      <c r="S238" s="149"/>
      <c r="T238" s="149"/>
      <c r="U238" s="149"/>
      <c r="V238" s="149"/>
      <c r="W238" s="149"/>
      <c r="X238" s="149"/>
      <c r="Y238" s="149"/>
      <c r="Z238" s="149"/>
    </row>
    <row r="239" spans="1:26" ht="13.5" customHeight="1">
      <c r="A239" s="149"/>
      <c r="B239" s="149"/>
      <c r="C239" s="149"/>
      <c r="D239" s="149"/>
      <c r="E239" s="149"/>
      <c r="F239" s="149"/>
      <c r="G239" s="149"/>
      <c r="H239" s="149"/>
      <c r="I239" s="149"/>
      <c r="J239" s="149"/>
      <c r="K239" s="149"/>
      <c r="L239" s="149"/>
      <c r="M239" s="149"/>
      <c r="N239" s="149"/>
      <c r="O239" s="149"/>
      <c r="P239" s="149"/>
      <c r="Q239" s="149"/>
      <c r="R239" s="149"/>
      <c r="S239" s="149"/>
      <c r="T239" s="149"/>
      <c r="U239" s="149"/>
      <c r="V239" s="149"/>
      <c r="W239" s="149"/>
      <c r="X239" s="149"/>
      <c r="Y239" s="149"/>
      <c r="Z239" s="149"/>
    </row>
    <row r="240" spans="1:26" ht="13.5" customHeight="1">
      <c r="A240" s="149"/>
      <c r="B240" s="149"/>
      <c r="C240" s="149"/>
      <c r="D240" s="149"/>
      <c r="E240" s="149"/>
      <c r="F240" s="149"/>
      <c r="G240" s="149"/>
      <c r="H240" s="149"/>
      <c r="I240" s="149"/>
      <c r="J240" s="149"/>
      <c r="K240" s="149"/>
      <c r="L240" s="149"/>
      <c r="M240" s="149"/>
      <c r="N240" s="149"/>
      <c r="O240" s="149"/>
      <c r="P240" s="149"/>
      <c r="Q240" s="149"/>
      <c r="R240" s="149"/>
      <c r="S240" s="149"/>
      <c r="T240" s="149"/>
      <c r="U240" s="149"/>
      <c r="V240" s="149"/>
      <c r="W240" s="149"/>
      <c r="X240" s="149"/>
      <c r="Y240" s="149"/>
      <c r="Z240" s="149"/>
    </row>
    <row r="241" spans="1:26" ht="13.5" customHeight="1">
      <c r="A241" s="149"/>
      <c r="B241" s="149"/>
      <c r="C241" s="149"/>
      <c r="D241" s="149"/>
      <c r="E241" s="149"/>
      <c r="F241" s="149"/>
      <c r="G241" s="149"/>
      <c r="H241" s="149"/>
      <c r="I241" s="149"/>
      <c r="J241" s="149"/>
      <c r="K241" s="149"/>
      <c r="L241" s="149"/>
      <c r="M241" s="149"/>
      <c r="N241" s="149"/>
      <c r="O241" s="149"/>
      <c r="P241" s="149"/>
      <c r="Q241" s="149"/>
      <c r="R241" s="149"/>
      <c r="S241" s="149"/>
      <c r="T241" s="149"/>
      <c r="U241" s="149"/>
      <c r="V241" s="149"/>
      <c r="W241" s="149"/>
      <c r="X241" s="149"/>
      <c r="Y241" s="149"/>
      <c r="Z241" s="149"/>
    </row>
    <row r="242" spans="1:26" ht="13.5" customHeight="1">
      <c r="A242" s="149"/>
      <c r="B242" s="149"/>
      <c r="C242" s="149"/>
      <c r="D242" s="149"/>
      <c r="E242" s="149"/>
      <c r="F242" s="149"/>
      <c r="G242" s="149"/>
      <c r="H242" s="149"/>
      <c r="I242" s="149"/>
      <c r="J242" s="149"/>
      <c r="K242" s="149"/>
      <c r="L242" s="149"/>
      <c r="M242" s="149"/>
      <c r="N242" s="149"/>
      <c r="O242" s="149"/>
      <c r="P242" s="149"/>
      <c r="Q242" s="149"/>
      <c r="R242" s="149"/>
      <c r="S242" s="149"/>
      <c r="T242" s="149"/>
      <c r="U242" s="149"/>
      <c r="V242" s="149"/>
      <c r="W242" s="149"/>
      <c r="X242" s="149"/>
      <c r="Y242" s="149"/>
      <c r="Z242" s="149"/>
    </row>
    <row r="243" spans="1:26" ht="13.5" customHeight="1">
      <c r="A243" s="149"/>
      <c r="B243" s="149"/>
      <c r="C243" s="149"/>
      <c r="D243" s="149"/>
      <c r="E243" s="149"/>
      <c r="F243" s="149"/>
      <c r="G243" s="149"/>
      <c r="H243" s="149"/>
      <c r="I243" s="149"/>
      <c r="J243" s="149"/>
      <c r="K243" s="149"/>
      <c r="L243" s="149"/>
      <c r="M243" s="149"/>
      <c r="N243" s="149"/>
      <c r="O243" s="149"/>
      <c r="P243" s="149"/>
      <c r="Q243" s="149"/>
      <c r="R243" s="149"/>
      <c r="S243" s="149"/>
      <c r="T243" s="149"/>
      <c r="U243" s="149"/>
      <c r="V243" s="149"/>
      <c r="W243" s="149"/>
      <c r="X243" s="149"/>
      <c r="Y243" s="149"/>
      <c r="Z243" s="149"/>
    </row>
    <row r="244" spans="1:26" ht="13.5" customHeight="1">
      <c r="A244" s="149"/>
      <c r="B244" s="149"/>
      <c r="C244" s="149"/>
      <c r="D244" s="149"/>
      <c r="E244" s="149"/>
      <c r="F244" s="149"/>
      <c r="G244" s="149"/>
      <c r="H244" s="149"/>
      <c r="I244" s="149"/>
      <c r="J244" s="149"/>
      <c r="K244" s="149"/>
      <c r="L244" s="149"/>
      <c r="M244" s="149"/>
      <c r="N244" s="149"/>
      <c r="O244" s="149"/>
      <c r="P244" s="149"/>
      <c r="Q244" s="149"/>
      <c r="R244" s="149"/>
      <c r="S244" s="149"/>
      <c r="T244" s="149"/>
      <c r="U244" s="149"/>
      <c r="V244" s="149"/>
      <c r="W244" s="149"/>
      <c r="X244" s="149"/>
      <c r="Y244" s="149"/>
      <c r="Z244" s="149"/>
    </row>
    <row r="245" spans="1:26" ht="13.5" customHeight="1">
      <c r="A245" s="149"/>
      <c r="B245" s="149"/>
      <c r="C245" s="149"/>
      <c r="D245" s="149"/>
      <c r="E245" s="149"/>
      <c r="F245" s="149"/>
      <c r="G245" s="149"/>
      <c r="H245" s="149"/>
      <c r="I245" s="149"/>
      <c r="J245" s="149"/>
      <c r="K245" s="149"/>
      <c r="L245" s="149"/>
      <c r="M245" s="149"/>
      <c r="N245" s="149"/>
      <c r="O245" s="149"/>
      <c r="P245" s="149"/>
      <c r="Q245" s="149"/>
      <c r="R245" s="149"/>
      <c r="S245" s="149"/>
      <c r="T245" s="149"/>
      <c r="U245" s="149"/>
      <c r="V245" s="149"/>
      <c r="W245" s="149"/>
      <c r="X245" s="149"/>
      <c r="Y245" s="149"/>
      <c r="Z245" s="149"/>
    </row>
    <row r="246" spans="1:26" ht="13.5" customHeight="1">
      <c r="A246" s="149"/>
      <c r="B246" s="149"/>
      <c r="C246" s="149"/>
      <c r="D246" s="149"/>
      <c r="E246" s="149"/>
      <c r="F246" s="149"/>
      <c r="G246" s="149"/>
      <c r="H246" s="149"/>
      <c r="I246" s="149"/>
      <c r="J246" s="149"/>
      <c r="K246" s="149"/>
      <c r="L246" s="149"/>
      <c r="M246" s="149"/>
      <c r="N246" s="149"/>
      <c r="O246" s="149"/>
      <c r="P246" s="149"/>
      <c r="Q246" s="149"/>
      <c r="R246" s="149"/>
      <c r="S246" s="149"/>
      <c r="T246" s="149"/>
      <c r="U246" s="149"/>
      <c r="V246" s="149"/>
      <c r="W246" s="149"/>
      <c r="X246" s="149"/>
      <c r="Y246" s="149"/>
      <c r="Z246" s="149"/>
    </row>
    <row r="247" spans="1:26" ht="13.5" customHeight="1">
      <c r="A247" s="149"/>
      <c r="B247" s="149"/>
      <c r="C247" s="149"/>
      <c r="D247" s="149"/>
      <c r="E247" s="149"/>
      <c r="F247" s="149"/>
      <c r="G247" s="149"/>
      <c r="H247" s="149"/>
      <c r="I247" s="149"/>
      <c r="J247" s="149"/>
      <c r="K247" s="149"/>
      <c r="L247" s="149"/>
      <c r="M247" s="149"/>
      <c r="N247" s="149"/>
      <c r="O247" s="149"/>
      <c r="P247" s="149"/>
      <c r="Q247" s="149"/>
      <c r="R247" s="149"/>
      <c r="S247" s="149"/>
      <c r="T247" s="149"/>
      <c r="U247" s="149"/>
      <c r="V247" s="149"/>
      <c r="W247" s="149"/>
      <c r="X247" s="149"/>
      <c r="Y247" s="149"/>
      <c r="Z247" s="149"/>
    </row>
    <row r="248" spans="1:26" ht="13.5" customHeight="1">
      <c r="A248" s="149"/>
      <c r="B248" s="149"/>
      <c r="C248" s="149"/>
      <c r="D248" s="149"/>
      <c r="E248" s="149"/>
      <c r="F248" s="149"/>
      <c r="G248" s="149"/>
      <c r="H248" s="149"/>
      <c r="I248" s="149"/>
      <c r="J248" s="149"/>
      <c r="K248" s="149"/>
      <c r="L248" s="149"/>
      <c r="M248" s="149"/>
      <c r="N248" s="149"/>
      <c r="O248" s="149"/>
      <c r="P248" s="149"/>
      <c r="Q248" s="149"/>
      <c r="R248" s="149"/>
      <c r="S248" s="149"/>
      <c r="T248" s="149"/>
      <c r="U248" s="149"/>
      <c r="V248" s="149"/>
      <c r="W248" s="149"/>
      <c r="X248" s="149"/>
      <c r="Y248" s="149"/>
      <c r="Z248" s="149"/>
    </row>
    <row r="249" spans="1:26" ht="13.5" customHeight="1">
      <c r="A249" s="149"/>
      <c r="B249" s="149"/>
      <c r="C249" s="149"/>
      <c r="D249" s="149"/>
      <c r="E249" s="149"/>
      <c r="F249" s="149"/>
      <c r="G249" s="149"/>
      <c r="H249" s="149"/>
      <c r="I249" s="149"/>
      <c r="J249" s="149"/>
      <c r="K249" s="149"/>
      <c r="L249" s="149"/>
      <c r="M249" s="149"/>
      <c r="N249" s="149"/>
      <c r="O249" s="149"/>
      <c r="P249" s="149"/>
      <c r="Q249" s="149"/>
      <c r="R249" s="149"/>
      <c r="S249" s="149"/>
      <c r="T249" s="149"/>
      <c r="U249" s="149"/>
      <c r="V249" s="149"/>
      <c r="W249" s="149"/>
      <c r="X249" s="149"/>
      <c r="Y249" s="149"/>
      <c r="Z249" s="149"/>
    </row>
    <row r="250" spans="1:26" ht="13.5" customHeight="1">
      <c r="A250" s="149"/>
      <c r="B250" s="149"/>
      <c r="C250" s="149"/>
      <c r="D250" s="149"/>
      <c r="E250" s="149"/>
      <c r="F250" s="149"/>
      <c r="G250" s="149"/>
      <c r="H250" s="149"/>
      <c r="I250" s="149"/>
      <c r="J250" s="149"/>
      <c r="K250" s="149"/>
      <c r="L250" s="149"/>
      <c r="M250" s="149"/>
      <c r="N250" s="149"/>
      <c r="O250" s="149"/>
      <c r="P250" s="149"/>
      <c r="Q250" s="149"/>
      <c r="R250" s="149"/>
      <c r="S250" s="149"/>
      <c r="T250" s="149"/>
      <c r="U250" s="149"/>
      <c r="V250" s="149"/>
      <c r="W250" s="149"/>
      <c r="X250" s="149"/>
      <c r="Y250" s="149"/>
      <c r="Z250" s="149"/>
    </row>
    <row r="251" spans="1:26" ht="13.5" customHeight="1">
      <c r="A251" s="149"/>
      <c r="B251" s="149"/>
      <c r="C251" s="149"/>
      <c r="D251" s="149"/>
      <c r="E251" s="149"/>
      <c r="F251" s="149"/>
      <c r="G251" s="149"/>
      <c r="H251" s="149"/>
      <c r="I251" s="149"/>
      <c r="J251" s="149"/>
      <c r="K251" s="149"/>
      <c r="L251" s="149"/>
      <c r="M251" s="149"/>
      <c r="N251" s="149"/>
      <c r="O251" s="149"/>
      <c r="P251" s="149"/>
      <c r="Q251" s="149"/>
      <c r="R251" s="149"/>
      <c r="S251" s="149"/>
      <c r="T251" s="149"/>
      <c r="U251" s="149"/>
      <c r="V251" s="149"/>
      <c r="W251" s="149"/>
      <c r="X251" s="149"/>
      <c r="Y251" s="149"/>
      <c r="Z251" s="149"/>
    </row>
    <row r="252" spans="1:26" ht="13.5" customHeight="1">
      <c r="A252" s="149"/>
      <c r="B252" s="149"/>
      <c r="C252" s="149"/>
      <c r="D252" s="149"/>
      <c r="E252" s="149"/>
      <c r="F252" s="149"/>
      <c r="G252" s="149"/>
      <c r="H252" s="149"/>
      <c r="I252" s="149"/>
      <c r="J252" s="149"/>
      <c r="K252" s="149"/>
      <c r="L252" s="149"/>
      <c r="M252" s="149"/>
      <c r="N252" s="149"/>
      <c r="O252" s="149"/>
      <c r="P252" s="149"/>
      <c r="Q252" s="149"/>
      <c r="R252" s="149"/>
      <c r="S252" s="149"/>
      <c r="T252" s="149"/>
      <c r="U252" s="149"/>
      <c r="V252" s="149"/>
      <c r="W252" s="149"/>
      <c r="X252" s="149"/>
      <c r="Y252" s="149"/>
      <c r="Z252" s="149"/>
    </row>
    <row r="253" spans="1:26" ht="13.5" customHeight="1">
      <c r="A253" s="149"/>
      <c r="B253" s="149"/>
      <c r="C253" s="149"/>
      <c r="D253" s="149"/>
      <c r="E253" s="149"/>
      <c r="F253" s="149"/>
      <c r="G253" s="149"/>
      <c r="H253" s="149"/>
      <c r="I253" s="149"/>
      <c r="J253" s="149"/>
      <c r="K253" s="149"/>
      <c r="L253" s="149"/>
      <c r="M253" s="149"/>
      <c r="N253" s="149"/>
      <c r="O253" s="149"/>
      <c r="P253" s="149"/>
      <c r="Q253" s="149"/>
      <c r="R253" s="149"/>
      <c r="S253" s="149"/>
      <c r="T253" s="149"/>
      <c r="U253" s="149"/>
      <c r="V253" s="149"/>
      <c r="W253" s="149"/>
      <c r="X253" s="149"/>
      <c r="Y253" s="149"/>
      <c r="Z253" s="149"/>
    </row>
    <row r="254" spans="1:26" ht="13.5" customHeight="1">
      <c r="A254" s="149"/>
      <c r="B254" s="149"/>
      <c r="C254" s="149"/>
      <c r="D254" s="149"/>
      <c r="E254" s="149"/>
      <c r="F254" s="149"/>
      <c r="G254" s="149"/>
      <c r="H254" s="149"/>
      <c r="I254" s="149"/>
      <c r="J254" s="149"/>
      <c r="K254" s="149"/>
      <c r="L254" s="149"/>
      <c r="M254" s="149"/>
      <c r="N254" s="149"/>
      <c r="O254" s="149"/>
      <c r="P254" s="149"/>
      <c r="Q254" s="149"/>
      <c r="R254" s="149"/>
      <c r="S254" s="149"/>
      <c r="T254" s="149"/>
      <c r="U254" s="149"/>
      <c r="V254" s="149"/>
      <c r="W254" s="149"/>
      <c r="X254" s="149"/>
      <c r="Y254" s="149"/>
      <c r="Z254" s="149"/>
    </row>
    <row r="255" spans="1:26" ht="13.5" customHeight="1">
      <c r="A255" s="149"/>
      <c r="B255" s="149"/>
      <c r="C255" s="149"/>
      <c r="D255" s="149"/>
      <c r="E255" s="149"/>
      <c r="F255" s="149"/>
      <c r="G255" s="149"/>
      <c r="H255" s="149"/>
      <c r="I255" s="149"/>
      <c r="J255" s="149"/>
      <c r="K255" s="149"/>
      <c r="L255" s="149"/>
      <c r="M255" s="149"/>
      <c r="N255" s="149"/>
      <c r="O255" s="149"/>
      <c r="P255" s="149"/>
      <c r="Q255" s="149"/>
      <c r="R255" s="149"/>
      <c r="S255" s="149"/>
      <c r="T255" s="149"/>
      <c r="U255" s="149"/>
      <c r="V255" s="149"/>
      <c r="W255" s="149"/>
      <c r="X255" s="149"/>
      <c r="Y255" s="149"/>
      <c r="Z255" s="149"/>
    </row>
    <row r="256" spans="1:26" ht="13.5" customHeight="1">
      <c r="A256" s="149"/>
      <c r="B256" s="149"/>
      <c r="C256" s="149"/>
      <c r="D256" s="149"/>
      <c r="E256" s="149"/>
      <c r="F256" s="149"/>
      <c r="G256" s="149"/>
      <c r="H256" s="149"/>
      <c r="I256" s="149"/>
      <c r="J256" s="149"/>
      <c r="K256" s="149"/>
      <c r="L256" s="149"/>
      <c r="M256" s="149"/>
      <c r="N256" s="149"/>
      <c r="O256" s="149"/>
      <c r="P256" s="149"/>
      <c r="Q256" s="149"/>
      <c r="R256" s="149"/>
      <c r="S256" s="149"/>
      <c r="T256" s="149"/>
      <c r="U256" s="149"/>
      <c r="V256" s="149"/>
      <c r="W256" s="149"/>
      <c r="X256" s="149"/>
      <c r="Y256" s="149"/>
      <c r="Z256" s="149"/>
    </row>
    <row r="257" spans="1:26" ht="13.5" customHeight="1">
      <c r="A257" s="149"/>
      <c r="B257" s="149"/>
      <c r="C257" s="149"/>
      <c r="D257" s="149"/>
      <c r="E257" s="149"/>
      <c r="F257" s="149"/>
      <c r="G257" s="149"/>
      <c r="H257" s="149"/>
      <c r="I257" s="149"/>
      <c r="J257" s="149"/>
      <c r="K257" s="149"/>
      <c r="L257" s="149"/>
      <c r="M257" s="149"/>
      <c r="N257" s="149"/>
      <c r="O257" s="149"/>
      <c r="P257" s="149"/>
      <c r="Q257" s="149"/>
      <c r="R257" s="149"/>
      <c r="S257" s="149"/>
      <c r="T257" s="149"/>
      <c r="U257" s="149"/>
      <c r="V257" s="149"/>
      <c r="W257" s="149"/>
      <c r="X257" s="149"/>
      <c r="Y257" s="149"/>
      <c r="Z257" s="149"/>
    </row>
    <row r="258" spans="1:26" ht="13.5" customHeight="1">
      <c r="A258" s="149"/>
      <c r="B258" s="149"/>
      <c r="C258" s="149"/>
      <c r="D258" s="149"/>
      <c r="E258" s="149"/>
      <c r="F258" s="149"/>
      <c r="G258" s="149"/>
      <c r="H258" s="149"/>
      <c r="I258" s="149"/>
      <c r="J258" s="149"/>
      <c r="K258" s="149"/>
      <c r="L258" s="149"/>
      <c r="M258" s="149"/>
      <c r="N258" s="149"/>
      <c r="O258" s="149"/>
      <c r="P258" s="149"/>
      <c r="Q258" s="149"/>
      <c r="R258" s="149"/>
      <c r="S258" s="149"/>
      <c r="T258" s="149"/>
      <c r="U258" s="149"/>
      <c r="V258" s="149"/>
      <c r="W258" s="149"/>
      <c r="X258" s="149"/>
      <c r="Y258" s="149"/>
      <c r="Z258" s="149"/>
    </row>
    <row r="259" spans="1:26" ht="13.5" customHeight="1">
      <c r="A259" s="149"/>
      <c r="B259" s="149"/>
      <c r="C259" s="149"/>
      <c r="D259" s="149"/>
      <c r="E259" s="149"/>
      <c r="F259" s="149"/>
      <c r="G259" s="149"/>
      <c r="H259" s="149"/>
      <c r="I259" s="149"/>
      <c r="J259" s="149"/>
      <c r="K259" s="149"/>
      <c r="L259" s="149"/>
      <c r="M259" s="149"/>
      <c r="N259" s="149"/>
      <c r="O259" s="149"/>
      <c r="P259" s="149"/>
      <c r="Q259" s="149"/>
      <c r="R259" s="149"/>
      <c r="S259" s="149"/>
      <c r="T259" s="149"/>
      <c r="U259" s="149"/>
      <c r="V259" s="149"/>
      <c r="W259" s="149"/>
      <c r="X259" s="149"/>
      <c r="Y259" s="149"/>
      <c r="Z259" s="149"/>
    </row>
    <row r="260" spans="1:26" ht="13.5" customHeight="1">
      <c r="A260" s="149"/>
      <c r="B260" s="149"/>
      <c r="C260" s="149"/>
      <c r="D260" s="149"/>
      <c r="E260" s="149"/>
      <c r="F260" s="149"/>
      <c r="G260" s="149"/>
      <c r="H260" s="149"/>
      <c r="I260" s="149"/>
      <c r="J260" s="149"/>
      <c r="K260" s="149"/>
      <c r="L260" s="149"/>
      <c r="M260" s="149"/>
      <c r="N260" s="149"/>
      <c r="O260" s="149"/>
      <c r="P260" s="149"/>
      <c r="Q260" s="149"/>
      <c r="R260" s="149"/>
      <c r="S260" s="149"/>
      <c r="T260" s="149"/>
      <c r="U260" s="149"/>
      <c r="V260" s="149"/>
      <c r="W260" s="149"/>
      <c r="X260" s="149"/>
      <c r="Y260" s="149"/>
      <c r="Z260" s="149"/>
    </row>
    <row r="261" spans="1:26" ht="13.5" customHeight="1">
      <c r="A261" s="149"/>
      <c r="B261" s="149"/>
      <c r="C261" s="149"/>
      <c r="D261" s="149"/>
      <c r="E261" s="149"/>
      <c r="F261" s="149"/>
      <c r="G261" s="149"/>
      <c r="H261" s="149"/>
      <c r="I261" s="149"/>
      <c r="J261" s="149"/>
      <c r="K261" s="149"/>
      <c r="L261" s="149"/>
      <c r="M261" s="149"/>
      <c r="N261" s="149"/>
      <c r="O261" s="149"/>
      <c r="P261" s="149"/>
      <c r="Q261" s="149"/>
      <c r="R261" s="149"/>
      <c r="S261" s="149"/>
      <c r="T261" s="149"/>
      <c r="U261" s="149"/>
      <c r="V261" s="149"/>
      <c r="W261" s="149"/>
      <c r="X261" s="149"/>
      <c r="Y261" s="149"/>
      <c r="Z261" s="149"/>
    </row>
    <row r="262" spans="1:26" ht="13.5" customHeight="1">
      <c r="A262" s="149"/>
      <c r="B262" s="149"/>
      <c r="C262" s="149"/>
      <c r="D262" s="149"/>
      <c r="E262" s="149"/>
      <c r="F262" s="149"/>
      <c r="G262" s="149"/>
      <c r="H262" s="149"/>
      <c r="I262" s="149"/>
      <c r="J262" s="149"/>
      <c r="K262" s="149"/>
      <c r="L262" s="149"/>
      <c r="M262" s="149"/>
      <c r="N262" s="149"/>
      <c r="O262" s="149"/>
      <c r="P262" s="149"/>
      <c r="Q262" s="149"/>
      <c r="R262" s="149"/>
      <c r="S262" s="149"/>
      <c r="T262" s="149"/>
      <c r="U262" s="149"/>
      <c r="V262" s="149"/>
      <c r="W262" s="149"/>
      <c r="X262" s="149"/>
      <c r="Y262" s="149"/>
      <c r="Z262" s="149"/>
    </row>
    <row r="263" spans="1:26" ht="13.5" customHeight="1">
      <c r="A263" s="149"/>
      <c r="B263" s="149"/>
      <c r="C263" s="149"/>
      <c r="D263" s="149"/>
      <c r="E263" s="149"/>
      <c r="F263" s="149"/>
      <c r="G263" s="149"/>
      <c r="H263" s="149"/>
      <c r="I263" s="149"/>
      <c r="J263" s="149"/>
      <c r="K263" s="149"/>
      <c r="L263" s="149"/>
      <c r="M263" s="149"/>
      <c r="N263" s="149"/>
      <c r="O263" s="149"/>
      <c r="P263" s="149"/>
      <c r="Q263" s="149"/>
      <c r="R263" s="149"/>
      <c r="S263" s="149"/>
      <c r="T263" s="149"/>
      <c r="U263" s="149"/>
      <c r="V263" s="149"/>
      <c r="W263" s="149"/>
      <c r="X263" s="149"/>
      <c r="Y263" s="149"/>
      <c r="Z263" s="149"/>
    </row>
    <row r="264" spans="1:26" ht="13.5" customHeight="1">
      <c r="A264" s="149"/>
      <c r="B264" s="149"/>
      <c r="C264" s="149"/>
      <c r="D264" s="149"/>
      <c r="E264" s="149"/>
      <c r="F264" s="149"/>
      <c r="G264" s="149"/>
      <c r="H264" s="149"/>
      <c r="I264" s="149"/>
      <c r="J264" s="149"/>
      <c r="K264" s="149"/>
      <c r="L264" s="149"/>
      <c r="M264" s="149"/>
      <c r="N264" s="149"/>
      <c r="O264" s="149"/>
      <c r="P264" s="149"/>
      <c r="Q264" s="149"/>
      <c r="R264" s="149"/>
      <c r="S264" s="149"/>
      <c r="T264" s="149"/>
      <c r="U264" s="149"/>
      <c r="V264" s="149"/>
      <c r="W264" s="149"/>
      <c r="X264" s="149"/>
      <c r="Y264" s="149"/>
      <c r="Z264" s="149"/>
    </row>
    <row r="265" spans="1:26" ht="13.5" customHeight="1">
      <c r="A265" s="149"/>
      <c r="B265" s="149"/>
      <c r="C265" s="149"/>
      <c r="D265" s="149"/>
      <c r="E265" s="149"/>
      <c r="F265" s="149"/>
      <c r="G265" s="149"/>
      <c r="H265" s="149"/>
      <c r="I265" s="149"/>
      <c r="J265" s="149"/>
      <c r="K265" s="149"/>
      <c r="L265" s="149"/>
      <c r="M265" s="149"/>
      <c r="N265" s="149"/>
      <c r="O265" s="149"/>
      <c r="P265" s="149"/>
      <c r="Q265" s="149"/>
      <c r="R265" s="149"/>
      <c r="S265" s="149"/>
      <c r="T265" s="149"/>
      <c r="U265" s="149"/>
      <c r="V265" s="149"/>
      <c r="W265" s="149"/>
      <c r="X265" s="149"/>
      <c r="Y265" s="149"/>
      <c r="Z265" s="149"/>
    </row>
    <row r="266" spans="1:26" ht="13.5" customHeight="1">
      <c r="A266" s="149"/>
      <c r="B266" s="149"/>
      <c r="C266" s="149"/>
      <c r="D266" s="149"/>
      <c r="E266" s="149"/>
      <c r="F266" s="149"/>
      <c r="G266" s="149"/>
      <c r="H266" s="149"/>
      <c r="I266" s="149"/>
      <c r="J266" s="149"/>
      <c r="K266" s="149"/>
      <c r="L266" s="149"/>
      <c r="M266" s="149"/>
      <c r="N266" s="149"/>
      <c r="O266" s="149"/>
      <c r="P266" s="149"/>
      <c r="Q266" s="149"/>
      <c r="R266" s="149"/>
      <c r="S266" s="149"/>
      <c r="T266" s="149"/>
      <c r="U266" s="149"/>
      <c r="V266" s="149"/>
      <c r="W266" s="149"/>
      <c r="X266" s="149"/>
      <c r="Y266" s="149"/>
      <c r="Z266" s="149"/>
    </row>
    <row r="267" spans="1:26" ht="13.5" customHeight="1">
      <c r="A267" s="149"/>
      <c r="B267" s="149"/>
      <c r="C267" s="149"/>
      <c r="D267" s="149"/>
      <c r="E267" s="149"/>
      <c r="F267" s="149"/>
      <c r="G267" s="149"/>
      <c r="H267" s="149"/>
      <c r="I267" s="149"/>
      <c r="J267" s="149"/>
      <c r="K267" s="149"/>
      <c r="L267" s="149"/>
      <c r="M267" s="149"/>
      <c r="N267" s="149"/>
      <c r="O267" s="149"/>
      <c r="P267" s="149"/>
      <c r="Q267" s="149"/>
      <c r="R267" s="149"/>
      <c r="S267" s="149"/>
      <c r="T267" s="149"/>
      <c r="U267" s="149"/>
      <c r="V267" s="149"/>
      <c r="W267" s="149"/>
      <c r="X267" s="149"/>
      <c r="Y267" s="149"/>
      <c r="Z267" s="149"/>
    </row>
    <row r="268" spans="1:26" ht="13.5" customHeight="1">
      <c r="A268" s="149"/>
      <c r="B268" s="149"/>
      <c r="C268" s="149"/>
      <c r="D268" s="149"/>
      <c r="E268" s="149"/>
      <c r="F268" s="149"/>
      <c r="G268" s="149"/>
      <c r="H268" s="149"/>
      <c r="I268" s="149"/>
      <c r="J268" s="149"/>
      <c r="K268" s="149"/>
      <c r="L268" s="149"/>
      <c r="M268" s="149"/>
      <c r="N268" s="149"/>
      <c r="O268" s="149"/>
      <c r="P268" s="149"/>
      <c r="Q268" s="149"/>
      <c r="R268" s="149"/>
      <c r="S268" s="149"/>
      <c r="T268" s="149"/>
      <c r="U268" s="149"/>
      <c r="V268" s="149"/>
      <c r="W268" s="149"/>
      <c r="X268" s="149"/>
      <c r="Y268" s="149"/>
      <c r="Z268" s="149"/>
    </row>
    <row r="269" spans="1:26" ht="13.5" customHeight="1">
      <c r="A269" s="149"/>
      <c r="B269" s="149"/>
      <c r="C269" s="149"/>
      <c r="D269" s="149"/>
      <c r="E269" s="149"/>
      <c r="F269" s="149"/>
      <c r="G269" s="149"/>
      <c r="H269" s="149"/>
      <c r="I269" s="149"/>
      <c r="J269" s="149"/>
      <c r="K269" s="149"/>
      <c r="L269" s="149"/>
      <c r="M269" s="149"/>
      <c r="N269" s="149"/>
      <c r="O269" s="149"/>
      <c r="P269" s="149"/>
      <c r="Q269" s="149"/>
      <c r="R269" s="149"/>
      <c r="S269" s="149"/>
      <c r="T269" s="149"/>
      <c r="U269" s="149"/>
      <c r="V269" s="149"/>
      <c r="W269" s="149"/>
      <c r="X269" s="149"/>
      <c r="Y269" s="149"/>
      <c r="Z269" s="149"/>
    </row>
    <row r="270" spans="1:26" ht="13.5" customHeight="1">
      <c r="A270" s="149"/>
      <c r="B270" s="149"/>
      <c r="C270" s="149"/>
      <c r="D270" s="149"/>
      <c r="E270" s="149"/>
      <c r="F270" s="149"/>
      <c r="G270" s="149"/>
      <c r="H270" s="149"/>
      <c r="I270" s="149"/>
      <c r="J270" s="149"/>
      <c r="K270" s="149"/>
      <c r="L270" s="149"/>
      <c r="M270" s="149"/>
      <c r="N270" s="149"/>
      <c r="O270" s="149"/>
      <c r="P270" s="149"/>
      <c r="Q270" s="149"/>
      <c r="R270" s="149"/>
      <c r="S270" s="149"/>
      <c r="T270" s="149"/>
      <c r="U270" s="149"/>
      <c r="V270" s="149"/>
      <c r="W270" s="149"/>
      <c r="X270" s="149"/>
      <c r="Y270" s="149"/>
      <c r="Z270" s="149"/>
    </row>
    <row r="271" spans="1:26" ht="13.5" customHeight="1">
      <c r="A271" s="149"/>
      <c r="B271" s="149"/>
      <c r="C271" s="149"/>
      <c r="D271" s="149"/>
      <c r="E271" s="149"/>
      <c r="F271" s="149"/>
      <c r="G271" s="149"/>
      <c r="H271" s="149"/>
      <c r="I271" s="149"/>
      <c r="J271" s="149"/>
      <c r="K271" s="149"/>
      <c r="L271" s="149"/>
      <c r="M271" s="149"/>
      <c r="N271" s="149"/>
      <c r="O271" s="149"/>
      <c r="P271" s="149"/>
      <c r="Q271" s="149"/>
      <c r="R271" s="149"/>
      <c r="S271" s="149"/>
      <c r="T271" s="149"/>
      <c r="U271" s="149"/>
      <c r="V271" s="149"/>
      <c r="W271" s="149"/>
      <c r="X271" s="149"/>
      <c r="Y271" s="149"/>
      <c r="Z271" s="149"/>
    </row>
    <row r="272" spans="1:26" ht="13.5" customHeight="1">
      <c r="A272" s="149"/>
      <c r="B272" s="149"/>
      <c r="C272" s="149"/>
      <c r="D272" s="149"/>
      <c r="E272" s="149"/>
      <c r="F272" s="149"/>
      <c r="G272" s="149"/>
      <c r="H272" s="149"/>
      <c r="I272" s="149"/>
      <c r="J272" s="149"/>
      <c r="K272" s="149"/>
      <c r="L272" s="149"/>
      <c r="M272" s="149"/>
      <c r="N272" s="149"/>
      <c r="O272" s="149"/>
      <c r="P272" s="149"/>
      <c r="Q272" s="149"/>
      <c r="R272" s="149"/>
      <c r="S272" s="149"/>
      <c r="T272" s="149"/>
      <c r="U272" s="149"/>
      <c r="V272" s="149"/>
      <c r="W272" s="149"/>
      <c r="X272" s="149"/>
      <c r="Y272" s="149"/>
      <c r="Z272" s="149"/>
    </row>
    <row r="273" spans="1:26" ht="13.5" customHeight="1">
      <c r="A273" s="149"/>
      <c r="B273" s="149"/>
      <c r="C273" s="149"/>
      <c r="D273" s="149"/>
      <c r="E273" s="149"/>
      <c r="F273" s="149"/>
      <c r="G273" s="149"/>
      <c r="H273" s="149"/>
      <c r="I273" s="149"/>
      <c r="J273" s="149"/>
      <c r="K273" s="149"/>
      <c r="L273" s="149"/>
      <c r="M273" s="149"/>
      <c r="N273" s="149"/>
      <c r="O273" s="149"/>
      <c r="P273" s="149"/>
      <c r="Q273" s="149"/>
      <c r="R273" s="149"/>
      <c r="S273" s="149"/>
      <c r="T273" s="149"/>
      <c r="U273" s="149"/>
      <c r="V273" s="149"/>
      <c r="W273" s="149"/>
      <c r="X273" s="149"/>
      <c r="Y273" s="149"/>
      <c r="Z273" s="149"/>
    </row>
    <row r="274" spans="1:26" ht="13.5" customHeight="1">
      <c r="A274" s="149"/>
      <c r="B274" s="149"/>
      <c r="C274" s="149"/>
      <c r="D274" s="149"/>
      <c r="E274" s="149"/>
      <c r="F274" s="149"/>
      <c r="G274" s="149"/>
      <c r="H274" s="149"/>
      <c r="I274" s="149"/>
      <c r="J274" s="149"/>
      <c r="K274" s="149"/>
      <c r="L274" s="149"/>
      <c r="M274" s="149"/>
      <c r="N274" s="149"/>
      <c r="O274" s="149"/>
      <c r="P274" s="149"/>
      <c r="Q274" s="149"/>
      <c r="R274" s="149"/>
      <c r="S274" s="149"/>
      <c r="T274" s="149"/>
      <c r="U274" s="149"/>
      <c r="V274" s="149"/>
      <c r="W274" s="149"/>
      <c r="X274" s="149"/>
      <c r="Y274" s="149"/>
      <c r="Z274" s="149"/>
    </row>
    <row r="275" spans="1:26" ht="13.5" customHeight="1">
      <c r="A275" s="149"/>
      <c r="B275" s="149"/>
      <c r="C275" s="149"/>
      <c r="D275" s="149"/>
      <c r="E275" s="149"/>
      <c r="F275" s="149"/>
      <c r="G275" s="149"/>
      <c r="H275" s="149"/>
      <c r="I275" s="149"/>
      <c r="J275" s="149"/>
      <c r="K275" s="149"/>
      <c r="L275" s="149"/>
      <c r="M275" s="149"/>
      <c r="N275" s="149"/>
      <c r="O275" s="149"/>
      <c r="P275" s="149"/>
      <c r="Q275" s="149"/>
      <c r="R275" s="149"/>
      <c r="S275" s="149"/>
      <c r="T275" s="149"/>
      <c r="U275" s="149"/>
      <c r="V275" s="149"/>
      <c r="W275" s="149"/>
      <c r="X275" s="149"/>
      <c r="Y275" s="149"/>
      <c r="Z275" s="149"/>
    </row>
    <row r="276" spans="1:26" ht="13.5" customHeight="1">
      <c r="A276" s="149"/>
      <c r="B276" s="149"/>
      <c r="C276" s="149"/>
      <c r="D276" s="149"/>
      <c r="E276" s="149"/>
      <c r="F276" s="149"/>
      <c r="G276" s="149"/>
      <c r="H276" s="149"/>
      <c r="I276" s="149"/>
      <c r="J276" s="149"/>
      <c r="K276" s="149"/>
      <c r="L276" s="149"/>
      <c r="M276" s="149"/>
      <c r="N276" s="149"/>
      <c r="O276" s="149"/>
      <c r="P276" s="149"/>
      <c r="Q276" s="149"/>
      <c r="R276" s="149"/>
      <c r="S276" s="149"/>
      <c r="T276" s="149"/>
      <c r="U276" s="149"/>
      <c r="V276" s="149"/>
      <c r="W276" s="149"/>
      <c r="X276" s="149"/>
      <c r="Y276" s="149"/>
      <c r="Z276" s="149"/>
    </row>
    <row r="277" spans="1:26" ht="13.5" customHeight="1">
      <c r="A277" s="149"/>
      <c r="B277" s="149"/>
      <c r="C277" s="149"/>
      <c r="D277" s="149"/>
      <c r="E277" s="149"/>
      <c r="F277" s="149"/>
      <c r="G277" s="149"/>
      <c r="H277" s="149"/>
      <c r="I277" s="149"/>
      <c r="J277" s="149"/>
      <c r="K277" s="149"/>
      <c r="L277" s="149"/>
      <c r="M277" s="149"/>
      <c r="N277" s="149"/>
      <c r="O277" s="149"/>
      <c r="P277" s="149"/>
      <c r="Q277" s="149"/>
      <c r="R277" s="149"/>
      <c r="S277" s="149"/>
      <c r="T277" s="149"/>
      <c r="U277" s="149"/>
      <c r="V277" s="149"/>
      <c r="W277" s="149"/>
      <c r="X277" s="149"/>
      <c r="Y277" s="149"/>
      <c r="Z277" s="149"/>
    </row>
    <row r="278" spans="1:26" ht="13.5" customHeight="1">
      <c r="A278" s="149"/>
      <c r="B278" s="149"/>
      <c r="C278" s="149"/>
      <c r="D278" s="149"/>
      <c r="E278" s="149"/>
      <c r="F278" s="149"/>
      <c r="G278" s="149"/>
      <c r="H278" s="149"/>
      <c r="I278" s="149"/>
      <c r="J278" s="149"/>
      <c r="K278" s="149"/>
      <c r="L278" s="149"/>
      <c r="M278" s="149"/>
      <c r="N278" s="149"/>
      <c r="O278" s="149"/>
      <c r="P278" s="149"/>
      <c r="Q278" s="149"/>
      <c r="R278" s="149"/>
      <c r="S278" s="149"/>
      <c r="T278" s="149"/>
      <c r="U278" s="149"/>
      <c r="V278" s="149"/>
      <c r="W278" s="149"/>
      <c r="X278" s="149"/>
      <c r="Y278" s="149"/>
      <c r="Z278" s="149"/>
    </row>
    <row r="279" spans="1:26" ht="13.5" customHeight="1">
      <c r="A279" s="149"/>
      <c r="B279" s="149"/>
      <c r="C279" s="149"/>
      <c r="D279" s="149"/>
      <c r="E279" s="149"/>
      <c r="F279" s="149"/>
      <c r="G279" s="149"/>
      <c r="H279" s="149"/>
      <c r="I279" s="149"/>
      <c r="J279" s="149"/>
      <c r="K279" s="149"/>
      <c r="L279" s="149"/>
      <c r="M279" s="149"/>
      <c r="N279" s="149"/>
      <c r="O279" s="149"/>
      <c r="P279" s="149"/>
      <c r="Q279" s="149"/>
      <c r="R279" s="149"/>
      <c r="S279" s="149"/>
      <c r="T279" s="149"/>
      <c r="U279" s="149"/>
      <c r="V279" s="149"/>
      <c r="W279" s="149"/>
      <c r="X279" s="149"/>
      <c r="Y279" s="149"/>
      <c r="Z279" s="149"/>
    </row>
    <row r="280" spans="1:26" ht="13.5" customHeight="1">
      <c r="A280" s="149"/>
      <c r="B280" s="149"/>
      <c r="C280" s="149"/>
      <c r="D280" s="149"/>
      <c r="E280" s="149"/>
      <c r="F280" s="149"/>
      <c r="G280" s="149"/>
      <c r="H280" s="149"/>
      <c r="I280" s="149"/>
      <c r="J280" s="149"/>
      <c r="K280" s="149"/>
      <c r="L280" s="149"/>
      <c r="M280" s="149"/>
      <c r="N280" s="149"/>
      <c r="O280" s="149"/>
      <c r="P280" s="149"/>
      <c r="Q280" s="149"/>
      <c r="R280" s="149"/>
      <c r="S280" s="149"/>
      <c r="T280" s="149"/>
      <c r="U280" s="149"/>
      <c r="V280" s="149"/>
      <c r="W280" s="149"/>
      <c r="X280" s="149"/>
      <c r="Y280" s="149"/>
      <c r="Z280" s="149"/>
    </row>
    <row r="281" spans="1:26" ht="13.5" customHeight="1">
      <c r="A281" s="149"/>
      <c r="B281" s="149"/>
      <c r="C281" s="149"/>
      <c r="D281" s="149"/>
      <c r="E281" s="149"/>
      <c r="F281" s="149"/>
      <c r="G281" s="149"/>
      <c r="H281" s="149"/>
      <c r="I281" s="149"/>
      <c r="J281" s="149"/>
      <c r="K281" s="149"/>
      <c r="L281" s="149"/>
      <c r="M281" s="149"/>
      <c r="N281" s="149"/>
      <c r="O281" s="149"/>
      <c r="P281" s="149"/>
      <c r="Q281" s="149"/>
      <c r="R281" s="149"/>
      <c r="S281" s="149"/>
      <c r="T281" s="149"/>
      <c r="U281" s="149"/>
      <c r="V281" s="149"/>
      <c r="W281" s="149"/>
      <c r="X281" s="149"/>
      <c r="Y281" s="149"/>
      <c r="Z281" s="149"/>
    </row>
    <row r="282" spans="1:26" ht="13.5" customHeight="1">
      <c r="A282" s="149"/>
      <c r="B282" s="149"/>
      <c r="C282" s="149"/>
      <c r="D282" s="149"/>
      <c r="E282" s="149"/>
      <c r="F282" s="149"/>
      <c r="G282" s="149"/>
      <c r="H282" s="149"/>
      <c r="I282" s="149"/>
      <c r="J282" s="149"/>
      <c r="K282" s="149"/>
      <c r="L282" s="149"/>
      <c r="M282" s="149"/>
      <c r="N282" s="149"/>
      <c r="O282" s="149"/>
      <c r="P282" s="149"/>
      <c r="Q282" s="149"/>
      <c r="R282" s="149"/>
      <c r="S282" s="149"/>
      <c r="T282" s="149"/>
      <c r="U282" s="149"/>
      <c r="V282" s="149"/>
      <c r="W282" s="149"/>
      <c r="X282" s="149"/>
      <c r="Y282" s="149"/>
      <c r="Z282" s="149"/>
    </row>
    <row r="283" spans="1:26" ht="13.5" customHeight="1">
      <c r="A283" s="149"/>
      <c r="B283" s="149"/>
      <c r="C283" s="149"/>
      <c r="D283" s="149"/>
      <c r="E283" s="149"/>
      <c r="F283" s="149"/>
      <c r="G283" s="149"/>
      <c r="H283" s="149"/>
      <c r="I283" s="149"/>
      <c r="J283" s="149"/>
      <c r="K283" s="149"/>
      <c r="L283" s="149"/>
      <c r="M283" s="149"/>
      <c r="N283" s="149"/>
      <c r="O283" s="149"/>
      <c r="P283" s="149"/>
      <c r="Q283" s="149"/>
      <c r="R283" s="149"/>
      <c r="S283" s="149"/>
      <c r="T283" s="149"/>
      <c r="U283" s="149"/>
      <c r="V283" s="149"/>
      <c r="W283" s="149"/>
      <c r="X283" s="149"/>
      <c r="Y283" s="149"/>
      <c r="Z283" s="149"/>
    </row>
    <row r="284" spans="1:26" ht="13.5" customHeight="1">
      <c r="A284" s="149"/>
      <c r="B284" s="149"/>
      <c r="C284" s="149"/>
      <c r="D284" s="149"/>
      <c r="E284" s="149"/>
      <c r="F284" s="149"/>
      <c r="G284" s="149"/>
      <c r="H284" s="149"/>
      <c r="I284" s="149"/>
      <c r="J284" s="149"/>
      <c r="K284" s="149"/>
      <c r="L284" s="149"/>
      <c r="M284" s="149"/>
      <c r="N284" s="149"/>
      <c r="O284" s="149"/>
      <c r="P284" s="149"/>
      <c r="Q284" s="149"/>
      <c r="R284" s="149"/>
      <c r="S284" s="149"/>
      <c r="T284" s="149"/>
      <c r="U284" s="149"/>
      <c r="V284" s="149"/>
      <c r="W284" s="149"/>
      <c r="X284" s="149"/>
      <c r="Y284" s="149"/>
      <c r="Z284" s="149"/>
    </row>
    <row r="285" spans="1:26" ht="13.5" customHeight="1">
      <c r="A285" s="149"/>
      <c r="B285" s="149"/>
      <c r="C285" s="149"/>
      <c r="D285" s="149"/>
      <c r="E285" s="149"/>
      <c r="F285" s="149"/>
      <c r="G285" s="149"/>
      <c r="H285" s="149"/>
      <c r="I285" s="149"/>
      <c r="J285" s="149"/>
      <c r="K285" s="149"/>
      <c r="L285" s="149"/>
      <c r="M285" s="149"/>
      <c r="N285" s="149"/>
      <c r="O285" s="149"/>
      <c r="P285" s="149"/>
      <c r="Q285" s="149"/>
      <c r="R285" s="149"/>
      <c r="S285" s="149"/>
      <c r="T285" s="149"/>
      <c r="U285" s="149"/>
      <c r="V285" s="149"/>
      <c r="W285" s="149"/>
      <c r="X285" s="149"/>
      <c r="Y285" s="149"/>
      <c r="Z285" s="149"/>
    </row>
    <row r="286" spans="1:26" ht="13.5" customHeight="1">
      <c r="A286" s="149"/>
      <c r="B286" s="149"/>
      <c r="C286" s="149"/>
      <c r="D286" s="149"/>
      <c r="E286" s="149"/>
      <c r="F286" s="149"/>
      <c r="G286" s="149"/>
      <c r="H286" s="149"/>
      <c r="I286" s="149"/>
      <c r="J286" s="149"/>
      <c r="K286" s="149"/>
      <c r="L286" s="149"/>
      <c r="M286" s="149"/>
      <c r="N286" s="149"/>
      <c r="O286" s="149"/>
      <c r="P286" s="149"/>
      <c r="Q286" s="149"/>
      <c r="R286" s="149"/>
      <c r="S286" s="149"/>
      <c r="T286" s="149"/>
      <c r="U286" s="149"/>
      <c r="V286" s="149"/>
      <c r="W286" s="149"/>
      <c r="X286" s="149"/>
      <c r="Y286" s="149"/>
      <c r="Z286" s="149"/>
    </row>
    <row r="287" spans="1:26" ht="13.5" customHeight="1">
      <c r="A287" s="149"/>
      <c r="B287" s="149"/>
      <c r="C287" s="149"/>
      <c r="D287" s="149"/>
      <c r="E287" s="149"/>
      <c r="F287" s="149"/>
      <c r="G287" s="149"/>
      <c r="H287" s="149"/>
      <c r="I287" s="149"/>
      <c r="J287" s="149"/>
      <c r="K287" s="149"/>
      <c r="L287" s="149"/>
      <c r="M287" s="149"/>
      <c r="N287" s="149"/>
      <c r="O287" s="149"/>
      <c r="P287" s="149"/>
      <c r="Q287" s="149"/>
      <c r="R287" s="149"/>
      <c r="S287" s="149"/>
      <c r="T287" s="149"/>
      <c r="U287" s="149"/>
      <c r="V287" s="149"/>
      <c r="W287" s="149"/>
      <c r="X287" s="149"/>
      <c r="Y287" s="149"/>
      <c r="Z287" s="149"/>
    </row>
    <row r="288" spans="1:26" ht="13.5" customHeight="1">
      <c r="A288" s="149"/>
      <c r="B288" s="149"/>
      <c r="C288" s="149"/>
      <c r="D288" s="149"/>
      <c r="E288" s="149"/>
      <c r="F288" s="149"/>
      <c r="G288" s="149"/>
      <c r="H288" s="149"/>
      <c r="I288" s="149"/>
      <c r="J288" s="149"/>
      <c r="K288" s="149"/>
      <c r="L288" s="149"/>
      <c r="M288" s="149"/>
      <c r="N288" s="149"/>
      <c r="O288" s="149"/>
      <c r="P288" s="149"/>
      <c r="Q288" s="149"/>
      <c r="R288" s="149"/>
      <c r="S288" s="149"/>
      <c r="T288" s="149"/>
      <c r="U288" s="149"/>
      <c r="V288" s="149"/>
      <c r="W288" s="149"/>
      <c r="X288" s="149"/>
      <c r="Y288" s="149"/>
      <c r="Z288" s="149"/>
    </row>
    <row r="289" spans="1:26" ht="13.5" customHeight="1">
      <c r="A289" s="149"/>
      <c r="B289" s="149"/>
      <c r="C289" s="149"/>
      <c r="D289" s="149"/>
      <c r="E289" s="149"/>
      <c r="F289" s="149"/>
      <c r="G289" s="149"/>
      <c r="H289" s="149"/>
      <c r="I289" s="149"/>
      <c r="J289" s="149"/>
      <c r="K289" s="149"/>
      <c r="L289" s="149"/>
      <c r="M289" s="149"/>
      <c r="N289" s="149"/>
      <c r="O289" s="149"/>
      <c r="P289" s="149"/>
      <c r="Q289" s="149"/>
      <c r="R289" s="149"/>
      <c r="S289" s="149"/>
      <c r="T289" s="149"/>
      <c r="U289" s="149"/>
      <c r="V289" s="149"/>
      <c r="W289" s="149"/>
      <c r="X289" s="149"/>
      <c r="Y289" s="149"/>
      <c r="Z289" s="149"/>
    </row>
    <row r="290" spans="1:26" ht="13.5" customHeight="1">
      <c r="A290" s="149"/>
      <c r="B290" s="149"/>
      <c r="C290" s="149"/>
      <c r="D290" s="149"/>
      <c r="E290" s="149"/>
      <c r="F290" s="149"/>
      <c r="G290" s="149"/>
      <c r="H290" s="149"/>
      <c r="I290" s="149"/>
      <c r="J290" s="149"/>
      <c r="K290" s="149"/>
      <c r="L290" s="149"/>
      <c r="M290" s="149"/>
      <c r="N290" s="149"/>
      <c r="O290" s="149"/>
      <c r="P290" s="149"/>
      <c r="Q290" s="149"/>
      <c r="R290" s="149"/>
      <c r="S290" s="149"/>
      <c r="T290" s="149"/>
      <c r="U290" s="149"/>
      <c r="V290" s="149"/>
      <c r="W290" s="149"/>
      <c r="X290" s="149"/>
      <c r="Y290" s="149"/>
      <c r="Z290" s="149"/>
    </row>
    <row r="291" spans="1:26" ht="13.5" customHeight="1">
      <c r="A291" s="149"/>
      <c r="B291" s="149"/>
      <c r="C291" s="149"/>
      <c r="D291" s="149"/>
      <c r="E291" s="149"/>
      <c r="F291" s="149"/>
      <c r="G291" s="149"/>
      <c r="H291" s="149"/>
      <c r="I291" s="149"/>
      <c r="J291" s="149"/>
      <c r="K291" s="149"/>
      <c r="L291" s="149"/>
      <c r="M291" s="149"/>
      <c r="N291" s="149"/>
      <c r="O291" s="149"/>
      <c r="P291" s="149"/>
      <c r="Q291" s="149"/>
      <c r="R291" s="149"/>
      <c r="S291" s="149"/>
      <c r="T291" s="149"/>
      <c r="U291" s="149"/>
      <c r="V291" s="149"/>
      <c r="W291" s="149"/>
      <c r="X291" s="149"/>
      <c r="Y291" s="149"/>
      <c r="Z291" s="149"/>
    </row>
    <row r="292" spans="1:26" ht="13.5" customHeight="1">
      <c r="A292" s="149"/>
      <c r="B292" s="149"/>
      <c r="C292" s="149"/>
      <c r="D292" s="149"/>
      <c r="E292" s="149"/>
      <c r="F292" s="149"/>
      <c r="G292" s="149"/>
      <c r="H292" s="149"/>
      <c r="I292" s="149"/>
      <c r="J292" s="149"/>
      <c r="K292" s="149"/>
      <c r="L292" s="149"/>
      <c r="M292" s="149"/>
      <c r="N292" s="149"/>
      <c r="O292" s="149"/>
      <c r="P292" s="149"/>
      <c r="Q292" s="149"/>
      <c r="R292" s="149"/>
      <c r="S292" s="149"/>
      <c r="T292" s="149"/>
      <c r="U292" s="149"/>
      <c r="V292" s="149"/>
      <c r="W292" s="149"/>
      <c r="X292" s="149"/>
      <c r="Y292" s="149"/>
      <c r="Z292" s="149"/>
    </row>
    <row r="293" spans="1:26" ht="13.5" customHeight="1">
      <c r="A293" s="149"/>
      <c r="B293" s="149"/>
      <c r="C293" s="149"/>
      <c r="D293" s="149"/>
      <c r="E293" s="149"/>
      <c r="F293" s="149"/>
      <c r="G293" s="149"/>
      <c r="H293" s="149"/>
      <c r="I293" s="149"/>
      <c r="J293" s="149"/>
      <c r="K293" s="149"/>
      <c r="L293" s="149"/>
      <c r="M293" s="149"/>
      <c r="N293" s="149"/>
      <c r="O293" s="149"/>
      <c r="P293" s="149"/>
      <c r="Q293" s="149"/>
      <c r="R293" s="149"/>
      <c r="S293" s="149"/>
      <c r="T293" s="149"/>
      <c r="U293" s="149"/>
      <c r="V293" s="149"/>
      <c r="W293" s="149"/>
      <c r="X293" s="149"/>
      <c r="Y293" s="149"/>
      <c r="Z293" s="149"/>
    </row>
    <row r="294" spans="1:26" ht="13.5" customHeight="1">
      <c r="A294" s="149"/>
      <c r="B294" s="149"/>
      <c r="C294" s="149"/>
      <c r="D294" s="149"/>
      <c r="E294" s="149"/>
      <c r="F294" s="149"/>
      <c r="G294" s="149"/>
      <c r="H294" s="149"/>
      <c r="I294" s="149"/>
      <c r="J294" s="149"/>
      <c r="K294" s="149"/>
      <c r="L294" s="149"/>
      <c r="M294" s="149"/>
      <c r="N294" s="149"/>
      <c r="O294" s="149"/>
      <c r="P294" s="149"/>
      <c r="Q294" s="149"/>
      <c r="R294" s="149"/>
      <c r="S294" s="149"/>
      <c r="T294" s="149"/>
      <c r="U294" s="149"/>
      <c r="V294" s="149"/>
      <c r="W294" s="149"/>
      <c r="X294" s="149"/>
      <c r="Y294" s="149"/>
      <c r="Z294" s="149"/>
    </row>
    <row r="295" spans="1:26" ht="13.5" customHeight="1">
      <c r="A295" s="149"/>
      <c r="B295" s="149"/>
      <c r="C295" s="149"/>
      <c r="D295" s="149"/>
      <c r="E295" s="149"/>
      <c r="F295" s="149"/>
      <c r="G295" s="149"/>
      <c r="H295" s="149"/>
      <c r="I295" s="149"/>
      <c r="J295" s="149"/>
      <c r="K295" s="149"/>
      <c r="L295" s="149"/>
      <c r="M295" s="149"/>
      <c r="N295" s="149"/>
      <c r="O295" s="149"/>
      <c r="P295" s="149"/>
      <c r="Q295" s="149"/>
      <c r="R295" s="149"/>
      <c r="S295" s="149"/>
      <c r="T295" s="149"/>
      <c r="U295" s="149"/>
      <c r="V295" s="149"/>
      <c r="W295" s="149"/>
      <c r="X295" s="149"/>
      <c r="Y295" s="149"/>
      <c r="Z295" s="149"/>
    </row>
    <row r="296" spans="1:26" ht="13.5" customHeight="1">
      <c r="A296" s="149"/>
      <c r="B296" s="149"/>
      <c r="C296" s="149"/>
      <c r="D296" s="149"/>
      <c r="E296" s="149"/>
      <c r="F296" s="149"/>
      <c r="G296" s="149"/>
      <c r="H296" s="149"/>
      <c r="I296" s="149"/>
      <c r="J296" s="149"/>
      <c r="K296" s="149"/>
      <c r="L296" s="149"/>
      <c r="M296" s="149"/>
      <c r="N296" s="149"/>
      <c r="O296" s="149"/>
      <c r="P296" s="149"/>
      <c r="Q296" s="149"/>
      <c r="R296" s="149"/>
      <c r="S296" s="149"/>
      <c r="T296" s="149"/>
      <c r="U296" s="149"/>
      <c r="V296" s="149"/>
      <c r="W296" s="149"/>
      <c r="X296" s="149"/>
      <c r="Y296" s="149"/>
      <c r="Z296" s="149"/>
    </row>
    <row r="297" spans="1:26" ht="13.5" customHeight="1">
      <c r="A297" s="149"/>
      <c r="B297" s="149"/>
      <c r="C297" s="149"/>
      <c r="D297" s="149"/>
      <c r="E297" s="149"/>
      <c r="F297" s="149"/>
      <c r="G297" s="149"/>
      <c r="H297" s="149"/>
      <c r="I297" s="149"/>
      <c r="J297" s="149"/>
      <c r="K297" s="149"/>
      <c r="L297" s="149"/>
      <c r="M297" s="149"/>
      <c r="N297" s="149"/>
      <c r="O297" s="149"/>
      <c r="P297" s="149"/>
      <c r="Q297" s="149"/>
      <c r="R297" s="149"/>
      <c r="S297" s="149"/>
      <c r="T297" s="149"/>
      <c r="U297" s="149"/>
      <c r="V297" s="149"/>
      <c r="W297" s="149"/>
      <c r="X297" s="149"/>
      <c r="Y297" s="149"/>
      <c r="Z297" s="149"/>
    </row>
    <row r="298" spans="1:26" ht="13.5" customHeight="1">
      <c r="A298" s="149"/>
      <c r="B298" s="149"/>
      <c r="C298" s="149"/>
      <c r="D298" s="149"/>
      <c r="E298" s="149"/>
      <c r="F298" s="149"/>
      <c r="G298" s="149"/>
      <c r="H298" s="149"/>
      <c r="I298" s="149"/>
      <c r="J298" s="149"/>
      <c r="K298" s="149"/>
      <c r="L298" s="149"/>
      <c r="M298" s="149"/>
      <c r="N298" s="149"/>
      <c r="O298" s="149"/>
      <c r="P298" s="149"/>
      <c r="Q298" s="149"/>
      <c r="R298" s="149"/>
      <c r="S298" s="149"/>
      <c r="T298" s="149"/>
      <c r="U298" s="149"/>
      <c r="V298" s="149"/>
      <c r="W298" s="149"/>
      <c r="X298" s="149"/>
      <c r="Y298" s="149"/>
      <c r="Z298" s="149"/>
    </row>
    <row r="299" spans="1:26" ht="13.5" customHeight="1">
      <c r="A299" s="149"/>
      <c r="B299" s="149"/>
      <c r="C299" s="149"/>
      <c r="D299" s="149"/>
      <c r="E299" s="149"/>
      <c r="F299" s="149"/>
      <c r="G299" s="149"/>
      <c r="H299" s="149"/>
      <c r="I299" s="149"/>
      <c r="J299" s="149"/>
      <c r="K299" s="149"/>
      <c r="L299" s="149"/>
      <c r="M299" s="149"/>
      <c r="N299" s="149"/>
      <c r="O299" s="149"/>
      <c r="P299" s="149"/>
      <c r="Q299" s="149"/>
      <c r="R299" s="149"/>
      <c r="S299" s="149"/>
      <c r="T299" s="149"/>
      <c r="U299" s="149"/>
      <c r="V299" s="149"/>
      <c r="W299" s="149"/>
      <c r="X299" s="149"/>
      <c r="Y299" s="149"/>
      <c r="Z299" s="149"/>
    </row>
    <row r="300" spans="1:26" ht="13.5" customHeight="1">
      <c r="A300" s="149"/>
      <c r="B300" s="149"/>
      <c r="C300" s="149"/>
      <c r="D300" s="149"/>
      <c r="E300" s="149"/>
      <c r="F300" s="149"/>
      <c r="G300" s="149"/>
      <c r="H300" s="149"/>
      <c r="I300" s="149"/>
      <c r="J300" s="149"/>
      <c r="K300" s="149"/>
      <c r="L300" s="149"/>
      <c r="M300" s="149"/>
      <c r="N300" s="149"/>
      <c r="O300" s="149"/>
      <c r="P300" s="149"/>
      <c r="Q300" s="149"/>
      <c r="R300" s="149"/>
      <c r="S300" s="149"/>
      <c r="T300" s="149"/>
      <c r="U300" s="149"/>
      <c r="V300" s="149"/>
      <c r="W300" s="149"/>
      <c r="X300" s="149"/>
      <c r="Y300" s="149"/>
      <c r="Z300" s="149"/>
    </row>
    <row r="301" spans="1:26" ht="13.5" customHeight="1">
      <c r="A301" s="149"/>
      <c r="B301" s="149"/>
      <c r="C301" s="149"/>
      <c r="D301" s="149"/>
      <c r="E301" s="149"/>
      <c r="F301" s="149"/>
      <c r="G301" s="149"/>
      <c r="H301" s="149"/>
      <c r="I301" s="149"/>
      <c r="J301" s="149"/>
      <c r="K301" s="149"/>
      <c r="L301" s="149"/>
      <c r="M301" s="149"/>
      <c r="N301" s="149"/>
      <c r="O301" s="149"/>
      <c r="P301" s="149"/>
      <c r="Q301" s="149"/>
      <c r="R301" s="149"/>
      <c r="S301" s="149"/>
      <c r="T301" s="149"/>
      <c r="U301" s="149"/>
      <c r="V301" s="149"/>
      <c r="W301" s="149"/>
      <c r="X301" s="149"/>
      <c r="Y301" s="149"/>
      <c r="Z301" s="149"/>
    </row>
    <row r="302" spans="1:26" ht="13.5" customHeight="1">
      <c r="A302" s="149"/>
      <c r="B302" s="149"/>
      <c r="C302" s="149"/>
      <c r="D302" s="149"/>
      <c r="E302" s="149"/>
      <c r="F302" s="149"/>
      <c r="G302" s="149"/>
      <c r="H302" s="149"/>
      <c r="I302" s="149"/>
      <c r="J302" s="149"/>
      <c r="K302" s="149"/>
      <c r="L302" s="149"/>
      <c r="M302" s="149"/>
      <c r="N302" s="149"/>
      <c r="O302" s="149"/>
      <c r="P302" s="149"/>
      <c r="Q302" s="149"/>
      <c r="R302" s="149"/>
      <c r="S302" s="149"/>
      <c r="T302" s="149"/>
      <c r="U302" s="149"/>
      <c r="V302" s="149"/>
      <c r="W302" s="149"/>
      <c r="X302" s="149"/>
      <c r="Y302" s="149"/>
      <c r="Z302" s="149"/>
    </row>
    <row r="303" spans="1:26" ht="13.5" customHeight="1">
      <c r="A303" s="149"/>
      <c r="B303" s="149"/>
      <c r="C303" s="149"/>
      <c r="D303" s="149"/>
      <c r="E303" s="149"/>
      <c r="F303" s="149"/>
      <c r="G303" s="149"/>
      <c r="H303" s="149"/>
      <c r="I303" s="149"/>
      <c r="J303" s="149"/>
      <c r="K303" s="149"/>
      <c r="L303" s="149"/>
      <c r="M303" s="149"/>
      <c r="N303" s="149"/>
      <c r="O303" s="149"/>
      <c r="P303" s="149"/>
      <c r="Q303" s="149"/>
      <c r="R303" s="149"/>
      <c r="S303" s="149"/>
      <c r="T303" s="149"/>
      <c r="U303" s="149"/>
      <c r="V303" s="149"/>
      <c r="W303" s="149"/>
      <c r="X303" s="149"/>
      <c r="Y303" s="149"/>
      <c r="Z303" s="149"/>
    </row>
    <row r="304" spans="1:26" ht="13.5" customHeight="1">
      <c r="A304" s="149"/>
      <c r="B304" s="149"/>
      <c r="C304" s="149"/>
      <c r="D304" s="149"/>
      <c r="E304" s="149"/>
      <c r="F304" s="149"/>
      <c r="G304" s="149"/>
      <c r="H304" s="149"/>
      <c r="I304" s="149"/>
      <c r="J304" s="149"/>
      <c r="K304" s="149"/>
      <c r="L304" s="149"/>
      <c r="M304" s="149"/>
      <c r="N304" s="149"/>
      <c r="O304" s="149"/>
      <c r="P304" s="149"/>
      <c r="Q304" s="149"/>
      <c r="R304" s="149"/>
      <c r="S304" s="149"/>
      <c r="T304" s="149"/>
      <c r="U304" s="149"/>
      <c r="V304" s="149"/>
      <c r="W304" s="149"/>
      <c r="X304" s="149"/>
      <c r="Y304" s="149"/>
      <c r="Z304" s="149"/>
    </row>
    <row r="305" spans="1:26" ht="13.5" customHeight="1">
      <c r="A305" s="149"/>
      <c r="B305" s="149"/>
      <c r="C305" s="149"/>
      <c r="D305" s="149"/>
      <c r="E305" s="149"/>
      <c r="F305" s="149"/>
      <c r="G305" s="149"/>
      <c r="H305" s="149"/>
      <c r="I305" s="149"/>
      <c r="J305" s="149"/>
      <c r="K305" s="149"/>
      <c r="L305" s="149"/>
      <c r="M305" s="149"/>
      <c r="N305" s="149"/>
      <c r="O305" s="149"/>
      <c r="P305" s="149"/>
      <c r="Q305" s="149"/>
      <c r="R305" s="149"/>
      <c r="S305" s="149"/>
      <c r="T305" s="149"/>
      <c r="U305" s="149"/>
      <c r="V305" s="149"/>
      <c r="W305" s="149"/>
      <c r="X305" s="149"/>
      <c r="Y305" s="149"/>
      <c r="Z305" s="149"/>
    </row>
    <row r="306" spans="1:26" ht="13.5" customHeight="1">
      <c r="A306" s="149"/>
      <c r="B306" s="149"/>
      <c r="C306" s="149"/>
      <c r="D306" s="149"/>
      <c r="E306" s="149"/>
      <c r="F306" s="149"/>
      <c r="G306" s="149"/>
      <c r="H306" s="149"/>
      <c r="I306" s="149"/>
      <c r="J306" s="149"/>
      <c r="K306" s="149"/>
      <c r="L306" s="149"/>
      <c r="M306" s="149"/>
      <c r="N306" s="149"/>
      <c r="O306" s="149"/>
      <c r="P306" s="149"/>
      <c r="Q306" s="149"/>
      <c r="R306" s="149"/>
      <c r="S306" s="149"/>
      <c r="T306" s="149"/>
      <c r="U306" s="149"/>
      <c r="V306" s="149"/>
      <c r="W306" s="149"/>
      <c r="X306" s="149"/>
      <c r="Y306" s="149"/>
      <c r="Z306" s="149"/>
    </row>
    <row r="307" spans="1:26" ht="13.5" customHeight="1">
      <c r="A307" s="149"/>
      <c r="B307" s="149"/>
      <c r="C307" s="149"/>
      <c r="D307" s="149"/>
      <c r="E307" s="149"/>
      <c r="F307" s="149"/>
      <c r="G307" s="149"/>
      <c r="H307" s="149"/>
      <c r="I307" s="149"/>
      <c r="J307" s="149"/>
      <c r="K307" s="149"/>
      <c r="L307" s="149"/>
      <c r="M307" s="149"/>
      <c r="N307" s="149"/>
      <c r="O307" s="149"/>
      <c r="P307" s="149"/>
      <c r="Q307" s="149"/>
      <c r="R307" s="149"/>
      <c r="S307" s="149"/>
      <c r="T307" s="149"/>
      <c r="U307" s="149"/>
      <c r="V307" s="149"/>
      <c r="W307" s="149"/>
      <c r="X307" s="149"/>
      <c r="Y307" s="149"/>
      <c r="Z307" s="149"/>
    </row>
    <row r="308" spans="1:26" ht="13.5" customHeight="1">
      <c r="A308" s="149"/>
      <c r="B308" s="149"/>
      <c r="C308" s="149"/>
      <c r="D308" s="149"/>
      <c r="E308" s="149"/>
      <c r="F308" s="149"/>
      <c r="G308" s="149"/>
      <c r="H308" s="149"/>
      <c r="I308" s="149"/>
      <c r="J308" s="149"/>
      <c r="K308" s="149"/>
      <c r="L308" s="149"/>
      <c r="M308" s="149"/>
      <c r="N308" s="149"/>
      <c r="O308" s="149"/>
      <c r="P308" s="149"/>
      <c r="Q308" s="149"/>
      <c r="R308" s="149"/>
      <c r="S308" s="149"/>
      <c r="T308" s="149"/>
      <c r="U308" s="149"/>
      <c r="V308" s="149"/>
      <c r="W308" s="149"/>
      <c r="X308" s="149"/>
      <c r="Y308" s="149"/>
      <c r="Z308" s="149"/>
    </row>
    <row r="309" spans="1:26" ht="13.5" customHeight="1">
      <c r="A309" s="149"/>
      <c r="B309" s="149"/>
      <c r="C309" s="149"/>
      <c r="D309" s="149"/>
      <c r="E309" s="149"/>
      <c r="F309" s="149"/>
      <c r="G309" s="149"/>
      <c r="H309" s="149"/>
      <c r="I309" s="149"/>
      <c r="J309" s="149"/>
      <c r="K309" s="149"/>
      <c r="L309" s="149"/>
      <c r="M309" s="149"/>
      <c r="N309" s="149"/>
      <c r="O309" s="149"/>
      <c r="P309" s="149"/>
      <c r="Q309" s="149"/>
      <c r="R309" s="149"/>
      <c r="S309" s="149"/>
      <c r="T309" s="149"/>
      <c r="U309" s="149"/>
      <c r="V309" s="149"/>
      <c r="W309" s="149"/>
      <c r="X309" s="149"/>
      <c r="Y309" s="149"/>
      <c r="Z309" s="149"/>
    </row>
    <row r="310" spans="1:26" ht="13.5" customHeight="1">
      <c r="A310" s="149"/>
      <c r="B310" s="149"/>
      <c r="C310" s="149"/>
      <c r="D310" s="149"/>
      <c r="E310" s="149"/>
      <c r="F310" s="149"/>
      <c r="G310" s="149"/>
      <c r="H310" s="149"/>
      <c r="I310" s="149"/>
      <c r="J310" s="149"/>
      <c r="K310" s="149"/>
      <c r="L310" s="149"/>
      <c r="M310" s="149"/>
      <c r="N310" s="149"/>
      <c r="O310" s="149"/>
      <c r="P310" s="149"/>
      <c r="Q310" s="149"/>
      <c r="R310" s="149"/>
      <c r="S310" s="149"/>
      <c r="T310" s="149"/>
      <c r="U310" s="149"/>
      <c r="V310" s="149"/>
      <c r="W310" s="149"/>
      <c r="X310" s="149"/>
      <c r="Y310" s="149"/>
      <c r="Z310" s="149"/>
    </row>
    <row r="311" spans="1:26" ht="13.5" customHeight="1">
      <c r="A311" s="149"/>
      <c r="B311" s="149"/>
      <c r="C311" s="149"/>
      <c r="D311" s="149"/>
      <c r="E311" s="149"/>
      <c r="F311" s="149"/>
      <c r="G311" s="149"/>
      <c r="H311" s="149"/>
      <c r="I311" s="149"/>
      <c r="J311" s="149"/>
      <c r="K311" s="149"/>
      <c r="L311" s="149"/>
      <c r="M311" s="149"/>
      <c r="N311" s="149"/>
      <c r="O311" s="149"/>
      <c r="P311" s="149"/>
      <c r="Q311" s="149"/>
      <c r="R311" s="149"/>
      <c r="S311" s="149"/>
      <c r="T311" s="149"/>
      <c r="U311" s="149"/>
      <c r="V311" s="149"/>
      <c r="W311" s="149"/>
      <c r="X311" s="149"/>
      <c r="Y311" s="149"/>
      <c r="Z311" s="149"/>
    </row>
    <row r="312" spans="1:26" ht="13.5" customHeight="1">
      <c r="A312" s="149"/>
      <c r="B312" s="149"/>
      <c r="C312" s="149"/>
      <c r="D312" s="149"/>
      <c r="E312" s="149"/>
      <c r="F312" s="149"/>
      <c r="G312" s="149"/>
      <c r="H312" s="149"/>
      <c r="I312" s="149"/>
      <c r="J312" s="149"/>
      <c r="K312" s="149"/>
      <c r="L312" s="149"/>
      <c r="M312" s="149"/>
      <c r="N312" s="149"/>
      <c r="O312" s="149"/>
      <c r="P312" s="149"/>
      <c r="Q312" s="149"/>
      <c r="R312" s="149"/>
      <c r="S312" s="149"/>
      <c r="T312" s="149"/>
      <c r="U312" s="149"/>
      <c r="V312" s="149"/>
      <c r="W312" s="149"/>
      <c r="X312" s="149"/>
      <c r="Y312" s="149"/>
      <c r="Z312" s="149"/>
    </row>
    <row r="313" spans="1:26" ht="13.5" customHeight="1">
      <c r="A313" s="149"/>
      <c r="B313" s="149"/>
      <c r="C313" s="149"/>
      <c r="D313" s="149"/>
      <c r="E313" s="149"/>
      <c r="F313" s="149"/>
      <c r="G313" s="149"/>
      <c r="H313" s="149"/>
      <c r="I313" s="149"/>
      <c r="J313" s="149"/>
      <c r="K313" s="149"/>
      <c r="L313" s="149"/>
      <c r="M313" s="149"/>
      <c r="N313" s="149"/>
      <c r="O313" s="149"/>
      <c r="P313" s="149"/>
      <c r="Q313" s="149"/>
      <c r="R313" s="149"/>
      <c r="S313" s="149"/>
      <c r="T313" s="149"/>
      <c r="U313" s="149"/>
      <c r="V313" s="149"/>
      <c r="W313" s="149"/>
      <c r="X313" s="149"/>
      <c r="Y313" s="149"/>
      <c r="Z313" s="149"/>
    </row>
    <row r="314" spans="1:26" ht="13.5" customHeight="1">
      <c r="A314" s="149"/>
      <c r="B314" s="149"/>
      <c r="C314" s="149"/>
      <c r="D314" s="149"/>
      <c r="E314" s="149"/>
      <c r="F314" s="149"/>
      <c r="G314" s="149"/>
      <c r="H314" s="149"/>
      <c r="I314" s="149"/>
      <c r="J314" s="149"/>
      <c r="K314" s="149"/>
      <c r="L314" s="149"/>
      <c r="M314" s="149"/>
      <c r="N314" s="149"/>
      <c r="O314" s="149"/>
      <c r="P314" s="149"/>
      <c r="Q314" s="149"/>
      <c r="R314" s="149"/>
      <c r="S314" s="149"/>
      <c r="T314" s="149"/>
      <c r="U314" s="149"/>
      <c r="V314" s="149"/>
      <c r="W314" s="149"/>
      <c r="X314" s="149"/>
      <c r="Y314" s="149"/>
      <c r="Z314" s="149"/>
    </row>
    <row r="315" spans="1:26" ht="13.5" customHeight="1">
      <c r="A315" s="149"/>
      <c r="B315" s="149"/>
      <c r="C315" s="149"/>
      <c r="D315" s="149"/>
      <c r="E315" s="149"/>
      <c r="F315" s="149"/>
      <c r="G315" s="149"/>
      <c r="H315" s="149"/>
      <c r="I315" s="149"/>
      <c r="J315" s="149"/>
      <c r="K315" s="149"/>
      <c r="L315" s="149"/>
      <c r="M315" s="149"/>
      <c r="N315" s="149"/>
      <c r="O315" s="149"/>
      <c r="P315" s="149"/>
      <c r="Q315" s="149"/>
      <c r="R315" s="149"/>
      <c r="S315" s="149"/>
      <c r="T315" s="149"/>
      <c r="U315" s="149"/>
      <c r="V315" s="149"/>
      <c r="W315" s="149"/>
      <c r="X315" s="149"/>
      <c r="Y315" s="149"/>
      <c r="Z315" s="149"/>
    </row>
    <row r="316" spans="1:26" ht="13.5" customHeight="1">
      <c r="A316" s="149"/>
      <c r="B316" s="149"/>
      <c r="C316" s="149"/>
      <c r="D316" s="149"/>
      <c r="E316" s="149"/>
      <c r="F316" s="149"/>
      <c r="G316" s="149"/>
      <c r="H316" s="149"/>
      <c r="I316" s="149"/>
      <c r="J316" s="149"/>
      <c r="K316" s="149"/>
      <c r="L316" s="149"/>
      <c r="M316" s="149"/>
      <c r="N316" s="149"/>
      <c r="O316" s="149"/>
      <c r="P316" s="149"/>
      <c r="Q316" s="149"/>
      <c r="R316" s="149"/>
      <c r="S316" s="149"/>
      <c r="T316" s="149"/>
      <c r="U316" s="149"/>
      <c r="V316" s="149"/>
      <c r="W316" s="149"/>
      <c r="X316" s="149"/>
      <c r="Y316" s="149"/>
      <c r="Z316" s="149"/>
    </row>
    <row r="317" spans="1:26" ht="13.5" customHeight="1">
      <c r="A317" s="149"/>
      <c r="B317" s="149"/>
      <c r="C317" s="149"/>
      <c r="D317" s="149"/>
      <c r="E317" s="149"/>
      <c r="F317" s="149"/>
      <c r="G317" s="149"/>
      <c r="H317" s="149"/>
      <c r="I317" s="149"/>
      <c r="J317" s="149"/>
      <c r="K317" s="149"/>
      <c r="L317" s="149"/>
      <c r="M317" s="149"/>
      <c r="N317" s="149"/>
      <c r="O317" s="149"/>
      <c r="P317" s="149"/>
      <c r="Q317" s="149"/>
      <c r="R317" s="149"/>
      <c r="S317" s="149"/>
      <c r="T317" s="149"/>
      <c r="U317" s="149"/>
      <c r="V317" s="149"/>
      <c r="W317" s="149"/>
      <c r="X317" s="149"/>
      <c r="Y317" s="149"/>
      <c r="Z317" s="149"/>
    </row>
    <row r="318" spans="1:26" ht="13.5" customHeight="1">
      <c r="A318" s="149"/>
      <c r="B318" s="149"/>
      <c r="C318" s="149"/>
      <c r="D318" s="149"/>
      <c r="E318" s="149"/>
      <c r="F318" s="149"/>
      <c r="G318" s="149"/>
      <c r="H318" s="149"/>
      <c r="I318" s="149"/>
      <c r="J318" s="149"/>
      <c r="K318" s="149"/>
      <c r="L318" s="149"/>
      <c r="M318" s="149"/>
      <c r="N318" s="149"/>
      <c r="O318" s="149"/>
      <c r="P318" s="149"/>
      <c r="Q318" s="149"/>
      <c r="R318" s="149"/>
      <c r="S318" s="149"/>
      <c r="T318" s="149"/>
      <c r="U318" s="149"/>
      <c r="V318" s="149"/>
      <c r="W318" s="149"/>
      <c r="X318" s="149"/>
      <c r="Y318" s="149"/>
      <c r="Z318" s="149"/>
    </row>
    <row r="319" spans="1:26" ht="13.5" customHeight="1">
      <c r="A319" s="149"/>
      <c r="B319" s="149"/>
      <c r="C319" s="149"/>
      <c r="D319" s="149"/>
      <c r="E319" s="149"/>
      <c r="F319" s="149"/>
      <c r="G319" s="149"/>
      <c r="H319" s="149"/>
      <c r="I319" s="149"/>
      <c r="J319" s="149"/>
      <c r="K319" s="149"/>
      <c r="L319" s="149"/>
      <c r="M319" s="149"/>
      <c r="N319" s="149"/>
      <c r="O319" s="149"/>
      <c r="P319" s="149"/>
      <c r="Q319" s="149"/>
      <c r="R319" s="149"/>
      <c r="S319" s="149"/>
      <c r="T319" s="149"/>
      <c r="U319" s="149"/>
      <c r="V319" s="149"/>
      <c r="W319" s="149"/>
      <c r="X319" s="149"/>
      <c r="Y319" s="149"/>
      <c r="Z319" s="149"/>
    </row>
    <row r="320" spans="1:26" ht="13.5" customHeight="1">
      <c r="A320" s="149"/>
      <c r="B320" s="149"/>
      <c r="C320" s="149"/>
      <c r="D320" s="149"/>
      <c r="E320" s="149"/>
      <c r="F320" s="149"/>
      <c r="G320" s="149"/>
      <c r="H320" s="149"/>
      <c r="I320" s="149"/>
      <c r="J320" s="149"/>
      <c r="K320" s="149"/>
      <c r="L320" s="149"/>
      <c r="M320" s="149"/>
      <c r="N320" s="149"/>
      <c r="O320" s="149"/>
      <c r="P320" s="149"/>
      <c r="Q320" s="149"/>
      <c r="R320" s="149"/>
      <c r="S320" s="149"/>
      <c r="T320" s="149"/>
      <c r="U320" s="149"/>
      <c r="V320" s="149"/>
      <c r="W320" s="149"/>
      <c r="X320" s="149"/>
      <c r="Y320" s="149"/>
      <c r="Z320" s="149"/>
    </row>
    <row r="321" spans="1:26" ht="13.5" customHeight="1">
      <c r="A321" s="149"/>
      <c r="B321" s="149"/>
      <c r="C321" s="149"/>
      <c r="D321" s="149"/>
      <c r="E321" s="149"/>
      <c r="F321" s="149"/>
      <c r="G321" s="149"/>
      <c r="H321" s="149"/>
      <c r="I321" s="149"/>
      <c r="J321" s="149"/>
      <c r="K321" s="149"/>
      <c r="L321" s="149"/>
      <c r="M321" s="149"/>
      <c r="N321" s="149"/>
      <c r="O321" s="149"/>
      <c r="P321" s="149"/>
      <c r="Q321" s="149"/>
      <c r="R321" s="149"/>
      <c r="S321" s="149"/>
      <c r="T321" s="149"/>
      <c r="U321" s="149"/>
      <c r="V321" s="149"/>
      <c r="W321" s="149"/>
      <c r="X321" s="149"/>
      <c r="Y321" s="149"/>
      <c r="Z321" s="149"/>
    </row>
    <row r="322" spans="1:26" ht="13.5" customHeight="1">
      <c r="A322" s="149"/>
      <c r="B322" s="149"/>
      <c r="C322" s="149"/>
      <c r="D322" s="149"/>
      <c r="E322" s="149"/>
      <c r="F322" s="149"/>
      <c r="G322" s="149"/>
      <c r="H322" s="149"/>
      <c r="I322" s="149"/>
      <c r="J322" s="149"/>
      <c r="K322" s="149"/>
      <c r="L322" s="149"/>
      <c r="M322" s="149"/>
      <c r="N322" s="149"/>
      <c r="O322" s="149"/>
      <c r="P322" s="149"/>
      <c r="Q322" s="149"/>
      <c r="R322" s="149"/>
      <c r="S322" s="149"/>
      <c r="T322" s="149"/>
      <c r="U322" s="149"/>
      <c r="V322" s="149"/>
      <c r="W322" s="149"/>
      <c r="X322" s="149"/>
      <c r="Y322" s="149"/>
      <c r="Z322" s="149"/>
    </row>
    <row r="323" spans="1:26" ht="13.5" customHeight="1">
      <c r="A323" s="149"/>
      <c r="B323" s="149"/>
      <c r="C323" s="149"/>
      <c r="D323" s="149"/>
      <c r="E323" s="149"/>
      <c r="F323" s="149"/>
      <c r="G323" s="149"/>
      <c r="H323" s="149"/>
      <c r="I323" s="149"/>
      <c r="J323" s="149"/>
      <c r="K323" s="149"/>
      <c r="L323" s="149"/>
      <c r="M323" s="149"/>
      <c r="N323" s="149"/>
      <c r="O323" s="149"/>
      <c r="P323" s="149"/>
      <c r="Q323" s="149"/>
      <c r="R323" s="149"/>
      <c r="S323" s="149"/>
      <c r="T323" s="149"/>
      <c r="U323" s="149"/>
      <c r="V323" s="149"/>
      <c r="W323" s="149"/>
      <c r="X323" s="149"/>
      <c r="Y323" s="149"/>
      <c r="Z323" s="149"/>
    </row>
    <row r="324" spans="1:26" ht="13.5" customHeight="1">
      <c r="A324" s="149"/>
      <c r="B324" s="149"/>
      <c r="C324" s="149"/>
      <c r="D324" s="149"/>
      <c r="E324" s="149"/>
      <c r="F324" s="149"/>
      <c r="G324" s="149"/>
      <c r="H324" s="149"/>
      <c r="I324" s="149"/>
      <c r="J324" s="149"/>
      <c r="K324" s="149"/>
      <c r="L324" s="149"/>
      <c r="M324" s="149"/>
      <c r="N324" s="149"/>
      <c r="O324" s="149"/>
      <c r="P324" s="149"/>
      <c r="Q324" s="149"/>
      <c r="R324" s="149"/>
      <c r="S324" s="149"/>
      <c r="T324" s="149"/>
      <c r="U324" s="149"/>
      <c r="V324" s="149"/>
      <c r="W324" s="149"/>
      <c r="X324" s="149"/>
      <c r="Y324" s="149"/>
      <c r="Z324" s="149"/>
    </row>
    <row r="325" spans="1:26" ht="13.5" customHeight="1">
      <c r="A325" s="149"/>
      <c r="B325" s="149"/>
      <c r="C325" s="149"/>
      <c r="D325" s="149"/>
      <c r="E325" s="149"/>
      <c r="F325" s="149"/>
      <c r="G325" s="149"/>
      <c r="H325" s="149"/>
      <c r="I325" s="149"/>
      <c r="J325" s="149"/>
      <c r="K325" s="149"/>
      <c r="L325" s="149"/>
      <c r="M325" s="149"/>
      <c r="N325" s="149"/>
      <c r="O325" s="149"/>
      <c r="P325" s="149"/>
      <c r="Q325" s="149"/>
      <c r="R325" s="149"/>
      <c r="S325" s="149"/>
      <c r="T325" s="149"/>
      <c r="U325" s="149"/>
      <c r="V325" s="149"/>
      <c r="W325" s="149"/>
      <c r="X325" s="149"/>
      <c r="Y325" s="149"/>
      <c r="Z325" s="149"/>
    </row>
    <row r="326" spans="1:26" ht="13.5" customHeight="1">
      <c r="A326" s="149"/>
      <c r="B326" s="149"/>
      <c r="C326" s="149"/>
      <c r="D326" s="149"/>
      <c r="E326" s="149"/>
      <c r="F326" s="149"/>
      <c r="G326" s="149"/>
      <c r="H326" s="149"/>
      <c r="I326" s="149"/>
      <c r="J326" s="149"/>
      <c r="K326" s="149"/>
      <c r="L326" s="149"/>
      <c r="M326" s="149"/>
      <c r="N326" s="149"/>
      <c r="O326" s="149"/>
      <c r="P326" s="149"/>
      <c r="Q326" s="149"/>
      <c r="R326" s="149"/>
      <c r="S326" s="149"/>
      <c r="T326" s="149"/>
      <c r="U326" s="149"/>
      <c r="V326" s="149"/>
      <c r="W326" s="149"/>
      <c r="X326" s="149"/>
      <c r="Y326" s="149"/>
      <c r="Z326" s="149"/>
    </row>
    <row r="327" spans="1:26" ht="13.5" customHeight="1">
      <c r="A327" s="149"/>
      <c r="B327" s="149"/>
      <c r="C327" s="149"/>
      <c r="D327" s="149"/>
      <c r="E327" s="149"/>
      <c r="F327" s="149"/>
      <c r="G327" s="149"/>
      <c r="H327" s="149"/>
      <c r="I327" s="149"/>
      <c r="J327" s="149"/>
      <c r="K327" s="149"/>
      <c r="L327" s="149"/>
      <c r="M327" s="149"/>
      <c r="N327" s="149"/>
      <c r="O327" s="149"/>
      <c r="P327" s="149"/>
      <c r="Q327" s="149"/>
      <c r="R327" s="149"/>
      <c r="S327" s="149"/>
      <c r="T327" s="149"/>
      <c r="U327" s="149"/>
      <c r="V327" s="149"/>
      <c r="W327" s="149"/>
      <c r="X327" s="149"/>
      <c r="Y327" s="149"/>
      <c r="Z327" s="149"/>
    </row>
    <row r="328" spans="1:26" ht="13.5" customHeight="1">
      <c r="A328" s="149"/>
      <c r="B328" s="149"/>
      <c r="C328" s="149"/>
      <c r="D328" s="149"/>
      <c r="E328" s="149"/>
      <c r="F328" s="149"/>
      <c r="G328" s="149"/>
      <c r="H328" s="149"/>
      <c r="I328" s="149"/>
      <c r="J328" s="149"/>
      <c r="K328" s="149"/>
      <c r="L328" s="149"/>
      <c r="M328" s="149"/>
      <c r="N328" s="149"/>
      <c r="O328" s="149"/>
      <c r="P328" s="149"/>
      <c r="Q328" s="149"/>
      <c r="R328" s="149"/>
      <c r="S328" s="149"/>
      <c r="T328" s="149"/>
      <c r="U328" s="149"/>
      <c r="V328" s="149"/>
      <c r="W328" s="149"/>
      <c r="X328" s="149"/>
      <c r="Y328" s="149"/>
      <c r="Z328" s="149"/>
    </row>
    <row r="329" spans="1:26" ht="13.5" customHeight="1">
      <c r="A329" s="149"/>
      <c r="B329" s="149"/>
      <c r="C329" s="149"/>
      <c r="D329" s="149"/>
      <c r="E329" s="149"/>
      <c r="F329" s="149"/>
      <c r="G329" s="149"/>
      <c r="H329" s="149"/>
      <c r="I329" s="149"/>
      <c r="J329" s="149"/>
      <c r="K329" s="149"/>
      <c r="L329" s="149"/>
      <c r="M329" s="149"/>
      <c r="N329" s="149"/>
      <c r="O329" s="149"/>
      <c r="P329" s="149"/>
      <c r="Q329" s="149"/>
      <c r="R329" s="149"/>
      <c r="S329" s="149"/>
      <c r="T329" s="149"/>
      <c r="U329" s="149"/>
      <c r="V329" s="149"/>
      <c r="W329" s="149"/>
      <c r="X329" s="149"/>
      <c r="Y329" s="149"/>
      <c r="Z329" s="149"/>
    </row>
    <row r="330" spans="1:26" ht="13.5" customHeight="1">
      <c r="A330" s="149"/>
      <c r="B330" s="149"/>
      <c r="C330" s="149"/>
      <c r="D330" s="149"/>
      <c r="E330" s="149"/>
      <c r="F330" s="149"/>
      <c r="G330" s="149"/>
      <c r="H330" s="149"/>
      <c r="I330" s="149"/>
      <c r="J330" s="149"/>
      <c r="K330" s="149"/>
      <c r="L330" s="149"/>
      <c r="M330" s="149"/>
      <c r="N330" s="149"/>
      <c r="O330" s="149"/>
      <c r="P330" s="149"/>
      <c r="Q330" s="149"/>
      <c r="R330" s="149"/>
      <c r="S330" s="149"/>
      <c r="T330" s="149"/>
      <c r="U330" s="149"/>
      <c r="V330" s="149"/>
      <c r="W330" s="149"/>
      <c r="X330" s="149"/>
      <c r="Y330" s="149"/>
      <c r="Z330" s="149"/>
    </row>
    <row r="331" spans="1:26" ht="13.5" customHeight="1">
      <c r="A331" s="149"/>
      <c r="B331" s="149"/>
      <c r="C331" s="149"/>
      <c r="D331" s="149"/>
      <c r="E331" s="149"/>
      <c r="F331" s="149"/>
      <c r="G331" s="149"/>
      <c r="H331" s="149"/>
      <c r="I331" s="149"/>
      <c r="J331" s="149"/>
      <c r="K331" s="149"/>
      <c r="L331" s="149"/>
      <c r="M331" s="149"/>
      <c r="N331" s="149"/>
      <c r="O331" s="149"/>
      <c r="P331" s="149"/>
      <c r="Q331" s="149"/>
      <c r="R331" s="149"/>
      <c r="S331" s="149"/>
      <c r="T331" s="149"/>
      <c r="U331" s="149"/>
      <c r="V331" s="149"/>
      <c r="W331" s="149"/>
      <c r="X331" s="149"/>
      <c r="Y331" s="149"/>
      <c r="Z331" s="149"/>
    </row>
    <row r="332" spans="1:26" ht="13.5" customHeight="1">
      <c r="A332" s="149"/>
      <c r="B332" s="149"/>
      <c r="C332" s="149"/>
      <c r="D332" s="149"/>
      <c r="E332" s="149"/>
      <c r="F332" s="149"/>
      <c r="G332" s="149"/>
      <c r="H332" s="149"/>
      <c r="I332" s="149"/>
      <c r="J332" s="149"/>
      <c r="K332" s="149"/>
      <c r="L332" s="149"/>
      <c r="M332" s="149"/>
      <c r="N332" s="149"/>
      <c r="O332" s="149"/>
      <c r="P332" s="149"/>
      <c r="Q332" s="149"/>
      <c r="R332" s="149"/>
      <c r="S332" s="149"/>
      <c r="T332" s="149"/>
      <c r="U332" s="149"/>
      <c r="V332" s="149"/>
      <c r="W332" s="149"/>
      <c r="X332" s="149"/>
      <c r="Y332" s="149"/>
      <c r="Z332" s="149"/>
    </row>
    <row r="333" spans="1:26" ht="13.5" customHeight="1">
      <c r="A333" s="149"/>
      <c r="B333" s="149"/>
      <c r="C333" s="149"/>
      <c r="D333" s="149"/>
      <c r="E333" s="149"/>
      <c r="F333" s="149"/>
      <c r="G333" s="149"/>
      <c r="H333" s="149"/>
      <c r="I333" s="149"/>
      <c r="J333" s="149"/>
      <c r="K333" s="149"/>
      <c r="L333" s="149"/>
      <c r="M333" s="149"/>
      <c r="N333" s="149"/>
      <c r="O333" s="149"/>
      <c r="P333" s="149"/>
      <c r="Q333" s="149"/>
      <c r="R333" s="149"/>
      <c r="S333" s="149"/>
      <c r="T333" s="149"/>
      <c r="U333" s="149"/>
      <c r="V333" s="149"/>
      <c r="W333" s="149"/>
      <c r="X333" s="149"/>
      <c r="Y333" s="149"/>
      <c r="Z333" s="149"/>
    </row>
    <row r="334" spans="1:26" ht="13.5" customHeight="1">
      <c r="A334" s="149"/>
      <c r="B334" s="149"/>
      <c r="C334" s="149"/>
      <c r="D334" s="149"/>
      <c r="E334" s="149"/>
      <c r="F334" s="149"/>
      <c r="G334" s="149"/>
      <c r="H334" s="149"/>
      <c r="I334" s="149"/>
      <c r="J334" s="149"/>
      <c r="K334" s="149"/>
      <c r="L334" s="149"/>
      <c r="M334" s="149"/>
      <c r="N334" s="149"/>
      <c r="O334" s="149"/>
      <c r="P334" s="149"/>
      <c r="Q334" s="149"/>
      <c r="R334" s="149"/>
      <c r="S334" s="149"/>
      <c r="T334" s="149"/>
      <c r="U334" s="149"/>
      <c r="V334" s="149"/>
      <c r="W334" s="149"/>
      <c r="X334" s="149"/>
      <c r="Y334" s="149"/>
      <c r="Z334" s="149"/>
    </row>
    <row r="335" spans="1:26" ht="13.5" customHeight="1">
      <c r="A335" s="149"/>
      <c r="B335" s="149"/>
      <c r="C335" s="149"/>
      <c r="D335" s="149"/>
      <c r="E335" s="149"/>
      <c r="F335" s="149"/>
      <c r="G335" s="149"/>
      <c r="H335" s="149"/>
      <c r="I335" s="149"/>
      <c r="J335" s="149"/>
      <c r="K335" s="149"/>
      <c r="L335" s="149"/>
      <c r="M335" s="149"/>
      <c r="N335" s="149"/>
      <c r="O335" s="149"/>
      <c r="P335" s="149"/>
      <c r="Q335" s="149"/>
      <c r="R335" s="149"/>
      <c r="S335" s="149"/>
      <c r="T335" s="149"/>
      <c r="U335" s="149"/>
      <c r="V335" s="149"/>
      <c r="W335" s="149"/>
      <c r="X335" s="149"/>
      <c r="Y335" s="149"/>
      <c r="Z335" s="149"/>
    </row>
    <row r="336" spans="1:26" ht="13.5" customHeight="1">
      <c r="A336" s="149"/>
      <c r="B336" s="149"/>
      <c r="C336" s="149"/>
      <c r="D336" s="149"/>
      <c r="E336" s="149"/>
      <c r="F336" s="149"/>
      <c r="G336" s="149"/>
      <c r="H336" s="149"/>
      <c r="I336" s="149"/>
      <c r="J336" s="149"/>
      <c r="K336" s="149"/>
      <c r="L336" s="149"/>
      <c r="M336" s="149"/>
      <c r="N336" s="149"/>
      <c r="O336" s="149"/>
      <c r="P336" s="149"/>
      <c r="Q336" s="149"/>
      <c r="R336" s="149"/>
      <c r="S336" s="149"/>
      <c r="T336" s="149"/>
      <c r="U336" s="149"/>
      <c r="V336" s="149"/>
      <c r="W336" s="149"/>
      <c r="X336" s="149"/>
      <c r="Y336" s="149"/>
      <c r="Z336" s="149"/>
    </row>
    <row r="337" spans="1:26" ht="13.5" customHeight="1">
      <c r="A337" s="149"/>
      <c r="B337" s="149"/>
      <c r="C337" s="149"/>
      <c r="D337" s="149"/>
      <c r="E337" s="149"/>
      <c r="F337" s="149"/>
      <c r="G337" s="149"/>
      <c r="H337" s="149"/>
      <c r="I337" s="149"/>
      <c r="J337" s="149"/>
      <c r="K337" s="149"/>
      <c r="L337" s="149"/>
      <c r="M337" s="149"/>
      <c r="N337" s="149"/>
      <c r="O337" s="149"/>
      <c r="P337" s="149"/>
      <c r="Q337" s="149"/>
      <c r="R337" s="149"/>
      <c r="S337" s="149"/>
      <c r="T337" s="149"/>
      <c r="U337" s="149"/>
      <c r="V337" s="149"/>
      <c r="W337" s="149"/>
      <c r="X337" s="149"/>
      <c r="Y337" s="149"/>
      <c r="Z337" s="149"/>
    </row>
    <row r="338" spans="1:26" ht="13.5" customHeight="1">
      <c r="A338" s="149"/>
      <c r="B338" s="149"/>
      <c r="C338" s="149"/>
      <c r="D338" s="149"/>
      <c r="E338" s="149"/>
      <c r="F338" s="149"/>
      <c r="G338" s="149"/>
      <c r="H338" s="149"/>
      <c r="I338" s="149"/>
      <c r="J338" s="149"/>
      <c r="K338" s="149"/>
      <c r="L338" s="149"/>
      <c r="M338" s="149"/>
      <c r="N338" s="149"/>
      <c r="O338" s="149"/>
      <c r="P338" s="149"/>
      <c r="Q338" s="149"/>
      <c r="R338" s="149"/>
      <c r="S338" s="149"/>
      <c r="T338" s="149"/>
      <c r="U338" s="149"/>
      <c r="V338" s="149"/>
      <c r="W338" s="149"/>
      <c r="X338" s="149"/>
      <c r="Y338" s="149"/>
      <c r="Z338" s="149"/>
    </row>
    <row r="339" spans="1:26" ht="13.5" customHeight="1">
      <c r="A339" s="149"/>
      <c r="B339" s="149"/>
      <c r="C339" s="149"/>
      <c r="D339" s="149"/>
      <c r="E339" s="149"/>
      <c r="F339" s="149"/>
      <c r="G339" s="149"/>
      <c r="H339" s="149"/>
      <c r="I339" s="149"/>
      <c r="J339" s="149"/>
      <c r="K339" s="149"/>
      <c r="L339" s="149"/>
      <c r="M339" s="149"/>
      <c r="N339" s="149"/>
      <c r="O339" s="149"/>
      <c r="P339" s="149"/>
      <c r="Q339" s="149"/>
      <c r="R339" s="149"/>
      <c r="S339" s="149"/>
      <c r="T339" s="149"/>
      <c r="U339" s="149"/>
      <c r="V339" s="149"/>
      <c r="W339" s="149"/>
      <c r="X339" s="149"/>
      <c r="Y339" s="149"/>
      <c r="Z339" s="149"/>
    </row>
    <row r="340" spans="1:26" ht="13.5" customHeight="1">
      <c r="A340" s="149"/>
      <c r="B340" s="149"/>
      <c r="C340" s="149"/>
      <c r="D340" s="149"/>
      <c r="E340" s="149"/>
      <c r="F340" s="149"/>
      <c r="G340" s="149"/>
      <c r="H340" s="149"/>
      <c r="I340" s="149"/>
      <c r="J340" s="149"/>
      <c r="K340" s="149"/>
      <c r="L340" s="149"/>
      <c r="M340" s="149"/>
      <c r="N340" s="149"/>
      <c r="O340" s="149"/>
      <c r="P340" s="149"/>
      <c r="Q340" s="149"/>
      <c r="R340" s="149"/>
      <c r="S340" s="149"/>
      <c r="T340" s="149"/>
      <c r="U340" s="149"/>
      <c r="V340" s="149"/>
      <c r="W340" s="149"/>
      <c r="X340" s="149"/>
      <c r="Y340" s="149"/>
      <c r="Z340" s="149"/>
    </row>
    <row r="341" spans="1:26" ht="13.5" customHeight="1">
      <c r="A341" s="149"/>
      <c r="B341" s="149"/>
      <c r="C341" s="149"/>
      <c r="D341" s="149"/>
      <c r="E341" s="149"/>
      <c r="F341" s="149"/>
      <c r="G341" s="149"/>
      <c r="H341" s="149"/>
      <c r="I341" s="149"/>
      <c r="J341" s="149"/>
      <c r="K341" s="149"/>
      <c r="L341" s="149"/>
      <c r="M341" s="149"/>
      <c r="N341" s="149"/>
      <c r="O341" s="149"/>
      <c r="P341" s="149"/>
      <c r="Q341" s="149"/>
      <c r="R341" s="149"/>
      <c r="S341" s="149"/>
      <c r="T341" s="149"/>
      <c r="U341" s="149"/>
      <c r="V341" s="149"/>
      <c r="W341" s="149"/>
      <c r="X341" s="149"/>
      <c r="Y341" s="149"/>
      <c r="Z341" s="149"/>
    </row>
    <row r="342" spans="1:26" ht="13.5" customHeight="1">
      <c r="A342" s="149"/>
      <c r="B342" s="149"/>
      <c r="C342" s="149"/>
      <c r="D342" s="149"/>
      <c r="E342" s="149"/>
      <c r="F342" s="149"/>
      <c r="G342" s="149"/>
      <c r="H342" s="149"/>
      <c r="I342" s="149"/>
      <c r="J342" s="149"/>
      <c r="K342" s="149"/>
      <c r="L342" s="149"/>
      <c r="M342" s="149"/>
      <c r="N342" s="149"/>
      <c r="O342" s="149"/>
      <c r="P342" s="149"/>
      <c r="Q342" s="149"/>
      <c r="R342" s="149"/>
      <c r="S342" s="149"/>
      <c r="T342" s="149"/>
      <c r="U342" s="149"/>
      <c r="V342" s="149"/>
      <c r="W342" s="149"/>
      <c r="X342" s="149"/>
      <c r="Y342" s="149"/>
      <c r="Z342" s="149"/>
    </row>
    <row r="343" spans="1:26" ht="13.5" customHeight="1">
      <c r="A343" s="149"/>
      <c r="B343" s="149"/>
      <c r="C343" s="149"/>
      <c r="D343" s="149"/>
      <c r="E343" s="149"/>
      <c r="F343" s="149"/>
      <c r="G343" s="149"/>
      <c r="H343" s="149"/>
      <c r="I343" s="149"/>
      <c r="J343" s="149"/>
      <c r="K343" s="149"/>
      <c r="L343" s="149"/>
      <c r="M343" s="149"/>
      <c r="N343" s="149"/>
      <c r="O343" s="149"/>
      <c r="P343" s="149"/>
      <c r="Q343" s="149"/>
      <c r="R343" s="149"/>
      <c r="S343" s="149"/>
      <c r="T343" s="149"/>
      <c r="U343" s="149"/>
      <c r="V343" s="149"/>
      <c r="W343" s="149"/>
      <c r="X343" s="149"/>
      <c r="Y343" s="149"/>
      <c r="Z343" s="149"/>
    </row>
    <row r="344" spans="1:26" ht="13.5" customHeight="1">
      <c r="A344" s="149"/>
      <c r="B344" s="149"/>
      <c r="C344" s="149"/>
      <c r="D344" s="149"/>
      <c r="E344" s="149"/>
      <c r="F344" s="149"/>
      <c r="G344" s="149"/>
      <c r="H344" s="149"/>
      <c r="I344" s="149"/>
      <c r="J344" s="149"/>
      <c r="K344" s="149"/>
      <c r="L344" s="149"/>
      <c r="M344" s="149"/>
      <c r="N344" s="149"/>
      <c r="O344" s="149"/>
      <c r="P344" s="149"/>
      <c r="Q344" s="149"/>
      <c r="R344" s="149"/>
      <c r="S344" s="149"/>
      <c r="T344" s="149"/>
      <c r="U344" s="149"/>
      <c r="V344" s="149"/>
      <c r="W344" s="149"/>
      <c r="X344" s="149"/>
      <c r="Y344" s="149"/>
      <c r="Z344" s="149"/>
    </row>
    <row r="345" spans="1:26" ht="13.5" customHeight="1">
      <c r="A345" s="149"/>
      <c r="B345" s="149"/>
      <c r="C345" s="149"/>
      <c r="D345" s="149"/>
      <c r="E345" s="149"/>
      <c r="F345" s="149"/>
      <c r="G345" s="149"/>
      <c r="H345" s="149"/>
      <c r="I345" s="149"/>
      <c r="J345" s="149"/>
      <c r="K345" s="149"/>
      <c r="L345" s="149"/>
      <c r="M345" s="149"/>
      <c r="N345" s="149"/>
      <c r="O345" s="149"/>
      <c r="P345" s="149"/>
      <c r="Q345" s="149"/>
      <c r="R345" s="149"/>
      <c r="S345" s="149"/>
      <c r="T345" s="149"/>
      <c r="U345" s="149"/>
      <c r="V345" s="149"/>
      <c r="W345" s="149"/>
      <c r="X345" s="149"/>
      <c r="Y345" s="149"/>
      <c r="Z345" s="149"/>
    </row>
    <row r="346" spans="1:26" ht="13.5" customHeight="1">
      <c r="A346" s="149"/>
      <c r="B346" s="149"/>
      <c r="C346" s="149"/>
      <c r="D346" s="149"/>
      <c r="E346" s="149"/>
      <c r="F346" s="149"/>
      <c r="G346" s="149"/>
      <c r="H346" s="149"/>
      <c r="I346" s="149"/>
      <c r="J346" s="149"/>
      <c r="K346" s="149"/>
      <c r="L346" s="149"/>
      <c r="M346" s="149"/>
      <c r="N346" s="149"/>
      <c r="O346" s="149"/>
      <c r="P346" s="149"/>
      <c r="Q346" s="149"/>
      <c r="R346" s="149"/>
      <c r="S346" s="149"/>
      <c r="T346" s="149"/>
      <c r="U346" s="149"/>
      <c r="V346" s="149"/>
      <c r="W346" s="149"/>
      <c r="X346" s="149"/>
      <c r="Y346" s="149"/>
      <c r="Z346" s="149"/>
    </row>
    <row r="347" spans="1:26" ht="13.5" customHeight="1">
      <c r="A347" s="149"/>
      <c r="B347" s="149"/>
      <c r="C347" s="149"/>
      <c r="D347" s="149"/>
      <c r="E347" s="149"/>
      <c r="F347" s="149"/>
      <c r="G347" s="149"/>
      <c r="H347" s="149"/>
      <c r="I347" s="149"/>
      <c r="J347" s="149"/>
      <c r="K347" s="149"/>
      <c r="L347" s="149"/>
      <c r="M347" s="149"/>
      <c r="N347" s="149"/>
      <c r="O347" s="149"/>
      <c r="P347" s="149"/>
      <c r="Q347" s="149"/>
      <c r="R347" s="149"/>
      <c r="S347" s="149"/>
      <c r="T347" s="149"/>
      <c r="U347" s="149"/>
      <c r="V347" s="149"/>
      <c r="W347" s="149"/>
      <c r="X347" s="149"/>
      <c r="Y347" s="149"/>
      <c r="Z347" s="149"/>
    </row>
    <row r="348" spans="1:26" ht="13.5" customHeight="1">
      <c r="A348" s="149"/>
      <c r="B348" s="149"/>
      <c r="C348" s="149"/>
      <c r="D348" s="149"/>
      <c r="E348" s="149"/>
      <c r="F348" s="149"/>
      <c r="G348" s="149"/>
      <c r="H348" s="149"/>
      <c r="I348" s="149"/>
      <c r="J348" s="149"/>
      <c r="K348" s="149"/>
      <c r="L348" s="149"/>
      <c r="M348" s="149"/>
      <c r="N348" s="149"/>
      <c r="O348" s="149"/>
      <c r="P348" s="149"/>
      <c r="Q348" s="149"/>
      <c r="R348" s="149"/>
      <c r="S348" s="149"/>
      <c r="T348" s="149"/>
      <c r="U348" s="149"/>
      <c r="V348" s="149"/>
      <c r="W348" s="149"/>
      <c r="X348" s="149"/>
      <c r="Y348" s="149"/>
      <c r="Z348" s="149"/>
    </row>
    <row r="349" spans="1:26" ht="13.5" customHeight="1">
      <c r="A349" s="149"/>
      <c r="B349" s="149"/>
      <c r="C349" s="149"/>
      <c r="D349" s="149"/>
      <c r="E349" s="149"/>
      <c r="F349" s="149"/>
      <c r="G349" s="149"/>
      <c r="H349" s="149"/>
      <c r="I349" s="149"/>
      <c r="J349" s="149"/>
      <c r="K349" s="149"/>
      <c r="L349" s="149"/>
      <c r="M349" s="149"/>
      <c r="N349" s="149"/>
      <c r="O349" s="149"/>
      <c r="P349" s="149"/>
      <c r="Q349" s="149"/>
      <c r="R349" s="149"/>
      <c r="S349" s="149"/>
      <c r="T349" s="149"/>
      <c r="U349" s="149"/>
      <c r="V349" s="149"/>
      <c r="W349" s="149"/>
      <c r="X349" s="149"/>
      <c r="Y349" s="149"/>
      <c r="Z349" s="149"/>
    </row>
    <row r="350" spans="1:26" ht="13.5" customHeight="1">
      <c r="A350" s="149"/>
      <c r="B350" s="149"/>
      <c r="C350" s="149"/>
      <c r="D350" s="149"/>
      <c r="E350" s="149"/>
      <c r="F350" s="149"/>
      <c r="G350" s="149"/>
      <c r="H350" s="149"/>
      <c r="I350" s="149"/>
      <c r="J350" s="149"/>
      <c r="K350" s="149"/>
      <c r="L350" s="149"/>
      <c r="M350" s="149"/>
      <c r="N350" s="149"/>
      <c r="O350" s="149"/>
      <c r="P350" s="149"/>
      <c r="Q350" s="149"/>
      <c r="R350" s="149"/>
      <c r="S350" s="149"/>
      <c r="T350" s="149"/>
      <c r="U350" s="149"/>
      <c r="V350" s="149"/>
      <c r="W350" s="149"/>
      <c r="X350" s="149"/>
      <c r="Y350" s="149"/>
      <c r="Z350" s="149"/>
    </row>
    <row r="351" spans="1:26" ht="13.5" customHeight="1">
      <c r="A351" s="149"/>
      <c r="B351" s="149"/>
      <c r="C351" s="149"/>
      <c r="D351" s="149"/>
      <c r="E351" s="149"/>
      <c r="F351" s="149"/>
      <c r="G351" s="149"/>
      <c r="H351" s="149"/>
      <c r="I351" s="149"/>
      <c r="J351" s="149"/>
      <c r="K351" s="149"/>
      <c r="L351" s="149"/>
      <c r="M351" s="149"/>
      <c r="N351" s="149"/>
      <c r="O351" s="149"/>
      <c r="P351" s="149"/>
      <c r="Q351" s="149"/>
      <c r="R351" s="149"/>
      <c r="S351" s="149"/>
      <c r="T351" s="149"/>
      <c r="U351" s="149"/>
      <c r="V351" s="149"/>
      <c r="W351" s="149"/>
      <c r="X351" s="149"/>
      <c r="Y351" s="149"/>
      <c r="Z351" s="149"/>
    </row>
    <row r="352" spans="1:26" ht="13.5" customHeight="1">
      <c r="A352" s="149"/>
      <c r="B352" s="149"/>
      <c r="C352" s="149"/>
      <c r="D352" s="149"/>
      <c r="E352" s="149"/>
      <c r="F352" s="149"/>
      <c r="G352" s="149"/>
      <c r="H352" s="149"/>
      <c r="I352" s="149"/>
      <c r="J352" s="149"/>
      <c r="K352" s="149"/>
      <c r="L352" s="149"/>
      <c r="M352" s="149"/>
      <c r="N352" s="149"/>
      <c r="O352" s="149"/>
      <c r="P352" s="149"/>
      <c r="Q352" s="149"/>
      <c r="R352" s="149"/>
      <c r="S352" s="149"/>
      <c r="T352" s="149"/>
      <c r="U352" s="149"/>
      <c r="V352" s="149"/>
      <c r="W352" s="149"/>
      <c r="X352" s="149"/>
      <c r="Y352" s="149"/>
      <c r="Z352" s="149"/>
    </row>
    <row r="353" spans="1:26" ht="13.5" customHeight="1">
      <c r="A353" s="149"/>
      <c r="B353" s="149"/>
      <c r="C353" s="149"/>
      <c r="D353" s="149"/>
      <c r="E353" s="149"/>
      <c r="F353" s="149"/>
      <c r="G353" s="149"/>
      <c r="H353" s="149"/>
      <c r="I353" s="149"/>
      <c r="J353" s="149"/>
      <c r="K353" s="149"/>
      <c r="L353" s="149"/>
      <c r="M353" s="149"/>
      <c r="N353" s="149"/>
      <c r="O353" s="149"/>
      <c r="P353" s="149"/>
      <c r="Q353" s="149"/>
      <c r="R353" s="149"/>
      <c r="S353" s="149"/>
      <c r="T353" s="149"/>
      <c r="U353" s="149"/>
      <c r="V353" s="149"/>
      <c r="W353" s="149"/>
      <c r="X353" s="149"/>
      <c r="Y353" s="149"/>
      <c r="Z353" s="149"/>
    </row>
    <row r="354" spans="1:26" ht="13.5" customHeight="1">
      <c r="A354" s="149"/>
      <c r="B354" s="149"/>
      <c r="C354" s="149"/>
      <c r="D354" s="149"/>
      <c r="E354" s="149"/>
      <c r="F354" s="149"/>
      <c r="G354" s="149"/>
      <c r="H354" s="149"/>
      <c r="I354" s="149"/>
      <c r="J354" s="149"/>
      <c r="K354" s="149"/>
      <c r="L354" s="149"/>
      <c r="M354" s="149"/>
      <c r="N354" s="149"/>
      <c r="O354" s="149"/>
      <c r="P354" s="149"/>
      <c r="Q354" s="149"/>
      <c r="R354" s="149"/>
      <c r="S354" s="149"/>
      <c r="T354" s="149"/>
      <c r="U354" s="149"/>
      <c r="V354" s="149"/>
      <c r="W354" s="149"/>
      <c r="X354" s="149"/>
      <c r="Y354" s="149"/>
      <c r="Z354" s="149"/>
    </row>
    <row r="355" spans="1:26" ht="13.5" customHeight="1">
      <c r="A355" s="149"/>
      <c r="B355" s="149"/>
      <c r="C355" s="149"/>
      <c r="D355" s="149"/>
      <c r="E355" s="149"/>
      <c r="F355" s="149"/>
      <c r="G355" s="149"/>
      <c r="H355" s="149"/>
      <c r="I355" s="149"/>
      <c r="J355" s="149"/>
      <c r="K355" s="149"/>
      <c r="L355" s="149"/>
      <c r="M355" s="149"/>
      <c r="N355" s="149"/>
      <c r="O355" s="149"/>
      <c r="P355" s="149"/>
      <c r="Q355" s="149"/>
      <c r="R355" s="149"/>
      <c r="S355" s="149"/>
      <c r="T355" s="149"/>
      <c r="U355" s="149"/>
      <c r="V355" s="149"/>
      <c r="W355" s="149"/>
      <c r="X355" s="149"/>
      <c r="Y355" s="149"/>
      <c r="Z355" s="149"/>
    </row>
    <row r="356" spans="1:26" ht="13.5" customHeight="1">
      <c r="A356" s="149"/>
      <c r="B356" s="149"/>
      <c r="C356" s="149"/>
      <c r="D356" s="149"/>
      <c r="E356" s="149"/>
      <c r="F356" s="149"/>
      <c r="G356" s="149"/>
      <c r="H356" s="149"/>
      <c r="I356" s="149"/>
      <c r="J356" s="149"/>
      <c r="K356" s="149"/>
      <c r="L356" s="149"/>
      <c r="M356" s="149"/>
      <c r="N356" s="149"/>
      <c r="O356" s="149"/>
      <c r="P356" s="149"/>
      <c r="Q356" s="149"/>
      <c r="R356" s="149"/>
      <c r="S356" s="149"/>
      <c r="T356" s="149"/>
      <c r="U356" s="149"/>
      <c r="V356" s="149"/>
      <c r="W356" s="149"/>
      <c r="X356" s="149"/>
      <c r="Y356" s="149"/>
      <c r="Z356" s="149"/>
    </row>
    <row r="357" spans="1:26" ht="13.5" customHeight="1">
      <c r="A357" s="149"/>
      <c r="B357" s="149"/>
      <c r="C357" s="149"/>
      <c r="D357" s="149"/>
      <c r="E357" s="149"/>
      <c r="F357" s="149"/>
      <c r="G357" s="149"/>
      <c r="H357" s="149"/>
      <c r="I357" s="149"/>
      <c r="J357" s="149"/>
      <c r="K357" s="149"/>
      <c r="L357" s="149"/>
      <c r="M357" s="149"/>
      <c r="N357" s="149"/>
      <c r="O357" s="149"/>
      <c r="P357" s="149"/>
      <c r="Q357" s="149"/>
      <c r="R357" s="149"/>
      <c r="S357" s="149"/>
      <c r="T357" s="149"/>
      <c r="U357" s="149"/>
      <c r="V357" s="149"/>
      <c r="W357" s="149"/>
      <c r="X357" s="149"/>
      <c r="Y357" s="149"/>
      <c r="Z357" s="149"/>
    </row>
    <row r="358" spans="1:26" ht="13.5" customHeight="1">
      <c r="A358" s="149"/>
      <c r="B358" s="149"/>
      <c r="C358" s="149"/>
      <c r="D358" s="149"/>
      <c r="E358" s="149"/>
      <c r="F358" s="149"/>
      <c r="G358" s="149"/>
      <c r="H358" s="149"/>
      <c r="I358" s="149"/>
      <c r="J358" s="149"/>
      <c r="K358" s="149"/>
      <c r="L358" s="149"/>
      <c r="M358" s="149"/>
      <c r="N358" s="149"/>
      <c r="O358" s="149"/>
      <c r="P358" s="149"/>
      <c r="Q358" s="149"/>
      <c r="R358" s="149"/>
      <c r="S358" s="149"/>
      <c r="T358" s="149"/>
      <c r="U358" s="149"/>
      <c r="V358" s="149"/>
      <c r="W358" s="149"/>
      <c r="X358" s="149"/>
      <c r="Y358" s="149"/>
      <c r="Z358" s="149"/>
    </row>
    <row r="359" spans="1:26" ht="13.5" customHeight="1">
      <c r="A359" s="149"/>
      <c r="B359" s="149"/>
      <c r="C359" s="149"/>
      <c r="D359" s="149"/>
      <c r="E359" s="149"/>
      <c r="F359" s="149"/>
      <c r="G359" s="149"/>
      <c r="H359" s="149"/>
      <c r="I359" s="149"/>
      <c r="J359" s="149"/>
      <c r="K359" s="149"/>
      <c r="L359" s="149"/>
      <c r="M359" s="149"/>
      <c r="N359" s="149"/>
      <c r="O359" s="149"/>
      <c r="P359" s="149"/>
      <c r="Q359" s="149"/>
      <c r="R359" s="149"/>
      <c r="S359" s="149"/>
      <c r="T359" s="149"/>
      <c r="U359" s="149"/>
      <c r="V359" s="149"/>
      <c r="W359" s="149"/>
      <c r="X359" s="149"/>
      <c r="Y359" s="149"/>
      <c r="Z359" s="149"/>
    </row>
    <row r="360" spans="1:26" ht="13.5" customHeight="1">
      <c r="A360" s="149"/>
      <c r="B360" s="149"/>
      <c r="C360" s="149"/>
      <c r="D360" s="149"/>
      <c r="E360" s="149"/>
      <c r="F360" s="149"/>
      <c r="G360" s="149"/>
      <c r="H360" s="149"/>
      <c r="I360" s="149"/>
      <c r="J360" s="149"/>
      <c r="K360" s="149"/>
      <c r="L360" s="149"/>
      <c r="M360" s="149"/>
      <c r="N360" s="149"/>
      <c r="O360" s="149"/>
      <c r="P360" s="149"/>
      <c r="Q360" s="149"/>
      <c r="R360" s="149"/>
      <c r="S360" s="149"/>
      <c r="T360" s="149"/>
      <c r="U360" s="149"/>
      <c r="V360" s="149"/>
      <c r="W360" s="149"/>
      <c r="X360" s="149"/>
      <c r="Y360" s="149"/>
      <c r="Z360" s="149"/>
    </row>
    <row r="361" spans="1:26" ht="13.5" customHeight="1">
      <c r="A361" s="149"/>
      <c r="B361" s="149"/>
      <c r="C361" s="149"/>
      <c r="D361" s="149"/>
      <c r="E361" s="149"/>
      <c r="F361" s="149"/>
      <c r="G361" s="149"/>
      <c r="H361" s="149"/>
      <c r="I361" s="149"/>
      <c r="J361" s="149"/>
      <c r="K361" s="149"/>
      <c r="L361" s="149"/>
      <c r="M361" s="149"/>
      <c r="N361" s="149"/>
      <c r="O361" s="149"/>
      <c r="P361" s="149"/>
      <c r="Q361" s="149"/>
      <c r="R361" s="149"/>
      <c r="S361" s="149"/>
      <c r="T361" s="149"/>
      <c r="U361" s="149"/>
      <c r="V361" s="149"/>
      <c r="W361" s="149"/>
      <c r="X361" s="149"/>
      <c r="Y361" s="149"/>
      <c r="Z361" s="149"/>
    </row>
    <row r="362" spans="1:26" ht="13.5" customHeight="1">
      <c r="A362" s="149"/>
      <c r="B362" s="149"/>
      <c r="C362" s="149"/>
      <c r="D362" s="149"/>
      <c r="E362" s="149"/>
      <c r="F362" s="149"/>
      <c r="G362" s="149"/>
      <c r="H362" s="149"/>
      <c r="I362" s="149"/>
      <c r="J362" s="149"/>
      <c r="K362" s="149"/>
      <c r="L362" s="149"/>
      <c r="M362" s="149"/>
      <c r="N362" s="149"/>
      <c r="O362" s="149"/>
      <c r="P362" s="149"/>
      <c r="Q362" s="149"/>
      <c r="R362" s="149"/>
      <c r="S362" s="149"/>
      <c r="T362" s="149"/>
      <c r="U362" s="149"/>
      <c r="V362" s="149"/>
      <c r="W362" s="149"/>
      <c r="X362" s="149"/>
      <c r="Y362" s="149"/>
      <c r="Z362" s="149"/>
    </row>
    <row r="363" spans="1:26" ht="13.5" customHeight="1">
      <c r="A363" s="149"/>
      <c r="B363" s="149"/>
      <c r="C363" s="149"/>
      <c r="D363" s="149"/>
      <c r="E363" s="149"/>
      <c r="F363" s="149"/>
      <c r="G363" s="149"/>
      <c r="H363" s="149"/>
      <c r="I363" s="149"/>
      <c r="J363" s="149"/>
      <c r="K363" s="149"/>
      <c r="L363" s="149"/>
      <c r="M363" s="149"/>
      <c r="N363" s="149"/>
      <c r="O363" s="149"/>
      <c r="P363" s="149"/>
      <c r="Q363" s="149"/>
      <c r="R363" s="149"/>
      <c r="S363" s="149"/>
      <c r="T363" s="149"/>
      <c r="U363" s="149"/>
      <c r="V363" s="149"/>
      <c r="W363" s="149"/>
      <c r="X363" s="149"/>
      <c r="Y363" s="149"/>
      <c r="Z363" s="149"/>
    </row>
    <row r="364" spans="1:26" ht="13.5" customHeight="1">
      <c r="A364" s="149"/>
      <c r="B364" s="149"/>
      <c r="C364" s="149"/>
      <c r="D364" s="149"/>
      <c r="E364" s="149"/>
      <c r="F364" s="149"/>
      <c r="G364" s="149"/>
      <c r="H364" s="149"/>
      <c r="I364" s="149"/>
      <c r="J364" s="149"/>
      <c r="K364" s="149"/>
      <c r="L364" s="149"/>
      <c r="M364" s="149"/>
      <c r="N364" s="149"/>
      <c r="O364" s="149"/>
      <c r="P364" s="149"/>
      <c r="Q364" s="149"/>
      <c r="R364" s="149"/>
      <c r="S364" s="149"/>
      <c r="T364" s="149"/>
      <c r="U364" s="149"/>
      <c r="V364" s="149"/>
      <c r="W364" s="149"/>
      <c r="X364" s="149"/>
      <c r="Y364" s="149"/>
      <c r="Z364" s="149"/>
    </row>
    <row r="365" spans="1:26" ht="13.5" customHeight="1">
      <c r="A365" s="149"/>
      <c r="B365" s="149"/>
      <c r="C365" s="149"/>
      <c r="D365" s="149"/>
      <c r="E365" s="149"/>
      <c r="F365" s="149"/>
      <c r="G365" s="149"/>
      <c r="H365" s="149"/>
      <c r="I365" s="149"/>
      <c r="J365" s="149"/>
      <c r="K365" s="149"/>
      <c r="L365" s="149"/>
      <c r="M365" s="149"/>
      <c r="N365" s="149"/>
      <c r="O365" s="149"/>
      <c r="P365" s="149"/>
      <c r="Q365" s="149"/>
      <c r="R365" s="149"/>
      <c r="S365" s="149"/>
      <c r="T365" s="149"/>
      <c r="U365" s="149"/>
      <c r="V365" s="149"/>
      <c r="W365" s="149"/>
      <c r="X365" s="149"/>
      <c r="Y365" s="149"/>
      <c r="Z365" s="149"/>
    </row>
    <row r="366" spans="1:26" ht="13.5" customHeight="1">
      <c r="A366" s="149"/>
      <c r="B366" s="149"/>
      <c r="C366" s="149"/>
      <c r="D366" s="149"/>
      <c r="E366" s="149"/>
      <c r="F366" s="149"/>
      <c r="G366" s="149"/>
      <c r="H366" s="149"/>
      <c r="I366" s="149"/>
      <c r="J366" s="149"/>
      <c r="K366" s="149"/>
      <c r="L366" s="149"/>
      <c r="M366" s="149"/>
      <c r="N366" s="149"/>
      <c r="O366" s="149"/>
      <c r="P366" s="149"/>
      <c r="Q366" s="149"/>
      <c r="R366" s="149"/>
      <c r="S366" s="149"/>
      <c r="T366" s="149"/>
      <c r="U366" s="149"/>
      <c r="V366" s="149"/>
      <c r="W366" s="149"/>
      <c r="X366" s="149"/>
      <c r="Y366" s="149"/>
      <c r="Z366" s="149"/>
    </row>
    <row r="367" spans="1:26" ht="13.5" customHeight="1">
      <c r="A367" s="149"/>
      <c r="B367" s="149"/>
      <c r="C367" s="149"/>
      <c r="D367" s="149"/>
      <c r="E367" s="149"/>
      <c r="F367" s="149"/>
      <c r="G367" s="149"/>
      <c r="H367" s="149"/>
      <c r="I367" s="149"/>
      <c r="J367" s="149"/>
      <c r="K367" s="149"/>
      <c r="L367" s="149"/>
      <c r="M367" s="149"/>
      <c r="N367" s="149"/>
      <c r="O367" s="149"/>
      <c r="P367" s="149"/>
      <c r="Q367" s="149"/>
      <c r="R367" s="149"/>
      <c r="S367" s="149"/>
      <c r="T367" s="149"/>
      <c r="U367" s="149"/>
      <c r="V367" s="149"/>
      <c r="W367" s="149"/>
      <c r="X367" s="149"/>
      <c r="Y367" s="149"/>
      <c r="Z367" s="149"/>
    </row>
    <row r="368" spans="1:26" ht="13.5" customHeight="1">
      <c r="A368" s="149"/>
      <c r="B368" s="149"/>
      <c r="C368" s="149"/>
      <c r="D368" s="149"/>
      <c r="E368" s="149"/>
      <c r="F368" s="149"/>
      <c r="G368" s="149"/>
      <c r="H368" s="149"/>
      <c r="I368" s="149"/>
      <c r="J368" s="149"/>
      <c r="K368" s="149"/>
      <c r="L368" s="149"/>
      <c r="M368" s="149"/>
      <c r="N368" s="149"/>
      <c r="O368" s="149"/>
      <c r="P368" s="149"/>
      <c r="Q368" s="149"/>
      <c r="R368" s="149"/>
      <c r="S368" s="149"/>
      <c r="T368" s="149"/>
      <c r="U368" s="149"/>
      <c r="V368" s="149"/>
      <c r="W368" s="149"/>
      <c r="X368" s="149"/>
      <c r="Y368" s="149"/>
      <c r="Z368" s="149"/>
    </row>
    <row r="369" spans="1:26" ht="13.5" customHeight="1">
      <c r="A369" s="149"/>
      <c r="B369" s="149"/>
      <c r="C369" s="149"/>
      <c r="D369" s="149"/>
      <c r="E369" s="149"/>
      <c r="F369" s="149"/>
      <c r="G369" s="149"/>
      <c r="H369" s="149"/>
      <c r="I369" s="149"/>
      <c r="J369" s="149"/>
      <c r="K369" s="149"/>
      <c r="L369" s="149"/>
      <c r="M369" s="149"/>
      <c r="N369" s="149"/>
      <c r="O369" s="149"/>
      <c r="P369" s="149"/>
      <c r="Q369" s="149"/>
      <c r="R369" s="149"/>
      <c r="S369" s="149"/>
      <c r="T369" s="149"/>
      <c r="U369" s="149"/>
      <c r="V369" s="149"/>
      <c r="W369" s="149"/>
      <c r="X369" s="149"/>
      <c r="Y369" s="149"/>
      <c r="Z369" s="149"/>
    </row>
    <row r="370" spans="1:26" ht="13.5" customHeight="1">
      <c r="A370" s="149"/>
      <c r="B370" s="149"/>
      <c r="C370" s="149"/>
      <c r="D370" s="149"/>
      <c r="E370" s="149"/>
      <c r="F370" s="149"/>
      <c r="G370" s="149"/>
      <c r="H370" s="149"/>
      <c r="I370" s="149"/>
      <c r="J370" s="149"/>
      <c r="K370" s="149"/>
      <c r="L370" s="149"/>
      <c r="M370" s="149"/>
      <c r="N370" s="149"/>
      <c r="O370" s="149"/>
      <c r="P370" s="149"/>
      <c r="Q370" s="149"/>
      <c r="R370" s="149"/>
      <c r="S370" s="149"/>
      <c r="T370" s="149"/>
      <c r="U370" s="149"/>
      <c r="V370" s="149"/>
      <c r="W370" s="149"/>
      <c r="X370" s="149"/>
      <c r="Y370" s="149"/>
      <c r="Z370" s="149"/>
    </row>
    <row r="371" spans="1:26" ht="13.5" customHeight="1">
      <c r="A371" s="149"/>
      <c r="B371" s="149"/>
      <c r="C371" s="149"/>
      <c r="D371" s="149"/>
      <c r="E371" s="149"/>
      <c r="F371" s="149"/>
      <c r="G371" s="149"/>
      <c r="H371" s="149"/>
      <c r="I371" s="149"/>
      <c r="J371" s="149"/>
      <c r="K371" s="149"/>
      <c r="L371" s="149"/>
      <c r="M371" s="149"/>
      <c r="N371" s="149"/>
      <c r="O371" s="149"/>
      <c r="P371" s="149"/>
      <c r="Q371" s="149"/>
      <c r="R371" s="149"/>
      <c r="S371" s="149"/>
      <c r="T371" s="149"/>
      <c r="U371" s="149"/>
      <c r="V371" s="149"/>
      <c r="W371" s="149"/>
      <c r="X371" s="149"/>
      <c r="Y371" s="149"/>
      <c r="Z371" s="149"/>
    </row>
    <row r="372" spans="1:26" ht="13.5" customHeight="1">
      <c r="A372" s="149"/>
      <c r="B372" s="149"/>
      <c r="C372" s="149"/>
      <c r="D372" s="149"/>
      <c r="E372" s="149"/>
      <c r="F372" s="149"/>
      <c r="G372" s="149"/>
      <c r="H372" s="149"/>
      <c r="I372" s="149"/>
      <c r="J372" s="149"/>
      <c r="K372" s="149"/>
      <c r="L372" s="149"/>
      <c r="M372" s="149"/>
      <c r="N372" s="149"/>
      <c r="O372" s="149"/>
      <c r="P372" s="149"/>
      <c r="Q372" s="149"/>
      <c r="R372" s="149"/>
      <c r="S372" s="149"/>
      <c r="T372" s="149"/>
      <c r="U372" s="149"/>
      <c r="V372" s="149"/>
      <c r="W372" s="149"/>
      <c r="X372" s="149"/>
      <c r="Y372" s="149"/>
      <c r="Z372" s="149"/>
    </row>
    <row r="373" spans="1:26" ht="13.5" customHeight="1">
      <c r="A373" s="149"/>
      <c r="B373" s="149"/>
      <c r="C373" s="149"/>
      <c r="D373" s="149"/>
      <c r="E373" s="149"/>
      <c r="F373" s="149"/>
      <c r="G373" s="149"/>
      <c r="H373" s="149"/>
      <c r="I373" s="149"/>
      <c r="J373" s="149"/>
      <c r="K373" s="149"/>
      <c r="L373" s="149"/>
      <c r="M373" s="149"/>
      <c r="N373" s="149"/>
      <c r="O373" s="149"/>
      <c r="P373" s="149"/>
      <c r="Q373" s="149"/>
      <c r="R373" s="149"/>
      <c r="S373" s="149"/>
      <c r="T373" s="149"/>
      <c r="U373" s="149"/>
      <c r="V373" s="149"/>
      <c r="W373" s="149"/>
      <c r="X373" s="149"/>
      <c r="Y373" s="149"/>
      <c r="Z373" s="149"/>
    </row>
    <row r="374" spans="1:26" ht="13.5" customHeight="1">
      <c r="A374" s="149"/>
      <c r="B374" s="149"/>
      <c r="C374" s="149"/>
      <c r="D374" s="149"/>
      <c r="E374" s="149"/>
      <c r="F374" s="149"/>
      <c r="G374" s="149"/>
      <c r="H374" s="149"/>
      <c r="I374" s="149"/>
      <c r="J374" s="149"/>
      <c r="K374" s="149"/>
      <c r="L374" s="149"/>
      <c r="M374" s="149"/>
      <c r="N374" s="149"/>
      <c r="O374" s="149"/>
      <c r="P374" s="149"/>
      <c r="Q374" s="149"/>
      <c r="R374" s="149"/>
      <c r="S374" s="149"/>
      <c r="T374" s="149"/>
      <c r="U374" s="149"/>
      <c r="V374" s="149"/>
      <c r="W374" s="149"/>
      <c r="X374" s="149"/>
      <c r="Y374" s="149"/>
      <c r="Z374" s="149"/>
    </row>
    <row r="375" spans="1:26" ht="13.5" customHeight="1">
      <c r="A375" s="149"/>
      <c r="B375" s="149"/>
      <c r="C375" s="149"/>
      <c r="D375" s="149"/>
      <c r="E375" s="149"/>
      <c r="F375" s="149"/>
      <c r="G375" s="149"/>
      <c r="H375" s="149"/>
      <c r="I375" s="149"/>
      <c r="J375" s="149"/>
      <c r="K375" s="149"/>
      <c r="L375" s="149"/>
      <c r="M375" s="149"/>
      <c r="N375" s="149"/>
      <c r="O375" s="149"/>
      <c r="P375" s="149"/>
      <c r="Q375" s="149"/>
      <c r="R375" s="149"/>
      <c r="S375" s="149"/>
      <c r="T375" s="149"/>
      <c r="U375" s="149"/>
      <c r="V375" s="149"/>
      <c r="W375" s="149"/>
      <c r="X375" s="149"/>
      <c r="Y375" s="149"/>
      <c r="Z375" s="149"/>
    </row>
    <row r="376" spans="1:26" ht="13.5" customHeight="1">
      <c r="A376" s="149"/>
      <c r="B376" s="149"/>
      <c r="C376" s="149"/>
      <c r="D376" s="149"/>
      <c r="E376" s="149"/>
      <c r="F376" s="149"/>
      <c r="G376" s="149"/>
      <c r="H376" s="149"/>
      <c r="I376" s="149"/>
      <c r="J376" s="149"/>
      <c r="K376" s="149"/>
      <c r="L376" s="149"/>
      <c r="M376" s="149"/>
      <c r="N376" s="149"/>
      <c r="O376" s="149"/>
      <c r="P376" s="149"/>
      <c r="Q376" s="149"/>
      <c r="R376" s="149"/>
      <c r="S376" s="149"/>
      <c r="T376" s="149"/>
      <c r="U376" s="149"/>
      <c r="V376" s="149"/>
      <c r="W376" s="149"/>
      <c r="X376" s="149"/>
      <c r="Y376" s="149"/>
      <c r="Z376" s="149"/>
    </row>
    <row r="377" spans="1:26" ht="13.5" customHeight="1">
      <c r="A377" s="149"/>
      <c r="B377" s="149"/>
      <c r="C377" s="149"/>
      <c r="D377" s="149"/>
      <c r="E377" s="149"/>
      <c r="F377" s="149"/>
      <c r="G377" s="149"/>
      <c r="H377" s="149"/>
      <c r="I377" s="149"/>
      <c r="J377" s="149"/>
      <c r="K377" s="149"/>
      <c r="L377" s="149"/>
      <c r="M377" s="149"/>
      <c r="N377" s="149"/>
      <c r="O377" s="149"/>
      <c r="P377" s="149"/>
      <c r="Q377" s="149"/>
      <c r="R377" s="149"/>
      <c r="S377" s="149"/>
      <c r="T377" s="149"/>
      <c r="U377" s="149"/>
      <c r="V377" s="149"/>
      <c r="W377" s="149"/>
      <c r="X377" s="149"/>
      <c r="Y377" s="149"/>
      <c r="Z377" s="149"/>
    </row>
    <row r="378" spans="1:26" ht="13.5" customHeight="1">
      <c r="A378" s="149"/>
      <c r="B378" s="149"/>
      <c r="C378" s="149"/>
      <c r="D378" s="149"/>
      <c r="E378" s="149"/>
      <c r="F378" s="149"/>
      <c r="G378" s="149"/>
      <c r="H378" s="149"/>
      <c r="I378" s="149"/>
      <c r="J378" s="149"/>
      <c r="K378" s="149"/>
      <c r="L378" s="149"/>
      <c r="M378" s="149"/>
      <c r="N378" s="149"/>
      <c r="O378" s="149"/>
      <c r="P378" s="149"/>
      <c r="Q378" s="149"/>
      <c r="R378" s="149"/>
      <c r="S378" s="149"/>
      <c r="T378" s="149"/>
      <c r="U378" s="149"/>
      <c r="V378" s="149"/>
      <c r="W378" s="149"/>
      <c r="X378" s="149"/>
      <c r="Y378" s="149"/>
      <c r="Z378" s="149"/>
    </row>
    <row r="379" spans="1:26" ht="13.5" customHeight="1">
      <c r="A379" s="149"/>
      <c r="B379" s="149"/>
      <c r="C379" s="149"/>
      <c r="D379" s="149"/>
      <c r="E379" s="149"/>
      <c r="F379" s="149"/>
      <c r="G379" s="149"/>
      <c r="H379" s="149"/>
      <c r="I379" s="149"/>
      <c r="J379" s="149"/>
      <c r="K379" s="149"/>
      <c r="L379" s="149"/>
      <c r="M379" s="149"/>
      <c r="N379" s="149"/>
      <c r="O379" s="149"/>
      <c r="P379" s="149"/>
      <c r="Q379" s="149"/>
      <c r="R379" s="149"/>
      <c r="S379" s="149"/>
      <c r="T379" s="149"/>
      <c r="U379" s="149"/>
      <c r="V379" s="149"/>
      <c r="W379" s="149"/>
      <c r="X379" s="149"/>
      <c r="Y379" s="149"/>
      <c r="Z379" s="149"/>
    </row>
    <row r="380" spans="1:26" ht="13.5" customHeight="1">
      <c r="A380" s="149"/>
      <c r="B380" s="149"/>
      <c r="C380" s="149"/>
      <c r="D380" s="149"/>
      <c r="E380" s="149"/>
      <c r="F380" s="149"/>
      <c r="G380" s="149"/>
      <c r="H380" s="149"/>
      <c r="I380" s="149"/>
      <c r="J380" s="149"/>
      <c r="K380" s="149"/>
      <c r="L380" s="149"/>
      <c r="M380" s="149"/>
      <c r="N380" s="149"/>
      <c r="O380" s="149"/>
      <c r="P380" s="149"/>
      <c r="Q380" s="149"/>
      <c r="R380" s="149"/>
      <c r="S380" s="149"/>
      <c r="T380" s="149"/>
      <c r="U380" s="149"/>
      <c r="V380" s="149"/>
      <c r="W380" s="149"/>
      <c r="X380" s="149"/>
      <c r="Y380" s="149"/>
      <c r="Z380" s="149"/>
    </row>
    <row r="381" spans="1:26" ht="13.5" customHeight="1">
      <c r="A381" s="149"/>
      <c r="B381" s="149"/>
      <c r="C381" s="149"/>
      <c r="D381" s="149"/>
      <c r="E381" s="149"/>
      <c r="F381" s="149"/>
      <c r="G381" s="149"/>
      <c r="H381" s="149"/>
      <c r="I381" s="149"/>
      <c r="J381" s="149"/>
      <c r="K381" s="149"/>
      <c r="L381" s="149"/>
      <c r="M381" s="149"/>
      <c r="N381" s="149"/>
      <c r="O381" s="149"/>
      <c r="P381" s="149"/>
      <c r="Q381" s="149"/>
      <c r="R381" s="149"/>
      <c r="S381" s="149"/>
      <c r="T381" s="149"/>
      <c r="U381" s="149"/>
      <c r="V381" s="149"/>
      <c r="W381" s="149"/>
      <c r="X381" s="149"/>
      <c r="Y381" s="149"/>
      <c r="Z381" s="149"/>
    </row>
    <row r="382" spans="1:26" ht="13.5" customHeight="1">
      <c r="A382" s="149"/>
      <c r="B382" s="149"/>
      <c r="C382" s="149"/>
      <c r="D382" s="149"/>
      <c r="E382" s="149"/>
      <c r="F382" s="149"/>
      <c r="G382" s="149"/>
      <c r="H382" s="149"/>
      <c r="I382" s="149"/>
      <c r="J382" s="149"/>
      <c r="K382" s="149"/>
      <c r="L382" s="149"/>
      <c r="M382" s="149"/>
      <c r="N382" s="149"/>
      <c r="O382" s="149"/>
      <c r="P382" s="149"/>
      <c r="Q382" s="149"/>
      <c r="R382" s="149"/>
      <c r="S382" s="149"/>
      <c r="T382" s="149"/>
      <c r="U382" s="149"/>
      <c r="V382" s="149"/>
      <c r="W382" s="149"/>
      <c r="X382" s="149"/>
      <c r="Y382" s="149"/>
      <c r="Z382" s="149"/>
    </row>
    <row r="383" spans="1:26" ht="13.5" customHeight="1">
      <c r="A383" s="149"/>
      <c r="B383" s="149"/>
      <c r="C383" s="149"/>
      <c r="D383" s="149"/>
      <c r="E383" s="149"/>
      <c r="F383" s="149"/>
      <c r="G383" s="149"/>
      <c r="H383" s="149"/>
      <c r="I383" s="149"/>
      <c r="J383" s="149"/>
      <c r="K383" s="149"/>
      <c r="L383" s="149"/>
      <c r="M383" s="149"/>
      <c r="N383" s="149"/>
      <c r="O383" s="149"/>
      <c r="P383" s="149"/>
      <c r="Q383" s="149"/>
      <c r="R383" s="149"/>
      <c r="S383" s="149"/>
      <c r="T383" s="149"/>
      <c r="U383" s="149"/>
      <c r="V383" s="149"/>
      <c r="W383" s="149"/>
      <c r="X383" s="149"/>
      <c r="Y383" s="149"/>
      <c r="Z383" s="149"/>
    </row>
    <row r="384" spans="1:26" ht="13.5" customHeight="1">
      <c r="A384" s="149"/>
      <c r="B384" s="149"/>
      <c r="C384" s="149"/>
      <c r="D384" s="149"/>
      <c r="E384" s="149"/>
      <c r="F384" s="149"/>
      <c r="G384" s="149"/>
      <c r="H384" s="149"/>
      <c r="I384" s="149"/>
      <c r="J384" s="149"/>
      <c r="K384" s="149"/>
      <c r="L384" s="149"/>
      <c r="M384" s="149"/>
      <c r="N384" s="149"/>
      <c r="O384" s="149"/>
      <c r="P384" s="149"/>
      <c r="Q384" s="149"/>
      <c r="R384" s="149"/>
      <c r="S384" s="149"/>
      <c r="T384" s="149"/>
      <c r="U384" s="149"/>
      <c r="V384" s="149"/>
      <c r="W384" s="149"/>
      <c r="X384" s="149"/>
      <c r="Y384" s="149"/>
      <c r="Z384" s="149"/>
    </row>
    <row r="385" spans="1:26" ht="13.5" customHeight="1">
      <c r="A385" s="149"/>
      <c r="B385" s="149"/>
      <c r="C385" s="149"/>
      <c r="D385" s="149"/>
      <c r="E385" s="149"/>
      <c r="F385" s="149"/>
      <c r="G385" s="149"/>
      <c r="H385" s="149"/>
      <c r="I385" s="149"/>
      <c r="J385" s="149"/>
      <c r="K385" s="149"/>
      <c r="L385" s="149"/>
      <c r="M385" s="149"/>
      <c r="N385" s="149"/>
      <c r="O385" s="149"/>
      <c r="P385" s="149"/>
      <c r="Q385" s="149"/>
      <c r="R385" s="149"/>
      <c r="S385" s="149"/>
      <c r="T385" s="149"/>
      <c r="U385" s="149"/>
      <c r="V385" s="149"/>
      <c r="W385" s="149"/>
      <c r="X385" s="149"/>
      <c r="Y385" s="149"/>
      <c r="Z385" s="149"/>
    </row>
    <row r="386" spans="1:26" ht="13.5" customHeight="1">
      <c r="A386" s="149"/>
      <c r="B386" s="149"/>
      <c r="C386" s="149"/>
      <c r="D386" s="149"/>
      <c r="E386" s="149"/>
      <c r="F386" s="149"/>
      <c r="G386" s="149"/>
      <c r="H386" s="149"/>
      <c r="I386" s="149"/>
      <c r="J386" s="149"/>
      <c r="K386" s="149"/>
      <c r="L386" s="149"/>
      <c r="M386" s="149"/>
      <c r="N386" s="149"/>
      <c r="O386" s="149"/>
      <c r="P386" s="149"/>
      <c r="Q386" s="149"/>
      <c r="R386" s="149"/>
      <c r="S386" s="149"/>
      <c r="T386" s="149"/>
      <c r="U386" s="149"/>
      <c r="V386" s="149"/>
      <c r="W386" s="149"/>
      <c r="X386" s="149"/>
      <c r="Y386" s="149"/>
      <c r="Z386" s="149"/>
    </row>
    <row r="387" spans="1:26" ht="13.5" customHeight="1">
      <c r="A387" s="149"/>
      <c r="B387" s="149"/>
      <c r="C387" s="149"/>
      <c r="D387" s="149"/>
      <c r="E387" s="149"/>
      <c r="F387" s="149"/>
      <c r="G387" s="149"/>
      <c r="H387" s="149"/>
      <c r="I387" s="149"/>
      <c r="J387" s="149"/>
      <c r="K387" s="149"/>
      <c r="L387" s="149"/>
      <c r="M387" s="149"/>
      <c r="N387" s="149"/>
      <c r="O387" s="149"/>
      <c r="P387" s="149"/>
      <c r="Q387" s="149"/>
      <c r="R387" s="149"/>
      <c r="S387" s="149"/>
      <c r="T387" s="149"/>
      <c r="U387" s="149"/>
      <c r="V387" s="149"/>
      <c r="W387" s="149"/>
      <c r="X387" s="149"/>
      <c r="Y387" s="149"/>
      <c r="Z387" s="149"/>
    </row>
    <row r="388" spans="1:26" ht="13.5" customHeight="1">
      <c r="A388" s="149"/>
      <c r="B388" s="149"/>
      <c r="C388" s="149"/>
      <c r="D388" s="149"/>
      <c r="E388" s="149"/>
      <c r="F388" s="149"/>
      <c r="G388" s="149"/>
      <c r="H388" s="149"/>
      <c r="I388" s="149"/>
      <c r="J388" s="149"/>
      <c r="K388" s="149"/>
      <c r="L388" s="149"/>
      <c r="M388" s="149"/>
      <c r="N388" s="149"/>
      <c r="O388" s="149"/>
      <c r="P388" s="149"/>
      <c r="Q388" s="149"/>
      <c r="R388" s="149"/>
      <c r="S388" s="149"/>
      <c r="T388" s="149"/>
      <c r="U388" s="149"/>
      <c r="V388" s="149"/>
      <c r="W388" s="149"/>
      <c r="X388" s="149"/>
      <c r="Y388" s="149"/>
      <c r="Z388" s="149"/>
    </row>
    <row r="389" spans="1:26" ht="13.5" customHeight="1">
      <c r="A389" s="149"/>
      <c r="B389" s="149"/>
      <c r="C389" s="149"/>
      <c r="D389" s="149"/>
      <c r="E389" s="149"/>
      <c r="F389" s="149"/>
      <c r="G389" s="149"/>
      <c r="H389" s="149"/>
      <c r="I389" s="149"/>
      <c r="J389" s="149"/>
      <c r="K389" s="149"/>
      <c r="L389" s="149"/>
      <c r="M389" s="149"/>
      <c r="N389" s="149"/>
      <c r="O389" s="149"/>
      <c r="P389" s="149"/>
      <c r="Q389" s="149"/>
      <c r="R389" s="149"/>
      <c r="S389" s="149"/>
      <c r="T389" s="149"/>
      <c r="U389" s="149"/>
      <c r="V389" s="149"/>
      <c r="W389" s="149"/>
      <c r="X389" s="149"/>
      <c r="Y389" s="149"/>
      <c r="Z389" s="149"/>
    </row>
    <row r="390" spans="1:26" ht="13.5" customHeight="1">
      <c r="A390" s="149"/>
      <c r="B390" s="149"/>
      <c r="C390" s="149"/>
      <c r="D390" s="149"/>
      <c r="E390" s="149"/>
      <c r="F390" s="149"/>
      <c r="G390" s="149"/>
      <c r="H390" s="149"/>
      <c r="I390" s="149"/>
      <c r="J390" s="149"/>
      <c r="K390" s="149"/>
      <c r="L390" s="149"/>
      <c r="M390" s="149"/>
      <c r="N390" s="149"/>
      <c r="O390" s="149"/>
      <c r="P390" s="149"/>
      <c r="Q390" s="149"/>
      <c r="R390" s="149"/>
      <c r="S390" s="149"/>
      <c r="T390" s="149"/>
      <c r="U390" s="149"/>
      <c r="V390" s="149"/>
      <c r="W390" s="149"/>
      <c r="X390" s="149"/>
      <c r="Y390" s="149"/>
      <c r="Z390" s="149"/>
    </row>
    <row r="391" spans="1:26" ht="13.5" customHeight="1">
      <c r="A391" s="149"/>
      <c r="B391" s="149"/>
      <c r="C391" s="149"/>
      <c r="D391" s="149"/>
      <c r="E391" s="149"/>
      <c r="F391" s="149"/>
      <c r="G391" s="149"/>
      <c r="H391" s="149"/>
      <c r="I391" s="149"/>
      <c r="J391" s="149"/>
      <c r="K391" s="149"/>
      <c r="L391" s="149"/>
      <c r="M391" s="149"/>
      <c r="N391" s="149"/>
      <c r="O391" s="149"/>
      <c r="P391" s="149"/>
      <c r="Q391" s="149"/>
      <c r="R391" s="149"/>
      <c r="S391" s="149"/>
      <c r="T391" s="149"/>
      <c r="U391" s="149"/>
      <c r="V391" s="149"/>
      <c r="W391" s="149"/>
      <c r="X391" s="149"/>
      <c r="Y391" s="149"/>
      <c r="Z391" s="149"/>
    </row>
    <row r="392" spans="1:26" ht="13.5" customHeight="1">
      <c r="A392" s="149"/>
      <c r="B392" s="149"/>
      <c r="C392" s="149"/>
      <c r="D392" s="149"/>
      <c r="E392" s="149"/>
      <c r="F392" s="149"/>
      <c r="G392" s="149"/>
      <c r="H392" s="149"/>
      <c r="I392" s="149"/>
      <c r="J392" s="149"/>
      <c r="K392" s="149"/>
      <c r="L392" s="149"/>
      <c r="M392" s="149"/>
      <c r="N392" s="149"/>
      <c r="O392" s="149"/>
      <c r="P392" s="149"/>
      <c r="Q392" s="149"/>
      <c r="R392" s="149"/>
      <c r="S392" s="149"/>
      <c r="T392" s="149"/>
      <c r="U392" s="149"/>
      <c r="V392" s="149"/>
      <c r="W392" s="149"/>
      <c r="X392" s="149"/>
      <c r="Y392" s="149"/>
      <c r="Z392" s="149"/>
    </row>
    <row r="393" spans="1:26" ht="13.5" customHeight="1">
      <c r="A393" s="149"/>
      <c r="B393" s="149"/>
      <c r="C393" s="149"/>
      <c r="D393" s="149"/>
      <c r="E393" s="149"/>
      <c r="F393" s="149"/>
      <c r="G393" s="149"/>
      <c r="H393" s="149"/>
      <c r="I393" s="149"/>
      <c r="J393" s="149"/>
      <c r="K393" s="149"/>
      <c r="L393" s="149"/>
      <c r="M393" s="149"/>
      <c r="N393" s="149"/>
      <c r="O393" s="149"/>
      <c r="P393" s="149"/>
      <c r="Q393" s="149"/>
      <c r="R393" s="149"/>
      <c r="S393" s="149"/>
      <c r="T393" s="149"/>
      <c r="U393" s="149"/>
      <c r="V393" s="149"/>
      <c r="W393" s="149"/>
      <c r="X393" s="149"/>
      <c r="Y393" s="149"/>
      <c r="Z393" s="149"/>
    </row>
    <row r="394" spans="1:26" ht="13.5" customHeight="1">
      <c r="A394" s="149"/>
      <c r="B394" s="149"/>
      <c r="C394" s="149"/>
      <c r="D394" s="149"/>
      <c r="E394" s="149"/>
      <c r="F394" s="149"/>
      <c r="G394" s="149"/>
      <c r="H394" s="149"/>
      <c r="I394" s="149"/>
      <c r="J394" s="149"/>
      <c r="K394" s="149"/>
      <c r="L394" s="149"/>
      <c r="M394" s="149"/>
      <c r="N394" s="149"/>
      <c r="O394" s="149"/>
      <c r="P394" s="149"/>
      <c r="Q394" s="149"/>
      <c r="R394" s="149"/>
      <c r="S394" s="149"/>
      <c r="T394" s="149"/>
      <c r="U394" s="149"/>
      <c r="V394" s="149"/>
      <c r="W394" s="149"/>
      <c r="X394" s="149"/>
      <c r="Y394" s="149"/>
      <c r="Z394" s="149"/>
    </row>
    <row r="395" spans="1:26" ht="13.5" customHeight="1">
      <c r="A395" s="149"/>
      <c r="B395" s="149"/>
      <c r="C395" s="149"/>
      <c r="D395" s="149"/>
      <c r="E395" s="149"/>
      <c r="F395" s="149"/>
      <c r="G395" s="149"/>
      <c r="H395" s="149"/>
      <c r="I395" s="149"/>
      <c r="J395" s="149"/>
      <c r="K395" s="149"/>
      <c r="L395" s="149"/>
      <c r="M395" s="149"/>
      <c r="N395" s="149"/>
      <c r="O395" s="149"/>
      <c r="P395" s="149"/>
      <c r="Q395" s="149"/>
      <c r="R395" s="149"/>
      <c r="S395" s="149"/>
      <c r="T395" s="149"/>
      <c r="U395" s="149"/>
      <c r="V395" s="149"/>
      <c r="W395" s="149"/>
      <c r="X395" s="149"/>
      <c r="Y395" s="149"/>
      <c r="Z395" s="149"/>
    </row>
    <row r="396" spans="1:26" ht="13.5" customHeight="1">
      <c r="A396" s="149"/>
      <c r="B396" s="149"/>
      <c r="C396" s="149"/>
      <c r="D396" s="149"/>
      <c r="E396" s="149"/>
      <c r="F396" s="149"/>
      <c r="G396" s="149"/>
      <c r="H396" s="149"/>
      <c r="I396" s="149"/>
      <c r="J396" s="149"/>
      <c r="K396" s="149"/>
      <c r="L396" s="149"/>
      <c r="M396" s="149"/>
      <c r="N396" s="149"/>
      <c r="O396" s="149"/>
      <c r="P396" s="149"/>
      <c r="Q396" s="149"/>
      <c r="R396" s="149"/>
      <c r="S396" s="149"/>
      <c r="T396" s="149"/>
      <c r="U396" s="149"/>
      <c r="V396" s="149"/>
      <c r="W396" s="149"/>
      <c r="X396" s="149"/>
      <c r="Y396" s="149"/>
      <c r="Z396" s="149"/>
    </row>
    <row r="397" spans="1:26" ht="13.5" customHeight="1">
      <c r="A397" s="149"/>
      <c r="B397" s="149"/>
      <c r="C397" s="149"/>
      <c r="D397" s="149"/>
      <c r="E397" s="149"/>
      <c r="F397" s="149"/>
      <c r="G397" s="149"/>
      <c r="H397" s="149"/>
      <c r="I397" s="149"/>
      <c r="J397" s="149"/>
      <c r="K397" s="149"/>
      <c r="L397" s="149"/>
      <c r="M397" s="149"/>
      <c r="N397" s="149"/>
      <c r="O397" s="149"/>
      <c r="P397" s="149"/>
      <c r="Q397" s="149"/>
      <c r="R397" s="149"/>
      <c r="S397" s="149"/>
      <c r="T397" s="149"/>
      <c r="U397" s="149"/>
      <c r="V397" s="149"/>
      <c r="W397" s="149"/>
      <c r="X397" s="149"/>
      <c r="Y397" s="149"/>
      <c r="Z397" s="149"/>
    </row>
    <row r="398" spans="1:26" ht="13.5" customHeight="1">
      <c r="A398" s="149"/>
      <c r="B398" s="149"/>
      <c r="C398" s="149"/>
      <c r="D398" s="149"/>
      <c r="E398" s="149"/>
      <c r="F398" s="149"/>
      <c r="G398" s="149"/>
      <c r="H398" s="149"/>
      <c r="I398" s="149"/>
      <c r="J398" s="149"/>
      <c r="K398" s="149"/>
      <c r="L398" s="149"/>
      <c r="M398" s="149"/>
      <c r="N398" s="149"/>
      <c r="O398" s="149"/>
      <c r="P398" s="149"/>
      <c r="Q398" s="149"/>
      <c r="R398" s="149"/>
      <c r="S398" s="149"/>
      <c r="T398" s="149"/>
      <c r="U398" s="149"/>
      <c r="V398" s="149"/>
      <c r="W398" s="149"/>
      <c r="X398" s="149"/>
      <c r="Y398" s="149"/>
      <c r="Z398" s="149"/>
    </row>
    <row r="399" spans="1:26" ht="13.5" customHeight="1">
      <c r="A399" s="149"/>
      <c r="B399" s="149"/>
      <c r="C399" s="149"/>
      <c r="D399" s="149"/>
      <c r="E399" s="149"/>
      <c r="F399" s="149"/>
      <c r="G399" s="149"/>
      <c r="H399" s="149"/>
      <c r="I399" s="149"/>
      <c r="J399" s="149"/>
      <c r="K399" s="149"/>
      <c r="L399" s="149"/>
      <c r="M399" s="149"/>
      <c r="N399" s="149"/>
      <c r="O399" s="149"/>
      <c r="P399" s="149"/>
      <c r="Q399" s="149"/>
      <c r="R399" s="149"/>
      <c r="S399" s="149"/>
      <c r="T399" s="149"/>
      <c r="U399" s="149"/>
      <c r="V399" s="149"/>
      <c r="W399" s="149"/>
      <c r="X399" s="149"/>
      <c r="Y399" s="149"/>
      <c r="Z399" s="149"/>
    </row>
    <row r="400" spans="1:26" ht="13.5" customHeight="1">
      <c r="A400" s="149"/>
      <c r="B400" s="149"/>
      <c r="C400" s="149"/>
      <c r="D400" s="149"/>
      <c r="E400" s="149"/>
      <c r="F400" s="149"/>
      <c r="G400" s="149"/>
      <c r="H400" s="149"/>
      <c r="I400" s="149"/>
      <c r="J400" s="149"/>
      <c r="K400" s="149"/>
      <c r="L400" s="149"/>
      <c r="M400" s="149"/>
      <c r="N400" s="149"/>
      <c r="O400" s="149"/>
      <c r="P400" s="149"/>
      <c r="Q400" s="149"/>
      <c r="R400" s="149"/>
      <c r="S400" s="149"/>
      <c r="T400" s="149"/>
      <c r="U400" s="149"/>
      <c r="V400" s="149"/>
      <c r="W400" s="149"/>
      <c r="X400" s="149"/>
      <c r="Y400" s="149"/>
      <c r="Z400" s="149"/>
    </row>
    <row r="401" spans="1:26" ht="13.5" customHeight="1">
      <c r="A401" s="149"/>
      <c r="B401" s="149"/>
      <c r="C401" s="149"/>
      <c r="D401" s="149"/>
      <c r="E401" s="149"/>
      <c r="F401" s="149"/>
      <c r="G401" s="149"/>
      <c r="H401" s="149"/>
      <c r="I401" s="149"/>
      <c r="J401" s="149"/>
      <c r="K401" s="149"/>
      <c r="L401" s="149"/>
      <c r="M401" s="149"/>
      <c r="N401" s="149"/>
      <c r="O401" s="149"/>
      <c r="P401" s="149"/>
      <c r="Q401" s="149"/>
      <c r="R401" s="149"/>
      <c r="S401" s="149"/>
      <c r="T401" s="149"/>
      <c r="U401" s="149"/>
      <c r="V401" s="149"/>
      <c r="W401" s="149"/>
      <c r="X401" s="149"/>
      <c r="Y401" s="149"/>
      <c r="Z401" s="149"/>
    </row>
    <row r="402" spans="1:26" ht="13.5" customHeight="1">
      <c r="A402" s="149"/>
      <c r="B402" s="149"/>
      <c r="C402" s="149"/>
      <c r="D402" s="149"/>
      <c r="E402" s="149"/>
      <c r="F402" s="149"/>
      <c r="G402" s="149"/>
      <c r="H402" s="149"/>
      <c r="I402" s="149"/>
      <c r="J402" s="149"/>
      <c r="K402" s="149"/>
      <c r="L402" s="149"/>
      <c r="M402" s="149"/>
      <c r="N402" s="149"/>
      <c r="O402" s="149"/>
      <c r="P402" s="149"/>
      <c r="Q402" s="149"/>
      <c r="R402" s="149"/>
      <c r="S402" s="149"/>
      <c r="T402" s="149"/>
      <c r="U402" s="149"/>
      <c r="V402" s="149"/>
      <c r="W402" s="149"/>
      <c r="X402" s="149"/>
      <c r="Y402" s="149"/>
      <c r="Z402" s="149"/>
    </row>
    <row r="403" spans="1:26" ht="13.5" customHeight="1">
      <c r="A403" s="149"/>
      <c r="B403" s="149"/>
      <c r="C403" s="149"/>
      <c r="D403" s="149"/>
      <c r="E403" s="149"/>
      <c r="F403" s="149"/>
      <c r="G403" s="149"/>
      <c r="H403" s="149"/>
      <c r="I403" s="149"/>
      <c r="J403" s="149"/>
      <c r="K403" s="149"/>
      <c r="L403" s="149"/>
      <c r="M403" s="149"/>
      <c r="N403" s="149"/>
      <c r="O403" s="149"/>
      <c r="P403" s="149"/>
      <c r="Q403" s="149"/>
      <c r="R403" s="149"/>
      <c r="S403" s="149"/>
      <c r="T403" s="149"/>
      <c r="U403" s="149"/>
      <c r="V403" s="149"/>
      <c r="W403" s="149"/>
      <c r="X403" s="149"/>
      <c r="Y403" s="149"/>
      <c r="Z403" s="149"/>
    </row>
    <row r="404" spans="1:26" ht="13.5" customHeight="1">
      <c r="A404" s="149"/>
      <c r="B404" s="149"/>
      <c r="C404" s="149"/>
      <c r="D404" s="149"/>
      <c r="E404" s="149"/>
      <c r="F404" s="149"/>
      <c r="G404" s="149"/>
      <c r="H404" s="149"/>
      <c r="I404" s="149"/>
      <c r="J404" s="149"/>
      <c r="K404" s="149"/>
      <c r="L404" s="149"/>
      <c r="M404" s="149"/>
      <c r="N404" s="149"/>
      <c r="O404" s="149"/>
      <c r="P404" s="149"/>
      <c r="Q404" s="149"/>
      <c r="R404" s="149"/>
      <c r="S404" s="149"/>
      <c r="T404" s="149"/>
      <c r="U404" s="149"/>
      <c r="V404" s="149"/>
      <c r="W404" s="149"/>
      <c r="X404" s="149"/>
      <c r="Y404" s="149"/>
      <c r="Z404" s="149"/>
    </row>
    <row r="405" spans="1:26" ht="13.5" customHeight="1">
      <c r="A405" s="149"/>
      <c r="B405" s="149"/>
      <c r="C405" s="149"/>
      <c r="D405" s="149"/>
      <c r="E405" s="149"/>
      <c r="F405" s="149"/>
      <c r="G405" s="149"/>
      <c r="H405" s="149"/>
      <c r="I405" s="149"/>
      <c r="J405" s="149"/>
      <c r="K405" s="149"/>
      <c r="L405" s="149"/>
      <c r="M405" s="149"/>
      <c r="N405" s="149"/>
      <c r="O405" s="149"/>
      <c r="P405" s="149"/>
      <c r="Q405" s="149"/>
      <c r="R405" s="149"/>
      <c r="S405" s="149"/>
      <c r="T405" s="149"/>
      <c r="U405" s="149"/>
      <c r="V405" s="149"/>
      <c r="W405" s="149"/>
      <c r="X405" s="149"/>
      <c r="Y405" s="149"/>
      <c r="Z405" s="149"/>
    </row>
    <row r="406" spans="1:26" ht="13.5" customHeight="1">
      <c r="A406" s="149"/>
      <c r="B406" s="149"/>
      <c r="C406" s="149"/>
      <c r="D406" s="149"/>
      <c r="E406" s="149"/>
      <c r="F406" s="149"/>
      <c r="G406" s="149"/>
      <c r="H406" s="149"/>
      <c r="I406" s="149"/>
      <c r="J406" s="149"/>
      <c r="K406" s="149"/>
      <c r="L406" s="149"/>
      <c r="M406" s="149"/>
      <c r="N406" s="149"/>
      <c r="O406" s="149"/>
      <c r="P406" s="149"/>
      <c r="Q406" s="149"/>
      <c r="R406" s="149"/>
      <c r="S406" s="149"/>
      <c r="T406" s="149"/>
      <c r="U406" s="149"/>
      <c r="V406" s="149"/>
      <c r="W406" s="149"/>
      <c r="X406" s="149"/>
      <c r="Y406" s="149"/>
      <c r="Z406" s="149"/>
    </row>
    <row r="407" spans="1:26" ht="13.5" customHeight="1">
      <c r="A407" s="149"/>
      <c r="B407" s="149"/>
      <c r="C407" s="149"/>
      <c r="D407" s="149"/>
      <c r="E407" s="149"/>
      <c r="F407" s="149"/>
      <c r="G407" s="149"/>
      <c r="H407" s="149"/>
      <c r="I407" s="149"/>
      <c r="J407" s="149"/>
      <c r="K407" s="149"/>
      <c r="L407" s="149"/>
      <c r="M407" s="149"/>
      <c r="N407" s="149"/>
      <c r="O407" s="149"/>
      <c r="P407" s="149"/>
      <c r="Q407" s="149"/>
      <c r="R407" s="149"/>
      <c r="S407" s="149"/>
      <c r="T407" s="149"/>
      <c r="U407" s="149"/>
      <c r="V407" s="149"/>
      <c r="W407" s="149"/>
      <c r="X407" s="149"/>
      <c r="Y407" s="149"/>
      <c r="Z407" s="149"/>
    </row>
    <row r="408" spans="1:26" ht="13.5" customHeight="1">
      <c r="A408" s="149"/>
      <c r="B408" s="149"/>
      <c r="C408" s="149"/>
      <c r="D408" s="149"/>
      <c r="E408" s="149"/>
      <c r="F408" s="149"/>
      <c r="G408" s="149"/>
      <c r="H408" s="149"/>
      <c r="I408" s="149"/>
      <c r="J408" s="149"/>
      <c r="K408" s="149"/>
      <c r="L408" s="149"/>
      <c r="M408" s="149"/>
      <c r="N408" s="149"/>
      <c r="O408" s="149"/>
      <c r="P408" s="149"/>
      <c r="Q408" s="149"/>
      <c r="R408" s="149"/>
      <c r="S408" s="149"/>
      <c r="T408" s="149"/>
      <c r="U408" s="149"/>
      <c r="V408" s="149"/>
      <c r="W408" s="149"/>
      <c r="X408" s="149"/>
      <c r="Y408" s="149"/>
      <c r="Z408" s="149"/>
    </row>
    <row r="409" spans="1:26" ht="13.5" customHeight="1">
      <c r="A409" s="149"/>
      <c r="B409" s="149"/>
      <c r="C409" s="149"/>
      <c r="D409" s="149"/>
      <c r="E409" s="149"/>
      <c r="F409" s="149"/>
      <c r="G409" s="149"/>
      <c r="H409" s="149"/>
      <c r="I409" s="149"/>
      <c r="J409" s="149"/>
      <c r="K409" s="149"/>
      <c r="L409" s="149"/>
      <c r="M409" s="149"/>
      <c r="N409" s="149"/>
      <c r="O409" s="149"/>
      <c r="P409" s="149"/>
      <c r="Q409" s="149"/>
      <c r="R409" s="149"/>
      <c r="S409" s="149"/>
      <c r="T409" s="149"/>
      <c r="U409" s="149"/>
      <c r="V409" s="149"/>
      <c r="W409" s="149"/>
      <c r="X409" s="149"/>
      <c r="Y409" s="149"/>
      <c r="Z409" s="149"/>
    </row>
    <row r="410" spans="1:26" ht="13.5" customHeight="1">
      <c r="A410" s="149"/>
      <c r="B410" s="149"/>
      <c r="C410" s="149"/>
      <c r="D410" s="149"/>
      <c r="E410" s="149"/>
      <c r="F410" s="149"/>
      <c r="G410" s="149"/>
      <c r="H410" s="149"/>
      <c r="I410" s="149"/>
      <c r="J410" s="149"/>
      <c r="K410" s="149"/>
      <c r="L410" s="149"/>
      <c r="M410" s="149"/>
      <c r="N410" s="149"/>
      <c r="O410" s="149"/>
      <c r="P410" s="149"/>
      <c r="Q410" s="149"/>
      <c r="R410" s="149"/>
      <c r="S410" s="149"/>
      <c r="T410" s="149"/>
      <c r="U410" s="149"/>
      <c r="V410" s="149"/>
      <c r="W410" s="149"/>
      <c r="X410" s="149"/>
      <c r="Y410" s="149"/>
      <c r="Z410" s="149"/>
    </row>
    <row r="411" spans="1:26" ht="13.5" customHeight="1">
      <c r="A411" s="149"/>
      <c r="B411" s="149"/>
      <c r="C411" s="149"/>
      <c r="D411" s="149"/>
      <c r="E411" s="149"/>
      <c r="F411" s="149"/>
      <c r="G411" s="149"/>
      <c r="H411" s="149"/>
      <c r="I411" s="149"/>
      <c r="J411" s="149"/>
      <c r="K411" s="149"/>
      <c r="L411" s="149"/>
      <c r="M411" s="149"/>
      <c r="N411" s="149"/>
      <c r="O411" s="149"/>
      <c r="P411" s="149"/>
      <c r="Q411" s="149"/>
      <c r="R411" s="149"/>
      <c r="S411" s="149"/>
      <c r="T411" s="149"/>
      <c r="U411" s="149"/>
      <c r="V411" s="149"/>
      <c r="W411" s="149"/>
      <c r="X411" s="149"/>
      <c r="Y411" s="149"/>
      <c r="Z411" s="149"/>
    </row>
    <row r="412" spans="1:26" ht="13.5" customHeight="1">
      <c r="A412" s="149"/>
      <c r="B412" s="149"/>
      <c r="C412" s="149"/>
      <c r="D412" s="149"/>
      <c r="E412" s="149"/>
      <c r="F412" s="149"/>
      <c r="G412" s="149"/>
      <c r="H412" s="149"/>
      <c r="I412" s="149"/>
      <c r="J412" s="149"/>
      <c r="K412" s="149"/>
      <c r="L412" s="149"/>
      <c r="M412" s="149"/>
      <c r="N412" s="149"/>
      <c r="O412" s="149"/>
      <c r="P412" s="149"/>
      <c r="Q412" s="149"/>
      <c r="R412" s="149"/>
      <c r="S412" s="149"/>
      <c r="T412" s="149"/>
      <c r="U412" s="149"/>
      <c r="V412" s="149"/>
      <c r="W412" s="149"/>
      <c r="X412" s="149"/>
      <c r="Y412" s="149"/>
      <c r="Z412" s="149"/>
    </row>
    <row r="413" spans="1:26" ht="13.5" customHeight="1">
      <c r="A413" s="149"/>
      <c r="B413" s="149"/>
      <c r="C413" s="149"/>
      <c r="D413" s="149"/>
      <c r="E413" s="149"/>
      <c r="F413" s="149"/>
      <c r="G413" s="149"/>
      <c r="H413" s="149"/>
      <c r="I413" s="149"/>
      <c r="J413" s="149"/>
      <c r="K413" s="149"/>
      <c r="L413" s="149"/>
      <c r="M413" s="149"/>
      <c r="N413" s="149"/>
      <c r="O413" s="149"/>
      <c r="P413" s="149"/>
      <c r="Q413" s="149"/>
      <c r="R413" s="149"/>
      <c r="S413" s="149"/>
      <c r="T413" s="149"/>
      <c r="U413" s="149"/>
      <c r="V413" s="149"/>
      <c r="W413" s="149"/>
      <c r="X413" s="149"/>
      <c r="Y413" s="149"/>
      <c r="Z413" s="149"/>
    </row>
    <row r="414" spans="1:26" ht="13.5" customHeight="1">
      <c r="A414" s="149"/>
      <c r="B414" s="149"/>
      <c r="C414" s="149"/>
      <c r="D414" s="149"/>
      <c r="E414" s="149"/>
      <c r="F414" s="149"/>
      <c r="G414" s="149"/>
      <c r="H414" s="149"/>
      <c r="I414" s="149"/>
      <c r="J414" s="149"/>
      <c r="K414" s="149"/>
      <c r="L414" s="149"/>
      <c r="M414" s="149"/>
      <c r="N414" s="149"/>
      <c r="O414" s="149"/>
      <c r="P414" s="149"/>
      <c r="Q414" s="149"/>
      <c r="R414" s="149"/>
      <c r="S414" s="149"/>
      <c r="T414" s="149"/>
      <c r="U414" s="149"/>
      <c r="V414" s="149"/>
      <c r="W414" s="149"/>
      <c r="X414" s="149"/>
      <c r="Y414" s="149"/>
      <c r="Z414" s="149"/>
    </row>
    <row r="415" spans="1:26" ht="13.5" customHeight="1">
      <c r="A415" s="149"/>
      <c r="B415" s="149"/>
      <c r="C415" s="149"/>
      <c r="D415" s="149"/>
      <c r="E415" s="149"/>
      <c r="F415" s="149"/>
      <c r="G415" s="149"/>
      <c r="H415" s="149"/>
      <c r="I415" s="149"/>
      <c r="J415" s="149"/>
      <c r="K415" s="149"/>
      <c r="L415" s="149"/>
      <c r="M415" s="149"/>
      <c r="N415" s="149"/>
      <c r="O415" s="149"/>
      <c r="P415" s="149"/>
      <c r="Q415" s="149"/>
      <c r="R415" s="149"/>
      <c r="S415" s="149"/>
      <c r="T415" s="149"/>
      <c r="U415" s="149"/>
      <c r="V415" s="149"/>
      <c r="W415" s="149"/>
      <c r="X415" s="149"/>
      <c r="Y415" s="149"/>
      <c r="Z415" s="149"/>
    </row>
    <row r="416" spans="1:26" ht="13.5" customHeight="1">
      <c r="A416" s="149"/>
      <c r="B416" s="149"/>
      <c r="C416" s="149"/>
      <c r="D416" s="149"/>
      <c r="E416" s="149"/>
      <c r="F416" s="149"/>
      <c r="G416" s="149"/>
      <c r="H416" s="149"/>
      <c r="I416" s="149"/>
      <c r="J416" s="149"/>
      <c r="K416" s="149"/>
      <c r="L416" s="149"/>
      <c r="M416" s="149"/>
      <c r="N416" s="149"/>
      <c r="O416" s="149"/>
      <c r="P416" s="149"/>
      <c r="Q416" s="149"/>
      <c r="R416" s="149"/>
      <c r="S416" s="149"/>
      <c r="T416" s="149"/>
      <c r="U416" s="149"/>
      <c r="V416" s="149"/>
      <c r="W416" s="149"/>
      <c r="X416" s="149"/>
      <c r="Y416" s="149"/>
      <c r="Z416" s="149"/>
    </row>
    <row r="417" spans="1:26" ht="13.5" customHeight="1">
      <c r="A417" s="149"/>
      <c r="B417" s="149"/>
      <c r="C417" s="149"/>
      <c r="D417" s="149"/>
      <c r="E417" s="149"/>
      <c r="F417" s="149"/>
      <c r="G417" s="149"/>
      <c r="H417" s="149"/>
      <c r="I417" s="149"/>
      <c r="J417" s="149"/>
      <c r="K417" s="149"/>
      <c r="L417" s="149"/>
      <c r="M417" s="149"/>
      <c r="N417" s="149"/>
      <c r="O417" s="149"/>
      <c r="P417" s="149"/>
      <c r="Q417" s="149"/>
      <c r="R417" s="149"/>
      <c r="S417" s="149"/>
      <c r="T417" s="149"/>
      <c r="U417" s="149"/>
      <c r="V417" s="149"/>
      <c r="W417" s="149"/>
      <c r="X417" s="149"/>
      <c r="Y417" s="149"/>
      <c r="Z417" s="149"/>
    </row>
    <row r="418" spans="1:26" ht="13.5" customHeight="1">
      <c r="A418" s="149"/>
      <c r="B418" s="149"/>
      <c r="C418" s="149"/>
      <c r="D418" s="149"/>
      <c r="E418" s="149"/>
      <c r="F418" s="149"/>
      <c r="G418" s="149"/>
      <c r="H418" s="149"/>
      <c r="I418" s="149"/>
      <c r="J418" s="149"/>
      <c r="K418" s="149"/>
      <c r="L418" s="149"/>
      <c r="M418" s="149"/>
      <c r="N418" s="149"/>
      <c r="O418" s="149"/>
      <c r="P418" s="149"/>
      <c r="Q418" s="149"/>
      <c r="R418" s="149"/>
      <c r="S418" s="149"/>
      <c r="T418" s="149"/>
      <c r="U418" s="149"/>
      <c r="V418" s="149"/>
      <c r="W418" s="149"/>
      <c r="X418" s="149"/>
      <c r="Y418" s="149"/>
      <c r="Z418" s="149"/>
    </row>
    <row r="419" spans="1:26" ht="13.5" customHeight="1">
      <c r="A419" s="149"/>
      <c r="B419" s="149"/>
      <c r="C419" s="149"/>
      <c r="D419" s="149"/>
      <c r="E419" s="149"/>
      <c r="F419" s="149"/>
      <c r="G419" s="149"/>
      <c r="H419" s="149"/>
      <c r="I419" s="149"/>
      <c r="J419" s="149"/>
      <c r="K419" s="149"/>
      <c r="L419" s="149"/>
      <c r="M419" s="149"/>
      <c r="N419" s="149"/>
      <c r="O419" s="149"/>
      <c r="P419" s="149"/>
      <c r="Q419" s="149"/>
      <c r="R419" s="149"/>
      <c r="S419" s="149"/>
      <c r="T419" s="149"/>
      <c r="U419" s="149"/>
      <c r="V419" s="149"/>
      <c r="W419" s="149"/>
      <c r="X419" s="149"/>
      <c r="Y419" s="149"/>
      <c r="Z419" s="149"/>
    </row>
    <row r="420" spans="1:26" ht="13.5" customHeight="1">
      <c r="A420" s="149"/>
      <c r="B420" s="149"/>
      <c r="C420" s="149"/>
      <c r="D420" s="149"/>
      <c r="E420" s="149"/>
      <c r="F420" s="149"/>
      <c r="G420" s="149"/>
      <c r="H420" s="149"/>
      <c r="I420" s="149"/>
      <c r="J420" s="149"/>
      <c r="K420" s="149"/>
      <c r="L420" s="149"/>
      <c r="M420" s="149"/>
      <c r="N420" s="149"/>
      <c r="O420" s="149"/>
      <c r="P420" s="149"/>
      <c r="Q420" s="149"/>
      <c r="R420" s="149"/>
      <c r="S420" s="149"/>
      <c r="T420" s="149"/>
      <c r="U420" s="149"/>
      <c r="V420" s="149"/>
      <c r="W420" s="149"/>
      <c r="X420" s="149"/>
      <c r="Y420" s="149"/>
      <c r="Z420" s="149"/>
    </row>
    <row r="421" spans="1:26" ht="13.5" customHeight="1">
      <c r="A421" s="149"/>
      <c r="B421" s="149"/>
      <c r="C421" s="149"/>
      <c r="D421" s="149"/>
      <c r="E421" s="149"/>
      <c r="F421" s="149"/>
      <c r="G421" s="149"/>
      <c r="H421" s="149"/>
      <c r="I421" s="149"/>
      <c r="J421" s="149"/>
      <c r="K421" s="149"/>
      <c r="L421" s="149"/>
      <c r="M421" s="149"/>
      <c r="N421" s="149"/>
      <c r="O421" s="149"/>
      <c r="P421" s="149"/>
      <c r="Q421" s="149"/>
      <c r="R421" s="149"/>
      <c r="S421" s="149"/>
      <c r="T421" s="149"/>
      <c r="U421" s="149"/>
      <c r="V421" s="149"/>
      <c r="W421" s="149"/>
      <c r="X421" s="149"/>
      <c r="Y421" s="149"/>
      <c r="Z421" s="149"/>
    </row>
    <row r="422" spans="1:26" ht="13.5" customHeight="1">
      <c r="A422" s="149"/>
      <c r="B422" s="149"/>
      <c r="C422" s="149"/>
      <c r="D422" s="149"/>
      <c r="E422" s="149"/>
      <c r="F422" s="149"/>
      <c r="G422" s="149"/>
      <c r="H422" s="149"/>
      <c r="I422" s="149"/>
      <c r="J422" s="149"/>
      <c r="K422" s="149"/>
      <c r="L422" s="149"/>
      <c r="M422" s="149"/>
      <c r="N422" s="149"/>
      <c r="O422" s="149"/>
      <c r="P422" s="149"/>
      <c r="Q422" s="149"/>
      <c r="R422" s="149"/>
      <c r="S422" s="149"/>
      <c r="T422" s="149"/>
      <c r="U422" s="149"/>
      <c r="V422" s="149"/>
      <c r="W422" s="149"/>
      <c r="X422" s="149"/>
      <c r="Y422" s="149"/>
      <c r="Z422" s="149"/>
    </row>
    <row r="423" spans="1:26" ht="13.5" customHeight="1">
      <c r="A423" s="149"/>
      <c r="B423" s="149"/>
      <c r="C423" s="149"/>
      <c r="D423" s="149"/>
      <c r="E423" s="149"/>
      <c r="F423" s="149"/>
      <c r="G423" s="149"/>
      <c r="H423" s="149"/>
      <c r="I423" s="149"/>
      <c r="J423" s="149"/>
      <c r="K423" s="149"/>
      <c r="L423" s="149"/>
      <c r="M423" s="149"/>
      <c r="N423" s="149"/>
      <c r="O423" s="149"/>
      <c r="P423" s="149"/>
      <c r="Q423" s="149"/>
      <c r="R423" s="149"/>
      <c r="S423" s="149"/>
      <c r="T423" s="149"/>
      <c r="U423" s="149"/>
      <c r="V423" s="149"/>
      <c r="W423" s="149"/>
      <c r="X423" s="149"/>
      <c r="Y423" s="149"/>
      <c r="Z423" s="149"/>
    </row>
    <row r="424" spans="1:26" ht="13.5" customHeight="1">
      <c r="A424" s="149"/>
      <c r="B424" s="149"/>
      <c r="C424" s="149"/>
      <c r="D424" s="149"/>
      <c r="E424" s="149"/>
      <c r="F424" s="149"/>
      <c r="G424" s="149"/>
      <c r="H424" s="149"/>
      <c r="I424" s="149"/>
      <c r="J424" s="149"/>
      <c r="K424" s="149"/>
      <c r="L424" s="149"/>
      <c r="M424" s="149"/>
      <c r="N424" s="149"/>
      <c r="O424" s="149"/>
      <c r="P424" s="149"/>
      <c r="Q424" s="149"/>
      <c r="R424" s="149"/>
      <c r="S424" s="149"/>
      <c r="T424" s="149"/>
      <c r="U424" s="149"/>
      <c r="V424" s="149"/>
      <c r="W424" s="149"/>
      <c r="X424" s="149"/>
      <c r="Y424" s="149"/>
      <c r="Z424" s="149"/>
    </row>
    <row r="425" spans="1:26" ht="13.5" customHeight="1">
      <c r="A425" s="149"/>
      <c r="B425" s="149"/>
      <c r="C425" s="149"/>
      <c r="D425" s="149"/>
      <c r="E425" s="149"/>
      <c r="F425" s="149"/>
      <c r="G425" s="149"/>
      <c r="H425" s="149"/>
      <c r="I425" s="149"/>
      <c r="J425" s="149"/>
      <c r="K425" s="149"/>
      <c r="L425" s="149"/>
      <c r="M425" s="149"/>
      <c r="N425" s="149"/>
      <c r="O425" s="149"/>
      <c r="P425" s="149"/>
      <c r="Q425" s="149"/>
      <c r="R425" s="149"/>
      <c r="S425" s="149"/>
      <c r="T425" s="149"/>
      <c r="U425" s="149"/>
      <c r="V425" s="149"/>
      <c r="W425" s="149"/>
      <c r="X425" s="149"/>
      <c r="Y425" s="149"/>
      <c r="Z425" s="149"/>
    </row>
    <row r="426" spans="1:26" ht="13.5" customHeight="1">
      <c r="A426" s="149"/>
      <c r="B426" s="149"/>
      <c r="C426" s="149"/>
      <c r="D426" s="149"/>
      <c r="E426" s="149"/>
      <c r="F426" s="149"/>
      <c r="G426" s="149"/>
      <c r="H426" s="149"/>
      <c r="I426" s="149"/>
      <c r="J426" s="149"/>
      <c r="K426" s="149"/>
      <c r="L426" s="149"/>
      <c r="M426" s="149"/>
      <c r="N426" s="149"/>
      <c r="O426" s="149"/>
      <c r="P426" s="149"/>
      <c r="Q426" s="149"/>
      <c r="R426" s="149"/>
      <c r="S426" s="149"/>
      <c r="T426" s="149"/>
      <c r="U426" s="149"/>
      <c r="V426" s="149"/>
      <c r="W426" s="149"/>
      <c r="X426" s="149"/>
      <c r="Y426" s="149"/>
      <c r="Z426" s="149"/>
    </row>
    <row r="427" spans="1:26" ht="13.5" customHeight="1">
      <c r="A427" s="149"/>
      <c r="B427" s="149"/>
      <c r="C427" s="149"/>
      <c r="D427" s="149"/>
      <c r="E427" s="149"/>
      <c r="F427" s="149"/>
      <c r="G427" s="149"/>
      <c r="H427" s="149"/>
      <c r="I427" s="149"/>
      <c r="J427" s="149"/>
      <c r="K427" s="149"/>
      <c r="L427" s="149"/>
      <c r="M427" s="149"/>
      <c r="N427" s="149"/>
      <c r="O427" s="149"/>
      <c r="P427" s="149"/>
      <c r="Q427" s="149"/>
      <c r="R427" s="149"/>
      <c r="S427" s="149"/>
      <c r="T427" s="149"/>
      <c r="U427" s="149"/>
      <c r="V427" s="149"/>
      <c r="W427" s="149"/>
      <c r="X427" s="149"/>
      <c r="Y427" s="149"/>
      <c r="Z427" s="149"/>
    </row>
    <row r="428" spans="1:26" ht="13.5" customHeight="1">
      <c r="A428" s="149"/>
      <c r="B428" s="149"/>
      <c r="C428" s="149"/>
      <c r="D428" s="149"/>
      <c r="E428" s="149"/>
      <c r="F428" s="149"/>
      <c r="G428" s="149"/>
      <c r="H428" s="149"/>
      <c r="I428" s="149"/>
      <c r="J428" s="149"/>
      <c r="K428" s="149"/>
      <c r="L428" s="149"/>
      <c r="M428" s="149"/>
      <c r="N428" s="149"/>
      <c r="O428" s="149"/>
      <c r="P428" s="149"/>
      <c r="Q428" s="149"/>
      <c r="R428" s="149"/>
      <c r="S428" s="149"/>
      <c r="T428" s="149"/>
      <c r="U428" s="149"/>
      <c r="V428" s="149"/>
      <c r="W428" s="149"/>
      <c r="X428" s="149"/>
      <c r="Y428" s="149"/>
      <c r="Z428" s="149"/>
    </row>
    <row r="429" spans="1:26" ht="13.5" customHeight="1">
      <c r="A429" s="149"/>
      <c r="B429" s="149"/>
      <c r="C429" s="149"/>
      <c r="D429" s="149"/>
      <c r="E429" s="149"/>
      <c r="F429" s="149"/>
      <c r="G429" s="149"/>
      <c r="H429" s="149"/>
      <c r="I429" s="149"/>
      <c r="J429" s="149"/>
      <c r="K429" s="149"/>
      <c r="L429" s="149"/>
      <c r="M429" s="149"/>
      <c r="N429" s="149"/>
      <c r="O429" s="149"/>
      <c r="P429" s="149"/>
      <c r="Q429" s="149"/>
      <c r="R429" s="149"/>
      <c r="S429" s="149"/>
      <c r="T429" s="149"/>
      <c r="U429" s="149"/>
      <c r="V429" s="149"/>
      <c r="W429" s="149"/>
      <c r="X429" s="149"/>
      <c r="Y429" s="149"/>
      <c r="Z429" s="149"/>
    </row>
    <row r="430" spans="1:26" ht="13.5" customHeight="1">
      <c r="A430" s="149"/>
      <c r="B430" s="149"/>
      <c r="C430" s="149"/>
      <c r="D430" s="149"/>
      <c r="E430" s="149"/>
      <c r="F430" s="149"/>
      <c r="G430" s="149"/>
      <c r="H430" s="149"/>
      <c r="I430" s="149"/>
      <c r="J430" s="149"/>
      <c r="K430" s="149"/>
      <c r="L430" s="149"/>
      <c r="M430" s="149"/>
      <c r="N430" s="149"/>
      <c r="O430" s="149"/>
      <c r="P430" s="149"/>
      <c r="Q430" s="149"/>
      <c r="R430" s="149"/>
      <c r="S430" s="149"/>
      <c r="T430" s="149"/>
      <c r="U430" s="149"/>
      <c r="V430" s="149"/>
      <c r="W430" s="149"/>
      <c r="X430" s="149"/>
      <c r="Y430" s="149"/>
      <c r="Z430" s="149"/>
    </row>
    <row r="431" spans="1:26" ht="13.5" customHeight="1">
      <c r="A431" s="149"/>
      <c r="B431" s="149"/>
      <c r="C431" s="149"/>
      <c r="D431" s="149"/>
      <c r="E431" s="149"/>
      <c r="F431" s="149"/>
      <c r="G431" s="149"/>
      <c r="H431" s="149"/>
      <c r="I431" s="149"/>
      <c r="J431" s="149"/>
      <c r="K431" s="149"/>
      <c r="L431" s="149"/>
      <c r="M431" s="149"/>
      <c r="N431" s="149"/>
      <c r="O431" s="149"/>
      <c r="P431" s="149"/>
      <c r="Q431" s="149"/>
      <c r="R431" s="149"/>
      <c r="S431" s="149"/>
      <c r="T431" s="149"/>
      <c r="U431" s="149"/>
      <c r="V431" s="149"/>
      <c r="W431" s="149"/>
      <c r="X431" s="149"/>
      <c r="Y431" s="149"/>
      <c r="Z431" s="149"/>
    </row>
    <row r="432" spans="1:26" ht="13.5" customHeight="1">
      <c r="A432" s="149"/>
      <c r="B432" s="149"/>
      <c r="C432" s="149"/>
      <c r="D432" s="149"/>
      <c r="E432" s="149"/>
      <c r="F432" s="149"/>
      <c r="G432" s="149"/>
      <c r="H432" s="149"/>
      <c r="I432" s="149"/>
      <c r="J432" s="149"/>
      <c r="K432" s="149"/>
      <c r="L432" s="149"/>
      <c r="M432" s="149"/>
      <c r="N432" s="149"/>
      <c r="O432" s="149"/>
      <c r="P432" s="149"/>
      <c r="Q432" s="149"/>
      <c r="R432" s="149"/>
      <c r="S432" s="149"/>
      <c r="T432" s="149"/>
      <c r="U432" s="149"/>
      <c r="V432" s="149"/>
      <c r="W432" s="149"/>
      <c r="X432" s="149"/>
      <c r="Y432" s="149"/>
      <c r="Z432" s="149"/>
    </row>
    <row r="433" spans="1:26" ht="13.5" customHeight="1">
      <c r="A433" s="149"/>
      <c r="B433" s="149"/>
      <c r="C433" s="149"/>
      <c r="D433" s="149"/>
      <c r="E433" s="149"/>
      <c r="F433" s="149"/>
      <c r="G433" s="149"/>
      <c r="H433" s="149"/>
      <c r="I433" s="149"/>
      <c r="J433" s="149"/>
      <c r="K433" s="149"/>
      <c r="L433" s="149"/>
      <c r="M433" s="149"/>
      <c r="N433" s="149"/>
      <c r="O433" s="149"/>
      <c r="P433" s="149"/>
      <c r="Q433" s="149"/>
      <c r="R433" s="149"/>
      <c r="S433" s="149"/>
      <c r="T433" s="149"/>
      <c r="U433" s="149"/>
      <c r="V433" s="149"/>
      <c r="W433" s="149"/>
      <c r="X433" s="149"/>
      <c r="Y433" s="149"/>
      <c r="Z433" s="149"/>
    </row>
    <row r="434" spans="1:26" ht="13.5" customHeight="1">
      <c r="A434" s="149"/>
      <c r="B434" s="149"/>
      <c r="C434" s="149"/>
      <c r="D434" s="149"/>
      <c r="E434" s="149"/>
      <c r="F434" s="149"/>
      <c r="G434" s="149"/>
      <c r="H434" s="149"/>
      <c r="I434" s="149"/>
      <c r="J434" s="149"/>
      <c r="K434" s="149"/>
      <c r="L434" s="149"/>
      <c r="M434" s="149"/>
      <c r="N434" s="149"/>
      <c r="O434" s="149"/>
      <c r="P434" s="149"/>
      <c r="Q434" s="149"/>
      <c r="R434" s="149"/>
      <c r="S434" s="149"/>
      <c r="T434" s="149"/>
      <c r="U434" s="149"/>
      <c r="V434" s="149"/>
      <c r="W434" s="149"/>
      <c r="X434" s="149"/>
      <c r="Y434" s="149"/>
      <c r="Z434" s="149"/>
    </row>
    <row r="435" spans="1:26" ht="13.5" customHeight="1">
      <c r="A435" s="149"/>
      <c r="B435" s="149"/>
      <c r="C435" s="149"/>
      <c r="D435" s="149"/>
      <c r="E435" s="149"/>
      <c r="F435" s="149"/>
      <c r="G435" s="149"/>
      <c r="H435" s="149"/>
      <c r="I435" s="149"/>
      <c r="J435" s="149"/>
      <c r="K435" s="149"/>
      <c r="L435" s="149"/>
      <c r="M435" s="149"/>
      <c r="N435" s="149"/>
      <c r="O435" s="149"/>
      <c r="P435" s="149"/>
      <c r="Q435" s="149"/>
      <c r="R435" s="149"/>
      <c r="S435" s="149"/>
      <c r="T435" s="149"/>
      <c r="U435" s="149"/>
      <c r="V435" s="149"/>
      <c r="W435" s="149"/>
      <c r="X435" s="149"/>
      <c r="Y435" s="149"/>
      <c r="Z435" s="149"/>
    </row>
    <row r="436" spans="1:26" ht="13.5" customHeight="1">
      <c r="A436" s="149"/>
      <c r="B436" s="149"/>
      <c r="C436" s="149"/>
      <c r="D436" s="149"/>
      <c r="E436" s="149"/>
      <c r="F436" s="149"/>
      <c r="G436" s="149"/>
      <c r="H436" s="149"/>
      <c r="I436" s="149"/>
      <c r="J436" s="149"/>
      <c r="K436" s="149"/>
      <c r="L436" s="149"/>
      <c r="M436" s="149"/>
      <c r="N436" s="149"/>
      <c r="O436" s="149"/>
      <c r="P436" s="149"/>
      <c r="Q436" s="149"/>
      <c r="R436" s="149"/>
      <c r="S436" s="149"/>
      <c r="T436" s="149"/>
      <c r="U436" s="149"/>
      <c r="V436" s="149"/>
      <c r="W436" s="149"/>
      <c r="X436" s="149"/>
      <c r="Y436" s="149"/>
      <c r="Z436" s="149"/>
    </row>
    <row r="437" spans="1:26" ht="13.5" customHeight="1">
      <c r="A437" s="149"/>
      <c r="B437" s="149"/>
      <c r="C437" s="149"/>
      <c r="D437" s="149"/>
      <c r="E437" s="149"/>
      <c r="F437" s="149"/>
      <c r="G437" s="149"/>
      <c r="H437" s="149"/>
      <c r="I437" s="149"/>
      <c r="J437" s="149"/>
      <c r="K437" s="149"/>
      <c r="L437" s="149"/>
      <c r="M437" s="149"/>
      <c r="N437" s="149"/>
      <c r="O437" s="149"/>
      <c r="P437" s="149"/>
      <c r="Q437" s="149"/>
      <c r="R437" s="149"/>
      <c r="S437" s="149"/>
      <c r="T437" s="149"/>
      <c r="U437" s="149"/>
      <c r="V437" s="149"/>
      <c r="W437" s="149"/>
      <c r="X437" s="149"/>
      <c r="Y437" s="149"/>
      <c r="Z437" s="149"/>
    </row>
    <row r="438" spans="1:26" ht="13.5" customHeight="1">
      <c r="A438" s="149"/>
      <c r="B438" s="149"/>
      <c r="C438" s="149"/>
      <c r="D438" s="149"/>
      <c r="E438" s="149"/>
      <c r="F438" s="149"/>
      <c r="G438" s="149"/>
      <c r="H438" s="149"/>
      <c r="I438" s="149"/>
      <c r="J438" s="149"/>
      <c r="K438" s="149"/>
      <c r="L438" s="149"/>
      <c r="M438" s="149"/>
      <c r="N438" s="149"/>
      <c r="O438" s="149"/>
      <c r="P438" s="149"/>
      <c r="Q438" s="149"/>
      <c r="R438" s="149"/>
      <c r="S438" s="149"/>
      <c r="T438" s="149"/>
      <c r="U438" s="149"/>
      <c r="V438" s="149"/>
      <c r="W438" s="149"/>
      <c r="X438" s="149"/>
      <c r="Y438" s="149"/>
      <c r="Z438" s="149"/>
    </row>
    <row r="439" spans="1:26" ht="13.5" customHeight="1">
      <c r="A439" s="149"/>
      <c r="B439" s="149"/>
      <c r="C439" s="149"/>
      <c r="D439" s="149"/>
      <c r="E439" s="149"/>
      <c r="F439" s="149"/>
      <c r="G439" s="149"/>
      <c r="H439" s="149"/>
      <c r="I439" s="149"/>
      <c r="J439" s="149"/>
      <c r="K439" s="149"/>
      <c r="L439" s="149"/>
      <c r="M439" s="149"/>
      <c r="N439" s="149"/>
      <c r="O439" s="149"/>
      <c r="P439" s="149"/>
      <c r="Q439" s="149"/>
      <c r="R439" s="149"/>
      <c r="S439" s="149"/>
      <c r="T439" s="149"/>
      <c r="U439" s="149"/>
      <c r="V439" s="149"/>
      <c r="W439" s="149"/>
      <c r="X439" s="149"/>
      <c r="Y439" s="149"/>
      <c r="Z439" s="149"/>
    </row>
    <row r="440" spans="1:26" ht="13.5" customHeight="1">
      <c r="A440" s="149"/>
      <c r="B440" s="149"/>
      <c r="C440" s="149"/>
      <c r="D440" s="149"/>
      <c r="E440" s="149"/>
      <c r="F440" s="149"/>
      <c r="G440" s="149"/>
      <c r="H440" s="149"/>
      <c r="I440" s="149"/>
      <c r="J440" s="149"/>
      <c r="K440" s="149"/>
      <c r="L440" s="149"/>
      <c r="M440" s="149"/>
      <c r="N440" s="149"/>
      <c r="O440" s="149"/>
      <c r="P440" s="149"/>
      <c r="Q440" s="149"/>
      <c r="R440" s="149"/>
      <c r="S440" s="149"/>
      <c r="T440" s="149"/>
      <c r="U440" s="149"/>
      <c r="V440" s="149"/>
      <c r="W440" s="149"/>
      <c r="X440" s="149"/>
      <c r="Y440" s="149"/>
      <c r="Z440" s="149"/>
    </row>
    <row r="441" spans="1:26" ht="13.5" customHeight="1">
      <c r="A441" s="149"/>
      <c r="B441" s="149"/>
      <c r="C441" s="149"/>
      <c r="D441" s="149"/>
      <c r="E441" s="149"/>
      <c r="F441" s="149"/>
      <c r="G441" s="149"/>
      <c r="H441" s="149"/>
      <c r="I441" s="149"/>
      <c r="J441" s="149"/>
      <c r="K441" s="149"/>
      <c r="L441" s="149"/>
      <c r="M441" s="149"/>
      <c r="N441" s="149"/>
      <c r="O441" s="149"/>
      <c r="P441" s="149"/>
      <c r="Q441" s="149"/>
      <c r="R441" s="149"/>
      <c r="S441" s="149"/>
      <c r="T441" s="149"/>
      <c r="U441" s="149"/>
      <c r="V441" s="149"/>
      <c r="W441" s="149"/>
      <c r="X441" s="149"/>
      <c r="Y441" s="149"/>
      <c r="Z441" s="149"/>
    </row>
    <row r="442" spans="1:26" ht="13.5" customHeight="1">
      <c r="A442" s="149"/>
      <c r="B442" s="149"/>
      <c r="C442" s="149"/>
      <c r="D442" s="149"/>
      <c r="E442" s="149"/>
      <c r="F442" s="149"/>
      <c r="G442" s="149"/>
      <c r="H442" s="149"/>
      <c r="I442" s="149"/>
      <c r="J442" s="149"/>
      <c r="K442" s="149"/>
      <c r="L442" s="149"/>
      <c r="M442" s="149"/>
      <c r="N442" s="149"/>
      <c r="O442" s="149"/>
      <c r="P442" s="149"/>
      <c r="Q442" s="149"/>
      <c r="R442" s="149"/>
      <c r="S442" s="149"/>
      <c r="T442" s="149"/>
      <c r="U442" s="149"/>
      <c r="V442" s="149"/>
      <c r="W442" s="149"/>
      <c r="X442" s="149"/>
      <c r="Y442" s="149"/>
      <c r="Z442" s="149"/>
    </row>
    <row r="443" spans="1:26" ht="13.5" customHeight="1">
      <c r="A443" s="149"/>
      <c r="B443" s="149"/>
      <c r="C443" s="149"/>
      <c r="D443" s="149"/>
      <c r="E443" s="149"/>
      <c r="F443" s="149"/>
      <c r="G443" s="149"/>
      <c r="H443" s="149"/>
      <c r="I443" s="149"/>
      <c r="J443" s="149"/>
      <c r="K443" s="149"/>
      <c r="L443" s="149"/>
      <c r="M443" s="149"/>
      <c r="N443" s="149"/>
      <c r="O443" s="149"/>
      <c r="P443" s="149"/>
      <c r="Q443" s="149"/>
      <c r="R443" s="149"/>
      <c r="S443" s="149"/>
      <c r="T443" s="149"/>
      <c r="U443" s="149"/>
      <c r="V443" s="149"/>
      <c r="W443" s="149"/>
      <c r="X443" s="149"/>
      <c r="Y443" s="149"/>
      <c r="Z443" s="149"/>
    </row>
    <row r="444" spans="1:26" ht="13.5" customHeight="1">
      <c r="A444" s="149"/>
      <c r="B444" s="149"/>
      <c r="C444" s="149"/>
      <c r="D444" s="149"/>
      <c r="E444" s="149"/>
      <c r="F444" s="149"/>
      <c r="G444" s="149"/>
      <c r="H444" s="149"/>
      <c r="I444" s="149"/>
      <c r="J444" s="149"/>
      <c r="K444" s="149"/>
      <c r="L444" s="149"/>
      <c r="M444" s="149"/>
      <c r="N444" s="149"/>
      <c r="O444" s="149"/>
      <c r="P444" s="149"/>
      <c r="Q444" s="149"/>
      <c r="R444" s="149"/>
      <c r="S444" s="149"/>
      <c r="T444" s="149"/>
      <c r="U444" s="149"/>
      <c r="V444" s="149"/>
      <c r="W444" s="149"/>
      <c r="X444" s="149"/>
      <c r="Y444" s="149"/>
      <c r="Z444" s="149"/>
    </row>
    <row r="445" spans="1:26" ht="13.5" customHeight="1">
      <c r="A445" s="149"/>
      <c r="B445" s="149"/>
      <c r="C445" s="149"/>
      <c r="D445" s="149"/>
      <c r="E445" s="149"/>
      <c r="F445" s="149"/>
      <c r="G445" s="149"/>
      <c r="H445" s="149"/>
      <c r="I445" s="149"/>
      <c r="J445" s="149"/>
      <c r="K445" s="149"/>
      <c r="L445" s="149"/>
      <c r="M445" s="149"/>
      <c r="N445" s="149"/>
      <c r="O445" s="149"/>
      <c r="P445" s="149"/>
      <c r="Q445" s="149"/>
      <c r="R445" s="149"/>
      <c r="S445" s="149"/>
      <c r="T445" s="149"/>
      <c r="U445" s="149"/>
      <c r="V445" s="149"/>
      <c r="W445" s="149"/>
      <c r="X445" s="149"/>
      <c r="Y445" s="149"/>
      <c r="Z445" s="149"/>
    </row>
    <row r="446" spans="1:26" ht="13.5" customHeight="1">
      <c r="A446" s="149"/>
      <c r="B446" s="149"/>
      <c r="C446" s="149"/>
      <c r="D446" s="149"/>
      <c r="E446" s="149"/>
      <c r="F446" s="149"/>
      <c r="G446" s="149"/>
      <c r="H446" s="149"/>
      <c r="I446" s="149"/>
      <c r="J446" s="149"/>
      <c r="K446" s="149"/>
      <c r="L446" s="149"/>
      <c r="M446" s="149"/>
      <c r="N446" s="149"/>
      <c r="O446" s="149"/>
      <c r="P446" s="149"/>
      <c r="Q446" s="149"/>
      <c r="R446" s="149"/>
      <c r="S446" s="149"/>
      <c r="T446" s="149"/>
      <c r="U446" s="149"/>
      <c r="V446" s="149"/>
      <c r="W446" s="149"/>
      <c r="X446" s="149"/>
      <c r="Y446" s="149"/>
      <c r="Z446" s="149"/>
    </row>
    <row r="447" spans="1:26" ht="13.5" customHeight="1">
      <c r="A447" s="149"/>
      <c r="B447" s="149"/>
      <c r="C447" s="149"/>
      <c r="D447" s="149"/>
      <c r="E447" s="149"/>
      <c r="F447" s="149"/>
      <c r="G447" s="149"/>
      <c r="H447" s="149"/>
      <c r="I447" s="149"/>
      <c r="J447" s="149"/>
      <c r="K447" s="149"/>
      <c r="L447" s="149"/>
      <c r="M447" s="149"/>
      <c r="N447" s="149"/>
      <c r="O447" s="149"/>
      <c r="P447" s="149"/>
      <c r="Q447" s="149"/>
      <c r="R447" s="149"/>
      <c r="S447" s="149"/>
      <c r="T447" s="149"/>
      <c r="U447" s="149"/>
      <c r="V447" s="149"/>
      <c r="W447" s="149"/>
      <c r="X447" s="149"/>
      <c r="Y447" s="149"/>
      <c r="Z447" s="149"/>
    </row>
    <row r="448" spans="1:26" ht="13.5" customHeight="1">
      <c r="A448" s="149"/>
      <c r="B448" s="149"/>
      <c r="C448" s="149"/>
      <c r="D448" s="149"/>
      <c r="E448" s="149"/>
      <c r="F448" s="149"/>
      <c r="G448" s="149"/>
      <c r="H448" s="149"/>
      <c r="I448" s="149"/>
      <c r="J448" s="149"/>
      <c r="K448" s="149"/>
      <c r="L448" s="149"/>
      <c r="M448" s="149"/>
      <c r="N448" s="149"/>
      <c r="O448" s="149"/>
      <c r="P448" s="149"/>
      <c r="Q448" s="149"/>
      <c r="R448" s="149"/>
      <c r="S448" s="149"/>
      <c r="T448" s="149"/>
      <c r="U448" s="149"/>
      <c r="V448" s="149"/>
      <c r="W448" s="149"/>
      <c r="X448" s="149"/>
      <c r="Y448" s="149"/>
      <c r="Z448" s="149"/>
    </row>
    <row r="449" spans="1:26" ht="13.5" customHeight="1">
      <c r="A449" s="149"/>
      <c r="B449" s="149"/>
      <c r="C449" s="149"/>
      <c r="D449" s="149"/>
      <c r="E449" s="149"/>
      <c r="F449" s="149"/>
      <c r="G449" s="149"/>
      <c r="H449" s="149"/>
      <c r="I449" s="149"/>
      <c r="J449" s="149"/>
      <c r="K449" s="149"/>
      <c r="L449" s="149"/>
      <c r="M449" s="149"/>
      <c r="N449" s="149"/>
      <c r="O449" s="149"/>
      <c r="P449" s="149"/>
      <c r="Q449" s="149"/>
      <c r="R449" s="149"/>
      <c r="S449" s="149"/>
      <c r="T449" s="149"/>
      <c r="U449" s="149"/>
      <c r="V449" s="149"/>
      <c r="W449" s="149"/>
      <c r="X449" s="149"/>
      <c r="Y449" s="149"/>
      <c r="Z449" s="149"/>
    </row>
    <row r="450" spans="1:26" ht="13.5" customHeight="1">
      <c r="A450" s="149"/>
      <c r="B450" s="149"/>
      <c r="C450" s="149"/>
      <c r="D450" s="149"/>
      <c r="E450" s="149"/>
      <c r="F450" s="149"/>
      <c r="G450" s="149"/>
      <c r="H450" s="149"/>
      <c r="I450" s="149"/>
      <c r="J450" s="149"/>
      <c r="K450" s="149"/>
      <c r="L450" s="149"/>
      <c r="M450" s="149"/>
      <c r="N450" s="149"/>
      <c r="O450" s="149"/>
      <c r="P450" s="149"/>
      <c r="Q450" s="149"/>
      <c r="R450" s="149"/>
      <c r="S450" s="149"/>
      <c r="T450" s="149"/>
      <c r="U450" s="149"/>
      <c r="V450" s="149"/>
      <c r="W450" s="149"/>
      <c r="X450" s="149"/>
      <c r="Y450" s="149"/>
      <c r="Z450" s="149"/>
    </row>
    <row r="451" spans="1:26" ht="13.5" customHeight="1">
      <c r="A451" s="149"/>
      <c r="B451" s="149"/>
      <c r="C451" s="149"/>
      <c r="D451" s="149"/>
      <c r="E451" s="149"/>
      <c r="F451" s="149"/>
      <c r="G451" s="149"/>
      <c r="H451" s="149"/>
      <c r="I451" s="149"/>
      <c r="J451" s="149"/>
      <c r="K451" s="149"/>
      <c r="L451" s="149"/>
      <c r="M451" s="149"/>
      <c r="N451" s="149"/>
      <c r="O451" s="149"/>
      <c r="P451" s="149"/>
      <c r="Q451" s="149"/>
      <c r="R451" s="149"/>
      <c r="S451" s="149"/>
      <c r="T451" s="149"/>
      <c r="U451" s="149"/>
      <c r="V451" s="149"/>
      <c r="W451" s="149"/>
      <c r="X451" s="149"/>
      <c r="Y451" s="149"/>
      <c r="Z451" s="149"/>
    </row>
    <row r="452" spans="1:26" ht="13.5" customHeight="1">
      <c r="A452" s="149"/>
      <c r="B452" s="149"/>
      <c r="C452" s="149"/>
      <c r="D452" s="149"/>
      <c r="E452" s="149"/>
      <c r="F452" s="149"/>
      <c r="G452" s="149"/>
      <c r="H452" s="149"/>
      <c r="I452" s="149"/>
      <c r="J452" s="149"/>
      <c r="K452" s="149"/>
      <c r="L452" s="149"/>
      <c r="M452" s="149"/>
      <c r="N452" s="149"/>
      <c r="O452" s="149"/>
      <c r="P452" s="149"/>
      <c r="Q452" s="149"/>
      <c r="R452" s="149"/>
      <c r="S452" s="149"/>
      <c r="T452" s="149"/>
      <c r="U452" s="149"/>
      <c r="V452" s="149"/>
      <c r="W452" s="149"/>
      <c r="X452" s="149"/>
      <c r="Y452" s="149"/>
      <c r="Z452" s="149"/>
    </row>
    <row r="453" spans="1:26" ht="13.5" customHeight="1">
      <c r="A453" s="149"/>
      <c r="B453" s="149"/>
      <c r="C453" s="149"/>
      <c r="D453" s="149"/>
      <c r="E453" s="149"/>
      <c r="F453" s="149"/>
      <c r="G453" s="149"/>
      <c r="H453" s="149"/>
      <c r="I453" s="149"/>
      <c r="J453" s="149"/>
      <c r="K453" s="149"/>
      <c r="L453" s="149"/>
      <c r="M453" s="149"/>
      <c r="N453" s="149"/>
      <c r="O453" s="149"/>
      <c r="P453" s="149"/>
      <c r="Q453" s="149"/>
      <c r="R453" s="149"/>
      <c r="S453" s="149"/>
      <c r="T453" s="149"/>
      <c r="U453" s="149"/>
      <c r="V453" s="149"/>
      <c r="W453" s="149"/>
      <c r="X453" s="149"/>
      <c r="Y453" s="149"/>
      <c r="Z453" s="149"/>
    </row>
    <row r="454" spans="1:26" ht="13.5" customHeight="1">
      <c r="A454" s="149"/>
      <c r="B454" s="149"/>
      <c r="C454" s="149"/>
      <c r="D454" s="149"/>
      <c r="E454" s="149"/>
      <c r="F454" s="149"/>
      <c r="G454" s="149"/>
      <c r="H454" s="149"/>
      <c r="I454" s="149"/>
      <c r="J454" s="149"/>
      <c r="K454" s="149"/>
      <c r="L454" s="149"/>
      <c r="M454" s="149"/>
      <c r="N454" s="149"/>
      <c r="O454" s="149"/>
      <c r="P454" s="149"/>
      <c r="Q454" s="149"/>
      <c r="R454" s="149"/>
      <c r="S454" s="149"/>
      <c r="T454" s="149"/>
      <c r="U454" s="149"/>
      <c r="V454" s="149"/>
      <c r="W454" s="149"/>
      <c r="X454" s="149"/>
      <c r="Y454" s="149"/>
      <c r="Z454" s="149"/>
    </row>
    <row r="455" spans="1:26" ht="13.5" customHeight="1">
      <c r="A455" s="149"/>
      <c r="B455" s="149"/>
      <c r="C455" s="149"/>
      <c r="D455" s="149"/>
      <c r="E455" s="149"/>
      <c r="F455" s="149"/>
      <c r="G455" s="149"/>
      <c r="H455" s="149"/>
      <c r="I455" s="149"/>
      <c r="J455" s="149"/>
      <c r="K455" s="149"/>
      <c r="L455" s="149"/>
      <c r="M455" s="149"/>
      <c r="N455" s="149"/>
      <c r="O455" s="149"/>
      <c r="P455" s="149"/>
      <c r="Q455" s="149"/>
      <c r="R455" s="149"/>
      <c r="S455" s="149"/>
      <c r="T455" s="149"/>
      <c r="U455" s="149"/>
      <c r="V455" s="149"/>
      <c r="W455" s="149"/>
      <c r="X455" s="149"/>
      <c r="Y455" s="149"/>
      <c r="Z455" s="149"/>
    </row>
    <row r="456" spans="1:26" ht="13.5" customHeight="1">
      <c r="A456" s="149"/>
      <c r="B456" s="149"/>
      <c r="C456" s="149"/>
      <c r="D456" s="149"/>
      <c r="E456" s="149"/>
      <c r="F456" s="149"/>
      <c r="G456" s="149"/>
      <c r="H456" s="149"/>
      <c r="I456" s="149"/>
      <c r="J456" s="149"/>
      <c r="K456" s="149"/>
      <c r="L456" s="149"/>
      <c r="M456" s="149"/>
      <c r="N456" s="149"/>
      <c r="O456" s="149"/>
      <c r="P456" s="149"/>
      <c r="Q456" s="149"/>
      <c r="R456" s="149"/>
      <c r="S456" s="149"/>
      <c r="T456" s="149"/>
      <c r="U456" s="149"/>
      <c r="V456" s="149"/>
      <c r="W456" s="149"/>
      <c r="X456" s="149"/>
      <c r="Y456" s="149"/>
      <c r="Z456" s="149"/>
    </row>
    <row r="457" spans="1:26" ht="13.5" customHeight="1">
      <c r="A457" s="149"/>
      <c r="B457" s="149"/>
      <c r="C457" s="149"/>
      <c r="D457" s="149"/>
      <c r="E457" s="149"/>
      <c r="F457" s="149"/>
      <c r="G457" s="149"/>
      <c r="H457" s="149"/>
      <c r="I457" s="149"/>
      <c r="J457" s="149"/>
      <c r="K457" s="149"/>
      <c r="L457" s="149"/>
      <c r="M457" s="149"/>
      <c r="N457" s="149"/>
      <c r="O457" s="149"/>
      <c r="P457" s="149"/>
      <c r="Q457" s="149"/>
      <c r="R457" s="149"/>
      <c r="S457" s="149"/>
      <c r="T457" s="149"/>
      <c r="U457" s="149"/>
      <c r="V457" s="149"/>
      <c r="W457" s="149"/>
      <c r="X457" s="149"/>
      <c r="Y457" s="149"/>
      <c r="Z457" s="149"/>
    </row>
    <row r="458" spans="1:26" ht="13.5" customHeight="1">
      <c r="A458" s="149"/>
      <c r="B458" s="149"/>
      <c r="C458" s="149"/>
      <c r="D458" s="149"/>
      <c r="E458" s="149"/>
      <c r="F458" s="149"/>
      <c r="G458" s="149"/>
      <c r="H458" s="149"/>
      <c r="I458" s="149"/>
      <c r="J458" s="149"/>
      <c r="K458" s="149"/>
      <c r="L458" s="149"/>
      <c r="M458" s="149"/>
      <c r="N458" s="149"/>
      <c r="O458" s="149"/>
      <c r="P458" s="149"/>
      <c r="Q458" s="149"/>
      <c r="R458" s="149"/>
      <c r="S458" s="149"/>
      <c r="T458" s="149"/>
      <c r="U458" s="149"/>
      <c r="V458" s="149"/>
      <c r="W458" s="149"/>
      <c r="X458" s="149"/>
      <c r="Y458" s="149"/>
      <c r="Z458" s="149"/>
    </row>
    <row r="459" spans="1:26" ht="13.5" customHeight="1">
      <c r="A459" s="149"/>
      <c r="B459" s="149"/>
      <c r="C459" s="149"/>
      <c r="D459" s="149"/>
      <c r="E459" s="149"/>
      <c r="F459" s="149"/>
      <c r="G459" s="149"/>
      <c r="H459" s="149"/>
      <c r="I459" s="149"/>
      <c r="J459" s="149"/>
      <c r="K459" s="149"/>
      <c r="L459" s="149"/>
      <c r="M459" s="149"/>
      <c r="N459" s="149"/>
      <c r="O459" s="149"/>
      <c r="P459" s="149"/>
      <c r="Q459" s="149"/>
      <c r="R459" s="149"/>
      <c r="S459" s="149"/>
      <c r="T459" s="149"/>
      <c r="U459" s="149"/>
      <c r="V459" s="149"/>
      <c r="W459" s="149"/>
      <c r="X459" s="149"/>
      <c r="Y459" s="149"/>
      <c r="Z459" s="149"/>
    </row>
    <row r="460" spans="1:26" ht="13.5" customHeight="1">
      <c r="A460" s="149"/>
      <c r="B460" s="149"/>
      <c r="C460" s="149"/>
      <c r="D460" s="149"/>
      <c r="E460" s="149"/>
      <c r="F460" s="149"/>
      <c r="G460" s="149"/>
      <c r="H460" s="149"/>
      <c r="I460" s="149"/>
      <c r="J460" s="149"/>
      <c r="K460" s="149"/>
      <c r="L460" s="149"/>
      <c r="M460" s="149"/>
      <c r="N460" s="149"/>
      <c r="O460" s="149"/>
      <c r="P460" s="149"/>
      <c r="Q460" s="149"/>
      <c r="R460" s="149"/>
      <c r="S460" s="149"/>
      <c r="T460" s="149"/>
      <c r="U460" s="149"/>
      <c r="V460" s="149"/>
      <c r="W460" s="149"/>
      <c r="X460" s="149"/>
      <c r="Y460" s="149"/>
      <c r="Z460" s="149"/>
    </row>
    <row r="461" spans="1:26" ht="13.5" customHeight="1">
      <c r="A461" s="149"/>
      <c r="B461" s="149"/>
      <c r="C461" s="149"/>
      <c r="D461" s="149"/>
      <c r="E461" s="149"/>
      <c r="F461" s="149"/>
      <c r="G461" s="149"/>
      <c r="H461" s="149"/>
      <c r="I461" s="149"/>
      <c r="J461" s="149"/>
      <c r="K461" s="149"/>
      <c r="L461" s="149"/>
      <c r="M461" s="149"/>
      <c r="N461" s="149"/>
      <c r="O461" s="149"/>
      <c r="P461" s="149"/>
      <c r="Q461" s="149"/>
      <c r="R461" s="149"/>
      <c r="S461" s="149"/>
      <c r="T461" s="149"/>
      <c r="U461" s="149"/>
      <c r="V461" s="149"/>
      <c r="W461" s="149"/>
      <c r="X461" s="149"/>
      <c r="Y461" s="149"/>
      <c r="Z461" s="149"/>
    </row>
    <row r="462" spans="1:26" ht="13.5" customHeight="1">
      <c r="A462" s="149"/>
      <c r="B462" s="149"/>
      <c r="C462" s="149"/>
      <c r="D462" s="149"/>
      <c r="E462" s="149"/>
      <c r="F462" s="149"/>
      <c r="G462" s="149"/>
      <c r="H462" s="149"/>
      <c r="I462" s="149"/>
      <c r="J462" s="149"/>
      <c r="K462" s="149"/>
      <c r="L462" s="149"/>
      <c r="M462" s="149"/>
      <c r="N462" s="149"/>
      <c r="O462" s="149"/>
      <c r="P462" s="149"/>
      <c r="Q462" s="149"/>
      <c r="R462" s="149"/>
      <c r="S462" s="149"/>
      <c r="T462" s="149"/>
      <c r="U462" s="149"/>
      <c r="V462" s="149"/>
      <c r="W462" s="149"/>
      <c r="X462" s="149"/>
      <c r="Y462" s="149"/>
      <c r="Z462" s="149"/>
    </row>
    <row r="463" spans="1:26" ht="13.5" customHeight="1">
      <c r="A463" s="149"/>
      <c r="B463" s="149"/>
      <c r="C463" s="149"/>
      <c r="D463" s="149"/>
      <c r="E463" s="149"/>
      <c r="F463" s="149"/>
      <c r="G463" s="149"/>
      <c r="H463" s="149"/>
      <c r="I463" s="149"/>
      <c r="J463" s="149"/>
      <c r="K463" s="149"/>
      <c r="L463" s="149"/>
      <c r="M463" s="149"/>
      <c r="N463" s="149"/>
      <c r="O463" s="149"/>
      <c r="P463" s="149"/>
      <c r="Q463" s="149"/>
      <c r="R463" s="149"/>
      <c r="S463" s="149"/>
      <c r="T463" s="149"/>
      <c r="U463" s="149"/>
      <c r="V463" s="149"/>
      <c r="W463" s="149"/>
      <c r="X463" s="149"/>
      <c r="Y463" s="149"/>
      <c r="Z463" s="149"/>
    </row>
    <row r="464" spans="1:26" ht="13.5" customHeight="1">
      <c r="A464" s="149"/>
      <c r="B464" s="149"/>
      <c r="C464" s="149"/>
      <c r="D464" s="149"/>
      <c r="E464" s="149"/>
      <c r="F464" s="149"/>
      <c r="G464" s="149"/>
      <c r="H464" s="149"/>
      <c r="I464" s="149"/>
      <c r="J464" s="149"/>
      <c r="K464" s="149"/>
      <c r="L464" s="149"/>
      <c r="M464" s="149"/>
      <c r="N464" s="149"/>
      <c r="O464" s="149"/>
      <c r="P464" s="149"/>
      <c r="Q464" s="149"/>
      <c r="R464" s="149"/>
      <c r="S464" s="149"/>
      <c r="T464" s="149"/>
      <c r="U464" s="149"/>
      <c r="V464" s="149"/>
      <c r="W464" s="149"/>
      <c r="X464" s="149"/>
      <c r="Y464" s="149"/>
      <c r="Z464" s="149"/>
    </row>
    <row r="465" spans="1:26" ht="13.5" customHeight="1">
      <c r="A465" s="149"/>
      <c r="B465" s="149"/>
      <c r="C465" s="149"/>
      <c r="D465" s="149"/>
      <c r="E465" s="149"/>
      <c r="F465" s="149"/>
      <c r="G465" s="149"/>
      <c r="H465" s="149"/>
      <c r="I465" s="149"/>
      <c r="J465" s="149"/>
      <c r="K465" s="149"/>
      <c r="L465" s="149"/>
      <c r="M465" s="149"/>
      <c r="N465" s="149"/>
      <c r="O465" s="149"/>
      <c r="P465" s="149"/>
      <c r="Q465" s="149"/>
      <c r="R465" s="149"/>
      <c r="S465" s="149"/>
      <c r="T465" s="149"/>
      <c r="U465" s="149"/>
      <c r="V465" s="149"/>
      <c r="W465" s="149"/>
      <c r="X465" s="149"/>
      <c r="Y465" s="149"/>
      <c r="Z465" s="149"/>
    </row>
    <row r="466" spans="1:26" ht="13.5" customHeight="1">
      <c r="A466" s="149"/>
      <c r="B466" s="149"/>
      <c r="C466" s="149"/>
      <c r="D466" s="149"/>
      <c r="E466" s="149"/>
      <c r="F466" s="149"/>
      <c r="G466" s="149"/>
      <c r="H466" s="149"/>
      <c r="I466" s="149"/>
      <c r="J466" s="149"/>
      <c r="K466" s="149"/>
      <c r="L466" s="149"/>
      <c r="M466" s="149"/>
      <c r="N466" s="149"/>
      <c r="O466" s="149"/>
      <c r="P466" s="149"/>
      <c r="Q466" s="149"/>
      <c r="R466" s="149"/>
      <c r="S466" s="149"/>
      <c r="T466" s="149"/>
      <c r="U466" s="149"/>
      <c r="V466" s="149"/>
      <c r="W466" s="149"/>
      <c r="X466" s="149"/>
      <c r="Y466" s="149"/>
      <c r="Z466" s="149"/>
    </row>
    <row r="467" spans="1:26" ht="13.5" customHeight="1">
      <c r="A467" s="149"/>
      <c r="B467" s="149"/>
      <c r="C467" s="149"/>
      <c r="D467" s="149"/>
      <c r="E467" s="149"/>
      <c r="F467" s="149"/>
      <c r="G467" s="149"/>
      <c r="H467" s="149"/>
      <c r="I467" s="149"/>
      <c r="J467" s="149"/>
      <c r="K467" s="149"/>
      <c r="L467" s="149"/>
      <c r="M467" s="149"/>
      <c r="N467" s="149"/>
      <c r="O467" s="149"/>
      <c r="P467" s="149"/>
      <c r="Q467" s="149"/>
      <c r="R467" s="149"/>
      <c r="S467" s="149"/>
      <c r="T467" s="149"/>
      <c r="U467" s="149"/>
      <c r="V467" s="149"/>
      <c r="W467" s="149"/>
      <c r="X467" s="149"/>
      <c r="Y467" s="149"/>
      <c r="Z467" s="149"/>
    </row>
    <row r="468" spans="1:26" ht="13.5" customHeight="1">
      <c r="A468" s="149"/>
      <c r="B468" s="149"/>
      <c r="C468" s="149"/>
      <c r="D468" s="149"/>
      <c r="E468" s="149"/>
      <c r="F468" s="149"/>
      <c r="G468" s="149"/>
      <c r="H468" s="149"/>
      <c r="I468" s="149"/>
      <c r="J468" s="149"/>
      <c r="K468" s="149"/>
      <c r="L468" s="149"/>
      <c r="M468" s="149"/>
      <c r="N468" s="149"/>
      <c r="O468" s="149"/>
      <c r="P468" s="149"/>
      <c r="Q468" s="149"/>
      <c r="R468" s="149"/>
      <c r="S468" s="149"/>
      <c r="T468" s="149"/>
      <c r="U468" s="149"/>
      <c r="V468" s="149"/>
      <c r="W468" s="149"/>
      <c r="X468" s="149"/>
      <c r="Y468" s="149"/>
      <c r="Z468" s="149"/>
    </row>
    <row r="469" spans="1:26" ht="13.5" customHeight="1">
      <c r="A469" s="149"/>
      <c r="B469" s="149"/>
      <c r="C469" s="149"/>
      <c r="D469" s="149"/>
      <c r="E469" s="149"/>
      <c r="F469" s="149"/>
      <c r="G469" s="149"/>
      <c r="H469" s="149"/>
      <c r="I469" s="149"/>
      <c r="J469" s="149"/>
      <c r="K469" s="149"/>
      <c r="L469" s="149"/>
      <c r="M469" s="149"/>
      <c r="N469" s="149"/>
      <c r="O469" s="149"/>
      <c r="P469" s="149"/>
      <c r="Q469" s="149"/>
      <c r="R469" s="149"/>
      <c r="S469" s="149"/>
      <c r="T469" s="149"/>
      <c r="U469" s="149"/>
      <c r="V469" s="149"/>
      <c r="W469" s="149"/>
      <c r="X469" s="149"/>
      <c r="Y469" s="149"/>
      <c r="Z469" s="149"/>
    </row>
    <row r="470" spans="1:26" ht="13.5" customHeight="1">
      <c r="A470" s="149"/>
      <c r="B470" s="149"/>
      <c r="C470" s="149"/>
      <c r="D470" s="149"/>
      <c r="E470" s="149"/>
      <c r="F470" s="149"/>
      <c r="G470" s="149"/>
      <c r="H470" s="149"/>
      <c r="I470" s="149"/>
      <c r="J470" s="149"/>
      <c r="K470" s="149"/>
      <c r="L470" s="149"/>
      <c r="M470" s="149"/>
      <c r="N470" s="149"/>
      <c r="O470" s="149"/>
      <c r="P470" s="149"/>
      <c r="Q470" s="149"/>
      <c r="R470" s="149"/>
      <c r="S470" s="149"/>
      <c r="T470" s="149"/>
      <c r="U470" s="149"/>
      <c r="V470" s="149"/>
      <c r="W470" s="149"/>
      <c r="X470" s="149"/>
      <c r="Y470" s="149"/>
      <c r="Z470" s="149"/>
    </row>
    <row r="471" spans="1:26" ht="13.5" customHeight="1">
      <c r="A471" s="149"/>
      <c r="B471" s="149"/>
      <c r="C471" s="149"/>
      <c r="D471" s="149"/>
      <c r="E471" s="149"/>
      <c r="F471" s="149"/>
      <c r="G471" s="149"/>
      <c r="H471" s="149"/>
      <c r="I471" s="149"/>
      <c r="J471" s="149"/>
      <c r="K471" s="149"/>
      <c r="L471" s="149"/>
      <c r="M471" s="149"/>
      <c r="N471" s="149"/>
      <c r="O471" s="149"/>
      <c r="P471" s="149"/>
      <c r="Q471" s="149"/>
      <c r="R471" s="149"/>
      <c r="S471" s="149"/>
      <c r="T471" s="149"/>
      <c r="U471" s="149"/>
      <c r="V471" s="149"/>
      <c r="W471" s="149"/>
      <c r="X471" s="149"/>
      <c r="Y471" s="149"/>
      <c r="Z471" s="149"/>
    </row>
    <row r="472" spans="1:26" ht="13.5" customHeight="1">
      <c r="A472" s="149"/>
      <c r="B472" s="149"/>
      <c r="C472" s="149"/>
      <c r="D472" s="149"/>
      <c r="E472" s="149"/>
      <c r="F472" s="149"/>
      <c r="G472" s="149"/>
      <c r="H472" s="149"/>
      <c r="I472" s="149"/>
      <c r="J472" s="149"/>
      <c r="K472" s="149"/>
      <c r="L472" s="149"/>
      <c r="M472" s="149"/>
      <c r="N472" s="149"/>
      <c r="O472" s="149"/>
      <c r="P472" s="149"/>
      <c r="Q472" s="149"/>
      <c r="R472" s="149"/>
      <c r="S472" s="149"/>
      <c r="T472" s="149"/>
      <c r="U472" s="149"/>
      <c r="V472" s="149"/>
      <c r="W472" s="149"/>
      <c r="X472" s="149"/>
      <c r="Y472" s="149"/>
      <c r="Z472" s="149"/>
    </row>
    <row r="473" spans="1:26" ht="13.5" customHeight="1">
      <c r="A473" s="149"/>
      <c r="B473" s="149"/>
      <c r="C473" s="149"/>
      <c r="D473" s="149"/>
      <c r="E473" s="149"/>
      <c r="F473" s="149"/>
      <c r="G473" s="149"/>
      <c r="H473" s="149"/>
      <c r="I473" s="149"/>
      <c r="J473" s="149"/>
      <c r="K473" s="149"/>
      <c r="L473" s="149"/>
      <c r="M473" s="149"/>
      <c r="N473" s="149"/>
      <c r="O473" s="149"/>
      <c r="P473" s="149"/>
      <c r="Q473" s="149"/>
      <c r="R473" s="149"/>
      <c r="S473" s="149"/>
      <c r="T473" s="149"/>
      <c r="U473" s="149"/>
      <c r="V473" s="149"/>
      <c r="W473" s="149"/>
      <c r="X473" s="149"/>
      <c r="Y473" s="149"/>
      <c r="Z473" s="149"/>
    </row>
    <row r="474" spans="1:26" ht="13.5" customHeight="1">
      <c r="A474" s="149"/>
      <c r="B474" s="149"/>
      <c r="C474" s="149"/>
      <c r="D474" s="149"/>
      <c r="E474" s="149"/>
      <c r="F474" s="149"/>
      <c r="G474" s="149"/>
      <c r="H474" s="149"/>
      <c r="I474" s="149"/>
      <c r="J474" s="149"/>
      <c r="K474" s="149"/>
      <c r="L474" s="149"/>
      <c r="M474" s="149"/>
      <c r="N474" s="149"/>
      <c r="O474" s="149"/>
      <c r="P474" s="149"/>
      <c r="Q474" s="149"/>
      <c r="R474" s="149"/>
      <c r="S474" s="149"/>
      <c r="T474" s="149"/>
      <c r="U474" s="149"/>
      <c r="V474" s="149"/>
      <c r="W474" s="149"/>
      <c r="X474" s="149"/>
      <c r="Y474" s="149"/>
      <c r="Z474" s="149"/>
    </row>
    <row r="475" spans="1:26" ht="13.5" customHeight="1">
      <c r="A475" s="149"/>
      <c r="B475" s="149"/>
      <c r="C475" s="149"/>
      <c r="D475" s="149"/>
      <c r="E475" s="149"/>
      <c r="F475" s="149"/>
      <c r="G475" s="149"/>
      <c r="H475" s="149"/>
      <c r="I475" s="149"/>
      <c r="J475" s="149"/>
      <c r="K475" s="149"/>
      <c r="L475" s="149"/>
      <c r="M475" s="149"/>
      <c r="N475" s="149"/>
      <c r="O475" s="149"/>
      <c r="P475" s="149"/>
      <c r="Q475" s="149"/>
      <c r="R475" s="149"/>
      <c r="S475" s="149"/>
      <c r="T475" s="149"/>
      <c r="U475" s="149"/>
      <c r="V475" s="149"/>
      <c r="W475" s="149"/>
      <c r="X475" s="149"/>
      <c r="Y475" s="149"/>
      <c r="Z475" s="149"/>
    </row>
    <row r="476" spans="1:26" ht="13.5" customHeight="1">
      <c r="A476" s="149"/>
      <c r="B476" s="149"/>
      <c r="C476" s="149"/>
      <c r="D476" s="149"/>
      <c r="E476" s="149"/>
      <c r="F476" s="149"/>
      <c r="G476" s="149"/>
      <c r="H476" s="149"/>
      <c r="I476" s="149"/>
      <c r="J476" s="149"/>
      <c r="K476" s="149"/>
      <c r="L476" s="149"/>
      <c r="M476" s="149"/>
      <c r="N476" s="149"/>
      <c r="O476" s="149"/>
      <c r="P476" s="149"/>
      <c r="Q476" s="149"/>
      <c r="R476" s="149"/>
      <c r="S476" s="149"/>
      <c r="T476" s="149"/>
      <c r="U476" s="149"/>
      <c r="V476" s="149"/>
      <c r="W476" s="149"/>
      <c r="X476" s="149"/>
      <c r="Y476" s="149"/>
      <c r="Z476" s="149"/>
    </row>
    <row r="477" spans="1:26" ht="13.5" customHeight="1">
      <c r="A477" s="149"/>
      <c r="B477" s="149"/>
      <c r="C477" s="149"/>
      <c r="D477" s="149"/>
      <c r="E477" s="149"/>
      <c r="F477" s="149"/>
      <c r="G477" s="149"/>
      <c r="H477" s="149"/>
      <c r="I477" s="149"/>
      <c r="J477" s="149"/>
      <c r="K477" s="149"/>
      <c r="L477" s="149"/>
      <c r="M477" s="149"/>
      <c r="N477" s="149"/>
      <c r="O477" s="149"/>
      <c r="P477" s="149"/>
      <c r="Q477" s="149"/>
      <c r="R477" s="149"/>
      <c r="S477" s="149"/>
      <c r="T477" s="149"/>
      <c r="U477" s="149"/>
      <c r="V477" s="149"/>
      <c r="W477" s="149"/>
      <c r="X477" s="149"/>
      <c r="Y477" s="149"/>
      <c r="Z477" s="149"/>
    </row>
    <row r="478" spans="1:26" ht="13.5" customHeight="1">
      <c r="A478" s="149"/>
      <c r="B478" s="149"/>
      <c r="C478" s="149"/>
      <c r="D478" s="149"/>
      <c r="E478" s="149"/>
      <c r="F478" s="149"/>
      <c r="G478" s="149"/>
      <c r="H478" s="149"/>
      <c r="I478" s="149"/>
      <c r="J478" s="149"/>
      <c r="K478" s="149"/>
      <c r="L478" s="149"/>
      <c r="M478" s="149"/>
      <c r="N478" s="149"/>
      <c r="O478" s="149"/>
      <c r="P478" s="149"/>
      <c r="Q478" s="149"/>
      <c r="R478" s="149"/>
      <c r="S478" s="149"/>
      <c r="T478" s="149"/>
      <c r="U478" s="149"/>
      <c r="V478" s="149"/>
      <c r="W478" s="149"/>
      <c r="X478" s="149"/>
      <c r="Y478" s="149"/>
      <c r="Z478" s="149"/>
    </row>
    <row r="479" spans="1:26" ht="13.5" customHeight="1">
      <c r="A479" s="149"/>
      <c r="B479" s="149"/>
      <c r="C479" s="149"/>
      <c r="D479" s="149"/>
      <c r="E479" s="149"/>
      <c r="F479" s="149"/>
      <c r="G479" s="149"/>
      <c r="H479" s="149"/>
      <c r="I479" s="149"/>
      <c r="J479" s="149"/>
      <c r="K479" s="149"/>
      <c r="L479" s="149"/>
      <c r="M479" s="149"/>
      <c r="N479" s="149"/>
      <c r="O479" s="149"/>
      <c r="P479" s="149"/>
      <c r="Q479" s="149"/>
      <c r="R479" s="149"/>
      <c r="S479" s="149"/>
      <c r="T479" s="149"/>
      <c r="U479" s="149"/>
      <c r="V479" s="149"/>
      <c r="W479" s="149"/>
      <c r="X479" s="149"/>
      <c r="Y479" s="149"/>
      <c r="Z479" s="149"/>
    </row>
    <row r="480" spans="1:26" ht="13.5" customHeight="1">
      <c r="A480" s="149"/>
      <c r="B480" s="149"/>
      <c r="C480" s="149"/>
      <c r="D480" s="149"/>
      <c r="E480" s="149"/>
      <c r="F480" s="149"/>
      <c r="G480" s="149"/>
      <c r="H480" s="149"/>
      <c r="I480" s="149"/>
      <c r="J480" s="149"/>
      <c r="K480" s="149"/>
      <c r="L480" s="149"/>
      <c r="M480" s="149"/>
      <c r="N480" s="149"/>
      <c r="O480" s="149"/>
      <c r="P480" s="149"/>
      <c r="Q480" s="149"/>
      <c r="R480" s="149"/>
      <c r="S480" s="149"/>
      <c r="T480" s="149"/>
      <c r="U480" s="149"/>
      <c r="V480" s="149"/>
      <c r="W480" s="149"/>
      <c r="X480" s="149"/>
      <c r="Y480" s="149"/>
      <c r="Z480" s="149"/>
    </row>
    <row r="481" spans="1:26" ht="13.5" customHeight="1">
      <c r="A481" s="149"/>
      <c r="B481" s="149"/>
      <c r="C481" s="149"/>
      <c r="D481" s="149"/>
      <c r="E481" s="149"/>
      <c r="F481" s="149"/>
      <c r="G481" s="149"/>
      <c r="H481" s="149"/>
      <c r="I481" s="149"/>
      <c r="J481" s="149"/>
      <c r="K481" s="149"/>
      <c r="L481" s="149"/>
      <c r="M481" s="149"/>
      <c r="N481" s="149"/>
      <c r="O481" s="149"/>
      <c r="P481" s="149"/>
      <c r="Q481" s="149"/>
      <c r="R481" s="149"/>
      <c r="S481" s="149"/>
      <c r="T481" s="149"/>
      <c r="U481" s="149"/>
      <c r="V481" s="149"/>
      <c r="W481" s="149"/>
      <c r="X481" s="149"/>
      <c r="Y481" s="149"/>
      <c r="Z481" s="149"/>
    </row>
    <row r="482" spans="1:26" ht="13.5" customHeight="1">
      <c r="A482" s="149"/>
      <c r="B482" s="149"/>
      <c r="C482" s="149"/>
      <c r="D482" s="149"/>
      <c r="E482" s="149"/>
      <c r="F482" s="149"/>
      <c r="G482" s="149"/>
      <c r="H482" s="149"/>
      <c r="I482" s="149"/>
      <c r="J482" s="149"/>
      <c r="K482" s="149"/>
      <c r="L482" s="149"/>
      <c r="M482" s="149"/>
      <c r="N482" s="149"/>
      <c r="O482" s="149"/>
      <c r="P482" s="149"/>
      <c r="Q482" s="149"/>
      <c r="R482" s="149"/>
      <c r="S482" s="149"/>
      <c r="T482" s="149"/>
      <c r="U482" s="149"/>
      <c r="V482" s="149"/>
      <c r="W482" s="149"/>
      <c r="X482" s="149"/>
      <c r="Y482" s="149"/>
      <c r="Z482" s="149"/>
    </row>
    <row r="483" spans="1:26" ht="13.5" customHeight="1">
      <c r="A483" s="149"/>
      <c r="B483" s="149"/>
      <c r="C483" s="149"/>
      <c r="D483" s="149"/>
      <c r="E483" s="149"/>
      <c r="F483" s="149"/>
      <c r="G483" s="149"/>
      <c r="H483" s="149"/>
      <c r="I483" s="149"/>
      <c r="J483" s="149"/>
      <c r="K483" s="149"/>
      <c r="L483" s="149"/>
      <c r="M483" s="149"/>
      <c r="N483" s="149"/>
      <c r="O483" s="149"/>
      <c r="P483" s="149"/>
      <c r="Q483" s="149"/>
      <c r="R483" s="149"/>
      <c r="S483" s="149"/>
      <c r="T483" s="149"/>
      <c r="U483" s="149"/>
      <c r="V483" s="149"/>
      <c r="W483" s="149"/>
      <c r="X483" s="149"/>
      <c r="Y483" s="149"/>
      <c r="Z483" s="149"/>
    </row>
    <row r="484" spans="1:26" ht="13.5" customHeight="1">
      <c r="A484" s="149"/>
      <c r="B484" s="149"/>
      <c r="C484" s="149"/>
      <c r="D484" s="149"/>
      <c r="E484" s="149"/>
      <c r="F484" s="149"/>
      <c r="G484" s="149"/>
      <c r="H484" s="149"/>
      <c r="I484" s="149"/>
      <c r="J484" s="149"/>
      <c r="K484" s="149"/>
      <c r="L484" s="149"/>
      <c r="M484" s="149"/>
      <c r="N484" s="149"/>
      <c r="O484" s="149"/>
      <c r="P484" s="149"/>
      <c r="Q484" s="149"/>
      <c r="R484" s="149"/>
      <c r="S484" s="149"/>
      <c r="T484" s="149"/>
      <c r="U484" s="149"/>
      <c r="V484" s="149"/>
      <c r="W484" s="149"/>
      <c r="X484" s="149"/>
      <c r="Y484" s="149"/>
      <c r="Z484" s="149"/>
    </row>
    <row r="485" spans="1:26" ht="13.5" customHeight="1">
      <c r="A485" s="149"/>
      <c r="B485" s="149"/>
      <c r="C485" s="149"/>
      <c r="D485" s="149"/>
      <c r="E485" s="149"/>
      <c r="F485" s="149"/>
      <c r="G485" s="149"/>
      <c r="H485" s="149"/>
      <c r="I485" s="149"/>
      <c r="J485" s="149"/>
      <c r="K485" s="149"/>
      <c r="L485" s="149"/>
      <c r="M485" s="149"/>
      <c r="N485" s="149"/>
      <c r="O485" s="149"/>
      <c r="P485" s="149"/>
      <c r="Q485" s="149"/>
      <c r="R485" s="149"/>
      <c r="S485" s="149"/>
      <c r="T485" s="149"/>
      <c r="U485" s="149"/>
      <c r="V485" s="149"/>
      <c r="W485" s="149"/>
      <c r="X485" s="149"/>
      <c r="Y485" s="149"/>
      <c r="Z485" s="149"/>
    </row>
    <row r="486" spans="1:26" ht="13.5" customHeight="1">
      <c r="A486" s="149"/>
      <c r="B486" s="149"/>
      <c r="C486" s="149"/>
      <c r="D486" s="149"/>
      <c r="E486" s="149"/>
      <c r="F486" s="149"/>
      <c r="G486" s="149"/>
      <c r="H486" s="149"/>
      <c r="I486" s="149"/>
      <c r="J486" s="149"/>
      <c r="K486" s="149"/>
      <c r="L486" s="149"/>
      <c r="M486" s="149"/>
      <c r="N486" s="149"/>
      <c r="O486" s="149"/>
      <c r="P486" s="149"/>
      <c r="Q486" s="149"/>
      <c r="R486" s="149"/>
      <c r="S486" s="149"/>
      <c r="T486" s="149"/>
      <c r="U486" s="149"/>
      <c r="V486" s="149"/>
      <c r="W486" s="149"/>
      <c r="X486" s="149"/>
      <c r="Y486" s="149"/>
      <c r="Z486" s="149"/>
    </row>
    <row r="487" spans="1:26" ht="13.5" customHeight="1">
      <c r="A487" s="149"/>
      <c r="B487" s="149"/>
      <c r="C487" s="149"/>
      <c r="D487" s="149"/>
      <c r="E487" s="149"/>
      <c r="F487" s="149"/>
      <c r="G487" s="149"/>
      <c r="H487" s="149"/>
      <c r="I487" s="149"/>
      <c r="J487" s="149"/>
      <c r="K487" s="149"/>
      <c r="L487" s="149"/>
      <c r="M487" s="149"/>
      <c r="N487" s="149"/>
      <c r="O487" s="149"/>
      <c r="P487" s="149"/>
      <c r="Q487" s="149"/>
      <c r="R487" s="149"/>
      <c r="S487" s="149"/>
      <c r="T487" s="149"/>
      <c r="U487" s="149"/>
      <c r="V487" s="149"/>
      <c r="W487" s="149"/>
      <c r="X487" s="149"/>
      <c r="Y487" s="149"/>
      <c r="Z487" s="149"/>
    </row>
    <row r="488" spans="1:26" ht="13.5" customHeight="1">
      <c r="A488" s="149"/>
      <c r="B488" s="149"/>
      <c r="C488" s="149"/>
      <c r="D488" s="149"/>
      <c r="E488" s="149"/>
      <c r="F488" s="149"/>
      <c r="G488" s="149"/>
      <c r="H488" s="149"/>
      <c r="I488" s="149"/>
      <c r="J488" s="149"/>
      <c r="K488" s="149"/>
      <c r="L488" s="149"/>
      <c r="M488" s="149"/>
      <c r="N488" s="149"/>
      <c r="O488" s="149"/>
      <c r="P488" s="149"/>
      <c r="Q488" s="149"/>
      <c r="R488" s="149"/>
      <c r="S488" s="149"/>
      <c r="T488" s="149"/>
      <c r="U488" s="149"/>
      <c r="V488" s="149"/>
      <c r="W488" s="149"/>
      <c r="X488" s="149"/>
      <c r="Y488" s="149"/>
      <c r="Z488" s="149"/>
    </row>
    <row r="489" spans="1:26" ht="13.5" customHeight="1">
      <c r="A489" s="149"/>
      <c r="B489" s="149"/>
      <c r="C489" s="149"/>
      <c r="D489" s="149"/>
      <c r="E489" s="149"/>
      <c r="F489" s="149"/>
      <c r="G489" s="149"/>
      <c r="H489" s="149"/>
      <c r="I489" s="149"/>
      <c r="J489" s="149"/>
      <c r="K489" s="149"/>
      <c r="L489" s="149"/>
      <c r="M489" s="149"/>
      <c r="N489" s="149"/>
      <c r="O489" s="149"/>
      <c r="P489" s="149"/>
      <c r="Q489" s="149"/>
      <c r="R489" s="149"/>
      <c r="S489" s="149"/>
      <c r="T489" s="149"/>
      <c r="U489" s="149"/>
      <c r="V489" s="149"/>
      <c r="W489" s="149"/>
      <c r="X489" s="149"/>
      <c r="Y489" s="149"/>
      <c r="Z489" s="149"/>
    </row>
    <row r="490" spans="1:26" ht="13.5" customHeight="1">
      <c r="A490" s="149"/>
      <c r="B490" s="149"/>
      <c r="C490" s="149"/>
      <c r="D490" s="149"/>
      <c r="E490" s="149"/>
      <c r="F490" s="149"/>
      <c r="G490" s="149"/>
      <c r="H490" s="149"/>
      <c r="I490" s="149"/>
      <c r="J490" s="149"/>
      <c r="K490" s="149"/>
      <c r="L490" s="149"/>
      <c r="M490" s="149"/>
      <c r="N490" s="149"/>
      <c r="O490" s="149"/>
      <c r="P490" s="149"/>
      <c r="Q490" s="149"/>
      <c r="R490" s="149"/>
      <c r="S490" s="149"/>
      <c r="T490" s="149"/>
      <c r="U490" s="149"/>
      <c r="V490" s="149"/>
      <c r="W490" s="149"/>
      <c r="X490" s="149"/>
      <c r="Y490" s="149"/>
      <c r="Z490" s="149"/>
    </row>
    <row r="491" spans="1:26" ht="13.5" customHeight="1">
      <c r="A491" s="149"/>
      <c r="B491" s="149"/>
      <c r="C491" s="149"/>
      <c r="D491" s="149"/>
      <c r="E491" s="149"/>
      <c r="F491" s="149"/>
      <c r="G491" s="149"/>
      <c r="H491" s="149"/>
      <c r="I491" s="149"/>
      <c r="J491" s="149"/>
      <c r="K491" s="149"/>
      <c r="L491" s="149"/>
      <c r="M491" s="149"/>
      <c r="N491" s="149"/>
      <c r="O491" s="149"/>
      <c r="P491" s="149"/>
      <c r="Q491" s="149"/>
      <c r="R491" s="149"/>
      <c r="S491" s="149"/>
      <c r="T491" s="149"/>
      <c r="U491" s="149"/>
      <c r="V491" s="149"/>
      <c r="W491" s="149"/>
      <c r="X491" s="149"/>
      <c r="Y491" s="149"/>
      <c r="Z491" s="149"/>
    </row>
    <row r="492" spans="1:26" ht="13.5" customHeight="1">
      <c r="A492" s="149"/>
      <c r="B492" s="149"/>
      <c r="C492" s="149"/>
      <c r="D492" s="149"/>
      <c r="E492" s="149"/>
      <c r="F492" s="149"/>
      <c r="G492" s="149"/>
      <c r="H492" s="149"/>
      <c r="I492" s="149"/>
      <c r="J492" s="149"/>
      <c r="K492" s="149"/>
      <c r="L492" s="149"/>
      <c r="M492" s="149"/>
      <c r="N492" s="149"/>
      <c r="O492" s="149"/>
      <c r="P492" s="149"/>
      <c r="Q492" s="149"/>
      <c r="R492" s="149"/>
      <c r="S492" s="149"/>
      <c r="T492" s="149"/>
      <c r="U492" s="149"/>
      <c r="V492" s="149"/>
      <c r="W492" s="149"/>
      <c r="X492" s="149"/>
      <c r="Y492" s="149"/>
      <c r="Z492" s="149"/>
    </row>
    <row r="493" spans="1:26" ht="13.5" customHeight="1">
      <c r="A493" s="149"/>
      <c r="B493" s="149"/>
      <c r="C493" s="149"/>
      <c r="D493" s="149"/>
      <c r="E493" s="149"/>
      <c r="F493" s="149"/>
      <c r="G493" s="149"/>
      <c r="H493" s="149"/>
      <c r="I493" s="149"/>
      <c r="J493" s="149"/>
      <c r="K493" s="149"/>
      <c r="L493" s="149"/>
      <c r="M493" s="149"/>
      <c r="N493" s="149"/>
      <c r="O493" s="149"/>
      <c r="P493" s="149"/>
      <c r="Q493" s="149"/>
      <c r="R493" s="149"/>
      <c r="S493" s="149"/>
      <c r="T493" s="149"/>
      <c r="U493" s="149"/>
      <c r="V493" s="149"/>
      <c r="W493" s="149"/>
      <c r="X493" s="149"/>
      <c r="Y493" s="149"/>
      <c r="Z493" s="149"/>
    </row>
    <row r="494" spans="1:26" ht="13.5" customHeight="1">
      <c r="A494" s="149"/>
      <c r="B494" s="149"/>
      <c r="C494" s="149"/>
      <c r="D494" s="149"/>
      <c r="E494" s="149"/>
      <c r="F494" s="149"/>
      <c r="G494" s="149"/>
      <c r="H494" s="149"/>
      <c r="I494" s="149"/>
      <c r="J494" s="149"/>
      <c r="K494" s="149"/>
      <c r="L494" s="149"/>
      <c r="M494" s="149"/>
      <c r="N494" s="149"/>
      <c r="O494" s="149"/>
      <c r="P494" s="149"/>
      <c r="Q494" s="149"/>
      <c r="R494" s="149"/>
      <c r="S494" s="149"/>
      <c r="T494" s="149"/>
      <c r="U494" s="149"/>
      <c r="V494" s="149"/>
      <c r="W494" s="149"/>
      <c r="X494" s="149"/>
      <c r="Y494" s="149"/>
      <c r="Z494" s="149"/>
    </row>
    <row r="495" spans="1:26" ht="13.5" customHeight="1">
      <c r="A495" s="149"/>
      <c r="B495" s="149"/>
      <c r="C495" s="149"/>
      <c r="D495" s="149"/>
      <c r="E495" s="149"/>
      <c r="F495" s="149"/>
      <c r="G495" s="149"/>
      <c r="H495" s="149"/>
      <c r="I495" s="149"/>
      <c r="J495" s="149"/>
      <c r="K495" s="149"/>
      <c r="L495" s="149"/>
      <c r="M495" s="149"/>
      <c r="N495" s="149"/>
      <c r="O495" s="149"/>
      <c r="P495" s="149"/>
      <c r="Q495" s="149"/>
      <c r="R495" s="149"/>
      <c r="S495" s="149"/>
      <c r="T495" s="149"/>
      <c r="U495" s="149"/>
      <c r="V495" s="149"/>
      <c r="W495" s="149"/>
      <c r="X495" s="149"/>
      <c r="Y495" s="149"/>
      <c r="Z495" s="149"/>
    </row>
    <row r="496" spans="1:26" ht="13.5" customHeight="1">
      <c r="A496" s="149"/>
      <c r="B496" s="149"/>
      <c r="C496" s="149"/>
      <c r="D496" s="149"/>
      <c r="E496" s="149"/>
      <c r="F496" s="149"/>
      <c r="G496" s="149"/>
      <c r="H496" s="149"/>
      <c r="I496" s="149"/>
      <c r="J496" s="149"/>
      <c r="K496" s="149"/>
      <c r="L496" s="149"/>
      <c r="M496" s="149"/>
      <c r="N496" s="149"/>
      <c r="O496" s="149"/>
      <c r="P496" s="149"/>
      <c r="Q496" s="149"/>
      <c r="R496" s="149"/>
      <c r="S496" s="149"/>
      <c r="T496" s="149"/>
      <c r="U496" s="149"/>
      <c r="V496" s="149"/>
      <c r="W496" s="149"/>
      <c r="X496" s="149"/>
      <c r="Y496" s="149"/>
      <c r="Z496" s="149"/>
    </row>
    <row r="497" spans="1:26" ht="13.5" customHeight="1">
      <c r="A497" s="149"/>
      <c r="B497" s="149"/>
      <c r="C497" s="149"/>
      <c r="D497" s="149"/>
      <c r="E497" s="149"/>
      <c r="F497" s="149"/>
      <c r="G497" s="149"/>
      <c r="H497" s="149"/>
      <c r="I497" s="149"/>
      <c r="J497" s="149"/>
      <c r="K497" s="149"/>
      <c r="L497" s="149"/>
      <c r="M497" s="149"/>
      <c r="N497" s="149"/>
      <c r="O497" s="149"/>
      <c r="P497" s="149"/>
      <c r="Q497" s="149"/>
      <c r="R497" s="149"/>
      <c r="S497" s="149"/>
      <c r="T497" s="149"/>
      <c r="U497" s="149"/>
      <c r="V497" s="149"/>
      <c r="W497" s="149"/>
      <c r="X497" s="149"/>
      <c r="Y497" s="149"/>
      <c r="Z497" s="149"/>
    </row>
    <row r="498" spans="1:26" ht="13.5" customHeight="1">
      <c r="A498" s="149"/>
      <c r="B498" s="149"/>
      <c r="C498" s="149"/>
      <c r="D498" s="149"/>
      <c r="E498" s="149"/>
      <c r="F498" s="149"/>
      <c r="G498" s="149"/>
      <c r="H498" s="149"/>
      <c r="I498" s="149"/>
      <c r="J498" s="149"/>
      <c r="K498" s="149"/>
      <c r="L498" s="149"/>
      <c r="M498" s="149"/>
      <c r="N498" s="149"/>
      <c r="O498" s="149"/>
      <c r="P498" s="149"/>
      <c r="Q498" s="149"/>
      <c r="R498" s="149"/>
      <c r="S498" s="149"/>
      <c r="T498" s="149"/>
      <c r="U498" s="149"/>
      <c r="V498" s="149"/>
      <c r="W498" s="149"/>
      <c r="X498" s="149"/>
      <c r="Y498" s="149"/>
      <c r="Z498" s="149"/>
    </row>
    <row r="499" spans="1:26" ht="13.5" customHeight="1">
      <c r="A499" s="149"/>
      <c r="B499" s="149"/>
      <c r="C499" s="149"/>
      <c r="D499" s="149"/>
      <c r="E499" s="149"/>
      <c r="F499" s="149"/>
      <c r="G499" s="149"/>
      <c r="H499" s="149"/>
      <c r="I499" s="149"/>
      <c r="J499" s="149"/>
      <c r="K499" s="149"/>
      <c r="L499" s="149"/>
      <c r="M499" s="149"/>
      <c r="N499" s="149"/>
      <c r="O499" s="149"/>
      <c r="P499" s="149"/>
      <c r="Q499" s="149"/>
      <c r="R499" s="149"/>
      <c r="S499" s="149"/>
      <c r="T499" s="149"/>
      <c r="U499" s="149"/>
      <c r="V499" s="149"/>
      <c r="W499" s="149"/>
      <c r="X499" s="149"/>
      <c r="Y499" s="149"/>
      <c r="Z499" s="149"/>
    </row>
    <row r="500" spans="1:26" ht="13.5" customHeight="1">
      <c r="A500" s="149"/>
      <c r="B500" s="149"/>
      <c r="C500" s="149"/>
      <c r="D500" s="149"/>
      <c r="E500" s="149"/>
      <c r="F500" s="149"/>
      <c r="G500" s="149"/>
      <c r="H500" s="149"/>
      <c r="I500" s="149"/>
      <c r="J500" s="149"/>
      <c r="K500" s="149"/>
      <c r="L500" s="149"/>
      <c r="M500" s="149"/>
      <c r="N500" s="149"/>
      <c r="O500" s="149"/>
      <c r="P500" s="149"/>
      <c r="Q500" s="149"/>
      <c r="R500" s="149"/>
      <c r="S500" s="149"/>
      <c r="T500" s="149"/>
      <c r="U500" s="149"/>
      <c r="V500" s="149"/>
      <c r="W500" s="149"/>
      <c r="X500" s="149"/>
      <c r="Y500" s="149"/>
      <c r="Z500" s="149"/>
    </row>
    <row r="501" spans="1:26" ht="13.5" customHeight="1">
      <c r="A501" s="149"/>
      <c r="B501" s="149"/>
      <c r="C501" s="149"/>
      <c r="D501" s="149"/>
      <c r="E501" s="149"/>
      <c r="F501" s="149"/>
      <c r="G501" s="149"/>
      <c r="H501" s="149"/>
      <c r="I501" s="149"/>
      <c r="J501" s="149"/>
      <c r="K501" s="149"/>
      <c r="L501" s="149"/>
      <c r="M501" s="149"/>
      <c r="N501" s="149"/>
      <c r="O501" s="149"/>
      <c r="P501" s="149"/>
      <c r="Q501" s="149"/>
      <c r="R501" s="149"/>
      <c r="S501" s="149"/>
      <c r="T501" s="149"/>
      <c r="U501" s="149"/>
      <c r="V501" s="149"/>
      <c r="W501" s="149"/>
      <c r="X501" s="149"/>
      <c r="Y501" s="149"/>
      <c r="Z501" s="149"/>
    </row>
    <row r="502" spans="1:26" ht="13.5" customHeight="1">
      <c r="A502" s="149"/>
      <c r="B502" s="149"/>
      <c r="C502" s="149"/>
      <c r="D502" s="149"/>
      <c r="E502" s="149"/>
      <c r="F502" s="149"/>
      <c r="G502" s="149"/>
      <c r="H502" s="149"/>
      <c r="I502" s="149"/>
      <c r="J502" s="149"/>
      <c r="K502" s="149"/>
      <c r="L502" s="149"/>
      <c r="M502" s="149"/>
      <c r="N502" s="149"/>
      <c r="O502" s="149"/>
      <c r="P502" s="149"/>
      <c r="Q502" s="149"/>
      <c r="R502" s="149"/>
      <c r="S502" s="149"/>
      <c r="T502" s="149"/>
      <c r="U502" s="149"/>
      <c r="V502" s="149"/>
      <c r="W502" s="149"/>
      <c r="X502" s="149"/>
      <c r="Y502" s="149"/>
      <c r="Z502" s="149"/>
    </row>
    <row r="503" spans="1:26" ht="13.5" customHeight="1">
      <c r="A503" s="149"/>
      <c r="B503" s="149"/>
      <c r="C503" s="149"/>
      <c r="D503" s="149"/>
      <c r="E503" s="149"/>
      <c r="F503" s="149"/>
      <c r="G503" s="149"/>
      <c r="H503" s="149"/>
      <c r="I503" s="149"/>
      <c r="J503" s="149"/>
      <c r="K503" s="149"/>
      <c r="L503" s="149"/>
      <c r="M503" s="149"/>
      <c r="N503" s="149"/>
      <c r="O503" s="149"/>
      <c r="P503" s="149"/>
      <c r="Q503" s="149"/>
      <c r="R503" s="149"/>
      <c r="S503" s="149"/>
      <c r="T503" s="149"/>
      <c r="U503" s="149"/>
      <c r="V503" s="149"/>
      <c r="W503" s="149"/>
      <c r="X503" s="149"/>
      <c r="Y503" s="149"/>
      <c r="Z503" s="149"/>
    </row>
    <row r="504" spans="1:26" ht="13.5" customHeight="1">
      <c r="A504" s="149"/>
      <c r="B504" s="149"/>
      <c r="C504" s="149"/>
      <c r="D504" s="149"/>
      <c r="E504" s="149"/>
      <c r="F504" s="149"/>
      <c r="G504" s="149"/>
      <c r="H504" s="149"/>
      <c r="I504" s="149"/>
      <c r="J504" s="149"/>
      <c r="K504" s="149"/>
      <c r="L504" s="149"/>
      <c r="M504" s="149"/>
      <c r="N504" s="149"/>
      <c r="O504" s="149"/>
      <c r="P504" s="149"/>
      <c r="Q504" s="149"/>
      <c r="R504" s="149"/>
      <c r="S504" s="149"/>
      <c r="T504" s="149"/>
      <c r="U504" s="149"/>
      <c r="V504" s="149"/>
      <c r="W504" s="149"/>
      <c r="X504" s="149"/>
      <c r="Y504" s="149"/>
      <c r="Z504" s="149"/>
    </row>
    <row r="505" spans="1:26" ht="13.5" customHeight="1">
      <c r="A505" s="149"/>
      <c r="B505" s="149"/>
      <c r="C505" s="149"/>
      <c r="D505" s="149"/>
      <c r="E505" s="149"/>
      <c r="F505" s="149"/>
      <c r="G505" s="149"/>
      <c r="H505" s="149"/>
      <c r="I505" s="149"/>
      <c r="J505" s="149"/>
      <c r="K505" s="149"/>
      <c r="L505" s="149"/>
      <c r="M505" s="149"/>
      <c r="N505" s="149"/>
      <c r="O505" s="149"/>
      <c r="P505" s="149"/>
      <c r="Q505" s="149"/>
      <c r="R505" s="149"/>
      <c r="S505" s="149"/>
      <c r="T505" s="149"/>
      <c r="U505" s="149"/>
      <c r="V505" s="149"/>
      <c r="W505" s="149"/>
      <c r="X505" s="149"/>
      <c r="Y505" s="149"/>
      <c r="Z505" s="149"/>
    </row>
    <row r="506" spans="1:26" ht="13.5" customHeight="1">
      <c r="A506" s="149"/>
      <c r="B506" s="149"/>
      <c r="C506" s="149"/>
      <c r="D506" s="149"/>
      <c r="E506" s="149"/>
      <c r="F506" s="149"/>
      <c r="G506" s="149"/>
      <c r="H506" s="149"/>
      <c r="I506" s="149"/>
      <c r="J506" s="149"/>
      <c r="K506" s="149"/>
      <c r="L506" s="149"/>
      <c r="M506" s="149"/>
      <c r="N506" s="149"/>
      <c r="O506" s="149"/>
      <c r="P506" s="149"/>
      <c r="Q506" s="149"/>
      <c r="R506" s="149"/>
      <c r="S506" s="149"/>
      <c r="T506" s="149"/>
      <c r="U506" s="149"/>
      <c r="V506" s="149"/>
      <c r="W506" s="149"/>
      <c r="X506" s="149"/>
      <c r="Y506" s="149"/>
      <c r="Z506" s="149"/>
    </row>
    <row r="507" spans="1:26" ht="13.5" customHeight="1">
      <c r="A507" s="149"/>
      <c r="B507" s="149"/>
      <c r="C507" s="149"/>
      <c r="D507" s="149"/>
      <c r="E507" s="149"/>
      <c r="F507" s="149"/>
      <c r="G507" s="149"/>
      <c r="H507" s="149"/>
      <c r="I507" s="149"/>
      <c r="J507" s="149"/>
      <c r="K507" s="149"/>
      <c r="L507" s="149"/>
      <c r="M507" s="149"/>
      <c r="N507" s="149"/>
      <c r="O507" s="149"/>
      <c r="P507" s="149"/>
      <c r="Q507" s="149"/>
      <c r="R507" s="149"/>
      <c r="S507" s="149"/>
      <c r="T507" s="149"/>
      <c r="U507" s="149"/>
      <c r="V507" s="149"/>
      <c r="W507" s="149"/>
      <c r="X507" s="149"/>
      <c r="Y507" s="149"/>
      <c r="Z507" s="149"/>
    </row>
    <row r="508" spans="1:26" ht="13.5" customHeight="1">
      <c r="A508" s="149"/>
      <c r="B508" s="149"/>
      <c r="C508" s="149"/>
      <c r="D508" s="149"/>
      <c r="E508" s="149"/>
      <c r="F508" s="149"/>
      <c r="G508" s="149"/>
      <c r="H508" s="149"/>
      <c r="I508" s="149"/>
      <c r="J508" s="149"/>
      <c r="K508" s="149"/>
      <c r="L508" s="149"/>
      <c r="M508" s="149"/>
      <c r="N508" s="149"/>
      <c r="O508" s="149"/>
      <c r="P508" s="149"/>
      <c r="Q508" s="149"/>
      <c r="R508" s="149"/>
      <c r="S508" s="149"/>
      <c r="T508" s="149"/>
      <c r="U508" s="149"/>
      <c r="V508" s="149"/>
      <c r="W508" s="149"/>
      <c r="X508" s="149"/>
      <c r="Y508" s="149"/>
      <c r="Z508" s="149"/>
    </row>
    <row r="509" spans="1:26" ht="13.5" customHeight="1">
      <c r="A509" s="149"/>
      <c r="B509" s="149"/>
      <c r="C509" s="149"/>
      <c r="D509" s="149"/>
      <c r="E509" s="149"/>
      <c r="F509" s="149"/>
      <c r="G509" s="149"/>
      <c r="H509" s="149"/>
      <c r="I509" s="149"/>
      <c r="J509" s="149"/>
      <c r="K509" s="149"/>
      <c r="L509" s="149"/>
      <c r="M509" s="149"/>
      <c r="N509" s="149"/>
      <c r="O509" s="149"/>
      <c r="P509" s="149"/>
      <c r="Q509" s="149"/>
      <c r="R509" s="149"/>
      <c r="S509" s="149"/>
      <c r="T509" s="149"/>
      <c r="U509" s="149"/>
      <c r="V509" s="149"/>
      <c r="W509" s="149"/>
      <c r="X509" s="149"/>
      <c r="Y509" s="149"/>
      <c r="Z509" s="149"/>
    </row>
    <row r="510" spans="1:26" ht="13.5" customHeight="1">
      <c r="A510" s="149"/>
      <c r="B510" s="149"/>
      <c r="C510" s="149"/>
      <c r="D510" s="149"/>
      <c r="E510" s="149"/>
      <c r="F510" s="149"/>
      <c r="G510" s="149"/>
      <c r="H510" s="149"/>
      <c r="I510" s="149"/>
      <c r="J510" s="149"/>
      <c r="K510" s="149"/>
      <c r="L510" s="149"/>
      <c r="M510" s="149"/>
      <c r="N510" s="149"/>
      <c r="O510" s="149"/>
      <c r="P510" s="149"/>
      <c r="Q510" s="149"/>
      <c r="R510" s="149"/>
      <c r="S510" s="149"/>
      <c r="T510" s="149"/>
      <c r="U510" s="149"/>
      <c r="V510" s="149"/>
      <c r="W510" s="149"/>
      <c r="X510" s="149"/>
      <c r="Y510" s="149"/>
      <c r="Z510" s="149"/>
    </row>
    <row r="511" spans="1:26" ht="13.5" customHeight="1">
      <c r="A511" s="149"/>
      <c r="B511" s="149"/>
      <c r="C511" s="149"/>
      <c r="D511" s="149"/>
      <c r="E511" s="149"/>
      <c r="F511" s="149"/>
      <c r="G511" s="149"/>
      <c r="H511" s="149"/>
      <c r="I511" s="149"/>
      <c r="J511" s="149"/>
      <c r="K511" s="149"/>
      <c r="L511" s="149"/>
      <c r="M511" s="149"/>
      <c r="N511" s="149"/>
      <c r="O511" s="149"/>
      <c r="P511" s="149"/>
      <c r="Q511" s="149"/>
      <c r="R511" s="149"/>
      <c r="S511" s="149"/>
      <c r="T511" s="149"/>
      <c r="U511" s="149"/>
      <c r="V511" s="149"/>
      <c r="W511" s="149"/>
      <c r="X511" s="149"/>
      <c r="Y511" s="149"/>
      <c r="Z511" s="149"/>
    </row>
    <row r="512" spans="1:26" ht="13.5" customHeight="1">
      <c r="A512" s="149"/>
      <c r="B512" s="149"/>
      <c r="C512" s="149"/>
      <c r="D512" s="149"/>
      <c r="E512" s="149"/>
      <c r="F512" s="149"/>
      <c r="G512" s="149"/>
      <c r="H512" s="149"/>
      <c r="I512" s="149"/>
      <c r="J512" s="149"/>
      <c r="K512" s="149"/>
      <c r="L512" s="149"/>
      <c r="M512" s="149"/>
      <c r="N512" s="149"/>
      <c r="O512" s="149"/>
      <c r="P512" s="149"/>
      <c r="Q512" s="149"/>
      <c r="R512" s="149"/>
      <c r="S512" s="149"/>
      <c r="T512" s="149"/>
      <c r="U512" s="149"/>
      <c r="V512" s="149"/>
      <c r="W512" s="149"/>
      <c r="X512" s="149"/>
      <c r="Y512" s="149"/>
      <c r="Z512" s="149"/>
    </row>
    <row r="513" spans="1:26" ht="13.5" customHeight="1">
      <c r="A513" s="149"/>
      <c r="B513" s="149"/>
      <c r="C513" s="149"/>
      <c r="D513" s="149"/>
      <c r="E513" s="149"/>
      <c r="F513" s="149"/>
      <c r="G513" s="149"/>
      <c r="H513" s="149"/>
      <c r="I513" s="149"/>
      <c r="J513" s="149"/>
      <c r="K513" s="149"/>
      <c r="L513" s="149"/>
      <c r="M513" s="149"/>
      <c r="N513" s="149"/>
      <c r="O513" s="149"/>
      <c r="P513" s="149"/>
      <c r="Q513" s="149"/>
      <c r="R513" s="149"/>
      <c r="S513" s="149"/>
      <c r="T513" s="149"/>
      <c r="U513" s="149"/>
      <c r="V513" s="149"/>
      <c r="W513" s="149"/>
      <c r="X513" s="149"/>
      <c r="Y513" s="149"/>
      <c r="Z513" s="149"/>
    </row>
    <row r="514" spans="1:26" ht="13.5" customHeight="1">
      <c r="A514" s="149"/>
      <c r="B514" s="149"/>
      <c r="C514" s="149"/>
      <c r="D514" s="149"/>
      <c r="E514" s="149"/>
      <c r="F514" s="149"/>
      <c r="G514" s="149"/>
      <c r="H514" s="149"/>
      <c r="I514" s="149"/>
      <c r="J514" s="149"/>
      <c r="K514" s="149"/>
      <c r="L514" s="149"/>
      <c r="M514" s="149"/>
      <c r="N514" s="149"/>
      <c r="O514" s="149"/>
      <c r="P514" s="149"/>
      <c r="Q514" s="149"/>
      <c r="R514" s="149"/>
      <c r="S514" s="149"/>
      <c r="T514" s="149"/>
      <c r="U514" s="149"/>
      <c r="V514" s="149"/>
      <c r="W514" s="149"/>
      <c r="X514" s="149"/>
      <c r="Y514" s="149"/>
      <c r="Z514" s="149"/>
    </row>
    <row r="515" spans="1:26" ht="13.5" customHeight="1">
      <c r="A515" s="149"/>
      <c r="B515" s="149"/>
      <c r="C515" s="149"/>
      <c r="D515" s="149"/>
      <c r="E515" s="149"/>
      <c r="F515" s="149"/>
      <c r="G515" s="149"/>
      <c r="H515" s="149"/>
      <c r="I515" s="149"/>
      <c r="J515" s="149"/>
      <c r="K515" s="149"/>
      <c r="L515" s="149"/>
      <c r="M515" s="149"/>
      <c r="N515" s="149"/>
      <c r="O515" s="149"/>
      <c r="P515" s="149"/>
      <c r="Q515" s="149"/>
      <c r="R515" s="149"/>
      <c r="S515" s="149"/>
      <c r="T515" s="149"/>
      <c r="U515" s="149"/>
      <c r="V515" s="149"/>
      <c r="W515" s="149"/>
      <c r="X515" s="149"/>
      <c r="Y515" s="149"/>
      <c r="Z515" s="149"/>
    </row>
    <row r="516" spans="1:26" ht="13.5" customHeight="1">
      <c r="A516" s="149"/>
      <c r="B516" s="149"/>
      <c r="C516" s="149"/>
      <c r="D516" s="149"/>
      <c r="E516" s="149"/>
      <c r="F516" s="149"/>
      <c r="G516" s="149"/>
      <c r="H516" s="149"/>
      <c r="I516" s="149"/>
      <c r="J516" s="149"/>
      <c r="K516" s="149"/>
      <c r="L516" s="149"/>
      <c r="M516" s="149"/>
      <c r="N516" s="149"/>
      <c r="O516" s="149"/>
      <c r="P516" s="149"/>
      <c r="Q516" s="149"/>
      <c r="R516" s="149"/>
      <c r="S516" s="149"/>
      <c r="T516" s="149"/>
      <c r="U516" s="149"/>
      <c r="V516" s="149"/>
      <c r="W516" s="149"/>
      <c r="X516" s="149"/>
      <c r="Y516" s="149"/>
      <c r="Z516" s="149"/>
    </row>
    <row r="517" spans="1:26" ht="13.5" customHeight="1">
      <c r="A517" s="149"/>
      <c r="B517" s="149"/>
      <c r="C517" s="149"/>
      <c r="D517" s="149"/>
      <c r="E517" s="149"/>
      <c r="F517" s="149"/>
      <c r="G517" s="149"/>
      <c r="H517" s="149"/>
      <c r="I517" s="149"/>
      <c r="J517" s="149"/>
      <c r="K517" s="149"/>
      <c r="L517" s="149"/>
      <c r="M517" s="149"/>
      <c r="N517" s="149"/>
      <c r="O517" s="149"/>
      <c r="P517" s="149"/>
      <c r="Q517" s="149"/>
      <c r="R517" s="149"/>
      <c r="S517" s="149"/>
      <c r="T517" s="149"/>
      <c r="U517" s="149"/>
      <c r="V517" s="149"/>
      <c r="W517" s="149"/>
      <c r="X517" s="149"/>
      <c r="Y517" s="149"/>
      <c r="Z517" s="149"/>
    </row>
    <row r="518" spans="1:26" ht="13.5" customHeight="1">
      <c r="A518" s="149"/>
      <c r="B518" s="149"/>
      <c r="C518" s="149"/>
      <c r="D518" s="149"/>
      <c r="E518" s="149"/>
      <c r="F518" s="149"/>
      <c r="G518" s="149"/>
      <c r="H518" s="149"/>
      <c r="I518" s="149"/>
      <c r="J518" s="149"/>
      <c r="K518" s="149"/>
      <c r="L518" s="149"/>
      <c r="M518" s="149"/>
      <c r="N518" s="149"/>
      <c r="O518" s="149"/>
      <c r="P518" s="149"/>
      <c r="Q518" s="149"/>
      <c r="R518" s="149"/>
      <c r="S518" s="149"/>
      <c r="T518" s="149"/>
      <c r="U518" s="149"/>
      <c r="V518" s="149"/>
      <c r="W518" s="149"/>
      <c r="X518" s="149"/>
      <c r="Y518" s="149"/>
      <c r="Z518" s="149"/>
    </row>
    <row r="519" spans="1:26" ht="13.5" customHeight="1">
      <c r="A519" s="149"/>
      <c r="B519" s="149"/>
      <c r="C519" s="149"/>
      <c r="D519" s="149"/>
      <c r="E519" s="149"/>
      <c r="F519" s="149"/>
      <c r="G519" s="149"/>
      <c r="H519" s="149"/>
      <c r="I519" s="149"/>
      <c r="J519" s="149"/>
      <c r="K519" s="149"/>
      <c r="L519" s="149"/>
      <c r="M519" s="149"/>
      <c r="N519" s="149"/>
      <c r="O519" s="149"/>
      <c r="P519" s="149"/>
      <c r="Q519" s="149"/>
      <c r="R519" s="149"/>
      <c r="S519" s="149"/>
      <c r="T519" s="149"/>
      <c r="U519" s="149"/>
      <c r="V519" s="149"/>
      <c r="W519" s="149"/>
      <c r="X519" s="149"/>
      <c r="Y519" s="149"/>
      <c r="Z519" s="149"/>
    </row>
    <row r="520" spans="1:26" ht="13.5" customHeight="1">
      <c r="A520" s="149"/>
      <c r="B520" s="149"/>
      <c r="C520" s="149"/>
      <c r="D520" s="149"/>
      <c r="E520" s="149"/>
      <c r="F520" s="149"/>
      <c r="G520" s="149"/>
      <c r="H520" s="149"/>
      <c r="I520" s="149"/>
      <c r="J520" s="149"/>
      <c r="K520" s="149"/>
      <c r="L520" s="149"/>
      <c r="M520" s="149"/>
      <c r="N520" s="149"/>
      <c r="O520" s="149"/>
      <c r="P520" s="149"/>
      <c r="Q520" s="149"/>
      <c r="R520" s="149"/>
      <c r="S520" s="149"/>
      <c r="T520" s="149"/>
      <c r="U520" s="149"/>
      <c r="V520" s="149"/>
      <c r="W520" s="149"/>
      <c r="X520" s="149"/>
      <c r="Y520" s="149"/>
      <c r="Z520" s="149"/>
    </row>
    <row r="521" spans="1:26" ht="13.5" customHeight="1">
      <c r="A521" s="149"/>
      <c r="B521" s="149"/>
      <c r="C521" s="149"/>
      <c r="D521" s="149"/>
      <c r="E521" s="149"/>
      <c r="F521" s="149"/>
      <c r="G521" s="149"/>
      <c r="H521" s="149"/>
      <c r="I521" s="149"/>
      <c r="J521" s="149"/>
      <c r="K521" s="149"/>
      <c r="L521" s="149"/>
      <c r="M521" s="149"/>
      <c r="N521" s="149"/>
      <c r="O521" s="149"/>
      <c r="P521" s="149"/>
      <c r="Q521" s="149"/>
      <c r="R521" s="149"/>
      <c r="S521" s="149"/>
      <c r="T521" s="149"/>
      <c r="U521" s="149"/>
      <c r="V521" s="149"/>
      <c r="W521" s="149"/>
      <c r="X521" s="149"/>
      <c r="Y521" s="149"/>
      <c r="Z521" s="149"/>
    </row>
    <row r="522" spans="1:26" ht="13.5" customHeight="1">
      <c r="A522" s="149"/>
      <c r="B522" s="149"/>
      <c r="C522" s="149"/>
      <c r="D522" s="149"/>
      <c r="E522" s="149"/>
      <c r="F522" s="149"/>
      <c r="G522" s="149"/>
      <c r="H522" s="149"/>
      <c r="I522" s="149"/>
      <c r="J522" s="149"/>
      <c r="K522" s="149"/>
      <c r="L522" s="149"/>
      <c r="M522" s="149"/>
      <c r="N522" s="149"/>
      <c r="O522" s="149"/>
      <c r="P522" s="149"/>
      <c r="Q522" s="149"/>
      <c r="R522" s="149"/>
      <c r="S522" s="149"/>
      <c r="T522" s="149"/>
      <c r="U522" s="149"/>
      <c r="V522" s="149"/>
      <c r="W522" s="149"/>
      <c r="X522" s="149"/>
      <c r="Y522" s="149"/>
      <c r="Z522" s="149"/>
    </row>
    <row r="523" spans="1:26" ht="13.5" customHeight="1">
      <c r="A523" s="149"/>
      <c r="B523" s="149"/>
      <c r="C523" s="149"/>
      <c r="D523" s="149"/>
      <c r="E523" s="149"/>
      <c r="F523" s="149"/>
      <c r="G523" s="149"/>
      <c r="H523" s="149"/>
      <c r="I523" s="149"/>
      <c r="J523" s="149"/>
      <c r="K523" s="149"/>
      <c r="L523" s="149"/>
      <c r="M523" s="149"/>
      <c r="N523" s="149"/>
      <c r="O523" s="149"/>
      <c r="P523" s="149"/>
      <c r="Q523" s="149"/>
      <c r="R523" s="149"/>
      <c r="S523" s="149"/>
      <c r="T523" s="149"/>
      <c r="U523" s="149"/>
      <c r="V523" s="149"/>
      <c r="W523" s="149"/>
      <c r="X523" s="149"/>
      <c r="Y523" s="149"/>
      <c r="Z523" s="149"/>
    </row>
    <row r="524" spans="1:26" ht="13.5" customHeight="1">
      <c r="A524" s="149"/>
      <c r="B524" s="149"/>
      <c r="C524" s="149"/>
      <c r="D524" s="149"/>
      <c r="E524" s="149"/>
      <c r="F524" s="149"/>
      <c r="G524" s="149"/>
      <c r="H524" s="149"/>
      <c r="I524" s="149"/>
      <c r="J524" s="149"/>
      <c r="K524" s="149"/>
      <c r="L524" s="149"/>
      <c r="M524" s="149"/>
      <c r="N524" s="149"/>
      <c r="O524" s="149"/>
      <c r="P524" s="149"/>
      <c r="Q524" s="149"/>
      <c r="R524" s="149"/>
      <c r="S524" s="149"/>
      <c r="T524" s="149"/>
      <c r="U524" s="149"/>
      <c r="V524" s="149"/>
      <c r="W524" s="149"/>
      <c r="X524" s="149"/>
      <c r="Y524" s="149"/>
      <c r="Z524" s="149"/>
    </row>
    <row r="525" spans="1:26" ht="13.5" customHeight="1">
      <c r="A525" s="149"/>
      <c r="B525" s="149"/>
      <c r="C525" s="149"/>
      <c r="D525" s="149"/>
      <c r="E525" s="149"/>
      <c r="F525" s="149"/>
      <c r="G525" s="149"/>
      <c r="H525" s="149"/>
      <c r="I525" s="149"/>
      <c r="J525" s="149"/>
      <c r="K525" s="149"/>
      <c r="L525" s="149"/>
      <c r="M525" s="149"/>
      <c r="N525" s="149"/>
      <c r="O525" s="149"/>
      <c r="P525" s="149"/>
      <c r="Q525" s="149"/>
      <c r="R525" s="149"/>
      <c r="S525" s="149"/>
      <c r="T525" s="149"/>
      <c r="U525" s="149"/>
      <c r="V525" s="149"/>
      <c r="W525" s="149"/>
      <c r="X525" s="149"/>
      <c r="Y525" s="149"/>
      <c r="Z525" s="149"/>
    </row>
    <row r="526" spans="1:26" ht="13.5" customHeight="1">
      <c r="A526" s="149"/>
      <c r="B526" s="149"/>
      <c r="C526" s="149"/>
      <c r="D526" s="149"/>
      <c r="E526" s="149"/>
      <c r="F526" s="149"/>
      <c r="G526" s="149"/>
      <c r="H526" s="149"/>
      <c r="I526" s="149"/>
      <c r="J526" s="149"/>
      <c r="K526" s="149"/>
      <c r="L526" s="149"/>
      <c r="M526" s="149"/>
      <c r="N526" s="149"/>
      <c r="O526" s="149"/>
      <c r="P526" s="149"/>
      <c r="Q526" s="149"/>
      <c r="R526" s="149"/>
      <c r="S526" s="149"/>
      <c r="T526" s="149"/>
      <c r="U526" s="149"/>
      <c r="V526" s="149"/>
      <c r="W526" s="149"/>
      <c r="X526" s="149"/>
      <c r="Y526" s="149"/>
      <c r="Z526" s="149"/>
    </row>
    <row r="527" spans="1:26" ht="13.5" customHeight="1">
      <c r="A527" s="149"/>
      <c r="B527" s="149"/>
      <c r="C527" s="149"/>
      <c r="D527" s="149"/>
      <c r="E527" s="149"/>
      <c r="F527" s="149"/>
      <c r="G527" s="149"/>
      <c r="H527" s="149"/>
      <c r="I527" s="149"/>
      <c r="J527" s="149"/>
      <c r="K527" s="149"/>
      <c r="L527" s="149"/>
      <c r="M527" s="149"/>
      <c r="N527" s="149"/>
      <c r="O527" s="149"/>
      <c r="P527" s="149"/>
      <c r="Q527" s="149"/>
      <c r="R527" s="149"/>
      <c r="S527" s="149"/>
      <c r="T527" s="149"/>
      <c r="U527" s="149"/>
      <c r="V527" s="149"/>
      <c r="W527" s="149"/>
      <c r="X527" s="149"/>
      <c r="Y527" s="149"/>
      <c r="Z527" s="149"/>
    </row>
    <row r="528" spans="1:26" ht="13.5" customHeight="1">
      <c r="A528" s="149"/>
      <c r="B528" s="149"/>
      <c r="C528" s="149"/>
      <c r="D528" s="149"/>
      <c r="E528" s="149"/>
      <c r="F528" s="149"/>
      <c r="G528" s="149"/>
      <c r="H528" s="149"/>
      <c r="I528" s="149"/>
      <c r="J528" s="149"/>
      <c r="K528" s="149"/>
      <c r="L528" s="149"/>
      <c r="M528" s="149"/>
      <c r="N528" s="149"/>
      <c r="O528" s="149"/>
      <c r="P528" s="149"/>
      <c r="Q528" s="149"/>
      <c r="R528" s="149"/>
      <c r="S528" s="149"/>
      <c r="T528" s="149"/>
      <c r="U528" s="149"/>
      <c r="V528" s="149"/>
      <c r="W528" s="149"/>
      <c r="X528" s="149"/>
      <c r="Y528" s="149"/>
      <c r="Z528" s="149"/>
    </row>
    <row r="529" spans="1:26" ht="13.5" customHeight="1">
      <c r="A529" s="149"/>
      <c r="B529" s="149"/>
      <c r="C529" s="149"/>
      <c r="D529" s="149"/>
      <c r="E529" s="149"/>
      <c r="F529" s="149"/>
      <c r="G529" s="149"/>
      <c r="H529" s="149"/>
      <c r="I529" s="149"/>
      <c r="J529" s="149"/>
      <c r="K529" s="149"/>
      <c r="L529" s="149"/>
      <c r="M529" s="149"/>
      <c r="N529" s="149"/>
      <c r="O529" s="149"/>
      <c r="P529" s="149"/>
      <c r="Q529" s="149"/>
      <c r="R529" s="149"/>
      <c r="S529" s="149"/>
      <c r="T529" s="149"/>
      <c r="U529" s="149"/>
      <c r="V529" s="149"/>
      <c r="W529" s="149"/>
      <c r="X529" s="149"/>
      <c r="Y529" s="149"/>
      <c r="Z529" s="149"/>
    </row>
    <row r="530" spans="1:26" ht="13.5" customHeight="1">
      <c r="A530" s="149"/>
      <c r="B530" s="149"/>
      <c r="C530" s="149"/>
      <c r="D530" s="149"/>
      <c r="E530" s="149"/>
      <c r="F530" s="149"/>
      <c r="G530" s="149"/>
      <c r="H530" s="149"/>
      <c r="I530" s="149"/>
      <c r="J530" s="149"/>
      <c r="K530" s="149"/>
      <c r="L530" s="149"/>
      <c r="M530" s="149"/>
      <c r="N530" s="149"/>
      <c r="O530" s="149"/>
      <c r="P530" s="149"/>
      <c r="Q530" s="149"/>
      <c r="R530" s="149"/>
      <c r="S530" s="149"/>
      <c r="T530" s="149"/>
      <c r="U530" s="149"/>
      <c r="V530" s="149"/>
      <c r="W530" s="149"/>
      <c r="X530" s="149"/>
      <c r="Y530" s="149"/>
      <c r="Z530" s="149"/>
    </row>
    <row r="531" spans="1:26" ht="13.5" customHeight="1">
      <c r="A531" s="149"/>
      <c r="B531" s="149"/>
      <c r="C531" s="149"/>
      <c r="D531" s="149"/>
      <c r="E531" s="149"/>
      <c r="F531" s="149"/>
      <c r="G531" s="149"/>
      <c r="H531" s="149"/>
      <c r="I531" s="149"/>
      <c r="J531" s="149"/>
      <c r="K531" s="149"/>
      <c r="L531" s="149"/>
      <c r="M531" s="149"/>
      <c r="N531" s="149"/>
      <c r="O531" s="149"/>
      <c r="P531" s="149"/>
      <c r="Q531" s="149"/>
      <c r="R531" s="149"/>
      <c r="S531" s="149"/>
      <c r="T531" s="149"/>
      <c r="U531" s="149"/>
      <c r="V531" s="149"/>
      <c r="W531" s="149"/>
      <c r="X531" s="149"/>
      <c r="Y531" s="149"/>
      <c r="Z531" s="149"/>
    </row>
    <row r="532" spans="1:26" ht="13.5" customHeight="1">
      <c r="A532" s="149"/>
      <c r="B532" s="149"/>
      <c r="C532" s="149"/>
      <c r="D532" s="149"/>
      <c r="E532" s="149"/>
      <c r="F532" s="149"/>
      <c r="G532" s="149"/>
      <c r="H532" s="149"/>
      <c r="I532" s="149"/>
      <c r="J532" s="149"/>
      <c r="K532" s="149"/>
      <c r="L532" s="149"/>
      <c r="M532" s="149"/>
      <c r="N532" s="149"/>
      <c r="O532" s="149"/>
      <c r="P532" s="149"/>
      <c r="Q532" s="149"/>
      <c r="R532" s="149"/>
      <c r="S532" s="149"/>
      <c r="T532" s="149"/>
      <c r="U532" s="149"/>
      <c r="V532" s="149"/>
      <c r="W532" s="149"/>
      <c r="X532" s="149"/>
      <c r="Y532" s="149"/>
      <c r="Z532" s="149"/>
    </row>
    <row r="533" spans="1:26" ht="13.5" customHeight="1">
      <c r="A533" s="149"/>
      <c r="B533" s="149"/>
      <c r="C533" s="149"/>
      <c r="D533" s="149"/>
      <c r="E533" s="149"/>
      <c r="F533" s="149"/>
      <c r="G533" s="149"/>
      <c r="H533" s="149"/>
      <c r="I533" s="149"/>
      <c r="J533" s="149"/>
      <c r="K533" s="149"/>
      <c r="L533" s="149"/>
      <c r="M533" s="149"/>
      <c r="N533" s="149"/>
      <c r="O533" s="149"/>
      <c r="P533" s="149"/>
      <c r="Q533" s="149"/>
      <c r="R533" s="149"/>
      <c r="S533" s="149"/>
      <c r="T533" s="149"/>
      <c r="U533" s="149"/>
      <c r="V533" s="149"/>
      <c r="W533" s="149"/>
      <c r="X533" s="149"/>
      <c r="Y533" s="149"/>
      <c r="Z533" s="149"/>
    </row>
    <row r="534" spans="1:26" ht="13.5" customHeight="1">
      <c r="A534" s="149"/>
      <c r="B534" s="149"/>
      <c r="C534" s="149"/>
      <c r="D534" s="149"/>
      <c r="E534" s="149"/>
      <c r="F534" s="149"/>
      <c r="G534" s="149"/>
      <c r="H534" s="149"/>
      <c r="I534" s="149"/>
      <c r="J534" s="149"/>
      <c r="K534" s="149"/>
      <c r="L534" s="149"/>
      <c r="M534" s="149"/>
      <c r="N534" s="149"/>
      <c r="O534" s="149"/>
      <c r="P534" s="149"/>
      <c r="Q534" s="149"/>
      <c r="R534" s="149"/>
      <c r="S534" s="149"/>
      <c r="T534" s="149"/>
      <c r="U534" s="149"/>
      <c r="V534" s="149"/>
      <c r="W534" s="149"/>
      <c r="X534" s="149"/>
      <c r="Y534" s="149"/>
      <c r="Z534" s="149"/>
    </row>
    <row r="535" spans="1:26" ht="13.5" customHeight="1">
      <c r="A535" s="149"/>
      <c r="B535" s="149"/>
      <c r="C535" s="149"/>
      <c r="D535" s="149"/>
      <c r="E535" s="149"/>
      <c r="F535" s="149"/>
      <c r="G535" s="149"/>
      <c r="H535" s="149"/>
      <c r="I535" s="149"/>
      <c r="J535" s="149"/>
      <c r="K535" s="149"/>
      <c r="L535" s="149"/>
      <c r="M535" s="149"/>
      <c r="N535" s="149"/>
      <c r="O535" s="149"/>
      <c r="P535" s="149"/>
      <c r="Q535" s="149"/>
      <c r="R535" s="149"/>
      <c r="S535" s="149"/>
      <c r="T535" s="149"/>
      <c r="U535" s="149"/>
      <c r="V535" s="149"/>
      <c r="W535" s="149"/>
      <c r="X535" s="149"/>
      <c r="Y535" s="149"/>
      <c r="Z535" s="149"/>
    </row>
    <row r="536" spans="1:26" ht="13.5" customHeight="1">
      <c r="A536" s="149"/>
      <c r="B536" s="149"/>
      <c r="C536" s="149"/>
      <c r="D536" s="149"/>
      <c r="E536" s="149"/>
      <c r="F536" s="149"/>
      <c r="G536" s="149"/>
      <c r="H536" s="149"/>
      <c r="I536" s="149"/>
      <c r="J536" s="149"/>
      <c r="K536" s="149"/>
      <c r="L536" s="149"/>
      <c r="M536" s="149"/>
      <c r="N536" s="149"/>
      <c r="O536" s="149"/>
      <c r="P536" s="149"/>
      <c r="Q536" s="149"/>
      <c r="R536" s="149"/>
      <c r="S536" s="149"/>
      <c r="T536" s="149"/>
      <c r="U536" s="149"/>
      <c r="V536" s="149"/>
      <c r="W536" s="149"/>
      <c r="X536" s="149"/>
      <c r="Y536" s="149"/>
      <c r="Z536" s="149"/>
    </row>
    <row r="537" spans="1:26" ht="13.5" customHeight="1">
      <c r="A537" s="149"/>
      <c r="B537" s="149"/>
      <c r="C537" s="149"/>
      <c r="D537" s="149"/>
      <c r="E537" s="149"/>
      <c r="F537" s="149"/>
      <c r="G537" s="149"/>
      <c r="H537" s="149"/>
      <c r="I537" s="149"/>
      <c r="J537" s="149"/>
      <c r="K537" s="149"/>
      <c r="L537" s="149"/>
      <c r="M537" s="149"/>
      <c r="N537" s="149"/>
      <c r="O537" s="149"/>
      <c r="P537" s="149"/>
      <c r="Q537" s="149"/>
      <c r="R537" s="149"/>
      <c r="S537" s="149"/>
      <c r="T537" s="149"/>
      <c r="U537" s="149"/>
      <c r="V537" s="149"/>
      <c r="W537" s="149"/>
      <c r="X537" s="149"/>
      <c r="Y537" s="149"/>
      <c r="Z537" s="149"/>
    </row>
    <row r="538" spans="1:26" ht="13.5" customHeight="1">
      <c r="A538" s="149"/>
      <c r="B538" s="149"/>
      <c r="C538" s="149"/>
      <c r="D538" s="149"/>
      <c r="E538" s="149"/>
      <c r="F538" s="149"/>
      <c r="G538" s="149"/>
      <c r="H538" s="149"/>
      <c r="I538" s="149"/>
      <c r="J538" s="149"/>
      <c r="K538" s="149"/>
      <c r="L538" s="149"/>
      <c r="M538" s="149"/>
      <c r="N538" s="149"/>
      <c r="O538" s="149"/>
      <c r="P538" s="149"/>
      <c r="Q538" s="149"/>
      <c r="R538" s="149"/>
      <c r="S538" s="149"/>
      <c r="T538" s="149"/>
      <c r="U538" s="149"/>
      <c r="V538" s="149"/>
      <c r="W538" s="149"/>
      <c r="X538" s="149"/>
      <c r="Y538" s="149"/>
      <c r="Z538" s="149"/>
    </row>
    <row r="539" spans="1:26" ht="13.5" customHeight="1">
      <c r="A539" s="149"/>
      <c r="B539" s="149"/>
      <c r="C539" s="149"/>
      <c r="D539" s="149"/>
      <c r="E539" s="149"/>
      <c r="F539" s="149"/>
      <c r="G539" s="149"/>
      <c r="H539" s="149"/>
      <c r="I539" s="149"/>
      <c r="J539" s="149"/>
      <c r="K539" s="149"/>
      <c r="L539" s="149"/>
      <c r="M539" s="149"/>
      <c r="N539" s="149"/>
      <c r="O539" s="149"/>
      <c r="P539" s="149"/>
      <c r="Q539" s="149"/>
      <c r="R539" s="149"/>
      <c r="S539" s="149"/>
      <c r="T539" s="149"/>
      <c r="U539" s="149"/>
      <c r="V539" s="149"/>
      <c r="W539" s="149"/>
      <c r="X539" s="149"/>
      <c r="Y539" s="149"/>
      <c r="Z539" s="149"/>
    </row>
    <row r="540" spans="1:26" ht="13.5" customHeight="1">
      <c r="A540" s="149"/>
      <c r="B540" s="149"/>
      <c r="C540" s="149"/>
      <c r="D540" s="149"/>
      <c r="E540" s="149"/>
      <c r="F540" s="149"/>
      <c r="G540" s="149"/>
      <c r="H540" s="149"/>
      <c r="I540" s="149"/>
      <c r="J540" s="149"/>
      <c r="K540" s="149"/>
      <c r="L540" s="149"/>
      <c r="M540" s="149"/>
      <c r="N540" s="149"/>
      <c r="O540" s="149"/>
      <c r="P540" s="149"/>
      <c r="Q540" s="149"/>
      <c r="R540" s="149"/>
      <c r="S540" s="149"/>
      <c r="T540" s="149"/>
      <c r="U540" s="149"/>
      <c r="V540" s="149"/>
      <c r="W540" s="149"/>
      <c r="X540" s="149"/>
      <c r="Y540" s="149"/>
      <c r="Z540" s="149"/>
    </row>
    <row r="541" spans="1:26" ht="13.5" customHeight="1">
      <c r="A541" s="149"/>
      <c r="B541" s="149"/>
      <c r="C541" s="149"/>
      <c r="D541" s="149"/>
      <c r="E541" s="149"/>
      <c r="F541" s="149"/>
      <c r="G541" s="149"/>
      <c r="H541" s="149"/>
      <c r="I541" s="149"/>
      <c r="J541" s="149"/>
      <c r="K541" s="149"/>
      <c r="L541" s="149"/>
      <c r="M541" s="149"/>
      <c r="N541" s="149"/>
      <c r="O541" s="149"/>
      <c r="P541" s="149"/>
      <c r="Q541" s="149"/>
      <c r="R541" s="149"/>
      <c r="S541" s="149"/>
      <c r="T541" s="149"/>
      <c r="U541" s="149"/>
      <c r="V541" s="149"/>
      <c r="W541" s="149"/>
      <c r="X541" s="149"/>
      <c r="Y541" s="149"/>
      <c r="Z541" s="149"/>
    </row>
    <row r="542" spans="1:26" ht="13.5" customHeight="1">
      <c r="A542" s="149"/>
      <c r="B542" s="149"/>
      <c r="C542" s="149"/>
      <c r="D542" s="149"/>
      <c r="E542" s="149"/>
      <c r="F542" s="149"/>
      <c r="G542" s="149"/>
      <c r="H542" s="149"/>
      <c r="I542" s="149"/>
      <c r="J542" s="149"/>
      <c r="K542" s="149"/>
      <c r="L542" s="149"/>
      <c r="M542" s="149"/>
      <c r="N542" s="149"/>
      <c r="O542" s="149"/>
      <c r="P542" s="149"/>
      <c r="Q542" s="149"/>
      <c r="R542" s="149"/>
      <c r="S542" s="149"/>
      <c r="T542" s="149"/>
      <c r="U542" s="149"/>
      <c r="V542" s="149"/>
      <c r="W542" s="149"/>
      <c r="X542" s="149"/>
      <c r="Y542" s="149"/>
      <c r="Z542" s="149"/>
    </row>
    <row r="543" spans="1:26" ht="13.5" customHeight="1">
      <c r="A543" s="149"/>
      <c r="B543" s="149"/>
      <c r="C543" s="149"/>
      <c r="D543" s="149"/>
      <c r="E543" s="149"/>
      <c r="F543" s="149"/>
      <c r="G543" s="149"/>
      <c r="H543" s="149"/>
      <c r="I543" s="149"/>
      <c r="J543" s="149"/>
      <c r="K543" s="149"/>
      <c r="L543" s="149"/>
      <c r="M543" s="149"/>
      <c r="N543" s="149"/>
      <c r="O543" s="149"/>
      <c r="P543" s="149"/>
      <c r="Q543" s="149"/>
      <c r="R543" s="149"/>
      <c r="S543" s="149"/>
      <c r="T543" s="149"/>
      <c r="U543" s="149"/>
      <c r="V543" s="149"/>
      <c r="W543" s="149"/>
      <c r="X543" s="149"/>
      <c r="Y543" s="149"/>
      <c r="Z543" s="149"/>
    </row>
    <row r="544" spans="1:26" ht="13.5" customHeight="1">
      <c r="A544" s="149"/>
      <c r="B544" s="149"/>
      <c r="C544" s="149"/>
      <c r="D544" s="149"/>
      <c r="E544" s="149"/>
      <c r="F544" s="149"/>
      <c r="G544" s="149"/>
      <c r="H544" s="149"/>
      <c r="I544" s="149"/>
      <c r="J544" s="149"/>
      <c r="K544" s="149"/>
      <c r="L544" s="149"/>
      <c r="M544" s="149"/>
      <c r="N544" s="149"/>
      <c r="O544" s="149"/>
      <c r="P544" s="149"/>
      <c r="Q544" s="149"/>
      <c r="R544" s="149"/>
      <c r="S544" s="149"/>
      <c r="T544" s="149"/>
      <c r="U544" s="149"/>
      <c r="V544" s="149"/>
      <c r="W544" s="149"/>
      <c r="X544" s="149"/>
      <c r="Y544" s="149"/>
      <c r="Z544" s="149"/>
    </row>
    <row r="545" spans="1:26" ht="13.5" customHeight="1">
      <c r="A545" s="149"/>
      <c r="B545" s="149"/>
      <c r="C545" s="149"/>
      <c r="D545" s="149"/>
      <c r="E545" s="149"/>
      <c r="F545" s="149"/>
      <c r="G545" s="149"/>
      <c r="H545" s="149"/>
      <c r="I545" s="149"/>
      <c r="J545" s="149"/>
      <c r="K545" s="149"/>
      <c r="L545" s="149"/>
      <c r="M545" s="149"/>
      <c r="N545" s="149"/>
      <c r="O545" s="149"/>
      <c r="P545" s="149"/>
      <c r="Q545" s="149"/>
      <c r="R545" s="149"/>
      <c r="S545" s="149"/>
      <c r="T545" s="149"/>
      <c r="U545" s="149"/>
      <c r="V545" s="149"/>
      <c r="W545" s="149"/>
      <c r="X545" s="149"/>
      <c r="Y545" s="149"/>
      <c r="Z545" s="149"/>
    </row>
    <row r="546" spans="1:26" ht="13.5" customHeight="1">
      <c r="A546" s="149"/>
      <c r="B546" s="149"/>
      <c r="C546" s="149"/>
      <c r="D546" s="149"/>
      <c r="E546" s="149"/>
      <c r="F546" s="149"/>
      <c r="G546" s="149"/>
      <c r="H546" s="149"/>
      <c r="I546" s="149"/>
      <c r="J546" s="149"/>
      <c r="K546" s="149"/>
      <c r="L546" s="149"/>
      <c r="M546" s="149"/>
      <c r="N546" s="149"/>
      <c r="O546" s="149"/>
      <c r="P546" s="149"/>
      <c r="Q546" s="149"/>
      <c r="R546" s="149"/>
      <c r="S546" s="149"/>
      <c r="T546" s="149"/>
      <c r="U546" s="149"/>
      <c r="V546" s="149"/>
      <c r="W546" s="149"/>
      <c r="X546" s="149"/>
      <c r="Y546" s="149"/>
      <c r="Z546" s="149"/>
    </row>
    <row r="547" spans="1:26" ht="13.5" customHeight="1">
      <c r="A547" s="149"/>
      <c r="B547" s="149"/>
      <c r="C547" s="149"/>
      <c r="D547" s="149"/>
      <c r="E547" s="149"/>
      <c r="F547" s="149"/>
      <c r="G547" s="149"/>
      <c r="H547" s="149"/>
      <c r="I547" s="149"/>
      <c r="J547" s="149"/>
      <c r="K547" s="149"/>
      <c r="L547" s="149"/>
      <c r="M547" s="149"/>
      <c r="N547" s="149"/>
      <c r="O547" s="149"/>
      <c r="P547" s="149"/>
      <c r="Q547" s="149"/>
      <c r="R547" s="149"/>
      <c r="S547" s="149"/>
      <c r="T547" s="149"/>
      <c r="U547" s="149"/>
      <c r="V547" s="149"/>
      <c r="W547" s="149"/>
      <c r="X547" s="149"/>
      <c r="Y547" s="149"/>
      <c r="Z547" s="149"/>
    </row>
    <row r="548" spans="1:26" ht="13.5" customHeight="1">
      <c r="A548" s="149"/>
      <c r="B548" s="149"/>
      <c r="C548" s="149"/>
      <c r="D548" s="149"/>
      <c r="E548" s="149"/>
      <c r="F548" s="149"/>
      <c r="G548" s="149"/>
      <c r="H548" s="149"/>
      <c r="I548" s="149"/>
      <c r="J548" s="149"/>
      <c r="K548" s="149"/>
      <c r="L548" s="149"/>
      <c r="M548" s="149"/>
      <c r="N548" s="149"/>
      <c r="O548" s="149"/>
      <c r="P548" s="149"/>
      <c r="Q548" s="149"/>
      <c r="R548" s="149"/>
      <c r="S548" s="149"/>
      <c r="T548" s="149"/>
      <c r="U548" s="149"/>
      <c r="V548" s="149"/>
      <c r="W548" s="149"/>
      <c r="X548" s="149"/>
      <c r="Y548" s="149"/>
      <c r="Z548" s="149"/>
    </row>
    <row r="549" spans="1:26" ht="13.5" customHeight="1">
      <c r="A549" s="149"/>
      <c r="B549" s="149"/>
      <c r="C549" s="149"/>
      <c r="D549" s="149"/>
      <c r="E549" s="149"/>
      <c r="F549" s="149"/>
      <c r="G549" s="149"/>
      <c r="H549" s="149"/>
      <c r="I549" s="149"/>
      <c r="J549" s="149"/>
      <c r="K549" s="149"/>
      <c r="L549" s="149"/>
      <c r="M549" s="149"/>
      <c r="N549" s="149"/>
      <c r="O549" s="149"/>
      <c r="P549" s="149"/>
      <c r="Q549" s="149"/>
      <c r="R549" s="149"/>
      <c r="S549" s="149"/>
      <c r="T549" s="149"/>
      <c r="U549" s="149"/>
      <c r="V549" s="149"/>
      <c r="W549" s="149"/>
      <c r="X549" s="149"/>
      <c r="Y549" s="149"/>
      <c r="Z549" s="149"/>
    </row>
    <row r="550" spans="1:26" ht="13.5" customHeight="1">
      <c r="A550" s="149"/>
      <c r="B550" s="149"/>
      <c r="C550" s="149"/>
      <c r="D550" s="149"/>
      <c r="E550" s="149"/>
      <c r="F550" s="149"/>
      <c r="G550" s="149"/>
      <c r="H550" s="149"/>
      <c r="I550" s="149"/>
      <c r="J550" s="149"/>
      <c r="K550" s="149"/>
      <c r="L550" s="149"/>
      <c r="M550" s="149"/>
      <c r="N550" s="149"/>
      <c r="O550" s="149"/>
      <c r="P550" s="149"/>
      <c r="Q550" s="149"/>
      <c r="R550" s="149"/>
      <c r="S550" s="149"/>
      <c r="T550" s="149"/>
      <c r="U550" s="149"/>
      <c r="V550" s="149"/>
      <c r="W550" s="149"/>
      <c r="X550" s="149"/>
      <c r="Y550" s="149"/>
      <c r="Z550" s="149"/>
    </row>
    <row r="551" spans="1:26" ht="13.5" customHeight="1">
      <c r="A551" s="149"/>
      <c r="B551" s="149"/>
      <c r="C551" s="149"/>
      <c r="D551" s="149"/>
      <c r="E551" s="149"/>
      <c r="F551" s="149"/>
      <c r="G551" s="149"/>
      <c r="H551" s="149"/>
      <c r="I551" s="149"/>
      <c r="J551" s="149"/>
      <c r="K551" s="149"/>
      <c r="L551" s="149"/>
      <c r="M551" s="149"/>
      <c r="N551" s="149"/>
      <c r="O551" s="149"/>
      <c r="P551" s="149"/>
      <c r="Q551" s="149"/>
      <c r="R551" s="149"/>
      <c r="S551" s="149"/>
      <c r="T551" s="149"/>
      <c r="U551" s="149"/>
      <c r="V551" s="149"/>
      <c r="W551" s="149"/>
      <c r="X551" s="149"/>
      <c r="Y551" s="149"/>
      <c r="Z551" s="149"/>
    </row>
    <row r="552" spans="1:26" ht="13.5" customHeight="1">
      <c r="A552" s="149"/>
      <c r="B552" s="149"/>
      <c r="C552" s="149"/>
      <c r="D552" s="149"/>
      <c r="E552" s="149"/>
      <c r="F552" s="149"/>
      <c r="G552" s="149"/>
      <c r="H552" s="149"/>
      <c r="I552" s="149"/>
      <c r="J552" s="149"/>
      <c r="K552" s="149"/>
      <c r="L552" s="149"/>
      <c r="M552" s="149"/>
      <c r="N552" s="149"/>
      <c r="O552" s="149"/>
      <c r="P552" s="149"/>
      <c r="Q552" s="149"/>
      <c r="R552" s="149"/>
      <c r="S552" s="149"/>
      <c r="T552" s="149"/>
      <c r="U552" s="149"/>
      <c r="V552" s="149"/>
      <c r="W552" s="149"/>
      <c r="X552" s="149"/>
      <c r="Y552" s="149"/>
      <c r="Z552" s="149"/>
    </row>
    <row r="553" spans="1:26" ht="13.5" customHeight="1">
      <c r="A553" s="149"/>
      <c r="B553" s="149"/>
      <c r="C553" s="149"/>
      <c r="D553" s="149"/>
      <c r="E553" s="149"/>
      <c r="F553" s="149"/>
      <c r="G553" s="149"/>
      <c r="H553" s="149"/>
      <c r="I553" s="149"/>
      <c r="J553" s="149"/>
      <c r="K553" s="149"/>
      <c r="L553" s="149"/>
      <c r="M553" s="149"/>
      <c r="N553" s="149"/>
      <c r="O553" s="149"/>
      <c r="P553" s="149"/>
      <c r="Q553" s="149"/>
      <c r="R553" s="149"/>
      <c r="S553" s="149"/>
      <c r="T553" s="149"/>
      <c r="U553" s="149"/>
      <c r="V553" s="149"/>
      <c r="W553" s="149"/>
      <c r="X553" s="149"/>
      <c r="Y553" s="149"/>
      <c r="Z553" s="149"/>
    </row>
    <row r="554" spans="1:26" ht="13.5" customHeight="1">
      <c r="A554" s="149"/>
      <c r="B554" s="149"/>
      <c r="C554" s="149"/>
      <c r="D554" s="149"/>
      <c r="E554" s="149"/>
      <c r="F554" s="149"/>
      <c r="G554" s="149"/>
      <c r="H554" s="149"/>
      <c r="I554" s="149"/>
      <c r="J554" s="149"/>
      <c r="K554" s="149"/>
      <c r="L554" s="149"/>
      <c r="M554" s="149"/>
      <c r="N554" s="149"/>
      <c r="O554" s="149"/>
      <c r="P554" s="149"/>
      <c r="Q554" s="149"/>
      <c r="R554" s="149"/>
      <c r="S554" s="149"/>
      <c r="T554" s="149"/>
      <c r="U554" s="149"/>
      <c r="V554" s="149"/>
      <c r="W554" s="149"/>
      <c r="X554" s="149"/>
      <c r="Y554" s="149"/>
      <c r="Z554" s="149"/>
    </row>
    <row r="555" spans="1:26" ht="13.5" customHeight="1">
      <c r="A555" s="149"/>
      <c r="B555" s="149"/>
      <c r="C555" s="149"/>
      <c r="D555" s="149"/>
      <c r="E555" s="149"/>
      <c r="F555" s="149"/>
      <c r="G555" s="149"/>
      <c r="H555" s="149"/>
      <c r="I555" s="149"/>
      <c r="J555" s="149"/>
      <c r="K555" s="149"/>
      <c r="L555" s="149"/>
      <c r="M555" s="149"/>
      <c r="N555" s="149"/>
      <c r="O555" s="149"/>
      <c r="P555" s="149"/>
      <c r="Q555" s="149"/>
      <c r="R555" s="149"/>
      <c r="S555" s="149"/>
      <c r="T555" s="149"/>
      <c r="U555" s="149"/>
      <c r="V555" s="149"/>
      <c r="W555" s="149"/>
      <c r="X555" s="149"/>
      <c r="Y555" s="149"/>
      <c r="Z555" s="149"/>
    </row>
    <row r="556" spans="1:26" ht="13.5" customHeight="1">
      <c r="A556" s="149"/>
      <c r="B556" s="149"/>
      <c r="C556" s="149"/>
      <c r="D556" s="149"/>
      <c r="E556" s="149"/>
      <c r="F556" s="149"/>
      <c r="G556" s="149"/>
      <c r="H556" s="149"/>
      <c r="I556" s="149"/>
      <c r="J556" s="149"/>
      <c r="K556" s="149"/>
      <c r="L556" s="149"/>
      <c r="M556" s="149"/>
      <c r="N556" s="149"/>
      <c r="O556" s="149"/>
      <c r="P556" s="149"/>
      <c r="Q556" s="149"/>
      <c r="R556" s="149"/>
      <c r="S556" s="149"/>
      <c r="T556" s="149"/>
      <c r="U556" s="149"/>
      <c r="V556" s="149"/>
      <c r="W556" s="149"/>
      <c r="X556" s="149"/>
      <c r="Y556" s="149"/>
      <c r="Z556" s="149"/>
    </row>
    <row r="557" spans="1:26" ht="13.5" customHeight="1">
      <c r="A557" s="149"/>
      <c r="B557" s="149"/>
      <c r="C557" s="149"/>
      <c r="D557" s="149"/>
      <c r="E557" s="149"/>
      <c r="F557" s="149"/>
      <c r="G557" s="149"/>
      <c r="H557" s="149"/>
      <c r="I557" s="149"/>
      <c r="J557" s="149"/>
      <c r="K557" s="149"/>
      <c r="L557" s="149"/>
      <c r="M557" s="149"/>
      <c r="N557" s="149"/>
      <c r="O557" s="149"/>
      <c r="P557" s="149"/>
      <c r="Q557" s="149"/>
      <c r="R557" s="149"/>
      <c r="S557" s="149"/>
      <c r="T557" s="149"/>
      <c r="U557" s="149"/>
      <c r="V557" s="149"/>
      <c r="W557" s="149"/>
      <c r="X557" s="149"/>
      <c r="Y557" s="149"/>
      <c r="Z557" s="149"/>
    </row>
    <row r="558" spans="1:26" ht="13.5" customHeight="1">
      <c r="A558" s="149"/>
      <c r="B558" s="149"/>
      <c r="C558" s="149"/>
      <c r="D558" s="149"/>
      <c r="E558" s="149"/>
      <c r="F558" s="149"/>
      <c r="G558" s="149"/>
      <c r="H558" s="149"/>
      <c r="I558" s="149"/>
      <c r="J558" s="149"/>
      <c r="K558" s="149"/>
      <c r="L558" s="149"/>
      <c r="M558" s="149"/>
      <c r="N558" s="149"/>
      <c r="O558" s="149"/>
      <c r="P558" s="149"/>
      <c r="Q558" s="149"/>
      <c r="R558" s="149"/>
      <c r="S558" s="149"/>
      <c r="T558" s="149"/>
      <c r="U558" s="149"/>
      <c r="V558" s="149"/>
      <c r="W558" s="149"/>
      <c r="X558" s="149"/>
      <c r="Y558" s="149"/>
      <c r="Z558" s="149"/>
    </row>
    <row r="559" spans="1:26" ht="13.5" customHeight="1">
      <c r="A559" s="149"/>
      <c r="B559" s="149"/>
      <c r="C559" s="149"/>
      <c r="D559" s="149"/>
      <c r="E559" s="149"/>
      <c r="F559" s="149"/>
      <c r="G559" s="149"/>
      <c r="H559" s="149"/>
      <c r="I559" s="149"/>
      <c r="J559" s="149"/>
      <c r="K559" s="149"/>
      <c r="L559" s="149"/>
      <c r="M559" s="149"/>
      <c r="N559" s="149"/>
      <c r="O559" s="149"/>
      <c r="P559" s="149"/>
      <c r="Q559" s="149"/>
      <c r="R559" s="149"/>
      <c r="S559" s="149"/>
      <c r="T559" s="149"/>
      <c r="U559" s="149"/>
      <c r="V559" s="149"/>
      <c r="W559" s="149"/>
      <c r="X559" s="149"/>
      <c r="Y559" s="149"/>
      <c r="Z559" s="149"/>
    </row>
    <row r="560" spans="1:26" ht="13.5" customHeight="1">
      <c r="A560" s="149"/>
      <c r="B560" s="149"/>
      <c r="C560" s="149"/>
      <c r="D560" s="149"/>
      <c r="E560" s="149"/>
      <c r="F560" s="149"/>
      <c r="G560" s="149"/>
      <c r="H560" s="149"/>
      <c r="I560" s="149"/>
      <c r="J560" s="149"/>
      <c r="K560" s="149"/>
      <c r="L560" s="149"/>
      <c r="M560" s="149"/>
      <c r="N560" s="149"/>
      <c r="O560" s="149"/>
      <c r="P560" s="149"/>
      <c r="Q560" s="149"/>
      <c r="R560" s="149"/>
      <c r="S560" s="149"/>
      <c r="T560" s="149"/>
      <c r="U560" s="149"/>
      <c r="V560" s="149"/>
      <c r="W560" s="149"/>
      <c r="X560" s="149"/>
      <c r="Y560" s="149"/>
      <c r="Z560" s="149"/>
    </row>
    <row r="561" spans="1:26" ht="13.5" customHeight="1">
      <c r="A561" s="149"/>
      <c r="B561" s="149"/>
      <c r="C561" s="149"/>
      <c r="D561" s="149"/>
      <c r="E561" s="149"/>
      <c r="F561" s="149"/>
      <c r="G561" s="149"/>
      <c r="H561" s="149"/>
      <c r="I561" s="149"/>
      <c r="J561" s="149"/>
      <c r="K561" s="149"/>
      <c r="L561" s="149"/>
      <c r="M561" s="149"/>
      <c r="N561" s="149"/>
      <c r="O561" s="149"/>
      <c r="P561" s="149"/>
      <c r="Q561" s="149"/>
      <c r="R561" s="149"/>
      <c r="S561" s="149"/>
      <c r="T561" s="149"/>
      <c r="U561" s="149"/>
      <c r="V561" s="149"/>
      <c r="W561" s="149"/>
      <c r="X561" s="149"/>
      <c r="Y561" s="149"/>
      <c r="Z561" s="149"/>
    </row>
    <row r="562" spans="1:26" ht="13.5" customHeight="1">
      <c r="A562" s="149"/>
      <c r="B562" s="149"/>
      <c r="C562" s="149"/>
      <c r="D562" s="149"/>
      <c r="E562" s="149"/>
      <c r="F562" s="149"/>
      <c r="G562" s="149"/>
      <c r="H562" s="149"/>
      <c r="I562" s="149"/>
      <c r="J562" s="149"/>
      <c r="K562" s="149"/>
      <c r="L562" s="149"/>
      <c r="M562" s="149"/>
      <c r="N562" s="149"/>
      <c r="O562" s="149"/>
      <c r="P562" s="149"/>
      <c r="Q562" s="149"/>
      <c r="R562" s="149"/>
      <c r="S562" s="149"/>
      <c r="T562" s="149"/>
      <c r="U562" s="149"/>
      <c r="V562" s="149"/>
      <c r="W562" s="149"/>
      <c r="X562" s="149"/>
      <c r="Y562" s="149"/>
      <c r="Z562" s="149"/>
    </row>
    <row r="563" spans="1:26" ht="13.5" customHeight="1">
      <c r="A563" s="149"/>
      <c r="B563" s="149"/>
      <c r="C563" s="149"/>
      <c r="D563" s="149"/>
      <c r="E563" s="149"/>
      <c r="F563" s="149"/>
      <c r="G563" s="149"/>
      <c r="H563" s="149"/>
      <c r="I563" s="149"/>
      <c r="J563" s="149"/>
      <c r="K563" s="149"/>
      <c r="L563" s="149"/>
      <c r="M563" s="149"/>
      <c r="N563" s="149"/>
      <c r="O563" s="149"/>
      <c r="P563" s="149"/>
      <c r="Q563" s="149"/>
      <c r="R563" s="149"/>
      <c r="S563" s="149"/>
      <c r="T563" s="149"/>
      <c r="U563" s="149"/>
      <c r="V563" s="149"/>
      <c r="W563" s="149"/>
      <c r="X563" s="149"/>
      <c r="Y563" s="149"/>
      <c r="Z563" s="149"/>
    </row>
    <row r="564" spans="1:26" ht="13.5" customHeight="1">
      <c r="A564" s="149"/>
      <c r="B564" s="149"/>
      <c r="C564" s="149"/>
      <c r="D564" s="149"/>
      <c r="E564" s="149"/>
      <c r="F564" s="149"/>
      <c r="G564" s="149"/>
      <c r="H564" s="149"/>
      <c r="I564" s="149"/>
      <c r="J564" s="149"/>
      <c r="K564" s="149"/>
      <c r="L564" s="149"/>
      <c r="M564" s="149"/>
      <c r="N564" s="149"/>
      <c r="O564" s="149"/>
      <c r="P564" s="149"/>
      <c r="Q564" s="149"/>
      <c r="R564" s="149"/>
      <c r="S564" s="149"/>
      <c r="T564" s="149"/>
      <c r="U564" s="149"/>
      <c r="V564" s="149"/>
      <c r="W564" s="149"/>
      <c r="X564" s="149"/>
      <c r="Y564" s="149"/>
      <c r="Z564" s="149"/>
    </row>
    <row r="565" spans="1:26" ht="13.5" customHeight="1">
      <c r="A565" s="149"/>
      <c r="B565" s="149"/>
      <c r="C565" s="149"/>
      <c r="D565" s="149"/>
      <c r="E565" s="149"/>
      <c r="F565" s="149"/>
      <c r="G565" s="149"/>
      <c r="H565" s="149"/>
      <c r="I565" s="149"/>
      <c r="J565" s="149"/>
      <c r="K565" s="149"/>
      <c r="L565" s="149"/>
      <c r="M565" s="149"/>
      <c r="N565" s="149"/>
      <c r="O565" s="149"/>
      <c r="P565" s="149"/>
      <c r="Q565" s="149"/>
      <c r="R565" s="149"/>
      <c r="S565" s="149"/>
      <c r="T565" s="149"/>
      <c r="U565" s="149"/>
      <c r="V565" s="149"/>
      <c r="W565" s="149"/>
      <c r="X565" s="149"/>
      <c r="Y565" s="149"/>
      <c r="Z565" s="149"/>
    </row>
    <row r="566" spans="1:26" ht="13.5" customHeight="1">
      <c r="A566" s="149"/>
      <c r="B566" s="149"/>
      <c r="C566" s="149"/>
      <c r="D566" s="149"/>
      <c r="E566" s="149"/>
      <c r="F566" s="149"/>
      <c r="G566" s="149"/>
      <c r="H566" s="149"/>
      <c r="I566" s="149"/>
      <c r="J566" s="149"/>
      <c r="K566" s="149"/>
      <c r="L566" s="149"/>
      <c r="M566" s="149"/>
      <c r="N566" s="149"/>
      <c r="O566" s="149"/>
      <c r="P566" s="149"/>
      <c r="Q566" s="149"/>
      <c r="R566" s="149"/>
      <c r="S566" s="149"/>
      <c r="T566" s="149"/>
      <c r="U566" s="149"/>
      <c r="V566" s="149"/>
      <c r="W566" s="149"/>
      <c r="X566" s="149"/>
      <c r="Y566" s="149"/>
      <c r="Z566" s="149"/>
    </row>
    <row r="567" spans="1:26" ht="13.5" customHeight="1">
      <c r="A567" s="149"/>
      <c r="B567" s="149"/>
      <c r="C567" s="149"/>
      <c r="D567" s="149"/>
      <c r="E567" s="149"/>
      <c r="F567" s="149"/>
      <c r="G567" s="149"/>
      <c r="H567" s="149"/>
      <c r="I567" s="149"/>
      <c r="J567" s="149"/>
      <c r="K567" s="149"/>
      <c r="L567" s="149"/>
      <c r="M567" s="149"/>
      <c r="N567" s="149"/>
      <c r="O567" s="149"/>
      <c r="P567" s="149"/>
      <c r="Q567" s="149"/>
      <c r="R567" s="149"/>
      <c r="S567" s="149"/>
      <c r="T567" s="149"/>
      <c r="U567" s="149"/>
      <c r="V567" s="149"/>
      <c r="W567" s="149"/>
      <c r="X567" s="149"/>
      <c r="Y567" s="149"/>
      <c r="Z567" s="149"/>
    </row>
    <row r="568" spans="1:26" ht="13.5" customHeight="1">
      <c r="A568" s="149"/>
      <c r="B568" s="149"/>
      <c r="C568" s="149"/>
      <c r="D568" s="149"/>
      <c r="E568" s="149"/>
      <c r="F568" s="149"/>
      <c r="G568" s="149"/>
      <c r="H568" s="149"/>
      <c r="I568" s="149"/>
      <c r="J568" s="149"/>
      <c r="K568" s="149"/>
      <c r="L568" s="149"/>
      <c r="M568" s="149"/>
      <c r="N568" s="149"/>
      <c r="O568" s="149"/>
      <c r="P568" s="149"/>
      <c r="Q568" s="149"/>
      <c r="R568" s="149"/>
      <c r="S568" s="149"/>
      <c r="T568" s="149"/>
      <c r="U568" s="149"/>
      <c r="V568" s="149"/>
      <c r="W568" s="149"/>
      <c r="X568" s="149"/>
      <c r="Y568" s="149"/>
      <c r="Z568" s="149"/>
    </row>
    <row r="569" spans="1:26" ht="13.5" customHeight="1">
      <c r="A569" s="149"/>
      <c r="B569" s="149"/>
      <c r="C569" s="149"/>
      <c r="D569" s="149"/>
      <c r="E569" s="149"/>
      <c r="F569" s="149"/>
      <c r="G569" s="149"/>
      <c r="H569" s="149"/>
      <c r="I569" s="149"/>
      <c r="J569" s="149"/>
      <c r="K569" s="149"/>
      <c r="L569" s="149"/>
      <c r="M569" s="149"/>
      <c r="N569" s="149"/>
      <c r="O569" s="149"/>
      <c r="P569" s="149"/>
      <c r="Q569" s="149"/>
      <c r="R569" s="149"/>
      <c r="S569" s="149"/>
      <c r="T569" s="149"/>
      <c r="U569" s="149"/>
      <c r="V569" s="149"/>
      <c r="W569" s="149"/>
      <c r="X569" s="149"/>
      <c r="Y569" s="149"/>
      <c r="Z569" s="149"/>
    </row>
    <row r="570" spans="1:26" ht="13.5" customHeight="1">
      <c r="A570" s="149"/>
      <c r="B570" s="149"/>
      <c r="C570" s="149"/>
      <c r="D570" s="149"/>
      <c r="E570" s="149"/>
      <c r="F570" s="149"/>
      <c r="G570" s="149"/>
      <c r="H570" s="149"/>
      <c r="I570" s="149"/>
      <c r="J570" s="149"/>
      <c r="K570" s="149"/>
      <c r="L570" s="149"/>
      <c r="M570" s="149"/>
      <c r="N570" s="149"/>
      <c r="O570" s="149"/>
      <c r="P570" s="149"/>
      <c r="Q570" s="149"/>
      <c r="R570" s="149"/>
      <c r="S570" s="149"/>
      <c r="T570" s="149"/>
      <c r="U570" s="149"/>
      <c r="V570" s="149"/>
      <c r="W570" s="149"/>
      <c r="X570" s="149"/>
      <c r="Y570" s="149"/>
      <c r="Z570" s="149"/>
    </row>
    <row r="571" spans="1:26" ht="13.5" customHeight="1">
      <c r="A571" s="149"/>
      <c r="B571" s="149"/>
      <c r="C571" s="149"/>
      <c r="D571" s="149"/>
      <c r="E571" s="149"/>
      <c r="F571" s="149"/>
      <c r="G571" s="149"/>
      <c r="H571" s="149"/>
      <c r="I571" s="149"/>
      <c r="J571" s="149"/>
      <c r="K571" s="149"/>
      <c r="L571" s="149"/>
      <c r="M571" s="149"/>
      <c r="N571" s="149"/>
      <c r="O571" s="149"/>
      <c r="P571" s="149"/>
      <c r="Q571" s="149"/>
      <c r="R571" s="149"/>
      <c r="S571" s="149"/>
      <c r="T571" s="149"/>
      <c r="U571" s="149"/>
      <c r="V571" s="149"/>
      <c r="W571" s="149"/>
      <c r="X571" s="149"/>
      <c r="Y571" s="149"/>
      <c r="Z571" s="149"/>
    </row>
    <row r="572" spans="1:26" ht="13.5" customHeight="1">
      <c r="A572" s="149"/>
      <c r="B572" s="149"/>
      <c r="C572" s="149"/>
      <c r="D572" s="149"/>
      <c r="E572" s="149"/>
      <c r="F572" s="149"/>
      <c r="G572" s="149"/>
      <c r="H572" s="149"/>
      <c r="I572" s="149"/>
      <c r="J572" s="149"/>
      <c r="K572" s="149"/>
      <c r="L572" s="149"/>
      <c r="M572" s="149"/>
      <c r="N572" s="149"/>
      <c r="O572" s="149"/>
      <c r="P572" s="149"/>
      <c r="Q572" s="149"/>
      <c r="R572" s="149"/>
      <c r="S572" s="149"/>
      <c r="T572" s="149"/>
      <c r="U572" s="149"/>
      <c r="V572" s="149"/>
      <c r="W572" s="149"/>
      <c r="X572" s="149"/>
      <c r="Y572" s="149"/>
      <c r="Z572" s="149"/>
    </row>
    <row r="573" spans="1:26" ht="13.5" customHeight="1">
      <c r="A573" s="149"/>
      <c r="B573" s="149"/>
      <c r="C573" s="149"/>
      <c r="D573" s="149"/>
      <c r="E573" s="149"/>
      <c r="F573" s="149"/>
      <c r="G573" s="149"/>
      <c r="H573" s="149"/>
      <c r="I573" s="149"/>
      <c r="J573" s="149"/>
      <c r="K573" s="149"/>
      <c r="L573" s="149"/>
      <c r="M573" s="149"/>
      <c r="N573" s="149"/>
      <c r="O573" s="149"/>
      <c r="P573" s="149"/>
      <c r="Q573" s="149"/>
      <c r="R573" s="149"/>
      <c r="S573" s="149"/>
      <c r="T573" s="149"/>
      <c r="U573" s="149"/>
      <c r="V573" s="149"/>
      <c r="W573" s="149"/>
      <c r="X573" s="149"/>
      <c r="Y573" s="149"/>
      <c r="Z573" s="149"/>
    </row>
    <row r="574" spans="1:26" ht="13.5" customHeight="1">
      <c r="A574" s="149"/>
      <c r="B574" s="149"/>
      <c r="C574" s="149"/>
      <c r="D574" s="149"/>
      <c r="E574" s="149"/>
      <c r="F574" s="149"/>
      <c r="G574" s="149"/>
      <c r="H574" s="149"/>
      <c r="I574" s="149"/>
      <c r="J574" s="149"/>
      <c r="K574" s="149"/>
      <c r="L574" s="149"/>
      <c r="M574" s="149"/>
      <c r="N574" s="149"/>
      <c r="O574" s="149"/>
      <c r="P574" s="149"/>
      <c r="Q574" s="149"/>
      <c r="R574" s="149"/>
      <c r="S574" s="149"/>
      <c r="T574" s="149"/>
      <c r="U574" s="149"/>
      <c r="V574" s="149"/>
      <c r="W574" s="149"/>
      <c r="X574" s="149"/>
      <c r="Y574" s="149"/>
      <c r="Z574" s="149"/>
    </row>
    <row r="575" spans="1:26" ht="13.5" customHeight="1">
      <c r="A575" s="149"/>
      <c r="B575" s="149"/>
      <c r="C575" s="149"/>
      <c r="D575" s="149"/>
      <c r="E575" s="149"/>
      <c r="F575" s="149"/>
      <c r="G575" s="149"/>
      <c r="H575" s="149"/>
      <c r="I575" s="149"/>
      <c r="J575" s="149"/>
      <c r="K575" s="149"/>
      <c r="L575" s="149"/>
      <c r="M575" s="149"/>
      <c r="N575" s="149"/>
      <c r="O575" s="149"/>
      <c r="P575" s="149"/>
      <c r="Q575" s="149"/>
      <c r="R575" s="149"/>
      <c r="S575" s="149"/>
      <c r="T575" s="149"/>
      <c r="U575" s="149"/>
      <c r="V575" s="149"/>
      <c r="W575" s="149"/>
      <c r="X575" s="149"/>
      <c r="Y575" s="149"/>
      <c r="Z575" s="149"/>
    </row>
    <row r="576" spans="1:26" ht="13.5" customHeight="1">
      <c r="A576" s="149"/>
      <c r="B576" s="149"/>
      <c r="C576" s="149"/>
      <c r="D576" s="149"/>
      <c r="E576" s="149"/>
      <c r="F576" s="149"/>
      <c r="G576" s="149"/>
      <c r="H576" s="149"/>
      <c r="I576" s="149"/>
      <c r="J576" s="149"/>
      <c r="K576" s="149"/>
      <c r="L576" s="149"/>
      <c r="M576" s="149"/>
      <c r="N576" s="149"/>
      <c r="O576" s="149"/>
      <c r="P576" s="149"/>
      <c r="Q576" s="149"/>
      <c r="R576" s="149"/>
      <c r="S576" s="149"/>
      <c r="T576" s="149"/>
      <c r="U576" s="149"/>
      <c r="V576" s="149"/>
      <c r="W576" s="149"/>
      <c r="X576" s="149"/>
      <c r="Y576" s="149"/>
      <c r="Z576" s="149"/>
    </row>
    <row r="577" spans="1:26" ht="13.5" customHeight="1">
      <c r="A577" s="149"/>
      <c r="B577" s="149"/>
      <c r="C577" s="149"/>
      <c r="D577" s="149"/>
      <c r="E577" s="149"/>
      <c r="F577" s="149"/>
      <c r="G577" s="149"/>
      <c r="H577" s="149"/>
      <c r="I577" s="149"/>
      <c r="J577" s="149"/>
      <c r="K577" s="149"/>
      <c r="L577" s="149"/>
      <c r="M577" s="149"/>
      <c r="N577" s="149"/>
      <c r="O577" s="149"/>
      <c r="P577" s="149"/>
      <c r="Q577" s="149"/>
      <c r="R577" s="149"/>
      <c r="S577" s="149"/>
      <c r="T577" s="149"/>
      <c r="U577" s="149"/>
      <c r="V577" s="149"/>
      <c r="W577" s="149"/>
      <c r="X577" s="149"/>
      <c r="Y577" s="149"/>
      <c r="Z577" s="149"/>
    </row>
    <row r="578" spans="1:26" ht="13.5" customHeight="1">
      <c r="A578" s="149"/>
      <c r="B578" s="149"/>
      <c r="C578" s="149"/>
      <c r="D578" s="149"/>
      <c r="E578" s="149"/>
      <c r="F578" s="149"/>
      <c r="G578" s="149"/>
      <c r="H578" s="149"/>
      <c r="I578" s="149"/>
      <c r="J578" s="149"/>
      <c r="K578" s="149"/>
      <c r="L578" s="149"/>
      <c r="M578" s="149"/>
      <c r="N578" s="149"/>
      <c r="O578" s="149"/>
      <c r="P578" s="149"/>
      <c r="Q578" s="149"/>
      <c r="R578" s="149"/>
      <c r="S578" s="149"/>
      <c r="T578" s="149"/>
      <c r="U578" s="149"/>
      <c r="V578" s="149"/>
      <c r="W578" s="149"/>
      <c r="X578" s="149"/>
      <c r="Y578" s="149"/>
      <c r="Z578" s="149"/>
    </row>
    <row r="579" spans="1:26" ht="13.5" customHeight="1">
      <c r="A579" s="149"/>
      <c r="B579" s="149"/>
      <c r="C579" s="149"/>
      <c r="D579" s="149"/>
      <c r="E579" s="149"/>
      <c r="F579" s="149"/>
      <c r="G579" s="149"/>
      <c r="H579" s="149"/>
      <c r="I579" s="149"/>
      <c r="J579" s="149"/>
      <c r="K579" s="149"/>
      <c r="L579" s="149"/>
      <c r="M579" s="149"/>
      <c r="N579" s="149"/>
      <c r="O579" s="149"/>
      <c r="P579" s="149"/>
      <c r="Q579" s="149"/>
      <c r="R579" s="149"/>
      <c r="S579" s="149"/>
      <c r="T579" s="149"/>
      <c r="U579" s="149"/>
      <c r="V579" s="149"/>
      <c r="W579" s="149"/>
      <c r="X579" s="149"/>
      <c r="Y579" s="149"/>
      <c r="Z579" s="149"/>
    </row>
    <row r="580" spans="1:26" ht="13.5" customHeight="1">
      <c r="A580" s="149"/>
      <c r="B580" s="149"/>
      <c r="C580" s="149"/>
      <c r="D580" s="149"/>
      <c r="E580" s="149"/>
      <c r="F580" s="149"/>
      <c r="G580" s="149"/>
      <c r="H580" s="149"/>
      <c r="I580" s="149"/>
      <c r="J580" s="149"/>
      <c r="K580" s="149"/>
      <c r="L580" s="149"/>
      <c r="M580" s="149"/>
      <c r="N580" s="149"/>
      <c r="O580" s="149"/>
      <c r="P580" s="149"/>
      <c r="Q580" s="149"/>
      <c r="R580" s="149"/>
      <c r="S580" s="149"/>
      <c r="T580" s="149"/>
      <c r="U580" s="149"/>
      <c r="V580" s="149"/>
      <c r="W580" s="149"/>
      <c r="X580" s="149"/>
      <c r="Y580" s="149"/>
      <c r="Z580" s="149"/>
    </row>
    <row r="581" spans="1:26" ht="13.5" customHeight="1">
      <c r="A581" s="149"/>
      <c r="B581" s="149"/>
      <c r="C581" s="149"/>
      <c r="D581" s="149"/>
      <c r="E581" s="149"/>
      <c r="F581" s="149"/>
      <c r="G581" s="149"/>
      <c r="H581" s="149"/>
      <c r="I581" s="149"/>
      <c r="J581" s="149"/>
      <c r="K581" s="149"/>
      <c r="L581" s="149"/>
      <c r="M581" s="149"/>
      <c r="N581" s="149"/>
      <c r="O581" s="149"/>
      <c r="P581" s="149"/>
      <c r="Q581" s="149"/>
      <c r="R581" s="149"/>
      <c r="S581" s="149"/>
      <c r="T581" s="149"/>
      <c r="U581" s="149"/>
      <c r="V581" s="149"/>
      <c r="W581" s="149"/>
      <c r="X581" s="149"/>
      <c r="Y581" s="149"/>
      <c r="Z581" s="149"/>
    </row>
    <row r="582" spans="1:26" ht="13.5" customHeight="1">
      <c r="A582" s="149"/>
      <c r="B582" s="149"/>
      <c r="C582" s="149"/>
      <c r="D582" s="149"/>
      <c r="E582" s="149"/>
      <c r="F582" s="149"/>
      <c r="G582" s="149"/>
      <c r="H582" s="149"/>
      <c r="I582" s="149"/>
      <c r="J582" s="149"/>
      <c r="K582" s="149"/>
      <c r="L582" s="149"/>
      <c r="M582" s="149"/>
      <c r="N582" s="149"/>
      <c r="O582" s="149"/>
      <c r="P582" s="149"/>
      <c r="Q582" s="149"/>
      <c r="R582" s="149"/>
      <c r="S582" s="149"/>
      <c r="T582" s="149"/>
      <c r="U582" s="149"/>
      <c r="V582" s="149"/>
      <c r="W582" s="149"/>
      <c r="X582" s="149"/>
      <c r="Y582" s="149"/>
      <c r="Z582" s="149"/>
    </row>
    <row r="583" spans="1:26" ht="13.5" customHeight="1">
      <c r="A583" s="149"/>
      <c r="B583" s="149"/>
      <c r="C583" s="149"/>
      <c r="D583" s="149"/>
      <c r="E583" s="149"/>
      <c r="F583" s="149"/>
      <c r="G583" s="149"/>
      <c r="H583" s="149"/>
      <c r="I583" s="149"/>
      <c r="J583" s="149"/>
      <c r="K583" s="149"/>
      <c r="L583" s="149"/>
      <c r="M583" s="149"/>
      <c r="N583" s="149"/>
      <c r="O583" s="149"/>
      <c r="P583" s="149"/>
      <c r="Q583" s="149"/>
      <c r="R583" s="149"/>
      <c r="S583" s="149"/>
      <c r="T583" s="149"/>
      <c r="U583" s="149"/>
      <c r="V583" s="149"/>
      <c r="W583" s="149"/>
      <c r="X583" s="149"/>
      <c r="Y583" s="149"/>
      <c r="Z583" s="149"/>
    </row>
    <row r="584" spans="1:26" ht="13.5" customHeight="1">
      <c r="A584" s="149"/>
      <c r="B584" s="149"/>
      <c r="C584" s="149"/>
      <c r="D584" s="149"/>
      <c r="E584" s="149"/>
      <c r="F584" s="149"/>
      <c r="G584" s="149"/>
      <c r="H584" s="149"/>
      <c r="I584" s="149"/>
      <c r="J584" s="149"/>
      <c r="K584" s="149"/>
      <c r="L584" s="149"/>
      <c r="M584" s="149"/>
      <c r="N584" s="149"/>
      <c r="O584" s="149"/>
      <c r="P584" s="149"/>
      <c r="Q584" s="149"/>
      <c r="R584" s="149"/>
      <c r="S584" s="149"/>
      <c r="T584" s="149"/>
      <c r="U584" s="149"/>
      <c r="V584" s="149"/>
      <c r="W584" s="149"/>
      <c r="X584" s="149"/>
      <c r="Y584" s="149"/>
      <c r="Z584" s="149"/>
    </row>
    <row r="585" spans="1:26" ht="13.5" customHeight="1">
      <c r="A585" s="149"/>
      <c r="B585" s="149"/>
      <c r="C585" s="149"/>
      <c r="D585" s="149"/>
      <c r="E585" s="149"/>
      <c r="F585" s="149"/>
      <c r="G585" s="149"/>
      <c r="H585" s="149"/>
      <c r="I585" s="149"/>
      <c r="J585" s="149"/>
      <c r="K585" s="149"/>
      <c r="L585" s="149"/>
      <c r="M585" s="149"/>
      <c r="N585" s="149"/>
      <c r="O585" s="149"/>
      <c r="P585" s="149"/>
      <c r="Q585" s="149"/>
      <c r="R585" s="149"/>
      <c r="S585" s="149"/>
      <c r="T585" s="149"/>
      <c r="U585" s="149"/>
      <c r="V585" s="149"/>
      <c r="W585" s="149"/>
      <c r="X585" s="149"/>
      <c r="Y585" s="149"/>
      <c r="Z585" s="149"/>
    </row>
    <row r="586" spans="1:26" ht="13.5" customHeight="1">
      <c r="A586" s="149"/>
      <c r="B586" s="149"/>
      <c r="C586" s="149"/>
      <c r="D586" s="149"/>
      <c r="E586" s="149"/>
      <c r="F586" s="149"/>
      <c r="G586" s="149"/>
      <c r="H586" s="149"/>
      <c r="I586" s="149"/>
      <c r="J586" s="149"/>
      <c r="K586" s="149"/>
      <c r="L586" s="149"/>
      <c r="M586" s="149"/>
      <c r="N586" s="149"/>
      <c r="O586" s="149"/>
      <c r="P586" s="149"/>
      <c r="Q586" s="149"/>
      <c r="R586" s="149"/>
      <c r="S586" s="149"/>
      <c r="T586" s="149"/>
      <c r="U586" s="149"/>
      <c r="V586" s="149"/>
      <c r="W586" s="149"/>
      <c r="X586" s="149"/>
      <c r="Y586" s="149"/>
      <c r="Z586" s="149"/>
    </row>
    <row r="587" spans="1:26" ht="13.5" customHeight="1">
      <c r="A587" s="149"/>
      <c r="B587" s="149"/>
      <c r="C587" s="149"/>
      <c r="D587" s="149"/>
      <c r="E587" s="149"/>
      <c r="F587" s="149"/>
      <c r="G587" s="149"/>
      <c r="H587" s="149"/>
      <c r="I587" s="149"/>
      <c r="J587" s="149"/>
      <c r="K587" s="149"/>
      <c r="L587" s="149"/>
      <c r="M587" s="149"/>
      <c r="N587" s="149"/>
      <c r="O587" s="149"/>
      <c r="P587" s="149"/>
      <c r="Q587" s="149"/>
      <c r="R587" s="149"/>
      <c r="S587" s="149"/>
      <c r="T587" s="149"/>
      <c r="U587" s="149"/>
      <c r="V587" s="149"/>
      <c r="W587" s="149"/>
      <c r="X587" s="149"/>
      <c r="Y587" s="149"/>
      <c r="Z587" s="149"/>
    </row>
    <row r="588" spans="1:26" ht="13.5" customHeight="1">
      <c r="A588" s="149"/>
      <c r="B588" s="149"/>
      <c r="C588" s="149"/>
      <c r="D588" s="149"/>
      <c r="E588" s="149"/>
      <c r="F588" s="149"/>
      <c r="G588" s="149"/>
      <c r="H588" s="149"/>
      <c r="I588" s="149"/>
      <c r="J588" s="149"/>
      <c r="K588" s="149"/>
      <c r="L588" s="149"/>
      <c r="M588" s="149"/>
      <c r="N588" s="149"/>
      <c r="O588" s="149"/>
      <c r="P588" s="149"/>
      <c r="Q588" s="149"/>
      <c r="R588" s="149"/>
      <c r="S588" s="149"/>
      <c r="T588" s="149"/>
      <c r="U588" s="149"/>
      <c r="V588" s="149"/>
      <c r="W588" s="149"/>
      <c r="X588" s="149"/>
      <c r="Y588" s="149"/>
      <c r="Z588" s="149"/>
    </row>
    <row r="589" spans="1:26" ht="13.5" customHeight="1">
      <c r="A589" s="149"/>
      <c r="B589" s="149"/>
      <c r="C589" s="149"/>
      <c r="D589" s="149"/>
      <c r="E589" s="149"/>
      <c r="F589" s="149"/>
      <c r="G589" s="149"/>
      <c r="H589" s="149"/>
      <c r="I589" s="149"/>
      <c r="J589" s="149"/>
      <c r="K589" s="149"/>
      <c r="L589" s="149"/>
      <c r="M589" s="149"/>
      <c r="N589" s="149"/>
      <c r="O589" s="149"/>
      <c r="P589" s="149"/>
      <c r="Q589" s="149"/>
      <c r="R589" s="149"/>
      <c r="S589" s="149"/>
      <c r="T589" s="149"/>
      <c r="U589" s="149"/>
      <c r="V589" s="149"/>
      <c r="W589" s="149"/>
      <c r="X589" s="149"/>
      <c r="Y589" s="149"/>
      <c r="Z589" s="149"/>
    </row>
    <row r="590" spans="1:26" ht="13.5" customHeight="1">
      <c r="A590" s="149"/>
      <c r="B590" s="149"/>
      <c r="C590" s="149"/>
      <c r="D590" s="149"/>
      <c r="E590" s="149"/>
      <c r="F590" s="149"/>
      <c r="G590" s="149"/>
      <c r="H590" s="149"/>
      <c r="I590" s="149"/>
      <c r="J590" s="149"/>
      <c r="K590" s="149"/>
      <c r="L590" s="149"/>
      <c r="M590" s="149"/>
      <c r="N590" s="149"/>
      <c r="O590" s="149"/>
      <c r="P590" s="149"/>
      <c r="Q590" s="149"/>
      <c r="R590" s="149"/>
      <c r="S590" s="149"/>
      <c r="T590" s="149"/>
      <c r="U590" s="149"/>
      <c r="V590" s="149"/>
      <c r="W590" s="149"/>
      <c r="X590" s="149"/>
      <c r="Y590" s="149"/>
      <c r="Z590" s="149"/>
    </row>
    <row r="591" spans="1:26" ht="13.5" customHeight="1">
      <c r="A591" s="149"/>
      <c r="B591" s="149"/>
      <c r="C591" s="149"/>
      <c r="D591" s="149"/>
      <c r="E591" s="149"/>
      <c r="F591" s="149"/>
      <c r="G591" s="149"/>
      <c r="H591" s="149"/>
      <c r="I591" s="149"/>
      <c r="J591" s="149"/>
      <c r="K591" s="149"/>
      <c r="L591" s="149"/>
      <c r="M591" s="149"/>
      <c r="N591" s="149"/>
      <c r="O591" s="149"/>
      <c r="P591" s="149"/>
      <c r="Q591" s="149"/>
      <c r="R591" s="149"/>
      <c r="S591" s="149"/>
      <c r="T591" s="149"/>
      <c r="U591" s="149"/>
      <c r="V591" s="149"/>
      <c r="W591" s="149"/>
      <c r="X591" s="149"/>
      <c r="Y591" s="149"/>
      <c r="Z591" s="149"/>
    </row>
    <row r="592" spans="1:26" ht="13.5" customHeight="1">
      <c r="A592" s="149"/>
      <c r="B592" s="149"/>
      <c r="C592" s="149"/>
      <c r="D592" s="149"/>
      <c r="E592" s="149"/>
      <c r="F592" s="149"/>
      <c r="G592" s="149"/>
      <c r="H592" s="149"/>
      <c r="I592" s="149"/>
      <c r="J592" s="149"/>
      <c r="K592" s="149"/>
      <c r="L592" s="149"/>
      <c r="M592" s="149"/>
      <c r="N592" s="149"/>
      <c r="O592" s="149"/>
      <c r="P592" s="149"/>
      <c r="Q592" s="149"/>
      <c r="R592" s="149"/>
      <c r="S592" s="149"/>
      <c r="T592" s="149"/>
      <c r="U592" s="149"/>
      <c r="V592" s="149"/>
      <c r="W592" s="149"/>
      <c r="X592" s="149"/>
      <c r="Y592" s="149"/>
      <c r="Z592" s="149"/>
    </row>
    <row r="593" spans="1:26" ht="13.5" customHeight="1">
      <c r="A593" s="149"/>
      <c r="B593" s="149"/>
      <c r="C593" s="149"/>
      <c r="D593" s="149"/>
      <c r="E593" s="149"/>
      <c r="F593" s="149"/>
      <c r="G593" s="149"/>
      <c r="H593" s="149"/>
      <c r="I593" s="149"/>
      <c r="J593" s="149"/>
      <c r="K593" s="149"/>
      <c r="L593" s="149"/>
      <c r="M593" s="149"/>
      <c r="N593" s="149"/>
      <c r="O593" s="149"/>
      <c r="P593" s="149"/>
      <c r="Q593" s="149"/>
      <c r="R593" s="149"/>
      <c r="S593" s="149"/>
      <c r="T593" s="149"/>
      <c r="U593" s="149"/>
      <c r="V593" s="149"/>
      <c r="W593" s="149"/>
      <c r="X593" s="149"/>
      <c r="Y593" s="149"/>
      <c r="Z593" s="149"/>
    </row>
    <row r="594" spans="1:26" ht="13.5" customHeight="1">
      <c r="A594" s="149"/>
      <c r="B594" s="149"/>
      <c r="C594" s="149"/>
      <c r="D594" s="149"/>
      <c r="E594" s="149"/>
      <c r="F594" s="149"/>
      <c r="G594" s="149"/>
      <c r="H594" s="149"/>
      <c r="I594" s="149"/>
      <c r="J594" s="149"/>
      <c r="K594" s="149"/>
      <c r="L594" s="149"/>
      <c r="M594" s="149"/>
      <c r="N594" s="149"/>
      <c r="O594" s="149"/>
      <c r="P594" s="149"/>
      <c r="Q594" s="149"/>
      <c r="R594" s="149"/>
      <c r="S594" s="149"/>
      <c r="T594" s="149"/>
      <c r="U594" s="149"/>
      <c r="V594" s="149"/>
      <c r="W594" s="149"/>
      <c r="X594" s="149"/>
      <c r="Y594" s="149"/>
      <c r="Z594" s="149"/>
    </row>
    <row r="595" spans="1:26" ht="13.5" customHeight="1">
      <c r="A595" s="149"/>
      <c r="B595" s="149"/>
      <c r="C595" s="149"/>
      <c r="D595" s="149"/>
      <c r="E595" s="149"/>
      <c r="F595" s="149"/>
      <c r="G595" s="149"/>
      <c r="H595" s="149"/>
      <c r="I595" s="149"/>
      <c r="J595" s="149"/>
      <c r="K595" s="149"/>
      <c r="L595" s="149"/>
      <c r="M595" s="149"/>
      <c r="N595" s="149"/>
      <c r="O595" s="149"/>
      <c r="P595" s="149"/>
      <c r="Q595" s="149"/>
      <c r="R595" s="149"/>
      <c r="S595" s="149"/>
      <c r="T595" s="149"/>
      <c r="U595" s="149"/>
      <c r="V595" s="149"/>
      <c r="W595" s="149"/>
      <c r="X595" s="149"/>
      <c r="Y595" s="149"/>
      <c r="Z595" s="149"/>
    </row>
    <row r="596" spans="1:26" ht="13.5" customHeight="1">
      <c r="A596" s="149"/>
      <c r="B596" s="149"/>
      <c r="C596" s="149"/>
      <c r="D596" s="149"/>
      <c r="E596" s="149"/>
      <c r="F596" s="149"/>
      <c r="G596" s="149"/>
      <c r="H596" s="149"/>
      <c r="I596" s="149"/>
      <c r="J596" s="149"/>
      <c r="K596" s="149"/>
      <c r="L596" s="149"/>
      <c r="M596" s="149"/>
      <c r="N596" s="149"/>
      <c r="O596" s="149"/>
      <c r="P596" s="149"/>
      <c r="Q596" s="149"/>
      <c r="R596" s="149"/>
      <c r="S596" s="149"/>
      <c r="T596" s="149"/>
      <c r="U596" s="149"/>
      <c r="V596" s="149"/>
      <c r="W596" s="149"/>
      <c r="X596" s="149"/>
      <c r="Y596" s="149"/>
      <c r="Z596" s="149"/>
    </row>
    <row r="597" spans="1:26" ht="13.5" customHeight="1">
      <c r="A597" s="149"/>
      <c r="B597" s="149"/>
      <c r="C597" s="149"/>
      <c r="D597" s="149"/>
      <c r="E597" s="149"/>
      <c r="F597" s="149"/>
      <c r="G597" s="149"/>
      <c r="H597" s="149"/>
      <c r="I597" s="149"/>
      <c r="J597" s="149"/>
      <c r="K597" s="149"/>
      <c r="L597" s="149"/>
      <c r="M597" s="149"/>
      <c r="N597" s="149"/>
      <c r="O597" s="149"/>
      <c r="P597" s="149"/>
      <c r="Q597" s="149"/>
      <c r="R597" s="149"/>
      <c r="S597" s="149"/>
      <c r="T597" s="149"/>
      <c r="U597" s="149"/>
      <c r="V597" s="149"/>
      <c r="W597" s="149"/>
      <c r="X597" s="149"/>
      <c r="Y597" s="149"/>
      <c r="Z597" s="149"/>
    </row>
    <row r="598" spans="1:26" ht="13.5" customHeight="1">
      <c r="A598" s="149"/>
      <c r="B598" s="149"/>
      <c r="C598" s="149"/>
      <c r="D598" s="149"/>
      <c r="E598" s="149"/>
      <c r="F598" s="149"/>
      <c r="G598" s="149"/>
      <c r="H598" s="149"/>
      <c r="I598" s="149"/>
      <c r="J598" s="149"/>
      <c r="K598" s="149"/>
      <c r="L598" s="149"/>
      <c r="M598" s="149"/>
      <c r="N598" s="149"/>
      <c r="O598" s="149"/>
      <c r="P598" s="149"/>
      <c r="Q598" s="149"/>
      <c r="R598" s="149"/>
      <c r="S598" s="149"/>
      <c r="T598" s="149"/>
      <c r="U598" s="149"/>
      <c r="V598" s="149"/>
      <c r="W598" s="149"/>
      <c r="X598" s="149"/>
      <c r="Y598" s="149"/>
      <c r="Z598" s="149"/>
    </row>
    <row r="599" spans="1:26" ht="13.5" customHeight="1">
      <c r="A599" s="149"/>
      <c r="B599" s="149"/>
      <c r="C599" s="149"/>
      <c r="D599" s="149"/>
      <c r="E599" s="149"/>
      <c r="F599" s="149"/>
      <c r="G599" s="149"/>
      <c r="H599" s="149"/>
      <c r="I599" s="149"/>
      <c r="J599" s="149"/>
      <c r="K599" s="149"/>
      <c r="L599" s="149"/>
      <c r="M599" s="149"/>
      <c r="N599" s="149"/>
      <c r="O599" s="149"/>
      <c r="P599" s="149"/>
      <c r="Q599" s="149"/>
      <c r="R599" s="149"/>
      <c r="S599" s="149"/>
      <c r="T599" s="149"/>
      <c r="U599" s="149"/>
      <c r="V599" s="149"/>
      <c r="W599" s="149"/>
      <c r="X599" s="149"/>
      <c r="Y599" s="149"/>
      <c r="Z599" s="149"/>
    </row>
    <row r="600" spans="1:26" ht="13.5" customHeight="1">
      <c r="A600" s="149"/>
      <c r="B600" s="149"/>
      <c r="C600" s="149"/>
      <c r="D600" s="149"/>
      <c r="E600" s="149"/>
      <c r="F600" s="149"/>
      <c r="G600" s="149"/>
      <c r="H600" s="149"/>
      <c r="I600" s="149"/>
      <c r="J600" s="149"/>
      <c r="K600" s="149"/>
      <c r="L600" s="149"/>
      <c r="M600" s="149"/>
      <c r="N600" s="149"/>
      <c r="O600" s="149"/>
      <c r="P600" s="149"/>
      <c r="Q600" s="149"/>
      <c r="R600" s="149"/>
      <c r="S600" s="149"/>
      <c r="T600" s="149"/>
      <c r="U600" s="149"/>
      <c r="V600" s="149"/>
      <c r="W600" s="149"/>
      <c r="X600" s="149"/>
      <c r="Y600" s="149"/>
      <c r="Z600" s="149"/>
    </row>
    <row r="601" spans="1:26" ht="13.5" customHeight="1">
      <c r="A601" s="149"/>
      <c r="B601" s="149"/>
      <c r="C601" s="149"/>
      <c r="D601" s="149"/>
      <c r="E601" s="149"/>
      <c r="F601" s="149"/>
      <c r="G601" s="149"/>
      <c r="H601" s="149"/>
      <c r="I601" s="149"/>
      <c r="J601" s="149"/>
      <c r="K601" s="149"/>
      <c r="L601" s="149"/>
      <c r="M601" s="149"/>
      <c r="N601" s="149"/>
      <c r="O601" s="149"/>
      <c r="P601" s="149"/>
      <c r="Q601" s="149"/>
      <c r="R601" s="149"/>
      <c r="S601" s="149"/>
      <c r="T601" s="149"/>
      <c r="U601" s="149"/>
      <c r="V601" s="149"/>
      <c r="W601" s="149"/>
      <c r="X601" s="149"/>
      <c r="Y601" s="149"/>
      <c r="Z601" s="149"/>
    </row>
    <row r="602" spans="1:26" ht="13.5" customHeight="1">
      <c r="A602" s="149"/>
      <c r="B602" s="149"/>
      <c r="C602" s="149"/>
      <c r="D602" s="149"/>
      <c r="E602" s="149"/>
      <c r="F602" s="149"/>
      <c r="G602" s="149"/>
      <c r="H602" s="149"/>
      <c r="I602" s="149"/>
      <c r="J602" s="149"/>
      <c r="K602" s="149"/>
      <c r="L602" s="149"/>
      <c r="M602" s="149"/>
      <c r="N602" s="149"/>
      <c r="O602" s="149"/>
      <c r="P602" s="149"/>
      <c r="Q602" s="149"/>
      <c r="R602" s="149"/>
      <c r="S602" s="149"/>
      <c r="T602" s="149"/>
      <c r="U602" s="149"/>
      <c r="V602" s="149"/>
      <c r="W602" s="149"/>
      <c r="X602" s="149"/>
      <c r="Y602" s="149"/>
      <c r="Z602" s="149"/>
    </row>
    <row r="603" spans="1:26" ht="13.5" customHeight="1">
      <c r="A603" s="149"/>
      <c r="B603" s="149"/>
      <c r="C603" s="149"/>
      <c r="D603" s="149"/>
      <c r="E603" s="149"/>
      <c r="F603" s="149"/>
      <c r="G603" s="149"/>
      <c r="H603" s="149"/>
      <c r="I603" s="149"/>
      <c r="J603" s="149"/>
      <c r="K603" s="149"/>
      <c r="L603" s="149"/>
      <c r="M603" s="149"/>
      <c r="N603" s="149"/>
      <c r="O603" s="149"/>
      <c r="P603" s="149"/>
      <c r="Q603" s="149"/>
      <c r="R603" s="149"/>
      <c r="S603" s="149"/>
      <c r="T603" s="149"/>
      <c r="U603" s="149"/>
      <c r="V603" s="149"/>
      <c r="W603" s="149"/>
      <c r="X603" s="149"/>
      <c r="Y603" s="149"/>
      <c r="Z603" s="149"/>
    </row>
    <row r="604" spans="1:26" ht="13.5" customHeight="1">
      <c r="A604" s="149"/>
      <c r="B604" s="149"/>
      <c r="C604" s="149"/>
      <c r="D604" s="149"/>
      <c r="E604" s="149"/>
      <c r="F604" s="149"/>
      <c r="G604" s="149"/>
      <c r="H604" s="149"/>
      <c r="I604" s="149"/>
      <c r="J604" s="149"/>
      <c r="K604" s="149"/>
      <c r="L604" s="149"/>
      <c r="M604" s="149"/>
      <c r="N604" s="149"/>
      <c r="O604" s="149"/>
      <c r="P604" s="149"/>
      <c r="Q604" s="149"/>
      <c r="R604" s="149"/>
      <c r="S604" s="149"/>
      <c r="T604" s="149"/>
      <c r="U604" s="149"/>
      <c r="V604" s="149"/>
      <c r="W604" s="149"/>
      <c r="X604" s="149"/>
      <c r="Y604" s="149"/>
      <c r="Z604" s="149"/>
    </row>
    <row r="605" spans="1:26" ht="13.5" customHeight="1">
      <c r="A605" s="149"/>
      <c r="B605" s="149"/>
      <c r="C605" s="149"/>
      <c r="D605" s="149"/>
      <c r="E605" s="149"/>
      <c r="F605" s="149"/>
      <c r="G605" s="149"/>
      <c r="H605" s="149"/>
      <c r="I605" s="149"/>
      <c r="J605" s="149"/>
      <c r="K605" s="149"/>
      <c r="L605" s="149"/>
      <c r="M605" s="149"/>
      <c r="N605" s="149"/>
      <c r="O605" s="149"/>
      <c r="P605" s="149"/>
      <c r="Q605" s="149"/>
      <c r="R605" s="149"/>
      <c r="S605" s="149"/>
      <c r="T605" s="149"/>
      <c r="U605" s="149"/>
      <c r="V605" s="149"/>
      <c r="W605" s="149"/>
      <c r="X605" s="149"/>
      <c r="Y605" s="149"/>
      <c r="Z605" s="149"/>
    </row>
    <row r="606" spans="1:26" ht="13.5" customHeight="1">
      <c r="A606" s="149"/>
      <c r="B606" s="149"/>
      <c r="C606" s="149"/>
      <c r="D606" s="149"/>
      <c r="E606" s="149"/>
      <c r="F606" s="149"/>
      <c r="G606" s="149"/>
      <c r="H606" s="149"/>
      <c r="I606" s="149"/>
      <c r="J606" s="149"/>
      <c r="K606" s="149"/>
      <c r="L606" s="149"/>
      <c r="M606" s="149"/>
      <c r="N606" s="149"/>
      <c r="O606" s="149"/>
      <c r="P606" s="149"/>
      <c r="Q606" s="149"/>
      <c r="R606" s="149"/>
      <c r="S606" s="149"/>
      <c r="T606" s="149"/>
      <c r="U606" s="149"/>
      <c r="V606" s="149"/>
      <c r="W606" s="149"/>
      <c r="X606" s="149"/>
      <c r="Y606" s="149"/>
      <c r="Z606" s="149"/>
    </row>
    <row r="607" spans="1:26" ht="13.5" customHeight="1">
      <c r="A607" s="149"/>
      <c r="B607" s="149"/>
      <c r="C607" s="149"/>
      <c r="D607" s="149"/>
      <c r="E607" s="149"/>
      <c r="F607" s="149"/>
      <c r="G607" s="149"/>
      <c r="H607" s="149"/>
      <c r="I607" s="149"/>
      <c r="J607" s="149"/>
      <c r="K607" s="149"/>
      <c r="L607" s="149"/>
      <c r="M607" s="149"/>
      <c r="N607" s="149"/>
      <c r="O607" s="149"/>
      <c r="P607" s="149"/>
      <c r="Q607" s="149"/>
      <c r="R607" s="149"/>
      <c r="S607" s="149"/>
      <c r="T607" s="149"/>
      <c r="U607" s="149"/>
      <c r="V607" s="149"/>
      <c r="W607" s="149"/>
      <c r="X607" s="149"/>
      <c r="Y607" s="149"/>
      <c r="Z607" s="149"/>
    </row>
    <row r="608" spans="1:26" ht="13.5" customHeight="1">
      <c r="A608" s="149"/>
      <c r="B608" s="149"/>
      <c r="C608" s="149"/>
      <c r="D608" s="149"/>
      <c r="E608" s="149"/>
      <c r="F608" s="149"/>
      <c r="G608" s="149"/>
      <c r="H608" s="149"/>
      <c r="I608" s="149"/>
      <c r="J608" s="149"/>
      <c r="K608" s="149"/>
      <c r="L608" s="149"/>
      <c r="M608" s="149"/>
      <c r="N608" s="149"/>
      <c r="O608" s="149"/>
      <c r="P608" s="149"/>
      <c r="Q608" s="149"/>
      <c r="R608" s="149"/>
      <c r="S608" s="149"/>
      <c r="T608" s="149"/>
      <c r="U608" s="149"/>
      <c r="V608" s="149"/>
      <c r="W608" s="149"/>
      <c r="X608" s="149"/>
      <c r="Y608" s="149"/>
      <c r="Z608" s="149"/>
    </row>
    <row r="609" spans="1:26" ht="13.5" customHeight="1">
      <c r="A609" s="149"/>
      <c r="B609" s="149"/>
      <c r="C609" s="149"/>
      <c r="D609" s="149"/>
      <c r="E609" s="149"/>
      <c r="F609" s="149"/>
      <c r="G609" s="149"/>
      <c r="H609" s="149"/>
      <c r="I609" s="149"/>
      <c r="J609" s="149"/>
      <c r="K609" s="149"/>
      <c r="L609" s="149"/>
      <c r="M609" s="149"/>
      <c r="N609" s="149"/>
      <c r="O609" s="149"/>
      <c r="P609" s="149"/>
      <c r="Q609" s="149"/>
      <c r="R609" s="149"/>
      <c r="S609" s="149"/>
      <c r="T609" s="149"/>
      <c r="U609" s="149"/>
      <c r="V609" s="149"/>
      <c r="W609" s="149"/>
      <c r="X609" s="149"/>
      <c r="Y609" s="149"/>
      <c r="Z609" s="149"/>
    </row>
    <row r="610" spans="1:26" ht="13.5" customHeight="1">
      <c r="A610" s="149"/>
      <c r="B610" s="149"/>
      <c r="C610" s="149"/>
      <c r="D610" s="149"/>
      <c r="E610" s="149"/>
      <c r="F610" s="149"/>
      <c r="G610" s="149"/>
      <c r="H610" s="149"/>
      <c r="I610" s="149"/>
      <c r="J610" s="149"/>
      <c r="K610" s="149"/>
      <c r="L610" s="149"/>
      <c r="M610" s="149"/>
      <c r="N610" s="149"/>
      <c r="O610" s="149"/>
      <c r="P610" s="149"/>
      <c r="Q610" s="149"/>
      <c r="R610" s="149"/>
      <c r="S610" s="149"/>
      <c r="T610" s="149"/>
      <c r="U610" s="149"/>
      <c r="V610" s="149"/>
      <c r="W610" s="149"/>
      <c r="X610" s="149"/>
      <c r="Y610" s="149"/>
      <c r="Z610" s="149"/>
    </row>
    <row r="611" spans="1:26" ht="13.5" customHeight="1">
      <c r="A611" s="149"/>
      <c r="B611" s="149"/>
      <c r="C611" s="149"/>
      <c r="D611" s="149"/>
      <c r="E611" s="149"/>
      <c r="F611" s="149"/>
      <c r="G611" s="149"/>
      <c r="H611" s="149"/>
      <c r="I611" s="149"/>
      <c r="J611" s="149"/>
      <c r="K611" s="149"/>
      <c r="L611" s="149"/>
      <c r="M611" s="149"/>
      <c r="N611" s="149"/>
      <c r="O611" s="149"/>
      <c r="P611" s="149"/>
      <c r="Q611" s="149"/>
      <c r="R611" s="149"/>
      <c r="S611" s="149"/>
      <c r="T611" s="149"/>
      <c r="U611" s="149"/>
      <c r="V611" s="149"/>
      <c r="W611" s="149"/>
      <c r="X611" s="149"/>
      <c r="Y611" s="149"/>
      <c r="Z611" s="149"/>
    </row>
    <row r="612" spans="1:26" ht="13.5" customHeight="1">
      <c r="A612" s="149"/>
      <c r="B612" s="149"/>
      <c r="C612" s="149"/>
      <c r="D612" s="149"/>
      <c r="E612" s="149"/>
      <c r="F612" s="149"/>
      <c r="G612" s="149"/>
      <c r="H612" s="149"/>
      <c r="I612" s="149"/>
      <c r="J612" s="149"/>
      <c r="K612" s="149"/>
      <c r="L612" s="149"/>
      <c r="M612" s="149"/>
      <c r="N612" s="149"/>
      <c r="O612" s="149"/>
      <c r="P612" s="149"/>
      <c r="Q612" s="149"/>
      <c r="R612" s="149"/>
      <c r="S612" s="149"/>
      <c r="T612" s="149"/>
      <c r="U612" s="149"/>
      <c r="V612" s="149"/>
      <c r="W612" s="149"/>
      <c r="X612" s="149"/>
      <c r="Y612" s="149"/>
      <c r="Z612" s="149"/>
    </row>
    <row r="613" spans="1:26" ht="13.5" customHeight="1">
      <c r="A613" s="149"/>
      <c r="B613" s="149"/>
      <c r="C613" s="149"/>
      <c r="D613" s="149"/>
      <c r="E613" s="149"/>
      <c r="F613" s="149"/>
      <c r="G613" s="149"/>
      <c r="H613" s="149"/>
      <c r="I613" s="149"/>
      <c r="J613" s="149"/>
      <c r="K613" s="149"/>
      <c r="L613" s="149"/>
      <c r="M613" s="149"/>
      <c r="N613" s="149"/>
      <c r="O613" s="149"/>
      <c r="P613" s="149"/>
      <c r="Q613" s="149"/>
      <c r="R613" s="149"/>
      <c r="S613" s="149"/>
      <c r="T613" s="149"/>
      <c r="U613" s="149"/>
      <c r="V613" s="149"/>
      <c r="W613" s="149"/>
      <c r="X613" s="149"/>
      <c r="Y613" s="149"/>
      <c r="Z613" s="149"/>
    </row>
    <row r="614" spans="1:26" ht="13.5" customHeight="1">
      <c r="A614" s="149"/>
      <c r="B614" s="149"/>
      <c r="C614" s="149"/>
      <c r="D614" s="149"/>
      <c r="E614" s="149"/>
      <c r="F614" s="149"/>
      <c r="G614" s="149"/>
      <c r="H614" s="149"/>
      <c r="I614" s="149"/>
      <c r="J614" s="149"/>
      <c r="K614" s="149"/>
      <c r="L614" s="149"/>
      <c r="M614" s="149"/>
      <c r="N614" s="149"/>
      <c r="O614" s="149"/>
      <c r="P614" s="149"/>
      <c r="Q614" s="149"/>
      <c r="R614" s="149"/>
      <c r="S614" s="149"/>
      <c r="T614" s="149"/>
      <c r="U614" s="149"/>
      <c r="V614" s="149"/>
      <c r="W614" s="149"/>
      <c r="X614" s="149"/>
      <c r="Y614" s="149"/>
      <c r="Z614" s="149"/>
    </row>
    <row r="615" spans="1:26" ht="13.5" customHeight="1">
      <c r="A615" s="149"/>
      <c r="B615" s="149"/>
      <c r="C615" s="149"/>
      <c r="D615" s="149"/>
      <c r="E615" s="149"/>
      <c r="F615" s="149"/>
      <c r="G615" s="149"/>
      <c r="H615" s="149"/>
      <c r="I615" s="149"/>
      <c r="J615" s="149"/>
      <c r="K615" s="149"/>
      <c r="L615" s="149"/>
      <c r="M615" s="149"/>
      <c r="N615" s="149"/>
      <c r="O615" s="149"/>
      <c r="P615" s="149"/>
      <c r="Q615" s="149"/>
      <c r="R615" s="149"/>
      <c r="S615" s="149"/>
      <c r="T615" s="149"/>
      <c r="U615" s="149"/>
      <c r="V615" s="149"/>
      <c r="W615" s="149"/>
      <c r="X615" s="149"/>
      <c r="Y615" s="149"/>
      <c r="Z615" s="149"/>
    </row>
    <row r="616" spans="1:26" ht="13.5" customHeight="1">
      <c r="A616" s="149"/>
      <c r="B616" s="149"/>
      <c r="C616" s="149"/>
      <c r="D616" s="149"/>
      <c r="E616" s="149"/>
      <c r="F616" s="149"/>
      <c r="G616" s="149"/>
      <c r="H616" s="149"/>
      <c r="I616" s="149"/>
      <c r="J616" s="149"/>
      <c r="K616" s="149"/>
      <c r="L616" s="149"/>
      <c r="M616" s="149"/>
      <c r="N616" s="149"/>
      <c r="O616" s="149"/>
      <c r="P616" s="149"/>
      <c r="Q616" s="149"/>
      <c r="R616" s="149"/>
      <c r="S616" s="149"/>
      <c r="T616" s="149"/>
      <c r="U616" s="149"/>
      <c r="V616" s="149"/>
      <c r="W616" s="149"/>
      <c r="X616" s="149"/>
      <c r="Y616" s="149"/>
      <c r="Z616" s="149"/>
    </row>
    <row r="617" spans="1:26" ht="13.5" customHeight="1">
      <c r="A617" s="149"/>
      <c r="B617" s="149"/>
      <c r="C617" s="149"/>
      <c r="D617" s="149"/>
      <c r="E617" s="149"/>
      <c r="F617" s="149"/>
      <c r="G617" s="149"/>
      <c r="H617" s="149"/>
      <c r="I617" s="149"/>
      <c r="J617" s="149"/>
      <c r="K617" s="149"/>
      <c r="L617" s="149"/>
      <c r="M617" s="149"/>
      <c r="N617" s="149"/>
      <c r="O617" s="149"/>
      <c r="P617" s="149"/>
      <c r="Q617" s="149"/>
      <c r="R617" s="149"/>
      <c r="S617" s="149"/>
      <c r="T617" s="149"/>
      <c r="U617" s="149"/>
      <c r="V617" s="149"/>
      <c r="W617" s="149"/>
      <c r="X617" s="149"/>
      <c r="Y617" s="149"/>
      <c r="Z617" s="149"/>
    </row>
    <row r="618" spans="1:26" ht="13.5" customHeight="1">
      <c r="A618" s="149"/>
      <c r="B618" s="149"/>
      <c r="C618" s="149"/>
      <c r="D618" s="149"/>
      <c r="E618" s="149"/>
      <c r="F618" s="149"/>
      <c r="G618" s="149"/>
      <c r="H618" s="149"/>
      <c r="I618" s="149"/>
      <c r="J618" s="149"/>
      <c r="K618" s="149"/>
      <c r="L618" s="149"/>
      <c r="M618" s="149"/>
      <c r="N618" s="149"/>
      <c r="O618" s="149"/>
      <c r="P618" s="149"/>
      <c r="Q618" s="149"/>
      <c r="R618" s="149"/>
      <c r="S618" s="149"/>
      <c r="T618" s="149"/>
      <c r="U618" s="149"/>
      <c r="V618" s="149"/>
      <c r="W618" s="149"/>
      <c r="X618" s="149"/>
      <c r="Y618" s="149"/>
      <c r="Z618" s="149"/>
    </row>
    <row r="619" spans="1:26" ht="13.5" customHeight="1">
      <c r="A619" s="149"/>
      <c r="B619" s="149"/>
      <c r="C619" s="149"/>
      <c r="D619" s="149"/>
      <c r="E619" s="149"/>
      <c r="F619" s="149"/>
      <c r="G619" s="149"/>
      <c r="H619" s="149"/>
      <c r="I619" s="149"/>
      <c r="J619" s="149"/>
      <c r="K619" s="149"/>
      <c r="L619" s="149"/>
      <c r="M619" s="149"/>
      <c r="N619" s="149"/>
      <c r="O619" s="149"/>
      <c r="P619" s="149"/>
      <c r="Q619" s="149"/>
      <c r="R619" s="149"/>
      <c r="S619" s="149"/>
      <c r="T619" s="149"/>
      <c r="U619" s="149"/>
      <c r="V619" s="149"/>
      <c r="W619" s="149"/>
      <c r="X619" s="149"/>
      <c r="Y619" s="149"/>
      <c r="Z619" s="149"/>
    </row>
    <row r="620" spans="1:26" ht="13.5" customHeight="1">
      <c r="A620" s="149"/>
      <c r="B620" s="149"/>
      <c r="C620" s="149"/>
      <c r="D620" s="149"/>
      <c r="E620" s="149"/>
      <c r="F620" s="149"/>
      <c r="G620" s="149"/>
      <c r="H620" s="149"/>
      <c r="I620" s="149"/>
      <c r="J620" s="149"/>
      <c r="K620" s="149"/>
      <c r="L620" s="149"/>
      <c r="M620" s="149"/>
      <c r="N620" s="149"/>
      <c r="O620" s="149"/>
      <c r="P620" s="149"/>
      <c r="Q620" s="149"/>
      <c r="R620" s="149"/>
      <c r="S620" s="149"/>
      <c r="T620" s="149"/>
      <c r="U620" s="149"/>
      <c r="V620" s="149"/>
      <c r="W620" s="149"/>
      <c r="X620" s="149"/>
      <c r="Y620" s="149"/>
      <c r="Z620" s="149"/>
    </row>
    <row r="621" spans="1:26" ht="13.5" customHeight="1">
      <c r="A621" s="149"/>
      <c r="B621" s="149"/>
      <c r="C621" s="149"/>
      <c r="D621" s="149"/>
      <c r="E621" s="149"/>
      <c r="F621" s="149"/>
      <c r="G621" s="149"/>
      <c r="H621" s="149"/>
      <c r="I621" s="149"/>
      <c r="J621" s="149"/>
      <c r="K621" s="149"/>
      <c r="L621" s="149"/>
      <c r="M621" s="149"/>
      <c r="N621" s="149"/>
      <c r="O621" s="149"/>
      <c r="P621" s="149"/>
      <c r="Q621" s="149"/>
      <c r="R621" s="149"/>
      <c r="S621" s="149"/>
      <c r="T621" s="149"/>
      <c r="U621" s="149"/>
      <c r="V621" s="149"/>
      <c r="W621" s="149"/>
      <c r="X621" s="149"/>
      <c r="Y621" s="149"/>
      <c r="Z621" s="149"/>
    </row>
    <row r="622" spans="1:26" ht="13.5" customHeight="1">
      <c r="A622" s="149"/>
      <c r="B622" s="149"/>
      <c r="C622" s="149"/>
      <c r="D622" s="149"/>
      <c r="E622" s="149"/>
      <c r="F622" s="149"/>
      <c r="G622" s="149"/>
      <c r="H622" s="149"/>
      <c r="I622" s="149"/>
      <c r="J622" s="149"/>
      <c r="K622" s="149"/>
      <c r="L622" s="149"/>
      <c r="M622" s="149"/>
      <c r="N622" s="149"/>
      <c r="O622" s="149"/>
      <c r="P622" s="149"/>
      <c r="Q622" s="149"/>
      <c r="R622" s="149"/>
      <c r="S622" s="149"/>
      <c r="T622" s="149"/>
      <c r="U622" s="149"/>
      <c r="V622" s="149"/>
      <c r="W622" s="149"/>
      <c r="X622" s="149"/>
      <c r="Y622" s="149"/>
      <c r="Z622" s="149"/>
    </row>
    <row r="623" spans="1:26" ht="13.5" customHeight="1">
      <c r="A623" s="149"/>
      <c r="B623" s="149"/>
      <c r="C623" s="149"/>
      <c r="D623" s="149"/>
      <c r="E623" s="149"/>
      <c r="F623" s="149"/>
      <c r="G623" s="149"/>
      <c r="H623" s="149"/>
      <c r="I623" s="149"/>
      <c r="J623" s="149"/>
      <c r="K623" s="149"/>
      <c r="L623" s="149"/>
      <c r="M623" s="149"/>
      <c r="N623" s="149"/>
      <c r="O623" s="149"/>
      <c r="P623" s="149"/>
      <c r="Q623" s="149"/>
      <c r="R623" s="149"/>
      <c r="S623" s="149"/>
      <c r="T623" s="149"/>
      <c r="U623" s="149"/>
      <c r="V623" s="149"/>
      <c r="W623" s="149"/>
      <c r="X623" s="149"/>
      <c r="Y623" s="149"/>
      <c r="Z623" s="149"/>
    </row>
    <row r="624" spans="1:26" ht="13.5" customHeight="1">
      <c r="A624" s="149"/>
      <c r="B624" s="149"/>
      <c r="C624" s="149"/>
      <c r="D624" s="149"/>
      <c r="E624" s="149"/>
      <c r="F624" s="149"/>
      <c r="G624" s="149"/>
      <c r="H624" s="149"/>
      <c r="I624" s="149"/>
      <c r="J624" s="149"/>
      <c r="K624" s="149"/>
      <c r="L624" s="149"/>
      <c r="M624" s="149"/>
      <c r="N624" s="149"/>
      <c r="O624" s="149"/>
      <c r="P624" s="149"/>
      <c r="Q624" s="149"/>
      <c r="R624" s="149"/>
      <c r="S624" s="149"/>
      <c r="T624" s="149"/>
      <c r="U624" s="149"/>
      <c r="V624" s="149"/>
      <c r="W624" s="149"/>
      <c r="X624" s="149"/>
      <c r="Y624" s="149"/>
      <c r="Z624" s="149"/>
    </row>
    <row r="625" spans="1:26" ht="13.5" customHeight="1">
      <c r="A625" s="149"/>
      <c r="B625" s="149"/>
      <c r="C625" s="149"/>
      <c r="D625" s="149"/>
      <c r="E625" s="149"/>
      <c r="F625" s="149"/>
      <c r="G625" s="149"/>
      <c r="H625" s="149"/>
      <c r="I625" s="149"/>
      <c r="J625" s="149"/>
      <c r="K625" s="149"/>
      <c r="L625" s="149"/>
      <c r="M625" s="149"/>
      <c r="N625" s="149"/>
      <c r="O625" s="149"/>
      <c r="P625" s="149"/>
      <c r="Q625" s="149"/>
      <c r="R625" s="149"/>
      <c r="S625" s="149"/>
      <c r="T625" s="149"/>
      <c r="U625" s="149"/>
      <c r="V625" s="149"/>
      <c r="W625" s="149"/>
      <c r="X625" s="149"/>
      <c r="Y625" s="149"/>
      <c r="Z625" s="149"/>
    </row>
    <row r="626" spans="1:26" ht="13.5" customHeight="1">
      <c r="A626" s="149"/>
      <c r="B626" s="149"/>
      <c r="C626" s="149"/>
      <c r="D626" s="149"/>
      <c r="E626" s="149"/>
      <c r="F626" s="149"/>
      <c r="G626" s="149"/>
      <c r="H626" s="149"/>
      <c r="I626" s="149"/>
      <c r="J626" s="149"/>
      <c r="K626" s="149"/>
      <c r="L626" s="149"/>
      <c r="M626" s="149"/>
      <c r="N626" s="149"/>
      <c r="O626" s="149"/>
      <c r="P626" s="149"/>
      <c r="Q626" s="149"/>
      <c r="R626" s="149"/>
      <c r="S626" s="149"/>
      <c r="T626" s="149"/>
      <c r="U626" s="149"/>
      <c r="V626" s="149"/>
      <c r="W626" s="149"/>
      <c r="X626" s="149"/>
      <c r="Y626" s="149"/>
      <c r="Z626" s="149"/>
    </row>
    <row r="627" spans="1:26" ht="13.5" customHeight="1">
      <c r="A627" s="149"/>
      <c r="B627" s="149"/>
      <c r="C627" s="149"/>
      <c r="D627" s="149"/>
      <c r="E627" s="149"/>
      <c r="F627" s="149"/>
      <c r="G627" s="149"/>
      <c r="H627" s="149"/>
      <c r="I627" s="149"/>
      <c r="J627" s="149"/>
      <c r="K627" s="149"/>
      <c r="L627" s="149"/>
      <c r="M627" s="149"/>
      <c r="N627" s="149"/>
      <c r="O627" s="149"/>
      <c r="P627" s="149"/>
      <c r="Q627" s="149"/>
      <c r="R627" s="149"/>
      <c r="S627" s="149"/>
      <c r="T627" s="149"/>
      <c r="U627" s="149"/>
      <c r="V627" s="149"/>
      <c r="W627" s="149"/>
      <c r="X627" s="149"/>
      <c r="Y627" s="149"/>
      <c r="Z627" s="149"/>
    </row>
    <row r="628" spans="1:26" ht="13.5" customHeight="1">
      <c r="A628" s="149"/>
      <c r="B628" s="149"/>
      <c r="C628" s="149"/>
      <c r="D628" s="149"/>
      <c r="E628" s="149"/>
      <c r="F628" s="149"/>
      <c r="G628" s="149"/>
      <c r="H628" s="149"/>
      <c r="I628" s="149"/>
      <c r="J628" s="149"/>
      <c r="K628" s="149"/>
      <c r="L628" s="149"/>
      <c r="M628" s="149"/>
      <c r="N628" s="149"/>
      <c r="O628" s="149"/>
      <c r="P628" s="149"/>
      <c r="Q628" s="149"/>
      <c r="R628" s="149"/>
      <c r="S628" s="149"/>
      <c r="T628" s="149"/>
      <c r="U628" s="149"/>
      <c r="V628" s="149"/>
      <c r="W628" s="149"/>
      <c r="X628" s="149"/>
      <c r="Y628" s="149"/>
      <c r="Z628" s="149"/>
    </row>
    <row r="629" spans="1:26" ht="13.5" customHeight="1">
      <c r="A629" s="149"/>
      <c r="B629" s="149"/>
      <c r="C629" s="149"/>
      <c r="D629" s="149"/>
      <c r="E629" s="149"/>
      <c r="F629" s="149"/>
      <c r="G629" s="149"/>
      <c r="H629" s="149"/>
      <c r="I629" s="149"/>
      <c r="J629" s="149"/>
      <c r="K629" s="149"/>
      <c r="L629" s="149"/>
      <c r="M629" s="149"/>
      <c r="N629" s="149"/>
      <c r="O629" s="149"/>
      <c r="P629" s="149"/>
      <c r="Q629" s="149"/>
      <c r="R629" s="149"/>
      <c r="S629" s="149"/>
      <c r="T629" s="149"/>
      <c r="U629" s="149"/>
      <c r="V629" s="149"/>
      <c r="W629" s="149"/>
      <c r="X629" s="149"/>
      <c r="Y629" s="149"/>
      <c r="Z629" s="149"/>
    </row>
    <row r="630" spans="1:26" ht="13.5" customHeight="1">
      <c r="A630" s="149"/>
      <c r="B630" s="149"/>
      <c r="C630" s="149"/>
      <c r="D630" s="149"/>
      <c r="E630" s="149"/>
      <c r="F630" s="149"/>
      <c r="G630" s="149"/>
      <c r="H630" s="149"/>
      <c r="I630" s="149"/>
      <c r="J630" s="149"/>
      <c r="K630" s="149"/>
      <c r="L630" s="149"/>
      <c r="M630" s="149"/>
      <c r="N630" s="149"/>
      <c r="O630" s="149"/>
      <c r="P630" s="149"/>
      <c r="Q630" s="149"/>
      <c r="R630" s="149"/>
      <c r="S630" s="149"/>
      <c r="T630" s="149"/>
      <c r="U630" s="149"/>
      <c r="V630" s="149"/>
      <c r="W630" s="149"/>
      <c r="X630" s="149"/>
      <c r="Y630" s="149"/>
      <c r="Z630" s="149"/>
    </row>
    <row r="631" spans="1:26" ht="13.5" customHeight="1">
      <c r="A631" s="149"/>
      <c r="B631" s="149"/>
      <c r="C631" s="149"/>
      <c r="D631" s="149"/>
      <c r="E631" s="149"/>
      <c r="F631" s="149"/>
      <c r="G631" s="149"/>
      <c r="H631" s="149"/>
      <c r="I631" s="149"/>
      <c r="J631" s="149"/>
      <c r="K631" s="149"/>
      <c r="L631" s="149"/>
      <c r="M631" s="149"/>
      <c r="N631" s="149"/>
      <c r="O631" s="149"/>
      <c r="P631" s="149"/>
      <c r="Q631" s="149"/>
      <c r="R631" s="149"/>
      <c r="S631" s="149"/>
      <c r="T631" s="149"/>
      <c r="U631" s="149"/>
      <c r="V631" s="149"/>
      <c r="W631" s="149"/>
      <c r="X631" s="149"/>
      <c r="Y631" s="149"/>
      <c r="Z631" s="149"/>
    </row>
    <row r="632" spans="1:26" ht="13.5" customHeight="1">
      <c r="A632" s="149"/>
      <c r="B632" s="149"/>
      <c r="C632" s="149"/>
      <c r="D632" s="149"/>
      <c r="E632" s="149"/>
      <c r="F632" s="149"/>
      <c r="G632" s="149"/>
      <c r="H632" s="149"/>
      <c r="I632" s="149"/>
      <c r="J632" s="149"/>
      <c r="K632" s="149"/>
      <c r="L632" s="149"/>
      <c r="M632" s="149"/>
      <c r="N632" s="149"/>
      <c r="O632" s="149"/>
      <c r="P632" s="149"/>
      <c r="Q632" s="149"/>
      <c r="R632" s="149"/>
      <c r="S632" s="149"/>
      <c r="T632" s="149"/>
      <c r="U632" s="149"/>
      <c r="V632" s="149"/>
      <c r="W632" s="149"/>
      <c r="X632" s="149"/>
      <c r="Y632" s="149"/>
      <c r="Z632" s="149"/>
    </row>
    <row r="633" spans="1:26" ht="13.5" customHeight="1">
      <c r="A633" s="149"/>
      <c r="B633" s="149"/>
      <c r="C633" s="149"/>
      <c r="D633" s="149"/>
      <c r="E633" s="149"/>
      <c r="F633" s="149"/>
      <c r="G633" s="149"/>
      <c r="H633" s="149"/>
      <c r="I633" s="149"/>
      <c r="J633" s="149"/>
      <c r="K633" s="149"/>
      <c r="L633" s="149"/>
      <c r="M633" s="149"/>
      <c r="N633" s="149"/>
      <c r="O633" s="149"/>
      <c r="P633" s="149"/>
      <c r="Q633" s="149"/>
      <c r="R633" s="149"/>
      <c r="S633" s="149"/>
      <c r="T633" s="149"/>
      <c r="U633" s="149"/>
      <c r="V633" s="149"/>
      <c r="W633" s="149"/>
      <c r="X633" s="149"/>
      <c r="Y633" s="149"/>
      <c r="Z633" s="149"/>
    </row>
    <row r="634" spans="1:26" ht="13.5" customHeight="1">
      <c r="A634" s="149"/>
      <c r="B634" s="149"/>
      <c r="C634" s="149"/>
      <c r="D634" s="149"/>
      <c r="E634" s="149"/>
      <c r="F634" s="149"/>
      <c r="G634" s="149"/>
      <c r="H634" s="149"/>
      <c r="I634" s="149"/>
      <c r="J634" s="149"/>
      <c r="K634" s="149"/>
      <c r="L634" s="149"/>
      <c r="M634" s="149"/>
      <c r="N634" s="149"/>
      <c r="O634" s="149"/>
      <c r="P634" s="149"/>
      <c r="Q634" s="149"/>
      <c r="R634" s="149"/>
      <c r="S634" s="149"/>
      <c r="T634" s="149"/>
      <c r="U634" s="149"/>
      <c r="V634" s="149"/>
      <c r="W634" s="149"/>
      <c r="X634" s="149"/>
      <c r="Y634" s="149"/>
      <c r="Z634" s="149"/>
    </row>
    <row r="635" spans="1:26" ht="13.5" customHeight="1">
      <c r="A635" s="149"/>
      <c r="B635" s="149"/>
      <c r="C635" s="149"/>
      <c r="D635" s="149"/>
      <c r="E635" s="149"/>
      <c r="F635" s="149"/>
      <c r="G635" s="149"/>
      <c r="H635" s="149"/>
      <c r="I635" s="149"/>
      <c r="J635" s="149"/>
      <c r="K635" s="149"/>
      <c r="L635" s="149"/>
      <c r="M635" s="149"/>
      <c r="N635" s="149"/>
      <c r="O635" s="149"/>
      <c r="P635" s="149"/>
      <c r="Q635" s="149"/>
      <c r="R635" s="149"/>
      <c r="S635" s="149"/>
      <c r="T635" s="149"/>
      <c r="U635" s="149"/>
      <c r="V635" s="149"/>
      <c r="W635" s="149"/>
      <c r="X635" s="149"/>
      <c r="Y635" s="149"/>
      <c r="Z635" s="149"/>
    </row>
    <row r="636" spans="1:26" ht="13.5" customHeight="1">
      <c r="A636" s="149"/>
      <c r="B636" s="149"/>
      <c r="C636" s="149"/>
      <c r="D636" s="149"/>
      <c r="E636" s="149"/>
      <c r="F636" s="149"/>
      <c r="G636" s="149"/>
      <c r="H636" s="149"/>
      <c r="I636" s="149"/>
      <c r="J636" s="149"/>
      <c r="K636" s="149"/>
      <c r="L636" s="149"/>
      <c r="M636" s="149"/>
      <c r="N636" s="149"/>
      <c r="O636" s="149"/>
      <c r="P636" s="149"/>
      <c r="Q636" s="149"/>
      <c r="R636" s="149"/>
      <c r="S636" s="149"/>
      <c r="T636" s="149"/>
      <c r="U636" s="149"/>
      <c r="V636" s="149"/>
      <c r="W636" s="149"/>
      <c r="X636" s="149"/>
      <c r="Y636" s="149"/>
      <c r="Z636" s="149"/>
    </row>
    <row r="637" spans="1:26" ht="13.5" customHeight="1">
      <c r="A637" s="149"/>
      <c r="B637" s="149"/>
      <c r="C637" s="149"/>
      <c r="D637" s="149"/>
      <c r="E637" s="149"/>
      <c r="F637" s="149"/>
      <c r="G637" s="149"/>
      <c r="H637" s="149"/>
      <c r="I637" s="149"/>
      <c r="J637" s="149"/>
      <c r="K637" s="149"/>
      <c r="L637" s="149"/>
      <c r="M637" s="149"/>
      <c r="N637" s="149"/>
      <c r="O637" s="149"/>
      <c r="P637" s="149"/>
      <c r="Q637" s="149"/>
      <c r="R637" s="149"/>
      <c r="S637" s="149"/>
      <c r="T637" s="149"/>
      <c r="U637" s="149"/>
      <c r="V637" s="149"/>
      <c r="W637" s="149"/>
      <c r="X637" s="149"/>
      <c r="Y637" s="149"/>
      <c r="Z637" s="149"/>
    </row>
    <row r="638" spans="1:26" ht="13.5" customHeight="1">
      <c r="A638" s="149"/>
      <c r="B638" s="149"/>
      <c r="C638" s="149"/>
      <c r="D638" s="149"/>
      <c r="E638" s="149"/>
      <c r="F638" s="149"/>
      <c r="G638" s="149"/>
      <c r="H638" s="149"/>
      <c r="I638" s="149"/>
      <c r="J638" s="149"/>
      <c r="K638" s="149"/>
      <c r="L638" s="149"/>
      <c r="M638" s="149"/>
      <c r="N638" s="149"/>
      <c r="O638" s="149"/>
      <c r="P638" s="149"/>
      <c r="Q638" s="149"/>
      <c r="R638" s="149"/>
      <c r="S638" s="149"/>
      <c r="T638" s="149"/>
      <c r="U638" s="149"/>
      <c r="V638" s="149"/>
      <c r="W638" s="149"/>
      <c r="X638" s="149"/>
      <c r="Y638" s="149"/>
      <c r="Z638" s="149"/>
    </row>
    <row r="639" spans="1:26" ht="13.5" customHeight="1">
      <c r="A639" s="149"/>
      <c r="B639" s="149"/>
      <c r="C639" s="149"/>
      <c r="D639" s="149"/>
      <c r="E639" s="149"/>
      <c r="F639" s="149"/>
      <c r="G639" s="149"/>
      <c r="H639" s="149"/>
      <c r="I639" s="149"/>
      <c r="J639" s="149"/>
      <c r="K639" s="149"/>
      <c r="L639" s="149"/>
      <c r="M639" s="149"/>
      <c r="N639" s="149"/>
      <c r="O639" s="149"/>
      <c r="P639" s="149"/>
      <c r="Q639" s="149"/>
      <c r="R639" s="149"/>
      <c r="S639" s="149"/>
      <c r="T639" s="149"/>
      <c r="U639" s="149"/>
      <c r="V639" s="149"/>
      <c r="W639" s="149"/>
      <c r="X639" s="149"/>
      <c r="Y639" s="149"/>
      <c r="Z639" s="149"/>
    </row>
    <row r="640" spans="1:26" ht="13.5" customHeight="1">
      <c r="A640" s="149"/>
      <c r="B640" s="149"/>
      <c r="C640" s="149"/>
      <c r="D640" s="149"/>
      <c r="E640" s="149"/>
      <c r="F640" s="149"/>
      <c r="G640" s="149"/>
      <c r="H640" s="149"/>
      <c r="I640" s="149"/>
      <c r="J640" s="149"/>
      <c r="K640" s="149"/>
      <c r="L640" s="149"/>
      <c r="M640" s="149"/>
      <c r="N640" s="149"/>
      <c r="O640" s="149"/>
      <c r="P640" s="149"/>
      <c r="Q640" s="149"/>
      <c r="R640" s="149"/>
      <c r="S640" s="149"/>
      <c r="T640" s="149"/>
      <c r="U640" s="149"/>
      <c r="V640" s="149"/>
      <c r="W640" s="149"/>
      <c r="X640" s="149"/>
      <c r="Y640" s="149"/>
      <c r="Z640" s="149"/>
    </row>
    <row r="641" spans="1:26" ht="13.5" customHeight="1">
      <c r="A641" s="149"/>
      <c r="B641" s="149"/>
      <c r="C641" s="149"/>
      <c r="D641" s="149"/>
      <c r="E641" s="149"/>
      <c r="F641" s="149"/>
      <c r="G641" s="149"/>
      <c r="H641" s="149"/>
      <c r="I641" s="149"/>
      <c r="J641" s="149"/>
      <c r="K641" s="149"/>
      <c r="L641" s="149"/>
      <c r="M641" s="149"/>
      <c r="N641" s="149"/>
      <c r="O641" s="149"/>
      <c r="P641" s="149"/>
      <c r="Q641" s="149"/>
      <c r="R641" s="149"/>
      <c r="S641" s="149"/>
      <c r="T641" s="149"/>
      <c r="U641" s="149"/>
      <c r="V641" s="149"/>
      <c r="W641" s="149"/>
      <c r="X641" s="149"/>
      <c r="Y641" s="149"/>
      <c r="Z641" s="149"/>
    </row>
    <row r="642" spans="1:26" ht="13.5" customHeight="1">
      <c r="A642" s="149"/>
      <c r="B642" s="149"/>
      <c r="C642" s="149"/>
      <c r="D642" s="149"/>
      <c r="E642" s="149"/>
      <c r="F642" s="149"/>
      <c r="G642" s="149"/>
      <c r="H642" s="149"/>
      <c r="I642" s="149"/>
      <c r="J642" s="149"/>
      <c r="K642" s="149"/>
      <c r="L642" s="149"/>
      <c r="M642" s="149"/>
      <c r="N642" s="149"/>
      <c r="O642" s="149"/>
      <c r="P642" s="149"/>
      <c r="Q642" s="149"/>
      <c r="R642" s="149"/>
      <c r="S642" s="149"/>
      <c r="T642" s="149"/>
      <c r="U642" s="149"/>
      <c r="V642" s="149"/>
      <c r="W642" s="149"/>
      <c r="X642" s="149"/>
      <c r="Y642" s="149"/>
      <c r="Z642" s="149"/>
    </row>
    <row r="643" spans="1:26" ht="13.5" customHeight="1">
      <c r="A643" s="149"/>
      <c r="B643" s="149"/>
      <c r="C643" s="149"/>
      <c r="D643" s="149"/>
      <c r="E643" s="149"/>
      <c r="F643" s="149"/>
      <c r="G643" s="149"/>
      <c r="H643" s="149"/>
      <c r="I643" s="149"/>
      <c r="J643" s="149"/>
      <c r="K643" s="149"/>
      <c r="L643" s="149"/>
      <c r="M643" s="149"/>
      <c r="N643" s="149"/>
      <c r="O643" s="149"/>
      <c r="P643" s="149"/>
      <c r="Q643" s="149"/>
      <c r="R643" s="149"/>
      <c r="S643" s="149"/>
      <c r="T643" s="149"/>
      <c r="U643" s="149"/>
      <c r="V643" s="149"/>
      <c r="W643" s="149"/>
      <c r="X643" s="149"/>
      <c r="Y643" s="149"/>
      <c r="Z643" s="149"/>
    </row>
    <row r="644" spans="1:26" ht="13.5" customHeight="1">
      <c r="A644" s="149"/>
      <c r="B644" s="149"/>
      <c r="C644" s="149"/>
      <c r="D644" s="149"/>
      <c r="E644" s="149"/>
      <c r="F644" s="149"/>
      <c r="G644" s="149"/>
      <c r="H644" s="149"/>
      <c r="I644" s="149"/>
      <c r="J644" s="149"/>
      <c r="K644" s="149"/>
      <c r="L644" s="149"/>
      <c r="M644" s="149"/>
      <c r="N644" s="149"/>
      <c r="O644" s="149"/>
      <c r="P644" s="149"/>
      <c r="Q644" s="149"/>
      <c r="R644" s="149"/>
      <c r="S644" s="149"/>
      <c r="T644" s="149"/>
      <c r="U644" s="149"/>
      <c r="V644" s="149"/>
      <c r="W644" s="149"/>
      <c r="X644" s="149"/>
      <c r="Y644" s="149"/>
      <c r="Z644" s="149"/>
    </row>
    <row r="645" spans="1:26" ht="13.5" customHeight="1">
      <c r="A645" s="149"/>
      <c r="B645" s="149"/>
      <c r="C645" s="149"/>
      <c r="D645" s="149"/>
      <c r="E645" s="149"/>
      <c r="F645" s="149"/>
      <c r="G645" s="149"/>
      <c r="H645" s="149"/>
      <c r="I645" s="149"/>
      <c r="J645" s="149"/>
      <c r="K645" s="149"/>
      <c r="L645" s="149"/>
      <c r="M645" s="149"/>
      <c r="N645" s="149"/>
      <c r="O645" s="149"/>
      <c r="P645" s="149"/>
      <c r="Q645" s="149"/>
      <c r="R645" s="149"/>
      <c r="S645" s="149"/>
      <c r="T645" s="149"/>
      <c r="U645" s="149"/>
      <c r="V645" s="149"/>
      <c r="W645" s="149"/>
      <c r="X645" s="149"/>
      <c r="Y645" s="149"/>
      <c r="Z645" s="149"/>
    </row>
    <row r="646" spans="1:26" ht="13.5" customHeight="1">
      <c r="A646" s="149"/>
      <c r="B646" s="149"/>
      <c r="C646" s="149"/>
      <c r="D646" s="149"/>
      <c r="E646" s="149"/>
      <c r="F646" s="149"/>
      <c r="G646" s="149"/>
      <c r="H646" s="149"/>
      <c r="I646" s="149"/>
      <c r="J646" s="149"/>
      <c r="K646" s="149"/>
      <c r="L646" s="149"/>
      <c r="M646" s="149"/>
      <c r="N646" s="149"/>
      <c r="O646" s="149"/>
      <c r="P646" s="149"/>
      <c r="Q646" s="149"/>
      <c r="R646" s="149"/>
      <c r="S646" s="149"/>
      <c r="T646" s="149"/>
      <c r="U646" s="149"/>
      <c r="V646" s="149"/>
      <c r="W646" s="149"/>
      <c r="X646" s="149"/>
      <c r="Y646" s="149"/>
      <c r="Z646" s="149"/>
    </row>
    <row r="647" spans="1:26" ht="13.5" customHeight="1">
      <c r="A647" s="149"/>
      <c r="B647" s="149"/>
      <c r="C647" s="149"/>
      <c r="D647" s="149"/>
      <c r="E647" s="149"/>
      <c r="F647" s="149"/>
      <c r="G647" s="149"/>
      <c r="H647" s="149"/>
      <c r="I647" s="149"/>
      <c r="J647" s="149"/>
      <c r="K647" s="149"/>
      <c r="L647" s="149"/>
      <c r="M647" s="149"/>
      <c r="N647" s="149"/>
      <c r="O647" s="149"/>
      <c r="P647" s="149"/>
      <c r="Q647" s="149"/>
      <c r="R647" s="149"/>
      <c r="S647" s="149"/>
      <c r="T647" s="149"/>
      <c r="U647" s="149"/>
      <c r="V647" s="149"/>
      <c r="W647" s="149"/>
      <c r="X647" s="149"/>
      <c r="Y647" s="149"/>
      <c r="Z647" s="149"/>
    </row>
    <row r="648" spans="1:26" ht="13.5" customHeight="1">
      <c r="A648" s="149"/>
      <c r="B648" s="149"/>
      <c r="C648" s="149"/>
      <c r="D648" s="149"/>
      <c r="E648" s="149"/>
      <c r="F648" s="149"/>
      <c r="G648" s="149"/>
      <c r="H648" s="149"/>
      <c r="I648" s="149"/>
      <c r="J648" s="149"/>
      <c r="K648" s="149"/>
      <c r="L648" s="149"/>
      <c r="M648" s="149"/>
      <c r="N648" s="149"/>
      <c r="O648" s="149"/>
      <c r="P648" s="149"/>
      <c r="Q648" s="149"/>
      <c r="R648" s="149"/>
      <c r="S648" s="149"/>
      <c r="T648" s="149"/>
      <c r="U648" s="149"/>
      <c r="V648" s="149"/>
      <c r="W648" s="149"/>
      <c r="X648" s="149"/>
      <c r="Y648" s="149"/>
      <c r="Z648" s="149"/>
    </row>
    <row r="649" spans="1:26" ht="13.5" customHeight="1">
      <c r="A649" s="149"/>
      <c r="B649" s="149"/>
      <c r="C649" s="149"/>
      <c r="D649" s="149"/>
      <c r="E649" s="149"/>
      <c r="F649" s="149"/>
      <c r="G649" s="149"/>
      <c r="H649" s="149"/>
      <c r="I649" s="149"/>
      <c r="J649" s="149"/>
      <c r="K649" s="149"/>
      <c r="L649" s="149"/>
      <c r="M649" s="149"/>
      <c r="N649" s="149"/>
      <c r="O649" s="149"/>
      <c r="P649" s="149"/>
      <c r="Q649" s="149"/>
      <c r="R649" s="149"/>
      <c r="S649" s="149"/>
      <c r="T649" s="149"/>
      <c r="U649" s="149"/>
      <c r="V649" s="149"/>
      <c r="W649" s="149"/>
      <c r="X649" s="149"/>
      <c r="Y649" s="149"/>
      <c r="Z649" s="149"/>
    </row>
    <row r="650" spans="1:26" ht="13.5" customHeight="1">
      <c r="A650" s="149"/>
      <c r="B650" s="149"/>
      <c r="C650" s="149"/>
      <c r="D650" s="149"/>
      <c r="E650" s="149"/>
      <c r="F650" s="149"/>
      <c r="G650" s="149"/>
      <c r="H650" s="149"/>
      <c r="I650" s="149"/>
      <c r="J650" s="149"/>
      <c r="K650" s="149"/>
      <c r="L650" s="149"/>
      <c r="M650" s="149"/>
      <c r="N650" s="149"/>
      <c r="O650" s="149"/>
      <c r="P650" s="149"/>
      <c r="Q650" s="149"/>
      <c r="R650" s="149"/>
      <c r="S650" s="149"/>
      <c r="T650" s="149"/>
      <c r="U650" s="149"/>
      <c r="V650" s="149"/>
      <c r="W650" s="149"/>
      <c r="X650" s="149"/>
      <c r="Y650" s="149"/>
      <c r="Z650" s="149"/>
    </row>
    <row r="651" spans="1:26" ht="13.5" customHeight="1">
      <c r="A651" s="149"/>
      <c r="B651" s="149"/>
      <c r="C651" s="149"/>
      <c r="D651" s="149"/>
      <c r="E651" s="149"/>
      <c r="F651" s="149"/>
      <c r="G651" s="149"/>
      <c r="H651" s="149"/>
      <c r="I651" s="149"/>
      <c r="J651" s="149"/>
      <c r="K651" s="149"/>
      <c r="L651" s="149"/>
      <c r="M651" s="149"/>
      <c r="N651" s="149"/>
      <c r="O651" s="149"/>
      <c r="P651" s="149"/>
      <c r="Q651" s="149"/>
      <c r="R651" s="149"/>
      <c r="S651" s="149"/>
      <c r="T651" s="149"/>
      <c r="U651" s="149"/>
      <c r="V651" s="149"/>
      <c r="W651" s="149"/>
      <c r="X651" s="149"/>
      <c r="Y651" s="149"/>
      <c r="Z651" s="149"/>
    </row>
    <row r="652" spans="1:26" ht="13.5" customHeight="1">
      <c r="A652" s="149"/>
      <c r="B652" s="149"/>
      <c r="C652" s="149"/>
      <c r="D652" s="149"/>
      <c r="E652" s="149"/>
      <c r="F652" s="149"/>
      <c r="G652" s="149"/>
      <c r="H652" s="149"/>
      <c r="I652" s="149"/>
      <c r="J652" s="149"/>
      <c r="K652" s="149"/>
      <c r="L652" s="149"/>
      <c r="M652" s="149"/>
      <c r="N652" s="149"/>
      <c r="O652" s="149"/>
      <c r="P652" s="149"/>
      <c r="Q652" s="149"/>
      <c r="R652" s="149"/>
      <c r="S652" s="149"/>
      <c r="T652" s="149"/>
      <c r="U652" s="149"/>
      <c r="V652" s="149"/>
      <c r="W652" s="149"/>
      <c r="X652" s="149"/>
      <c r="Y652" s="149"/>
      <c r="Z652" s="149"/>
    </row>
    <row r="653" spans="1:26" ht="13.5" customHeight="1">
      <c r="A653" s="149"/>
      <c r="B653" s="149"/>
      <c r="C653" s="149"/>
      <c r="D653" s="149"/>
      <c r="E653" s="149"/>
      <c r="F653" s="149"/>
      <c r="G653" s="149"/>
      <c r="H653" s="149"/>
      <c r="I653" s="149"/>
      <c r="J653" s="149"/>
      <c r="K653" s="149"/>
      <c r="L653" s="149"/>
      <c r="M653" s="149"/>
      <c r="N653" s="149"/>
      <c r="O653" s="149"/>
      <c r="P653" s="149"/>
      <c r="Q653" s="149"/>
      <c r="R653" s="149"/>
      <c r="S653" s="149"/>
      <c r="T653" s="149"/>
      <c r="U653" s="149"/>
      <c r="V653" s="149"/>
      <c r="W653" s="149"/>
      <c r="X653" s="149"/>
      <c r="Y653" s="149"/>
      <c r="Z653" s="149"/>
    </row>
    <row r="654" spans="1:26" ht="13.5" customHeight="1">
      <c r="A654" s="149"/>
      <c r="B654" s="149"/>
      <c r="C654" s="149"/>
      <c r="D654" s="149"/>
      <c r="E654" s="149"/>
      <c r="F654" s="149"/>
      <c r="G654" s="149"/>
      <c r="H654" s="149"/>
      <c r="I654" s="149"/>
      <c r="J654" s="149"/>
      <c r="K654" s="149"/>
      <c r="L654" s="149"/>
      <c r="M654" s="149"/>
      <c r="N654" s="149"/>
      <c r="O654" s="149"/>
      <c r="P654" s="149"/>
      <c r="Q654" s="149"/>
      <c r="R654" s="149"/>
      <c r="S654" s="149"/>
      <c r="T654" s="149"/>
      <c r="U654" s="149"/>
      <c r="V654" s="149"/>
      <c r="W654" s="149"/>
      <c r="X654" s="149"/>
      <c r="Y654" s="149"/>
      <c r="Z654" s="149"/>
    </row>
    <row r="655" spans="1:26" ht="13.5" customHeight="1">
      <c r="A655" s="149"/>
      <c r="B655" s="149"/>
      <c r="C655" s="149"/>
      <c r="D655" s="149"/>
      <c r="E655" s="149"/>
      <c r="F655" s="149"/>
      <c r="G655" s="149"/>
      <c r="H655" s="149"/>
      <c r="I655" s="149"/>
      <c r="J655" s="149"/>
      <c r="K655" s="149"/>
      <c r="L655" s="149"/>
      <c r="M655" s="149"/>
      <c r="N655" s="149"/>
      <c r="O655" s="149"/>
      <c r="P655" s="149"/>
      <c r="Q655" s="149"/>
      <c r="R655" s="149"/>
      <c r="S655" s="149"/>
      <c r="T655" s="149"/>
      <c r="U655" s="149"/>
      <c r="V655" s="149"/>
      <c r="W655" s="149"/>
      <c r="X655" s="149"/>
      <c r="Y655" s="149"/>
      <c r="Z655" s="149"/>
    </row>
    <row r="656" spans="1:26" ht="13.5" customHeight="1">
      <c r="A656" s="149"/>
      <c r="B656" s="149"/>
      <c r="C656" s="149"/>
      <c r="D656" s="149"/>
      <c r="E656" s="149"/>
      <c r="F656" s="149"/>
      <c r="G656" s="149"/>
      <c r="H656" s="149"/>
      <c r="I656" s="149"/>
      <c r="J656" s="149"/>
      <c r="K656" s="149"/>
      <c r="L656" s="149"/>
      <c r="M656" s="149"/>
      <c r="N656" s="149"/>
      <c r="O656" s="149"/>
      <c r="P656" s="149"/>
      <c r="Q656" s="149"/>
      <c r="R656" s="149"/>
      <c r="S656" s="149"/>
      <c r="T656" s="149"/>
      <c r="U656" s="149"/>
      <c r="V656" s="149"/>
      <c r="W656" s="149"/>
      <c r="X656" s="149"/>
      <c r="Y656" s="149"/>
      <c r="Z656" s="149"/>
    </row>
    <row r="657" spans="1:26" ht="13.5" customHeight="1">
      <c r="A657" s="149"/>
      <c r="B657" s="149"/>
      <c r="C657" s="149"/>
      <c r="D657" s="149"/>
      <c r="E657" s="149"/>
      <c r="F657" s="149"/>
      <c r="G657" s="149"/>
      <c r="H657" s="149"/>
      <c r="I657" s="149"/>
      <c r="J657" s="149"/>
      <c r="K657" s="149"/>
      <c r="L657" s="149"/>
      <c r="M657" s="149"/>
      <c r="N657" s="149"/>
      <c r="O657" s="149"/>
      <c r="P657" s="149"/>
      <c r="Q657" s="149"/>
      <c r="R657" s="149"/>
      <c r="S657" s="149"/>
      <c r="T657" s="149"/>
      <c r="U657" s="149"/>
      <c r="V657" s="149"/>
      <c r="W657" s="149"/>
      <c r="X657" s="149"/>
      <c r="Y657" s="149"/>
      <c r="Z657" s="149"/>
    </row>
    <row r="658" spans="1:26" ht="13.5" customHeight="1">
      <c r="A658" s="149"/>
      <c r="B658" s="149"/>
      <c r="C658" s="149"/>
      <c r="D658" s="149"/>
      <c r="E658" s="149"/>
      <c r="F658" s="149"/>
      <c r="G658" s="149"/>
      <c r="H658" s="149"/>
      <c r="I658" s="149"/>
      <c r="J658" s="149"/>
      <c r="K658" s="149"/>
      <c r="L658" s="149"/>
      <c r="M658" s="149"/>
      <c r="N658" s="149"/>
      <c r="O658" s="149"/>
      <c r="P658" s="149"/>
      <c r="Q658" s="149"/>
      <c r="R658" s="149"/>
      <c r="S658" s="149"/>
      <c r="T658" s="149"/>
      <c r="U658" s="149"/>
      <c r="V658" s="149"/>
      <c r="W658" s="149"/>
      <c r="X658" s="149"/>
      <c r="Y658" s="149"/>
      <c r="Z658" s="149"/>
    </row>
    <row r="659" spans="1:26" ht="13.5" customHeight="1">
      <c r="A659" s="149"/>
      <c r="B659" s="149"/>
      <c r="C659" s="149"/>
      <c r="D659" s="149"/>
      <c r="E659" s="149"/>
      <c r="F659" s="149"/>
      <c r="G659" s="149"/>
      <c r="H659" s="149"/>
      <c r="I659" s="149"/>
      <c r="J659" s="149"/>
      <c r="K659" s="149"/>
      <c r="L659" s="149"/>
      <c r="M659" s="149"/>
      <c r="N659" s="149"/>
      <c r="O659" s="149"/>
      <c r="P659" s="149"/>
      <c r="Q659" s="149"/>
      <c r="R659" s="149"/>
      <c r="S659" s="149"/>
      <c r="T659" s="149"/>
      <c r="U659" s="149"/>
      <c r="V659" s="149"/>
      <c r="W659" s="149"/>
      <c r="X659" s="149"/>
      <c r="Y659" s="149"/>
      <c r="Z659" s="149"/>
    </row>
    <row r="660" spans="1:26" ht="13.5" customHeight="1">
      <c r="A660" s="149"/>
      <c r="B660" s="149"/>
      <c r="C660" s="149"/>
      <c r="D660" s="149"/>
      <c r="E660" s="149"/>
      <c r="F660" s="149"/>
      <c r="G660" s="149"/>
      <c r="H660" s="149"/>
      <c r="I660" s="149"/>
      <c r="J660" s="149"/>
      <c r="K660" s="149"/>
      <c r="L660" s="149"/>
      <c r="M660" s="149"/>
      <c r="N660" s="149"/>
      <c r="O660" s="149"/>
      <c r="P660" s="149"/>
      <c r="Q660" s="149"/>
      <c r="R660" s="149"/>
      <c r="S660" s="149"/>
      <c r="T660" s="149"/>
      <c r="U660" s="149"/>
      <c r="V660" s="149"/>
      <c r="W660" s="149"/>
      <c r="X660" s="149"/>
      <c r="Y660" s="149"/>
      <c r="Z660" s="149"/>
    </row>
    <row r="661" spans="1:26" ht="13.5" customHeight="1">
      <c r="A661" s="149"/>
      <c r="B661" s="149"/>
      <c r="C661" s="149"/>
      <c r="D661" s="149"/>
      <c r="E661" s="149"/>
      <c r="F661" s="149"/>
      <c r="G661" s="149"/>
      <c r="H661" s="149"/>
      <c r="I661" s="149"/>
      <c r="J661" s="149"/>
      <c r="K661" s="149"/>
      <c r="L661" s="149"/>
      <c r="M661" s="149"/>
      <c r="N661" s="149"/>
      <c r="O661" s="149"/>
      <c r="P661" s="149"/>
      <c r="Q661" s="149"/>
      <c r="R661" s="149"/>
      <c r="S661" s="149"/>
      <c r="T661" s="149"/>
      <c r="U661" s="149"/>
      <c r="V661" s="149"/>
      <c r="W661" s="149"/>
      <c r="X661" s="149"/>
      <c r="Y661" s="149"/>
      <c r="Z661" s="149"/>
    </row>
    <row r="662" spans="1:26" ht="13.5" customHeight="1">
      <c r="A662" s="149"/>
      <c r="B662" s="149"/>
      <c r="C662" s="149"/>
      <c r="D662" s="149"/>
      <c r="E662" s="149"/>
      <c r="F662" s="149"/>
      <c r="G662" s="149"/>
      <c r="H662" s="149"/>
      <c r="I662" s="149"/>
      <c r="J662" s="149"/>
      <c r="K662" s="149"/>
      <c r="L662" s="149"/>
      <c r="M662" s="149"/>
      <c r="N662" s="149"/>
      <c r="O662" s="149"/>
      <c r="P662" s="149"/>
      <c r="Q662" s="149"/>
      <c r="R662" s="149"/>
      <c r="S662" s="149"/>
      <c r="T662" s="149"/>
      <c r="U662" s="149"/>
      <c r="V662" s="149"/>
      <c r="W662" s="149"/>
      <c r="X662" s="149"/>
      <c r="Y662" s="149"/>
      <c r="Z662" s="149"/>
    </row>
    <row r="663" spans="1:26" ht="13.5" customHeight="1">
      <c r="A663" s="149"/>
      <c r="B663" s="149"/>
      <c r="C663" s="149"/>
      <c r="D663" s="149"/>
      <c r="E663" s="149"/>
      <c r="F663" s="149"/>
      <c r="G663" s="149"/>
      <c r="H663" s="149"/>
      <c r="I663" s="149"/>
      <c r="J663" s="149"/>
      <c r="K663" s="149"/>
      <c r="L663" s="149"/>
      <c r="M663" s="149"/>
      <c r="N663" s="149"/>
      <c r="O663" s="149"/>
      <c r="P663" s="149"/>
      <c r="Q663" s="149"/>
      <c r="R663" s="149"/>
      <c r="S663" s="149"/>
      <c r="T663" s="149"/>
      <c r="U663" s="149"/>
      <c r="V663" s="149"/>
      <c r="W663" s="149"/>
      <c r="X663" s="149"/>
      <c r="Y663" s="149"/>
      <c r="Z663" s="149"/>
    </row>
    <row r="664" spans="1:26" ht="13.5" customHeight="1">
      <c r="A664" s="149"/>
      <c r="B664" s="149"/>
      <c r="C664" s="149"/>
      <c r="D664" s="149"/>
      <c r="E664" s="149"/>
      <c r="F664" s="149"/>
      <c r="G664" s="149"/>
      <c r="H664" s="149"/>
      <c r="I664" s="149"/>
      <c r="J664" s="149"/>
      <c r="K664" s="149"/>
      <c r="L664" s="149"/>
      <c r="M664" s="149"/>
      <c r="N664" s="149"/>
      <c r="O664" s="149"/>
      <c r="P664" s="149"/>
      <c r="Q664" s="149"/>
      <c r="R664" s="149"/>
      <c r="S664" s="149"/>
      <c r="T664" s="149"/>
      <c r="U664" s="149"/>
      <c r="V664" s="149"/>
      <c r="W664" s="149"/>
      <c r="X664" s="149"/>
      <c r="Y664" s="149"/>
      <c r="Z664" s="149"/>
    </row>
    <row r="665" spans="1:26" ht="13.5" customHeight="1">
      <c r="A665" s="149"/>
      <c r="B665" s="149"/>
      <c r="C665" s="149"/>
      <c r="D665" s="149"/>
      <c r="E665" s="149"/>
      <c r="F665" s="149"/>
      <c r="G665" s="149"/>
      <c r="H665" s="149"/>
      <c r="I665" s="149"/>
      <c r="J665" s="149"/>
      <c r="K665" s="149"/>
      <c r="L665" s="149"/>
      <c r="M665" s="149"/>
      <c r="N665" s="149"/>
      <c r="O665" s="149"/>
      <c r="P665" s="149"/>
      <c r="Q665" s="149"/>
      <c r="R665" s="149"/>
      <c r="S665" s="149"/>
      <c r="T665" s="149"/>
      <c r="U665" s="149"/>
      <c r="V665" s="149"/>
      <c r="W665" s="149"/>
      <c r="X665" s="149"/>
      <c r="Y665" s="149"/>
      <c r="Z665" s="149"/>
    </row>
    <row r="666" spans="1:26" ht="13.5" customHeight="1">
      <c r="A666" s="149"/>
      <c r="B666" s="149"/>
      <c r="C666" s="149"/>
      <c r="D666" s="149"/>
      <c r="E666" s="149"/>
      <c r="F666" s="149"/>
      <c r="G666" s="149"/>
      <c r="H666" s="149"/>
      <c r="I666" s="149"/>
      <c r="J666" s="149"/>
      <c r="K666" s="149"/>
      <c r="L666" s="149"/>
      <c r="M666" s="149"/>
      <c r="N666" s="149"/>
      <c r="O666" s="149"/>
      <c r="P666" s="149"/>
      <c r="Q666" s="149"/>
      <c r="R666" s="149"/>
      <c r="S666" s="149"/>
      <c r="T666" s="149"/>
      <c r="U666" s="149"/>
      <c r="V666" s="149"/>
      <c r="W666" s="149"/>
      <c r="X666" s="149"/>
      <c r="Y666" s="149"/>
      <c r="Z666" s="149"/>
    </row>
    <row r="667" spans="1:26" ht="13.5" customHeight="1">
      <c r="A667" s="149"/>
      <c r="B667" s="149"/>
      <c r="C667" s="149"/>
      <c r="D667" s="149"/>
      <c r="E667" s="149"/>
      <c r="F667" s="149"/>
      <c r="G667" s="149"/>
      <c r="H667" s="149"/>
      <c r="I667" s="149"/>
      <c r="J667" s="149"/>
      <c r="K667" s="149"/>
      <c r="L667" s="149"/>
      <c r="M667" s="149"/>
      <c r="N667" s="149"/>
      <c r="O667" s="149"/>
      <c r="P667" s="149"/>
      <c r="Q667" s="149"/>
      <c r="R667" s="149"/>
      <c r="S667" s="149"/>
      <c r="T667" s="149"/>
      <c r="U667" s="149"/>
      <c r="V667" s="149"/>
      <c r="W667" s="149"/>
      <c r="X667" s="149"/>
      <c r="Y667" s="149"/>
      <c r="Z667" s="149"/>
    </row>
    <row r="668" spans="1:26" ht="13.5" customHeight="1">
      <c r="A668" s="149"/>
      <c r="B668" s="149"/>
      <c r="C668" s="149"/>
      <c r="D668" s="149"/>
      <c r="E668" s="149"/>
      <c r="F668" s="149"/>
      <c r="G668" s="149"/>
      <c r="H668" s="149"/>
      <c r="I668" s="149"/>
      <c r="J668" s="149"/>
      <c r="K668" s="149"/>
      <c r="L668" s="149"/>
      <c r="M668" s="149"/>
      <c r="N668" s="149"/>
      <c r="O668" s="149"/>
      <c r="P668" s="149"/>
      <c r="Q668" s="149"/>
      <c r="R668" s="149"/>
      <c r="S668" s="149"/>
      <c r="T668" s="149"/>
      <c r="U668" s="149"/>
      <c r="V668" s="149"/>
      <c r="W668" s="149"/>
      <c r="X668" s="149"/>
      <c r="Y668" s="149"/>
      <c r="Z668" s="149"/>
    </row>
    <row r="669" spans="1:26" ht="13.5" customHeight="1">
      <c r="A669" s="149"/>
      <c r="B669" s="149"/>
      <c r="C669" s="149"/>
      <c r="D669" s="149"/>
      <c r="E669" s="149"/>
      <c r="F669" s="149"/>
      <c r="G669" s="149"/>
      <c r="H669" s="149"/>
      <c r="I669" s="149"/>
      <c r="J669" s="149"/>
      <c r="K669" s="149"/>
      <c r="L669" s="149"/>
      <c r="M669" s="149"/>
      <c r="N669" s="149"/>
      <c r="O669" s="149"/>
      <c r="P669" s="149"/>
      <c r="Q669" s="149"/>
      <c r="R669" s="149"/>
      <c r="S669" s="149"/>
      <c r="T669" s="149"/>
      <c r="U669" s="149"/>
      <c r="V669" s="149"/>
      <c r="W669" s="149"/>
      <c r="X669" s="149"/>
      <c r="Y669" s="149"/>
      <c r="Z669" s="149"/>
    </row>
    <row r="670" spans="1:26" ht="13.5" customHeight="1">
      <c r="A670" s="149"/>
      <c r="B670" s="149"/>
      <c r="C670" s="149"/>
      <c r="D670" s="149"/>
      <c r="E670" s="149"/>
      <c r="F670" s="149"/>
      <c r="G670" s="149"/>
      <c r="H670" s="149"/>
      <c r="I670" s="149"/>
      <c r="J670" s="149"/>
      <c r="K670" s="149"/>
      <c r="L670" s="149"/>
      <c r="M670" s="149"/>
      <c r="N670" s="149"/>
      <c r="O670" s="149"/>
      <c r="P670" s="149"/>
      <c r="Q670" s="149"/>
      <c r="R670" s="149"/>
      <c r="S670" s="149"/>
      <c r="T670" s="149"/>
      <c r="U670" s="149"/>
      <c r="V670" s="149"/>
      <c r="W670" s="149"/>
      <c r="X670" s="149"/>
      <c r="Y670" s="149"/>
      <c r="Z670" s="149"/>
    </row>
    <row r="671" spans="1:26" ht="13.5" customHeight="1">
      <c r="A671" s="149"/>
      <c r="B671" s="149"/>
      <c r="C671" s="149"/>
      <c r="D671" s="149"/>
      <c r="E671" s="149"/>
      <c r="F671" s="149"/>
      <c r="G671" s="149"/>
      <c r="H671" s="149"/>
      <c r="I671" s="149"/>
      <c r="J671" s="149"/>
      <c r="K671" s="149"/>
      <c r="L671" s="149"/>
      <c r="M671" s="149"/>
      <c r="N671" s="149"/>
      <c r="O671" s="149"/>
      <c r="P671" s="149"/>
      <c r="Q671" s="149"/>
      <c r="R671" s="149"/>
      <c r="S671" s="149"/>
      <c r="T671" s="149"/>
      <c r="U671" s="149"/>
      <c r="V671" s="149"/>
      <c r="W671" s="149"/>
      <c r="X671" s="149"/>
      <c r="Y671" s="149"/>
      <c r="Z671" s="149"/>
    </row>
    <row r="672" spans="1:26" ht="13.5" customHeight="1">
      <c r="A672" s="149"/>
      <c r="B672" s="149"/>
      <c r="C672" s="149"/>
      <c r="D672" s="149"/>
      <c r="E672" s="149"/>
      <c r="F672" s="149"/>
      <c r="G672" s="149"/>
      <c r="H672" s="149"/>
      <c r="I672" s="149"/>
      <c r="J672" s="149"/>
      <c r="K672" s="149"/>
      <c r="L672" s="149"/>
      <c r="M672" s="149"/>
      <c r="N672" s="149"/>
      <c r="O672" s="149"/>
      <c r="P672" s="149"/>
      <c r="Q672" s="149"/>
      <c r="R672" s="149"/>
      <c r="S672" s="149"/>
      <c r="T672" s="149"/>
      <c r="U672" s="149"/>
      <c r="V672" s="149"/>
      <c r="W672" s="149"/>
      <c r="X672" s="149"/>
      <c r="Y672" s="149"/>
      <c r="Z672" s="149"/>
    </row>
    <row r="673" spans="1:26" ht="13.5" customHeight="1">
      <c r="A673" s="149"/>
      <c r="B673" s="149"/>
      <c r="C673" s="149"/>
      <c r="D673" s="149"/>
      <c r="E673" s="149"/>
      <c r="F673" s="149"/>
      <c r="G673" s="149"/>
      <c r="H673" s="149"/>
      <c r="I673" s="149"/>
      <c r="J673" s="149"/>
      <c r="K673" s="149"/>
      <c r="L673" s="149"/>
      <c r="M673" s="149"/>
      <c r="N673" s="149"/>
      <c r="O673" s="149"/>
      <c r="P673" s="149"/>
      <c r="Q673" s="149"/>
      <c r="R673" s="149"/>
      <c r="S673" s="149"/>
      <c r="T673" s="149"/>
      <c r="U673" s="149"/>
      <c r="V673" s="149"/>
      <c r="W673" s="149"/>
      <c r="X673" s="149"/>
      <c r="Y673" s="149"/>
      <c r="Z673" s="149"/>
    </row>
    <row r="674" spans="1:26" ht="13.5" customHeight="1">
      <c r="A674" s="149"/>
      <c r="B674" s="149"/>
      <c r="C674" s="149"/>
      <c r="D674" s="149"/>
      <c r="E674" s="149"/>
      <c r="F674" s="149"/>
      <c r="G674" s="149"/>
      <c r="H674" s="149"/>
      <c r="I674" s="149"/>
      <c r="J674" s="149"/>
      <c r="K674" s="149"/>
      <c r="L674" s="149"/>
      <c r="M674" s="149"/>
      <c r="N674" s="149"/>
      <c r="O674" s="149"/>
      <c r="P674" s="149"/>
      <c r="Q674" s="149"/>
      <c r="R674" s="149"/>
      <c r="S674" s="149"/>
      <c r="T674" s="149"/>
      <c r="U674" s="149"/>
      <c r="V674" s="149"/>
      <c r="W674" s="149"/>
      <c r="X674" s="149"/>
      <c r="Y674" s="149"/>
      <c r="Z674" s="149"/>
    </row>
    <row r="675" spans="1:26" ht="13.5" customHeight="1">
      <c r="A675" s="149"/>
      <c r="B675" s="149"/>
      <c r="C675" s="149"/>
      <c r="D675" s="149"/>
      <c r="E675" s="149"/>
      <c r="F675" s="149"/>
      <c r="G675" s="149"/>
      <c r="H675" s="149"/>
      <c r="I675" s="149"/>
      <c r="J675" s="149"/>
      <c r="K675" s="149"/>
      <c r="L675" s="149"/>
      <c r="M675" s="149"/>
      <c r="N675" s="149"/>
      <c r="O675" s="149"/>
      <c r="P675" s="149"/>
      <c r="Q675" s="149"/>
      <c r="R675" s="149"/>
      <c r="S675" s="149"/>
      <c r="T675" s="149"/>
      <c r="U675" s="149"/>
      <c r="V675" s="149"/>
      <c r="W675" s="149"/>
      <c r="X675" s="149"/>
      <c r="Y675" s="149"/>
      <c r="Z675" s="149"/>
    </row>
    <row r="676" spans="1:26" ht="13.5" customHeight="1">
      <c r="A676" s="149"/>
      <c r="B676" s="149"/>
      <c r="C676" s="149"/>
      <c r="D676" s="149"/>
      <c r="E676" s="149"/>
      <c r="F676" s="149"/>
      <c r="G676" s="149"/>
      <c r="H676" s="149"/>
      <c r="I676" s="149"/>
      <c r="J676" s="149"/>
      <c r="K676" s="149"/>
      <c r="L676" s="149"/>
      <c r="M676" s="149"/>
      <c r="N676" s="149"/>
      <c r="O676" s="149"/>
      <c r="P676" s="149"/>
      <c r="Q676" s="149"/>
      <c r="R676" s="149"/>
      <c r="S676" s="149"/>
      <c r="T676" s="149"/>
      <c r="U676" s="149"/>
      <c r="V676" s="149"/>
      <c r="W676" s="149"/>
      <c r="X676" s="149"/>
      <c r="Y676" s="149"/>
      <c r="Z676" s="149"/>
    </row>
    <row r="677" spans="1:26" ht="13.5" customHeight="1">
      <c r="A677" s="149"/>
      <c r="B677" s="149"/>
      <c r="C677" s="149"/>
      <c r="D677" s="149"/>
      <c r="E677" s="149"/>
      <c r="F677" s="149"/>
      <c r="G677" s="149"/>
      <c r="H677" s="149"/>
      <c r="I677" s="149"/>
      <c r="J677" s="149"/>
      <c r="K677" s="149"/>
      <c r="L677" s="149"/>
      <c r="M677" s="149"/>
      <c r="N677" s="149"/>
      <c r="O677" s="149"/>
      <c r="P677" s="149"/>
      <c r="Q677" s="149"/>
      <c r="R677" s="149"/>
      <c r="S677" s="149"/>
      <c r="T677" s="149"/>
      <c r="U677" s="149"/>
      <c r="V677" s="149"/>
      <c r="W677" s="149"/>
      <c r="X677" s="149"/>
      <c r="Y677" s="149"/>
      <c r="Z677" s="149"/>
    </row>
    <row r="678" spans="1:26" ht="13.5" customHeight="1">
      <c r="A678" s="149"/>
      <c r="B678" s="149"/>
      <c r="C678" s="149"/>
      <c r="D678" s="149"/>
      <c r="E678" s="149"/>
      <c r="F678" s="149"/>
      <c r="G678" s="149"/>
      <c r="H678" s="149"/>
      <c r="I678" s="149"/>
      <c r="J678" s="149"/>
      <c r="K678" s="149"/>
      <c r="L678" s="149"/>
      <c r="M678" s="149"/>
      <c r="N678" s="149"/>
      <c r="O678" s="149"/>
      <c r="P678" s="149"/>
      <c r="Q678" s="149"/>
      <c r="R678" s="149"/>
      <c r="S678" s="149"/>
      <c r="T678" s="149"/>
      <c r="U678" s="149"/>
      <c r="V678" s="149"/>
      <c r="W678" s="149"/>
      <c r="X678" s="149"/>
      <c r="Y678" s="149"/>
      <c r="Z678" s="149"/>
    </row>
    <row r="679" spans="1:26" ht="13.5" customHeight="1">
      <c r="A679" s="149"/>
      <c r="B679" s="149"/>
      <c r="C679" s="149"/>
      <c r="D679" s="149"/>
      <c r="E679" s="149"/>
      <c r="F679" s="149"/>
      <c r="G679" s="149"/>
      <c r="H679" s="149"/>
      <c r="I679" s="149"/>
      <c r="J679" s="149"/>
      <c r="K679" s="149"/>
      <c r="L679" s="149"/>
      <c r="M679" s="149"/>
      <c r="N679" s="149"/>
      <c r="O679" s="149"/>
      <c r="P679" s="149"/>
      <c r="Q679" s="149"/>
      <c r="R679" s="149"/>
      <c r="S679" s="149"/>
      <c r="T679" s="149"/>
      <c r="U679" s="149"/>
      <c r="V679" s="149"/>
      <c r="W679" s="149"/>
      <c r="X679" s="149"/>
      <c r="Y679" s="149"/>
      <c r="Z679" s="149"/>
    </row>
    <row r="680" spans="1:26" ht="13.5" customHeight="1">
      <c r="A680" s="149"/>
      <c r="B680" s="149"/>
      <c r="C680" s="149"/>
      <c r="D680" s="149"/>
      <c r="E680" s="149"/>
      <c r="F680" s="149"/>
      <c r="G680" s="149"/>
      <c r="H680" s="149"/>
      <c r="I680" s="149"/>
      <c r="J680" s="149"/>
      <c r="K680" s="149"/>
      <c r="L680" s="149"/>
      <c r="M680" s="149"/>
      <c r="N680" s="149"/>
      <c r="O680" s="149"/>
      <c r="P680" s="149"/>
      <c r="Q680" s="149"/>
      <c r="R680" s="149"/>
      <c r="S680" s="149"/>
      <c r="T680" s="149"/>
      <c r="U680" s="149"/>
      <c r="V680" s="149"/>
      <c r="W680" s="149"/>
      <c r="X680" s="149"/>
      <c r="Y680" s="149"/>
      <c r="Z680" s="149"/>
    </row>
    <row r="681" spans="1:26" ht="13.5" customHeight="1">
      <c r="A681" s="149"/>
      <c r="B681" s="149"/>
      <c r="C681" s="149"/>
      <c r="D681" s="149"/>
      <c r="E681" s="149"/>
      <c r="F681" s="149"/>
      <c r="G681" s="149"/>
      <c r="H681" s="149"/>
      <c r="I681" s="149"/>
      <c r="J681" s="149"/>
      <c r="K681" s="149"/>
      <c r="L681" s="149"/>
      <c r="M681" s="149"/>
      <c r="N681" s="149"/>
      <c r="O681" s="149"/>
      <c r="P681" s="149"/>
      <c r="Q681" s="149"/>
      <c r="R681" s="149"/>
      <c r="S681" s="149"/>
      <c r="T681" s="149"/>
      <c r="U681" s="149"/>
      <c r="V681" s="149"/>
      <c r="W681" s="149"/>
      <c r="X681" s="149"/>
      <c r="Y681" s="149"/>
      <c r="Z681" s="149"/>
    </row>
    <row r="682" spans="1:26" ht="13.5" customHeight="1">
      <c r="A682" s="149"/>
      <c r="B682" s="149"/>
      <c r="C682" s="149"/>
      <c r="D682" s="149"/>
      <c r="E682" s="149"/>
      <c r="F682" s="149"/>
      <c r="G682" s="149"/>
      <c r="H682" s="149"/>
      <c r="I682" s="149"/>
      <c r="J682" s="149"/>
      <c r="K682" s="149"/>
      <c r="L682" s="149"/>
      <c r="M682" s="149"/>
      <c r="N682" s="149"/>
      <c r="O682" s="149"/>
      <c r="P682" s="149"/>
      <c r="Q682" s="149"/>
      <c r="R682" s="149"/>
      <c r="S682" s="149"/>
      <c r="T682" s="149"/>
      <c r="U682" s="149"/>
      <c r="V682" s="149"/>
      <c r="W682" s="149"/>
      <c r="X682" s="149"/>
      <c r="Y682" s="149"/>
      <c r="Z682" s="149"/>
    </row>
    <row r="683" spans="1:26" ht="13.5" customHeight="1">
      <c r="A683" s="149"/>
      <c r="B683" s="149"/>
      <c r="C683" s="149"/>
      <c r="D683" s="149"/>
      <c r="E683" s="149"/>
      <c r="F683" s="149"/>
      <c r="G683" s="149"/>
      <c r="H683" s="149"/>
      <c r="I683" s="149"/>
      <c r="J683" s="149"/>
      <c r="K683" s="149"/>
      <c r="L683" s="149"/>
      <c r="M683" s="149"/>
      <c r="N683" s="149"/>
      <c r="O683" s="149"/>
      <c r="P683" s="149"/>
      <c r="Q683" s="149"/>
      <c r="R683" s="149"/>
      <c r="S683" s="149"/>
      <c r="T683" s="149"/>
      <c r="U683" s="149"/>
      <c r="V683" s="149"/>
      <c r="W683" s="149"/>
      <c r="X683" s="149"/>
      <c r="Y683" s="149"/>
      <c r="Z683" s="149"/>
    </row>
    <row r="684" spans="1:26" ht="13.5" customHeight="1">
      <c r="A684" s="149"/>
      <c r="B684" s="149"/>
      <c r="C684" s="149"/>
      <c r="D684" s="149"/>
      <c r="E684" s="149"/>
      <c r="F684" s="149"/>
      <c r="G684" s="149"/>
      <c r="H684" s="149"/>
      <c r="I684" s="149"/>
      <c r="J684" s="149"/>
      <c r="K684" s="149"/>
      <c r="L684" s="149"/>
      <c r="M684" s="149"/>
      <c r="N684" s="149"/>
      <c r="O684" s="149"/>
      <c r="P684" s="149"/>
      <c r="Q684" s="149"/>
      <c r="R684" s="149"/>
      <c r="S684" s="149"/>
      <c r="T684" s="149"/>
      <c r="U684" s="149"/>
      <c r="V684" s="149"/>
      <c r="W684" s="149"/>
      <c r="X684" s="149"/>
      <c r="Y684" s="149"/>
      <c r="Z684" s="149"/>
    </row>
    <row r="685" spans="1:26" ht="13.5" customHeight="1">
      <c r="A685" s="149"/>
      <c r="B685" s="149"/>
      <c r="C685" s="149"/>
      <c r="D685" s="149"/>
      <c r="E685" s="149"/>
      <c r="F685" s="149"/>
      <c r="G685" s="149"/>
      <c r="H685" s="149"/>
      <c r="I685" s="149"/>
      <c r="J685" s="149"/>
      <c r="K685" s="149"/>
      <c r="L685" s="149"/>
      <c r="M685" s="149"/>
      <c r="N685" s="149"/>
      <c r="O685" s="149"/>
      <c r="P685" s="149"/>
      <c r="Q685" s="149"/>
      <c r="R685" s="149"/>
      <c r="S685" s="149"/>
      <c r="T685" s="149"/>
      <c r="U685" s="149"/>
      <c r="V685" s="149"/>
      <c r="W685" s="149"/>
      <c r="X685" s="149"/>
      <c r="Y685" s="149"/>
      <c r="Z685" s="149"/>
    </row>
    <row r="686" spans="1:26" ht="13.5" customHeight="1">
      <c r="A686" s="149"/>
      <c r="B686" s="149"/>
      <c r="C686" s="149"/>
      <c r="D686" s="149"/>
      <c r="E686" s="149"/>
      <c r="F686" s="149"/>
      <c r="G686" s="149"/>
      <c r="H686" s="149"/>
      <c r="I686" s="149"/>
      <c r="J686" s="149"/>
      <c r="K686" s="149"/>
      <c r="L686" s="149"/>
      <c r="M686" s="149"/>
      <c r="N686" s="149"/>
      <c r="O686" s="149"/>
      <c r="P686" s="149"/>
      <c r="Q686" s="149"/>
      <c r="R686" s="149"/>
      <c r="S686" s="149"/>
      <c r="T686" s="149"/>
      <c r="U686" s="149"/>
      <c r="V686" s="149"/>
      <c r="W686" s="149"/>
      <c r="X686" s="149"/>
      <c r="Y686" s="149"/>
      <c r="Z686" s="149"/>
    </row>
    <row r="687" spans="1:26" ht="13.5" customHeight="1">
      <c r="A687" s="149"/>
      <c r="B687" s="149"/>
      <c r="C687" s="149"/>
      <c r="D687" s="149"/>
      <c r="E687" s="149"/>
      <c r="F687" s="149"/>
      <c r="G687" s="149"/>
      <c r="H687" s="149"/>
      <c r="I687" s="149"/>
      <c r="J687" s="149"/>
      <c r="K687" s="149"/>
      <c r="L687" s="149"/>
      <c r="M687" s="149"/>
      <c r="N687" s="149"/>
      <c r="O687" s="149"/>
      <c r="P687" s="149"/>
      <c r="Q687" s="149"/>
      <c r="R687" s="149"/>
      <c r="S687" s="149"/>
      <c r="T687" s="149"/>
      <c r="U687" s="149"/>
      <c r="V687" s="149"/>
      <c r="W687" s="149"/>
      <c r="X687" s="149"/>
      <c r="Y687" s="149"/>
      <c r="Z687" s="149"/>
    </row>
    <row r="688" spans="1:26" ht="13.5" customHeight="1">
      <c r="A688" s="149"/>
      <c r="B688" s="149"/>
      <c r="C688" s="149"/>
      <c r="D688" s="149"/>
      <c r="E688" s="149"/>
      <c r="F688" s="149"/>
      <c r="G688" s="149"/>
      <c r="H688" s="149"/>
      <c r="I688" s="149"/>
      <c r="J688" s="149"/>
      <c r="K688" s="149"/>
      <c r="L688" s="149"/>
      <c r="M688" s="149"/>
      <c r="N688" s="149"/>
      <c r="O688" s="149"/>
      <c r="P688" s="149"/>
      <c r="Q688" s="149"/>
      <c r="R688" s="149"/>
      <c r="S688" s="149"/>
      <c r="T688" s="149"/>
      <c r="U688" s="149"/>
      <c r="V688" s="149"/>
      <c r="W688" s="149"/>
      <c r="X688" s="149"/>
      <c r="Y688" s="149"/>
      <c r="Z688" s="149"/>
    </row>
    <row r="689" spans="1:26" ht="13.5" customHeight="1">
      <c r="A689" s="149"/>
      <c r="B689" s="149"/>
      <c r="C689" s="149"/>
      <c r="D689" s="149"/>
      <c r="E689" s="149"/>
      <c r="F689" s="149"/>
      <c r="G689" s="149"/>
      <c r="H689" s="149"/>
      <c r="I689" s="149"/>
      <c r="J689" s="149"/>
      <c r="K689" s="149"/>
      <c r="L689" s="149"/>
      <c r="M689" s="149"/>
      <c r="N689" s="149"/>
      <c r="O689" s="149"/>
      <c r="P689" s="149"/>
      <c r="Q689" s="149"/>
      <c r="R689" s="149"/>
      <c r="S689" s="149"/>
      <c r="T689" s="149"/>
      <c r="U689" s="149"/>
      <c r="V689" s="149"/>
      <c r="W689" s="149"/>
      <c r="X689" s="149"/>
      <c r="Y689" s="149"/>
      <c r="Z689" s="149"/>
    </row>
    <row r="690" spans="1:26" ht="13.5" customHeight="1">
      <c r="A690" s="149"/>
      <c r="B690" s="149"/>
      <c r="C690" s="149"/>
      <c r="D690" s="149"/>
      <c r="E690" s="149"/>
      <c r="F690" s="149"/>
      <c r="G690" s="149"/>
      <c r="H690" s="149"/>
      <c r="I690" s="149"/>
      <c r="J690" s="149"/>
      <c r="K690" s="149"/>
      <c r="L690" s="149"/>
      <c r="M690" s="149"/>
      <c r="N690" s="149"/>
      <c r="O690" s="149"/>
      <c r="P690" s="149"/>
      <c r="Q690" s="149"/>
      <c r="R690" s="149"/>
      <c r="S690" s="149"/>
      <c r="T690" s="149"/>
      <c r="U690" s="149"/>
      <c r="V690" s="149"/>
      <c r="W690" s="149"/>
      <c r="X690" s="149"/>
      <c r="Y690" s="149"/>
      <c r="Z690" s="149"/>
    </row>
    <row r="691" spans="1:26" ht="13.5" customHeight="1">
      <c r="A691" s="149"/>
      <c r="B691" s="149"/>
      <c r="C691" s="149"/>
      <c r="D691" s="149"/>
      <c r="E691" s="149"/>
      <c r="F691" s="149"/>
      <c r="G691" s="149"/>
      <c r="H691" s="149"/>
      <c r="I691" s="149"/>
      <c r="J691" s="149"/>
      <c r="K691" s="149"/>
      <c r="L691" s="149"/>
      <c r="M691" s="149"/>
      <c r="N691" s="149"/>
      <c r="O691" s="149"/>
      <c r="P691" s="149"/>
      <c r="Q691" s="149"/>
      <c r="R691" s="149"/>
      <c r="S691" s="149"/>
      <c r="T691" s="149"/>
      <c r="U691" s="149"/>
      <c r="V691" s="149"/>
      <c r="W691" s="149"/>
      <c r="X691" s="149"/>
      <c r="Y691" s="149"/>
      <c r="Z691" s="149"/>
    </row>
    <row r="692" spans="1:26" ht="13.5" customHeight="1">
      <c r="A692" s="149"/>
      <c r="B692" s="149"/>
      <c r="C692" s="149"/>
      <c r="D692" s="149"/>
      <c r="E692" s="149"/>
      <c r="F692" s="149"/>
      <c r="G692" s="149"/>
      <c r="H692" s="149"/>
      <c r="I692" s="149"/>
      <c r="J692" s="149"/>
      <c r="K692" s="149"/>
      <c r="L692" s="149"/>
      <c r="M692" s="149"/>
      <c r="N692" s="149"/>
      <c r="O692" s="149"/>
      <c r="P692" s="149"/>
      <c r="Q692" s="149"/>
      <c r="R692" s="149"/>
      <c r="S692" s="149"/>
      <c r="T692" s="149"/>
      <c r="U692" s="149"/>
      <c r="V692" s="149"/>
      <c r="W692" s="149"/>
      <c r="X692" s="149"/>
      <c r="Y692" s="149"/>
      <c r="Z692" s="149"/>
    </row>
    <row r="693" spans="1:26" ht="13.5" customHeight="1">
      <c r="A693" s="149"/>
      <c r="B693" s="149"/>
      <c r="C693" s="149"/>
      <c r="D693" s="149"/>
      <c r="E693" s="149"/>
      <c r="F693" s="149"/>
      <c r="G693" s="149"/>
      <c r="H693" s="149"/>
      <c r="I693" s="149"/>
      <c r="J693" s="149"/>
      <c r="K693" s="149"/>
      <c r="L693" s="149"/>
      <c r="M693" s="149"/>
      <c r="N693" s="149"/>
      <c r="O693" s="149"/>
      <c r="P693" s="149"/>
      <c r="Q693" s="149"/>
      <c r="R693" s="149"/>
      <c r="S693" s="149"/>
      <c r="T693" s="149"/>
      <c r="U693" s="149"/>
      <c r="V693" s="149"/>
      <c r="W693" s="149"/>
      <c r="X693" s="149"/>
      <c r="Y693" s="149"/>
      <c r="Z693" s="149"/>
    </row>
    <row r="694" spans="1:26" ht="13.5" customHeight="1">
      <c r="A694" s="149"/>
      <c r="B694" s="149"/>
      <c r="C694" s="149"/>
      <c r="D694" s="149"/>
      <c r="E694" s="149"/>
      <c r="F694" s="149"/>
      <c r="G694" s="149"/>
      <c r="H694" s="149"/>
      <c r="I694" s="149"/>
      <c r="J694" s="149"/>
      <c r="K694" s="149"/>
      <c r="L694" s="149"/>
      <c r="M694" s="149"/>
      <c r="N694" s="149"/>
      <c r="O694" s="149"/>
      <c r="P694" s="149"/>
      <c r="Q694" s="149"/>
      <c r="R694" s="149"/>
      <c r="S694" s="149"/>
      <c r="T694" s="149"/>
      <c r="U694" s="149"/>
      <c r="V694" s="149"/>
      <c r="W694" s="149"/>
      <c r="X694" s="149"/>
      <c r="Y694" s="149"/>
      <c r="Z694" s="149"/>
    </row>
    <row r="695" spans="1:26" ht="13.5" customHeight="1">
      <c r="A695" s="149"/>
      <c r="B695" s="149"/>
      <c r="C695" s="149"/>
      <c r="D695" s="149"/>
      <c r="E695" s="149"/>
      <c r="F695" s="149"/>
      <c r="G695" s="149"/>
      <c r="H695" s="149"/>
      <c r="I695" s="149"/>
      <c r="J695" s="149"/>
      <c r="K695" s="149"/>
      <c r="L695" s="149"/>
      <c r="M695" s="149"/>
      <c r="N695" s="149"/>
      <c r="O695" s="149"/>
      <c r="P695" s="149"/>
      <c r="Q695" s="149"/>
      <c r="R695" s="149"/>
      <c r="S695" s="149"/>
      <c r="T695" s="149"/>
      <c r="U695" s="149"/>
      <c r="V695" s="149"/>
      <c r="W695" s="149"/>
      <c r="X695" s="149"/>
      <c r="Y695" s="149"/>
      <c r="Z695" s="149"/>
    </row>
    <row r="696" spans="1:26" ht="13.5" customHeight="1">
      <c r="A696" s="149"/>
      <c r="B696" s="149"/>
      <c r="C696" s="149"/>
      <c r="D696" s="149"/>
      <c r="E696" s="149"/>
      <c r="F696" s="149"/>
      <c r="G696" s="149"/>
      <c r="H696" s="149"/>
      <c r="I696" s="149"/>
      <c r="J696" s="149"/>
      <c r="K696" s="149"/>
      <c r="L696" s="149"/>
      <c r="M696" s="149"/>
      <c r="N696" s="149"/>
      <c r="O696" s="149"/>
      <c r="P696" s="149"/>
      <c r="Q696" s="149"/>
      <c r="R696" s="149"/>
      <c r="S696" s="149"/>
      <c r="T696" s="149"/>
      <c r="U696" s="149"/>
      <c r="V696" s="149"/>
      <c r="W696" s="149"/>
      <c r="X696" s="149"/>
      <c r="Y696" s="149"/>
      <c r="Z696" s="149"/>
    </row>
    <row r="697" spans="1:26" ht="13.5" customHeight="1">
      <c r="A697" s="149"/>
      <c r="B697" s="149"/>
      <c r="C697" s="149"/>
      <c r="D697" s="149"/>
      <c r="E697" s="149"/>
      <c r="F697" s="149"/>
      <c r="G697" s="149"/>
      <c r="H697" s="149"/>
      <c r="I697" s="149"/>
      <c r="J697" s="149"/>
      <c r="K697" s="149"/>
      <c r="L697" s="149"/>
      <c r="M697" s="149"/>
      <c r="N697" s="149"/>
      <c r="O697" s="149"/>
      <c r="P697" s="149"/>
      <c r="Q697" s="149"/>
      <c r="R697" s="149"/>
      <c r="S697" s="149"/>
      <c r="T697" s="149"/>
      <c r="U697" s="149"/>
      <c r="V697" s="149"/>
      <c r="W697" s="149"/>
      <c r="X697" s="149"/>
      <c r="Y697" s="149"/>
      <c r="Z697" s="149"/>
    </row>
    <row r="698" spans="1:26" ht="13.5" customHeight="1">
      <c r="A698" s="149"/>
      <c r="B698" s="149"/>
      <c r="C698" s="149"/>
      <c r="D698" s="149"/>
      <c r="E698" s="149"/>
      <c r="F698" s="149"/>
      <c r="G698" s="149"/>
      <c r="H698" s="149"/>
      <c r="I698" s="149"/>
      <c r="J698" s="149"/>
      <c r="K698" s="149"/>
      <c r="L698" s="149"/>
      <c r="M698" s="149"/>
      <c r="N698" s="149"/>
      <c r="O698" s="149"/>
      <c r="P698" s="149"/>
      <c r="Q698" s="149"/>
      <c r="R698" s="149"/>
      <c r="S698" s="149"/>
      <c r="T698" s="149"/>
      <c r="U698" s="149"/>
      <c r="V698" s="149"/>
      <c r="W698" s="149"/>
      <c r="X698" s="149"/>
      <c r="Y698" s="149"/>
      <c r="Z698" s="149"/>
    </row>
    <row r="699" spans="1:26" ht="13.5" customHeight="1">
      <c r="A699" s="149"/>
      <c r="B699" s="149"/>
      <c r="C699" s="149"/>
      <c r="D699" s="149"/>
      <c r="E699" s="149"/>
      <c r="F699" s="149"/>
      <c r="G699" s="149"/>
      <c r="H699" s="149"/>
      <c r="I699" s="149"/>
      <c r="J699" s="149"/>
      <c r="K699" s="149"/>
      <c r="L699" s="149"/>
      <c r="M699" s="149"/>
      <c r="N699" s="149"/>
      <c r="O699" s="149"/>
      <c r="P699" s="149"/>
      <c r="Q699" s="149"/>
      <c r="R699" s="149"/>
      <c r="S699" s="149"/>
      <c r="T699" s="149"/>
      <c r="U699" s="149"/>
      <c r="V699" s="149"/>
      <c r="W699" s="149"/>
      <c r="X699" s="149"/>
      <c r="Y699" s="149"/>
      <c r="Z699" s="149"/>
    </row>
    <row r="700" spans="1:26" ht="13.5" customHeight="1">
      <c r="A700" s="149"/>
      <c r="B700" s="149"/>
      <c r="C700" s="149"/>
      <c r="D700" s="149"/>
      <c r="E700" s="149"/>
      <c r="F700" s="149"/>
      <c r="G700" s="149"/>
      <c r="H700" s="149"/>
      <c r="I700" s="149"/>
      <c r="J700" s="149"/>
      <c r="K700" s="149"/>
      <c r="L700" s="149"/>
      <c r="M700" s="149"/>
      <c r="N700" s="149"/>
      <c r="O700" s="149"/>
      <c r="P700" s="149"/>
      <c r="Q700" s="149"/>
      <c r="R700" s="149"/>
      <c r="S700" s="149"/>
      <c r="T700" s="149"/>
      <c r="U700" s="149"/>
      <c r="V700" s="149"/>
      <c r="W700" s="149"/>
      <c r="X700" s="149"/>
      <c r="Y700" s="149"/>
      <c r="Z700" s="149"/>
    </row>
    <row r="701" spans="1:26" ht="13.5" customHeight="1">
      <c r="A701" s="149"/>
      <c r="B701" s="149"/>
      <c r="C701" s="149"/>
      <c r="D701" s="149"/>
      <c r="E701" s="149"/>
      <c r="F701" s="149"/>
      <c r="G701" s="149"/>
      <c r="H701" s="149"/>
      <c r="I701" s="149"/>
      <c r="J701" s="149"/>
      <c r="K701" s="149"/>
      <c r="L701" s="149"/>
      <c r="M701" s="149"/>
      <c r="N701" s="149"/>
      <c r="O701" s="149"/>
      <c r="P701" s="149"/>
      <c r="Q701" s="149"/>
      <c r="R701" s="149"/>
      <c r="S701" s="149"/>
      <c r="T701" s="149"/>
      <c r="U701" s="149"/>
      <c r="V701" s="149"/>
      <c r="W701" s="149"/>
      <c r="X701" s="149"/>
      <c r="Y701" s="149"/>
      <c r="Z701" s="149"/>
    </row>
    <row r="702" spans="1:26" ht="13.5" customHeight="1">
      <c r="A702" s="149"/>
      <c r="B702" s="149"/>
      <c r="C702" s="149"/>
      <c r="D702" s="149"/>
      <c r="E702" s="149"/>
      <c r="F702" s="149"/>
      <c r="G702" s="149"/>
      <c r="H702" s="149"/>
      <c r="I702" s="149"/>
      <c r="J702" s="149"/>
      <c r="K702" s="149"/>
      <c r="L702" s="149"/>
      <c r="M702" s="149"/>
      <c r="N702" s="149"/>
      <c r="O702" s="149"/>
      <c r="P702" s="149"/>
      <c r="Q702" s="149"/>
      <c r="R702" s="149"/>
      <c r="S702" s="149"/>
      <c r="T702" s="149"/>
      <c r="U702" s="149"/>
      <c r="V702" s="149"/>
      <c r="W702" s="149"/>
      <c r="X702" s="149"/>
      <c r="Y702" s="149"/>
      <c r="Z702" s="149"/>
    </row>
    <row r="703" spans="1:26" ht="13.5" customHeight="1">
      <c r="A703" s="149"/>
      <c r="B703" s="149"/>
      <c r="C703" s="149"/>
      <c r="D703" s="149"/>
      <c r="E703" s="149"/>
      <c r="F703" s="149"/>
      <c r="G703" s="149"/>
      <c r="H703" s="149"/>
      <c r="I703" s="149"/>
      <c r="J703" s="149"/>
      <c r="K703" s="149"/>
      <c r="L703" s="149"/>
      <c r="M703" s="149"/>
      <c r="N703" s="149"/>
      <c r="O703" s="149"/>
      <c r="P703" s="149"/>
      <c r="Q703" s="149"/>
      <c r="R703" s="149"/>
      <c r="S703" s="149"/>
      <c r="T703" s="149"/>
      <c r="U703" s="149"/>
      <c r="V703" s="149"/>
      <c r="W703" s="149"/>
      <c r="X703" s="149"/>
      <c r="Y703" s="149"/>
      <c r="Z703" s="149"/>
    </row>
    <row r="704" spans="1:26" ht="13.5" customHeight="1">
      <c r="A704" s="149"/>
      <c r="B704" s="149"/>
      <c r="C704" s="149"/>
      <c r="D704" s="149"/>
      <c r="E704" s="149"/>
      <c r="F704" s="149"/>
      <c r="G704" s="149"/>
      <c r="H704" s="149"/>
      <c r="I704" s="149"/>
      <c r="J704" s="149"/>
      <c r="K704" s="149"/>
      <c r="L704" s="149"/>
      <c r="M704" s="149"/>
      <c r="N704" s="149"/>
      <c r="O704" s="149"/>
      <c r="P704" s="149"/>
      <c r="Q704" s="149"/>
      <c r="R704" s="149"/>
      <c r="S704" s="149"/>
      <c r="T704" s="149"/>
      <c r="U704" s="149"/>
      <c r="V704" s="149"/>
      <c r="W704" s="149"/>
      <c r="X704" s="149"/>
      <c r="Y704" s="149"/>
      <c r="Z704" s="149"/>
    </row>
    <row r="705" spans="1:26" ht="13.5" customHeight="1">
      <c r="A705" s="149"/>
      <c r="B705" s="149"/>
      <c r="C705" s="149"/>
      <c r="D705" s="149"/>
      <c r="E705" s="149"/>
      <c r="F705" s="149"/>
      <c r="G705" s="149"/>
      <c r="H705" s="149"/>
      <c r="I705" s="149"/>
      <c r="J705" s="149"/>
      <c r="K705" s="149"/>
      <c r="L705" s="149"/>
      <c r="M705" s="149"/>
      <c r="N705" s="149"/>
      <c r="O705" s="149"/>
      <c r="P705" s="149"/>
      <c r="Q705" s="149"/>
      <c r="R705" s="149"/>
      <c r="S705" s="149"/>
      <c r="T705" s="149"/>
      <c r="U705" s="149"/>
      <c r="V705" s="149"/>
      <c r="W705" s="149"/>
      <c r="X705" s="149"/>
      <c r="Y705" s="149"/>
      <c r="Z705" s="149"/>
    </row>
    <row r="706" spans="1:26" ht="13.5" customHeight="1">
      <c r="A706" s="149"/>
      <c r="B706" s="149"/>
      <c r="C706" s="149"/>
      <c r="D706" s="149"/>
      <c r="E706" s="149"/>
      <c r="F706" s="149"/>
      <c r="G706" s="149"/>
      <c r="H706" s="149"/>
      <c r="I706" s="149"/>
      <c r="J706" s="149"/>
      <c r="K706" s="149"/>
      <c r="L706" s="149"/>
      <c r="M706" s="149"/>
      <c r="N706" s="149"/>
      <c r="O706" s="149"/>
      <c r="P706" s="149"/>
      <c r="Q706" s="149"/>
      <c r="R706" s="149"/>
      <c r="S706" s="149"/>
      <c r="T706" s="149"/>
      <c r="U706" s="149"/>
      <c r="V706" s="149"/>
      <c r="W706" s="149"/>
      <c r="X706" s="149"/>
      <c r="Y706" s="149"/>
      <c r="Z706" s="149"/>
    </row>
    <row r="707" spans="1:26" ht="13.5" customHeight="1">
      <c r="A707" s="149"/>
      <c r="B707" s="149"/>
      <c r="C707" s="149"/>
      <c r="D707" s="149"/>
      <c r="E707" s="149"/>
      <c r="F707" s="149"/>
      <c r="G707" s="149"/>
      <c r="H707" s="149"/>
      <c r="I707" s="149"/>
      <c r="J707" s="149"/>
      <c r="K707" s="149"/>
      <c r="L707" s="149"/>
      <c r="M707" s="149"/>
      <c r="N707" s="149"/>
      <c r="O707" s="149"/>
      <c r="P707" s="149"/>
      <c r="Q707" s="149"/>
      <c r="R707" s="149"/>
      <c r="S707" s="149"/>
      <c r="T707" s="149"/>
      <c r="U707" s="149"/>
      <c r="V707" s="149"/>
      <c r="W707" s="149"/>
      <c r="X707" s="149"/>
      <c r="Y707" s="149"/>
      <c r="Z707" s="149"/>
    </row>
    <row r="708" spans="1:26" ht="13.5" customHeight="1">
      <c r="A708" s="149"/>
      <c r="B708" s="149"/>
      <c r="C708" s="149"/>
      <c r="D708" s="149"/>
      <c r="E708" s="149"/>
      <c r="F708" s="149"/>
      <c r="G708" s="149"/>
      <c r="H708" s="149"/>
      <c r="I708" s="149"/>
      <c r="J708" s="149"/>
      <c r="K708" s="149"/>
      <c r="L708" s="149"/>
      <c r="M708" s="149"/>
      <c r="N708" s="149"/>
      <c r="O708" s="149"/>
      <c r="P708" s="149"/>
      <c r="Q708" s="149"/>
      <c r="R708" s="149"/>
      <c r="S708" s="149"/>
      <c r="T708" s="149"/>
      <c r="U708" s="149"/>
      <c r="V708" s="149"/>
      <c r="W708" s="149"/>
      <c r="X708" s="149"/>
      <c r="Y708" s="149"/>
      <c r="Z708" s="149"/>
    </row>
    <row r="709" spans="1:26" ht="13.5" customHeight="1">
      <c r="A709" s="149"/>
      <c r="B709" s="149"/>
      <c r="C709" s="149"/>
      <c r="D709" s="149"/>
      <c r="E709" s="149"/>
      <c r="F709" s="149"/>
      <c r="G709" s="149"/>
      <c r="H709" s="149"/>
      <c r="I709" s="149"/>
      <c r="J709" s="149"/>
      <c r="K709" s="149"/>
      <c r="L709" s="149"/>
      <c r="M709" s="149"/>
      <c r="N709" s="149"/>
      <c r="O709" s="149"/>
      <c r="P709" s="149"/>
      <c r="Q709" s="149"/>
      <c r="R709" s="149"/>
      <c r="S709" s="149"/>
      <c r="T709" s="149"/>
      <c r="U709" s="149"/>
      <c r="V709" s="149"/>
      <c r="W709" s="149"/>
      <c r="X709" s="149"/>
      <c r="Y709" s="149"/>
      <c r="Z709" s="149"/>
    </row>
    <row r="710" spans="1:26" ht="13.5" customHeight="1">
      <c r="A710" s="149"/>
      <c r="B710" s="149"/>
      <c r="C710" s="149"/>
      <c r="D710" s="149"/>
      <c r="E710" s="149"/>
      <c r="F710" s="149"/>
      <c r="G710" s="149"/>
      <c r="H710" s="149"/>
      <c r="I710" s="149"/>
      <c r="J710" s="149"/>
      <c r="K710" s="149"/>
      <c r="L710" s="149"/>
      <c r="M710" s="149"/>
      <c r="N710" s="149"/>
      <c r="O710" s="149"/>
      <c r="P710" s="149"/>
      <c r="Q710" s="149"/>
      <c r="R710" s="149"/>
      <c r="S710" s="149"/>
      <c r="T710" s="149"/>
      <c r="U710" s="149"/>
      <c r="V710" s="149"/>
      <c r="W710" s="149"/>
      <c r="X710" s="149"/>
      <c r="Y710" s="149"/>
      <c r="Z710" s="149"/>
    </row>
    <row r="711" spans="1:26" ht="13.5" customHeight="1">
      <c r="A711" s="149"/>
      <c r="B711" s="149"/>
      <c r="C711" s="149"/>
      <c r="D711" s="149"/>
      <c r="E711" s="149"/>
      <c r="F711" s="149"/>
      <c r="G711" s="149"/>
      <c r="H711" s="149"/>
      <c r="I711" s="149"/>
      <c r="J711" s="149"/>
      <c r="K711" s="149"/>
      <c r="L711" s="149"/>
      <c r="M711" s="149"/>
      <c r="N711" s="149"/>
      <c r="O711" s="149"/>
      <c r="P711" s="149"/>
      <c r="Q711" s="149"/>
      <c r="R711" s="149"/>
      <c r="S711" s="149"/>
      <c r="T711" s="149"/>
      <c r="U711" s="149"/>
      <c r="V711" s="149"/>
      <c r="W711" s="149"/>
      <c r="X711" s="149"/>
      <c r="Y711" s="149"/>
      <c r="Z711" s="149"/>
    </row>
    <row r="712" spans="1:26" ht="13.5" customHeight="1">
      <c r="A712" s="149"/>
      <c r="B712" s="149"/>
      <c r="C712" s="149"/>
      <c r="D712" s="149"/>
      <c r="E712" s="149"/>
      <c r="F712" s="149"/>
      <c r="G712" s="149"/>
      <c r="H712" s="149"/>
      <c r="I712" s="149"/>
      <c r="J712" s="149"/>
      <c r="K712" s="149"/>
      <c r="L712" s="149"/>
      <c r="M712" s="149"/>
      <c r="N712" s="149"/>
      <c r="O712" s="149"/>
      <c r="P712" s="149"/>
      <c r="Q712" s="149"/>
      <c r="R712" s="149"/>
      <c r="S712" s="149"/>
      <c r="T712" s="149"/>
      <c r="U712" s="149"/>
      <c r="V712" s="149"/>
      <c r="W712" s="149"/>
      <c r="X712" s="149"/>
      <c r="Y712" s="149"/>
      <c r="Z712" s="149"/>
    </row>
    <row r="713" spans="1:26" ht="13.5" customHeight="1">
      <c r="A713" s="149"/>
      <c r="B713" s="149"/>
      <c r="C713" s="149"/>
      <c r="D713" s="149"/>
      <c r="E713" s="149"/>
      <c r="F713" s="149"/>
      <c r="G713" s="149"/>
      <c r="H713" s="149"/>
      <c r="I713" s="149"/>
      <c r="J713" s="149"/>
      <c r="K713" s="149"/>
      <c r="L713" s="149"/>
      <c r="M713" s="149"/>
      <c r="N713" s="149"/>
      <c r="O713" s="149"/>
      <c r="P713" s="149"/>
      <c r="Q713" s="149"/>
      <c r="R713" s="149"/>
      <c r="S713" s="149"/>
      <c r="T713" s="149"/>
      <c r="U713" s="149"/>
      <c r="V713" s="149"/>
      <c r="W713" s="149"/>
      <c r="X713" s="149"/>
      <c r="Y713" s="149"/>
      <c r="Z713" s="149"/>
    </row>
    <row r="714" spans="1:26" ht="13.5" customHeight="1">
      <c r="A714" s="149"/>
      <c r="B714" s="149"/>
      <c r="C714" s="149"/>
      <c r="D714" s="149"/>
      <c r="E714" s="149"/>
      <c r="F714" s="149"/>
      <c r="G714" s="149"/>
      <c r="H714" s="149"/>
      <c r="I714" s="149"/>
      <c r="J714" s="149"/>
      <c r="K714" s="149"/>
      <c r="L714" s="149"/>
      <c r="M714" s="149"/>
      <c r="N714" s="149"/>
      <c r="O714" s="149"/>
      <c r="P714" s="149"/>
      <c r="Q714" s="149"/>
      <c r="R714" s="149"/>
      <c r="S714" s="149"/>
      <c r="T714" s="149"/>
      <c r="U714" s="149"/>
      <c r="V714" s="149"/>
      <c r="W714" s="149"/>
      <c r="X714" s="149"/>
      <c r="Y714" s="149"/>
      <c r="Z714" s="149"/>
    </row>
    <row r="715" spans="1:26" ht="13.5" customHeight="1">
      <c r="A715" s="149"/>
      <c r="B715" s="149"/>
      <c r="C715" s="149"/>
      <c r="D715" s="149"/>
      <c r="E715" s="149"/>
      <c r="F715" s="149"/>
      <c r="G715" s="149"/>
      <c r="H715" s="149"/>
      <c r="I715" s="149"/>
      <c r="J715" s="149"/>
      <c r="K715" s="149"/>
      <c r="L715" s="149"/>
      <c r="M715" s="149"/>
      <c r="N715" s="149"/>
      <c r="O715" s="149"/>
      <c r="P715" s="149"/>
      <c r="Q715" s="149"/>
      <c r="R715" s="149"/>
      <c r="S715" s="149"/>
      <c r="T715" s="149"/>
      <c r="U715" s="149"/>
      <c r="V715" s="149"/>
      <c r="W715" s="149"/>
      <c r="X715" s="149"/>
      <c r="Y715" s="149"/>
      <c r="Z715" s="149"/>
    </row>
    <row r="716" spans="1:26" ht="13.5" customHeight="1">
      <c r="A716" s="149"/>
      <c r="B716" s="149"/>
      <c r="C716" s="149"/>
      <c r="D716" s="149"/>
      <c r="E716" s="149"/>
      <c r="F716" s="149"/>
      <c r="G716" s="149"/>
      <c r="H716" s="149"/>
      <c r="I716" s="149"/>
      <c r="J716" s="149"/>
      <c r="K716" s="149"/>
      <c r="L716" s="149"/>
      <c r="M716" s="149"/>
      <c r="N716" s="149"/>
      <c r="O716" s="149"/>
      <c r="P716" s="149"/>
      <c r="Q716" s="149"/>
      <c r="R716" s="149"/>
      <c r="S716" s="149"/>
      <c r="T716" s="149"/>
      <c r="U716" s="149"/>
      <c r="V716" s="149"/>
      <c r="W716" s="149"/>
      <c r="X716" s="149"/>
      <c r="Y716" s="149"/>
      <c r="Z716" s="149"/>
    </row>
    <row r="717" spans="1:26" ht="13.5" customHeight="1">
      <c r="A717" s="149"/>
      <c r="B717" s="149"/>
      <c r="C717" s="149"/>
      <c r="D717" s="149"/>
      <c r="E717" s="149"/>
      <c r="F717" s="149"/>
      <c r="G717" s="149"/>
      <c r="H717" s="149"/>
      <c r="I717" s="149"/>
      <c r="J717" s="149"/>
      <c r="K717" s="149"/>
      <c r="L717" s="149"/>
      <c r="M717" s="149"/>
      <c r="N717" s="149"/>
      <c r="O717" s="149"/>
      <c r="P717" s="149"/>
      <c r="Q717" s="149"/>
      <c r="R717" s="149"/>
      <c r="S717" s="149"/>
      <c r="T717" s="149"/>
      <c r="U717" s="149"/>
      <c r="V717" s="149"/>
      <c r="W717" s="149"/>
      <c r="X717" s="149"/>
      <c r="Y717" s="149"/>
      <c r="Z717" s="149"/>
    </row>
    <row r="718" spans="1:26" ht="13.5" customHeight="1">
      <c r="A718" s="149"/>
      <c r="B718" s="149"/>
      <c r="C718" s="149"/>
      <c r="D718" s="149"/>
      <c r="E718" s="149"/>
      <c r="F718" s="149"/>
      <c r="G718" s="149"/>
      <c r="H718" s="149"/>
      <c r="I718" s="149"/>
      <c r="J718" s="149"/>
      <c r="K718" s="149"/>
      <c r="L718" s="149"/>
      <c r="M718" s="149"/>
      <c r="N718" s="149"/>
      <c r="O718" s="149"/>
      <c r="P718" s="149"/>
      <c r="Q718" s="149"/>
      <c r="R718" s="149"/>
      <c r="S718" s="149"/>
      <c r="T718" s="149"/>
      <c r="U718" s="149"/>
      <c r="V718" s="149"/>
      <c r="W718" s="149"/>
      <c r="X718" s="149"/>
      <c r="Y718" s="149"/>
      <c r="Z718" s="149"/>
    </row>
    <row r="719" spans="1:26" ht="13.5" customHeight="1">
      <c r="A719" s="149"/>
      <c r="B719" s="149"/>
      <c r="C719" s="149"/>
      <c r="D719" s="149"/>
      <c r="E719" s="149"/>
      <c r="F719" s="149"/>
      <c r="G719" s="149"/>
      <c r="H719" s="149"/>
      <c r="I719" s="149"/>
      <c r="J719" s="149"/>
      <c r="K719" s="149"/>
      <c r="L719" s="149"/>
      <c r="M719" s="149"/>
      <c r="N719" s="149"/>
      <c r="O719" s="149"/>
      <c r="P719" s="149"/>
      <c r="Q719" s="149"/>
      <c r="R719" s="149"/>
      <c r="S719" s="149"/>
      <c r="T719" s="149"/>
      <c r="U719" s="149"/>
      <c r="V719" s="149"/>
      <c r="W719" s="149"/>
      <c r="X719" s="149"/>
      <c r="Y719" s="149"/>
      <c r="Z719" s="149"/>
    </row>
    <row r="720" spans="1:26" ht="13.5" customHeight="1">
      <c r="A720" s="149"/>
      <c r="B720" s="149"/>
      <c r="C720" s="149"/>
      <c r="D720" s="149"/>
      <c r="E720" s="149"/>
      <c r="F720" s="149"/>
      <c r="G720" s="149"/>
      <c r="H720" s="149"/>
      <c r="I720" s="149"/>
      <c r="J720" s="149"/>
      <c r="K720" s="149"/>
      <c r="L720" s="149"/>
      <c r="M720" s="149"/>
      <c r="N720" s="149"/>
      <c r="O720" s="149"/>
      <c r="P720" s="149"/>
      <c r="Q720" s="149"/>
      <c r="R720" s="149"/>
      <c r="S720" s="149"/>
      <c r="T720" s="149"/>
      <c r="U720" s="149"/>
      <c r="V720" s="149"/>
      <c r="W720" s="149"/>
      <c r="X720" s="149"/>
      <c r="Y720" s="149"/>
      <c r="Z720" s="149"/>
    </row>
    <row r="721" spans="1:26" ht="13.5" customHeight="1">
      <c r="A721" s="149"/>
      <c r="B721" s="149"/>
      <c r="C721" s="149"/>
      <c r="D721" s="149"/>
      <c r="E721" s="149"/>
      <c r="F721" s="149"/>
      <c r="G721" s="149"/>
      <c r="H721" s="149"/>
      <c r="I721" s="149"/>
      <c r="J721" s="149"/>
      <c r="K721" s="149"/>
      <c r="L721" s="149"/>
      <c r="M721" s="149"/>
      <c r="N721" s="149"/>
      <c r="O721" s="149"/>
      <c r="P721" s="149"/>
      <c r="Q721" s="149"/>
      <c r="R721" s="149"/>
      <c r="S721" s="149"/>
      <c r="T721" s="149"/>
      <c r="U721" s="149"/>
      <c r="V721" s="149"/>
      <c r="W721" s="149"/>
      <c r="X721" s="149"/>
      <c r="Y721" s="149"/>
      <c r="Z721" s="149"/>
    </row>
    <row r="722" spans="1:26" ht="13.5" customHeight="1">
      <c r="A722" s="149"/>
      <c r="B722" s="149"/>
      <c r="C722" s="149"/>
      <c r="D722" s="149"/>
      <c r="E722" s="149"/>
      <c r="F722" s="149"/>
      <c r="G722" s="149"/>
      <c r="H722" s="149"/>
      <c r="I722" s="149"/>
      <c r="J722" s="149"/>
      <c r="K722" s="149"/>
      <c r="L722" s="149"/>
      <c r="M722" s="149"/>
      <c r="N722" s="149"/>
      <c r="O722" s="149"/>
      <c r="P722" s="149"/>
      <c r="Q722" s="149"/>
      <c r="R722" s="149"/>
      <c r="S722" s="149"/>
      <c r="T722" s="149"/>
      <c r="U722" s="149"/>
      <c r="V722" s="149"/>
      <c r="W722" s="149"/>
      <c r="X722" s="149"/>
      <c r="Y722" s="149"/>
      <c r="Z722" s="149"/>
    </row>
    <row r="723" spans="1:26" ht="13.5" customHeight="1">
      <c r="A723" s="149"/>
      <c r="B723" s="149"/>
      <c r="C723" s="149"/>
      <c r="D723" s="149"/>
      <c r="E723" s="149"/>
      <c r="F723" s="149"/>
      <c r="G723" s="149"/>
      <c r="H723" s="149"/>
      <c r="I723" s="149"/>
      <c r="J723" s="149"/>
      <c r="K723" s="149"/>
      <c r="L723" s="149"/>
      <c r="M723" s="149"/>
      <c r="N723" s="149"/>
      <c r="O723" s="149"/>
      <c r="P723" s="149"/>
      <c r="Q723" s="149"/>
      <c r="R723" s="149"/>
      <c r="S723" s="149"/>
      <c r="T723" s="149"/>
      <c r="U723" s="149"/>
      <c r="V723" s="149"/>
      <c r="W723" s="149"/>
      <c r="X723" s="149"/>
      <c r="Y723" s="149"/>
      <c r="Z723" s="149"/>
    </row>
    <row r="724" spans="1:26" ht="13.5" customHeight="1">
      <c r="A724" s="149"/>
      <c r="B724" s="149"/>
      <c r="C724" s="149"/>
      <c r="D724" s="149"/>
      <c r="E724" s="149"/>
      <c r="F724" s="149"/>
      <c r="G724" s="149"/>
      <c r="H724" s="149"/>
      <c r="I724" s="149"/>
      <c r="J724" s="149"/>
      <c r="K724" s="149"/>
      <c r="L724" s="149"/>
      <c r="M724" s="149"/>
      <c r="N724" s="149"/>
      <c r="O724" s="149"/>
      <c r="P724" s="149"/>
      <c r="Q724" s="149"/>
      <c r="R724" s="149"/>
      <c r="S724" s="149"/>
      <c r="T724" s="149"/>
      <c r="U724" s="149"/>
      <c r="V724" s="149"/>
      <c r="W724" s="149"/>
      <c r="X724" s="149"/>
      <c r="Y724" s="149"/>
      <c r="Z724" s="149"/>
    </row>
    <row r="725" spans="1:26" ht="13.5" customHeight="1">
      <c r="A725" s="149"/>
      <c r="B725" s="149"/>
      <c r="C725" s="149"/>
      <c r="D725" s="149"/>
      <c r="E725" s="149"/>
      <c r="F725" s="149"/>
      <c r="G725" s="149"/>
      <c r="H725" s="149"/>
      <c r="I725" s="149"/>
      <c r="J725" s="149"/>
      <c r="K725" s="149"/>
      <c r="L725" s="149"/>
      <c r="M725" s="149"/>
      <c r="N725" s="149"/>
      <c r="O725" s="149"/>
      <c r="P725" s="149"/>
      <c r="Q725" s="149"/>
      <c r="R725" s="149"/>
      <c r="S725" s="149"/>
      <c r="T725" s="149"/>
      <c r="U725" s="149"/>
      <c r="V725" s="149"/>
      <c r="W725" s="149"/>
      <c r="X725" s="149"/>
      <c r="Y725" s="149"/>
      <c r="Z725" s="149"/>
    </row>
    <row r="726" spans="1:26" ht="13.5" customHeight="1">
      <c r="A726" s="149"/>
      <c r="B726" s="149"/>
      <c r="C726" s="149"/>
      <c r="D726" s="149"/>
      <c r="E726" s="149"/>
      <c r="F726" s="149"/>
      <c r="G726" s="149"/>
      <c r="H726" s="149"/>
      <c r="I726" s="149"/>
      <c r="J726" s="149"/>
      <c r="K726" s="149"/>
      <c r="L726" s="149"/>
      <c r="M726" s="149"/>
      <c r="N726" s="149"/>
      <c r="O726" s="149"/>
      <c r="P726" s="149"/>
      <c r="Q726" s="149"/>
      <c r="R726" s="149"/>
      <c r="S726" s="149"/>
      <c r="T726" s="149"/>
      <c r="U726" s="149"/>
      <c r="V726" s="149"/>
      <c r="W726" s="149"/>
      <c r="X726" s="149"/>
      <c r="Y726" s="149"/>
      <c r="Z726" s="149"/>
    </row>
    <row r="727" spans="1:26" ht="13.5" customHeight="1">
      <c r="A727" s="149"/>
      <c r="B727" s="149"/>
      <c r="C727" s="149"/>
      <c r="D727" s="149"/>
      <c r="E727" s="149"/>
      <c r="F727" s="149"/>
      <c r="G727" s="149"/>
      <c r="H727" s="149"/>
      <c r="I727" s="149"/>
      <c r="J727" s="149"/>
      <c r="K727" s="149"/>
      <c r="L727" s="149"/>
      <c r="M727" s="149"/>
      <c r="N727" s="149"/>
      <c r="O727" s="149"/>
      <c r="P727" s="149"/>
      <c r="Q727" s="149"/>
      <c r="R727" s="149"/>
      <c r="S727" s="149"/>
      <c r="T727" s="149"/>
      <c r="U727" s="149"/>
      <c r="V727" s="149"/>
      <c r="W727" s="149"/>
      <c r="X727" s="149"/>
      <c r="Y727" s="149"/>
      <c r="Z727" s="149"/>
    </row>
    <row r="728" spans="1:26" ht="13.5" customHeight="1">
      <c r="A728" s="149"/>
      <c r="B728" s="149"/>
      <c r="C728" s="149"/>
      <c r="D728" s="149"/>
      <c r="E728" s="149"/>
      <c r="F728" s="149"/>
      <c r="G728" s="149"/>
      <c r="H728" s="149"/>
      <c r="I728" s="149"/>
      <c r="J728" s="149"/>
      <c r="K728" s="149"/>
      <c r="L728" s="149"/>
      <c r="M728" s="149"/>
      <c r="N728" s="149"/>
      <c r="O728" s="149"/>
      <c r="P728" s="149"/>
      <c r="Q728" s="149"/>
      <c r="R728" s="149"/>
      <c r="S728" s="149"/>
      <c r="T728" s="149"/>
      <c r="U728" s="149"/>
      <c r="V728" s="149"/>
      <c r="W728" s="149"/>
      <c r="X728" s="149"/>
      <c r="Y728" s="149"/>
      <c r="Z728" s="149"/>
    </row>
    <row r="729" spans="1:26" ht="13.5" customHeight="1">
      <c r="A729" s="149"/>
      <c r="B729" s="149"/>
      <c r="C729" s="149"/>
      <c r="D729" s="149"/>
      <c r="E729" s="149"/>
      <c r="F729" s="149"/>
      <c r="G729" s="149"/>
      <c r="H729" s="149"/>
      <c r="I729" s="149"/>
      <c r="J729" s="149"/>
      <c r="K729" s="149"/>
      <c r="L729" s="149"/>
      <c r="M729" s="149"/>
      <c r="N729" s="149"/>
      <c r="O729" s="149"/>
      <c r="P729" s="149"/>
      <c r="Q729" s="149"/>
      <c r="R729" s="149"/>
      <c r="S729" s="149"/>
      <c r="T729" s="149"/>
      <c r="U729" s="149"/>
      <c r="V729" s="149"/>
      <c r="W729" s="149"/>
      <c r="X729" s="149"/>
      <c r="Y729" s="149"/>
      <c r="Z729" s="149"/>
    </row>
    <row r="730" spans="1:26" ht="13.5" customHeight="1">
      <c r="A730" s="149"/>
      <c r="B730" s="149"/>
      <c r="C730" s="149"/>
      <c r="D730" s="149"/>
      <c r="E730" s="149"/>
      <c r="F730" s="149"/>
      <c r="G730" s="149"/>
      <c r="H730" s="149"/>
      <c r="I730" s="149"/>
      <c r="J730" s="149"/>
      <c r="K730" s="149"/>
      <c r="L730" s="149"/>
      <c r="M730" s="149"/>
      <c r="N730" s="149"/>
      <c r="O730" s="149"/>
      <c r="P730" s="149"/>
      <c r="Q730" s="149"/>
      <c r="R730" s="149"/>
      <c r="S730" s="149"/>
      <c r="T730" s="149"/>
      <c r="U730" s="149"/>
      <c r="V730" s="149"/>
      <c r="W730" s="149"/>
      <c r="X730" s="149"/>
      <c r="Y730" s="149"/>
      <c r="Z730" s="149"/>
    </row>
    <row r="731" spans="1:26" ht="13.5" customHeight="1">
      <c r="A731" s="149"/>
      <c r="B731" s="149"/>
      <c r="C731" s="149"/>
      <c r="D731" s="149"/>
      <c r="E731" s="149"/>
      <c r="F731" s="149"/>
      <c r="G731" s="149"/>
      <c r="H731" s="149"/>
      <c r="I731" s="149"/>
      <c r="J731" s="149"/>
      <c r="K731" s="149"/>
      <c r="L731" s="149"/>
      <c r="M731" s="149"/>
      <c r="N731" s="149"/>
      <c r="O731" s="149"/>
      <c r="P731" s="149"/>
      <c r="Q731" s="149"/>
      <c r="R731" s="149"/>
      <c r="S731" s="149"/>
      <c r="T731" s="149"/>
      <c r="U731" s="149"/>
      <c r="V731" s="149"/>
      <c r="W731" s="149"/>
      <c r="X731" s="149"/>
      <c r="Y731" s="149"/>
      <c r="Z731" s="149"/>
    </row>
    <row r="732" spans="1:26" ht="13.5" customHeight="1">
      <c r="A732" s="149"/>
      <c r="B732" s="149"/>
      <c r="C732" s="149"/>
      <c r="D732" s="149"/>
      <c r="E732" s="149"/>
      <c r="F732" s="149"/>
      <c r="G732" s="149"/>
      <c r="H732" s="149"/>
      <c r="I732" s="149"/>
      <c r="J732" s="149"/>
      <c r="K732" s="149"/>
      <c r="L732" s="149"/>
      <c r="M732" s="149"/>
      <c r="N732" s="149"/>
      <c r="O732" s="149"/>
      <c r="P732" s="149"/>
      <c r="Q732" s="149"/>
      <c r="R732" s="149"/>
      <c r="S732" s="149"/>
      <c r="T732" s="149"/>
      <c r="U732" s="149"/>
      <c r="V732" s="149"/>
      <c r="W732" s="149"/>
      <c r="X732" s="149"/>
      <c r="Y732" s="149"/>
      <c r="Z732" s="149"/>
    </row>
    <row r="733" spans="1:26" ht="13.5" customHeight="1">
      <c r="A733" s="149"/>
      <c r="B733" s="149"/>
      <c r="C733" s="149"/>
      <c r="D733" s="149"/>
      <c r="E733" s="149"/>
      <c r="F733" s="149"/>
      <c r="G733" s="149"/>
      <c r="H733" s="149"/>
      <c r="I733" s="149"/>
      <c r="J733" s="149"/>
      <c r="K733" s="149"/>
      <c r="L733" s="149"/>
      <c r="M733" s="149"/>
      <c r="N733" s="149"/>
      <c r="O733" s="149"/>
      <c r="P733" s="149"/>
      <c r="Q733" s="149"/>
      <c r="R733" s="149"/>
      <c r="S733" s="149"/>
      <c r="T733" s="149"/>
      <c r="U733" s="149"/>
      <c r="V733" s="149"/>
      <c r="W733" s="149"/>
      <c r="X733" s="149"/>
      <c r="Y733" s="149"/>
      <c r="Z733" s="149"/>
    </row>
    <row r="734" spans="1:26" ht="13.5" customHeight="1">
      <c r="A734" s="149"/>
      <c r="B734" s="149"/>
      <c r="C734" s="149"/>
      <c r="D734" s="149"/>
      <c r="E734" s="149"/>
      <c r="F734" s="149"/>
      <c r="G734" s="149"/>
      <c r="H734" s="149"/>
      <c r="I734" s="149"/>
      <c r="J734" s="149"/>
      <c r="K734" s="149"/>
      <c r="L734" s="149"/>
      <c r="M734" s="149"/>
      <c r="N734" s="149"/>
      <c r="O734" s="149"/>
      <c r="P734" s="149"/>
      <c r="Q734" s="149"/>
      <c r="R734" s="149"/>
      <c r="S734" s="149"/>
      <c r="T734" s="149"/>
      <c r="U734" s="149"/>
      <c r="V734" s="149"/>
      <c r="W734" s="149"/>
      <c r="X734" s="149"/>
      <c r="Y734" s="149"/>
      <c r="Z734" s="149"/>
    </row>
    <row r="735" spans="1:26" ht="13.5" customHeight="1">
      <c r="A735" s="149"/>
      <c r="B735" s="149"/>
      <c r="C735" s="149"/>
      <c r="D735" s="149"/>
      <c r="E735" s="149"/>
      <c r="F735" s="149"/>
      <c r="G735" s="149"/>
      <c r="H735" s="149"/>
      <c r="I735" s="149"/>
      <c r="J735" s="149"/>
      <c r="K735" s="149"/>
      <c r="L735" s="149"/>
      <c r="M735" s="149"/>
      <c r="N735" s="149"/>
      <c r="O735" s="149"/>
      <c r="P735" s="149"/>
      <c r="Q735" s="149"/>
      <c r="R735" s="149"/>
      <c r="S735" s="149"/>
      <c r="T735" s="149"/>
      <c r="U735" s="149"/>
      <c r="V735" s="149"/>
      <c r="W735" s="149"/>
      <c r="X735" s="149"/>
      <c r="Y735" s="149"/>
      <c r="Z735" s="149"/>
    </row>
    <row r="736" spans="1:26" ht="13.5" customHeight="1">
      <c r="A736" s="149"/>
      <c r="B736" s="149"/>
      <c r="C736" s="149"/>
      <c r="D736" s="149"/>
      <c r="E736" s="149"/>
      <c r="F736" s="149"/>
      <c r="G736" s="149"/>
      <c r="H736" s="149"/>
      <c r="I736" s="149"/>
      <c r="J736" s="149"/>
      <c r="K736" s="149"/>
      <c r="L736" s="149"/>
      <c r="M736" s="149"/>
      <c r="N736" s="149"/>
      <c r="O736" s="149"/>
      <c r="P736" s="149"/>
      <c r="Q736" s="149"/>
      <c r="R736" s="149"/>
      <c r="S736" s="149"/>
      <c r="T736" s="149"/>
      <c r="U736" s="149"/>
      <c r="V736" s="149"/>
      <c r="W736" s="149"/>
      <c r="X736" s="149"/>
      <c r="Y736" s="149"/>
      <c r="Z736" s="149"/>
    </row>
    <row r="737" spans="1:26" ht="13.5" customHeight="1">
      <c r="A737" s="149"/>
      <c r="B737" s="149"/>
      <c r="C737" s="149"/>
      <c r="D737" s="149"/>
      <c r="E737" s="149"/>
      <c r="F737" s="149"/>
      <c r="G737" s="149"/>
      <c r="H737" s="149"/>
      <c r="I737" s="149"/>
      <c r="J737" s="149"/>
      <c r="K737" s="149"/>
      <c r="L737" s="149"/>
      <c r="M737" s="149"/>
      <c r="N737" s="149"/>
      <c r="O737" s="149"/>
      <c r="P737" s="149"/>
      <c r="Q737" s="149"/>
      <c r="R737" s="149"/>
      <c r="S737" s="149"/>
      <c r="T737" s="149"/>
      <c r="U737" s="149"/>
      <c r="V737" s="149"/>
      <c r="W737" s="149"/>
      <c r="X737" s="149"/>
      <c r="Y737" s="149"/>
      <c r="Z737" s="149"/>
    </row>
    <row r="738" spans="1:26" ht="13.5" customHeight="1">
      <c r="A738" s="149"/>
      <c r="B738" s="149"/>
      <c r="C738" s="149"/>
      <c r="D738" s="149"/>
      <c r="E738" s="149"/>
      <c r="F738" s="149"/>
      <c r="G738" s="149"/>
      <c r="H738" s="149"/>
      <c r="I738" s="149"/>
      <c r="J738" s="149"/>
      <c r="K738" s="149"/>
      <c r="L738" s="149"/>
      <c r="M738" s="149"/>
      <c r="N738" s="149"/>
      <c r="O738" s="149"/>
      <c r="P738" s="149"/>
      <c r="Q738" s="149"/>
      <c r="R738" s="149"/>
      <c r="S738" s="149"/>
      <c r="T738" s="149"/>
      <c r="U738" s="149"/>
      <c r="V738" s="149"/>
      <c r="W738" s="149"/>
      <c r="X738" s="149"/>
      <c r="Y738" s="149"/>
      <c r="Z738" s="149"/>
    </row>
    <row r="739" spans="1:26" ht="13.5" customHeight="1">
      <c r="A739" s="149"/>
      <c r="B739" s="149"/>
      <c r="C739" s="149"/>
      <c r="D739" s="149"/>
      <c r="E739" s="149"/>
      <c r="F739" s="149"/>
      <c r="G739" s="149"/>
      <c r="H739" s="149"/>
      <c r="I739" s="149"/>
      <c r="J739" s="149"/>
      <c r="K739" s="149"/>
      <c r="L739" s="149"/>
      <c r="M739" s="149"/>
      <c r="N739" s="149"/>
      <c r="O739" s="149"/>
      <c r="P739" s="149"/>
      <c r="Q739" s="149"/>
      <c r="R739" s="149"/>
      <c r="S739" s="149"/>
      <c r="T739" s="149"/>
      <c r="U739" s="149"/>
      <c r="V739" s="149"/>
      <c r="W739" s="149"/>
      <c r="X739" s="149"/>
      <c r="Y739" s="149"/>
      <c r="Z739" s="149"/>
    </row>
    <row r="740" spans="1:26" ht="13.5" customHeight="1">
      <c r="A740" s="149"/>
      <c r="B740" s="149"/>
      <c r="C740" s="149"/>
      <c r="D740" s="149"/>
      <c r="E740" s="149"/>
      <c r="F740" s="149"/>
      <c r="G740" s="149"/>
      <c r="H740" s="149"/>
      <c r="I740" s="149"/>
      <c r="J740" s="149"/>
      <c r="K740" s="149"/>
      <c r="L740" s="149"/>
      <c r="M740" s="149"/>
      <c r="N740" s="149"/>
      <c r="O740" s="149"/>
      <c r="P740" s="149"/>
      <c r="Q740" s="149"/>
      <c r="R740" s="149"/>
      <c r="S740" s="149"/>
      <c r="T740" s="149"/>
      <c r="U740" s="149"/>
      <c r="V740" s="149"/>
      <c r="W740" s="149"/>
      <c r="X740" s="149"/>
      <c r="Y740" s="149"/>
      <c r="Z740" s="149"/>
    </row>
    <row r="741" spans="1:26" ht="13.5" customHeight="1">
      <c r="A741" s="149"/>
      <c r="B741" s="149"/>
      <c r="C741" s="149"/>
      <c r="D741" s="149"/>
      <c r="E741" s="149"/>
      <c r="F741" s="149"/>
      <c r="G741" s="149"/>
      <c r="H741" s="149"/>
      <c r="I741" s="149"/>
      <c r="J741" s="149"/>
      <c r="K741" s="149"/>
      <c r="L741" s="149"/>
      <c r="M741" s="149"/>
      <c r="N741" s="149"/>
      <c r="O741" s="149"/>
      <c r="P741" s="149"/>
      <c r="Q741" s="149"/>
      <c r="R741" s="149"/>
      <c r="S741" s="149"/>
      <c r="T741" s="149"/>
      <c r="U741" s="149"/>
      <c r="V741" s="149"/>
      <c r="W741" s="149"/>
      <c r="X741" s="149"/>
      <c r="Y741" s="149"/>
      <c r="Z741" s="149"/>
    </row>
    <row r="742" spans="1:26" ht="13.5" customHeight="1">
      <c r="A742" s="149"/>
      <c r="B742" s="149"/>
      <c r="C742" s="149"/>
      <c r="D742" s="149"/>
      <c r="E742" s="149"/>
      <c r="F742" s="149"/>
      <c r="G742" s="149"/>
      <c r="H742" s="149"/>
      <c r="I742" s="149"/>
      <c r="J742" s="149"/>
      <c r="K742" s="149"/>
      <c r="L742" s="149"/>
      <c r="M742" s="149"/>
      <c r="N742" s="149"/>
      <c r="O742" s="149"/>
      <c r="P742" s="149"/>
      <c r="Q742" s="149"/>
      <c r="R742" s="149"/>
      <c r="S742" s="149"/>
      <c r="T742" s="149"/>
      <c r="U742" s="149"/>
      <c r="V742" s="149"/>
      <c r="W742" s="149"/>
      <c r="X742" s="149"/>
      <c r="Y742" s="149"/>
      <c r="Z742" s="149"/>
    </row>
    <row r="743" spans="1:26" ht="13.5" customHeight="1">
      <c r="A743" s="149"/>
      <c r="B743" s="149"/>
      <c r="C743" s="149"/>
      <c r="D743" s="149"/>
      <c r="E743" s="149"/>
      <c r="F743" s="149"/>
      <c r="G743" s="149"/>
      <c r="H743" s="149"/>
      <c r="I743" s="149"/>
      <c r="J743" s="149"/>
      <c r="K743" s="149"/>
      <c r="L743" s="149"/>
      <c r="M743" s="149"/>
      <c r="N743" s="149"/>
      <c r="O743" s="149"/>
      <c r="P743" s="149"/>
      <c r="Q743" s="149"/>
      <c r="R743" s="149"/>
      <c r="S743" s="149"/>
      <c r="T743" s="149"/>
      <c r="U743" s="149"/>
      <c r="V743" s="149"/>
      <c r="W743" s="149"/>
      <c r="X743" s="149"/>
      <c r="Y743" s="149"/>
      <c r="Z743" s="149"/>
    </row>
    <row r="744" spans="1:26" ht="13.5" customHeight="1">
      <c r="A744" s="149"/>
      <c r="B744" s="149"/>
      <c r="C744" s="149"/>
      <c r="D744" s="149"/>
      <c r="E744" s="149"/>
      <c r="F744" s="149"/>
      <c r="G744" s="149"/>
      <c r="H744" s="149"/>
      <c r="I744" s="149"/>
      <c r="J744" s="149"/>
      <c r="K744" s="149"/>
      <c r="L744" s="149"/>
      <c r="M744" s="149"/>
      <c r="N744" s="149"/>
      <c r="O744" s="149"/>
      <c r="P744" s="149"/>
      <c r="Q744" s="149"/>
      <c r="R744" s="149"/>
      <c r="S744" s="149"/>
      <c r="T744" s="149"/>
      <c r="U744" s="149"/>
      <c r="V744" s="149"/>
      <c r="W744" s="149"/>
      <c r="X744" s="149"/>
      <c r="Y744" s="149"/>
      <c r="Z744" s="149"/>
    </row>
    <row r="745" spans="1:26" ht="13.5" customHeight="1">
      <c r="A745" s="149"/>
      <c r="B745" s="149"/>
      <c r="C745" s="149"/>
      <c r="D745" s="149"/>
      <c r="E745" s="149"/>
      <c r="F745" s="149"/>
      <c r="G745" s="149"/>
      <c r="H745" s="149"/>
      <c r="I745" s="149"/>
      <c r="J745" s="149"/>
      <c r="K745" s="149"/>
      <c r="L745" s="149"/>
      <c r="M745" s="149"/>
      <c r="N745" s="149"/>
      <c r="O745" s="149"/>
      <c r="P745" s="149"/>
      <c r="Q745" s="149"/>
      <c r="R745" s="149"/>
      <c r="S745" s="149"/>
      <c r="T745" s="149"/>
      <c r="U745" s="149"/>
      <c r="V745" s="149"/>
      <c r="W745" s="149"/>
      <c r="X745" s="149"/>
      <c r="Y745" s="149"/>
      <c r="Z745" s="149"/>
    </row>
    <row r="746" spans="1:26" ht="13.5" customHeight="1">
      <c r="A746" s="149"/>
      <c r="B746" s="149"/>
      <c r="C746" s="149"/>
      <c r="D746" s="149"/>
      <c r="E746" s="149"/>
      <c r="F746" s="149"/>
      <c r="G746" s="149"/>
      <c r="H746" s="149"/>
      <c r="I746" s="149"/>
      <c r="J746" s="149"/>
      <c r="K746" s="149"/>
      <c r="L746" s="149"/>
      <c r="M746" s="149"/>
      <c r="N746" s="149"/>
      <c r="O746" s="149"/>
      <c r="P746" s="149"/>
      <c r="Q746" s="149"/>
      <c r="R746" s="149"/>
      <c r="S746" s="149"/>
      <c r="T746" s="149"/>
      <c r="U746" s="149"/>
      <c r="V746" s="149"/>
      <c r="W746" s="149"/>
      <c r="X746" s="149"/>
      <c r="Y746" s="149"/>
      <c r="Z746" s="149"/>
    </row>
    <row r="747" spans="1:26" ht="13.5" customHeight="1">
      <c r="A747" s="149"/>
      <c r="B747" s="149"/>
      <c r="C747" s="149"/>
      <c r="D747" s="149"/>
      <c r="E747" s="149"/>
      <c r="F747" s="149"/>
      <c r="G747" s="149"/>
      <c r="H747" s="149"/>
      <c r="I747" s="149"/>
      <c r="J747" s="149"/>
      <c r="K747" s="149"/>
      <c r="L747" s="149"/>
      <c r="M747" s="149"/>
      <c r="N747" s="149"/>
      <c r="O747" s="149"/>
      <c r="P747" s="149"/>
      <c r="Q747" s="149"/>
      <c r="R747" s="149"/>
      <c r="S747" s="149"/>
      <c r="T747" s="149"/>
      <c r="U747" s="149"/>
      <c r="V747" s="149"/>
      <c r="W747" s="149"/>
      <c r="X747" s="149"/>
      <c r="Y747" s="149"/>
      <c r="Z747" s="149"/>
    </row>
    <row r="748" spans="1:26" ht="13.5" customHeight="1">
      <c r="A748" s="149"/>
      <c r="B748" s="149"/>
      <c r="C748" s="149"/>
      <c r="D748" s="149"/>
      <c r="E748" s="149"/>
      <c r="F748" s="149"/>
      <c r="G748" s="149"/>
      <c r="H748" s="149"/>
      <c r="I748" s="149"/>
      <c r="J748" s="149"/>
      <c r="K748" s="149"/>
      <c r="L748" s="149"/>
      <c r="M748" s="149"/>
      <c r="N748" s="149"/>
      <c r="O748" s="149"/>
      <c r="P748" s="149"/>
      <c r="Q748" s="149"/>
      <c r="R748" s="149"/>
      <c r="S748" s="149"/>
      <c r="T748" s="149"/>
      <c r="U748" s="149"/>
      <c r="V748" s="149"/>
      <c r="W748" s="149"/>
      <c r="X748" s="149"/>
      <c r="Y748" s="149"/>
      <c r="Z748" s="149"/>
    </row>
    <row r="749" spans="1:26" ht="13.5" customHeight="1">
      <c r="A749" s="149"/>
      <c r="B749" s="149"/>
      <c r="C749" s="149"/>
      <c r="D749" s="149"/>
      <c r="E749" s="149"/>
      <c r="F749" s="149"/>
      <c r="G749" s="149"/>
      <c r="H749" s="149"/>
      <c r="I749" s="149"/>
      <c r="J749" s="149"/>
      <c r="K749" s="149"/>
      <c r="L749" s="149"/>
      <c r="M749" s="149"/>
      <c r="N749" s="149"/>
      <c r="O749" s="149"/>
      <c r="P749" s="149"/>
      <c r="Q749" s="149"/>
      <c r="R749" s="149"/>
      <c r="S749" s="149"/>
      <c r="T749" s="149"/>
      <c r="U749" s="149"/>
      <c r="V749" s="149"/>
      <c r="W749" s="149"/>
      <c r="X749" s="149"/>
      <c r="Y749" s="149"/>
      <c r="Z749" s="149"/>
    </row>
    <row r="750" spans="1:26" ht="13.5" customHeight="1">
      <c r="A750" s="149"/>
      <c r="B750" s="149"/>
      <c r="C750" s="149"/>
      <c r="D750" s="149"/>
      <c r="E750" s="149"/>
      <c r="F750" s="149"/>
      <c r="G750" s="149"/>
      <c r="H750" s="149"/>
      <c r="I750" s="149"/>
      <c r="J750" s="149"/>
      <c r="K750" s="149"/>
      <c r="L750" s="149"/>
      <c r="M750" s="149"/>
      <c r="N750" s="149"/>
      <c r="O750" s="149"/>
      <c r="P750" s="149"/>
      <c r="Q750" s="149"/>
      <c r="R750" s="149"/>
      <c r="S750" s="149"/>
      <c r="T750" s="149"/>
      <c r="U750" s="149"/>
      <c r="V750" s="149"/>
      <c r="W750" s="149"/>
      <c r="X750" s="149"/>
      <c r="Y750" s="149"/>
      <c r="Z750" s="149"/>
    </row>
    <row r="751" spans="1:26" ht="13.5" customHeight="1">
      <c r="A751" s="149"/>
      <c r="B751" s="149"/>
      <c r="C751" s="149"/>
      <c r="D751" s="149"/>
      <c r="E751" s="149"/>
      <c r="F751" s="149"/>
      <c r="G751" s="149"/>
      <c r="H751" s="149"/>
      <c r="I751" s="149"/>
      <c r="J751" s="149"/>
      <c r="K751" s="149"/>
      <c r="L751" s="149"/>
      <c r="M751" s="149"/>
      <c r="N751" s="149"/>
      <c r="O751" s="149"/>
      <c r="P751" s="149"/>
      <c r="Q751" s="149"/>
      <c r="R751" s="149"/>
      <c r="S751" s="149"/>
      <c r="T751" s="149"/>
      <c r="U751" s="149"/>
      <c r="V751" s="149"/>
      <c r="W751" s="149"/>
      <c r="X751" s="149"/>
      <c r="Y751" s="149"/>
      <c r="Z751" s="149"/>
    </row>
    <row r="752" spans="1:26" ht="13.5" customHeight="1">
      <c r="A752" s="149"/>
      <c r="B752" s="149"/>
      <c r="C752" s="149"/>
      <c r="D752" s="149"/>
      <c r="E752" s="149"/>
      <c r="F752" s="149"/>
      <c r="G752" s="149"/>
      <c r="H752" s="149"/>
      <c r="I752" s="149"/>
      <c r="J752" s="149"/>
      <c r="K752" s="149"/>
      <c r="L752" s="149"/>
      <c r="M752" s="149"/>
      <c r="N752" s="149"/>
      <c r="O752" s="149"/>
      <c r="P752" s="149"/>
      <c r="Q752" s="149"/>
      <c r="R752" s="149"/>
      <c r="S752" s="149"/>
      <c r="T752" s="149"/>
      <c r="U752" s="149"/>
      <c r="V752" s="149"/>
      <c r="W752" s="149"/>
      <c r="X752" s="149"/>
      <c r="Y752" s="149"/>
      <c r="Z752" s="149"/>
    </row>
    <row r="753" spans="1:26" ht="13.5" customHeight="1">
      <c r="A753" s="149"/>
      <c r="B753" s="149"/>
      <c r="C753" s="149"/>
      <c r="D753" s="149"/>
      <c r="E753" s="149"/>
      <c r="F753" s="149"/>
      <c r="G753" s="149"/>
      <c r="H753" s="149"/>
      <c r="I753" s="149"/>
      <c r="J753" s="149"/>
      <c r="K753" s="149"/>
      <c r="L753" s="149"/>
      <c r="M753" s="149"/>
      <c r="N753" s="149"/>
      <c r="O753" s="149"/>
      <c r="P753" s="149"/>
      <c r="Q753" s="149"/>
      <c r="R753" s="149"/>
      <c r="S753" s="149"/>
      <c r="T753" s="149"/>
      <c r="U753" s="149"/>
      <c r="V753" s="149"/>
      <c r="W753" s="149"/>
      <c r="X753" s="149"/>
      <c r="Y753" s="149"/>
      <c r="Z753" s="149"/>
    </row>
    <row r="754" spans="1:26" ht="13.5" customHeight="1">
      <c r="A754" s="149"/>
      <c r="B754" s="149"/>
      <c r="C754" s="149"/>
      <c r="D754" s="149"/>
      <c r="E754" s="149"/>
      <c r="F754" s="149"/>
      <c r="G754" s="149"/>
      <c r="H754" s="149"/>
      <c r="I754" s="149"/>
      <c r="J754" s="149"/>
      <c r="K754" s="149"/>
      <c r="L754" s="149"/>
      <c r="M754" s="149"/>
      <c r="N754" s="149"/>
      <c r="O754" s="149"/>
      <c r="P754" s="149"/>
      <c r="Q754" s="149"/>
      <c r="R754" s="149"/>
      <c r="S754" s="149"/>
      <c r="T754" s="149"/>
      <c r="U754" s="149"/>
      <c r="V754" s="149"/>
      <c r="W754" s="149"/>
      <c r="X754" s="149"/>
      <c r="Y754" s="149"/>
      <c r="Z754" s="149"/>
    </row>
    <row r="755" spans="1:26" ht="13.5" customHeight="1">
      <c r="A755" s="149"/>
      <c r="B755" s="149"/>
      <c r="C755" s="149"/>
      <c r="D755" s="149"/>
      <c r="E755" s="149"/>
      <c r="F755" s="149"/>
      <c r="G755" s="149"/>
      <c r="H755" s="149"/>
      <c r="I755" s="149"/>
      <c r="J755" s="149"/>
      <c r="K755" s="149"/>
      <c r="L755" s="149"/>
      <c r="M755" s="149"/>
      <c r="N755" s="149"/>
      <c r="O755" s="149"/>
      <c r="P755" s="149"/>
      <c r="Q755" s="149"/>
      <c r="R755" s="149"/>
      <c r="S755" s="149"/>
      <c r="T755" s="149"/>
      <c r="U755" s="149"/>
      <c r="V755" s="149"/>
      <c r="W755" s="149"/>
      <c r="X755" s="149"/>
      <c r="Y755" s="149"/>
      <c r="Z755" s="149"/>
    </row>
    <row r="756" spans="1:26" ht="13.5" customHeight="1">
      <c r="A756" s="149"/>
      <c r="B756" s="149"/>
      <c r="C756" s="149"/>
      <c r="D756" s="149"/>
      <c r="E756" s="149"/>
      <c r="F756" s="149"/>
      <c r="G756" s="149"/>
      <c r="H756" s="149"/>
      <c r="I756" s="149"/>
      <c r="J756" s="149"/>
      <c r="K756" s="149"/>
      <c r="L756" s="149"/>
      <c r="M756" s="149"/>
      <c r="N756" s="149"/>
      <c r="O756" s="149"/>
      <c r="P756" s="149"/>
      <c r="Q756" s="149"/>
      <c r="R756" s="149"/>
      <c r="S756" s="149"/>
      <c r="T756" s="149"/>
      <c r="U756" s="149"/>
      <c r="V756" s="149"/>
      <c r="W756" s="149"/>
      <c r="X756" s="149"/>
      <c r="Y756" s="149"/>
      <c r="Z756" s="149"/>
    </row>
    <row r="757" spans="1:26" ht="13.5" customHeight="1">
      <c r="A757" s="149"/>
      <c r="B757" s="149"/>
      <c r="C757" s="149"/>
      <c r="D757" s="149"/>
      <c r="E757" s="149"/>
      <c r="F757" s="149"/>
      <c r="G757" s="149"/>
      <c r="H757" s="149"/>
      <c r="I757" s="149"/>
      <c r="J757" s="149"/>
      <c r="K757" s="149"/>
      <c r="L757" s="149"/>
      <c r="M757" s="149"/>
      <c r="N757" s="149"/>
      <c r="O757" s="149"/>
      <c r="P757" s="149"/>
      <c r="Q757" s="149"/>
      <c r="R757" s="149"/>
      <c r="S757" s="149"/>
      <c r="T757" s="149"/>
      <c r="U757" s="149"/>
      <c r="V757" s="149"/>
      <c r="W757" s="149"/>
      <c r="X757" s="149"/>
      <c r="Y757" s="149"/>
      <c r="Z757" s="149"/>
    </row>
    <row r="758" spans="1:26" ht="13.5" customHeight="1">
      <c r="A758" s="149"/>
      <c r="B758" s="149"/>
      <c r="C758" s="149"/>
      <c r="D758" s="149"/>
      <c r="E758" s="149"/>
      <c r="F758" s="149"/>
      <c r="G758" s="149"/>
      <c r="H758" s="149"/>
      <c r="I758" s="149"/>
      <c r="J758" s="149"/>
      <c r="K758" s="149"/>
      <c r="L758" s="149"/>
      <c r="M758" s="149"/>
      <c r="N758" s="149"/>
      <c r="O758" s="149"/>
      <c r="P758" s="149"/>
      <c r="Q758" s="149"/>
      <c r="R758" s="149"/>
      <c r="S758" s="149"/>
      <c r="T758" s="149"/>
      <c r="U758" s="149"/>
      <c r="V758" s="149"/>
      <c r="W758" s="149"/>
      <c r="X758" s="149"/>
      <c r="Y758" s="149"/>
      <c r="Z758" s="149"/>
    </row>
    <row r="759" spans="1:26" ht="13.5" customHeight="1">
      <c r="A759" s="149"/>
      <c r="B759" s="149"/>
      <c r="C759" s="149"/>
      <c r="D759" s="149"/>
      <c r="E759" s="149"/>
      <c r="F759" s="149"/>
      <c r="G759" s="149"/>
      <c r="H759" s="149"/>
      <c r="I759" s="149"/>
      <c r="J759" s="149"/>
      <c r="K759" s="149"/>
      <c r="L759" s="149"/>
      <c r="M759" s="149"/>
      <c r="N759" s="149"/>
      <c r="O759" s="149"/>
      <c r="P759" s="149"/>
      <c r="Q759" s="149"/>
      <c r="R759" s="149"/>
      <c r="S759" s="149"/>
      <c r="T759" s="149"/>
      <c r="U759" s="149"/>
      <c r="V759" s="149"/>
      <c r="W759" s="149"/>
      <c r="X759" s="149"/>
      <c r="Y759" s="149"/>
      <c r="Z759" s="149"/>
    </row>
    <row r="760" spans="1:26" ht="13.5" customHeight="1">
      <c r="A760" s="149"/>
      <c r="B760" s="149"/>
      <c r="C760" s="149"/>
      <c r="D760" s="149"/>
      <c r="E760" s="149"/>
      <c r="F760" s="149"/>
      <c r="G760" s="149"/>
      <c r="H760" s="149"/>
      <c r="I760" s="149"/>
      <c r="J760" s="149"/>
      <c r="K760" s="149"/>
      <c r="L760" s="149"/>
      <c r="M760" s="149"/>
      <c r="N760" s="149"/>
      <c r="O760" s="149"/>
      <c r="P760" s="149"/>
      <c r="Q760" s="149"/>
      <c r="R760" s="149"/>
      <c r="S760" s="149"/>
      <c r="T760" s="149"/>
      <c r="U760" s="149"/>
      <c r="V760" s="149"/>
      <c r="W760" s="149"/>
      <c r="X760" s="149"/>
      <c r="Y760" s="149"/>
      <c r="Z760" s="149"/>
    </row>
    <row r="761" spans="1:26" ht="13.5" customHeight="1">
      <c r="A761" s="149"/>
      <c r="B761" s="149"/>
      <c r="C761" s="149"/>
      <c r="D761" s="149"/>
      <c r="E761" s="149"/>
      <c r="F761" s="149"/>
      <c r="G761" s="149"/>
      <c r="H761" s="149"/>
      <c r="I761" s="149"/>
      <c r="J761" s="149"/>
      <c r="K761" s="149"/>
      <c r="L761" s="149"/>
      <c r="M761" s="149"/>
      <c r="N761" s="149"/>
      <c r="O761" s="149"/>
      <c r="P761" s="149"/>
      <c r="Q761" s="149"/>
      <c r="R761" s="149"/>
      <c r="S761" s="149"/>
      <c r="T761" s="149"/>
      <c r="U761" s="149"/>
      <c r="V761" s="149"/>
      <c r="W761" s="149"/>
      <c r="X761" s="149"/>
      <c r="Y761" s="149"/>
      <c r="Z761" s="149"/>
    </row>
    <row r="762" spans="1:26" ht="13.5" customHeight="1">
      <c r="A762" s="149"/>
      <c r="B762" s="149"/>
      <c r="C762" s="149"/>
      <c r="D762" s="149"/>
      <c r="E762" s="149"/>
      <c r="F762" s="149"/>
      <c r="G762" s="149"/>
      <c r="H762" s="149"/>
      <c r="I762" s="149"/>
      <c r="J762" s="149"/>
      <c r="K762" s="149"/>
      <c r="L762" s="149"/>
      <c r="M762" s="149"/>
      <c r="N762" s="149"/>
      <c r="O762" s="149"/>
      <c r="P762" s="149"/>
      <c r="Q762" s="149"/>
      <c r="R762" s="149"/>
      <c r="S762" s="149"/>
      <c r="T762" s="149"/>
      <c r="U762" s="149"/>
      <c r="V762" s="149"/>
      <c r="W762" s="149"/>
      <c r="X762" s="149"/>
      <c r="Y762" s="149"/>
      <c r="Z762" s="149"/>
    </row>
    <row r="763" spans="1:26" ht="13.5" customHeight="1">
      <c r="A763" s="149"/>
      <c r="B763" s="149"/>
      <c r="C763" s="149"/>
      <c r="D763" s="149"/>
      <c r="E763" s="149"/>
      <c r="F763" s="149"/>
      <c r="G763" s="149"/>
      <c r="H763" s="149"/>
      <c r="I763" s="149"/>
      <c r="J763" s="149"/>
      <c r="K763" s="149"/>
      <c r="L763" s="149"/>
      <c r="M763" s="149"/>
      <c r="N763" s="149"/>
      <c r="O763" s="149"/>
      <c r="P763" s="149"/>
      <c r="Q763" s="149"/>
      <c r="R763" s="149"/>
      <c r="S763" s="149"/>
      <c r="T763" s="149"/>
      <c r="U763" s="149"/>
      <c r="V763" s="149"/>
      <c r="W763" s="149"/>
      <c r="X763" s="149"/>
      <c r="Y763" s="149"/>
      <c r="Z763" s="149"/>
    </row>
    <row r="764" spans="1:26" ht="13.5" customHeight="1">
      <c r="A764" s="149"/>
      <c r="B764" s="149"/>
      <c r="C764" s="149"/>
      <c r="D764" s="149"/>
      <c r="E764" s="149"/>
      <c r="F764" s="149"/>
      <c r="G764" s="149"/>
      <c r="H764" s="149"/>
      <c r="I764" s="149"/>
      <c r="J764" s="149"/>
      <c r="K764" s="149"/>
      <c r="L764" s="149"/>
      <c r="M764" s="149"/>
      <c r="N764" s="149"/>
      <c r="O764" s="149"/>
      <c r="P764" s="149"/>
      <c r="Q764" s="149"/>
      <c r="R764" s="149"/>
      <c r="S764" s="149"/>
      <c r="T764" s="149"/>
      <c r="U764" s="149"/>
      <c r="V764" s="149"/>
      <c r="W764" s="149"/>
      <c r="X764" s="149"/>
      <c r="Y764" s="149"/>
      <c r="Z764" s="149"/>
    </row>
    <row r="765" spans="1:26" ht="13.5" customHeight="1">
      <c r="A765" s="149"/>
      <c r="B765" s="149"/>
      <c r="C765" s="149"/>
      <c r="D765" s="149"/>
      <c r="E765" s="149"/>
      <c r="F765" s="149"/>
      <c r="G765" s="149"/>
      <c r="H765" s="149"/>
      <c r="I765" s="149"/>
      <c r="J765" s="149"/>
      <c r="K765" s="149"/>
      <c r="L765" s="149"/>
      <c r="M765" s="149"/>
      <c r="N765" s="149"/>
      <c r="O765" s="149"/>
      <c r="P765" s="149"/>
      <c r="Q765" s="149"/>
      <c r="R765" s="149"/>
      <c r="S765" s="149"/>
      <c r="T765" s="149"/>
      <c r="U765" s="149"/>
      <c r="V765" s="149"/>
      <c r="W765" s="149"/>
      <c r="X765" s="149"/>
      <c r="Y765" s="149"/>
      <c r="Z765" s="149"/>
    </row>
    <row r="766" spans="1:26" ht="13.5" customHeight="1">
      <c r="A766" s="149"/>
      <c r="B766" s="149"/>
      <c r="C766" s="149"/>
      <c r="D766" s="149"/>
      <c r="E766" s="149"/>
      <c r="F766" s="149"/>
      <c r="G766" s="149"/>
      <c r="H766" s="149"/>
      <c r="I766" s="149"/>
      <c r="J766" s="149"/>
      <c r="K766" s="149"/>
      <c r="L766" s="149"/>
      <c r="M766" s="149"/>
      <c r="N766" s="149"/>
      <c r="O766" s="149"/>
      <c r="P766" s="149"/>
      <c r="Q766" s="149"/>
      <c r="R766" s="149"/>
      <c r="S766" s="149"/>
      <c r="T766" s="149"/>
      <c r="U766" s="149"/>
      <c r="V766" s="149"/>
      <c r="W766" s="149"/>
      <c r="X766" s="149"/>
      <c r="Y766" s="149"/>
      <c r="Z766" s="149"/>
    </row>
    <row r="767" spans="1:26" ht="13.5" customHeight="1">
      <c r="A767" s="149"/>
      <c r="B767" s="149"/>
      <c r="C767" s="149"/>
      <c r="D767" s="149"/>
      <c r="E767" s="149"/>
      <c r="F767" s="149"/>
      <c r="G767" s="149"/>
      <c r="H767" s="149"/>
      <c r="I767" s="149"/>
      <c r="J767" s="149"/>
      <c r="K767" s="149"/>
      <c r="L767" s="149"/>
      <c r="M767" s="149"/>
      <c r="N767" s="149"/>
      <c r="O767" s="149"/>
      <c r="P767" s="149"/>
      <c r="Q767" s="149"/>
      <c r="R767" s="149"/>
      <c r="S767" s="149"/>
      <c r="T767" s="149"/>
      <c r="U767" s="149"/>
      <c r="V767" s="149"/>
      <c r="W767" s="149"/>
      <c r="X767" s="149"/>
      <c r="Y767" s="149"/>
      <c r="Z767" s="149"/>
    </row>
    <row r="768" spans="1:26" ht="13.5" customHeight="1">
      <c r="A768" s="149"/>
      <c r="B768" s="149"/>
      <c r="C768" s="149"/>
      <c r="D768" s="149"/>
      <c r="E768" s="149"/>
      <c r="F768" s="149"/>
      <c r="G768" s="149"/>
      <c r="H768" s="149"/>
      <c r="I768" s="149"/>
      <c r="J768" s="149"/>
      <c r="K768" s="149"/>
      <c r="L768" s="149"/>
      <c r="M768" s="149"/>
      <c r="N768" s="149"/>
      <c r="O768" s="149"/>
      <c r="P768" s="149"/>
      <c r="Q768" s="149"/>
      <c r="R768" s="149"/>
      <c r="S768" s="149"/>
      <c r="T768" s="149"/>
      <c r="U768" s="149"/>
      <c r="V768" s="149"/>
      <c r="W768" s="149"/>
      <c r="X768" s="149"/>
      <c r="Y768" s="149"/>
      <c r="Z768" s="149"/>
    </row>
    <row r="769" spans="1:26" ht="13.5" customHeight="1">
      <c r="A769" s="149"/>
      <c r="B769" s="149"/>
      <c r="C769" s="149"/>
      <c r="D769" s="149"/>
      <c r="E769" s="149"/>
      <c r="F769" s="149"/>
      <c r="G769" s="149"/>
      <c r="H769" s="149"/>
      <c r="I769" s="149"/>
      <c r="J769" s="149"/>
      <c r="K769" s="149"/>
      <c r="L769" s="149"/>
      <c r="M769" s="149"/>
      <c r="N769" s="149"/>
      <c r="O769" s="149"/>
      <c r="P769" s="149"/>
      <c r="Q769" s="149"/>
      <c r="R769" s="149"/>
      <c r="S769" s="149"/>
      <c r="T769" s="149"/>
      <c r="U769" s="149"/>
      <c r="V769" s="149"/>
      <c r="W769" s="149"/>
      <c r="X769" s="149"/>
      <c r="Y769" s="149"/>
      <c r="Z769" s="149"/>
    </row>
    <row r="770" spans="1:26" ht="13.5" customHeight="1">
      <c r="A770" s="149"/>
      <c r="B770" s="149"/>
      <c r="C770" s="149"/>
      <c r="D770" s="149"/>
      <c r="E770" s="149"/>
      <c r="F770" s="149"/>
      <c r="G770" s="149"/>
      <c r="H770" s="149"/>
      <c r="I770" s="149"/>
      <c r="J770" s="149"/>
      <c r="K770" s="149"/>
      <c r="L770" s="149"/>
      <c r="M770" s="149"/>
      <c r="N770" s="149"/>
      <c r="O770" s="149"/>
      <c r="P770" s="149"/>
      <c r="Q770" s="149"/>
      <c r="R770" s="149"/>
      <c r="S770" s="149"/>
      <c r="T770" s="149"/>
      <c r="U770" s="149"/>
      <c r="V770" s="149"/>
      <c r="W770" s="149"/>
      <c r="X770" s="149"/>
      <c r="Y770" s="149"/>
      <c r="Z770" s="149"/>
    </row>
    <row r="771" spans="1:26" ht="13.5" customHeight="1">
      <c r="A771" s="149"/>
      <c r="B771" s="149"/>
      <c r="C771" s="149"/>
      <c r="D771" s="149"/>
      <c r="E771" s="149"/>
      <c r="F771" s="149"/>
      <c r="G771" s="149"/>
      <c r="H771" s="149"/>
      <c r="I771" s="149"/>
      <c r="J771" s="149"/>
      <c r="K771" s="149"/>
      <c r="L771" s="149"/>
      <c r="M771" s="149"/>
      <c r="N771" s="149"/>
      <c r="O771" s="149"/>
      <c r="P771" s="149"/>
      <c r="Q771" s="149"/>
      <c r="R771" s="149"/>
      <c r="S771" s="149"/>
      <c r="T771" s="149"/>
      <c r="U771" s="149"/>
      <c r="V771" s="149"/>
      <c r="W771" s="149"/>
      <c r="X771" s="149"/>
      <c r="Y771" s="149"/>
      <c r="Z771" s="149"/>
    </row>
    <row r="772" spans="1:26" ht="13.5" customHeight="1">
      <c r="A772" s="149"/>
      <c r="B772" s="149"/>
      <c r="C772" s="149"/>
      <c r="D772" s="149"/>
      <c r="E772" s="149"/>
      <c r="F772" s="149"/>
      <c r="G772" s="149"/>
      <c r="H772" s="149"/>
      <c r="I772" s="149"/>
      <c r="J772" s="149"/>
      <c r="K772" s="149"/>
      <c r="L772" s="149"/>
      <c r="M772" s="149"/>
      <c r="N772" s="149"/>
      <c r="O772" s="149"/>
      <c r="P772" s="149"/>
      <c r="Q772" s="149"/>
      <c r="R772" s="149"/>
      <c r="S772" s="149"/>
      <c r="T772" s="149"/>
      <c r="U772" s="149"/>
      <c r="V772" s="149"/>
      <c r="W772" s="149"/>
      <c r="X772" s="149"/>
      <c r="Y772" s="149"/>
      <c r="Z772" s="149"/>
    </row>
    <row r="773" spans="1:26" ht="13.5" customHeight="1">
      <c r="A773" s="149"/>
      <c r="B773" s="149"/>
      <c r="C773" s="149"/>
      <c r="D773" s="149"/>
      <c r="E773" s="149"/>
      <c r="F773" s="149"/>
      <c r="G773" s="149"/>
      <c r="H773" s="149"/>
      <c r="I773" s="149"/>
      <c r="J773" s="149"/>
      <c r="K773" s="149"/>
      <c r="L773" s="149"/>
      <c r="M773" s="149"/>
      <c r="N773" s="149"/>
      <c r="O773" s="149"/>
      <c r="P773" s="149"/>
      <c r="Q773" s="149"/>
      <c r="R773" s="149"/>
      <c r="S773" s="149"/>
      <c r="T773" s="149"/>
      <c r="U773" s="149"/>
      <c r="V773" s="149"/>
      <c r="W773" s="149"/>
      <c r="X773" s="149"/>
      <c r="Y773" s="149"/>
      <c r="Z773" s="149"/>
    </row>
    <row r="774" spans="1:26" ht="13.5" customHeight="1">
      <c r="A774" s="149"/>
      <c r="B774" s="149"/>
      <c r="C774" s="149"/>
      <c r="D774" s="149"/>
      <c r="E774" s="149"/>
      <c r="F774" s="149"/>
      <c r="G774" s="149"/>
      <c r="H774" s="149"/>
      <c r="I774" s="149"/>
      <c r="J774" s="149"/>
      <c r="K774" s="149"/>
      <c r="L774" s="149"/>
      <c r="M774" s="149"/>
      <c r="N774" s="149"/>
      <c r="O774" s="149"/>
      <c r="P774" s="149"/>
      <c r="Q774" s="149"/>
      <c r="R774" s="149"/>
      <c r="S774" s="149"/>
      <c r="T774" s="149"/>
      <c r="U774" s="149"/>
      <c r="V774" s="149"/>
      <c r="W774" s="149"/>
      <c r="X774" s="149"/>
      <c r="Y774" s="149"/>
      <c r="Z774" s="149"/>
    </row>
    <row r="775" spans="1:26" ht="13.5" customHeight="1">
      <c r="A775" s="149"/>
      <c r="B775" s="149"/>
      <c r="C775" s="149"/>
      <c r="D775" s="149"/>
      <c r="E775" s="149"/>
      <c r="F775" s="149"/>
      <c r="G775" s="149"/>
      <c r="H775" s="149"/>
      <c r="I775" s="149"/>
      <c r="J775" s="149"/>
      <c r="K775" s="149"/>
      <c r="L775" s="149"/>
      <c r="M775" s="149"/>
      <c r="N775" s="149"/>
      <c r="O775" s="149"/>
      <c r="P775" s="149"/>
      <c r="Q775" s="149"/>
      <c r="R775" s="149"/>
      <c r="S775" s="149"/>
      <c r="T775" s="149"/>
      <c r="U775" s="149"/>
      <c r="V775" s="149"/>
      <c r="W775" s="149"/>
      <c r="X775" s="149"/>
      <c r="Y775" s="149"/>
      <c r="Z775" s="149"/>
    </row>
    <row r="776" spans="1:26" ht="13.5" customHeight="1">
      <c r="A776" s="149"/>
      <c r="B776" s="149"/>
      <c r="C776" s="149"/>
      <c r="D776" s="149"/>
      <c r="E776" s="149"/>
      <c r="F776" s="149"/>
      <c r="G776" s="149"/>
      <c r="H776" s="149"/>
      <c r="I776" s="149"/>
      <c r="J776" s="149"/>
      <c r="K776" s="149"/>
      <c r="L776" s="149"/>
      <c r="M776" s="149"/>
      <c r="N776" s="149"/>
      <c r="O776" s="149"/>
      <c r="P776" s="149"/>
      <c r="Q776" s="149"/>
      <c r="R776" s="149"/>
      <c r="S776" s="149"/>
      <c r="T776" s="149"/>
      <c r="U776" s="149"/>
      <c r="V776" s="149"/>
      <c r="W776" s="149"/>
      <c r="X776" s="149"/>
      <c r="Y776" s="149"/>
      <c r="Z776" s="149"/>
    </row>
    <row r="777" spans="1:26" ht="13.5" customHeight="1">
      <c r="A777" s="149"/>
      <c r="B777" s="149"/>
      <c r="C777" s="149"/>
      <c r="D777" s="149"/>
      <c r="E777" s="149"/>
      <c r="F777" s="149"/>
      <c r="G777" s="149"/>
      <c r="H777" s="149"/>
      <c r="I777" s="149"/>
      <c r="J777" s="149"/>
      <c r="K777" s="149"/>
      <c r="L777" s="149"/>
      <c r="M777" s="149"/>
      <c r="N777" s="149"/>
      <c r="O777" s="149"/>
      <c r="P777" s="149"/>
      <c r="Q777" s="149"/>
      <c r="R777" s="149"/>
      <c r="S777" s="149"/>
      <c r="T777" s="149"/>
      <c r="U777" s="149"/>
      <c r="V777" s="149"/>
      <c r="W777" s="149"/>
      <c r="X777" s="149"/>
      <c r="Y777" s="149"/>
      <c r="Z777" s="149"/>
    </row>
    <row r="778" spans="1:26" ht="13.5" customHeight="1">
      <c r="A778" s="149"/>
      <c r="B778" s="149"/>
      <c r="C778" s="149"/>
      <c r="D778" s="149"/>
      <c r="E778" s="149"/>
      <c r="F778" s="149"/>
      <c r="G778" s="149"/>
      <c r="H778" s="149"/>
      <c r="I778" s="149"/>
      <c r="J778" s="149"/>
      <c r="K778" s="149"/>
      <c r="L778" s="149"/>
      <c r="M778" s="149"/>
      <c r="N778" s="149"/>
      <c r="O778" s="149"/>
      <c r="P778" s="149"/>
      <c r="Q778" s="149"/>
      <c r="R778" s="149"/>
      <c r="S778" s="149"/>
      <c r="T778" s="149"/>
      <c r="U778" s="149"/>
      <c r="V778" s="149"/>
      <c r="W778" s="149"/>
      <c r="X778" s="149"/>
      <c r="Y778" s="149"/>
      <c r="Z778" s="149"/>
    </row>
    <row r="779" spans="1:26" ht="13.5" customHeight="1">
      <c r="A779" s="149"/>
      <c r="B779" s="149"/>
      <c r="C779" s="149"/>
      <c r="D779" s="149"/>
      <c r="E779" s="149"/>
      <c r="F779" s="149"/>
      <c r="G779" s="149"/>
      <c r="H779" s="149"/>
      <c r="I779" s="149"/>
      <c r="J779" s="149"/>
      <c r="K779" s="149"/>
      <c r="L779" s="149"/>
      <c r="M779" s="149"/>
      <c r="N779" s="149"/>
      <c r="O779" s="149"/>
      <c r="P779" s="149"/>
      <c r="Q779" s="149"/>
      <c r="R779" s="149"/>
      <c r="S779" s="149"/>
      <c r="T779" s="149"/>
      <c r="U779" s="149"/>
      <c r="V779" s="149"/>
      <c r="W779" s="149"/>
      <c r="X779" s="149"/>
      <c r="Y779" s="149"/>
      <c r="Z779" s="149"/>
    </row>
    <row r="780" spans="1:26" ht="13.5" customHeight="1">
      <c r="A780" s="149"/>
      <c r="B780" s="149"/>
      <c r="C780" s="149"/>
      <c r="D780" s="149"/>
      <c r="E780" s="149"/>
      <c r="F780" s="149"/>
      <c r="G780" s="149"/>
      <c r="H780" s="149"/>
      <c r="I780" s="149"/>
      <c r="J780" s="149"/>
      <c r="K780" s="149"/>
      <c r="L780" s="149"/>
      <c r="M780" s="149"/>
      <c r="N780" s="149"/>
      <c r="O780" s="149"/>
      <c r="P780" s="149"/>
      <c r="Q780" s="149"/>
      <c r="R780" s="149"/>
      <c r="S780" s="149"/>
      <c r="T780" s="149"/>
      <c r="U780" s="149"/>
      <c r="V780" s="149"/>
      <c r="W780" s="149"/>
      <c r="X780" s="149"/>
      <c r="Y780" s="149"/>
      <c r="Z780" s="149"/>
    </row>
    <row r="781" spans="1:26" ht="13.5" customHeight="1">
      <c r="A781" s="149"/>
      <c r="B781" s="149"/>
      <c r="C781" s="149"/>
      <c r="D781" s="149"/>
      <c r="E781" s="149"/>
      <c r="F781" s="149"/>
      <c r="G781" s="149"/>
      <c r="H781" s="149"/>
      <c r="I781" s="149"/>
      <c r="J781" s="149"/>
      <c r="K781" s="149"/>
      <c r="L781" s="149"/>
      <c r="M781" s="149"/>
      <c r="N781" s="149"/>
      <c r="O781" s="149"/>
      <c r="P781" s="149"/>
      <c r="Q781" s="149"/>
      <c r="R781" s="149"/>
      <c r="S781" s="149"/>
      <c r="T781" s="149"/>
      <c r="U781" s="149"/>
      <c r="V781" s="149"/>
      <c r="W781" s="149"/>
      <c r="X781" s="149"/>
      <c r="Y781" s="149"/>
      <c r="Z781" s="149"/>
    </row>
    <row r="782" spans="1:26" ht="13.5" customHeight="1">
      <c r="A782" s="149"/>
      <c r="B782" s="149"/>
      <c r="C782" s="149"/>
      <c r="D782" s="149"/>
      <c r="E782" s="149"/>
      <c r="F782" s="149"/>
      <c r="G782" s="149"/>
      <c r="H782" s="149"/>
      <c r="I782" s="149"/>
      <c r="J782" s="149"/>
      <c r="K782" s="149"/>
      <c r="L782" s="149"/>
      <c r="M782" s="149"/>
      <c r="N782" s="149"/>
      <c r="O782" s="149"/>
      <c r="P782" s="149"/>
      <c r="Q782" s="149"/>
      <c r="R782" s="149"/>
      <c r="S782" s="149"/>
      <c r="T782" s="149"/>
      <c r="U782" s="149"/>
      <c r="V782" s="149"/>
      <c r="W782" s="149"/>
      <c r="X782" s="149"/>
      <c r="Y782" s="149"/>
      <c r="Z782" s="149"/>
    </row>
    <row r="783" spans="1:26" ht="13.5" customHeight="1">
      <c r="A783" s="149"/>
      <c r="B783" s="149"/>
      <c r="C783" s="149"/>
      <c r="D783" s="149"/>
      <c r="E783" s="149"/>
      <c r="F783" s="149"/>
      <c r="G783" s="149"/>
      <c r="H783" s="149"/>
      <c r="I783" s="149"/>
      <c r="J783" s="149"/>
      <c r="K783" s="149"/>
      <c r="L783" s="149"/>
      <c r="M783" s="149"/>
      <c r="N783" s="149"/>
      <c r="O783" s="149"/>
      <c r="P783" s="149"/>
      <c r="Q783" s="149"/>
      <c r="R783" s="149"/>
      <c r="S783" s="149"/>
      <c r="T783" s="149"/>
      <c r="U783" s="149"/>
      <c r="V783" s="149"/>
      <c r="W783" s="149"/>
      <c r="X783" s="149"/>
      <c r="Y783" s="149"/>
      <c r="Z783" s="149"/>
    </row>
    <row r="784" spans="1:26" ht="13.5" customHeight="1">
      <c r="A784" s="149"/>
      <c r="B784" s="149"/>
      <c r="C784" s="149"/>
      <c r="D784" s="149"/>
      <c r="E784" s="149"/>
      <c r="F784" s="149"/>
      <c r="G784" s="149"/>
      <c r="H784" s="149"/>
      <c r="I784" s="149"/>
      <c r="J784" s="149"/>
      <c r="K784" s="149"/>
      <c r="L784" s="149"/>
      <c r="M784" s="149"/>
      <c r="N784" s="149"/>
      <c r="O784" s="149"/>
      <c r="P784" s="149"/>
      <c r="Q784" s="149"/>
      <c r="R784" s="149"/>
      <c r="S784" s="149"/>
      <c r="T784" s="149"/>
      <c r="U784" s="149"/>
      <c r="V784" s="149"/>
      <c r="W784" s="149"/>
      <c r="X784" s="149"/>
      <c r="Y784" s="149"/>
      <c r="Z784" s="149"/>
    </row>
    <row r="785" spans="1:26" ht="13.5" customHeight="1">
      <c r="A785" s="149"/>
      <c r="B785" s="149"/>
      <c r="C785" s="149"/>
      <c r="D785" s="149"/>
      <c r="E785" s="149"/>
      <c r="F785" s="149"/>
      <c r="G785" s="149"/>
      <c r="H785" s="149"/>
      <c r="I785" s="149"/>
      <c r="J785" s="149"/>
      <c r="K785" s="149"/>
      <c r="L785" s="149"/>
      <c r="M785" s="149"/>
      <c r="N785" s="149"/>
      <c r="O785" s="149"/>
      <c r="P785" s="149"/>
      <c r="Q785" s="149"/>
      <c r="R785" s="149"/>
      <c r="S785" s="149"/>
      <c r="T785" s="149"/>
      <c r="U785" s="149"/>
      <c r="V785" s="149"/>
      <c r="W785" s="149"/>
      <c r="X785" s="149"/>
      <c r="Y785" s="149"/>
      <c r="Z785" s="149"/>
    </row>
    <row r="786" spans="1:26" ht="13.5" customHeight="1">
      <c r="A786" s="149"/>
      <c r="B786" s="149"/>
      <c r="C786" s="149"/>
      <c r="D786" s="149"/>
      <c r="E786" s="149"/>
      <c r="F786" s="149"/>
      <c r="G786" s="149"/>
      <c r="H786" s="149"/>
      <c r="I786" s="149"/>
      <c r="J786" s="149"/>
      <c r="K786" s="149"/>
      <c r="L786" s="149"/>
      <c r="M786" s="149"/>
      <c r="N786" s="149"/>
      <c r="O786" s="149"/>
      <c r="P786" s="149"/>
      <c r="Q786" s="149"/>
      <c r="R786" s="149"/>
      <c r="S786" s="149"/>
      <c r="T786" s="149"/>
      <c r="U786" s="149"/>
      <c r="V786" s="149"/>
      <c r="W786" s="149"/>
      <c r="X786" s="149"/>
      <c r="Y786" s="149"/>
      <c r="Z786" s="149"/>
    </row>
    <row r="787" spans="1:26" ht="13.5" customHeight="1">
      <c r="A787" s="149"/>
      <c r="B787" s="149"/>
      <c r="C787" s="149"/>
      <c r="D787" s="149"/>
      <c r="E787" s="149"/>
      <c r="F787" s="149"/>
      <c r="G787" s="149"/>
      <c r="H787" s="149"/>
      <c r="I787" s="149"/>
      <c r="J787" s="149"/>
      <c r="K787" s="149"/>
      <c r="L787" s="149"/>
      <c r="M787" s="149"/>
      <c r="N787" s="149"/>
      <c r="O787" s="149"/>
      <c r="P787" s="149"/>
      <c r="Q787" s="149"/>
      <c r="R787" s="149"/>
      <c r="S787" s="149"/>
      <c r="T787" s="149"/>
      <c r="U787" s="149"/>
      <c r="V787" s="149"/>
      <c r="W787" s="149"/>
      <c r="X787" s="149"/>
      <c r="Y787" s="149"/>
      <c r="Z787" s="149"/>
    </row>
    <row r="788" spans="1:26" ht="13.5" customHeight="1">
      <c r="A788" s="149"/>
      <c r="B788" s="149"/>
      <c r="C788" s="149"/>
      <c r="D788" s="149"/>
      <c r="E788" s="149"/>
      <c r="F788" s="149"/>
      <c r="G788" s="149"/>
      <c r="H788" s="149"/>
      <c r="I788" s="149"/>
      <c r="J788" s="149"/>
      <c r="K788" s="149"/>
      <c r="L788" s="149"/>
      <c r="M788" s="149"/>
      <c r="N788" s="149"/>
      <c r="O788" s="149"/>
      <c r="P788" s="149"/>
      <c r="Q788" s="149"/>
      <c r="R788" s="149"/>
      <c r="S788" s="149"/>
      <c r="T788" s="149"/>
      <c r="U788" s="149"/>
      <c r="V788" s="149"/>
      <c r="W788" s="149"/>
      <c r="X788" s="149"/>
      <c r="Y788" s="149"/>
      <c r="Z788" s="149"/>
    </row>
    <row r="789" spans="1:26" ht="13.5" customHeight="1">
      <c r="A789" s="149"/>
      <c r="B789" s="149"/>
      <c r="C789" s="149"/>
      <c r="D789" s="149"/>
      <c r="E789" s="149"/>
      <c r="F789" s="149"/>
      <c r="G789" s="149"/>
      <c r="H789" s="149"/>
      <c r="I789" s="149"/>
      <c r="J789" s="149"/>
      <c r="K789" s="149"/>
      <c r="L789" s="149"/>
      <c r="M789" s="149"/>
      <c r="N789" s="149"/>
      <c r="O789" s="149"/>
      <c r="P789" s="149"/>
      <c r="Q789" s="149"/>
      <c r="R789" s="149"/>
      <c r="S789" s="149"/>
      <c r="T789" s="149"/>
      <c r="U789" s="149"/>
      <c r="V789" s="149"/>
      <c r="W789" s="149"/>
      <c r="X789" s="149"/>
      <c r="Y789" s="149"/>
      <c r="Z789" s="149"/>
    </row>
    <row r="790" spans="1:26" ht="13.5" customHeight="1">
      <c r="A790" s="149"/>
      <c r="B790" s="149"/>
      <c r="C790" s="149"/>
      <c r="D790" s="149"/>
      <c r="E790" s="149"/>
      <c r="F790" s="149"/>
      <c r="G790" s="149"/>
      <c r="H790" s="149"/>
      <c r="I790" s="149"/>
      <c r="J790" s="149"/>
      <c r="K790" s="149"/>
      <c r="L790" s="149"/>
      <c r="M790" s="149"/>
      <c r="N790" s="149"/>
      <c r="O790" s="149"/>
      <c r="P790" s="149"/>
      <c r="Q790" s="149"/>
      <c r="R790" s="149"/>
      <c r="S790" s="149"/>
      <c r="T790" s="149"/>
      <c r="U790" s="149"/>
      <c r="V790" s="149"/>
      <c r="W790" s="149"/>
      <c r="X790" s="149"/>
      <c r="Y790" s="149"/>
      <c r="Z790" s="149"/>
    </row>
    <row r="791" spans="1:26" ht="13.5" customHeight="1">
      <c r="A791" s="149"/>
      <c r="B791" s="149"/>
      <c r="C791" s="149"/>
      <c r="D791" s="149"/>
      <c r="E791" s="149"/>
      <c r="F791" s="149"/>
      <c r="G791" s="149"/>
      <c r="H791" s="149"/>
      <c r="I791" s="149"/>
      <c r="J791" s="149"/>
      <c r="K791" s="149"/>
      <c r="L791" s="149"/>
      <c r="M791" s="149"/>
      <c r="N791" s="149"/>
      <c r="O791" s="149"/>
      <c r="P791" s="149"/>
      <c r="Q791" s="149"/>
      <c r="R791" s="149"/>
      <c r="S791" s="149"/>
      <c r="T791" s="149"/>
      <c r="U791" s="149"/>
      <c r="V791" s="149"/>
      <c r="W791" s="149"/>
      <c r="X791" s="149"/>
      <c r="Y791" s="149"/>
      <c r="Z791" s="149"/>
    </row>
    <row r="792" spans="1:26" ht="13.5" customHeight="1">
      <c r="A792" s="149"/>
      <c r="B792" s="149"/>
      <c r="C792" s="149"/>
      <c r="D792" s="149"/>
      <c r="E792" s="149"/>
      <c r="F792" s="149"/>
      <c r="G792" s="149"/>
      <c r="H792" s="149"/>
      <c r="I792" s="149"/>
      <c r="J792" s="149"/>
      <c r="K792" s="149"/>
      <c r="L792" s="149"/>
      <c r="M792" s="149"/>
      <c r="N792" s="149"/>
      <c r="O792" s="149"/>
      <c r="P792" s="149"/>
      <c r="Q792" s="149"/>
      <c r="R792" s="149"/>
      <c r="S792" s="149"/>
      <c r="T792" s="149"/>
      <c r="U792" s="149"/>
      <c r="V792" s="149"/>
      <c r="W792" s="149"/>
      <c r="X792" s="149"/>
      <c r="Y792" s="149"/>
      <c r="Z792" s="149"/>
    </row>
    <row r="793" spans="1:26" ht="13.5" customHeight="1">
      <c r="A793" s="149"/>
      <c r="B793" s="149"/>
      <c r="C793" s="149"/>
      <c r="D793" s="149"/>
      <c r="E793" s="149"/>
      <c r="F793" s="149"/>
      <c r="G793" s="149"/>
      <c r="H793" s="149"/>
      <c r="I793" s="149"/>
      <c r="J793" s="149"/>
      <c r="K793" s="149"/>
      <c r="L793" s="149"/>
      <c r="M793" s="149"/>
      <c r="N793" s="149"/>
      <c r="O793" s="149"/>
      <c r="P793" s="149"/>
      <c r="Q793" s="149"/>
      <c r="R793" s="149"/>
      <c r="S793" s="149"/>
      <c r="T793" s="149"/>
      <c r="U793" s="149"/>
      <c r="V793" s="149"/>
      <c r="W793" s="149"/>
      <c r="X793" s="149"/>
      <c r="Y793" s="149"/>
      <c r="Z793" s="149"/>
    </row>
    <row r="794" spans="1:26" ht="13.5" customHeight="1">
      <c r="A794" s="149"/>
      <c r="B794" s="149"/>
      <c r="C794" s="149"/>
      <c r="D794" s="149"/>
      <c r="E794" s="149"/>
      <c r="F794" s="149"/>
      <c r="G794" s="149"/>
      <c r="H794" s="149"/>
      <c r="I794" s="149"/>
      <c r="J794" s="149"/>
      <c r="K794" s="149"/>
      <c r="L794" s="149"/>
      <c r="M794" s="149"/>
      <c r="N794" s="149"/>
      <c r="O794" s="149"/>
      <c r="P794" s="149"/>
      <c r="Q794" s="149"/>
      <c r="R794" s="149"/>
      <c r="S794" s="149"/>
      <c r="T794" s="149"/>
      <c r="U794" s="149"/>
      <c r="V794" s="149"/>
      <c r="W794" s="149"/>
      <c r="X794" s="149"/>
      <c r="Y794" s="149"/>
      <c r="Z794" s="149"/>
    </row>
    <row r="795" spans="1:26" ht="13.5" customHeight="1">
      <c r="A795" s="149"/>
      <c r="B795" s="149"/>
      <c r="C795" s="149"/>
      <c r="D795" s="149"/>
      <c r="E795" s="149"/>
      <c r="F795" s="149"/>
      <c r="G795" s="149"/>
      <c r="H795" s="149"/>
      <c r="I795" s="149"/>
      <c r="J795" s="149"/>
      <c r="K795" s="149"/>
      <c r="L795" s="149"/>
      <c r="M795" s="149"/>
      <c r="N795" s="149"/>
      <c r="O795" s="149"/>
      <c r="P795" s="149"/>
      <c r="Q795" s="149"/>
      <c r="R795" s="149"/>
      <c r="S795" s="149"/>
      <c r="T795" s="149"/>
      <c r="U795" s="149"/>
      <c r="V795" s="149"/>
      <c r="W795" s="149"/>
      <c r="X795" s="149"/>
      <c r="Y795" s="149"/>
      <c r="Z795" s="149"/>
    </row>
    <row r="796" spans="1:26" ht="13.5" customHeight="1">
      <c r="A796" s="149"/>
      <c r="B796" s="149"/>
      <c r="C796" s="149"/>
      <c r="D796" s="149"/>
      <c r="E796" s="149"/>
      <c r="F796" s="149"/>
      <c r="G796" s="149"/>
      <c r="H796" s="149"/>
      <c r="I796" s="149"/>
      <c r="J796" s="149"/>
      <c r="K796" s="149"/>
      <c r="L796" s="149"/>
      <c r="M796" s="149"/>
      <c r="N796" s="149"/>
      <c r="O796" s="149"/>
      <c r="P796" s="149"/>
      <c r="Q796" s="149"/>
      <c r="R796" s="149"/>
      <c r="S796" s="149"/>
      <c r="T796" s="149"/>
      <c r="U796" s="149"/>
      <c r="V796" s="149"/>
      <c r="W796" s="149"/>
      <c r="X796" s="149"/>
      <c r="Y796" s="149"/>
      <c r="Z796" s="149"/>
    </row>
    <row r="797" spans="1:26" ht="13.5" customHeight="1">
      <c r="A797" s="149"/>
      <c r="B797" s="149"/>
      <c r="C797" s="149"/>
      <c r="D797" s="149"/>
      <c r="E797" s="149"/>
      <c r="F797" s="149"/>
      <c r="G797" s="149"/>
      <c r="H797" s="149"/>
      <c r="I797" s="149"/>
      <c r="J797" s="149"/>
      <c r="K797" s="149"/>
      <c r="L797" s="149"/>
      <c r="M797" s="149"/>
      <c r="N797" s="149"/>
      <c r="O797" s="149"/>
      <c r="P797" s="149"/>
      <c r="Q797" s="149"/>
      <c r="R797" s="149"/>
      <c r="S797" s="149"/>
      <c r="T797" s="149"/>
      <c r="U797" s="149"/>
      <c r="V797" s="149"/>
      <c r="W797" s="149"/>
      <c r="X797" s="149"/>
      <c r="Y797" s="149"/>
      <c r="Z797" s="149"/>
    </row>
    <row r="798" spans="1:26" ht="13.5" customHeight="1">
      <c r="A798" s="149"/>
      <c r="B798" s="149"/>
      <c r="C798" s="149"/>
      <c r="D798" s="149"/>
      <c r="E798" s="149"/>
      <c r="F798" s="149"/>
      <c r="G798" s="149"/>
      <c r="H798" s="149"/>
      <c r="I798" s="149"/>
      <c r="J798" s="149"/>
      <c r="K798" s="149"/>
      <c r="L798" s="149"/>
      <c r="M798" s="149"/>
      <c r="N798" s="149"/>
      <c r="O798" s="149"/>
      <c r="P798" s="149"/>
      <c r="Q798" s="149"/>
      <c r="R798" s="149"/>
      <c r="S798" s="149"/>
      <c r="T798" s="149"/>
      <c r="U798" s="149"/>
      <c r="V798" s="149"/>
      <c r="W798" s="149"/>
      <c r="X798" s="149"/>
      <c r="Y798" s="149"/>
      <c r="Z798" s="149"/>
    </row>
    <row r="799" spans="1:26" ht="13.5" customHeight="1">
      <c r="A799" s="149"/>
      <c r="B799" s="149"/>
      <c r="C799" s="149"/>
      <c r="D799" s="149"/>
      <c r="E799" s="149"/>
      <c r="F799" s="149"/>
      <c r="G799" s="149"/>
      <c r="H799" s="149"/>
      <c r="I799" s="149"/>
      <c r="J799" s="149"/>
      <c r="K799" s="149"/>
      <c r="L799" s="149"/>
      <c r="M799" s="149"/>
      <c r="N799" s="149"/>
      <c r="O799" s="149"/>
      <c r="P799" s="149"/>
      <c r="Q799" s="149"/>
      <c r="R799" s="149"/>
      <c r="S799" s="149"/>
      <c r="T799" s="149"/>
      <c r="U799" s="149"/>
      <c r="V799" s="149"/>
      <c r="W799" s="149"/>
      <c r="X799" s="149"/>
      <c r="Y799" s="149"/>
      <c r="Z799" s="149"/>
    </row>
    <row r="800" spans="1:26" ht="13.5" customHeight="1">
      <c r="A800" s="149"/>
      <c r="B800" s="149"/>
      <c r="C800" s="149"/>
      <c r="D800" s="149"/>
      <c r="E800" s="149"/>
      <c r="F800" s="149"/>
      <c r="G800" s="149"/>
      <c r="H800" s="149"/>
      <c r="I800" s="149"/>
      <c r="J800" s="149"/>
      <c r="K800" s="149"/>
      <c r="L800" s="149"/>
      <c r="M800" s="149"/>
      <c r="N800" s="149"/>
      <c r="O800" s="149"/>
      <c r="P800" s="149"/>
      <c r="Q800" s="149"/>
      <c r="R800" s="149"/>
      <c r="S800" s="149"/>
      <c r="T800" s="149"/>
      <c r="U800" s="149"/>
      <c r="V800" s="149"/>
      <c r="W800" s="149"/>
      <c r="X800" s="149"/>
      <c r="Y800" s="149"/>
      <c r="Z800" s="149"/>
    </row>
    <row r="801" spans="1:26" ht="13.5" customHeight="1">
      <c r="A801" s="149"/>
      <c r="B801" s="149"/>
      <c r="C801" s="149"/>
      <c r="D801" s="149"/>
      <c r="E801" s="149"/>
      <c r="F801" s="149"/>
      <c r="G801" s="149"/>
      <c r="H801" s="149"/>
      <c r="I801" s="149"/>
      <c r="J801" s="149"/>
      <c r="K801" s="149"/>
      <c r="L801" s="149"/>
      <c r="M801" s="149"/>
      <c r="N801" s="149"/>
      <c r="O801" s="149"/>
      <c r="P801" s="149"/>
      <c r="Q801" s="149"/>
      <c r="R801" s="149"/>
      <c r="S801" s="149"/>
      <c r="T801" s="149"/>
      <c r="U801" s="149"/>
      <c r="V801" s="149"/>
      <c r="W801" s="149"/>
      <c r="X801" s="149"/>
      <c r="Y801" s="149"/>
      <c r="Z801" s="149"/>
    </row>
    <row r="802" spans="1:26" ht="13.5" customHeight="1">
      <c r="A802" s="149"/>
      <c r="B802" s="149"/>
      <c r="C802" s="149"/>
      <c r="D802" s="149"/>
      <c r="E802" s="149"/>
      <c r="F802" s="149"/>
      <c r="G802" s="149"/>
      <c r="H802" s="149"/>
      <c r="I802" s="149"/>
      <c r="J802" s="149"/>
      <c r="K802" s="149"/>
      <c r="L802" s="149"/>
      <c r="M802" s="149"/>
      <c r="N802" s="149"/>
      <c r="O802" s="149"/>
      <c r="P802" s="149"/>
      <c r="Q802" s="149"/>
      <c r="R802" s="149"/>
      <c r="S802" s="149"/>
      <c r="T802" s="149"/>
      <c r="U802" s="149"/>
      <c r="V802" s="149"/>
      <c r="W802" s="149"/>
      <c r="X802" s="149"/>
      <c r="Y802" s="149"/>
      <c r="Z802" s="149"/>
    </row>
    <row r="803" spans="1:26" ht="13.5" customHeight="1">
      <c r="A803" s="149"/>
      <c r="B803" s="149"/>
      <c r="C803" s="149"/>
      <c r="D803" s="149"/>
      <c r="E803" s="149"/>
      <c r="F803" s="149"/>
      <c r="G803" s="149"/>
      <c r="H803" s="149"/>
      <c r="I803" s="149"/>
      <c r="J803" s="149"/>
      <c r="K803" s="149"/>
      <c r="L803" s="149"/>
      <c r="M803" s="149"/>
      <c r="N803" s="149"/>
      <c r="O803" s="149"/>
      <c r="P803" s="149"/>
      <c r="Q803" s="149"/>
      <c r="R803" s="149"/>
      <c r="S803" s="149"/>
      <c r="T803" s="149"/>
      <c r="U803" s="149"/>
      <c r="V803" s="149"/>
      <c r="W803" s="149"/>
      <c r="X803" s="149"/>
      <c r="Y803" s="149"/>
      <c r="Z803" s="149"/>
    </row>
    <row r="804" spans="1:26" ht="13.5" customHeight="1">
      <c r="A804" s="149"/>
      <c r="B804" s="149"/>
      <c r="C804" s="149"/>
      <c r="D804" s="149"/>
      <c r="E804" s="149"/>
      <c r="F804" s="149"/>
      <c r="G804" s="149"/>
      <c r="H804" s="149"/>
      <c r="I804" s="149"/>
      <c r="J804" s="149"/>
      <c r="K804" s="149"/>
      <c r="L804" s="149"/>
      <c r="M804" s="149"/>
      <c r="N804" s="149"/>
      <c r="O804" s="149"/>
      <c r="P804" s="149"/>
      <c r="Q804" s="149"/>
      <c r="R804" s="149"/>
      <c r="S804" s="149"/>
      <c r="T804" s="149"/>
      <c r="U804" s="149"/>
      <c r="V804" s="149"/>
      <c r="W804" s="149"/>
      <c r="X804" s="149"/>
      <c r="Y804" s="149"/>
      <c r="Z804" s="149"/>
    </row>
    <row r="805" spans="1:26" ht="13.5" customHeight="1">
      <c r="A805" s="149"/>
      <c r="B805" s="149"/>
      <c r="C805" s="149"/>
      <c r="D805" s="149"/>
      <c r="E805" s="149"/>
      <c r="F805" s="149"/>
      <c r="G805" s="149"/>
      <c r="H805" s="149"/>
      <c r="I805" s="149"/>
      <c r="J805" s="149"/>
      <c r="K805" s="149"/>
      <c r="L805" s="149"/>
      <c r="M805" s="149"/>
      <c r="N805" s="149"/>
      <c r="O805" s="149"/>
      <c r="P805" s="149"/>
      <c r="Q805" s="149"/>
      <c r="R805" s="149"/>
      <c r="S805" s="149"/>
      <c r="T805" s="149"/>
      <c r="U805" s="149"/>
      <c r="V805" s="149"/>
      <c r="W805" s="149"/>
      <c r="X805" s="149"/>
      <c r="Y805" s="149"/>
      <c r="Z805" s="149"/>
    </row>
    <row r="806" spans="1:26" ht="13.5" customHeight="1">
      <c r="A806" s="149"/>
      <c r="B806" s="149"/>
      <c r="C806" s="149"/>
      <c r="D806" s="149"/>
      <c r="E806" s="149"/>
      <c r="F806" s="149"/>
      <c r="G806" s="149"/>
      <c r="H806" s="149"/>
      <c r="I806" s="149"/>
      <c r="J806" s="149"/>
      <c r="K806" s="149"/>
      <c r="L806" s="149"/>
      <c r="M806" s="149"/>
      <c r="N806" s="149"/>
      <c r="O806" s="149"/>
      <c r="P806" s="149"/>
      <c r="Q806" s="149"/>
      <c r="R806" s="149"/>
      <c r="S806" s="149"/>
      <c r="T806" s="149"/>
      <c r="U806" s="149"/>
      <c r="V806" s="149"/>
      <c r="W806" s="149"/>
      <c r="X806" s="149"/>
      <c r="Y806" s="149"/>
      <c r="Z806" s="149"/>
    </row>
    <row r="807" spans="1:26" ht="13.5" customHeight="1">
      <c r="A807" s="149"/>
      <c r="B807" s="149"/>
      <c r="C807" s="149"/>
      <c r="D807" s="149"/>
      <c r="E807" s="149"/>
      <c r="F807" s="149"/>
      <c r="G807" s="149"/>
      <c r="H807" s="149"/>
      <c r="I807" s="149"/>
      <c r="J807" s="149"/>
      <c r="K807" s="149"/>
      <c r="L807" s="149"/>
      <c r="M807" s="149"/>
      <c r="N807" s="149"/>
      <c r="O807" s="149"/>
      <c r="P807" s="149"/>
      <c r="Q807" s="149"/>
      <c r="R807" s="149"/>
      <c r="S807" s="149"/>
      <c r="T807" s="149"/>
      <c r="U807" s="149"/>
      <c r="V807" s="149"/>
      <c r="W807" s="149"/>
      <c r="X807" s="149"/>
      <c r="Y807" s="149"/>
      <c r="Z807" s="149"/>
    </row>
    <row r="808" spans="1:26" ht="13.5" customHeight="1">
      <c r="A808" s="149"/>
      <c r="B808" s="149"/>
      <c r="C808" s="149"/>
      <c r="D808" s="149"/>
      <c r="E808" s="149"/>
      <c r="F808" s="149"/>
      <c r="G808" s="149"/>
      <c r="H808" s="149"/>
      <c r="I808" s="149"/>
      <c r="J808" s="149"/>
      <c r="K808" s="149"/>
      <c r="L808" s="149"/>
      <c r="M808" s="149"/>
      <c r="N808" s="149"/>
      <c r="O808" s="149"/>
      <c r="P808" s="149"/>
      <c r="Q808" s="149"/>
      <c r="R808" s="149"/>
      <c r="S808" s="149"/>
      <c r="T808" s="149"/>
      <c r="U808" s="149"/>
      <c r="V808" s="149"/>
      <c r="W808" s="149"/>
      <c r="X808" s="149"/>
      <c r="Y808" s="149"/>
      <c r="Z808" s="149"/>
    </row>
    <row r="809" spans="1:26" ht="13.5" customHeight="1">
      <c r="A809" s="149"/>
      <c r="B809" s="149"/>
      <c r="C809" s="149"/>
      <c r="D809" s="149"/>
      <c r="E809" s="149"/>
      <c r="F809" s="149"/>
      <c r="G809" s="149"/>
      <c r="H809" s="149"/>
      <c r="I809" s="149"/>
      <c r="J809" s="149"/>
      <c r="K809" s="149"/>
      <c r="L809" s="149"/>
      <c r="M809" s="149"/>
      <c r="N809" s="149"/>
      <c r="O809" s="149"/>
      <c r="P809" s="149"/>
      <c r="Q809" s="149"/>
      <c r="R809" s="149"/>
      <c r="S809" s="149"/>
      <c r="T809" s="149"/>
      <c r="U809" s="149"/>
      <c r="V809" s="149"/>
      <c r="W809" s="149"/>
      <c r="X809" s="149"/>
      <c r="Y809" s="149"/>
      <c r="Z809" s="149"/>
    </row>
    <row r="810" spans="1:26" ht="13.5" customHeight="1">
      <c r="A810" s="149"/>
      <c r="B810" s="149"/>
      <c r="C810" s="149"/>
      <c r="D810" s="149"/>
      <c r="E810" s="149"/>
      <c r="F810" s="149"/>
      <c r="G810" s="149"/>
      <c r="H810" s="149"/>
      <c r="I810" s="149"/>
      <c r="J810" s="149"/>
      <c r="K810" s="149"/>
      <c r="L810" s="149"/>
      <c r="M810" s="149"/>
      <c r="N810" s="149"/>
      <c r="O810" s="149"/>
      <c r="P810" s="149"/>
      <c r="Q810" s="149"/>
      <c r="R810" s="149"/>
      <c r="S810" s="149"/>
      <c r="T810" s="149"/>
      <c r="U810" s="149"/>
      <c r="V810" s="149"/>
      <c r="W810" s="149"/>
      <c r="X810" s="149"/>
      <c r="Y810" s="149"/>
      <c r="Z810" s="149"/>
    </row>
    <row r="811" spans="1:26" ht="13.5" customHeight="1">
      <c r="A811" s="149"/>
      <c r="B811" s="149"/>
      <c r="C811" s="149"/>
      <c r="D811" s="149"/>
      <c r="E811" s="149"/>
      <c r="F811" s="149"/>
      <c r="G811" s="149"/>
      <c r="H811" s="149"/>
      <c r="I811" s="149"/>
      <c r="J811" s="149"/>
      <c r="K811" s="149"/>
      <c r="L811" s="149"/>
      <c r="M811" s="149"/>
      <c r="N811" s="149"/>
      <c r="O811" s="149"/>
      <c r="P811" s="149"/>
      <c r="Q811" s="149"/>
      <c r="R811" s="149"/>
      <c r="S811" s="149"/>
      <c r="T811" s="149"/>
      <c r="U811" s="149"/>
      <c r="V811" s="149"/>
      <c r="W811" s="149"/>
      <c r="X811" s="149"/>
      <c r="Y811" s="149"/>
      <c r="Z811" s="149"/>
    </row>
    <row r="812" spans="1:26" ht="13.5" customHeight="1">
      <c r="A812" s="149"/>
      <c r="B812" s="149"/>
      <c r="C812" s="149"/>
      <c r="D812" s="149"/>
      <c r="E812" s="149"/>
      <c r="F812" s="149"/>
      <c r="G812" s="149"/>
      <c r="H812" s="149"/>
      <c r="I812" s="149"/>
      <c r="J812" s="149"/>
      <c r="K812" s="149"/>
      <c r="L812" s="149"/>
      <c r="M812" s="149"/>
      <c r="N812" s="149"/>
      <c r="O812" s="149"/>
      <c r="P812" s="149"/>
      <c r="Q812" s="149"/>
      <c r="R812" s="149"/>
      <c r="S812" s="149"/>
      <c r="T812" s="149"/>
      <c r="U812" s="149"/>
      <c r="V812" s="149"/>
      <c r="W812" s="149"/>
      <c r="X812" s="149"/>
      <c r="Y812" s="149"/>
      <c r="Z812" s="149"/>
    </row>
    <row r="813" spans="1:26" ht="13.5" customHeight="1">
      <c r="A813" s="149"/>
      <c r="B813" s="149"/>
      <c r="C813" s="149"/>
      <c r="D813" s="149"/>
      <c r="E813" s="149"/>
      <c r="F813" s="149"/>
      <c r="G813" s="149"/>
      <c r="H813" s="149"/>
      <c r="I813" s="149"/>
      <c r="J813" s="149"/>
      <c r="K813" s="149"/>
      <c r="L813" s="149"/>
      <c r="M813" s="149"/>
      <c r="N813" s="149"/>
      <c r="O813" s="149"/>
      <c r="P813" s="149"/>
      <c r="Q813" s="149"/>
      <c r="R813" s="149"/>
      <c r="S813" s="149"/>
      <c r="T813" s="149"/>
      <c r="U813" s="149"/>
      <c r="V813" s="149"/>
      <c r="W813" s="149"/>
      <c r="X813" s="149"/>
      <c r="Y813" s="149"/>
      <c r="Z813" s="149"/>
    </row>
    <row r="814" spans="1:26" ht="13.5" customHeight="1">
      <c r="A814" s="149"/>
      <c r="B814" s="149"/>
      <c r="C814" s="149"/>
      <c r="D814" s="149"/>
      <c r="E814" s="149"/>
      <c r="F814" s="149"/>
      <c r="G814" s="149"/>
      <c r="H814" s="149"/>
      <c r="I814" s="149"/>
      <c r="J814" s="149"/>
      <c r="K814" s="149"/>
      <c r="L814" s="149"/>
      <c r="M814" s="149"/>
      <c r="N814" s="149"/>
      <c r="O814" s="149"/>
      <c r="P814" s="149"/>
      <c r="Q814" s="149"/>
      <c r="R814" s="149"/>
      <c r="S814" s="149"/>
      <c r="T814" s="149"/>
      <c r="U814" s="149"/>
      <c r="V814" s="149"/>
      <c r="W814" s="149"/>
      <c r="X814" s="149"/>
      <c r="Y814" s="149"/>
      <c r="Z814" s="149"/>
    </row>
    <row r="815" spans="1:26" ht="13.5" customHeight="1">
      <c r="A815" s="149"/>
      <c r="B815" s="149"/>
      <c r="C815" s="149"/>
      <c r="D815" s="149"/>
      <c r="E815" s="149"/>
      <c r="F815" s="149"/>
      <c r="G815" s="149"/>
      <c r="H815" s="149"/>
      <c r="I815" s="149"/>
      <c r="J815" s="149"/>
      <c r="K815" s="149"/>
      <c r="L815" s="149"/>
      <c r="M815" s="149"/>
      <c r="N815" s="149"/>
      <c r="O815" s="149"/>
      <c r="P815" s="149"/>
      <c r="Q815" s="149"/>
      <c r="R815" s="149"/>
      <c r="S815" s="149"/>
      <c r="T815" s="149"/>
      <c r="U815" s="149"/>
      <c r="V815" s="149"/>
      <c r="W815" s="149"/>
      <c r="X815" s="149"/>
      <c r="Y815" s="149"/>
      <c r="Z815" s="149"/>
    </row>
    <row r="816" spans="1:26" ht="13.5" customHeight="1">
      <c r="A816" s="149"/>
      <c r="B816" s="149"/>
      <c r="C816" s="149"/>
      <c r="D816" s="149"/>
      <c r="E816" s="149"/>
      <c r="F816" s="149"/>
      <c r="G816" s="149"/>
      <c r="H816" s="149"/>
      <c r="I816" s="149"/>
      <c r="J816" s="149"/>
      <c r="K816" s="149"/>
      <c r="L816" s="149"/>
      <c r="M816" s="149"/>
      <c r="N816" s="149"/>
      <c r="O816" s="149"/>
      <c r="P816" s="149"/>
      <c r="Q816" s="149"/>
      <c r="R816" s="149"/>
      <c r="S816" s="149"/>
      <c r="T816" s="149"/>
      <c r="U816" s="149"/>
      <c r="V816" s="149"/>
      <c r="W816" s="149"/>
      <c r="X816" s="149"/>
      <c r="Y816" s="149"/>
      <c r="Z816" s="149"/>
    </row>
    <row r="817" spans="1:26" ht="13.5" customHeight="1">
      <c r="A817" s="149"/>
      <c r="B817" s="149"/>
      <c r="C817" s="149"/>
      <c r="D817" s="149"/>
      <c r="E817" s="149"/>
      <c r="F817" s="149"/>
      <c r="G817" s="149"/>
      <c r="H817" s="149"/>
      <c r="I817" s="149"/>
      <c r="J817" s="149"/>
      <c r="K817" s="149"/>
      <c r="L817" s="149"/>
      <c r="M817" s="149"/>
      <c r="N817" s="149"/>
      <c r="O817" s="149"/>
      <c r="P817" s="149"/>
      <c r="Q817" s="149"/>
      <c r="R817" s="149"/>
      <c r="S817" s="149"/>
      <c r="T817" s="149"/>
      <c r="U817" s="149"/>
      <c r="V817" s="149"/>
      <c r="W817" s="149"/>
      <c r="X817" s="149"/>
      <c r="Y817" s="149"/>
      <c r="Z817" s="149"/>
    </row>
    <row r="818" spans="1:26" ht="13.5" customHeight="1">
      <c r="A818" s="149"/>
      <c r="B818" s="149"/>
      <c r="C818" s="149"/>
      <c r="D818" s="149"/>
      <c r="E818" s="149"/>
      <c r="F818" s="149"/>
      <c r="G818" s="149"/>
      <c r="H818" s="149"/>
      <c r="I818" s="149"/>
      <c r="J818" s="149"/>
      <c r="K818" s="149"/>
      <c r="L818" s="149"/>
      <c r="M818" s="149"/>
      <c r="N818" s="149"/>
      <c r="O818" s="149"/>
      <c r="P818" s="149"/>
      <c r="Q818" s="149"/>
      <c r="R818" s="149"/>
      <c r="S818" s="149"/>
      <c r="T818" s="149"/>
      <c r="U818" s="149"/>
      <c r="V818" s="149"/>
      <c r="W818" s="149"/>
      <c r="X818" s="149"/>
      <c r="Y818" s="149"/>
      <c r="Z818" s="149"/>
    </row>
    <row r="819" spans="1:26" ht="13.5" customHeight="1">
      <c r="A819" s="149"/>
      <c r="B819" s="149"/>
      <c r="C819" s="149"/>
      <c r="D819" s="149"/>
      <c r="E819" s="149"/>
      <c r="F819" s="149"/>
      <c r="G819" s="149"/>
      <c r="H819" s="149"/>
      <c r="I819" s="149"/>
      <c r="J819" s="149"/>
      <c r="K819" s="149"/>
      <c r="L819" s="149"/>
      <c r="M819" s="149"/>
      <c r="N819" s="149"/>
      <c r="O819" s="149"/>
      <c r="P819" s="149"/>
      <c r="Q819" s="149"/>
      <c r="R819" s="149"/>
      <c r="S819" s="149"/>
      <c r="T819" s="149"/>
      <c r="U819" s="149"/>
      <c r="V819" s="149"/>
      <c r="W819" s="149"/>
      <c r="X819" s="149"/>
      <c r="Y819" s="149"/>
      <c r="Z819" s="149"/>
    </row>
    <row r="820" spans="1:26" ht="13.5" customHeight="1">
      <c r="A820" s="149"/>
      <c r="B820" s="149"/>
      <c r="C820" s="149"/>
      <c r="D820" s="149"/>
      <c r="E820" s="149"/>
      <c r="F820" s="149"/>
      <c r="G820" s="149"/>
      <c r="H820" s="149"/>
      <c r="I820" s="149"/>
      <c r="J820" s="149"/>
      <c r="K820" s="149"/>
      <c r="L820" s="149"/>
      <c r="M820" s="149"/>
      <c r="N820" s="149"/>
      <c r="O820" s="149"/>
      <c r="P820" s="149"/>
      <c r="Q820" s="149"/>
      <c r="R820" s="149"/>
      <c r="S820" s="149"/>
      <c r="T820" s="149"/>
      <c r="U820" s="149"/>
      <c r="V820" s="149"/>
      <c r="W820" s="149"/>
      <c r="X820" s="149"/>
      <c r="Y820" s="149"/>
      <c r="Z820" s="149"/>
    </row>
    <row r="821" spans="1:26" ht="13.5" customHeight="1">
      <c r="A821" s="149"/>
      <c r="B821" s="149"/>
      <c r="C821" s="149"/>
      <c r="D821" s="149"/>
      <c r="E821" s="149"/>
      <c r="F821" s="149"/>
      <c r="G821" s="149"/>
      <c r="H821" s="149"/>
      <c r="I821" s="149"/>
      <c r="J821" s="149"/>
      <c r="K821" s="149"/>
      <c r="L821" s="149"/>
      <c r="M821" s="149"/>
      <c r="N821" s="149"/>
      <c r="O821" s="149"/>
      <c r="P821" s="149"/>
      <c r="Q821" s="149"/>
      <c r="R821" s="149"/>
      <c r="S821" s="149"/>
      <c r="T821" s="149"/>
      <c r="U821" s="149"/>
      <c r="V821" s="149"/>
      <c r="W821" s="149"/>
      <c r="X821" s="149"/>
      <c r="Y821" s="149"/>
      <c r="Z821" s="149"/>
    </row>
    <row r="822" spans="1:26" ht="13.5" customHeight="1">
      <c r="A822" s="149"/>
      <c r="B822" s="149"/>
      <c r="C822" s="149"/>
      <c r="D822" s="149"/>
      <c r="E822" s="149"/>
      <c r="F822" s="149"/>
      <c r="G822" s="149"/>
      <c r="H822" s="149"/>
      <c r="I822" s="149"/>
      <c r="J822" s="149"/>
      <c r="K822" s="149"/>
      <c r="L822" s="149"/>
      <c r="M822" s="149"/>
      <c r="N822" s="149"/>
      <c r="O822" s="149"/>
      <c r="P822" s="149"/>
      <c r="Q822" s="149"/>
      <c r="R822" s="149"/>
      <c r="S822" s="149"/>
      <c r="T822" s="149"/>
      <c r="U822" s="149"/>
      <c r="V822" s="149"/>
      <c r="W822" s="149"/>
      <c r="X822" s="149"/>
      <c r="Y822" s="149"/>
      <c r="Z822" s="149"/>
    </row>
    <row r="823" spans="1:26" ht="13.5" customHeight="1">
      <c r="A823" s="149"/>
      <c r="B823" s="149"/>
      <c r="C823" s="149"/>
      <c r="D823" s="149"/>
      <c r="E823" s="149"/>
      <c r="F823" s="149"/>
      <c r="G823" s="149"/>
      <c r="H823" s="149"/>
      <c r="I823" s="149"/>
      <c r="J823" s="149"/>
      <c r="K823" s="149"/>
      <c r="L823" s="149"/>
      <c r="M823" s="149"/>
      <c r="N823" s="149"/>
      <c r="O823" s="149"/>
      <c r="P823" s="149"/>
      <c r="Q823" s="149"/>
      <c r="R823" s="149"/>
      <c r="S823" s="149"/>
      <c r="T823" s="149"/>
      <c r="U823" s="149"/>
      <c r="V823" s="149"/>
      <c r="W823" s="149"/>
      <c r="X823" s="149"/>
      <c r="Y823" s="149"/>
      <c r="Z823" s="149"/>
    </row>
    <row r="824" spans="1:26" ht="13.5" customHeight="1">
      <c r="A824" s="149"/>
      <c r="B824" s="149"/>
      <c r="C824" s="149"/>
      <c r="D824" s="149"/>
      <c r="E824" s="149"/>
      <c r="F824" s="149"/>
      <c r="G824" s="149"/>
      <c r="H824" s="149"/>
      <c r="I824" s="149"/>
      <c r="J824" s="149"/>
      <c r="K824" s="149"/>
      <c r="L824" s="149"/>
      <c r="M824" s="149"/>
      <c r="N824" s="149"/>
      <c r="O824" s="149"/>
      <c r="P824" s="149"/>
      <c r="Q824" s="149"/>
      <c r="R824" s="149"/>
      <c r="S824" s="149"/>
      <c r="T824" s="149"/>
      <c r="U824" s="149"/>
      <c r="V824" s="149"/>
      <c r="W824" s="149"/>
      <c r="X824" s="149"/>
      <c r="Y824" s="149"/>
      <c r="Z824" s="149"/>
    </row>
    <row r="825" spans="1:26" ht="13.5" customHeight="1">
      <c r="A825" s="149"/>
      <c r="B825" s="149"/>
      <c r="C825" s="149"/>
      <c r="D825" s="149"/>
      <c r="E825" s="149"/>
      <c r="F825" s="149"/>
      <c r="G825" s="149"/>
      <c r="H825" s="149"/>
      <c r="I825" s="149"/>
      <c r="J825" s="149"/>
      <c r="K825" s="149"/>
      <c r="L825" s="149"/>
      <c r="M825" s="149"/>
      <c r="N825" s="149"/>
      <c r="O825" s="149"/>
      <c r="P825" s="149"/>
      <c r="Q825" s="149"/>
      <c r="R825" s="149"/>
      <c r="S825" s="149"/>
      <c r="T825" s="149"/>
      <c r="U825" s="149"/>
      <c r="V825" s="149"/>
      <c r="W825" s="149"/>
      <c r="X825" s="149"/>
      <c r="Y825" s="149"/>
      <c r="Z825" s="149"/>
    </row>
    <row r="826" spans="1:26" ht="13.5" customHeight="1">
      <c r="A826" s="149"/>
      <c r="B826" s="149"/>
      <c r="C826" s="149"/>
      <c r="D826" s="149"/>
      <c r="E826" s="149"/>
      <c r="F826" s="149"/>
      <c r="G826" s="149"/>
      <c r="H826" s="149"/>
      <c r="I826" s="149"/>
      <c r="J826" s="149"/>
      <c r="K826" s="149"/>
      <c r="L826" s="149"/>
      <c r="M826" s="149"/>
      <c r="N826" s="149"/>
      <c r="O826" s="149"/>
      <c r="P826" s="149"/>
      <c r="Q826" s="149"/>
      <c r="R826" s="149"/>
      <c r="S826" s="149"/>
      <c r="T826" s="149"/>
      <c r="U826" s="149"/>
      <c r="V826" s="149"/>
      <c r="W826" s="149"/>
      <c r="X826" s="149"/>
      <c r="Y826" s="149"/>
      <c r="Z826" s="149"/>
    </row>
    <row r="827" spans="1:26" ht="13.5" customHeight="1">
      <c r="A827" s="149"/>
      <c r="B827" s="149"/>
      <c r="C827" s="149"/>
      <c r="D827" s="149"/>
      <c r="E827" s="149"/>
      <c r="F827" s="149"/>
      <c r="G827" s="149"/>
      <c r="H827" s="149"/>
      <c r="I827" s="149"/>
      <c r="J827" s="149"/>
      <c r="K827" s="149"/>
      <c r="L827" s="149"/>
      <c r="M827" s="149"/>
      <c r="N827" s="149"/>
      <c r="O827" s="149"/>
      <c r="P827" s="149"/>
      <c r="Q827" s="149"/>
      <c r="R827" s="149"/>
      <c r="S827" s="149"/>
      <c r="T827" s="149"/>
      <c r="U827" s="149"/>
      <c r="V827" s="149"/>
      <c r="W827" s="149"/>
      <c r="X827" s="149"/>
      <c r="Y827" s="149"/>
      <c r="Z827" s="149"/>
    </row>
    <row r="828" spans="1:26" ht="13.5" customHeight="1">
      <c r="A828" s="149"/>
      <c r="B828" s="149"/>
      <c r="C828" s="149"/>
      <c r="D828" s="149"/>
      <c r="E828" s="149"/>
      <c r="F828" s="149"/>
      <c r="G828" s="149"/>
      <c r="H828" s="149"/>
      <c r="I828" s="149"/>
      <c r="J828" s="149"/>
      <c r="K828" s="149"/>
      <c r="L828" s="149"/>
      <c r="M828" s="149"/>
      <c r="N828" s="149"/>
      <c r="O828" s="149"/>
      <c r="P828" s="149"/>
      <c r="Q828" s="149"/>
      <c r="R828" s="149"/>
      <c r="S828" s="149"/>
      <c r="T828" s="149"/>
      <c r="U828" s="149"/>
      <c r="V828" s="149"/>
      <c r="W828" s="149"/>
      <c r="X828" s="149"/>
      <c r="Y828" s="149"/>
      <c r="Z828" s="149"/>
    </row>
    <row r="829" spans="1:26" ht="13.5" customHeight="1">
      <c r="A829" s="149"/>
      <c r="B829" s="149"/>
      <c r="C829" s="149"/>
      <c r="D829" s="149"/>
      <c r="E829" s="149"/>
      <c r="F829" s="149"/>
      <c r="G829" s="149"/>
      <c r="H829" s="149"/>
      <c r="I829" s="149"/>
      <c r="J829" s="149"/>
      <c r="K829" s="149"/>
      <c r="L829" s="149"/>
      <c r="M829" s="149"/>
      <c r="N829" s="149"/>
      <c r="O829" s="149"/>
      <c r="P829" s="149"/>
      <c r="Q829" s="149"/>
      <c r="R829" s="149"/>
      <c r="S829" s="149"/>
      <c r="T829" s="149"/>
      <c r="U829" s="149"/>
      <c r="V829" s="149"/>
      <c r="W829" s="149"/>
      <c r="X829" s="149"/>
      <c r="Y829" s="149"/>
      <c r="Z829" s="149"/>
    </row>
    <row r="830" spans="1:26" ht="13.5" customHeight="1">
      <c r="A830" s="149"/>
      <c r="B830" s="149"/>
      <c r="C830" s="149"/>
      <c r="D830" s="149"/>
      <c r="E830" s="149"/>
      <c r="F830" s="149"/>
      <c r="G830" s="149"/>
      <c r="H830" s="149"/>
      <c r="I830" s="149"/>
      <c r="J830" s="149"/>
      <c r="K830" s="149"/>
      <c r="L830" s="149"/>
      <c r="M830" s="149"/>
      <c r="N830" s="149"/>
      <c r="O830" s="149"/>
      <c r="P830" s="149"/>
      <c r="Q830" s="149"/>
      <c r="R830" s="149"/>
      <c r="S830" s="149"/>
      <c r="T830" s="149"/>
      <c r="U830" s="149"/>
      <c r="V830" s="149"/>
      <c r="W830" s="149"/>
      <c r="X830" s="149"/>
      <c r="Y830" s="149"/>
      <c r="Z830" s="149"/>
    </row>
    <row r="831" spans="1:26" ht="13.5" customHeight="1">
      <c r="A831" s="149"/>
      <c r="B831" s="149"/>
      <c r="C831" s="149"/>
      <c r="D831" s="149"/>
      <c r="E831" s="149"/>
      <c r="F831" s="149"/>
      <c r="G831" s="149"/>
      <c r="H831" s="149"/>
      <c r="I831" s="149"/>
      <c r="J831" s="149"/>
      <c r="K831" s="149"/>
      <c r="L831" s="149"/>
      <c r="M831" s="149"/>
      <c r="N831" s="149"/>
      <c r="O831" s="149"/>
      <c r="P831" s="149"/>
      <c r="Q831" s="149"/>
      <c r="R831" s="149"/>
      <c r="S831" s="149"/>
      <c r="T831" s="149"/>
      <c r="U831" s="149"/>
      <c r="V831" s="149"/>
      <c r="W831" s="149"/>
      <c r="X831" s="149"/>
      <c r="Y831" s="149"/>
      <c r="Z831" s="149"/>
    </row>
    <row r="832" spans="1:26" ht="13.5" customHeight="1">
      <c r="A832" s="149"/>
      <c r="B832" s="149"/>
      <c r="C832" s="149"/>
      <c r="D832" s="149"/>
      <c r="E832" s="149"/>
      <c r="F832" s="149"/>
      <c r="G832" s="149"/>
      <c r="H832" s="149"/>
      <c r="I832" s="149"/>
      <c r="J832" s="149"/>
      <c r="K832" s="149"/>
      <c r="L832" s="149"/>
      <c r="M832" s="149"/>
      <c r="N832" s="149"/>
      <c r="O832" s="149"/>
      <c r="P832" s="149"/>
      <c r="Q832" s="149"/>
      <c r="R832" s="149"/>
      <c r="S832" s="149"/>
      <c r="T832" s="149"/>
      <c r="U832" s="149"/>
      <c r="V832" s="149"/>
      <c r="W832" s="149"/>
      <c r="X832" s="149"/>
      <c r="Y832" s="149"/>
      <c r="Z832" s="149"/>
    </row>
    <row r="833" spans="1:26" ht="13.5" customHeight="1">
      <c r="A833" s="149"/>
      <c r="B833" s="149"/>
      <c r="C833" s="149"/>
      <c r="D833" s="149"/>
      <c r="E833" s="149"/>
      <c r="F833" s="149"/>
      <c r="G833" s="149"/>
      <c r="H833" s="149"/>
      <c r="I833" s="149"/>
      <c r="J833" s="149"/>
      <c r="K833" s="149"/>
      <c r="L833" s="149"/>
      <c r="M833" s="149"/>
      <c r="N833" s="149"/>
      <c r="O833" s="149"/>
      <c r="P833" s="149"/>
      <c r="Q833" s="149"/>
      <c r="R833" s="149"/>
      <c r="S833" s="149"/>
      <c r="T833" s="149"/>
      <c r="U833" s="149"/>
      <c r="V833" s="149"/>
      <c r="W833" s="149"/>
      <c r="X833" s="149"/>
      <c r="Y833" s="149"/>
      <c r="Z833" s="149"/>
    </row>
    <row r="834" spans="1:26" ht="13.5" customHeight="1">
      <c r="A834" s="149"/>
      <c r="B834" s="149"/>
      <c r="C834" s="149"/>
      <c r="D834" s="149"/>
      <c r="E834" s="149"/>
      <c r="F834" s="149"/>
      <c r="G834" s="149"/>
      <c r="H834" s="149"/>
      <c r="I834" s="149"/>
      <c r="J834" s="149"/>
      <c r="K834" s="149"/>
      <c r="L834" s="149"/>
      <c r="M834" s="149"/>
      <c r="N834" s="149"/>
      <c r="O834" s="149"/>
      <c r="P834" s="149"/>
      <c r="Q834" s="149"/>
      <c r="R834" s="149"/>
      <c r="S834" s="149"/>
      <c r="T834" s="149"/>
      <c r="U834" s="149"/>
      <c r="V834" s="149"/>
      <c r="W834" s="149"/>
      <c r="X834" s="149"/>
      <c r="Y834" s="149"/>
      <c r="Z834" s="149"/>
    </row>
    <row r="835" spans="1:26" ht="13.5" customHeight="1">
      <c r="A835" s="149"/>
      <c r="B835" s="149"/>
      <c r="C835" s="149"/>
      <c r="D835" s="149"/>
      <c r="E835" s="149"/>
      <c r="F835" s="149"/>
      <c r="G835" s="149"/>
      <c r="H835" s="149"/>
      <c r="I835" s="149"/>
      <c r="J835" s="149"/>
      <c r="K835" s="149"/>
      <c r="L835" s="149"/>
      <c r="M835" s="149"/>
      <c r="N835" s="149"/>
      <c r="O835" s="149"/>
      <c r="P835" s="149"/>
      <c r="Q835" s="149"/>
      <c r="R835" s="149"/>
      <c r="S835" s="149"/>
      <c r="T835" s="149"/>
      <c r="U835" s="149"/>
      <c r="V835" s="149"/>
      <c r="W835" s="149"/>
      <c r="X835" s="149"/>
      <c r="Y835" s="149"/>
      <c r="Z835" s="149"/>
    </row>
    <row r="836" spans="1:26" ht="13.5" customHeight="1">
      <c r="A836" s="149"/>
      <c r="B836" s="149"/>
      <c r="C836" s="149"/>
      <c r="D836" s="149"/>
      <c r="E836" s="149"/>
      <c r="F836" s="149"/>
      <c r="G836" s="149"/>
      <c r="H836" s="149"/>
      <c r="I836" s="149"/>
      <c r="J836" s="149"/>
      <c r="K836" s="149"/>
      <c r="L836" s="149"/>
      <c r="M836" s="149"/>
      <c r="N836" s="149"/>
      <c r="O836" s="149"/>
      <c r="P836" s="149"/>
      <c r="Q836" s="149"/>
      <c r="R836" s="149"/>
      <c r="S836" s="149"/>
      <c r="T836" s="149"/>
      <c r="U836" s="149"/>
      <c r="V836" s="149"/>
      <c r="W836" s="149"/>
      <c r="X836" s="149"/>
      <c r="Y836" s="149"/>
      <c r="Z836" s="149"/>
    </row>
    <row r="837" spans="1:26" ht="13.5" customHeight="1">
      <c r="A837" s="149"/>
      <c r="B837" s="149"/>
      <c r="C837" s="149"/>
      <c r="D837" s="149"/>
      <c r="E837" s="149"/>
      <c r="F837" s="149"/>
      <c r="G837" s="149"/>
      <c r="H837" s="149"/>
      <c r="I837" s="149"/>
      <c r="J837" s="149"/>
      <c r="K837" s="149"/>
      <c r="L837" s="149"/>
      <c r="M837" s="149"/>
      <c r="N837" s="149"/>
      <c r="O837" s="149"/>
      <c r="P837" s="149"/>
      <c r="Q837" s="149"/>
      <c r="R837" s="149"/>
      <c r="S837" s="149"/>
      <c r="T837" s="149"/>
      <c r="U837" s="149"/>
      <c r="V837" s="149"/>
      <c r="W837" s="149"/>
      <c r="X837" s="149"/>
      <c r="Y837" s="149"/>
      <c r="Z837" s="149"/>
    </row>
    <row r="838" spans="1:26" ht="13.5" customHeight="1">
      <c r="A838" s="149"/>
      <c r="B838" s="149"/>
      <c r="C838" s="149"/>
      <c r="D838" s="149"/>
      <c r="E838" s="149"/>
      <c r="F838" s="149"/>
      <c r="G838" s="149"/>
      <c r="H838" s="149"/>
      <c r="I838" s="149"/>
      <c r="J838" s="149"/>
      <c r="K838" s="149"/>
      <c r="L838" s="149"/>
      <c r="M838" s="149"/>
      <c r="N838" s="149"/>
      <c r="O838" s="149"/>
      <c r="P838" s="149"/>
      <c r="Q838" s="149"/>
      <c r="R838" s="149"/>
      <c r="S838" s="149"/>
      <c r="T838" s="149"/>
      <c r="U838" s="149"/>
      <c r="V838" s="149"/>
      <c r="W838" s="149"/>
      <c r="X838" s="149"/>
      <c r="Y838" s="149"/>
      <c r="Z838" s="149"/>
    </row>
    <row r="839" spans="1:26" ht="13.5" customHeight="1">
      <c r="A839" s="149"/>
      <c r="B839" s="149"/>
      <c r="C839" s="149"/>
      <c r="D839" s="149"/>
      <c r="E839" s="149"/>
      <c r="F839" s="149"/>
      <c r="G839" s="149"/>
      <c r="H839" s="149"/>
      <c r="I839" s="149"/>
      <c r="J839" s="149"/>
      <c r="K839" s="149"/>
      <c r="L839" s="149"/>
      <c r="M839" s="149"/>
      <c r="N839" s="149"/>
      <c r="O839" s="149"/>
      <c r="P839" s="149"/>
      <c r="Q839" s="149"/>
      <c r="R839" s="149"/>
      <c r="S839" s="149"/>
      <c r="T839" s="149"/>
      <c r="U839" s="149"/>
      <c r="V839" s="149"/>
      <c r="W839" s="149"/>
      <c r="X839" s="149"/>
      <c r="Y839" s="149"/>
      <c r="Z839" s="149"/>
    </row>
    <row r="840" spans="1:26" ht="13.5" customHeight="1">
      <c r="A840" s="149"/>
      <c r="B840" s="149"/>
      <c r="C840" s="149"/>
      <c r="D840" s="149"/>
      <c r="E840" s="149"/>
      <c r="F840" s="149"/>
      <c r="G840" s="149"/>
      <c r="H840" s="149"/>
      <c r="I840" s="149"/>
      <c r="J840" s="149"/>
      <c r="K840" s="149"/>
      <c r="L840" s="149"/>
      <c r="M840" s="149"/>
      <c r="N840" s="149"/>
      <c r="O840" s="149"/>
      <c r="P840" s="149"/>
      <c r="Q840" s="149"/>
      <c r="R840" s="149"/>
      <c r="S840" s="149"/>
      <c r="T840" s="149"/>
      <c r="U840" s="149"/>
      <c r="V840" s="149"/>
      <c r="W840" s="149"/>
      <c r="X840" s="149"/>
      <c r="Y840" s="149"/>
      <c r="Z840" s="149"/>
    </row>
    <row r="841" spans="1:26" ht="13.5" customHeight="1">
      <c r="A841" s="149"/>
      <c r="B841" s="149"/>
      <c r="C841" s="149"/>
      <c r="D841" s="149"/>
      <c r="E841" s="149"/>
      <c r="F841" s="149"/>
      <c r="G841" s="149"/>
      <c r="H841" s="149"/>
      <c r="I841" s="149"/>
      <c r="J841" s="149"/>
      <c r="K841" s="149"/>
      <c r="L841" s="149"/>
      <c r="M841" s="149"/>
      <c r="N841" s="149"/>
      <c r="O841" s="149"/>
      <c r="P841" s="149"/>
      <c r="Q841" s="149"/>
      <c r="R841" s="149"/>
      <c r="S841" s="149"/>
      <c r="T841" s="149"/>
      <c r="U841" s="149"/>
      <c r="V841" s="149"/>
      <c r="W841" s="149"/>
      <c r="X841" s="149"/>
      <c r="Y841" s="149"/>
      <c r="Z841" s="149"/>
    </row>
    <row r="842" spans="1:26" ht="13.5" customHeight="1">
      <c r="A842" s="149"/>
      <c r="B842" s="149"/>
      <c r="C842" s="149"/>
      <c r="D842" s="149"/>
      <c r="E842" s="149"/>
      <c r="F842" s="149"/>
      <c r="G842" s="149"/>
      <c r="H842" s="149"/>
      <c r="I842" s="149"/>
      <c r="J842" s="149"/>
      <c r="K842" s="149"/>
      <c r="L842" s="149"/>
      <c r="M842" s="149"/>
      <c r="N842" s="149"/>
      <c r="O842" s="149"/>
      <c r="P842" s="149"/>
      <c r="Q842" s="149"/>
      <c r="R842" s="149"/>
      <c r="S842" s="149"/>
      <c r="T842" s="149"/>
      <c r="U842" s="149"/>
      <c r="V842" s="149"/>
      <c r="W842" s="149"/>
      <c r="X842" s="149"/>
      <c r="Y842" s="149"/>
      <c r="Z842" s="149"/>
    </row>
    <row r="843" spans="1:26" ht="13.5" customHeight="1">
      <c r="A843" s="149"/>
      <c r="B843" s="149"/>
      <c r="C843" s="149"/>
      <c r="D843" s="149"/>
      <c r="E843" s="149"/>
      <c r="F843" s="149"/>
      <c r="G843" s="149"/>
      <c r="H843" s="149"/>
      <c r="I843" s="149"/>
      <c r="J843" s="149"/>
      <c r="K843" s="149"/>
      <c r="L843" s="149"/>
      <c r="M843" s="149"/>
      <c r="N843" s="149"/>
      <c r="O843" s="149"/>
      <c r="P843" s="149"/>
      <c r="Q843" s="149"/>
      <c r="R843" s="149"/>
      <c r="S843" s="149"/>
      <c r="T843" s="149"/>
      <c r="U843" s="149"/>
      <c r="V843" s="149"/>
      <c r="W843" s="149"/>
      <c r="X843" s="149"/>
      <c r="Y843" s="149"/>
      <c r="Z843" s="149"/>
    </row>
    <row r="844" spans="1:26" ht="13.5" customHeight="1">
      <c r="A844" s="149"/>
      <c r="B844" s="149"/>
      <c r="C844" s="149"/>
      <c r="D844" s="149"/>
      <c r="E844" s="149"/>
      <c r="F844" s="149"/>
      <c r="G844" s="149"/>
      <c r="H844" s="149"/>
      <c r="I844" s="149"/>
      <c r="J844" s="149"/>
      <c r="K844" s="149"/>
      <c r="L844" s="149"/>
      <c r="M844" s="149"/>
      <c r="N844" s="149"/>
      <c r="O844" s="149"/>
      <c r="P844" s="149"/>
      <c r="Q844" s="149"/>
      <c r="R844" s="149"/>
      <c r="S844" s="149"/>
      <c r="T844" s="149"/>
      <c r="U844" s="149"/>
      <c r="V844" s="149"/>
      <c r="W844" s="149"/>
      <c r="X844" s="149"/>
      <c r="Y844" s="149"/>
      <c r="Z844" s="149"/>
    </row>
    <row r="845" spans="1:26" ht="13.5" customHeight="1">
      <c r="A845" s="149"/>
      <c r="B845" s="149"/>
      <c r="C845" s="149"/>
      <c r="D845" s="149"/>
      <c r="E845" s="149"/>
      <c r="F845" s="149"/>
      <c r="G845" s="149"/>
      <c r="H845" s="149"/>
      <c r="I845" s="149"/>
      <c r="J845" s="149"/>
      <c r="K845" s="149"/>
      <c r="L845" s="149"/>
      <c r="M845" s="149"/>
      <c r="N845" s="149"/>
      <c r="O845" s="149"/>
      <c r="P845" s="149"/>
      <c r="Q845" s="149"/>
      <c r="R845" s="149"/>
      <c r="S845" s="149"/>
      <c r="T845" s="149"/>
      <c r="U845" s="149"/>
      <c r="V845" s="149"/>
      <c r="W845" s="149"/>
      <c r="X845" s="149"/>
      <c r="Y845" s="149"/>
      <c r="Z845" s="149"/>
    </row>
    <row r="846" spans="1:26" ht="13.5" customHeight="1">
      <c r="A846" s="149"/>
      <c r="B846" s="149"/>
      <c r="C846" s="149"/>
      <c r="D846" s="149"/>
      <c r="E846" s="149"/>
      <c r="F846" s="149"/>
      <c r="G846" s="149"/>
      <c r="H846" s="149"/>
      <c r="I846" s="149"/>
      <c r="J846" s="149"/>
      <c r="K846" s="149"/>
      <c r="L846" s="149"/>
      <c r="M846" s="149"/>
      <c r="N846" s="149"/>
      <c r="O846" s="149"/>
      <c r="P846" s="149"/>
      <c r="Q846" s="149"/>
      <c r="R846" s="149"/>
      <c r="S846" s="149"/>
      <c r="T846" s="149"/>
      <c r="U846" s="149"/>
      <c r="V846" s="149"/>
      <c r="W846" s="149"/>
      <c r="X846" s="149"/>
      <c r="Y846" s="149"/>
      <c r="Z846" s="149"/>
    </row>
    <row r="847" spans="1:26" ht="13.5" customHeight="1">
      <c r="A847" s="149"/>
      <c r="B847" s="149"/>
      <c r="C847" s="149"/>
      <c r="D847" s="149"/>
      <c r="E847" s="149"/>
      <c r="F847" s="149"/>
      <c r="G847" s="149"/>
      <c r="H847" s="149"/>
      <c r="I847" s="149"/>
      <c r="J847" s="149"/>
      <c r="K847" s="149"/>
      <c r="L847" s="149"/>
      <c r="M847" s="149"/>
      <c r="N847" s="149"/>
      <c r="O847" s="149"/>
      <c r="P847" s="149"/>
      <c r="Q847" s="149"/>
      <c r="R847" s="149"/>
      <c r="S847" s="149"/>
      <c r="T847" s="149"/>
      <c r="U847" s="149"/>
      <c r="V847" s="149"/>
      <c r="W847" s="149"/>
      <c r="X847" s="149"/>
      <c r="Y847" s="149"/>
      <c r="Z847" s="149"/>
    </row>
    <row r="848" spans="1:26" ht="13.5" customHeight="1">
      <c r="A848" s="149"/>
      <c r="B848" s="149"/>
      <c r="C848" s="149"/>
      <c r="D848" s="149"/>
      <c r="E848" s="149"/>
      <c r="F848" s="149"/>
      <c r="G848" s="149"/>
      <c r="H848" s="149"/>
      <c r="I848" s="149"/>
      <c r="J848" s="149"/>
      <c r="K848" s="149"/>
      <c r="L848" s="149"/>
      <c r="M848" s="149"/>
      <c r="N848" s="149"/>
      <c r="O848" s="149"/>
      <c r="P848" s="149"/>
      <c r="Q848" s="149"/>
      <c r="R848" s="149"/>
      <c r="S848" s="149"/>
      <c r="T848" s="149"/>
      <c r="U848" s="149"/>
      <c r="V848" s="149"/>
      <c r="W848" s="149"/>
      <c r="X848" s="149"/>
      <c r="Y848" s="149"/>
      <c r="Z848" s="149"/>
    </row>
    <row r="849" spans="1:26" ht="13.5" customHeight="1">
      <c r="A849" s="149"/>
      <c r="B849" s="149"/>
      <c r="C849" s="149"/>
      <c r="D849" s="149"/>
      <c r="E849" s="149"/>
      <c r="F849" s="149"/>
      <c r="G849" s="149"/>
      <c r="H849" s="149"/>
      <c r="I849" s="149"/>
      <c r="J849" s="149"/>
      <c r="K849" s="149"/>
      <c r="L849" s="149"/>
      <c r="M849" s="149"/>
      <c r="N849" s="149"/>
      <c r="O849" s="149"/>
      <c r="P849" s="149"/>
      <c r="Q849" s="149"/>
      <c r="R849" s="149"/>
      <c r="S849" s="149"/>
      <c r="T849" s="149"/>
      <c r="U849" s="149"/>
      <c r="V849" s="149"/>
      <c r="W849" s="149"/>
      <c r="X849" s="149"/>
      <c r="Y849" s="149"/>
      <c r="Z849" s="149"/>
    </row>
    <row r="850" spans="1:26" ht="13.5" customHeight="1">
      <c r="A850" s="149"/>
      <c r="B850" s="149"/>
      <c r="C850" s="149"/>
      <c r="D850" s="149"/>
      <c r="E850" s="149"/>
      <c r="F850" s="149"/>
      <c r="G850" s="149"/>
      <c r="H850" s="149"/>
      <c r="I850" s="149"/>
      <c r="J850" s="149"/>
      <c r="K850" s="149"/>
      <c r="L850" s="149"/>
      <c r="M850" s="149"/>
      <c r="N850" s="149"/>
      <c r="O850" s="149"/>
      <c r="P850" s="149"/>
      <c r="Q850" s="149"/>
      <c r="R850" s="149"/>
      <c r="S850" s="149"/>
      <c r="T850" s="149"/>
      <c r="U850" s="149"/>
      <c r="V850" s="149"/>
      <c r="W850" s="149"/>
      <c r="X850" s="149"/>
      <c r="Y850" s="149"/>
      <c r="Z850" s="149"/>
    </row>
    <row r="851" spans="1:26" ht="13.5" customHeight="1">
      <c r="A851" s="149"/>
      <c r="B851" s="149"/>
      <c r="C851" s="149"/>
      <c r="D851" s="149"/>
      <c r="E851" s="149"/>
      <c r="F851" s="149"/>
      <c r="G851" s="149"/>
      <c r="H851" s="149"/>
      <c r="I851" s="149"/>
      <c r="J851" s="149"/>
      <c r="K851" s="149"/>
      <c r="L851" s="149"/>
      <c r="M851" s="149"/>
      <c r="N851" s="149"/>
      <c r="O851" s="149"/>
      <c r="P851" s="149"/>
      <c r="Q851" s="149"/>
      <c r="R851" s="149"/>
      <c r="S851" s="149"/>
      <c r="T851" s="149"/>
      <c r="U851" s="149"/>
      <c r="V851" s="149"/>
      <c r="W851" s="149"/>
      <c r="X851" s="149"/>
      <c r="Y851" s="149"/>
      <c r="Z851" s="149"/>
    </row>
    <row r="852" spans="1:26" ht="13.5" customHeight="1">
      <c r="A852" s="149"/>
      <c r="B852" s="149"/>
      <c r="C852" s="149"/>
      <c r="D852" s="149"/>
      <c r="E852" s="149"/>
      <c r="F852" s="149"/>
      <c r="G852" s="149"/>
      <c r="H852" s="149"/>
      <c r="I852" s="149"/>
      <c r="J852" s="149"/>
      <c r="K852" s="149"/>
      <c r="L852" s="149"/>
      <c r="M852" s="149"/>
      <c r="N852" s="149"/>
      <c r="O852" s="149"/>
      <c r="P852" s="149"/>
      <c r="Q852" s="149"/>
      <c r="R852" s="149"/>
      <c r="S852" s="149"/>
      <c r="T852" s="149"/>
      <c r="U852" s="149"/>
      <c r="V852" s="149"/>
      <c r="W852" s="149"/>
      <c r="X852" s="149"/>
      <c r="Y852" s="149"/>
      <c r="Z852" s="149"/>
    </row>
    <row r="853" spans="1:26" ht="13.5" customHeight="1">
      <c r="A853" s="149"/>
      <c r="B853" s="149"/>
      <c r="C853" s="149"/>
      <c r="D853" s="149"/>
      <c r="E853" s="149"/>
      <c r="F853" s="149"/>
      <c r="G853" s="149"/>
      <c r="H853" s="149"/>
      <c r="I853" s="149"/>
      <c r="J853" s="149"/>
      <c r="K853" s="149"/>
      <c r="L853" s="149"/>
      <c r="M853" s="149"/>
      <c r="N853" s="149"/>
      <c r="O853" s="149"/>
      <c r="P853" s="149"/>
      <c r="Q853" s="149"/>
      <c r="R853" s="149"/>
      <c r="S853" s="149"/>
      <c r="T853" s="149"/>
      <c r="U853" s="149"/>
      <c r="V853" s="149"/>
      <c r="W853" s="149"/>
      <c r="X853" s="149"/>
      <c r="Y853" s="149"/>
      <c r="Z853" s="149"/>
    </row>
    <row r="854" spans="1:26" ht="13.5" customHeight="1">
      <c r="A854" s="149"/>
      <c r="B854" s="149"/>
      <c r="C854" s="149"/>
      <c r="D854" s="149"/>
      <c r="E854" s="149"/>
      <c r="F854" s="149"/>
      <c r="G854" s="149"/>
      <c r="H854" s="149"/>
      <c r="I854" s="149"/>
      <c r="J854" s="149"/>
      <c r="K854" s="149"/>
      <c r="L854" s="149"/>
      <c r="M854" s="149"/>
      <c r="N854" s="149"/>
      <c r="O854" s="149"/>
      <c r="P854" s="149"/>
      <c r="Q854" s="149"/>
      <c r="R854" s="149"/>
      <c r="S854" s="149"/>
      <c r="T854" s="149"/>
      <c r="U854" s="149"/>
      <c r="V854" s="149"/>
      <c r="W854" s="149"/>
      <c r="X854" s="149"/>
      <c r="Y854" s="149"/>
      <c r="Z854" s="149"/>
    </row>
    <row r="855" spans="1:26" ht="13.5" customHeight="1">
      <c r="A855" s="149"/>
      <c r="B855" s="149"/>
      <c r="C855" s="149"/>
      <c r="D855" s="149"/>
      <c r="E855" s="149"/>
      <c r="F855" s="149"/>
      <c r="G855" s="149"/>
      <c r="H855" s="149"/>
      <c r="I855" s="149"/>
      <c r="J855" s="149"/>
      <c r="K855" s="149"/>
      <c r="L855" s="149"/>
      <c r="M855" s="149"/>
      <c r="N855" s="149"/>
      <c r="O855" s="149"/>
      <c r="P855" s="149"/>
      <c r="Q855" s="149"/>
      <c r="R855" s="149"/>
      <c r="S855" s="149"/>
      <c r="T855" s="149"/>
      <c r="U855" s="149"/>
      <c r="V855" s="149"/>
      <c r="W855" s="149"/>
      <c r="X855" s="149"/>
      <c r="Y855" s="149"/>
      <c r="Z855" s="149"/>
    </row>
    <row r="856" spans="1:26" ht="13.5" customHeight="1">
      <c r="A856" s="149"/>
      <c r="B856" s="149"/>
      <c r="C856" s="149"/>
      <c r="D856" s="149"/>
      <c r="E856" s="149"/>
      <c r="F856" s="149"/>
      <c r="G856" s="149"/>
      <c r="H856" s="149"/>
      <c r="I856" s="149"/>
      <c r="J856" s="149"/>
      <c r="K856" s="149"/>
      <c r="L856" s="149"/>
      <c r="M856" s="149"/>
      <c r="N856" s="149"/>
      <c r="O856" s="149"/>
      <c r="P856" s="149"/>
      <c r="Q856" s="149"/>
      <c r="R856" s="149"/>
      <c r="S856" s="149"/>
      <c r="T856" s="149"/>
      <c r="U856" s="149"/>
      <c r="V856" s="149"/>
      <c r="W856" s="149"/>
      <c r="X856" s="149"/>
      <c r="Y856" s="149"/>
      <c r="Z856" s="149"/>
    </row>
    <row r="857" spans="1:26" ht="13.5" customHeight="1">
      <c r="A857" s="149"/>
      <c r="B857" s="149"/>
      <c r="C857" s="149"/>
      <c r="D857" s="149"/>
      <c r="E857" s="149"/>
      <c r="F857" s="149"/>
      <c r="G857" s="149"/>
      <c r="H857" s="149"/>
      <c r="I857" s="149"/>
      <c r="J857" s="149"/>
      <c r="K857" s="149"/>
      <c r="L857" s="149"/>
      <c r="M857" s="149"/>
      <c r="N857" s="149"/>
      <c r="O857" s="149"/>
      <c r="P857" s="149"/>
      <c r="Q857" s="149"/>
      <c r="R857" s="149"/>
      <c r="S857" s="149"/>
      <c r="T857" s="149"/>
      <c r="U857" s="149"/>
      <c r="V857" s="149"/>
      <c r="W857" s="149"/>
      <c r="X857" s="149"/>
      <c r="Y857" s="149"/>
      <c r="Z857" s="149"/>
    </row>
    <row r="858" spans="1:26" ht="13.5" customHeight="1">
      <c r="A858" s="149"/>
      <c r="B858" s="149"/>
      <c r="C858" s="149"/>
      <c r="D858" s="149"/>
      <c r="E858" s="149"/>
      <c r="F858" s="149"/>
      <c r="G858" s="149"/>
      <c r="H858" s="149"/>
      <c r="I858" s="149"/>
      <c r="J858" s="149"/>
      <c r="K858" s="149"/>
      <c r="L858" s="149"/>
      <c r="M858" s="149"/>
      <c r="N858" s="149"/>
      <c r="O858" s="149"/>
      <c r="P858" s="149"/>
      <c r="Q858" s="149"/>
      <c r="R858" s="149"/>
      <c r="S858" s="149"/>
      <c r="T858" s="149"/>
      <c r="U858" s="149"/>
      <c r="V858" s="149"/>
      <c r="W858" s="149"/>
      <c r="X858" s="149"/>
      <c r="Y858" s="149"/>
      <c r="Z858" s="149"/>
    </row>
    <row r="859" spans="1:26" ht="13.5" customHeight="1">
      <c r="A859" s="149"/>
      <c r="B859" s="149"/>
      <c r="C859" s="149"/>
      <c r="D859" s="149"/>
      <c r="E859" s="149"/>
      <c r="F859" s="149"/>
      <c r="G859" s="149"/>
      <c r="H859" s="149"/>
      <c r="I859" s="149"/>
      <c r="J859" s="149"/>
      <c r="K859" s="149"/>
      <c r="L859" s="149"/>
      <c r="M859" s="149"/>
      <c r="N859" s="149"/>
      <c r="O859" s="149"/>
      <c r="P859" s="149"/>
      <c r="Q859" s="149"/>
      <c r="R859" s="149"/>
      <c r="S859" s="149"/>
      <c r="T859" s="149"/>
      <c r="U859" s="149"/>
      <c r="V859" s="149"/>
      <c r="W859" s="149"/>
      <c r="X859" s="149"/>
      <c r="Y859" s="149"/>
      <c r="Z859" s="149"/>
    </row>
    <row r="860" spans="1:26" ht="13.5" customHeight="1">
      <c r="A860" s="149"/>
      <c r="B860" s="149"/>
      <c r="C860" s="149"/>
      <c r="D860" s="149"/>
      <c r="E860" s="149"/>
      <c r="F860" s="149"/>
      <c r="G860" s="149"/>
      <c r="H860" s="149"/>
      <c r="I860" s="149"/>
      <c r="J860" s="149"/>
      <c r="K860" s="149"/>
      <c r="L860" s="149"/>
      <c r="M860" s="149"/>
      <c r="N860" s="149"/>
      <c r="O860" s="149"/>
      <c r="P860" s="149"/>
      <c r="Q860" s="149"/>
      <c r="R860" s="149"/>
      <c r="S860" s="149"/>
      <c r="T860" s="149"/>
      <c r="U860" s="149"/>
      <c r="V860" s="149"/>
      <c r="W860" s="149"/>
      <c r="X860" s="149"/>
      <c r="Y860" s="149"/>
      <c r="Z860" s="149"/>
    </row>
    <row r="861" spans="1:26" ht="13.5" customHeight="1">
      <c r="A861" s="149"/>
      <c r="B861" s="149"/>
      <c r="C861" s="149"/>
      <c r="D861" s="149"/>
      <c r="E861" s="149"/>
      <c r="F861" s="149"/>
      <c r="G861" s="149"/>
      <c r="H861" s="149"/>
      <c r="I861" s="149"/>
      <c r="J861" s="149"/>
      <c r="K861" s="149"/>
      <c r="L861" s="149"/>
      <c r="M861" s="149"/>
      <c r="N861" s="149"/>
      <c r="O861" s="149"/>
      <c r="P861" s="149"/>
      <c r="Q861" s="149"/>
      <c r="R861" s="149"/>
      <c r="S861" s="149"/>
      <c r="T861" s="149"/>
      <c r="U861" s="149"/>
      <c r="V861" s="149"/>
      <c r="W861" s="149"/>
      <c r="X861" s="149"/>
      <c r="Y861" s="149"/>
      <c r="Z861" s="149"/>
    </row>
    <row r="862" spans="1:26" ht="13.5" customHeight="1">
      <c r="A862" s="149"/>
      <c r="B862" s="149"/>
      <c r="C862" s="149"/>
      <c r="D862" s="149"/>
      <c r="E862" s="149"/>
      <c r="F862" s="149"/>
      <c r="G862" s="149"/>
      <c r="H862" s="149"/>
      <c r="I862" s="149"/>
      <c r="J862" s="149"/>
      <c r="K862" s="149"/>
      <c r="L862" s="149"/>
      <c r="M862" s="149"/>
      <c r="N862" s="149"/>
      <c r="O862" s="149"/>
      <c r="P862" s="149"/>
      <c r="Q862" s="149"/>
      <c r="R862" s="149"/>
      <c r="S862" s="149"/>
      <c r="T862" s="149"/>
      <c r="U862" s="149"/>
      <c r="V862" s="149"/>
      <c r="W862" s="149"/>
      <c r="X862" s="149"/>
      <c r="Y862" s="149"/>
      <c r="Z862" s="149"/>
    </row>
    <row r="863" spans="1:26" ht="13.5" customHeight="1">
      <c r="A863" s="149"/>
      <c r="B863" s="149"/>
      <c r="C863" s="149"/>
      <c r="D863" s="149"/>
      <c r="E863" s="149"/>
      <c r="F863" s="149"/>
      <c r="G863" s="149"/>
      <c r="H863" s="149"/>
      <c r="I863" s="149"/>
      <c r="J863" s="149"/>
      <c r="K863" s="149"/>
      <c r="L863" s="149"/>
      <c r="M863" s="149"/>
      <c r="N863" s="149"/>
      <c r="O863" s="149"/>
      <c r="P863" s="149"/>
      <c r="Q863" s="149"/>
      <c r="R863" s="149"/>
      <c r="S863" s="149"/>
      <c r="T863" s="149"/>
      <c r="U863" s="149"/>
      <c r="V863" s="149"/>
      <c r="W863" s="149"/>
      <c r="X863" s="149"/>
      <c r="Y863" s="149"/>
      <c r="Z863" s="149"/>
    </row>
    <row r="864" spans="1:26" ht="13.5" customHeight="1">
      <c r="A864" s="149"/>
      <c r="B864" s="149"/>
      <c r="C864" s="149"/>
      <c r="D864" s="149"/>
      <c r="E864" s="149"/>
      <c r="F864" s="149"/>
      <c r="G864" s="149"/>
      <c r="H864" s="149"/>
      <c r="I864" s="149"/>
      <c r="J864" s="149"/>
      <c r="K864" s="149"/>
      <c r="L864" s="149"/>
      <c r="M864" s="149"/>
      <c r="N864" s="149"/>
      <c r="O864" s="149"/>
      <c r="P864" s="149"/>
      <c r="Q864" s="149"/>
      <c r="R864" s="149"/>
      <c r="S864" s="149"/>
      <c r="T864" s="149"/>
      <c r="U864" s="149"/>
      <c r="V864" s="149"/>
      <c r="W864" s="149"/>
      <c r="X864" s="149"/>
      <c r="Y864" s="149"/>
      <c r="Z864" s="149"/>
    </row>
    <row r="865" spans="1:26" ht="13.5" customHeight="1">
      <c r="A865" s="149"/>
      <c r="B865" s="149"/>
      <c r="C865" s="149"/>
      <c r="D865" s="149"/>
      <c r="E865" s="149"/>
      <c r="F865" s="149"/>
      <c r="G865" s="149"/>
      <c r="H865" s="149"/>
      <c r="I865" s="149"/>
      <c r="J865" s="149"/>
      <c r="K865" s="149"/>
      <c r="L865" s="149"/>
      <c r="M865" s="149"/>
      <c r="N865" s="149"/>
      <c r="O865" s="149"/>
      <c r="P865" s="149"/>
      <c r="Q865" s="149"/>
      <c r="R865" s="149"/>
      <c r="S865" s="149"/>
      <c r="T865" s="149"/>
      <c r="U865" s="149"/>
      <c r="V865" s="149"/>
      <c r="W865" s="149"/>
      <c r="X865" s="149"/>
      <c r="Y865" s="149"/>
      <c r="Z865" s="149"/>
    </row>
    <row r="866" spans="1:26" ht="13.5" customHeight="1">
      <c r="A866" s="149"/>
      <c r="B866" s="149"/>
      <c r="C866" s="149"/>
      <c r="D866" s="149"/>
      <c r="E866" s="149"/>
      <c r="F866" s="149"/>
      <c r="G866" s="149"/>
      <c r="H866" s="149"/>
      <c r="I866" s="149"/>
      <c r="J866" s="149"/>
      <c r="K866" s="149"/>
      <c r="L866" s="149"/>
      <c r="M866" s="149"/>
      <c r="N866" s="149"/>
      <c r="O866" s="149"/>
      <c r="P866" s="149"/>
      <c r="Q866" s="149"/>
      <c r="R866" s="149"/>
      <c r="S866" s="149"/>
      <c r="T866" s="149"/>
      <c r="U866" s="149"/>
      <c r="V866" s="149"/>
      <c r="W866" s="149"/>
      <c r="X866" s="149"/>
      <c r="Y866" s="149"/>
      <c r="Z866" s="149"/>
    </row>
    <row r="867" spans="1:26" ht="13.5" customHeight="1">
      <c r="A867" s="149"/>
      <c r="B867" s="149"/>
      <c r="C867" s="149"/>
      <c r="D867" s="149"/>
      <c r="E867" s="149"/>
      <c r="F867" s="149"/>
      <c r="G867" s="149"/>
      <c r="H867" s="149"/>
      <c r="I867" s="149"/>
      <c r="J867" s="149"/>
      <c r="K867" s="149"/>
      <c r="L867" s="149"/>
      <c r="M867" s="149"/>
      <c r="N867" s="149"/>
      <c r="O867" s="149"/>
      <c r="P867" s="149"/>
      <c r="Q867" s="149"/>
      <c r="R867" s="149"/>
      <c r="S867" s="149"/>
      <c r="T867" s="149"/>
      <c r="U867" s="149"/>
      <c r="V867" s="149"/>
      <c r="W867" s="149"/>
      <c r="X867" s="149"/>
      <c r="Y867" s="149"/>
      <c r="Z867" s="149"/>
    </row>
    <row r="868" spans="1:26" ht="13.5" customHeight="1">
      <c r="A868" s="149"/>
      <c r="B868" s="149"/>
      <c r="C868" s="149"/>
      <c r="D868" s="149"/>
      <c r="E868" s="149"/>
      <c r="F868" s="149"/>
      <c r="G868" s="149"/>
      <c r="H868" s="149"/>
      <c r="I868" s="149"/>
      <c r="J868" s="149"/>
      <c r="K868" s="149"/>
      <c r="L868" s="149"/>
      <c r="M868" s="149"/>
      <c r="N868" s="149"/>
      <c r="O868" s="149"/>
      <c r="P868" s="149"/>
      <c r="Q868" s="149"/>
      <c r="R868" s="149"/>
      <c r="S868" s="149"/>
      <c r="T868" s="149"/>
      <c r="U868" s="149"/>
      <c r="V868" s="149"/>
      <c r="W868" s="149"/>
      <c r="X868" s="149"/>
      <c r="Y868" s="149"/>
      <c r="Z868" s="149"/>
    </row>
    <row r="869" spans="1:26" ht="13.5" customHeight="1">
      <c r="A869" s="149"/>
      <c r="B869" s="149"/>
      <c r="C869" s="149"/>
      <c r="D869" s="149"/>
      <c r="E869" s="149"/>
      <c r="F869" s="149"/>
      <c r="G869" s="149"/>
      <c r="H869" s="149"/>
      <c r="I869" s="149"/>
      <c r="J869" s="149"/>
      <c r="K869" s="149"/>
      <c r="L869" s="149"/>
      <c r="M869" s="149"/>
      <c r="N869" s="149"/>
      <c r="O869" s="149"/>
      <c r="P869" s="149"/>
      <c r="Q869" s="149"/>
      <c r="R869" s="149"/>
      <c r="S869" s="149"/>
      <c r="T869" s="149"/>
      <c r="U869" s="149"/>
      <c r="V869" s="149"/>
      <c r="W869" s="149"/>
      <c r="X869" s="149"/>
      <c r="Y869" s="149"/>
      <c r="Z869" s="149"/>
    </row>
    <row r="870" spans="1:26" ht="13.5" customHeight="1">
      <c r="A870" s="149"/>
      <c r="B870" s="149"/>
      <c r="C870" s="149"/>
      <c r="D870" s="149"/>
      <c r="E870" s="149"/>
      <c r="F870" s="149"/>
      <c r="G870" s="149"/>
      <c r="H870" s="149"/>
      <c r="I870" s="149"/>
      <c r="J870" s="149"/>
      <c r="K870" s="149"/>
      <c r="L870" s="149"/>
      <c r="M870" s="149"/>
      <c r="N870" s="149"/>
      <c r="O870" s="149"/>
      <c r="P870" s="149"/>
      <c r="Q870" s="149"/>
      <c r="R870" s="149"/>
      <c r="S870" s="149"/>
      <c r="T870" s="149"/>
      <c r="U870" s="149"/>
      <c r="V870" s="149"/>
      <c r="W870" s="149"/>
      <c r="X870" s="149"/>
      <c r="Y870" s="149"/>
      <c r="Z870" s="149"/>
    </row>
    <row r="871" spans="1:26" ht="13.5" customHeight="1">
      <c r="A871" s="149"/>
      <c r="B871" s="149"/>
      <c r="C871" s="149"/>
      <c r="D871" s="149"/>
      <c r="E871" s="149"/>
      <c r="F871" s="149"/>
      <c r="G871" s="149"/>
      <c r="H871" s="149"/>
      <c r="I871" s="149"/>
      <c r="J871" s="149"/>
      <c r="K871" s="149"/>
      <c r="L871" s="149"/>
      <c r="M871" s="149"/>
      <c r="N871" s="149"/>
      <c r="O871" s="149"/>
      <c r="P871" s="149"/>
      <c r="Q871" s="149"/>
      <c r="R871" s="149"/>
      <c r="S871" s="149"/>
      <c r="T871" s="149"/>
      <c r="U871" s="149"/>
      <c r="V871" s="149"/>
      <c r="W871" s="149"/>
      <c r="X871" s="149"/>
      <c r="Y871" s="149"/>
      <c r="Z871" s="149"/>
    </row>
    <row r="872" spans="1:26" ht="13.5" customHeight="1">
      <c r="A872" s="149"/>
      <c r="B872" s="149"/>
      <c r="C872" s="149"/>
      <c r="D872" s="149"/>
      <c r="E872" s="149"/>
      <c r="F872" s="149"/>
      <c r="G872" s="149"/>
      <c r="H872" s="149"/>
      <c r="I872" s="149"/>
      <c r="J872" s="149"/>
      <c r="K872" s="149"/>
      <c r="L872" s="149"/>
      <c r="M872" s="149"/>
      <c r="N872" s="149"/>
      <c r="O872" s="149"/>
      <c r="P872" s="149"/>
      <c r="Q872" s="149"/>
      <c r="R872" s="149"/>
      <c r="S872" s="149"/>
      <c r="T872" s="149"/>
      <c r="U872" s="149"/>
      <c r="V872" s="149"/>
      <c r="W872" s="149"/>
      <c r="X872" s="149"/>
      <c r="Y872" s="149"/>
      <c r="Z872" s="149"/>
    </row>
    <row r="873" spans="1:26" ht="13.5" customHeight="1">
      <c r="A873" s="149"/>
      <c r="B873" s="149"/>
      <c r="C873" s="149"/>
      <c r="D873" s="149"/>
      <c r="E873" s="149"/>
      <c r="F873" s="149"/>
      <c r="G873" s="149"/>
      <c r="H873" s="149"/>
      <c r="I873" s="149"/>
      <c r="J873" s="149"/>
      <c r="K873" s="149"/>
      <c r="L873" s="149"/>
      <c r="M873" s="149"/>
      <c r="N873" s="149"/>
      <c r="O873" s="149"/>
      <c r="P873" s="149"/>
      <c r="Q873" s="149"/>
      <c r="R873" s="149"/>
      <c r="S873" s="149"/>
      <c r="T873" s="149"/>
      <c r="U873" s="149"/>
      <c r="V873" s="149"/>
      <c r="W873" s="149"/>
      <c r="X873" s="149"/>
      <c r="Y873" s="149"/>
      <c r="Z873" s="149"/>
    </row>
    <row r="874" spans="1:26" ht="13.5" customHeight="1">
      <c r="A874" s="149"/>
      <c r="B874" s="149"/>
      <c r="C874" s="149"/>
      <c r="D874" s="149"/>
      <c r="E874" s="149"/>
      <c r="F874" s="149"/>
      <c r="G874" s="149"/>
      <c r="H874" s="149"/>
      <c r="I874" s="149"/>
      <c r="J874" s="149"/>
      <c r="K874" s="149"/>
      <c r="L874" s="149"/>
      <c r="M874" s="149"/>
      <c r="N874" s="149"/>
      <c r="O874" s="149"/>
      <c r="P874" s="149"/>
      <c r="Q874" s="149"/>
      <c r="R874" s="149"/>
      <c r="S874" s="149"/>
      <c r="T874" s="149"/>
      <c r="U874" s="149"/>
      <c r="V874" s="149"/>
      <c r="W874" s="149"/>
      <c r="X874" s="149"/>
      <c r="Y874" s="149"/>
      <c r="Z874" s="149"/>
    </row>
    <row r="875" spans="1:26" ht="13.5" customHeight="1">
      <c r="A875" s="149"/>
      <c r="B875" s="149"/>
      <c r="C875" s="149"/>
      <c r="D875" s="149"/>
      <c r="E875" s="149"/>
      <c r="F875" s="149"/>
      <c r="G875" s="149"/>
      <c r="H875" s="149"/>
      <c r="I875" s="149"/>
      <c r="J875" s="149"/>
      <c r="K875" s="149"/>
      <c r="L875" s="149"/>
      <c r="M875" s="149"/>
      <c r="N875" s="149"/>
      <c r="O875" s="149"/>
      <c r="P875" s="149"/>
      <c r="Q875" s="149"/>
      <c r="R875" s="149"/>
      <c r="S875" s="149"/>
      <c r="T875" s="149"/>
      <c r="U875" s="149"/>
      <c r="V875" s="149"/>
      <c r="W875" s="149"/>
      <c r="X875" s="149"/>
      <c r="Y875" s="149"/>
      <c r="Z875" s="149"/>
    </row>
    <row r="876" spans="1:26" ht="13.5" customHeight="1">
      <c r="A876" s="149"/>
      <c r="B876" s="149"/>
      <c r="C876" s="149"/>
      <c r="D876" s="149"/>
      <c r="E876" s="149"/>
      <c r="F876" s="149"/>
      <c r="G876" s="149"/>
      <c r="H876" s="149"/>
      <c r="I876" s="149"/>
      <c r="J876" s="149"/>
      <c r="K876" s="149"/>
      <c r="L876" s="149"/>
      <c r="M876" s="149"/>
      <c r="N876" s="149"/>
      <c r="O876" s="149"/>
      <c r="P876" s="149"/>
      <c r="Q876" s="149"/>
      <c r="R876" s="149"/>
      <c r="S876" s="149"/>
      <c r="T876" s="149"/>
      <c r="U876" s="149"/>
      <c r="V876" s="149"/>
      <c r="W876" s="149"/>
      <c r="X876" s="149"/>
      <c r="Y876" s="149"/>
      <c r="Z876" s="149"/>
    </row>
    <row r="877" spans="1:26" ht="13.5" customHeight="1">
      <c r="A877" s="149"/>
      <c r="B877" s="149"/>
      <c r="C877" s="149"/>
      <c r="D877" s="149"/>
      <c r="E877" s="149"/>
      <c r="F877" s="149"/>
      <c r="G877" s="149"/>
      <c r="H877" s="149"/>
      <c r="I877" s="149"/>
      <c r="J877" s="149"/>
      <c r="K877" s="149"/>
      <c r="L877" s="149"/>
      <c r="M877" s="149"/>
      <c r="N877" s="149"/>
      <c r="O877" s="149"/>
      <c r="P877" s="149"/>
      <c r="Q877" s="149"/>
      <c r="R877" s="149"/>
      <c r="S877" s="149"/>
      <c r="T877" s="149"/>
      <c r="U877" s="149"/>
      <c r="V877" s="149"/>
      <c r="W877" s="149"/>
      <c r="X877" s="149"/>
      <c r="Y877" s="149"/>
      <c r="Z877" s="149"/>
    </row>
    <row r="878" spans="1:26" ht="13.5" customHeight="1">
      <c r="A878" s="149"/>
      <c r="B878" s="149"/>
      <c r="C878" s="149"/>
      <c r="D878" s="149"/>
      <c r="E878" s="149"/>
      <c r="F878" s="149"/>
      <c r="G878" s="149"/>
      <c r="H878" s="149"/>
      <c r="I878" s="149"/>
      <c r="J878" s="149"/>
      <c r="K878" s="149"/>
      <c r="L878" s="149"/>
      <c r="M878" s="149"/>
      <c r="N878" s="149"/>
      <c r="O878" s="149"/>
      <c r="P878" s="149"/>
      <c r="Q878" s="149"/>
      <c r="R878" s="149"/>
      <c r="S878" s="149"/>
      <c r="T878" s="149"/>
      <c r="U878" s="149"/>
      <c r="V878" s="149"/>
      <c r="W878" s="149"/>
      <c r="X878" s="149"/>
      <c r="Y878" s="149"/>
      <c r="Z878" s="149"/>
    </row>
    <row r="879" spans="1:26" ht="13.5" customHeight="1">
      <c r="A879" s="149"/>
      <c r="B879" s="149"/>
      <c r="C879" s="149"/>
      <c r="D879" s="149"/>
      <c r="E879" s="149"/>
      <c r="F879" s="149"/>
      <c r="G879" s="149"/>
      <c r="H879" s="149"/>
      <c r="I879" s="149"/>
      <c r="J879" s="149"/>
      <c r="K879" s="149"/>
      <c r="L879" s="149"/>
      <c r="M879" s="149"/>
      <c r="N879" s="149"/>
      <c r="O879" s="149"/>
      <c r="P879" s="149"/>
      <c r="Q879" s="149"/>
      <c r="R879" s="149"/>
      <c r="S879" s="149"/>
      <c r="T879" s="149"/>
      <c r="U879" s="149"/>
      <c r="V879" s="149"/>
      <c r="W879" s="149"/>
      <c r="X879" s="149"/>
      <c r="Y879" s="149"/>
      <c r="Z879" s="149"/>
    </row>
    <row r="880" spans="1:26" ht="13.5" customHeight="1">
      <c r="A880" s="149"/>
      <c r="B880" s="149"/>
      <c r="C880" s="149"/>
      <c r="D880" s="149"/>
      <c r="E880" s="149"/>
      <c r="F880" s="149"/>
      <c r="G880" s="149"/>
      <c r="H880" s="149"/>
      <c r="I880" s="149"/>
      <c r="J880" s="149"/>
      <c r="K880" s="149"/>
      <c r="L880" s="149"/>
      <c r="M880" s="149"/>
      <c r="N880" s="149"/>
      <c r="O880" s="149"/>
      <c r="P880" s="149"/>
      <c r="Q880" s="149"/>
      <c r="R880" s="149"/>
      <c r="S880" s="149"/>
      <c r="T880" s="149"/>
      <c r="U880" s="149"/>
      <c r="V880" s="149"/>
      <c r="W880" s="149"/>
      <c r="X880" s="149"/>
      <c r="Y880" s="149"/>
      <c r="Z880" s="149"/>
    </row>
    <row r="881" spans="1:26" ht="13.5" customHeight="1">
      <c r="A881" s="149"/>
      <c r="B881" s="149"/>
      <c r="C881" s="149"/>
      <c r="D881" s="149"/>
      <c r="E881" s="149"/>
      <c r="F881" s="149"/>
      <c r="G881" s="149"/>
      <c r="H881" s="149"/>
      <c r="I881" s="149"/>
      <c r="J881" s="149"/>
      <c r="K881" s="149"/>
      <c r="L881" s="149"/>
      <c r="M881" s="149"/>
      <c r="N881" s="149"/>
      <c r="O881" s="149"/>
      <c r="P881" s="149"/>
      <c r="Q881" s="149"/>
      <c r="R881" s="149"/>
      <c r="S881" s="149"/>
      <c r="T881" s="149"/>
      <c r="U881" s="149"/>
      <c r="V881" s="149"/>
      <c r="W881" s="149"/>
      <c r="X881" s="149"/>
      <c r="Y881" s="149"/>
      <c r="Z881" s="149"/>
    </row>
    <row r="882" spans="1:26" ht="13.5" customHeight="1">
      <c r="A882" s="149"/>
      <c r="B882" s="149"/>
      <c r="C882" s="149"/>
      <c r="D882" s="149"/>
      <c r="E882" s="149"/>
      <c r="F882" s="149"/>
      <c r="G882" s="149"/>
      <c r="H882" s="149"/>
      <c r="I882" s="149"/>
      <c r="J882" s="149"/>
      <c r="K882" s="149"/>
      <c r="L882" s="149"/>
      <c r="M882" s="149"/>
      <c r="N882" s="149"/>
      <c r="O882" s="149"/>
      <c r="P882" s="149"/>
      <c r="Q882" s="149"/>
      <c r="R882" s="149"/>
      <c r="S882" s="149"/>
      <c r="T882" s="149"/>
      <c r="U882" s="149"/>
      <c r="V882" s="149"/>
      <c r="W882" s="149"/>
      <c r="X882" s="149"/>
      <c r="Y882" s="149"/>
      <c r="Z882" s="149"/>
    </row>
    <row r="883" spans="1:26" ht="13.5" customHeight="1">
      <c r="A883" s="149"/>
      <c r="B883" s="149"/>
      <c r="C883" s="149"/>
      <c r="D883" s="149"/>
      <c r="E883" s="149"/>
      <c r="F883" s="149"/>
      <c r="G883" s="149"/>
      <c r="H883" s="149"/>
      <c r="I883" s="149"/>
      <c r="J883" s="149"/>
      <c r="K883" s="149"/>
      <c r="L883" s="149"/>
      <c r="M883" s="149"/>
      <c r="N883" s="149"/>
      <c r="O883" s="149"/>
      <c r="P883" s="149"/>
      <c r="Q883" s="149"/>
      <c r="R883" s="149"/>
      <c r="S883" s="149"/>
      <c r="T883" s="149"/>
      <c r="U883" s="149"/>
      <c r="V883" s="149"/>
      <c r="W883" s="149"/>
      <c r="X883" s="149"/>
      <c r="Y883" s="149"/>
      <c r="Z883" s="149"/>
    </row>
    <row r="884" spans="1:26" ht="13.5" customHeight="1">
      <c r="A884" s="149"/>
      <c r="B884" s="149"/>
      <c r="C884" s="149"/>
      <c r="D884" s="149"/>
      <c r="E884" s="149"/>
      <c r="F884" s="149"/>
      <c r="G884" s="149"/>
      <c r="H884" s="149"/>
      <c r="I884" s="149"/>
      <c r="J884" s="149"/>
      <c r="K884" s="149"/>
      <c r="L884" s="149"/>
      <c r="M884" s="149"/>
      <c r="N884" s="149"/>
      <c r="O884" s="149"/>
      <c r="P884" s="149"/>
      <c r="Q884" s="149"/>
      <c r="R884" s="149"/>
      <c r="S884" s="149"/>
      <c r="T884" s="149"/>
      <c r="U884" s="149"/>
      <c r="V884" s="149"/>
      <c r="W884" s="149"/>
      <c r="X884" s="149"/>
      <c r="Y884" s="149"/>
      <c r="Z884" s="149"/>
    </row>
    <row r="885" spans="1:26" ht="13.5" customHeight="1">
      <c r="A885" s="149"/>
      <c r="B885" s="149"/>
      <c r="C885" s="149"/>
      <c r="D885" s="149"/>
      <c r="E885" s="149"/>
      <c r="F885" s="149"/>
      <c r="G885" s="149"/>
      <c r="H885" s="149"/>
      <c r="I885" s="149"/>
      <c r="J885" s="149"/>
      <c r="K885" s="149"/>
      <c r="L885" s="149"/>
      <c r="M885" s="149"/>
      <c r="N885" s="149"/>
      <c r="O885" s="149"/>
      <c r="P885" s="149"/>
      <c r="Q885" s="149"/>
      <c r="R885" s="149"/>
      <c r="S885" s="149"/>
      <c r="T885" s="149"/>
      <c r="U885" s="149"/>
      <c r="V885" s="149"/>
      <c r="W885" s="149"/>
      <c r="X885" s="149"/>
      <c r="Y885" s="149"/>
      <c r="Z885" s="149"/>
    </row>
    <row r="886" spans="1:26" ht="13.5" customHeight="1">
      <c r="A886" s="149"/>
      <c r="B886" s="149"/>
      <c r="C886" s="149"/>
      <c r="D886" s="149"/>
      <c r="E886" s="149"/>
      <c r="F886" s="149"/>
      <c r="G886" s="149"/>
      <c r="H886" s="149"/>
      <c r="I886" s="149"/>
      <c r="J886" s="149"/>
      <c r="K886" s="149"/>
      <c r="L886" s="149"/>
      <c r="M886" s="149"/>
      <c r="N886" s="149"/>
      <c r="O886" s="149"/>
      <c r="P886" s="149"/>
      <c r="Q886" s="149"/>
      <c r="R886" s="149"/>
      <c r="S886" s="149"/>
      <c r="T886" s="149"/>
      <c r="U886" s="149"/>
      <c r="V886" s="149"/>
      <c r="W886" s="149"/>
      <c r="X886" s="149"/>
      <c r="Y886" s="149"/>
      <c r="Z886" s="149"/>
    </row>
    <row r="887" spans="1:26" ht="13.5" customHeight="1">
      <c r="A887" s="149"/>
      <c r="B887" s="149"/>
      <c r="C887" s="149"/>
      <c r="D887" s="149"/>
      <c r="E887" s="149"/>
      <c r="F887" s="149"/>
      <c r="G887" s="149"/>
      <c r="H887" s="149"/>
      <c r="I887" s="149"/>
      <c r="J887" s="149"/>
      <c r="K887" s="149"/>
      <c r="L887" s="149"/>
      <c r="M887" s="149"/>
      <c r="N887" s="149"/>
      <c r="O887" s="149"/>
      <c r="P887" s="149"/>
      <c r="Q887" s="149"/>
      <c r="R887" s="149"/>
      <c r="S887" s="149"/>
      <c r="T887" s="149"/>
      <c r="U887" s="149"/>
      <c r="V887" s="149"/>
      <c r="W887" s="149"/>
      <c r="X887" s="149"/>
      <c r="Y887" s="149"/>
      <c r="Z887" s="149"/>
    </row>
    <row r="888" spans="1:26" ht="13.5" customHeight="1">
      <c r="A888" s="149"/>
      <c r="B888" s="149"/>
      <c r="C888" s="149"/>
      <c r="D888" s="149"/>
      <c r="E888" s="149"/>
      <c r="F888" s="149"/>
      <c r="G888" s="149"/>
      <c r="H888" s="149"/>
      <c r="I888" s="149"/>
      <c r="J888" s="149"/>
      <c r="K888" s="149"/>
      <c r="L888" s="149"/>
      <c r="M888" s="149"/>
      <c r="N888" s="149"/>
      <c r="O888" s="149"/>
      <c r="P888" s="149"/>
      <c r="Q888" s="149"/>
      <c r="R888" s="149"/>
      <c r="S888" s="149"/>
      <c r="T888" s="149"/>
      <c r="U888" s="149"/>
      <c r="V888" s="149"/>
      <c r="W888" s="149"/>
      <c r="X888" s="149"/>
      <c r="Y888" s="149"/>
      <c r="Z888" s="149"/>
    </row>
    <row r="889" spans="1:26" ht="13.5" customHeight="1">
      <c r="A889" s="149"/>
      <c r="B889" s="149"/>
      <c r="C889" s="149"/>
      <c r="D889" s="149"/>
      <c r="E889" s="149"/>
      <c r="F889" s="149"/>
      <c r="G889" s="149"/>
      <c r="H889" s="149"/>
      <c r="I889" s="149"/>
      <c r="J889" s="149"/>
      <c r="K889" s="149"/>
      <c r="L889" s="149"/>
      <c r="M889" s="149"/>
      <c r="N889" s="149"/>
      <c r="O889" s="149"/>
      <c r="P889" s="149"/>
      <c r="Q889" s="149"/>
      <c r="R889" s="149"/>
      <c r="S889" s="149"/>
      <c r="T889" s="149"/>
      <c r="U889" s="149"/>
      <c r="V889" s="149"/>
      <c r="W889" s="149"/>
      <c r="X889" s="149"/>
      <c r="Y889" s="149"/>
      <c r="Z889" s="149"/>
    </row>
    <row r="890" spans="1:26" ht="13.5" customHeight="1">
      <c r="A890" s="149"/>
      <c r="B890" s="149"/>
      <c r="C890" s="149"/>
      <c r="D890" s="149"/>
      <c r="E890" s="149"/>
      <c r="F890" s="149"/>
      <c r="G890" s="149"/>
      <c r="H890" s="149"/>
      <c r="I890" s="149"/>
      <c r="J890" s="149"/>
      <c r="K890" s="149"/>
      <c r="L890" s="149"/>
      <c r="M890" s="149"/>
      <c r="N890" s="149"/>
      <c r="O890" s="149"/>
      <c r="P890" s="149"/>
      <c r="Q890" s="149"/>
      <c r="R890" s="149"/>
      <c r="S890" s="149"/>
      <c r="T890" s="149"/>
      <c r="U890" s="149"/>
      <c r="V890" s="149"/>
      <c r="W890" s="149"/>
      <c r="X890" s="149"/>
      <c r="Y890" s="149"/>
      <c r="Z890" s="149"/>
    </row>
    <row r="891" spans="1:26" ht="13.5" customHeight="1">
      <c r="A891" s="149"/>
      <c r="B891" s="149"/>
      <c r="C891" s="149"/>
      <c r="D891" s="149"/>
      <c r="E891" s="149"/>
      <c r="F891" s="149"/>
      <c r="G891" s="149"/>
      <c r="H891" s="149"/>
      <c r="I891" s="149"/>
      <c r="J891" s="149"/>
      <c r="K891" s="149"/>
      <c r="L891" s="149"/>
      <c r="M891" s="149"/>
      <c r="N891" s="149"/>
      <c r="O891" s="149"/>
      <c r="P891" s="149"/>
      <c r="Q891" s="149"/>
      <c r="R891" s="149"/>
      <c r="S891" s="149"/>
      <c r="T891" s="149"/>
      <c r="U891" s="149"/>
      <c r="V891" s="149"/>
      <c r="W891" s="149"/>
      <c r="X891" s="149"/>
      <c r="Y891" s="149"/>
      <c r="Z891" s="149"/>
    </row>
    <row r="892" spans="1:26" ht="13.5" customHeight="1">
      <c r="A892" s="149"/>
      <c r="B892" s="149"/>
      <c r="C892" s="149"/>
      <c r="D892" s="149"/>
      <c r="E892" s="149"/>
      <c r="F892" s="149"/>
      <c r="G892" s="149"/>
      <c r="H892" s="149"/>
      <c r="I892" s="149"/>
      <c r="J892" s="149"/>
      <c r="K892" s="149"/>
      <c r="L892" s="149"/>
      <c r="M892" s="149"/>
      <c r="N892" s="149"/>
      <c r="O892" s="149"/>
      <c r="P892" s="149"/>
      <c r="Q892" s="149"/>
      <c r="R892" s="149"/>
      <c r="S892" s="149"/>
      <c r="T892" s="149"/>
      <c r="U892" s="149"/>
      <c r="V892" s="149"/>
      <c r="W892" s="149"/>
      <c r="X892" s="149"/>
      <c r="Y892" s="149"/>
      <c r="Z892" s="149"/>
    </row>
    <row r="893" spans="1:26" ht="13.5" customHeight="1">
      <c r="A893" s="149"/>
      <c r="B893" s="149"/>
      <c r="C893" s="149"/>
      <c r="D893" s="149"/>
      <c r="E893" s="149"/>
      <c r="F893" s="149"/>
      <c r="G893" s="149"/>
      <c r="H893" s="149"/>
      <c r="I893" s="149"/>
      <c r="J893" s="149"/>
      <c r="K893" s="149"/>
      <c r="L893" s="149"/>
      <c r="M893" s="149"/>
      <c r="N893" s="149"/>
      <c r="O893" s="149"/>
      <c r="P893" s="149"/>
      <c r="Q893" s="149"/>
      <c r="R893" s="149"/>
      <c r="S893" s="149"/>
      <c r="T893" s="149"/>
      <c r="U893" s="149"/>
      <c r="V893" s="149"/>
      <c r="W893" s="149"/>
      <c r="X893" s="149"/>
      <c r="Y893" s="149"/>
      <c r="Z893" s="149"/>
    </row>
    <row r="894" spans="1:26" ht="13.5" customHeight="1">
      <c r="A894" s="149"/>
      <c r="B894" s="149"/>
      <c r="C894" s="149"/>
      <c r="D894" s="149"/>
      <c r="E894" s="149"/>
      <c r="F894" s="149"/>
      <c r="G894" s="149"/>
      <c r="H894" s="149"/>
      <c r="I894" s="149"/>
      <c r="J894" s="149"/>
      <c r="K894" s="149"/>
      <c r="L894" s="149"/>
      <c r="M894" s="149"/>
      <c r="N894" s="149"/>
      <c r="O894" s="149"/>
      <c r="P894" s="149"/>
      <c r="Q894" s="149"/>
      <c r="R894" s="149"/>
      <c r="S894" s="149"/>
      <c r="T894" s="149"/>
      <c r="U894" s="149"/>
      <c r="V894" s="149"/>
      <c r="W894" s="149"/>
      <c r="X894" s="149"/>
      <c r="Y894" s="149"/>
      <c r="Z894" s="149"/>
    </row>
    <row r="895" spans="1:26" ht="13.5" customHeight="1">
      <c r="A895" s="149"/>
      <c r="B895" s="149"/>
      <c r="C895" s="149"/>
      <c r="D895" s="149"/>
      <c r="E895" s="149"/>
      <c r="F895" s="149"/>
      <c r="G895" s="149"/>
      <c r="H895" s="149"/>
      <c r="I895" s="149"/>
      <c r="J895" s="149"/>
      <c r="K895" s="149"/>
      <c r="L895" s="149"/>
      <c r="M895" s="149"/>
      <c r="N895" s="149"/>
      <c r="O895" s="149"/>
      <c r="P895" s="149"/>
      <c r="Q895" s="149"/>
      <c r="R895" s="149"/>
      <c r="S895" s="149"/>
      <c r="T895" s="149"/>
      <c r="U895" s="149"/>
      <c r="V895" s="149"/>
      <c r="W895" s="149"/>
      <c r="X895" s="149"/>
      <c r="Y895" s="149"/>
      <c r="Z895" s="149"/>
    </row>
    <row r="896" spans="1:26" ht="13.5" customHeight="1">
      <c r="A896" s="149"/>
      <c r="B896" s="149"/>
      <c r="C896" s="149"/>
      <c r="D896" s="149"/>
      <c r="E896" s="149"/>
      <c r="F896" s="149"/>
      <c r="G896" s="149"/>
      <c r="H896" s="149"/>
      <c r="I896" s="149"/>
      <c r="J896" s="149"/>
      <c r="K896" s="149"/>
      <c r="L896" s="149"/>
      <c r="M896" s="149"/>
      <c r="N896" s="149"/>
      <c r="O896" s="149"/>
      <c r="P896" s="149"/>
      <c r="Q896" s="149"/>
      <c r="R896" s="149"/>
      <c r="S896" s="149"/>
      <c r="T896" s="149"/>
      <c r="U896" s="149"/>
      <c r="V896" s="149"/>
      <c r="W896" s="149"/>
      <c r="X896" s="149"/>
      <c r="Y896" s="149"/>
      <c r="Z896" s="149"/>
    </row>
    <row r="897" spans="1:26" ht="13.5" customHeight="1">
      <c r="A897" s="149"/>
      <c r="B897" s="149"/>
      <c r="C897" s="149"/>
      <c r="D897" s="149"/>
      <c r="E897" s="149"/>
      <c r="F897" s="149"/>
      <c r="G897" s="149"/>
      <c r="H897" s="149"/>
      <c r="I897" s="149"/>
      <c r="J897" s="149"/>
      <c r="K897" s="149"/>
      <c r="L897" s="149"/>
      <c r="M897" s="149"/>
      <c r="N897" s="149"/>
      <c r="O897" s="149"/>
      <c r="P897" s="149"/>
      <c r="Q897" s="149"/>
      <c r="R897" s="149"/>
      <c r="S897" s="149"/>
      <c r="T897" s="149"/>
      <c r="U897" s="149"/>
      <c r="V897" s="149"/>
      <c r="W897" s="149"/>
      <c r="X897" s="149"/>
      <c r="Y897" s="149"/>
      <c r="Z897" s="149"/>
    </row>
    <row r="898" spans="1:26" ht="13.5" customHeight="1">
      <c r="A898" s="149"/>
      <c r="B898" s="149"/>
      <c r="C898" s="149"/>
      <c r="D898" s="149"/>
      <c r="E898" s="149"/>
      <c r="F898" s="149"/>
      <c r="G898" s="149"/>
      <c r="H898" s="149"/>
      <c r="I898" s="149"/>
      <c r="J898" s="149"/>
      <c r="K898" s="149"/>
      <c r="L898" s="149"/>
      <c r="M898" s="149"/>
      <c r="N898" s="149"/>
      <c r="O898" s="149"/>
      <c r="P898" s="149"/>
      <c r="Q898" s="149"/>
      <c r="R898" s="149"/>
      <c r="S898" s="149"/>
      <c r="T898" s="149"/>
      <c r="U898" s="149"/>
      <c r="V898" s="149"/>
      <c r="W898" s="149"/>
      <c r="X898" s="149"/>
      <c r="Y898" s="149"/>
      <c r="Z898" s="149"/>
    </row>
    <row r="899" spans="1:26" ht="13.5" customHeight="1">
      <c r="A899" s="149"/>
      <c r="B899" s="149"/>
      <c r="C899" s="149"/>
      <c r="D899" s="149"/>
      <c r="E899" s="149"/>
      <c r="F899" s="149"/>
      <c r="G899" s="149"/>
      <c r="H899" s="149"/>
      <c r="I899" s="149"/>
      <c r="J899" s="149"/>
      <c r="K899" s="149"/>
      <c r="L899" s="149"/>
      <c r="M899" s="149"/>
      <c r="N899" s="149"/>
      <c r="O899" s="149"/>
      <c r="P899" s="149"/>
      <c r="Q899" s="149"/>
      <c r="R899" s="149"/>
      <c r="S899" s="149"/>
      <c r="T899" s="149"/>
      <c r="U899" s="149"/>
      <c r="V899" s="149"/>
      <c r="W899" s="149"/>
      <c r="X899" s="149"/>
      <c r="Y899" s="149"/>
      <c r="Z899" s="149"/>
    </row>
    <row r="900" spans="1:26" ht="13.5" customHeight="1">
      <c r="A900" s="149"/>
      <c r="B900" s="149"/>
      <c r="C900" s="149"/>
      <c r="D900" s="149"/>
      <c r="E900" s="149"/>
      <c r="F900" s="149"/>
      <c r="G900" s="149"/>
      <c r="H900" s="149"/>
      <c r="I900" s="149"/>
      <c r="J900" s="149"/>
      <c r="K900" s="149"/>
      <c r="L900" s="149"/>
      <c r="M900" s="149"/>
      <c r="N900" s="149"/>
      <c r="O900" s="149"/>
      <c r="P900" s="149"/>
      <c r="Q900" s="149"/>
      <c r="R900" s="149"/>
      <c r="S900" s="149"/>
      <c r="T900" s="149"/>
      <c r="U900" s="149"/>
      <c r="V900" s="149"/>
      <c r="W900" s="149"/>
      <c r="X900" s="149"/>
      <c r="Y900" s="149"/>
      <c r="Z900" s="149"/>
    </row>
    <row r="901" spans="1:26" ht="13.5" customHeight="1">
      <c r="A901" s="149"/>
      <c r="B901" s="149"/>
      <c r="C901" s="149"/>
      <c r="D901" s="149"/>
      <c r="E901" s="149"/>
      <c r="F901" s="149"/>
      <c r="G901" s="149"/>
      <c r="H901" s="149"/>
      <c r="I901" s="149"/>
      <c r="J901" s="149"/>
      <c r="K901" s="149"/>
      <c r="L901" s="149"/>
      <c r="M901" s="149"/>
      <c r="N901" s="149"/>
      <c r="O901" s="149"/>
      <c r="P901" s="149"/>
      <c r="Q901" s="149"/>
      <c r="R901" s="149"/>
      <c r="S901" s="149"/>
      <c r="T901" s="149"/>
      <c r="U901" s="149"/>
      <c r="V901" s="149"/>
      <c r="W901" s="149"/>
      <c r="X901" s="149"/>
      <c r="Y901" s="149"/>
      <c r="Z901" s="149"/>
    </row>
    <row r="902" spans="1:26" ht="13.5" customHeight="1">
      <c r="A902" s="149"/>
      <c r="B902" s="149"/>
      <c r="C902" s="149"/>
      <c r="D902" s="149"/>
      <c r="E902" s="149"/>
      <c r="F902" s="149"/>
      <c r="G902" s="149"/>
      <c r="H902" s="149"/>
      <c r="I902" s="149"/>
      <c r="J902" s="149"/>
      <c r="K902" s="149"/>
      <c r="L902" s="149"/>
      <c r="M902" s="149"/>
      <c r="N902" s="149"/>
      <c r="O902" s="149"/>
      <c r="P902" s="149"/>
      <c r="Q902" s="149"/>
      <c r="R902" s="149"/>
      <c r="S902" s="149"/>
      <c r="T902" s="149"/>
      <c r="U902" s="149"/>
      <c r="V902" s="149"/>
      <c r="W902" s="149"/>
      <c r="X902" s="149"/>
      <c r="Y902" s="149"/>
      <c r="Z902" s="149"/>
    </row>
    <row r="903" spans="1:26" ht="13.5" customHeight="1">
      <c r="A903" s="149"/>
      <c r="B903" s="149"/>
      <c r="C903" s="149"/>
      <c r="D903" s="149"/>
      <c r="E903" s="149"/>
      <c r="F903" s="149"/>
      <c r="G903" s="149"/>
      <c r="H903" s="149"/>
      <c r="I903" s="149"/>
      <c r="J903" s="149"/>
      <c r="K903" s="149"/>
      <c r="L903" s="149"/>
      <c r="M903" s="149"/>
      <c r="N903" s="149"/>
      <c r="O903" s="149"/>
      <c r="P903" s="149"/>
      <c r="Q903" s="149"/>
      <c r="R903" s="149"/>
      <c r="S903" s="149"/>
      <c r="T903" s="149"/>
      <c r="U903" s="149"/>
      <c r="V903" s="149"/>
      <c r="W903" s="149"/>
      <c r="X903" s="149"/>
      <c r="Y903" s="149"/>
      <c r="Z903" s="149"/>
    </row>
    <row r="904" spans="1:26" ht="13.5" customHeight="1">
      <c r="A904" s="149"/>
      <c r="B904" s="149"/>
      <c r="C904" s="149"/>
      <c r="D904" s="149"/>
      <c r="E904" s="149"/>
      <c r="F904" s="149"/>
      <c r="G904" s="149"/>
      <c r="H904" s="149"/>
      <c r="I904" s="149"/>
      <c r="J904" s="149"/>
      <c r="K904" s="149"/>
      <c r="L904" s="149"/>
      <c r="M904" s="149"/>
      <c r="N904" s="149"/>
      <c r="O904" s="149"/>
      <c r="P904" s="149"/>
      <c r="Q904" s="149"/>
      <c r="R904" s="149"/>
      <c r="S904" s="149"/>
      <c r="T904" s="149"/>
      <c r="U904" s="149"/>
      <c r="V904" s="149"/>
      <c r="W904" s="149"/>
      <c r="X904" s="149"/>
      <c r="Y904" s="149"/>
      <c r="Z904" s="149"/>
    </row>
    <row r="905" spans="1:26" ht="13.5" customHeight="1">
      <c r="A905" s="149"/>
      <c r="B905" s="149"/>
      <c r="C905" s="149"/>
      <c r="D905" s="149"/>
      <c r="E905" s="149"/>
      <c r="F905" s="149"/>
      <c r="G905" s="149"/>
      <c r="H905" s="149"/>
      <c r="I905" s="149"/>
      <c r="J905" s="149"/>
      <c r="K905" s="149"/>
      <c r="L905" s="149"/>
      <c r="M905" s="149"/>
      <c r="N905" s="149"/>
      <c r="O905" s="149"/>
      <c r="P905" s="149"/>
      <c r="Q905" s="149"/>
      <c r="R905" s="149"/>
      <c r="S905" s="149"/>
      <c r="T905" s="149"/>
      <c r="U905" s="149"/>
      <c r="V905" s="149"/>
      <c r="W905" s="149"/>
      <c r="X905" s="149"/>
      <c r="Y905" s="149"/>
      <c r="Z905" s="149"/>
    </row>
    <row r="906" spans="1:26" ht="13.5" customHeight="1">
      <c r="A906" s="149"/>
      <c r="B906" s="149"/>
      <c r="C906" s="149"/>
      <c r="D906" s="149"/>
      <c r="E906" s="149"/>
      <c r="F906" s="149"/>
      <c r="G906" s="149"/>
      <c r="H906" s="149"/>
      <c r="I906" s="149"/>
      <c r="J906" s="149"/>
      <c r="K906" s="149"/>
      <c r="L906" s="149"/>
      <c r="M906" s="149"/>
      <c r="N906" s="149"/>
      <c r="O906" s="149"/>
      <c r="P906" s="149"/>
      <c r="Q906" s="149"/>
      <c r="R906" s="149"/>
      <c r="S906" s="149"/>
      <c r="T906" s="149"/>
      <c r="U906" s="149"/>
      <c r="V906" s="149"/>
      <c r="W906" s="149"/>
      <c r="X906" s="149"/>
      <c r="Y906" s="149"/>
      <c r="Z906" s="149"/>
    </row>
    <row r="907" spans="1:26" ht="13.5" customHeight="1">
      <c r="A907" s="149"/>
      <c r="B907" s="149"/>
      <c r="C907" s="149"/>
      <c r="D907" s="149"/>
      <c r="E907" s="149"/>
      <c r="F907" s="149"/>
      <c r="G907" s="149"/>
      <c r="H907" s="149"/>
      <c r="I907" s="149"/>
      <c r="J907" s="149"/>
      <c r="K907" s="149"/>
      <c r="L907" s="149"/>
      <c r="M907" s="149"/>
      <c r="N907" s="149"/>
      <c r="O907" s="149"/>
      <c r="P907" s="149"/>
      <c r="Q907" s="149"/>
      <c r="R907" s="149"/>
      <c r="S907" s="149"/>
      <c r="T907" s="149"/>
      <c r="U907" s="149"/>
      <c r="V907" s="149"/>
      <c r="W907" s="149"/>
      <c r="X907" s="149"/>
      <c r="Y907" s="149"/>
      <c r="Z907" s="149"/>
    </row>
    <row r="908" spans="1:26" ht="13.5" customHeight="1">
      <c r="A908" s="149"/>
      <c r="B908" s="149"/>
      <c r="C908" s="149"/>
      <c r="D908" s="149"/>
      <c r="E908" s="149"/>
      <c r="F908" s="149"/>
      <c r="G908" s="149"/>
      <c r="H908" s="149"/>
      <c r="I908" s="149"/>
      <c r="J908" s="149"/>
      <c r="K908" s="149"/>
      <c r="L908" s="149"/>
      <c r="M908" s="149"/>
      <c r="N908" s="149"/>
      <c r="O908" s="149"/>
      <c r="P908" s="149"/>
      <c r="Q908" s="149"/>
      <c r="R908" s="149"/>
      <c r="S908" s="149"/>
      <c r="T908" s="149"/>
      <c r="U908" s="149"/>
      <c r="V908" s="149"/>
      <c r="W908" s="149"/>
      <c r="X908" s="149"/>
      <c r="Y908" s="149"/>
      <c r="Z908" s="149"/>
    </row>
    <row r="909" spans="1:26" ht="13.5" customHeight="1">
      <c r="A909" s="149"/>
      <c r="B909" s="149"/>
      <c r="C909" s="149"/>
      <c r="D909" s="149"/>
      <c r="E909" s="149"/>
      <c r="F909" s="149"/>
      <c r="G909" s="149"/>
      <c r="H909" s="149"/>
      <c r="I909" s="149"/>
      <c r="J909" s="149"/>
      <c r="K909" s="149"/>
      <c r="L909" s="149"/>
      <c r="M909" s="149"/>
      <c r="N909" s="149"/>
      <c r="O909" s="149"/>
      <c r="P909" s="149"/>
      <c r="Q909" s="149"/>
      <c r="R909" s="149"/>
      <c r="S909" s="149"/>
      <c r="T909" s="149"/>
      <c r="U909" s="149"/>
      <c r="V909" s="149"/>
      <c r="W909" s="149"/>
      <c r="X909" s="149"/>
      <c r="Y909" s="149"/>
      <c r="Z909" s="149"/>
    </row>
    <row r="910" spans="1:26" ht="13.5" customHeight="1">
      <c r="A910" s="149"/>
      <c r="B910" s="149"/>
      <c r="C910" s="149"/>
      <c r="D910" s="149"/>
      <c r="E910" s="149"/>
      <c r="F910" s="149"/>
      <c r="G910" s="149"/>
      <c r="H910" s="149"/>
      <c r="I910" s="149"/>
      <c r="J910" s="149"/>
      <c r="K910" s="149"/>
      <c r="L910" s="149"/>
      <c r="M910" s="149"/>
      <c r="N910" s="149"/>
      <c r="O910" s="149"/>
      <c r="P910" s="149"/>
      <c r="Q910" s="149"/>
      <c r="R910" s="149"/>
      <c r="S910" s="149"/>
      <c r="T910" s="149"/>
      <c r="U910" s="149"/>
      <c r="V910" s="149"/>
      <c r="W910" s="149"/>
      <c r="X910" s="149"/>
      <c r="Y910" s="149"/>
      <c r="Z910" s="149"/>
    </row>
    <row r="911" spans="1:26" ht="13.5" customHeight="1">
      <c r="A911" s="149"/>
      <c r="B911" s="149"/>
      <c r="C911" s="149"/>
      <c r="D911" s="149"/>
      <c r="E911" s="149"/>
      <c r="F911" s="149"/>
      <c r="G911" s="149"/>
      <c r="H911" s="149"/>
      <c r="I911" s="149"/>
      <c r="J911" s="149"/>
      <c r="K911" s="149"/>
      <c r="L911" s="149"/>
      <c r="M911" s="149"/>
      <c r="N911" s="149"/>
      <c r="O911" s="149"/>
      <c r="P911" s="149"/>
      <c r="Q911" s="149"/>
      <c r="R911" s="149"/>
      <c r="S911" s="149"/>
      <c r="T911" s="149"/>
      <c r="U911" s="149"/>
      <c r="V911" s="149"/>
      <c r="W911" s="149"/>
      <c r="X911" s="149"/>
      <c r="Y911" s="149"/>
      <c r="Z911" s="149"/>
    </row>
    <row r="912" spans="1:26" ht="13.5" customHeight="1">
      <c r="A912" s="149"/>
      <c r="B912" s="149"/>
      <c r="C912" s="149"/>
      <c r="D912" s="149"/>
      <c r="E912" s="149"/>
      <c r="F912" s="149"/>
      <c r="G912" s="149"/>
      <c r="H912" s="149"/>
      <c r="I912" s="149"/>
      <c r="J912" s="149"/>
      <c r="K912" s="149"/>
      <c r="L912" s="149"/>
      <c r="M912" s="149"/>
      <c r="N912" s="149"/>
      <c r="O912" s="149"/>
      <c r="P912" s="149"/>
      <c r="Q912" s="149"/>
      <c r="R912" s="149"/>
      <c r="S912" s="149"/>
      <c r="T912" s="149"/>
      <c r="U912" s="149"/>
      <c r="V912" s="149"/>
      <c r="W912" s="149"/>
      <c r="X912" s="149"/>
      <c r="Y912" s="149"/>
      <c r="Z912" s="149"/>
    </row>
    <row r="913" spans="1:26" ht="13.5" customHeight="1">
      <c r="A913" s="149"/>
      <c r="B913" s="149"/>
      <c r="C913" s="149"/>
      <c r="D913" s="149"/>
      <c r="E913" s="149"/>
      <c r="F913" s="149"/>
      <c r="G913" s="149"/>
      <c r="H913" s="149"/>
      <c r="I913" s="149"/>
      <c r="J913" s="149"/>
      <c r="K913" s="149"/>
      <c r="L913" s="149"/>
      <c r="M913" s="149"/>
      <c r="N913" s="149"/>
      <c r="O913" s="149"/>
      <c r="P913" s="149"/>
      <c r="Q913" s="149"/>
      <c r="R913" s="149"/>
      <c r="S913" s="149"/>
      <c r="T913" s="149"/>
      <c r="U913" s="149"/>
      <c r="V913" s="149"/>
      <c r="W913" s="149"/>
      <c r="X913" s="149"/>
      <c r="Y913" s="149"/>
      <c r="Z913" s="149"/>
    </row>
    <row r="914" spans="1:26" ht="13.5" customHeight="1">
      <c r="A914" s="149"/>
      <c r="B914" s="149"/>
      <c r="C914" s="149"/>
      <c r="D914" s="149"/>
      <c r="E914" s="149"/>
      <c r="F914" s="149"/>
      <c r="G914" s="149"/>
      <c r="H914" s="149"/>
      <c r="I914" s="149"/>
      <c r="J914" s="149"/>
      <c r="K914" s="149"/>
      <c r="L914" s="149"/>
      <c r="M914" s="149"/>
      <c r="N914" s="149"/>
      <c r="O914" s="149"/>
      <c r="P914" s="149"/>
      <c r="Q914" s="149"/>
      <c r="R914" s="149"/>
      <c r="S914" s="149"/>
      <c r="T914" s="149"/>
      <c r="U914" s="149"/>
      <c r="V914" s="149"/>
      <c r="W914" s="149"/>
      <c r="X914" s="149"/>
      <c r="Y914" s="149"/>
      <c r="Z914" s="149"/>
    </row>
    <row r="915" spans="1:26" ht="13.5" customHeight="1">
      <c r="A915" s="149"/>
      <c r="B915" s="149"/>
      <c r="C915" s="149"/>
      <c r="D915" s="149"/>
      <c r="E915" s="149"/>
      <c r="F915" s="149"/>
      <c r="G915" s="149"/>
      <c r="H915" s="149"/>
      <c r="I915" s="149"/>
      <c r="J915" s="149"/>
      <c r="K915" s="149"/>
      <c r="L915" s="149"/>
      <c r="M915" s="149"/>
      <c r="N915" s="149"/>
      <c r="O915" s="149"/>
      <c r="P915" s="149"/>
      <c r="Q915" s="149"/>
      <c r="R915" s="149"/>
      <c r="S915" s="149"/>
      <c r="T915" s="149"/>
      <c r="U915" s="149"/>
      <c r="V915" s="149"/>
      <c r="W915" s="149"/>
      <c r="X915" s="149"/>
      <c r="Y915" s="149"/>
      <c r="Z915" s="149"/>
    </row>
    <row r="916" spans="1:26" ht="13.5" customHeight="1">
      <c r="A916" s="149"/>
      <c r="B916" s="149"/>
      <c r="C916" s="149"/>
      <c r="D916" s="149"/>
      <c r="E916" s="149"/>
      <c r="F916" s="149"/>
      <c r="G916" s="149"/>
      <c r="H916" s="149"/>
      <c r="I916" s="149"/>
      <c r="J916" s="149"/>
      <c r="K916" s="149"/>
      <c r="L916" s="149"/>
      <c r="M916" s="149"/>
      <c r="N916" s="149"/>
      <c r="O916" s="149"/>
      <c r="P916" s="149"/>
      <c r="Q916" s="149"/>
      <c r="R916" s="149"/>
      <c r="S916" s="149"/>
      <c r="T916" s="149"/>
      <c r="U916" s="149"/>
      <c r="V916" s="149"/>
      <c r="W916" s="149"/>
      <c r="X916" s="149"/>
      <c r="Y916" s="149"/>
      <c r="Z916" s="149"/>
    </row>
    <row r="917" spans="1:26" ht="13.5" customHeight="1">
      <c r="A917" s="149"/>
      <c r="B917" s="149"/>
      <c r="C917" s="149"/>
      <c r="D917" s="149"/>
      <c r="E917" s="149"/>
      <c r="F917" s="149"/>
      <c r="G917" s="149"/>
      <c r="H917" s="149"/>
      <c r="I917" s="149"/>
      <c r="J917" s="149"/>
      <c r="K917" s="149"/>
      <c r="L917" s="149"/>
      <c r="M917" s="149"/>
      <c r="N917" s="149"/>
      <c r="O917" s="149"/>
      <c r="P917" s="149"/>
      <c r="Q917" s="149"/>
      <c r="R917" s="149"/>
      <c r="S917" s="149"/>
      <c r="T917" s="149"/>
      <c r="U917" s="149"/>
      <c r="V917" s="149"/>
      <c r="W917" s="149"/>
      <c r="X917" s="149"/>
      <c r="Y917" s="149"/>
      <c r="Z917" s="149"/>
    </row>
    <row r="918" spans="1:26" ht="13.5" customHeight="1">
      <c r="A918" s="149"/>
      <c r="B918" s="149"/>
      <c r="C918" s="149"/>
      <c r="D918" s="149"/>
      <c r="E918" s="149"/>
      <c r="F918" s="149"/>
      <c r="G918" s="149"/>
      <c r="H918" s="149"/>
      <c r="I918" s="149"/>
      <c r="J918" s="149"/>
      <c r="K918" s="149"/>
      <c r="L918" s="149"/>
      <c r="M918" s="149"/>
      <c r="N918" s="149"/>
      <c r="O918" s="149"/>
      <c r="P918" s="149"/>
      <c r="Q918" s="149"/>
      <c r="R918" s="149"/>
      <c r="S918" s="149"/>
      <c r="T918" s="149"/>
      <c r="U918" s="149"/>
      <c r="V918" s="149"/>
      <c r="W918" s="149"/>
      <c r="X918" s="149"/>
      <c r="Y918" s="149"/>
      <c r="Z918" s="149"/>
    </row>
    <row r="919" spans="1:26" ht="13.5" customHeight="1">
      <c r="A919" s="149"/>
      <c r="B919" s="149"/>
      <c r="C919" s="149"/>
      <c r="D919" s="149"/>
      <c r="E919" s="149"/>
      <c r="F919" s="149"/>
      <c r="G919" s="149"/>
      <c r="H919" s="149"/>
      <c r="I919" s="149"/>
      <c r="J919" s="149"/>
      <c r="K919" s="149"/>
      <c r="L919" s="149"/>
      <c r="M919" s="149"/>
      <c r="N919" s="149"/>
      <c r="O919" s="149"/>
      <c r="P919" s="149"/>
      <c r="Q919" s="149"/>
      <c r="R919" s="149"/>
      <c r="S919" s="149"/>
      <c r="T919" s="149"/>
      <c r="U919" s="149"/>
      <c r="V919" s="149"/>
      <c r="W919" s="149"/>
      <c r="X919" s="149"/>
      <c r="Y919" s="149"/>
      <c r="Z919" s="149"/>
    </row>
    <row r="920" spans="1:26" ht="13.5" customHeight="1">
      <c r="A920" s="149"/>
      <c r="B920" s="149"/>
      <c r="C920" s="149"/>
      <c r="D920" s="149"/>
      <c r="E920" s="149"/>
      <c r="F920" s="149"/>
      <c r="G920" s="149"/>
      <c r="H920" s="149"/>
      <c r="I920" s="149"/>
      <c r="J920" s="149"/>
      <c r="K920" s="149"/>
      <c r="L920" s="149"/>
      <c r="M920" s="149"/>
      <c r="N920" s="149"/>
      <c r="O920" s="149"/>
      <c r="P920" s="149"/>
      <c r="Q920" s="149"/>
      <c r="R920" s="149"/>
      <c r="S920" s="149"/>
      <c r="T920" s="149"/>
      <c r="U920" s="149"/>
      <c r="V920" s="149"/>
      <c r="W920" s="149"/>
      <c r="X920" s="149"/>
      <c r="Y920" s="149"/>
      <c r="Z920" s="149"/>
    </row>
    <row r="921" spans="1:26" ht="13.5" customHeight="1">
      <c r="A921" s="149"/>
      <c r="B921" s="149"/>
      <c r="C921" s="149"/>
      <c r="D921" s="149"/>
      <c r="E921" s="149"/>
      <c r="F921" s="149"/>
      <c r="G921" s="149"/>
      <c r="H921" s="149"/>
      <c r="I921" s="149"/>
      <c r="J921" s="149"/>
      <c r="K921" s="149"/>
      <c r="L921" s="149"/>
      <c r="M921" s="149"/>
      <c r="N921" s="149"/>
      <c r="O921" s="149"/>
      <c r="P921" s="149"/>
      <c r="Q921" s="149"/>
      <c r="R921" s="149"/>
      <c r="S921" s="149"/>
      <c r="T921" s="149"/>
      <c r="U921" s="149"/>
      <c r="V921" s="149"/>
      <c r="W921" s="149"/>
      <c r="X921" s="149"/>
      <c r="Y921" s="149"/>
      <c r="Z921" s="149"/>
    </row>
    <row r="922" spans="1:26" ht="13.5" customHeight="1">
      <c r="A922" s="149"/>
      <c r="B922" s="149"/>
      <c r="C922" s="149"/>
      <c r="D922" s="149"/>
      <c r="E922" s="149"/>
      <c r="F922" s="149"/>
      <c r="G922" s="149"/>
      <c r="H922" s="149"/>
      <c r="I922" s="149"/>
      <c r="J922" s="149"/>
      <c r="K922" s="149"/>
      <c r="L922" s="149"/>
      <c r="M922" s="149"/>
      <c r="N922" s="149"/>
      <c r="O922" s="149"/>
      <c r="P922" s="149"/>
      <c r="Q922" s="149"/>
      <c r="R922" s="149"/>
      <c r="S922" s="149"/>
      <c r="T922" s="149"/>
      <c r="U922" s="149"/>
      <c r="V922" s="149"/>
      <c r="W922" s="149"/>
      <c r="X922" s="149"/>
      <c r="Y922" s="149"/>
      <c r="Z922" s="149"/>
    </row>
    <row r="923" spans="1:26" ht="13.5" customHeight="1">
      <c r="A923" s="149"/>
      <c r="B923" s="149"/>
      <c r="C923" s="149"/>
      <c r="D923" s="149"/>
      <c r="E923" s="149"/>
      <c r="F923" s="149"/>
      <c r="G923" s="149"/>
      <c r="H923" s="149"/>
      <c r="I923" s="149"/>
      <c r="J923" s="149"/>
      <c r="K923" s="149"/>
      <c r="L923" s="149"/>
      <c r="M923" s="149"/>
      <c r="N923" s="149"/>
      <c r="O923" s="149"/>
      <c r="P923" s="149"/>
      <c r="Q923" s="149"/>
      <c r="R923" s="149"/>
      <c r="S923" s="149"/>
      <c r="T923" s="149"/>
      <c r="U923" s="149"/>
      <c r="V923" s="149"/>
      <c r="W923" s="149"/>
      <c r="X923" s="149"/>
      <c r="Y923" s="149"/>
      <c r="Z923" s="149"/>
    </row>
    <row r="924" spans="1:26" ht="13.5" customHeight="1">
      <c r="A924" s="149"/>
      <c r="B924" s="149"/>
      <c r="C924" s="149"/>
      <c r="D924" s="149"/>
      <c r="E924" s="149"/>
      <c r="F924" s="149"/>
      <c r="G924" s="149"/>
      <c r="H924" s="149"/>
      <c r="I924" s="149"/>
      <c r="J924" s="149"/>
      <c r="K924" s="149"/>
      <c r="L924" s="149"/>
      <c r="M924" s="149"/>
      <c r="N924" s="149"/>
      <c r="O924" s="149"/>
      <c r="P924" s="149"/>
      <c r="Q924" s="149"/>
      <c r="R924" s="149"/>
      <c r="S924" s="149"/>
      <c r="T924" s="149"/>
      <c r="U924" s="149"/>
      <c r="V924" s="149"/>
      <c r="W924" s="149"/>
      <c r="X924" s="149"/>
      <c r="Y924" s="149"/>
      <c r="Z924" s="149"/>
    </row>
    <row r="925" spans="1:26" ht="13.5" customHeight="1">
      <c r="A925" s="149"/>
      <c r="B925" s="149"/>
      <c r="C925" s="149"/>
      <c r="D925" s="149"/>
      <c r="E925" s="149"/>
      <c r="F925" s="149"/>
      <c r="G925" s="149"/>
      <c r="H925" s="149"/>
      <c r="I925" s="149"/>
      <c r="J925" s="149"/>
      <c r="K925" s="149"/>
      <c r="L925" s="149"/>
      <c r="M925" s="149"/>
      <c r="N925" s="149"/>
      <c r="O925" s="149"/>
      <c r="P925" s="149"/>
      <c r="Q925" s="149"/>
      <c r="R925" s="149"/>
      <c r="S925" s="149"/>
      <c r="T925" s="149"/>
      <c r="U925" s="149"/>
      <c r="V925" s="149"/>
      <c r="W925" s="149"/>
      <c r="X925" s="149"/>
      <c r="Y925" s="149"/>
      <c r="Z925" s="149"/>
    </row>
    <row r="926" spans="1:26" ht="13.5" customHeight="1">
      <c r="A926" s="149"/>
      <c r="B926" s="149"/>
      <c r="C926" s="149"/>
      <c r="D926" s="149"/>
      <c r="E926" s="149"/>
      <c r="F926" s="149"/>
      <c r="G926" s="149"/>
      <c r="H926" s="149"/>
      <c r="I926" s="149"/>
      <c r="J926" s="149"/>
      <c r="K926" s="149"/>
      <c r="L926" s="149"/>
      <c r="M926" s="149"/>
      <c r="N926" s="149"/>
      <c r="O926" s="149"/>
      <c r="P926" s="149"/>
      <c r="Q926" s="149"/>
      <c r="R926" s="149"/>
      <c r="S926" s="149"/>
      <c r="T926" s="149"/>
      <c r="U926" s="149"/>
      <c r="V926" s="149"/>
      <c r="W926" s="149"/>
      <c r="X926" s="149"/>
      <c r="Y926" s="149"/>
      <c r="Z926" s="149"/>
    </row>
    <row r="927" spans="1:26" ht="13.5" customHeight="1">
      <c r="A927" s="149"/>
      <c r="B927" s="149"/>
      <c r="C927" s="149"/>
      <c r="D927" s="149"/>
      <c r="E927" s="149"/>
      <c r="F927" s="149"/>
      <c r="G927" s="149"/>
      <c r="H927" s="149"/>
      <c r="I927" s="149"/>
      <c r="J927" s="149"/>
      <c r="K927" s="149"/>
      <c r="L927" s="149"/>
      <c r="M927" s="149"/>
      <c r="N927" s="149"/>
      <c r="O927" s="149"/>
      <c r="P927" s="149"/>
      <c r="Q927" s="149"/>
      <c r="R927" s="149"/>
      <c r="S927" s="149"/>
      <c r="T927" s="149"/>
      <c r="U927" s="149"/>
      <c r="V927" s="149"/>
      <c r="W927" s="149"/>
      <c r="X927" s="149"/>
      <c r="Y927" s="149"/>
      <c r="Z927" s="149"/>
    </row>
    <row r="928" spans="1:26" ht="13.5" customHeight="1">
      <c r="A928" s="149"/>
      <c r="B928" s="149"/>
      <c r="C928" s="149"/>
      <c r="D928" s="149"/>
      <c r="E928" s="149"/>
      <c r="F928" s="149"/>
      <c r="G928" s="149"/>
      <c r="H928" s="149"/>
      <c r="I928" s="149"/>
      <c r="J928" s="149"/>
      <c r="K928" s="149"/>
      <c r="L928" s="149"/>
      <c r="M928" s="149"/>
      <c r="N928" s="149"/>
      <c r="O928" s="149"/>
      <c r="P928" s="149"/>
      <c r="Q928" s="149"/>
      <c r="R928" s="149"/>
      <c r="S928" s="149"/>
      <c r="T928" s="149"/>
      <c r="U928" s="149"/>
      <c r="V928" s="149"/>
      <c r="W928" s="149"/>
      <c r="X928" s="149"/>
      <c r="Y928" s="149"/>
      <c r="Z928" s="149"/>
    </row>
    <row r="929" spans="1:26" ht="13.5" customHeight="1">
      <c r="A929" s="149"/>
      <c r="B929" s="149"/>
      <c r="C929" s="149"/>
      <c r="D929" s="149"/>
      <c r="E929" s="149"/>
      <c r="F929" s="149"/>
      <c r="G929" s="149"/>
      <c r="H929" s="149"/>
      <c r="I929" s="149"/>
      <c r="J929" s="149"/>
      <c r="K929" s="149"/>
      <c r="L929" s="149"/>
      <c r="M929" s="149"/>
      <c r="N929" s="149"/>
      <c r="O929" s="149"/>
      <c r="P929" s="149"/>
      <c r="Q929" s="149"/>
      <c r="R929" s="149"/>
      <c r="S929" s="149"/>
      <c r="T929" s="149"/>
      <c r="U929" s="149"/>
      <c r="V929" s="149"/>
      <c r="W929" s="149"/>
      <c r="X929" s="149"/>
      <c r="Y929" s="149"/>
      <c r="Z929" s="149"/>
    </row>
    <row r="930" spans="1:26" ht="13.5" customHeight="1">
      <c r="A930" s="149"/>
      <c r="B930" s="149"/>
      <c r="C930" s="149"/>
      <c r="D930" s="149"/>
      <c r="E930" s="149"/>
      <c r="F930" s="149"/>
      <c r="G930" s="149"/>
      <c r="H930" s="149"/>
      <c r="I930" s="149"/>
      <c r="J930" s="149"/>
      <c r="K930" s="149"/>
      <c r="L930" s="149"/>
      <c r="M930" s="149"/>
      <c r="N930" s="149"/>
      <c r="O930" s="149"/>
      <c r="P930" s="149"/>
      <c r="Q930" s="149"/>
      <c r="R930" s="149"/>
      <c r="S930" s="149"/>
      <c r="T930" s="149"/>
      <c r="U930" s="149"/>
      <c r="V930" s="149"/>
      <c r="W930" s="149"/>
      <c r="X930" s="149"/>
      <c r="Y930" s="149"/>
      <c r="Z930" s="149"/>
    </row>
    <row r="931" spans="1:26" ht="13.5" customHeight="1">
      <c r="A931" s="149"/>
      <c r="B931" s="149"/>
      <c r="C931" s="149"/>
      <c r="D931" s="149"/>
      <c r="E931" s="149"/>
      <c r="F931" s="149"/>
      <c r="G931" s="149"/>
      <c r="H931" s="149"/>
      <c r="I931" s="149"/>
      <c r="J931" s="149"/>
      <c r="K931" s="149"/>
      <c r="L931" s="149"/>
      <c r="M931" s="149"/>
      <c r="N931" s="149"/>
      <c r="O931" s="149"/>
      <c r="P931" s="149"/>
      <c r="Q931" s="149"/>
      <c r="R931" s="149"/>
      <c r="S931" s="149"/>
      <c r="T931" s="149"/>
      <c r="U931" s="149"/>
      <c r="V931" s="149"/>
      <c r="W931" s="149"/>
      <c r="X931" s="149"/>
      <c r="Y931" s="149"/>
      <c r="Z931" s="149"/>
    </row>
    <row r="932" spans="1:26" ht="13.5" customHeight="1">
      <c r="A932" s="149"/>
      <c r="B932" s="149"/>
      <c r="C932" s="149"/>
      <c r="D932" s="149"/>
      <c r="E932" s="149"/>
      <c r="F932" s="149"/>
      <c r="G932" s="149"/>
      <c r="H932" s="149"/>
      <c r="I932" s="149"/>
      <c r="J932" s="149"/>
      <c r="K932" s="149"/>
      <c r="L932" s="149"/>
      <c r="M932" s="149"/>
      <c r="N932" s="149"/>
      <c r="O932" s="149"/>
      <c r="P932" s="149"/>
      <c r="Q932" s="149"/>
      <c r="R932" s="149"/>
      <c r="S932" s="149"/>
      <c r="T932" s="149"/>
      <c r="U932" s="149"/>
      <c r="V932" s="149"/>
      <c r="W932" s="149"/>
      <c r="X932" s="149"/>
      <c r="Y932" s="149"/>
      <c r="Z932" s="149"/>
    </row>
    <row r="933" spans="1:26" ht="13.5" customHeight="1">
      <c r="A933" s="149"/>
      <c r="B933" s="149"/>
      <c r="C933" s="149"/>
      <c r="D933" s="149"/>
      <c r="E933" s="149"/>
      <c r="F933" s="149"/>
      <c r="G933" s="149"/>
      <c r="H933" s="149"/>
      <c r="I933" s="149"/>
      <c r="J933" s="149"/>
      <c r="K933" s="149"/>
      <c r="L933" s="149"/>
      <c r="M933" s="149"/>
      <c r="N933" s="149"/>
      <c r="O933" s="149"/>
      <c r="P933" s="149"/>
      <c r="Q933" s="149"/>
      <c r="R933" s="149"/>
      <c r="S933" s="149"/>
      <c r="T933" s="149"/>
      <c r="U933" s="149"/>
      <c r="V933" s="149"/>
      <c r="W933" s="149"/>
      <c r="X933" s="149"/>
      <c r="Y933" s="149"/>
      <c r="Z933" s="149"/>
    </row>
    <row r="934" spans="1:26" ht="13.5" customHeight="1">
      <c r="A934" s="149"/>
      <c r="B934" s="149"/>
      <c r="C934" s="149"/>
      <c r="D934" s="149"/>
      <c r="E934" s="149"/>
      <c r="F934" s="149"/>
      <c r="G934" s="149"/>
      <c r="H934" s="149"/>
      <c r="I934" s="149"/>
      <c r="J934" s="149"/>
      <c r="K934" s="149"/>
      <c r="L934" s="149"/>
      <c r="M934" s="149"/>
      <c r="N934" s="149"/>
      <c r="O934" s="149"/>
      <c r="P934" s="149"/>
      <c r="Q934" s="149"/>
      <c r="R934" s="149"/>
      <c r="S934" s="149"/>
      <c r="T934" s="149"/>
      <c r="U934" s="149"/>
      <c r="V934" s="149"/>
      <c r="W934" s="149"/>
      <c r="X934" s="149"/>
      <c r="Y934" s="149"/>
      <c r="Z934" s="149"/>
    </row>
    <row r="935" spans="1:26" ht="13.5" customHeight="1">
      <c r="A935" s="149"/>
      <c r="B935" s="149"/>
      <c r="C935" s="149"/>
      <c r="D935" s="149"/>
      <c r="E935" s="149"/>
      <c r="F935" s="149"/>
      <c r="G935" s="149"/>
      <c r="H935" s="149"/>
      <c r="I935" s="149"/>
      <c r="J935" s="149"/>
      <c r="K935" s="149"/>
      <c r="L935" s="149"/>
      <c r="M935" s="149"/>
      <c r="N935" s="149"/>
      <c r="O935" s="149"/>
      <c r="P935" s="149"/>
      <c r="Q935" s="149"/>
      <c r="R935" s="149"/>
      <c r="S935" s="149"/>
      <c r="T935" s="149"/>
      <c r="U935" s="149"/>
      <c r="V935" s="149"/>
      <c r="W935" s="149"/>
      <c r="X935" s="149"/>
      <c r="Y935" s="149"/>
      <c r="Z935" s="149"/>
    </row>
    <row r="936" spans="1:26" ht="13.5" customHeight="1">
      <c r="A936" s="149"/>
      <c r="B936" s="149"/>
      <c r="C936" s="149"/>
      <c r="D936" s="149"/>
      <c r="E936" s="149"/>
      <c r="F936" s="149"/>
      <c r="G936" s="149"/>
      <c r="H936" s="149"/>
      <c r="I936" s="149"/>
      <c r="J936" s="149"/>
      <c r="K936" s="149"/>
      <c r="L936" s="149"/>
      <c r="M936" s="149"/>
      <c r="N936" s="149"/>
      <c r="O936" s="149"/>
      <c r="P936" s="149"/>
      <c r="Q936" s="149"/>
      <c r="R936" s="149"/>
      <c r="S936" s="149"/>
      <c r="T936" s="149"/>
      <c r="U936" s="149"/>
      <c r="V936" s="149"/>
      <c r="W936" s="149"/>
      <c r="X936" s="149"/>
      <c r="Y936" s="149"/>
      <c r="Z936" s="149"/>
    </row>
    <row r="937" spans="1:26" ht="13.5" customHeight="1">
      <c r="A937" s="149"/>
      <c r="B937" s="149"/>
      <c r="C937" s="149"/>
      <c r="D937" s="149"/>
      <c r="E937" s="149"/>
      <c r="F937" s="149"/>
      <c r="G937" s="149"/>
      <c r="H937" s="149"/>
      <c r="I937" s="149"/>
      <c r="J937" s="149"/>
      <c r="K937" s="149"/>
      <c r="L937" s="149"/>
      <c r="M937" s="149"/>
      <c r="N937" s="149"/>
      <c r="O937" s="149"/>
      <c r="P937" s="149"/>
      <c r="Q937" s="149"/>
      <c r="R937" s="149"/>
      <c r="S937" s="149"/>
      <c r="T937" s="149"/>
      <c r="U937" s="149"/>
      <c r="V937" s="149"/>
      <c r="W937" s="149"/>
      <c r="X937" s="149"/>
      <c r="Y937" s="149"/>
      <c r="Z937" s="149"/>
    </row>
    <row r="938" spans="1:26" ht="13.5" customHeight="1">
      <c r="A938" s="149"/>
      <c r="B938" s="149"/>
      <c r="C938" s="149"/>
      <c r="D938" s="149"/>
      <c r="E938" s="149"/>
      <c r="F938" s="149"/>
      <c r="G938" s="149"/>
      <c r="H938" s="149"/>
      <c r="I938" s="149"/>
      <c r="J938" s="149"/>
      <c r="K938" s="149"/>
      <c r="L938" s="149"/>
      <c r="M938" s="149"/>
      <c r="N938" s="149"/>
      <c r="O938" s="149"/>
      <c r="P938" s="149"/>
      <c r="Q938" s="149"/>
      <c r="R938" s="149"/>
      <c r="S938" s="149"/>
      <c r="T938" s="149"/>
      <c r="U938" s="149"/>
      <c r="V938" s="149"/>
      <c r="W938" s="149"/>
      <c r="X938" s="149"/>
      <c r="Y938" s="149"/>
      <c r="Z938" s="149"/>
    </row>
    <row r="939" spans="1:26" ht="13.5" customHeight="1">
      <c r="A939" s="149"/>
      <c r="B939" s="149"/>
      <c r="C939" s="149"/>
      <c r="D939" s="149"/>
      <c r="E939" s="149"/>
      <c r="F939" s="149"/>
      <c r="G939" s="149"/>
      <c r="H939" s="149"/>
      <c r="I939" s="149"/>
      <c r="J939" s="149"/>
      <c r="K939" s="149"/>
      <c r="L939" s="149"/>
      <c r="M939" s="149"/>
      <c r="N939" s="149"/>
      <c r="O939" s="149"/>
      <c r="P939" s="149"/>
      <c r="Q939" s="149"/>
      <c r="R939" s="149"/>
      <c r="S939" s="149"/>
      <c r="T939" s="149"/>
      <c r="U939" s="149"/>
      <c r="V939" s="149"/>
      <c r="W939" s="149"/>
      <c r="X939" s="149"/>
      <c r="Y939" s="149"/>
      <c r="Z939" s="149"/>
    </row>
    <row r="940" spans="1:26" ht="13.5" customHeight="1">
      <c r="A940" s="149"/>
      <c r="B940" s="149"/>
      <c r="C940" s="149"/>
      <c r="D940" s="149"/>
      <c r="E940" s="149"/>
      <c r="F940" s="149"/>
      <c r="G940" s="149"/>
      <c r="H940" s="149"/>
      <c r="I940" s="149"/>
      <c r="J940" s="149"/>
      <c r="K940" s="149"/>
      <c r="L940" s="149"/>
      <c r="M940" s="149"/>
      <c r="N940" s="149"/>
      <c r="O940" s="149"/>
      <c r="P940" s="149"/>
      <c r="Q940" s="149"/>
      <c r="R940" s="149"/>
      <c r="S940" s="149"/>
      <c r="T940" s="149"/>
      <c r="U940" s="149"/>
      <c r="V940" s="149"/>
      <c r="W940" s="149"/>
      <c r="X940" s="149"/>
      <c r="Y940" s="149"/>
      <c r="Z940" s="149"/>
    </row>
    <row r="941" spans="1:26" ht="13.5" customHeight="1">
      <c r="A941" s="149"/>
      <c r="B941" s="149"/>
      <c r="C941" s="149"/>
      <c r="D941" s="149"/>
      <c r="E941" s="149"/>
      <c r="F941" s="149"/>
      <c r="G941" s="149"/>
      <c r="H941" s="149"/>
      <c r="I941" s="149"/>
      <c r="J941" s="149"/>
      <c r="K941" s="149"/>
      <c r="L941" s="149"/>
      <c r="M941" s="149"/>
      <c r="N941" s="149"/>
      <c r="O941" s="149"/>
      <c r="P941" s="149"/>
      <c r="Q941" s="149"/>
      <c r="R941" s="149"/>
      <c r="S941" s="149"/>
      <c r="T941" s="149"/>
      <c r="U941" s="149"/>
      <c r="V941" s="149"/>
      <c r="W941" s="149"/>
      <c r="X941" s="149"/>
      <c r="Y941" s="149"/>
      <c r="Z941" s="149"/>
    </row>
    <row r="942" spans="1:26" ht="13.5" customHeight="1">
      <c r="A942" s="149"/>
      <c r="B942" s="149"/>
      <c r="C942" s="149"/>
      <c r="D942" s="149"/>
      <c r="E942" s="149"/>
      <c r="F942" s="149"/>
      <c r="G942" s="149"/>
      <c r="H942" s="149"/>
      <c r="I942" s="149"/>
      <c r="J942" s="149"/>
      <c r="K942" s="149"/>
      <c r="L942" s="149"/>
      <c r="M942" s="149"/>
      <c r="N942" s="149"/>
      <c r="O942" s="149"/>
      <c r="P942" s="149"/>
      <c r="Q942" s="149"/>
      <c r="R942" s="149"/>
      <c r="S942" s="149"/>
      <c r="T942" s="149"/>
      <c r="U942" s="149"/>
      <c r="V942" s="149"/>
      <c r="W942" s="149"/>
      <c r="X942" s="149"/>
      <c r="Y942" s="149"/>
      <c r="Z942" s="149"/>
    </row>
    <row r="943" spans="1:26" ht="13.5" customHeight="1">
      <c r="A943" s="149"/>
      <c r="B943" s="149"/>
      <c r="C943" s="149"/>
      <c r="D943" s="149"/>
      <c r="E943" s="149"/>
      <c r="F943" s="149"/>
      <c r="G943" s="149"/>
      <c r="H943" s="149"/>
      <c r="I943" s="149"/>
      <c r="J943" s="149"/>
      <c r="K943" s="149"/>
      <c r="L943" s="149"/>
      <c r="M943" s="149"/>
      <c r="N943" s="149"/>
      <c r="O943" s="149"/>
      <c r="P943" s="149"/>
      <c r="Q943" s="149"/>
      <c r="R943" s="149"/>
      <c r="S943" s="149"/>
      <c r="T943" s="149"/>
      <c r="U943" s="149"/>
      <c r="V943" s="149"/>
      <c r="W943" s="149"/>
      <c r="X943" s="149"/>
      <c r="Y943" s="149"/>
      <c r="Z943" s="149"/>
    </row>
    <row r="944" spans="1:26" ht="13.5" customHeight="1">
      <c r="A944" s="149"/>
      <c r="B944" s="149"/>
      <c r="C944" s="149"/>
      <c r="D944" s="149"/>
      <c r="E944" s="149"/>
      <c r="F944" s="149"/>
      <c r="G944" s="149"/>
      <c r="H944" s="149"/>
      <c r="I944" s="149"/>
      <c r="J944" s="149"/>
      <c r="K944" s="149"/>
      <c r="L944" s="149"/>
      <c r="M944" s="149"/>
      <c r="N944" s="149"/>
      <c r="O944" s="149"/>
      <c r="P944" s="149"/>
      <c r="Q944" s="149"/>
      <c r="R944" s="149"/>
      <c r="S944" s="149"/>
      <c r="T944" s="149"/>
      <c r="U944" s="149"/>
      <c r="V944" s="149"/>
      <c r="W944" s="149"/>
      <c r="X944" s="149"/>
      <c r="Y944" s="149"/>
      <c r="Z944" s="149"/>
    </row>
    <row r="945" spans="1:26" ht="13.5" customHeight="1">
      <c r="A945" s="149"/>
      <c r="B945" s="149"/>
      <c r="C945" s="149"/>
      <c r="D945" s="149"/>
      <c r="E945" s="149"/>
      <c r="F945" s="149"/>
      <c r="G945" s="149"/>
      <c r="H945" s="149"/>
      <c r="I945" s="149"/>
      <c r="J945" s="149"/>
      <c r="K945" s="149"/>
      <c r="L945" s="149"/>
      <c r="M945" s="149"/>
      <c r="N945" s="149"/>
      <c r="O945" s="149"/>
      <c r="P945" s="149"/>
      <c r="Q945" s="149"/>
      <c r="R945" s="149"/>
      <c r="S945" s="149"/>
      <c r="T945" s="149"/>
      <c r="U945" s="149"/>
      <c r="V945" s="149"/>
      <c r="W945" s="149"/>
      <c r="X945" s="149"/>
      <c r="Y945" s="149"/>
      <c r="Z945" s="149"/>
    </row>
    <row r="946" spans="1:26" ht="13.5" customHeight="1">
      <c r="A946" s="149"/>
      <c r="B946" s="149"/>
      <c r="C946" s="149"/>
      <c r="D946" s="149"/>
      <c r="E946" s="149"/>
      <c r="F946" s="149"/>
      <c r="G946" s="149"/>
      <c r="H946" s="149"/>
      <c r="I946" s="149"/>
      <c r="J946" s="149"/>
      <c r="K946" s="149"/>
      <c r="L946" s="149"/>
      <c r="M946" s="149"/>
      <c r="N946" s="149"/>
      <c r="O946" s="149"/>
      <c r="P946" s="149"/>
      <c r="Q946" s="149"/>
      <c r="R946" s="149"/>
      <c r="S946" s="149"/>
      <c r="T946" s="149"/>
      <c r="U946" s="149"/>
      <c r="V946" s="149"/>
      <c r="W946" s="149"/>
      <c r="X946" s="149"/>
      <c r="Y946" s="149"/>
      <c r="Z946" s="149"/>
    </row>
    <row r="947" spans="1:26" ht="13.5" customHeight="1">
      <c r="A947" s="149"/>
      <c r="B947" s="149"/>
      <c r="C947" s="149"/>
      <c r="D947" s="149"/>
      <c r="E947" s="149"/>
      <c r="F947" s="149"/>
      <c r="G947" s="149"/>
      <c r="H947" s="149"/>
      <c r="I947" s="149"/>
      <c r="J947" s="149"/>
      <c r="K947" s="149"/>
      <c r="L947" s="149"/>
      <c r="M947" s="149"/>
      <c r="N947" s="149"/>
      <c r="O947" s="149"/>
      <c r="P947" s="149"/>
      <c r="Q947" s="149"/>
      <c r="R947" s="149"/>
      <c r="S947" s="149"/>
      <c r="T947" s="149"/>
      <c r="U947" s="149"/>
      <c r="V947" s="149"/>
      <c r="W947" s="149"/>
      <c r="X947" s="149"/>
      <c r="Y947" s="149"/>
      <c r="Z947" s="149"/>
    </row>
    <row r="948" spans="1:26" ht="13.5" customHeight="1">
      <c r="A948" s="149"/>
      <c r="B948" s="149"/>
      <c r="C948" s="149"/>
      <c r="D948" s="149"/>
      <c r="E948" s="149"/>
      <c r="F948" s="149"/>
      <c r="G948" s="149"/>
      <c r="H948" s="149"/>
      <c r="I948" s="149"/>
      <c r="J948" s="149"/>
      <c r="K948" s="149"/>
      <c r="L948" s="149"/>
      <c r="M948" s="149"/>
      <c r="N948" s="149"/>
      <c r="O948" s="149"/>
      <c r="P948" s="149"/>
      <c r="Q948" s="149"/>
      <c r="R948" s="149"/>
      <c r="S948" s="149"/>
      <c r="T948" s="149"/>
      <c r="U948" s="149"/>
      <c r="V948" s="149"/>
      <c r="W948" s="149"/>
      <c r="X948" s="149"/>
      <c r="Y948" s="149"/>
      <c r="Z948" s="149"/>
    </row>
    <row r="949" spans="1:26" ht="13.5" customHeight="1">
      <c r="A949" s="149"/>
      <c r="B949" s="149"/>
      <c r="C949" s="149"/>
      <c r="D949" s="149"/>
      <c r="E949" s="149"/>
      <c r="F949" s="149"/>
      <c r="G949" s="149"/>
      <c r="H949" s="149"/>
      <c r="I949" s="149"/>
      <c r="J949" s="149"/>
      <c r="K949" s="149"/>
      <c r="L949" s="149"/>
      <c r="M949" s="149"/>
      <c r="N949" s="149"/>
      <c r="O949" s="149"/>
      <c r="P949" s="149"/>
      <c r="Q949" s="149"/>
      <c r="R949" s="149"/>
      <c r="S949" s="149"/>
      <c r="T949" s="149"/>
      <c r="U949" s="149"/>
      <c r="V949" s="149"/>
      <c r="W949" s="149"/>
      <c r="X949" s="149"/>
      <c r="Y949" s="149"/>
      <c r="Z949" s="149"/>
    </row>
    <row r="950" spans="1:26" ht="13.5" customHeight="1">
      <c r="A950" s="149"/>
      <c r="B950" s="149"/>
      <c r="C950" s="149"/>
      <c r="D950" s="149"/>
      <c r="E950" s="149"/>
      <c r="F950" s="149"/>
      <c r="G950" s="149"/>
      <c r="H950" s="149"/>
      <c r="I950" s="149"/>
      <c r="J950" s="149"/>
      <c r="K950" s="149"/>
      <c r="L950" s="149"/>
      <c r="M950" s="149"/>
      <c r="N950" s="149"/>
      <c r="O950" s="149"/>
      <c r="P950" s="149"/>
      <c r="Q950" s="149"/>
      <c r="R950" s="149"/>
      <c r="S950" s="149"/>
      <c r="T950" s="149"/>
      <c r="U950" s="149"/>
      <c r="V950" s="149"/>
      <c r="W950" s="149"/>
      <c r="X950" s="149"/>
      <c r="Y950" s="149"/>
      <c r="Z950" s="149"/>
    </row>
    <row r="951" spans="1:26" ht="13.5" customHeight="1">
      <c r="A951" s="149"/>
      <c r="B951" s="149"/>
      <c r="C951" s="149"/>
      <c r="D951" s="149"/>
      <c r="E951" s="149"/>
      <c r="F951" s="149"/>
      <c r="G951" s="149"/>
      <c r="H951" s="149"/>
      <c r="I951" s="149"/>
      <c r="J951" s="149"/>
      <c r="K951" s="149"/>
      <c r="L951" s="149"/>
      <c r="M951" s="149"/>
      <c r="N951" s="149"/>
      <c r="O951" s="149"/>
      <c r="P951" s="149"/>
      <c r="Q951" s="149"/>
      <c r="R951" s="149"/>
      <c r="S951" s="149"/>
      <c r="T951" s="149"/>
      <c r="U951" s="149"/>
      <c r="V951" s="149"/>
      <c r="W951" s="149"/>
      <c r="X951" s="149"/>
      <c r="Y951" s="149"/>
      <c r="Z951" s="149"/>
    </row>
    <row r="952" spans="1:26" ht="13.5" customHeight="1">
      <c r="A952" s="149"/>
      <c r="B952" s="149"/>
      <c r="C952" s="149"/>
      <c r="D952" s="149"/>
      <c r="E952" s="149"/>
      <c r="F952" s="149"/>
      <c r="G952" s="149"/>
      <c r="H952" s="149"/>
      <c r="I952" s="149"/>
      <c r="J952" s="149"/>
      <c r="K952" s="149"/>
      <c r="L952" s="149"/>
      <c r="M952" s="149"/>
      <c r="N952" s="149"/>
      <c r="O952" s="149"/>
      <c r="P952" s="149"/>
      <c r="Q952" s="149"/>
      <c r="R952" s="149"/>
      <c r="S952" s="149"/>
      <c r="T952" s="149"/>
      <c r="U952" s="149"/>
      <c r="V952" s="149"/>
      <c r="W952" s="149"/>
      <c r="X952" s="149"/>
      <c r="Y952" s="149"/>
      <c r="Z952" s="149"/>
    </row>
    <row r="953" spans="1:26" ht="13.5" customHeight="1">
      <c r="A953" s="149"/>
      <c r="B953" s="149"/>
      <c r="C953" s="149"/>
      <c r="D953" s="149"/>
      <c r="E953" s="149"/>
      <c r="F953" s="149"/>
      <c r="G953" s="149"/>
      <c r="H953" s="149"/>
      <c r="I953" s="149"/>
      <c r="J953" s="149"/>
      <c r="K953" s="149"/>
      <c r="L953" s="149"/>
      <c r="M953" s="149"/>
      <c r="N953" s="149"/>
      <c r="O953" s="149"/>
      <c r="P953" s="149"/>
      <c r="Q953" s="149"/>
      <c r="R953" s="149"/>
      <c r="S953" s="149"/>
      <c r="T953" s="149"/>
      <c r="U953" s="149"/>
      <c r="V953" s="149"/>
      <c r="W953" s="149"/>
      <c r="X953" s="149"/>
      <c r="Y953" s="149"/>
      <c r="Z953" s="149"/>
    </row>
    <row r="954" spans="1:26" ht="13.5" customHeight="1">
      <c r="A954" s="149"/>
      <c r="B954" s="149"/>
      <c r="C954" s="149"/>
      <c r="D954" s="149"/>
      <c r="E954" s="149"/>
      <c r="F954" s="149"/>
      <c r="G954" s="149"/>
      <c r="H954" s="149"/>
      <c r="I954" s="149"/>
      <c r="J954" s="149"/>
      <c r="K954" s="149"/>
      <c r="L954" s="149"/>
      <c r="M954" s="149"/>
      <c r="N954" s="149"/>
      <c r="O954" s="149"/>
      <c r="P954" s="149"/>
      <c r="Q954" s="149"/>
      <c r="R954" s="149"/>
      <c r="S954" s="149"/>
      <c r="T954" s="149"/>
      <c r="U954" s="149"/>
      <c r="V954" s="149"/>
      <c r="W954" s="149"/>
      <c r="X954" s="149"/>
      <c r="Y954" s="149"/>
      <c r="Z954" s="149"/>
    </row>
    <row r="955" spans="1:26" ht="13.5" customHeight="1">
      <c r="A955" s="149"/>
      <c r="B955" s="149"/>
      <c r="C955" s="149"/>
      <c r="D955" s="149"/>
      <c r="E955" s="149"/>
      <c r="F955" s="149"/>
      <c r="G955" s="149"/>
      <c r="H955" s="149"/>
      <c r="I955" s="149"/>
      <c r="J955" s="149"/>
      <c r="K955" s="149"/>
      <c r="L955" s="149"/>
      <c r="M955" s="149"/>
      <c r="N955" s="149"/>
      <c r="O955" s="149"/>
      <c r="P955" s="149"/>
      <c r="Q955" s="149"/>
      <c r="R955" s="149"/>
      <c r="S955" s="149"/>
      <c r="T955" s="149"/>
      <c r="U955" s="149"/>
      <c r="V955" s="149"/>
      <c r="W955" s="149"/>
      <c r="X955" s="149"/>
      <c r="Y955" s="149"/>
      <c r="Z955" s="149"/>
    </row>
    <row r="956" spans="1:26" ht="13.5" customHeight="1">
      <c r="A956" s="149"/>
      <c r="B956" s="149"/>
      <c r="C956" s="149"/>
      <c r="D956" s="149"/>
      <c r="E956" s="149"/>
      <c r="F956" s="149"/>
      <c r="G956" s="149"/>
      <c r="H956" s="149"/>
      <c r="I956" s="149"/>
      <c r="J956" s="149"/>
      <c r="K956" s="149"/>
      <c r="L956" s="149"/>
      <c r="M956" s="149"/>
      <c r="N956" s="149"/>
      <c r="O956" s="149"/>
      <c r="P956" s="149"/>
      <c r="Q956" s="149"/>
      <c r="R956" s="149"/>
      <c r="S956" s="149"/>
      <c r="T956" s="149"/>
      <c r="U956" s="149"/>
      <c r="V956" s="149"/>
      <c r="W956" s="149"/>
      <c r="X956" s="149"/>
      <c r="Y956" s="149"/>
      <c r="Z956" s="149"/>
    </row>
    <row r="957" spans="1:26" ht="13.5" customHeight="1">
      <c r="A957" s="149"/>
      <c r="B957" s="149"/>
      <c r="C957" s="149"/>
      <c r="D957" s="149"/>
      <c r="E957" s="149"/>
      <c r="F957" s="149"/>
      <c r="G957" s="149"/>
      <c r="H957" s="149"/>
      <c r="I957" s="149"/>
      <c r="J957" s="149"/>
      <c r="K957" s="149"/>
      <c r="L957" s="149"/>
      <c r="M957" s="149"/>
      <c r="N957" s="149"/>
      <c r="O957" s="149"/>
      <c r="P957" s="149"/>
      <c r="Q957" s="149"/>
      <c r="R957" s="149"/>
      <c r="S957" s="149"/>
      <c r="T957" s="149"/>
      <c r="U957" s="149"/>
      <c r="V957" s="149"/>
      <c r="W957" s="149"/>
      <c r="X957" s="149"/>
      <c r="Y957" s="149"/>
      <c r="Z957" s="149"/>
    </row>
    <row r="958" spans="1:26" ht="13.5" customHeight="1">
      <c r="A958" s="149"/>
      <c r="B958" s="149"/>
      <c r="C958" s="149"/>
      <c r="D958" s="149"/>
      <c r="E958" s="149"/>
      <c r="F958" s="149"/>
      <c r="G958" s="149"/>
      <c r="H958" s="149"/>
      <c r="I958" s="149"/>
      <c r="J958" s="149"/>
      <c r="K958" s="149"/>
      <c r="L958" s="149"/>
      <c r="M958" s="149"/>
      <c r="N958" s="149"/>
      <c r="O958" s="149"/>
      <c r="P958" s="149"/>
      <c r="Q958" s="149"/>
      <c r="R958" s="149"/>
      <c r="S958" s="149"/>
      <c r="T958" s="149"/>
      <c r="U958" s="149"/>
      <c r="V958" s="149"/>
      <c r="W958" s="149"/>
      <c r="X958" s="149"/>
      <c r="Y958" s="149"/>
      <c r="Z958" s="149"/>
    </row>
    <row r="959" spans="1:26" ht="13.5" customHeight="1">
      <c r="A959" s="149"/>
      <c r="B959" s="149"/>
      <c r="C959" s="149"/>
      <c r="D959" s="149"/>
      <c r="E959" s="149"/>
      <c r="F959" s="149"/>
      <c r="G959" s="149"/>
      <c r="H959" s="149"/>
      <c r="I959" s="149"/>
      <c r="J959" s="149"/>
      <c r="K959" s="149"/>
      <c r="L959" s="149"/>
      <c r="M959" s="149"/>
      <c r="N959" s="149"/>
      <c r="O959" s="149"/>
      <c r="P959" s="149"/>
      <c r="Q959" s="149"/>
      <c r="R959" s="149"/>
      <c r="S959" s="149"/>
      <c r="T959" s="149"/>
      <c r="U959" s="149"/>
      <c r="V959" s="149"/>
      <c r="W959" s="149"/>
      <c r="X959" s="149"/>
      <c r="Y959" s="149"/>
      <c r="Z959" s="149"/>
    </row>
    <row r="960" spans="1:26" ht="13.5" customHeight="1">
      <c r="A960" s="149"/>
      <c r="B960" s="149"/>
      <c r="C960" s="149"/>
      <c r="D960" s="149"/>
      <c r="E960" s="149"/>
      <c r="F960" s="149"/>
      <c r="G960" s="149"/>
      <c r="H960" s="149"/>
      <c r="I960" s="149"/>
      <c r="J960" s="149"/>
      <c r="K960" s="149"/>
      <c r="L960" s="149"/>
      <c r="M960" s="149"/>
      <c r="N960" s="149"/>
      <c r="O960" s="149"/>
      <c r="P960" s="149"/>
      <c r="Q960" s="149"/>
      <c r="R960" s="149"/>
      <c r="S960" s="149"/>
      <c r="T960" s="149"/>
      <c r="U960" s="149"/>
      <c r="V960" s="149"/>
      <c r="W960" s="149"/>
      <c r="X960" s="149"/>
      <c r="Y960" s="149"/>
      <c r="Z960" s="149"/>
    </row>
    <row r="961" spans="1:26" ht="13.5" customHeight="1">
      <c r="A961" s="149"/>
      <c r="B961" s="149"/>
      <c r="C961" s="149"/>
      <c r="D961" s="149"/>
      <c r="E961" s="149"/>
      <c r="F961" s="149"/>
      <c r="G961" s="149"/>
      <c r="H961" s="149"/>
      <c r="I961" s="149"/>
      <c r="J961" s="149"/>
      <c r="K961" s="149"/>
      <c r="L961" s="149"/>
      <c r="M961" s="149"/>
      <c r="N961" s="149"/>
      <c r="O961" s="149"/>
      <c r="P961" s="149"/>
      <c r="Q961" s="149"/>
      <c r="R961" s="149"/>
      <c r="S961" s="149"/>
      <c r="T961" s="149"/>
      <c r="U961" s="149"/>
      <c r="V961" s="149"/>
      <c r="W961" s="149"/>
      <c r="X961" s="149"/>
      <c r="Y961" s="149"/>
      <c r="Z961" s="149"/>
    </row>
    <row r="962" spans="1:26" ht="13.5" customHeight="1">
      <c r="A962" s="149"/>
      <c r="B962" s="149"/>
      <c r="C962" s="149"/>
      <c r="D962" s="149"/>
      <c r="E962" s="149"/>
      <c r="F962" s="149"/>
      <c r="G962" s="149"/>
      <c r="H962" s="149"/>
      <c r="I962" s="149"/>
      <c r="J962" s="149"/>
      <c r="K962" s="149"/>
      <c r="L962" s="149"/>
      <c r="M962" s="149"/>
      <c r="N962" s="149"/>
      <c r="O962" s="149"/>
      <c r="P962" s="149"/>
      <c r="Q962" s="149"/>
      <c r="R962" s="149"/>
      <c r="S962" s="149"/>
      <c r="T962" s="149"/>
      <c r="U962" s="149"/>
      <c r="V962" s="149"/>
      <c r="W962" s="149"/>
      <c r="X962" s="149"/>
      <c r="Y962" s="149"/>
      <c r="Z962" s="149"/>
    </row>
    <row r="963" spans="1:26" ht="13.5" customHeight="1">
      <c r="A963" s="149"/>
      <c r="B963" s="149"/>
      <c r="C963" s="149"/>
      <c r="D963" s="149"/>
      <c r="E963" s="149"/>
      <c r="F963" s="149"/>
      <c r="G963" s="149"/>
      <c r="H963" s="149"/>
      <c r="I963" s="149"/>
      <c r="J963" s="149"/>
      <c r="K963" s="149"/>
      <c r="L963" s="149"/>
      <c r="M963" s="149"/>
      <c r="N963" s="149"/>
      <c r="O963" s="149"/>
      <c r="P963" s="149"/>
      <c r="Q963" s="149"/>
      <c r="R963" s="149"/>
      <c r="S963" s="149"/>
      <c r="T963" s="149"/>
      <c r="U963" s="149"/>
      <c r="V963" s="149"/>
      <c r="W963" s="149"/>
      <c r="X963" s="149"/>
      <c r="Y963" s="149"/>
      <c r="Z963" s="149"/>
    </row>
    <row r="964" spans="1:26" ht="13.5" customHeight="1">
      <c r="A964" s="149"/>
      <c r="B964" s="149"/>
      <c r="C964" s="149"/>
      <c r="D964" s="149"/>
      <c r="E964" s="149"/>
      <c r="F964" s="149"/>
      <c r="G964" s="149"/>
      <c r="H964" s="149"/>
      <c r="I964" s="149"/>
      <c r="J964" s="149"/>
      <c r="K964" s="149"/>
      <c r="L964" s="149"/>
      <c r="M964" s="149"/>
      <c r="N964" s="149"/>
      <c r="O964" s="149"/>
      <c r="P964" s="149"/>
      <c r="Q964" s="149"/>
      <c r="R964" s="149"/>
      <c r="S964" s="149"/>
      <c r="T964" s="149"/>
      <c r="U964" s="149"/>
      <c r="V964" s="149"/>
      <c r="W964" s="149"/>
      <c r="X964" s="149"/>
      <c r="Y964" s="149"/>
      <c r="Z964" s="149"/>
    </row>
    <row r="965" spans="1:26" ht="13.5" customHeight="1">
      <c r="A965" s="149"/>
      <c r="B965" s="149"/>
      <c r="C965" s="149"/>
      <c r="D965" s="149"/>
      <c r="E965" s="149"/>
      <c r="F965" s="149"/>
      <c r="G965" s="149"/>
      <c r="H965" s="149"/>
      <c r="I965" s="149"/>
      <c r="J965" s="149"/>
      <c r="K965" s="149"/>
      <c r="L965" s="149"/>
      <c r="M965" s="149"/>
      <c r="N965" s="149"/>
      <c r="O965" s="149"/>
      <c r="P965" s="149"/>
      <c r="Q965" s="149"/>
      <c r="R965" s="149"/>
      <c r="S965" s="149"/>
      <c r="T965" s="149"/>
      <c r="U965" s="149"/>
      <c r="V965" s="149"/>
      <c r="W965" s="149"/>
      <c r="X965" s="149"/>
      <c r="Y965" s="149"/>
      <c r="Z965" s="149"/>
    </row>
    <row r="966" spans="1:26" ht="13.5" customHeight="1">
      <c r="A966" s="149"/>
      <c r="B966" s="149"/>
      <c r="C966" s="149"/>
      <c r="D966" s="149"/>
      <c r="E966" s="149"/>
      <c r="F966" s="149"/>
      <c r="G966" s="149"/>
      <c r="H966" s="149"/>
      <c r="I966" s="149"/>
      <c r="J966" s="149"/>
      <c r="K966" s="149"/>
      <c r="L966" s="149"/>
      <c r="M966" s="149"/>
      <c r="N966" s="149"/>
      <c r="O966" s="149"/>
      <c r="P966" s="149"/>
      <c r="Q966" s="149"/>
      <c r="R966" s="149"/>
      <c r="S966" s="149"/>
      <c r="T966" s="149"/>
      <c r="U966" s="149"/>
      <c r="V966" s="149"/>
      <c r="W966" s="149"/>
      <c r="X966" s="149"/>
      <c r="Y966" s="149"/>
      <c r="Z966" s="149"/>
    </row>
    <row r="967" spans="1:26" ht="13.5" customHeight="1">
      <c r="A967" s="149"/>
      <c r="B967" s="149"/>
      <c r="C967" s="149"/>
      <c r="D967" s="149"/>
      <c r="E967" s="149"/>
      <c r="F967" s="149"/>
      <c r="G967" s="149"/>
      <c r="H967" s="149"/>
      <c r="I967" s="149"/>
      <c r="J967" s="149"/>
      <c r="K967" s="149"/>
      <c r="L967" s="149"/>
      <c r="M967" s="149"/>
      <c r="N967" s="149"/>
      <c r="O967" s="149"/>
      <c r="P967" s="149"/>
      <c r="Q967" s="149"/>
      <c r="R967" s="149"/>
      <c r="S967" s="149"/>
      <c r="T967" s="149"/>
      <c r="U967" s="149"/>
      <c r="V967" s="149"/>
      <c r="W967" s="149"/>
      <c r="X967" s="149"/>
      <c r="Y967" s="149"/>
      <c r="Z967" s="149"/>
    </row>
    <row r="968" spans="1:26" ht="13.5" customHeight="1">
      <c r="A968" s="149"/>
      <c r="B968" s="149"/>
      <c r="C968" s="149"/>
      <c r="D968" s="149"/>
      <c r="E968" s="149"/>
      <c r="F968" s="149"/>
      <c r="G968" s="149"/>
      <c r="H968" s="149"/>
      <c r="I968" s="149"/>
      <c r="J968" s="149"/>
      <c r="K968" s="149"/>
      <c r="L968" s="149"/>
      <c r="M968" s="149"/>
      <c r="N968" s="149"/>
      <c r="O968" s="149"/>
      <c r="P968" s="149"/>
      <c r="Q968" s="149"/>
      <c r="R968" s="149"/>
      <c r="S968" s="149"/>
      <c r="T968" s="149"/>
      <c r="U968" s="149"/>
      <c r="V968" s="149"/>
      <c r="W968" s="149"/>
      <c r="X968" s="149"/>
      <c r="Y968" s="149"/>
      <c r="Z968" s="149"/>
    </row>
    <row r="969" spans="1:26" ht="13.5" customHeight="1">
      <c r="A969" s="149"/>
      <c r="B969" s="149"/>
      <c r="C969" s="149"/>
      <c r="D969" s="149"/>
      <c r="E969" s="149"/>
      <c r="F969" s="149"/>
      <c r="G969" s="149"/>
      <c r="H969" s="149"/>
      <c r="I969" s="149"/>
      <c r="J969" s="149"/>
      <c r="K969" s="149"/>
      <c r="L969" s="149"/>
      <c r="M969" s="149"/>
      <c r="N969" s="149"/>
      <c r="O969" s="149"/>
      <c r="P969" s="149"/>
      <c r="Q969" s="149"/>
      <c r="R969" s="149"/>
      <c r="S969" s="149"/>
      <c r="T969" s="149"/>
      <c r="U969" s="149"/>
      <c r="V969" s="149"/>
      <c r="W969" s="149"/>
      <c r="X969" s="149"/>
      <c r="Y969" s="149"/>
      <c r="Z969" s="149"/>
    </row>
    <row r="970" spans="1:26" ht="13.5" customHeight="1">
      <c r="A970" s="149"/>
      <c r="B970" s="149"/>
      <c r="C970" s="149"/>
      <c r="D970" s="149"/>
      <c r="E970" s="149"/>
      <c r="F970" s="149"/>
      <c r="G970" s="149"/>
      <c r="H970" s="149"/>
      <c r="I970" s="149"/>
      <c r="J970" s="149"/>
      <c r="K970" s="149"/>
      <c r="L970" s="149"/>
      <c r="M970" s="149"/>
      <c r="N970" s="149"/>
      <c r="O970" s="149"/>
      <c r="P970" s="149"/>
      <c r="Q970" s="149"/>
      <c r="R970" s="149"/>
      <c r="S970" s="149"/>
      <c r="T970" s="149"/>
      <c r="U970" s="149"/>
      <c r="V970" s="149"/>
      <c r="W970" s="149"/>
      <c r="X970" s="149"/>
      <c r="Y970" s="149"/>
      <c r="Z970" s="149"/>
    </row>
    <row r="971" spans="1:26" ht="13.5" customHeight="1">
      <c r="A971" s="149"/>
      <c r="B971" s="149"/>
      <c r="C971" s="149"/>
      <c r="D971" s="149"/>
      <c r="E971" s="149"/>
      <c r="F971" s="149"/>
      <c r="G971" s="149"/>
      <c r="H971" s="149"/>
      <c r="I971" s="149"/>
      <c r="J971" s="149"/>
      <c r="K971" s="149"/>
      <c r="L971" s="149"/>
      <c r="M971" s="149"/>
      <c r="N971" s="149"/>
      <c r="O971" s="149"/>
      <c r="P971" s="149"/>
      <c r="Q971" s="149"/>
      <c r="R971" s="149"/>
      <c r="S971" s="149"/>
      <c r="T971" s="149"/>
      <c r="U971" s="149"/>
      <c r="V971" s="149"/>
      <c r="W971" s="149"/>
      <c r="X971" s="149"/>
      <c r="Y971" s="149"/>
      <c r="Z971" s="149"/>
    </row>
    <row r="972" spans="1:26" ht="13.5" customHeight="1">
      <c r="A972" s="149"/>
      <c r="B972" s="149"/>
      <c r="C972" s="149"/>
      <c r="D972" s="149"/>
      <c r="E972" s="149"/>
      <c r="F972" s="149"/>
      <c r="G972" s="149"/>
      <c r="H972" s="149"/>
      <c r="I972" s="149"/>
      <c r="J972" s="149"/>
      <c r="K972" s="149"/>
      <c r="L972" s="149"/>
      <c r="M972" s="149"/>
      <c r="N972" s="149"/>
      <c r="O972" s="149"/>
      <c r="P972" s="149"/>
      <c r="Q972" s="149"/>
      <c r="R972" s="149"/>
      <c r="S972" s="149"/>
      <c r="T972" s="149"/>
      <c r="U972" s="149"/>
      <c r="V972" s="149"/>
      <c r="W972" s="149"/>
      <c r="X972" s="149"/>
      <c r="Y972" s="149"/>
      <c r="Z972" s="149"/>
    </row>
    <row r="973" spans="1:26" ht="13.5" customHeight="1">
      <c r="A973" s="149"/>
      <c r="B973" s="149"/>
      <c r="C973" s="149"/>
      <c r="D973" s="149"/>
      <c r="E973" s="149"/>
      <c r="F973" s="149"/>
      <c r="G973" s="149"/>
      <c r="H973" s="149"/>
      <c r="I973" s="149"/>
      <c r="J973" s="149"/>
      <c r="K973" s="149"/>
      <c r="L973" s="149"/>
      <c r="M973" s="149"/>
      <c r="N973" s="149"/>
      <c r="O973" s="149"/>
      <c r="P973" s="149"/>
      <c r="Q973" s="149"/>
      <c r="R973" s="149"/>
      <c r="S973" s="149"/>
      <c r="T973" s="149"/>
      <c r="U973" s="149"/>
      <c r="V973" s="149"/>
      <c r="W973" s="149"/>
      <c r="X973" s="149"/>
      <c r="Y973" s="149"/>
      <c r="Z973" s="149"/>
    </row>
    <row r="974" spans="1:26" ht="13.5" customHeight="1">
      <c r="A974" s="149"/>
      <c r="B974" s="149"/>
      <c r="C974" s="149"/>
      <c r="D974" s="149"/>
      <c r="E974" s="149"/>
      <c r="F974" s="149"/>
      <c r="G974" s="149"/>
      <c r="H974" s="149"/>
      <c r="I974" s="149"/>
      <c r="J974" s="149"/>
      <c r="K974" s="149"/>
      <c r="L974" s="149"/>
      <c r="M974" s="149"/>
      <c r="N974" s="149"/>
      <c r="O974" s="149"/>
      <c r="P974" s="149"/>
      <c r="Q974" s="149"/>
      <c r="R974" s="149"/>
      <c r="S974" s="149"/>
      <c r="T974" s="149"/>
      <c r="U974" s="149"/>
      <c r="V974" s="149"/>
      <c r="W974" s="149"/>
      <c r="X974" s="149"/>
      <c r="Y974" s="149"/>
      <c r="Z974" s="149"/>
    </row>
    <row r="975" spans="1:26" ht="13.5" customHeight="1">
      <c r="A975" s="149"/>
      <c r="B975" s="149"/>
      <c r="C975" s="149"/>
      <c r="D975" s="149"/>
      <c r="E975" s="149"/>
      <c r="F975" s="149"/>
      <c r="G975" s="149"/>
      <c r="H975" s="149"/>
      <c r="I975" s="149"/>
      <c r="J975" s="149"/>
      <c r="K975" s="149"/>
      <c r="L975" s="149"/>
      <c r="M975" s="149"/>
      <c r="N975" s="149"/>
      <c r="O975" s="149"/>
      <c r="P975" s="149"/>
      <c r="Q975" s="149"/>
      <c r="R975" s="149"/>
      <c r="S975" s="149"/>
      <c r="T975" s="149"/>
      <c r="U975" s="149"/>
      <c r="V975" s="149"/>
      <c r="W975" s="149"/>
      <c r="X975" s="149"/>
      <c r="Y975" s="149"/>
      <c r="Z975" s="149"/>
    </row>
    <row r="976" spans="1:26" ht="13.5" customHeight="1">
      <c r="A976" s="149"/>
      <c r="B976" s="149"/>
      <c r="C976" s="149"/>
      <c r="D976" s="149"/>
      <c r="E976" s="149"/>
      <c r="F976" s="149"/>
      <c r="G976" s="149"/>
      <c r="H976" s="149"/>
      <c r="I976" s="149"/>
      <c r="J976" s="149"/>
      <c r="K976" s="149"/>
      <c r="L976" s="149"/>
      <c r="M976" s="149"/>
      <c r="N976" s="149"/>
      <c r="O976" s="149"/>
      <c r="P976" s="149"/>
      <c r="Q976" s="149"/>
      <c r="R976" s="149"/>
      <c r="S976" s="149"/>
      <c r="T976" s="149"/>
      <c r="U976" s="149"/>
      <c r="V976" s="149"/>
      <c r="W976" s="149"/>
      <c r="X976" s="149"/>
      <c r="Y976" s="149"/>
      <c r="Z976" s="149"/>
    </row>
    <row r="977" spans="1:26" ht="13.5" customHeight="1">
      <c r="A977" s="149"/>
      <c r="B977" s="149"/>
      <c r="C977" s="149"/>
      <c r="D977" s="149"/>
      <c r="E977" s="149"/>
      <c r="F977" s="149"/>
      <c r="G977" s="149"/>
      <c r="H977" s="149"/>
      <c r="I977" s="149"/>
      <c r="J977" s="149"/>
      <c r="K977" s="149"/>
      <c r="L977" s="149"/>
      <c r="M977" s="149"/>
      <c r="N977" s="149"/>
      <c r="O977" s="149"/>
      <c r="P977" s="149"/>
      <c r="Q977" s="149"/>
      <c r="R977" s="149"/>
      <c r="S977" s="149"/>
      <c r="T977" s="149"/>
      <c r="U977" s="149"/>
      <c r="V977" s="149"/>
      <c r="W977" s="149"/>
      <c r="X977" s="149"/>
      <c r="Y977" s="149"/>
      <c r="Z977" s="149"/>
    </row>
    <row r="978" spans="1:26" ht="13.5" customHeight="1">
      <c r="A978" s="149"/>
      <c r="B978" s="149"/>
      <c r="C978" s="149"/>
      <c r="D978" s="149"/>
      <c r="E978" s="149"/>
      <c r="F978" s="149"/>
      <c r="G978" s="149"/>
      <c r="H978" s="149"/>
      <c r="I978" s="149"/>
      <c r="J978" s="149"/>
      <c r="K978" s="149"/>
      <c r="L978" s="149"/>
      <c r="M978" s="149"/>
      <c r="N978" s="149"/>
      <c r="O978" s="149"/>
      <c r="P978" s="149"/>
      <c r="Q978" s="149"/>
      <c r="R978" s="149"/>
      <c r="S978" s="149"/>
      <c r="T978" s="149"/>
      <c r="U978" s="149"/>
      <c r="V978" s="149"/>
      <c r="W978" s="149"/>
      <c r="X978" s="149"/>
      <c r="Y978" s="149"/>
      <c r="Z978" s="149"/>
    </row>
    <row r="979" spans="1:26" ht="13.5" customHeight="1">
      <c r="A979" s="149"/>
      <c r="B979" s="149"/>
      <c r="C979" s="149"/>
      <c r="D979" s="149"/>
      <c r="E979" s="149"/>
      <c r="F979" s="149"/>
      <c r="G979" s="149"/>
      <c r="H979" s="149"/>
      <c r="I979" s="149"/>
      <c r="J979" s="149"/>
      <c r="K979" s="149"/>
      <c r="L979" s="149"/>
      <c r="M979" s="149"/>
      <c r="N979" s="149"/>
      <c r="O979" s="149"/>
      <c r="P979" s="149"/>
      <c r="Q979" s="149"/>
      <c r="R979" s="149"/>
      <c r="S979" s="149"/>
      <c r="T979" s="149"/>
      <c r="U979" s="149"/>
      <c r="V979" s="149"/>
      <c r="W979" s="149"/>
      <c r="X979" s="149"/>
      <c r="Y979" s="149"/>
      <c r="Z979" s="149"/>
    </row>
    <row r="980" spans="1:26" ht="13.5" customHeight="1">
      <c r="A980" s="149"/>
      <c r="B980" s="149"/>
      <c r="C980" s="149"/>
      <c r="D980" s="149"/>
      <c r="E980" s="149"/>
      <c r="F980" s="149"/>
      <c r="G980" s="149"/>
      <c r="H980" s="149"/>
      <c r="I980" s="149"/>
      <c r="J980" s="149"/>
      <c r="K980" s="149"/>
      <c r="L980" s="149"/>
      <c r="M980" s="149"/>
      <c r="N980" s="149"/>
      <c r="O980" s="149"/>
      <c r="P980" s="149"/>
      <c r="Q980" s="149"/>
      <c r="R980" s="149"/>
      <c r="S980" s="149"/>
      <c r="T980" s="149"/>
      <c r="U980" s="149"/>
      <c r="V980" s="149"/>
      <c r="W980" s="149"/>
      <c r="X980" s="149"/>
      <c r="Y980" s="149"/>
      <c r="Z980" s="149"/>
    </row>
    <row r="981" spans="1:26" ht="13.5" customHeight="1">
      <c r="A981" s="149"/>
      <c r="B981" s="149"/>
      <c r="C981" s="149"/>
      <c r="D981" s="149"/>
      <c r="E981" s="149"/>
      <c r="F981" s="149"/>
      <c r="G981" s="149"/>
      <c r="H981" s="149"/>
      <c r="I981" s="149"/>
      <c r="J981" s="149"/>
      <c r="K981" s="149"/>
      <c r="L981" s="149"/>
      <c r="M981" s="149"/>
      <c r="N981" s="149"/>
      <c r="O981" s="149"/>
      <c r="P981" s="149"/>
      <c r="Q981" s="149"/>
      <c r="R981" s="149"/>
      <c r="S981" s="149"/>
      <c r="T981" s="149"/>
      <c r="U981" s="149"/>
      <c r="V981" s="149"/>
      <c r="W981" s="149"/>
      <c r="X981" s="149"/>
      <c r="Y981" s="149"/>
      <c r="Z981" s="149"/>
    </row>
    <row r="982" spans="1:26" ht="13.5" customHeight="1">
      <c r="A982" s="149"/>
      <c r="B982" s="149"/>
      <c r="C982" s="149"/>
      <c r="D982" s="149"/>
      <c r="E982" s="149"/>
      <c r="F982" s="149"/>
      <c r="G982" s="149"/>
      <c r="H982" s="149"/>
      <c r="I982" s="149"/>
      <c r="J982" s="149"/>
      <c r="K982" s="149"/>
      <c r="L982" s="149"/>
      <c r="M982" s="149"/>
      <c r="N982" s="149"/>
      <c r="O982" s="149"/>
      <c r="P982" s="149"/>
      <c r="Q982" s="149"/>
      <c r="R982" s="149"/>
      <c r="S982" s="149"/>
      <c r="T982" s="149"/>
      <c r="U982" s="149"/>
      <c r="V982" s="149"/>
      <c r="W982" s="149"/>
      <c r="X982" s="149"/>
      <c r="Y982" s="149"/>
      <c r="Z982" s="149"/>
    </row>
    <row r="983" spans="1:26" ht="13.5" customHeight="1">
      <c r="A983" s="149"/>
      <c r="B983" s="149"/>
      <c r="C983" s="149"/>
      <c r="D983" s="149"/>
      <c r="E983" s="149"/>
      <c r="F983" s="149"/>
      <c r="G983" s="149"/>
      <c r="H983" s="149"/>
      <c r="I983" s="149"/>
      <c r="J983" s="149"/>
      <c r="K983" s="149"/>
      <c r="L983" s="149"/>
      <c r="M983" s="149"/>
      <c r="N983" s="149"/>
      <c r="O983" s="149"/>
      <c r="P983" s="149"/>
      <c r="Q983" s="149"/>
      <c r="R983" s="149"/>
      <c r="S983" s="149"/>
      <c r="T983" s="149"/>
      <c r="U983" s="149"/>
      <c r="V983" s="149"/>
      <c r="W983" s="149"/>
      <c r="X983" s="149"/>
      <c r="Y983" s="149"/>
      <c r="Z983" s="149"/>
    </row>
    <row r="984" spans="1:26" ht="13.5" customHeight="1">
      <c r="A984" s="149"/>
      <c r="B984" s="149"/>
      <c r="C984" s="149"/>
      <c r="D984" s="149"/>
      <c r="E984" s="149"/>
      <c r="F984" s="149"/>
      <c r="G984" s="149"/>
      <c r="H984" s="149"/>
      <c r="I984" s="149"/>
      <c r="J984" s="149"/>
      <c r="K984" s="149"/>
      <c r="L984" s="149"/>
      <c r="M984" s="149"/>
      <c r="N984" s="149"/>
      <c r="O984" s="149"/>
      <c r="P984" s="149"/>
      <c r="Q984" s="149"/>
      <c r="R984" s="149"/>
      <c r="S984" s="149"/>
      <c r="T984" s="149"/>
      <c r="U984" s="149"/>
      <c r="V984" s="149"/>
      <c r="W984" s="149"/>
      <c r="X984" s="149"/>
      <c r="Y984" s="149"/>
      <c r="Z984" s="149"/>
    </row>
    <row r="985" spans="1:26" ht="13.5" customHeight="1">
      <c r="A985" s="149"/>
      <c r="B985" s="149"/>
      <c r="C985" s="149"/>
      <c r="D985" s="149"/>
      <c r="E985" s="149"/>
      <c r="F985" s="149"/>
      <c r="G985" s="149"/>
      <c r="H985" s="149"/>
      <c r="I985" s="149"/>
      <c r="J985" s="149"/>
      <c r="K985" s="149"/>
      <c r="L985" s="149"/>
      <c r="M985" s="149"/>
      <c r="N985" s="149"/>
      <c r="O985" s="149"/>
      <c r="P985" s="149"/>
      <c r="Q985" s="149"/>
      <c r="R985" s="149"/>
      <c r="S985" s="149"/>
      <c r="T985" s="149"/>
      <c r="U985" s="149"/>
      <c r="V985" s="149"/>
      <c r="W985" s="149"/>
      <c r="X985" s="149"/>
      <c r="Y985" s="149"/>
      <c r="Z985" s="149"/>
    </row>
    <row r="986" spans="1:26" ht="13.5" customHeight="1">
      <c r="A986" s="149"/>
      <c r="B986" s="149"/>
      <c r="C986" s="149"/>
      <c r="D986" s="149"/>
      <c r="E986" s="149"/>
      <c r="F986" s="149"/>
      <c r="G986" s="149"/>
      <c r="H986" s="149"/>
      <c r="I986" s="149"/>
      <c r="J986" s="149"/>
      <c r="K986" s="149"/>
      <c r="L986" s="149"/>
      <c r="M986" s="149"/>
      <c r="N986" s="149"/>
      <c r="O986" s="149"/>
      <c r="P986" s="149"/>
      <c r="Q986" s="149"/>
      <c r="R986" s="149"/>
      <c r="S986" s="149"/>
      <c r="T986" s="149"/>
      <c r="U986" s="149"/>
      <c r="V986" s="149"/>
      <c r="W986" s="149"/>
      <c r="X986" s="149"/>
      <c r="Y986" s="149"/>
      <c r="Z986" s="149"/>
    </row>
    <row r="987" spans="1:26" ht="13.5" customHeight="1">
      <c r="A987" s="149"/>
      <c r="B987" s="149"/>
      <c r="C987" s="149"/>
      <c r="D987" s="149"/>
      <c r="E987" s="149"/>
      <c r="F987" s="149"/>
      <c r="G987" s="149"/>
      <c r="H987" s="149"/>
      <c r="I987" s="149"/>
      <c r="J987" s="149"/>
      <c r="K987" s="149"/>
      <c r="L987" s="149"/>
      <c r="M987" s="149"/>
      <c r="N987" s="149"/>
      <c r="O987" s="149"/>
      <c r="P987" s="149"/>
      <c r="Q987" s="149"/>
      <c r="R987" s="149"/>
      <c r="S987" s="149"/>
      <c r="T987" s="149"/>
      <c r="U987" s="149"/>
      <c r="V987" s="149"/>
      <c r="W987" s="149"/>
      <c r="X987" s="149"/>
      <c r="Y987" s="149"/>
      <c r="Z987" s="149"/>
    </row>
    <row r="988" spans="1:26" ht="13.5" customHeight="1">
      <c r="A988" s="149"/>
      <c r="B988" s="149"/>
      <c r="C988" s="149"/>
      <c r="D988" s="149"/>
      <c r="E988" s="149"/>
      <c r="F988" s="149"/>
      <c r="G988" s="149"/>
      <c r="H988" s="149"/>
      <c r="I988" s="149"/>
      <c r="J988" s="149"/>
      <c r="K988" s="149"/>
      <c r="L988" s="149"/>
      <c r="M988" s="149"/>
      <c r="N988" s="149"/>
      <c r="O988" s="149"/>
      <c r="P988" s="149"/>
      <c r="Q988" s="149"/>
      <c r="R988" s="149"/>
      <c r="S988" s="149"/>
      <c r="T988" s="149"/>
      <c r="U988" s="149"/>
      <c r="V988" s="149"/>
      <c r="W988" s="149"/>
      <c r="X988" s="149"/>
      <c r="Y988" s="149"/>
      <c r="Z988" s="149"/>
    </row>
    <row r="989" spans="1:26" ht="13.5" customHeight="1">
      <c r="A989" s="149"/>
      <c r="B989" s="149"/>
      <c r="C989" s="149"/>
      <c r="D989" s="149"/>
      <c r="E989" s="149"/>
      <c r="F989" s="149"/>
      <c r="G989" s="149"/>
      <c r="H989" s="149"/>
      <c r="I989" s="149"/>
      <c r="J989" s="149"/>
      <c r="K989" s="149"/>
      <c r="L989" s="149"/>
      <c r="M989" s="149"/>
      <c r="N989" s="149"/>
      <c r="O989" s="149"/>
      <c r="P989" s="149"/>
      <c r="Q989" s="149"/>
      <c r="R989" s="149"/>
      <c r="S989" s="149"/>
      <c r="T989" s="149"/>
      <c r="U989" s="149"/>
      <c r="V989" s="149"/>
      <c r="W989" s="149"/>
      <c r="X989" s="149"/>
      <c r="Y989" s="149"/>
      <c r="Z989" s="149"/>
    </row>
    <row r="990" spans="1:26" ht="13.5" customHeight="1">
      <c r="A990" s="149"/>
      <c r="B990" s="149"/>
      <c r="C990" s="149"/>
      <c r="D990" s="149"/>
      <c r="E990" s="149"/>
      <c r="F990" s="149"/>
      <c r="G990" s="149"/>
      <c r="H990" s="149"/>
      <c r="I990" s="149"/>
      <c r="J990" s="149"/>
      <c r="K990" s="149"/>
      <c r="L990" s="149"/>
      <c r="M990" s="149"/>
      <c r="N990" s="149"/>
      <c r="O990" s="149"/>
      <c r="P990" s="149"/>
      <c r="Q990" s="149"/>
      <c r="R990" s="149"/>
      <c r="S990" s="149"/>
      <c r="T990" s="149"/>
      <c r="U990" s="149"/>
      <c r="V990" s="149"/>
      <c r="W990" s="149"/>
      <c r="X990" s="149"/>
      <c r="Y990" s="149"/>
      <c r="Z990" s="149"/>
    </row>
    <row r="991" spans="1:26" ht="13.5" customHeight="1">
      <c r="A991" s="149"/>
      <c r="B991" s="149"/>
      <c r="C991" s="149"/>
      <c r="D991" s="149"/>
      <c r="E991" s="149"/>
      <c r="F991" s="149"/>
      <c r="G991" s="149"/>
      <c r="H991" s="149"/>
      <c r="I991" s="149"/>
      <c r="J991" s="149"/>
      <c r="K991" s="149"/>
      <c r="L991" s="149"/>
      <c r="M991" s="149"/>
      <c r="N991" s="149"/>
      <c r="O991" s="149"/>
      <c r="P991" s="149"/>
      <c r="Q991" s="149"/>
      <c r="R991" s="149"/>
      <c r="S991" s="149"/>
      <c r="T991" s="149"/>
      <c r="U991" s="149"/>
      <c r="V991" s="149"/>
      <c r="W991" s="149"/>
      <c r="X991" s="149"/>
      <c r="Y991" s="149"/>
      <c r="Z991" s="149"/>
    </row>
    <row r="992" spans="1:26" ht="13.5" customHeight="1">
      <c r="A992" s="149"/>
      <c r="B992" s="149"/>
      <c r="C992" s="149"/>
      <c r="D992" s="149"/>
      <c r="E992" s="149"/>
      <c r="F992" s="149"/>
      <c r="G992" s="149"/>
      <c r="H992" s="149"/>
      <c r="I992" s="149"/>
      <c r="J992" s="149"/>
      <c r="K992" s="149"/>
      <c r="L992" s="149"/>
      <c r="M992" s="149"/>
      <c r="N992" s="149"/>
      <c r="O992" s="149"/>
      <c r="P992" s="149"/>
      <c r="Q992" s="149"/>
      <c r="R992" s="149"/>
      <c r="S992" s="149"/>
      <c r="T992" s="149"/>
      <c r="U992" s="149"/>
      <c r="V992" s="149"/>
      <c r="W992" s="149"/>
      <c r="X992" s="149"/>
      <c r="Y992" s="149"/>
      <c r="Z992" s="149"/>
    </row>
    <row r="993" spans="1:26" ht="13.5" customHeight="1">
      <c r="A993" s="149"/>
      <c r="B993" s="149"/>
      <c r="C993" s="149"/>
      <c r="D993" s="149"/>
      <c r="E993" s="149"/>
      <c r="F993" s="149"/>
      <c r="G993" s="149"/>
      <c r="H993" s="149"/>
      <c r="I993" s="149"/>
      <c r="J993" s="149"/>
      <c r="K993" s="149"/>
      <c r="L993" s="149"/>
      <c r="M993" s="149"/>
      <c r="N993" s="149"/>
      <c r="O993" s="149"/>
      <c r="P993" s="149"/>
      <c r="Q993" s="149"/>
      <c r="R993" s="149"/>
      <c r="S993" s="149"/>
      <c r="T993" s="149"/>
      <c r="U993" s="149"/>
      <c r="V993" s="149"/>
      <c r="W993" s="149"/>
      <c r="X993" s="149"/>
      <c r="Y993" s="149"/>
      <c r="Z993" s="149"/>
    </row>
    <row r="994" spans="1:26" ht="13.5" customHeight="1">
      <c r="A994" s="149"/>
      <c r="B994" s="149"/>
      <c r="C994" s="149"/>
      <c r="D994" s="149"/>
      <c r="E994" s="149"/>
      <c r="F994" s="149"/>
      <c r="G994" s="149"/>
      <c r="H994" s="149"/>
      <c r="I994" s="149"/>
      <c r="J994" s="149"/>
      <c r="K994" s="149"/>
      <c r="L994" s="149"/>
      <c r="M994" s="149"/>
      <c r="N994" s="149"/>
      <c r="O994" s="149"/>
      <c r="P994" s="149"/>
      <c r="Q994" s="149"/>
      <c r="R994" s="149"/>
      <c r="S994" s="149"/>
      <c r="T994" s="149"/>
      <c r="U994" s="149"/>
      <c r="V994" s="149"/>
      <c r="W994" s="149"/>
      <c r="X994" s="149"/>
      <c r="Y994" s="149"/>
      <c r="Z994" s="149"/>
    </row>
    <row r="995" spans="1:26" ht="13.5" customHeight="1">
      <c r="A995" s="149"/>
      <c r="B995" s="149"/>
      <c r="C995" s="149"/>
      <c r="D995" s="149"/>
      <c r="E995" s="149"/>
      <c r="F995" s="149"/>
      <c r="G995" s="149"/>
      <c r="H995" s="149"/>
      <c r="I995" s="149"/>
      <c r="J995" s="149"/>
      <c r="K995" s="149"/>
      <c r="L995" s="149"/>
      <c r="M995" s="149"/>
      <c r="N995" s="149"/>
      <c r="O995" s="149"/>
      <c r="P995" s="149"/>
      <c r="Q995" s="149"/>
      <c r="R995" s="149"/>
      <c r="S995" s="149"/>
      <c r="T995" s="149"/>
      <c r="U995" s="149"/>
      <c r="V995" s="149"/>
      <c r="W995" s="149"/>
      <c r="X995" s="149"/>
      <c r="Y995" s="149"/>
      <c r="Z995" s="149"/>
    </row>
    <row r="996" spans="1:26" ht="13.5" customHeight="1">
      <c r="A996" s="149"/>
      <c r="B996" s="149"/>
      <c r="C996" s="149"/>
      <c r="D996" s="149"/>
      <c r="E996" s="149"/>
      <c r="F996" s="149"/>
      <c r="G996" s="149"/>
      <c r="H996" s="149"/>
      <c r="I996" s="149"/>
      <c r="J996" s="149"/>
      <c r="K996" s="149"/>
      <c r="L996" s="149"/>
      <c r="M996" s="149"/>
      <c r="N996" s="149"/>
      <c r="O996" s="149"/>
      <c r="P996" s="149"/>
      <c r="Q996" s="149"/>
      <c r="R996" s="149"/>
      <c r="S996" s="149"/>
      <c r="T996" s="149"/>
      <c r="U996" s="149"/>
      <c r="V996" s="149"/>
      <c r="W996" s="149"/>
      <c r="X996" s="149"/>
      <c r="Y996" s="149"/>
      <c r="Z996" s="149"/>
    </row>
    <row r="997" spans="1:26" ht="13.5" customHeight="1">
      <c r="A997" s="149"/>
      <c r="B997" s="149"/>
      <c r="C997" s="149"/>
      <c r="D997" s="149"/>
      <c r="E997" s="149"/>
      <c r="F997" s="149"/>
      <c r="G997" s="149"/>
      <c r="H997" s="149"/>
      <c r="I997" s="149"/>
      <c r="J997" s="149"/>
      <c r="K997" s="149"/>
      <c r="L997" s="149"/>
      <c r="M997" s="149"/>
      <c r="N997" s="149"/>
      <c r="O997" s="149"/>
      <c r="P997" s="149"/>
      <c r="Q997" s="149"/>
      <c r="R997" s="149"/>
      <c r="S997" s="149"/>
      <c r="T997" s="149"/>
      <c r="U997" s="149"/>
      <c r="V997" s="149"/>
      <c r="W997" s="149"/>
      <c r="X997" s="149"/>
      <c r="Y997" s="149"/>
      <c r="Z997" s="149"/>
    </row>
    <row r="998" spans="1:26" ht="13.5" customHeight="1">
      <c r="A998" s="149"/>
      <c r="B998" s="149"/>
      <c r="C998" s="149"/>
      <c r="D998" s="149"/>
      <c r="E998" s="149"/>
      <c r="F998" s="149"/>
      <c r="G998" s="149"/>
      <c r="H998" s="149"/>
      <c r="I998" s="149"/>
      <c r="J998" s="149"/>
      <c r="K998" s="149"/>
      <c r="L998" s="149"/>
      <c r="M998" s="149"/>
      <c r="N998" s="149"/>
      <c r="O998" s="149"/>
      <c r="P998" s="149"/>
      <c r="Q998" s="149"/>
      <c r="R998" s="149"/>
      <c r="S998" s="149"/>
      <c r="T998" s="149"/>
      <c r="U998" s="149"/>
      <c r="V998" s="149"/>
      <c r="W998" s="149"/>
      <c r="X998" s="149"/>
      <c r="Y998" s="149"/>
      <c r="Z998" s="149"/>
    </row>
    <row r="999" spans="1:26" ht="13.5" customHeight="1">
      <c r="A999" s="149"/>
      <c r="B999" s="149"/>
      <c r="C999" s="149"/>
      <c r="D999" s="149"/>
      <c r="E999" s="149"/>
      <c r="F999" s="149"/>
      <c r="G999" s="149"/>
      <c r="H999" s="149"/>
      <c r="I999" s="149"/>
      <c r="J999" s="149"/>
      <c r="K999" s="149"/>
      <c r="L999" s="149"/>
      <c r="M999" s="149"/>
      <c r="N999" s="149"/>
      <c r="O999" s="149"/>
      <c r="P999" s="149"/>
      <c r="Q999" s="149"/>
      <c r="R999" s="149"/>
      <c r="S999" s="149"/>
      <c r="T999" s="149"/>
      <c r="U999" s="149"/>
      <c r="V999" s="149"/>
      <c r="W999" s="149"/>
      <c r="X999" s="149"/>
      <c r="Y999" s="149"/>
      <c r="Z999" s="149"/>
    </row>
    <row r="1000" spans="1:26" ht="13.5" customHeight="1">
      <c r="A1000" s="149"/>
      <c r="B1000" s="149"/>
      <c r="C1000" s="149"/>
      <c r="D1000" s="149"/>
      <c r="E1000" s="149"/>
      <c r="F1000" s="149"/>
      <c r="G1000" s="149"/>
      <c r="H1000" s="149"/>
      <c r="I1000" s="149"/>
      <c r="J1000" s="149"/>
      <c r="K1000" s="149"/>
      <c r="L1000" s="149"/>
      <c r="M1000" s="149"/>
      <c r="N1000" s="149"/>
      <c r="O1000" s="149"/>
      <c r="P1000" s="149"/>
      <c r="Q1000" s="149"/>
      <c r="R1000" s="149"/>
      <c r="S1000" s="149"/>
      <c r="T1000" s="149"/>
      <c r="U1000" s="149"/>
      <c r="V1000" s="149"/>
      <c r="W1000" s="149"/>
      <c r="X1000" s="149"/>
      <c r="Y1000" s="149"/>
      <c r="Z1000" s="149"/>
    </row>
  </sheetData>
  <sheetProtection algorithmName="SHA-512" hashValue="Mi3vXL5/RAz2KfylTth59cQrktpr8vnZPZZ3EmnBicawwy+0DQ1tKApvEVq4AKugkKbt8pykbqBXg0WPFBISOw==" saltValue="1o4mWc3vY2Rr8aCKOWx57w==" spinCount="100000" sheet="1" objects="1" scenarios="1"/>
  <mergeCells count="12">
    <mergeCell ref="B49:F49"/>
    <mergeCell ref="B50:F50"/>
    <mergeCell ref="B51:F51"/>
    <mergeCell ref="B53:I53"/>
    <mergeCell ref="B54:I54"/>
    <mergeCell ref="B47:F47"/>
    <mergeCell ref="B48:F48"/>
    <mergeCell ref="A1:I1"/>
    <mergeCell ref="A2:I2"/>
    <mergeCell ref="B40:G40"/>
    <mergeCell ref="B42:G42"/>
    <mergeCell ref="B46:F46"/>
  </mergeCells>
  <dataValidations count="1">
    <dataValidation type="list" allowBlank="1" showErrorMessage="1" sqref="B11 B17" xr:uid="{00000000-0002-0000-0700-000000000000}">
      <formula1>$B$6:$B$39</formula1>
    </dataValidation>
  </dataValidations>
  <pageMargins left="0.7" right="0.7" top="0.75" bottom="0.75" header="0" footer="0"/>
  <pageSetup scale="47" orientation="portrait"/>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1"/>
  <sheetViews>
    <sheetView workbookViewId="0">
      <selection activeCell="I10" sqref="I10"/>
    </sheetView>
  </sheetViews>
  <sheetFormatPr defaultColWidth="14.42578125" defaultRowHeight="15" customHeight="1"/>
  <cols>
    <col min="1" max="1" width="25.7109375" customWidth="1"/>
    <col min="2" max="2" width="16.7109375" customWidth="1"/>
    <col min="3" max="3" width="13.140625" customWidth="1"/>
    <col min="4" max="4" width="23.5703125" customWidth="1"/>
    <col min="5" max="5" width="11.28515625" customWidth="1"/>
    <col min="6" max="6" width="12" customWidth="1"/>
    <col min="7" max="7" width="14.5703125" customWidth="1"/>
    <col min="8" max="26" width="11.42578125" customWidth="1"/>
  </cols>
  <sheetData>
    <row r="1" spans="1:26" ht="14.25" customHeight="1">
      <c r="A1" s="808" t="s">
        <v>774</v>
      </c>
      <c r="B1" s="867"/>
      <c r="C1" s="867"/>
      <c r="D1" s="867"/>
      <c r="E1" s="867"/>
      <c r="F1" s="867"/>
      <c r="G1" s="868"/>
      <c r="H1" s="49"/>
      <c r="I1" s="49"/>
      <c r="J1" s="49"/>
      <c r="K1" s="49"/>
      <c r="L1" s="49"/>
      <c r="M1" s="49"/>
      <c r="N1" s="49"/>
      <c r="O1" s="49"/>
      <c r="P1" s="49"/>
      <c r="Q1" s="49"/>
      <c r="R1" s="49"/>
      <c r="S1" s="49"/>
      <c r="T1" s="49"/>
      <c r="U1" s="49"/>
      <c r="V1" s="49"/>
      <c r="W1" s="49"/>
      <c r="X1" s="49"/>
      <c r="Y1" s="49"/>
      <c r="Z1" s="49"/>
    </row>
    <row r="2" spans="1:26" ht="14.25" customHeight="1">
      <c r="A2" s="49"/>
      <c r="B2" s="49"/>
      <c r="C2" s="202"/>
      <c r="D2" s="202"/>
      <c r="E2" s="202"/>
      <c r="F2" s="49"/>
      <c r="G2" s="49"/>
      <c r="H2" s="49"/>
      <c r="I2" s="49"/>
      <c r="J2" s="49"/>
      <c r="K2" s="49"/>
      <c r="L2" s="49"/>
      <c r="M2" s="49"/>
      <c r="N2" s="49"/>
      <c r="O2" s="49"/>
      <c r="P2" s="49"/>
      <c r="Q2" s="49"/>
      <c r="R2" s="49"/>
      <c r="S2" s="49"/>
      <c r="T2" s="49"/>
      <c r="U2" s="49"/>
      <c r="V2" s="49"/>
      <c r="W2" s="49"/>
      <c r="X2" s="49"/>
      <c r="Y2" s="49"/>
      <c r="Z2" s="49"/>
    </row>
    <row r="3" spans="1:26" ht="14.25" customHeight="1">
      <c r="A3" s="203" t="s">
        <v>775</v>
      </c>
      <c r="B3" s="204">
        <f ca="1">+ACTIVIDADES!G226</f>
        <v>224524903.78705665</v>
      </c>
      <c r="C3" s="734">
        <f ca="1">+B3/B12</f>
        <v>128.23362991541896</v>
      </c>
      <c r="D3" s="205" t="s">
        <v>776</v>
      </c>
      <c r="E3" s="206" t="s">
        <v>777</v>
      </c>
      <c r="F3" s="207">
        <v>0.19</v>
      </c>
      <c r="G3" s="208"/>
      <c r="H3" s="49"/>
      <c r="I3" s="49"/>
      <c r="J3" s="49"/>
      <c r="K3" s="49"/>
      <c r="L3" s="49"/>
      <c r="M3" s="49"/>
      <c r="N3" s="49"/>
      <c r="O3" s="49"/>
      <c r="P3" s="49"/>
      <c r="Q3" s="49"/>
      <c r="R3" s="49"/>
      <c r="S3" s="49"/>
      <c r="T3" s="49"/>
      <c r="U3" s="49"/>
      <c r="V3" s="49"/>
      <c r="W3" s="49"/>
      <c r="X3" s="49"/>
      <c r="Y3" s="49"/>
      <c r="Z3" s="49"/>
    </row>
    <row r="4" spans="1:26" ht="14.25" customHeight="1">
      <c r="A4" s="208"/>
      <c r="B4" s="209"/>
      <c r="C4" s="205"/>
      <c r="D4" s="205"/>
      <c r="E4" s="205"/>
      <c r="F4" s="208"/>
      <c r="G4" s="208"/>
      <c r="H4" s="49"/>
      <c r="I4" s="49"/>
      <c r="J4" s="49"/>
      <c r="K4" s="49"/>
      <c r="L4" s="49"/>
      <c r="M4" s="49"/>
      <c r="N4" s="49"/>
      <c r="O4" s="49"/>
      <c r="P4" s="49"/>
      <c r="Q4" s="49"/>
      <c r="R4" s="49"/>
      <c r="S4" s="49"/>
      <c r="T4" s="49"/>
      <c r="U4" s="49"/>
      <c r="V4" s="49"/>
      <c r="W4" s="49"/>
      <c r="X4" s="49"/>
      <c r="Y4" s="49"/>
      <c r="Z4" s="49"/>
    </row>
    <row r="5" spans="1:26" ht="14.25" customHeight="1">
      <c r="A5" s="210" t="s">
        <v>778</v>
      </c>
      <c r="B5" s="808" t="s">
        <v>779</v>
      </c>
      <c r="C5" s="868"/>
      <c r="D5" s="211" t="s">
        <v>780</v>
      </c>
      <c r="E5" s="211" t="s">
        <v>781</v>
      </c>
      <c r="F5" s="211" t="s">
        <v>777</v>
      </c>
      <c r="G5" s="211" t="s">
        <v>782</v>
      </c>
      <c r="H5" s="49"/>
      <c r="I5" s="49"/>
      <c r="J5" s="49"/>
      <c r="K5" s="49"/>
      <c r="L5" s="49"/>
      <c r="M5" s="49"/>
      <c r="N5" s="49"/>
      <c r="O5" s="49"/>
      <c r="P5" s="49"/>
      <c r="Q5" s="49"/>
      <c r="R5" s="49"/>
      <c r="S5" s="49"/>
      <c r="T5" s="49"/>
      <c r="U5" s="49"/>
      <c r="V5" s="49"/>
      <c r="W5" s="49"/>
      <c r="X5" s="49"/>
      <c r="Y5" s="49"/>
      <c r="Z5" s="49"/>
    </row>
    <row r="6" spans="1:26" ht="14.25" customHeight="1">
      <c r="A6" s="11" t="s">
        <v>783</v>
      </c>
      <c r="B6" s="11"/>
      <c r="C6" s="212"/>
      <c r="D6" s="212"/>
      <c r="E6" s="212"/>
      <c r="F6" s="11"/>
      <c r="G6" s="11"/>
      <c r="H6" s="49"/>
      <c r="I6" s="49"/>
      <c r="J6" s="49"/>
      <c r="K6" s="49"/>
      <c r="L6" s="49"/>
      <c r="M6" s="49"/>
      <c r="N6" s="49"/>
      <c r="O6" s="49"/>
      <c r="P6" s="49"/>
      <c r="Q6" s="49"/>
      <c r="R6" s="49"/>
      <c r="S6" s="49"/>
      <c r="T6" s="49"/>
      <c r="U6" s="49"/>
      <c r="V6" s="49"/>
      <c r="W6" s="49"/>
      <c r="X6" s="49"/>
      <c r="Y6" s="49"/>
      <c r="Z6" s="49"/>
    </row>
    <row r="7" spans="1:26" ht="14.25" customHeight="1">
      <c r="A7" s="11" t="s">
        <v>784</v>
      </c>
      <c r="B7" s="213">
        <v>0.3</v>
      </c>
      <c r="C7" s="214">
        <v>4.0000000000000001E-3</v>
      </c>
      <c r="D7" s="215">
        <v>1</v>
      </c>
      <c r="E7" s="216">
        <f t="shared" ref="E7:E10" ca="1" si="0">$B$3*B7*C7*D7</f>
        <v>269429.88454446802</v>
      </c>
      <c r="F7" s="216">
        <f t="shared" ref="F7:F10" ca="1" si="1">E7*$F$3</f>
        <v>51191.678063448926</v>
      </c>
      <c r="G7" s="215">
        <f t="shared" ref="G7:G10" ca="1" si="2">ROUND(E7+F7,0)</f>
        <v>320622</v>
      </c>
      <c r="H7" s="49"/>
      <c r="I7" s="49"/>
      <c r="J7" s="49"/>
      <c r="K7" s="49"/>
      <c r="L7" s="49"/>
      <c r="M7" s="49"/>
      <c r="N7" s="49"/>
      <c r="O7" s="49"/>
      <c r="P7" s="49"/>
      <c r="Q7" s="49"/>
      <c r="R7" s="49"/>
      <c r="S7" s="49"/>
      <c r="T7" s="49"/>
      <c r="U7" s="49"/>
      <c r="V7" s="49"/>
      <c r="W7" s="49"/>
      <c r="X7" s="49"/>
      <c r="Y7" s="49"/>
      <c r="Z7" s="49"/>
    </row>
    <row r="8" spans="1:26" ht="14.25" customHeight="1">
      <c r="A8" s="11" t="s">
        <v>785</v>
      </c>
      <c r="B8" s="213"/>
      <c r="C8" s="214">
        <v>4.0000000000000001E-3</v>
      </c>
      <c r="D8" s="215">
        <v>0.5</v>
      </c>
      <c r="E8" s="216">
        <f t="shared" ca="1" si="0"/>
        <v>0</v>
      </c>
      <c r="F8" s="216">
        <f t="shared" ca="1" si="1"/>
        <v>0</v>
      </c>
      <c r="G8" s="215">
        <f t="shared" ca="1" si="2"/>
        <v>0</v>
      </c>
      <c r="H8" s="49"/>
      <c r="I8" s="49"/>
      <c r="J8" s="49"/>
      <c r="K8" s="49"/>
      <c r="L8" s="49"/>
      <c r="M8" s="49"/>
      <c r="N8" s="49"/>
      <c r="O8" s="49"/>
      <c r="P8" s="49"/>
      <c r="Q8" s="49"/>
      <c r="R8" s="49"/>
      <c r="S8" s="49"/>
      <c r="T8" s="49"/>
      <c r="U8" s="49"/>
      <c r="V8" s="49"/>
      <c r="W8" s="49"/>
      <c r="X8" s="49"/>
      <c r="Y8" s="49"/>
      <c r="Z8" s="49"/>
    </row>
    <row r="9" spans="1:26" ht="14.25" customHeight="1">
      <c r="A9" s="11" t="s">
        <v>786</v>
      </c>
      <c r="B9" s="213">
        <v>0.15</v>
      </c>
      <c r="C9" s="214">
        <v>4.0000000000000001E-3</v>
      </c>
      <c r="D9" s="215">
        <v>3.5</v>
      </c>
      <c r="E9" s="216">
        <f t="shared" ca="1" si="0"/>
        <v>471502.29795281903</v>
      </c>
      <c r="F9" s="216">
        <f t="shared" ca="1" si="1"/>
        <v>89585.43661103562</v>
      </c>
      <c r="G9" s="215">
        <f t="shared" ca="1" si="2"/>
        <v>561088</v>
      </c>
      <c r="H9" s="49"/>
      <c r="I9" s="49"/>
      <c r="J9" s="49"/>
      <c r="K9" s="49"/>
      <c r="L9" s="49"/>
      <c r="M9" s="49"/>
      <c r="N9" s="49"/>
      <c r="O9" s="49"/>
      <c r="P9" s="49"/>
      <c r="Q9" s="49"/>
      <c r="R9" s="49"/>
      <c r="S9" s="49"/>
      <c r="T9" s="49"/>
      <c r="U9" s="49"/>
      <c r="V9" s="49"/>
      <c r="W9" s="49"/>
      <c r="X9" s="49"/>
      <c r="Y9" s="49"/>
      <c r="Z9" s="49"/>
    </row>
    <row r="10" spans="1:26" ht="14.25" customHeight="1">
      <c r="A10" s="11" t="s">
        <v>787</v>
      </c>
      <c r="B10" s="213">
        <v>0.3</v>
      </c>
      <c r="C10" s="214">
        <v>4.0000000000000001E-3</v>
      </c>
      <c r="D10" s="215">
        <v>2</v>
      </c>
      <c r="E10" s="216">
        <f t="shared" ca="1" si="0"/>
        <v>538859.76908893604</v>
      </c>
      <c r="F10" s="216">
        <f t="shared" ca="1" si="1"/>
        <v>102383.35612689785</v>
      </c>
      <c r="G10" s="215">
        <f t="shared" ca="1" si="2"/>
        <v>641243</v>
      </c>
      <c r="H10" s="49"/>
      <c r="I10" s="49"/>
      <c r="J10" s="49"/>
      <c r="K10" s="49"/>
      <c r="L10" s="49"/>
      <c r="M10" s="49"/>
      <c r="N10" s="49"/>
      <c r="O10" s="49"/>
      <c r="P10" s="49"/>
      <c r="Q10" s="49"/>
      <c r="R10" s="49"/>
      <c r="S10" s="49"/>
      <c r="T10" s="49"/>
      <c r="U10" s="49"/>
      <c r="V10" s="49"/>
      <c r="W10" s="49"/>
      <c r="X10" s="49"/>
      <c r="Y10" s="49"/>
      <c r="Z10" s="49"/>
    </row>
    <row r="11" spans="1:26" s="729" customFormat="1" ht="25.5">
      <c r="A11" s="725" t="s">
        <v>788</v>
      </c>
      <c r="B11" s="726" t="s">
        <v>776</v>
      </c>
      <c r="C11" s="811" t="s">
        <v>789</v>
      </c>
      <c r="D11" s="812"/>
      <c r="E11" s="727" t="s">
        <v>790</v>
      </c>
      <c r="F11" s="726" t="s">
        <v>791</v>
      </c>
      <c r="G11" s="728" t="s">
        <v>681</v>
      </c>
    </row>
    <row r="12" spans="1:26" s="729" customFormat="1">
      <c r="A12" s="730">
        <f ca="1">+IF(B3="","",IF(C3&lt;=1500,200,IF(C7&lt;=2500,300,IF(C7&lt;=5000,400,IF(C7&lt;=10000,500,"5%")))))</f>
        <v>200</v>
      </c>
      <c r="B12" s="731">
        <f>+'[1]MANO DE OBRA'!C3</f>
        <v>1750905</v>
      </c>
      <c r="C12" s="813">
        <f ca="1">+IFERROR(IF(C3&gt;10000,B3+5%,A12*B12),"")</f>
        <v>350181000</v>
      </c>
      <c r="D12" s="814"/>
      <c r="E12" s="741">
        <f>+CRONOGRAMA!$H$27</f>
        <v>2</v>
      </c>
      <c r="F12" s="732">
        <v>3.0000000000000001E-3</v>
      </c>
      <c r="G12" s="733">
        <f ca="1">+ROUND(IFERROR(F12*E12*C12/12,""),0)</f>
        <v>175091</v>
      </c>
    </row>
    <row r="13" spans="1:26" ht="14.25" customHeight="1">
      <c r="A13" s="49"/>
      <c r="B13" s="3"/>
      <c r="C13" s="217"/>
      <c r="D13" s="218"/>
      <c r="E13" s="3"/>
      <c r="F13" s="219"/>
      <c r="G13" s="219"/>
      <c r="H13" s="49"/>
      <c r="I13" s="49"/>
      <c r="J13" s="49"/>
      <c r="K13" s="49"/>
      <c r="L13" s="49"/>
      <c r="M13" s="49"/>
      <c r="N13" s="49"/>
      <c r="O13" s="49"/>
      <c r="P13" s="49"/>
      <c r="Q13" s="49"/>
      <c r="R13" s="49"/>
      <c r="S13" s="49"/>
      <c r="T13" s="49"/>
      <c r="U13" s="49"/>
      <c r="V13" s="49"/>
      <c r="W13" s="49"/>
      <c r="X13" s="49"/>
      <c r="Y13" s="49"/>
      <c r="Z13" s="49"/>
    </row>
    <row r="14" spans="1:26" ht="14.25" customHeight="1">
      <c r="A14" s="49"/>
      <c r="B14" s="208"/>
      <c r="C14" s="205"/>
      <c r="D14" s="205"/>
      <c r="E14" s="808" t="s">
        <v>792</v>
      </c>
      <c r="F14" s="868"/>
      <c r="G14" s="220">
        <f ca="1">SUM(G7:G12)</f>
        <v>1698044</v>
      </c>
      <c r="H14" s="49"/>
      <c r="I14" s="49"/>
      <c r="J14" s="49"/>
      <c r="K14" s="49"/>
      <c r="L14" s="49"/>
      <c r="M14" s="49"/>
      <c r="N14" s="49"/>
      <c r="O14" s="49"/>
      <c r="P14" s="49"/>
      <c r="Q14" s="49"/>
      <c r="R14" s="49"/>
      <c r="S14" s="49"/>
      <c r="T14" s="49"/>
      <c r="U14" s="49"/>
      <c r="V14" s="49"/>
      <c r="W14" s="49"/>
      <c r="X14" s="49"/>
      <c r="Y14" s="49"/>
      <c r="Z14" s="49"/>
    </row>
    <row r="15" spans="1:26" ht="14.25" customHeight="1">
      <c r="A15" s="49"/>
      <c r="B15" s="49"/>
      <c r="C15" s="202"/>
      <c r="D15" s="202"/>
      <c r="E15" s="202"/>
      <c r="F15" s="219"/>
      <c r="G15" s="219"/>
      <c r="H15" s="49"/>
      <c r="I15" s="49"/>
      <c r="J15" s="49"/>
      <c r="K15" s="49"/>
      <c r="L15" s="49"/>
      <c r="M15" s="49"/>
      <c r="N15" s="49"/>
      <c r="O15" s="49"/>
      <c r="P15" s="49"/>
      <c r="Q15" s="49"/>
      <c r="R15" s="49"/>
      <c r="S15" s="49"/>
      <c r="T15" s="49"/>
      <c r="U15" s="49"/>
      <c r="V15" s="49"/>
      <c r="W15" s="49"/>
      <c r="X15" s="49"/>
      <c r="Y15" s="49"/>
      <c r="Z15" s="49"/>
    </row>
    <row r="16" spans="1:26" ht="14.25" customHeight="1">
      <c r="A16" s="809" t="s">
        <v>772</v>
      </c>
      <c r="B16" s="861"/>
      <c r="C16" s="861"/>
      <c r="D16" s="861"/>
      <c r="E16" s="861"/>
      <c r="F16" s="861"/>
      <c r="G16" s="862"/>
      <c r="H16" s="49"/>
      <c r="I16" s="49"/>
      <c r="J16" s="49"/>
      <c r="K16" s="49"/>
      <c r="L16" s="49"/>
      <c r="M16" s="49"/>
      <c r="N16" s="49"/>
      <c r="O16" s="49"/>
      <c r="P16" s="49"/>
      <c r="Q16" s="49"/>
      <c r="R16" s="49"/>
      <c r="S16" s="49"/>
      <c r="T16" s="49"/>
      <c r="U16" s="49"/>
      <c r="V16" s="49"/>
      <c r="W16" s="49"/>
      <c r="X16" s="49"/>
      <c r="Y16" s="49"/>
      <c r="Z16" s="49"/>
    </row>
    <row r="17" spans="1:26" ht="14.25" customHeight="1">
      <c r="A17" s="810" t="s">
        <v>793</v>
      </c>
      <c r="B17" s="863"/>
      <c r="C17" s="863"/>
      <c r="D17" s="863"/>
      <c r="E17" s="863"/>
      <c r="F17" s="863"/>
      <c r="G17" s="864"/>
      <c r="H17" s="49"/>
      <c r="I17" s="49"/>
      <c r="J17" s="49"/>
      <c r="K17" s="49"/>
      <c r="L17" s="49"/>
      <c r="M17" s="49"/>
      <c r="N17" s="49"/>
      <c r="O17" s="49"/>
      <c r="P17" s="49"/>
      <c r="Q17" s="49"/>
      <c r="R17" s="49"/>
      <c r="S17" s="49"/>
      <c r="T17" s="49"/>
      <c r="U17" s="49"/>
      <c r="V17" s="49"/>
      <c r="W17" s="49"/>
      <c r="X17" s="49"/>
      <c r="Y17" s="49"/>
      <c r="Z17" s="49"/>
    </row>
    <row r="18" spans="1:26" ht="14.25" customHeight="1">
      <c r="A18" s="877"/>
      <c r="B18" s="878"/>
      <c r="C18" s="878"/>
      <c r="D18" s="878"/>
      <c r="E18" s="878"/>
      <c r="F18" s="878"/>
      <c r="G18" s="879"/>
      <c r="H18" s="49"/>
      <c r="I18" s="49"/>
      <c r="J18" s="49"/>
      <c r="K18" s="49"/>
      <c r="L18" s="49"/>
      <c r="M18" s="49"/>
      <c r="N18" s="49"/>
      <c r="O18" s="49"/>
      <c r="P18" s="49"/>
      <c r="Q18" s="49"/>
      <c r="R18" s="49"/>
      <c r="S18" s="49"/>
      <c r="T18" s="49"/>
      <c r="U18" s="49"/>
      <c r="V18" s="49"/>
      <c r="W18" s="49"/>
      <c r="X18" s="49"/>
      <c r="Y18" s="49"/>
      <c r="Z18" s="49"/>
    </row>
    <row r="19" spans="1:26" ht="14.25" customHeight="1">
      <c r="A19" s="49"/>
      <c r="B19" s="49"/>
      <c r="C19" s="202"/>
      <c r="D19" s="202"/>
      <c r="E19" s="202"/>
      <c r="F19" s="49"/>
      <c r="G19" s="49"/>
      <c r="H19" s="49"/>
      <c r="I19" s="49"/>
      <c r="J19" s="49"/>
      <c r="K19" s="49"/>
      <c r="L19" s="49"/>
      <c r="M19" s="49"/>
      <c r="N19" s="49"/>
      <c r="O19" s="49"/>
      <c r="P19" s="49"/>
      <c r="Q19" s="49"/>
      <c r="R19" s="49"/>
      <c r="S19" s="49"/>
      <c r="T19" s="49"/>
      <c r="U19" s="49"/>
      <c r="V19" s="49"/>
      <c r="W19" s="49"/>
      <c r="X19" s="49"/>
      <c r="Y19" s="49"/>
      <c r="Z19" s="49"/>
    </row>
    <row r="20" spans="1:26" ht="14.25" customHeight="1">
      <c r="A20" s="49"/>
      <c r="B20" s="49"/>
      <c r="C20" s="202"/>
      <c r="D20" s="202"/>
      <c r="E20" s="202"/>
      <c r="F20" s="49"/>
      <c r="G20" s="49"/>
      <c r="H20" s="49"/>
      <c r="I20" s="49"/>
      <c r="J20" s="49"/>
      <c r="K20" s="49"/>
      <c r="L20" s="49"/>
      <c r="M20" s="49"/>
      <c r="N20" s="49"/>
      <c r="O20" s="49"/>
      <c r="P20" s="49"/>
      <c r="Q20" s="49"/>
      <c r="R20" s="49"/>
      <c r="S20" s="49"/>
      <c r="T20" s="49"/>
      <c r="U20" s="49"/>
      <c r="V20" s="49"/>
      <c r="W20" s="49"/>
      <c r="X20" s="49"/>
      <c r="Y20" s="49"/>
      <c r="Z20" s="49"/>
    </row>
    <row r="21" spans="1:26" ht="14.25" customHeight="1">
      <c r="A21" s="49"/>
      <c r="B21" s="49"/>
      <c r="C21" s="202"/>
      <c r="D21" s="202"/>
      <c r="E21" s="202"/>
      <c r="F21" s="49"/>
      <c r="G21" s="49"/>
      <c r="H21" s="49"/>
      <c r="I21" s="49"/>
      <c r="J21" s="49"/>
      <c r="K21" s="49"/>
      <c r="L21" s="49"/>
      <c r="M21" s="49"/>
      <c r="N21" s="49"/>
      <c r="O21" s="49"/>
      <c r="P21" s="49"/>
      <c r="Q21" s="49"/>
      <c r="R21" s="49"/>
      <c r="S21" s="49"/>
      <c r="T21" s="49"/>
      <c r="U21" s="49"/>
      <c r="V21" s="49"/>
      <c r="W21" s="49"/>
      <c r="X21" s="49"/>
      <c r="Y21" s="49"/>
      <c r="Z21" s="49"/>
    </row>
    <row r="22" spans="1:26" ht="14.25" customHeight="1">
      <c r="A22" s="49"/>
      <c r="B22" s="49"/>
      <c r="C22" s="202"/>
      <c r="D22" s="202"/>
      <c r="E22" s="202"/>
      <c r="F22" s="49"/>
      <c r="G22" s="49"/>
      <c r="H22" s="49"/>
      <c r="I22" s="49"/>
      <c r="J22" s="49"/>
      <c r="K22" s="49"/>
      <c r="L22" s="49"/>
      <c r="M22" s="49"/>
      <c r="N22" s="49"/>
      <c r="O22" s="49"/>
      <c r="P22" s="49"/>
      <c r="Q22" s="49"/>
      <c r="R22" s="49"/>
      <c r="S22" s="49"/>
      <c r="T22" s="49"/>
      <c r="U22" s="49"/>
      <c r="V22" s="49"/>
      <c r="W22" s="49"/>
      <c r="X22" s="49"/>
      <c r="Y22" s="49"/>
      <c r="Z22" s="49"/>
    </row>
    <row r="23" spans="1:26" ht="14.25" customHeight="1">
      <c r="A23" s="49"/>
      <c r="B23" s="49"/>
      <c r="C23" s="202"/>
      <c r="D23" s="202"/>
      <c r="E23" s="202"/>
      <c r="F23" s="49"/>
      <c r="G23" s="49"/>
      <c r="H23" s="49"/>
      <c r="I23" s="49"/>
      <c r="J23" s="49"/>
      <c r="K23" s="49"/>
      <c r="L23" s="49"/>
      <c r="M23" s="49"/>
      <c r="N23" s="49"/>
      <c r="O23" s="49"/>
      <c r="P23" s="49"/>
      <c r="Q23" s="49"/>
      <c r="R23" s="49"/>
      <c r="S23" s="49"/>
      <c r="T23" s="49"/>
      <c r="U23" s="49"/>
      <c r="V23" s="49"/>
      <c r="W23" s="49"/>
      <c r="X23" s="49"/>
      <c r="Y23" s="49"/>
      <c r="Z23" s="49"/>
    </row>
    <row r="24" spans="1:26" ht="14.25" customHeight="1">
      <c r="A24" s="49"/>
      <c r="B24" s="49"/>
      <c r="C24" s="202"/>
      <c r="D24" s="202"/>
      <c r="E24" s="202"/>
      <c r="F24" s="49"/>
      <c r="G24" s="49"/>
      <c r="H24" s="49"/>
      <c r="I24" s="49"/>
      <c r="J24" s="49"/>
      <c r="K24" s="49"/>
      <c r="L24" s="49"/>
      <c r="M24" s="49"/>
      <c r="N24" s="49"/>
      <c r="O24" s="49"/>
      <c r="P24" s="49"/>
      <c r="Q24" s="49"/>
      <c r="R24" s="49"/>
      <c r="S24" s="49"/>
      <c r="T24" s="49"/>
      <c r="U24" s="49"/>
      <c r="V24" s="49"/>
      <c r="W24" s="49"/>
      <c r="X24" s="49"/>
      <c r="Y24" s="49"/>
      <c r="Z24" s="49"/>
    </row>
    <row r="25" spans="1:26" ht="14.25" customHeight="1">
      <c r="A25" s="49"/>
      <c r="B25" s="49"/>
      <c r="C25" s="202"/>
      <c r="D25" s="202"/>
      <c r="E25" s="202"/>
      <c r="F25" s="49"/>
      <c r="G25" s="49"/>
      <c r="H25" s="49"/>
      <c r="I25" s="49"/>
      <c r="J25" s="49"/>
      <c r="K25" s="49"/>
      <c r="L25" s="49"/>
      <c r="M25" s="49"/>
      <c r="N25" s="49"/>
      <c r="O25" s="49"/>
      <c r="P25" s="49"/>
      <c r="Q25" s="49"/>
      <c r="R25" s="49"/>
      <c r="S25" s="49"/>
      <c r="T25" s="49"/>
      <c r="U25" s="49"/>
      <c r="V25" s="49"/>
      <c r="W25" s="49"/>
      <c r="X25" s="49"/>
      <c r="Y25" s="49"/>
      <c r="Z25" s="49"/>
    </row>
    <row r="26" spans="1:26" ht="14.25" customHeight="1">
      <c r="A26" s="49"/>
      <c r="B26" s="49"/>
      <c r="C26" s="202"/>
      <c r="D26" s="202"/>
      <c r="E26" s="202"/>
      <c r="F26" s="49"/>
      <c r="G26" s="49"/>
      <c r="H26" s="49"/>
      <c r="I26" s="49"/>
      <c r="J26" s="49"/>
      <c r="K26" s="49"/>
      <c r="L26" s="49"/>
      <c r="M26" s="49"/>
      <c r="N26" s="49"/>
      <c r="O26" s="49"/>
      <c r="P26" s="49"/>
      <c r="Q26" s="49"/>
      <c r="R26" s="49"/>
      <c r="S26" s="49"/>
      <c r="T26" s="49"/>
      <c r="U26" s="49"/>
      <c r="V26" s="49"/>
      <c r="W26" s="49"/>
      <c r="X26" s="49"/>
      <c r="Y26" s="49"/>
      <c r="Z26" s="49"/>
    </row>
    <row r="27" spans="1:26" ht="14.25" customHeight="1">
      <c r="A27" s="49"/>
      <c r="B27" s="49"/>
      <c r="C27" s="202"/>
      <c r="D27" s="202"/>
      <c r="E27" s="202"/>
      <c r="F27" s="49"/>
      <c r="G27" s="49"/>
      <c r="H27" s="49"/>
      <c r="I27" s="49"/>
      <c r="J27" s="49"/>
      <c r="K27" s="49"/>
      <c r="L27" s="49"/>
      <c r="M27" s="49"/>
      <c r="N27" s="49"/>
      <c r="O27" s="49"/>
      <c r="P27" s="49"/>
      <c r="Q27" s="49"/>
      <c r="R27" s="49"/>
      <c r="S27" s="49"/>
      <c r="T27" s="49"/>
      <c r="U27" s="49"/>
      <c r="V27" s="49"/>
      <c r="W27" s="49"/>
      <c r="X27" s="49"/>
      <c r="Y27" s="49"/>
      <c r="Z27" s="49"/>
    </row>
    <row r="28" spans="1:26" ht="14.25" customHeight="1">
      <c r="A28" s="49"/>
      <c r="B28" s="49"/>
      <c r="C28" s="202"/>
      <c r="D28" s="202"/>
      <c r="E28" s="202"/>
      <c r="F28" s="49"/>
      <c r="G28" s="49"/>
      <c r="H28" s="49"/>
      <c r="I28" s="49"/>
      <c r="J28" s="49"/>
      <c r="K28" s="49"/>
      <c r="L28" s="49"/>
      <c r="M28" s="49"/>
      <c r="N28" s="49"/>
      <c r="O28" s="49"/>
      <c r="P28" s="49"/>
      <c r="Q28" s="49"/>
      <c r="R28" s="49"/>
      <c r="S28" s="49"/>
      <c r="T28" s="49"/>
      <c r="U28" s="49"/>
      <c r="V28" s="49"/>
      <c r="W28" s="49"/>
      <c r="X28" s="49"/>
      <c r="Y28" s="49"/>
      <c r="Z28" s="49"/>
    </row>
    <row r="29" spans="1:26" ht="14.25" customHeight="1">
      <c r="A29" s="49"/>
      <c r="B29" s="49"/>
      <c r="C29" s="202"/>
      <c r="D29" s="202"/>
      <c r="E29" s="202"/>
      <c r="F29" s="49"/>
      <c r="G29" s="49"/>
      <c r="H29" s="49"/>
      <c r="I29" s="49"/>
      <c r="J29" s="49"/>
      <c r="K29" s="49"/>
      <c r="L29" s="49"/>
      <c r="M29" s="49"/>
      <c r="N29" s="49"/>
      <c r="O29" s="49"/>
      <c r="P29" s="49"/>
      <c r="Q29" s="49"/>
      <c r="R29" s="49"/>
      <c r="S29" s="49"/>
      <c r="T29" s="49"/>
      <c r="U29" s="49"/>
      <c r="V29" s="49"/>
      <c r="W29" s="49"/>
      <c r="X29" s="49"/>
      <c r="Y29" s="49"/>
      <c r="Z29" s="49"/>
    </row>
    <row r="30" spans="1:26" ht="14.25" customHeight="1">
      <c r="A30" s="49"/>
      <c r="B30" s="49"/>
      <c r="C30" s="202"/>
      <c r="D30" s="202"/>
      <c r="E30" s="202"/>
      <c r="F30" s="49"/>
      <c r="G30" s="49"/>
      <c r="H30" s="49"/>
      <c r="I30" s="49"/>
      <c r="J30" s="49"/>
      <c r="K30" s="49"/>
      <c r="L30" s="49"/>
      <c r="M30" s="49"/>
      <c r="N30" s="49"/>
      <c r="O30" s="49"/>
      <c r="P30" s="49"/>
      <c r="Q30" s="49"/>
      <c r="R30" s="49"/>
      <c r="S30" s="49"/>
      <c r="T30" s="49"/>
      <c r="U30" s="49"/>
      <c r="V30" s="49"/>
      <c r="W30" s="49"/>
      <c r="X30" s="49"/>
      <c r="Y30" s="49"/>
      <c r="Z30" s="49"/>
    </row>
    <row r="31" spans="1:26" ht="14.25" customHeight="1">
      <c r="A31" s="49"/>
      <c r="B31" s="49"/>
      <c r="C31" s="202"/>
      <c r="D31" s="202"/>
      <c r="E31" s="202"/>
      <c r="F31" s="49"/>
      <c r="G31" s="49"/>
      <c r="H31" s="49"/>
      <c r="I31" s="49"/>
      <c r="J31" s="49"/>
      <c r="K31" s="49"/>
      <c r="L31" s="49"/>
      <c r="M31" s="49"/>
      <c r="N31" s="49"/>
      <c r="O31" s="49"/>
      <c r="P31" s="49"/>
      <c r="Q31" s="49"/>
      <c r="R31" s="49"/>
      <c r="S31" s="49"/>
      <c r="T31" s="49"/>
      <c r="U31" s="49"/>
      <c r="V31" s="49"/>
      <c r="W31" s="49"/>
      <c r="X31" s="49"/>
      <c r="Y31" s="49"/>
      <c r="Z31" s="49"/>
    </row>
    <row r="32" spans="1:26" ht="14.25" customHeight="1">
      <c r="A32" s="49"/>
      <c r="B32" s="49"/>
      <c r="C32" s="202"/>
      <c r="D32" s="202"/>
      <c r="E32" s="202"/>
      <c r="F32" s="49"/>
      <c r="G32" s="49"/>
      <c r="H32" s="49"/>
      <c r="I32" s="49"/>
      <c r="J32" s="49"/>
      <c r="K32" s="49"/>
      <c r="L32" s="49"/>
      <c r="M32" s="49"/>
      <c r="N32" s="49"/>
      <c r="O32" s="49"/>
      <c r="P32" s="49"/>
      <c r="Q32" s="49"/>
      <c r="R32" s="49"/>
      <c r="S32" s="49"/>
      <c r="T32" s="49"/>
      <c r="U32" s="49"/>
      <c r="V32" s="49"/>
      <c r="W32" s="49"/>
      <c r="X32" s="49"/>
      <c r="Y32" s="49"/>
      <c r="Z32" s="49"/>
    </row>
    <row r="33" spans="1:26" ht="14.25" customHeight="1">
      <c r="A33" s="49"/>
      <c r="B33" s="49"/>
      <c r="C33" s="202"/>
      <c r="D33" s="202"/>
      <c r="E33" s="202"/>
      <c r="F33" s="49"/>
      <c r="G33" s="49"/>
      <c r="H33" s="49"/>
      <c r="I33" s="49"/>
      <c r="J33" s="49"/>
      <c r="K33" s="49"/>
      <c r="L33" s="49"/>
      <c r="M33" s="49"/>
      <c r="N33" s="49"/>
      <c r="O33" s="49"/>
      <c r="P33" s="49"/>
      <c r="Q33" s="49"/>
      <c r="R33" s="49"/>
      <c r="S33" s="49"/>
      <c r="T33" s="49"/>
      <c r="U33" s="49"/>
      <c r="V33" s="49"/>
      <c r="W33" s="49"/>
      <c r="X33" s="49"/>
      <c r="Y33" s="49"/>
      <c r="Z33" s="49"/>
    </row>
    <row r="34" spans="1:26" ht="14.25" customHeight="1">
      <c r="A34" s="49"/>
      <c r="B34" s="49"/>
      <c r="C34" s="202"/>
      <c r="D34" s="202"/>
      <c r="E34" s="202"/>
      <c r="F34" s="49"/>
      <c r="G34" s="49"/>
      <c r="H34" s="49"/>
      <c r="I34" s="49"/>
      <c r="J34" s="49"/>
      <c r="K34" s="49"/>
      <c r="L34" s="49"/>
      <c r="M34" s="49"/>
      <c r="N34" s="49"/>
      <c r="O34" s="49"/>
      <c r="P34" s="49"/>
      <c r="Q34" s="49"/>
      <c r="R34" s="49"/>
      <c r="S34" s="49"/>
      <c r="T34" s="49"/>
      <c r="U34" s="49"/>
      <c r="V34" s="49"/>
      <c r="W34" s="49"/>
      <c r="X34" s="49"/>
      <c r="Y34" s="49"/>
      <c r="Z34" s="49"/>
    </row>
    <row r="35" spans="1:26" ht="14.25" customHeight="1">
      <c r="A35" s="49"/>
      <c r="B35" s="49"/>
      <c r="C35" s="202"/>
      <c r="D35" s="202"/>
      <c r="E35" s="202"/>
      <c r="F35" s="49"/>
      <c r="G35" s="49"/>
      <c r="H35" s="49"/>
      <c r="I35" s="49"/>
      <c r="J35" s="49"/>
      <c r="K35" s="49"/>
      <c r="L35" s="49"/>
      <c r="M35" s="49"/>
      <c r="N35" s="49"/>
      <c r="O35" s="49"/>
      <c r="P35" s="49"/>
      <c r="Q35" s="49"/>
      <c r="R35" s="49"/>
      <c r="S35" s="49"/>
      <c r="T35" s="49"/>
      <c r="U35" s="49"/>
      <c r="V35" s="49"/>
      <c r="W35" s="49"/>
      <c r="X35" s="49"/>
      <c r="Y35" s="49"/>
      <c r="Z35" s="49"/>
    </row>
    <row r="36" spans="1:26" ht="14.25" customHeight="1">
      <c r="A36" s="49"/>
      <c r="B36" s="49"/>
      <c r="C36" s="202"/>
      <c r="D36" s="202"/>
      <c r="E36" s="202"/>
      <c r="F36" s="49"/>
      <c r="G36" s="49"/>
      <c r="H36" s="49"/>
      <c r="I36" s="49"/>
      <c r="J36" s="49"/>
      <c r="K36" s="49"/>
      <c r="L36" s="49"/>
      <c r="M36" s="49"/>
      <c r="N36" s="49"/>
      <c r="O36" s="49"/>
      <c r="P36" s="49"/>
      <c r="Q36" s="49"/>
      <c r="R36" s="49"/>
      <c r="S36" s="49"/>
      <c r="T36" s="49"/>
      <c r="U36" s="49"/>
      <c r="V36" s="49"/>
      <c r="W36" s="49"/>
      <c r="X36" s="49"/>
      <c r="Y36" s="49"/>
      <c r="Z36" s="49"/>
    </row>
    <row r="37" spans="1:26" ht="14.25" customHeight="1">
      <c r="A37" s="49"/>
      <c r="B37" s="49"/>
      <c r="C37" s="202"/>
      <c r="D37" s="202"/>
      <c r="E37" s="202"/>
      <c r="F37" s="49"/>
      <c r="G37" s="49"/>
      <c r="H37" s="49"/>
      <c r="I37" s="49"/>
      <c r="J37" s="49"/>
      <c r="K37" s="49"/>
      <c r="L37" s="49"/>
      <c r="M37" s="49"/>
      <c r="N37" s="49"/>
      <c r="O37" s="49"/>
      <c r="P37" s="49"/>
      <c r="Q37" s="49"/>
      <c r="R37" s="49"/>
      <c r="S37" s="49"/>
      <c r="T37" s="49"/>
      <c r="U37" s="49"/>
      <c r="V37" s="49"/>
      <c r="W37" s="49"/>
      <c r="X37" s="49"/>
      <c r="Y37" s="49"/>
      <c r="Z37" s="49"/>
    </row>
    <row r="38" spans="1:26" ht="14.25" customHeight="1">
      <c r="A38" s="49"/>
      <c r="B38" s="49"/>
      <c r="C38" s="202"/>
      <c r="D38" s="202"/>
      <c r="E38" s="202"/>
      <c r="F38" s="49"/>
      <c r="G38" s="49"/>
      <c r="H38" s="49"/>
      <c r="I38" s="49"/>
      <c r="J38" s="49"/>
      <c r="K38" s="49"/>
      <c r="L38" s="49"/>
      <c r="M38" s="49"/>
      <c r="N38" s="49"/>
      <c r="O38" s="49"/>
      <c r="P38" s="49"/>
      <c r="Q38" s="49"/>
      <c r="R38" s="49"/>
      <c r="S38" s="49"/>
      <c r="T38" s="49"/>
      <c r="U38" s="49"/>
      <c r="V38" s="49"/>
      <c r="W38" s="49"/>
      <c r="X38" s="49"/>
      <c r="Y38" s="49"/>
      <c r="Z38" s="49"/>
    </row>
    <row r="39" spans="1:26" ht="14.25" customHeight="1">
      <c r="A39" s="49"/>
      <c r="B39" s="49"/>
      <c r="C39" s="202"/>
      <c r="D39" s="202"/>
      <c r="E39" s="202"/>
      <c r="F39" s="49"/>
      <c r="G39" s="49"/>
      <c r="H39" s="49"/>
      <c r="I39" s="49"/>
      <c r="J39" s="49"/>
      <c r="K39" s="49"/>
      <c r="L39" s="49"/>
      <c r="M39" s="49"/>
      <c r="N39" s="49"/>
      <c r="O39" s="49"/>
      <c r="P39" s="49"/>
      <c r="Q39" s="49"/>
      <c r="R39" s="49"/>
      <c r="S39" s="49"/>
      <c r="T39" s="49"/>
      <c r="U39" s="49"/>
      <c r="V39" s="49"/>
      <c r="W39" s="49"/>
      <c r="X39" s="49"/>
      <c r="Y39" s="49"/>
      <c r="Z39" s="49"/>
    </row>
    <row r="40" spans="1:26" ht="14.25" customHeight="1">
      <c r="A40" s="49"/>
      <c r="B40" s="49"/>
      <c r="C40" s="202"/>
      <c r="D40" s="202"/>
      <c r="E40" s="202"/>
      <c r="F40" s="49"/>
      <c r="G40" s="49"/>
      <c r="H40" s="49"/>
      <c r="I40" s="49"/>
      <c r="J40" s="49"/>
      <c r="K40" s="49"/>
      <c r="L40" s="49"/>
      <c r="M40" s="49"/>
      <c r="N40" s="49"/>
      <c r="O40" s="49"/>
      <c r="P40" s="49"/>
      <c r="Q40" s="49"/>
      <c r="R40" s="49"/>
      <c r="S40" s="49"/>
      <c r="T40" s="49"/>
      <c r="U40" s="49"/>
      <c r="V40" s="49"/>
      <c r="W40" s="49"/>
      <c r="X40" s="49"/>
      <c r="Y40" s="49"/>
      <c r="Z40" s="49"/>
    </row>
    <row r="41" spans="1:26" ht="14.25" customHeight="1">
      <c r="A41" s="49"/>
      <c r="B41" s="49"/>
      <c r="C41" s="202"/>
      <c r="D41" s="202"/>
      <c r="E41" s="202"/>
      <c r="F41" s="49"/>
      <c r="G41" s="49"/>
      <c r="H41" s="49"/>
      <c r="I41" s="49"/>
      <c r="J41" s="49"/>
      <c r="K41" s="49"/>
      <c r="L41" s="49"/>
      <c r="M41" s="49"/>
      <c r="N41" s="49"/>
      <c r="O41" s="49"/>
      <c r="P41" s="49"/>
      <c r="Q41" s="49"/>
      <c r="R41" s="49"/>
      <c r="S41" s="49"/>
      <c r="T41" s="49"/>
      <c r="U41" s="49"/>
      <c r="V41" s="49"/>
      <c r="W41" s="49"/>
      <c r="X41" s="49"/>
      <c r="Y41" s="49"/>
      <c r="Z41" s="49"/>
    </row>
    <row r="42" spans="1:26" ht="14.25" customHeight="1">
      <c r="A42" s="49"/>
      <c r="B42" s="49"/>
      <c r="C42" s="202"/>
      <c r="D42" s="202"/>
      <c r="E42" s="202"/>
      <c r="F42" s="49"/>
      <c r="G42" s="49"/>
      <c r="H42" s="49"/>
      <c r="I42" s="49"/>
      <c r="J42" s="49"/>
      <c r="K42" s="49"/>
      <c r="L42" s="49"/>
      <c r="M42" s="49"/>
      <c r="N42" s="49"/>
      <c r="O42" s="49"/>
      <c r="P42" s="49"/>
      <c r="Q42" s="49"/>
      <c r="R42" s="49"/>
      <c r="S42" s="49"/>
      <c r="T42" s="49"/>
      <c r="U42" s="49"/>
      <c r="V42" s="49"/>
      <c r="W42" s="49"/>
      <c r="X42" s="49"/>
      <c r="Y42" s="49"/>
      <c r="Z42" s="49"/>
    </row>
    <row r="43" spans="1:26" ht="14.25" customHeight="1">
      <c r="A43" s="49"/>
      <c r="B43" s="49"/>
      <c r="C43" s="202"/>
      <c r="D43" s="202"/>
      <c r="E43" s="202"/>
      <c r="F43" s="49"/>
      <c r="G43" s="49"/>
      <c r="H43" s="49"/>
      <c r="I43" s="49"/>
      <c r="J43" s="49"/>
      <c r="K43" s="49"/>
      <c r="L43" s="49"/>
      <c r="M43" s="49"/>
      <c r="N43" s="49"/>
      <c r="O43" s="49"/>
      <c r="P43" s="49"/>
      <c r="Q43" s="49"/>
      <c r="R43" s="49"/>
      <c r="S43" s="49"/>
      <c r="T43" s="49"/>
      <c r="U43" s="49"/>
      <c r="V43" s="49"/>
      <c r="W43" s="49"/>
      <c r="X43" s="49"/>
      <c r="Y43" s="49"/>
      <c r="Z43" s="49"/>
    </row>
    <row r="44" spans="1:26" ht="14.25" customHeight="1">
      <c r="A44" s="49"/>
      <c r="B44" s="49"/>
      <c r="C44" s="202"/>
      <c r="D44" s="202"/>
      <c r="E44" s="202"/>
      <c r="F44" s="49"/>
      <c r="G44" s="49"/>
      <c r="H44" s="49"/>
      <c r="I44" s="49"/>
      <c r="J44" s="49"/>
      <c r="K44" s="49"/>
      <c r="L44" s="49"/>
      <c r="M44" s="49"/>
      <c r="N44" s="49"/>
      <c r="O44" s="49"/>
      <c r="P44" s="49"/>
      <c r="Q44" s="49"/>
      <c r="R44" s="49"/>
      <c r="S44" s="49"/>
      <c r="T44" s="49"/>
      <c r="U44" s="49"/>
      <c r="V44" s="49"/>
      <c r="W44" s="49"/>
      <c r="X44" s="49"/>
      <c r="Y44" s="49"/>
      <c r="Z44" s="49"/>
    </row>
    <row r="45" spans="1:26" ht="14.25" customHeight="1">
      <c r="A45" s="49"/>
      <c r="B45" s="49"/>
      <c r="C45" s="202"/>
      <c r="D45" s="202"/>
      <c r="E45" s="202"/>
      <c r="F45" s="49"/>
      <c r="G45" s="49"/>
      <c r="H45" s="49"/>
      <c r="I45" s="49"/>
      <c r="J45" s="49"/>
      <c r="K45" s="49"/>
      <c r="L45" s="49"/>
      <c r="M45" s="49"/>
      <c r="N45" s="49"/>
      <c r="O45" s="49"/>
      <c r="P45" s="49"/>
      <c r="Q45" s="49"/>
      <c r="R45" s="49"/>
      <c r="S45" s="49"/>
      <c r="T45" s="49"/>
      <c r="U45" s="49"/>
      <c r="V45" s="49"/>
      <c r="W45" s="49"/>
      <c r="X45" s="49"/>
      <c r="Y45" s="49"/>
      <c r="Z45" s="49"/>
    </row>
    <row r="46" spans="1:26" ht="14.25" customHeight="1">
      <c r="A46" s="49"/>
      <c r="B46" s="49"/>
      <c r="C46" s="202"/>
      <c r="D46" s="202"/>
      <c r="E46" s="202"/>
      <c r="F46" s="49"/>
      <c r="G46" s="49"/>
      <c r="H46" s="49"/>
      <c r="I46" s="49"/>
      <c r="J46" s="49"/>
      <c r="K46" s="49"/>
      <c r="L46" s="49"/>
      <c r="M46" s="49"/>
      <c r="N46" s="49"/>
      <c r="O46" s="49"/>
      <c r="P46" s="49"/>
      <c r="Q46" s="49"/>
      <c r="R46" s="49"/>
      <c r="S46" s="49"/>
      <c r="T46" s="49"/>
      <c r="U46" s="49"/>
      <c r="V46" s="49"/>
      <c r="W46" s="49"/>
      <c r="X46" s="49"/>
      <c r="Y46" s="49"/>
      <c r="Z46" s="49"/>
    </row>
    <row r="47" spans="1:26" ht="14.25" customHeight="1">
      <c r="A47" s="49"/>
      <c r="B47" s="49"/>
      <c r="C47" s="202"/>
      <c r="D47" s="202"/>
      <c r="E47" s="202"/>
      <c r="F47" s="49"/>
      <c r="G47" s="49"/>
      <c r="H47" s="49"/>
      <c r="I47" s="49"/>
      <c r="J47" s="49"/>
      <c r="K47" s="49"/>
      <c r="L47" s="49"/>
      <c r="M47" s="49"/>
      <c r="N47" s="49"/>
      <c r="O47" s="49"/>
      <c r="P47" s="49"/>
      <c r="Q47" s="49"/>
      <c r="R47" s="49"/>
      <c r="S47" s="49"/>
      <c r="T47" s="49"/>
      <c r="U47" s="49"/>
      <c r="V47" s="49"/>
      <c r="W47" s="49"/>
      <c r="X47" s="49"/>
      <c r="Y47" s="49"/>
      <c r="Z47" s="49"/>
    </row>
    <row r="48" spans="1:26" ht="14.25" customHeight="1">
      <c r="A48" s="49"/>
      <c r="B48" s="49"/>
      <c r="C48" s="202"/>
      <c r="D48" s="202"/>
      <c r="E48" s="202"/>
      <c r="F48" s="49"/>
      <c r="G48" s="49"/>
      <c r="H48" s="49"/>
      <c r="I48" s="49"/>
      <c r="J48" s="49"/>
      <c r="K48" s="49"/>
      <c r="L48" s="49"/>
      <c r="M48" s="49"/>
      <c r="N48" s="49"/>
      <c r="O48" s="49"/>
      <c r="P48" s="49"/>
      <c r="Q48" s="49"/>
      <c r="R48" s="49"/>
      <c r="S48" s="49"/>
      <c r="T48" s="49"/>
      <c r="U48" s="49"/>
      <c r="V48" s="49"/>
      <c r="W48" s="49"/>
      <c r="X48" s="49"/>
      <c r="Y48" s="49"/>
      <c r="Z48" s="49"/>
    </row>
    <row r="49" spans="1:26" ht="14.25" customHeight="1">
      <c r="A49" s="49"/>
      <c r="B49" s="49"/>
      <c r="C49" s="202"/>
      <c r="D49" s="202"/>
      <c r="E49" s="202"/>
      <c r="F49" s="49"/>
      <c r="G49" s="49"/>
      <c r="H49" s="49"/>
      <c r="I49" s="49"/>
      <c r="J49" s="49"/>
      <c r="K49" s="49"/>
      <c r="L49" s="49"/>
      <c r="M49" s="49"/>
      <c r="N49" s="49"/>
      <c r="O49" s="49"/>
      <c r="P49" s="49"/>
      <c r="Q49" s="49"/>
      <c r="R49" s="49"/>
      <c r="S49" s="49"/>
      <c r="T49" s="49"/>
      <c r="U49" s="49"/>
      <c r="V49" s="49"/>
      <c r="W49" s="49"/>
      <c r="X49" s="49"/>
      <c r="Y49" s="49"/>
      <c r="Z49" s="49"/>
    </row>
    <row r="50" spans="1:26" ht="14.25" customHeight="1">
      <c r="A50" s="49"/>
      <c r="B50" s="49"/>
      <c r="C50" s="202"/>
      <c r="D50" s="202"/>
      <c r="E50" s="202"/>
      <c r="F50" s="49"/>
      <c r="G50" s="49"/>
      <c r="H50" s="49"/>
      <c r="I50" s="49"/>
      <c r="J50" s="49"/>
      <c r="K50" s="49"/>
      <c r="L50" s="49"/>
      <c r="M50" s="49"/>
      <c r="N50" s="49"/>
      <c r="O50" s="49"/>
      <c r="P50" s="49"/>
      <c r="Q50" s="49"/>
      <c r="R50" s="49"/>
      <c r="S50" s="49"/>
      <c r="T50" s="49"/>
      <c r="U50" s="49"/>
      <c r="V50" s="49"/>
      <c r="W50" s="49"/>
      <c r="X50" s="49"/>
      <c r="Y50" s="49"/>
      <c r="Z50" s="49"/>
    </row>
    <row r="51" spans="1:26" ht="14.25" customHeight="1">
      <c r="A51" s="49"/>
      <c r="B51" s="49"/>
      <c r="C51" s="202"/>
      <c r="D51" s="202"/>
      <c r="E51" s="202"/>
      <c r="F51" s="49"/>
      <c r="G51" s="49"/>
      <c r="H51" s="49"/>
      <c r="I51" s="49"/>
      <c r="J51" s="49"/>
      <c r="K51" s="49"/>
      <c r="L51" s="49"/>
      <c r="M51" s="49"/>
      <c r="N51" s="49"/>
      <c r="O51" s="49"/>
      <c r="P51" s="49"/>
      <c r="Q51" s="49"/>
      <c r="R51" s="49"/>
      <c r="S51" s="49"/>
      <c r="T51" s="49"/>
      <c r="U51" s="49"/>
      <c r="V51" s="49"/>
      <c r="W51" s="49"/>
      <c r="X51" s="49"/>
      <c r="Y51" s="49"/>
      <c r="Z51" s="49"/>
    </row>
    <row r="52" spans="1:26" ht="14.25" customHeight="1">
      <c r="A52" s="49"/>
      <c r="B52" s="49"/>
      <c r="C52" s="202"/>
      <c r="D52" s="202"/>
      <c r="E52" s="202"/>
      <c r="F52" s="49"/>
      <c r="G52" s="49"/>
      <c r="H52" s="49"/>
      <c r="I52" s="49"/>
      <c r="J52" s="49"/>
      <c r="K52" s="49"/>
      <c r="L52" s="49"/>
      <c r="M52" s="49"/>
      <c r="N52" s="49"/>
      <c r="O52" s="49"/>
      <c r="P52" s="49"/>
      <c r="Q52" s="49"/>
      <c r="R52" s="49"/>
      <c r="S52" s="49"/>
      <c r="T52" s="49"/>
      <c r="U52" s="49"/>
      <c r="V52" s="49"/>
      <c r="W52" s="49"/>
      <c r="X52" s="49"/>
      <c r="Y52" s="49"/>
      <c r="Z52" s="49"/>
    </row>
    <row r="53" spans="1:26" ht="14.25" customHeight="1">
      <c r="A53" s="49"/>
      <c r="B53" s="49"/>
      <c r="C53" s="202"/>
      <c r="D53" s="202"/>
      <c r="E53" s="202"/>
      <c r="F53" s="49"/>
      <c r="G53" s="49"/>
      <c r="H53" s="49"/>
      <c r="I53" s="49"/>
      <c r="J53" s="49"/>
      <c r="K53" s="49"/>
      <c r="L53" s="49"/>
      <c r="M53" s="49"/>
      <c r="N53" s="49"/>
      <c r="O53" s="49"/>
      <c r="P53" s="49"/>
      <c r="Q53" s="49"/>
      <c r="R53" s="49"/>
      <c r="S53" s="49"/>
      <c r="T53" s="49"/>
      <c r="U53" s="49"/>
      <c r="V53" s="49"/>
      <c r="W53" s="49"/>
      <c r="X53" s="49"/>
      <c r="Y53" s="49"/>
      <c r="Z53" s="49"/>
    </row>
    <row r="54" spans="1:26" ht="14.25" customHeight="1">
      <c r="A54" s="49"/>
      <c r="B54" s="49"/>
      <c r="C54" s="202"/>
      <c r="D54" s="202"/>
      <c r="E54" s="202"/>
      <c r="F54" s="49"/>
      <c r="G54" s="49"/>
      <c r="H54" s="49"/>
      <c r="I54" s="49"/>
      <c r="J54" s="49"/>
      <c r="K54" s="49"/>
      <c r="L54" s="49"/>
      <c r="M54" s="49"/>
      <c r="N54" s="49"/>
      <c r="O54" s="49"/>
      <c r="P54" s="49"/>
      <c r="Q54" s="49"/>
      <c r="R54" s="49"/>
      <c r="S54" s="49"/>
      <c r="T54" s="49"/>
      <c r="U54" s="49"/>
      <c r="V54" s="49"/>
      <c r="W54" s="49"/>
      <c r="X54" s="49"/>
      <c r="Y54" s="49"/>
      <c r="Z54" s="49"/>
    </row>
    <row r="55" spans="1:26" ht="14.25" customHeight="1">
      <c r="A55" s="49"/>
      <c r="B55" s="49"/>
      <c r="C55" s="202"/>
      <c r="D55" s="202"/>
      <c r="E55" s="202"/>
      <c r="F55" s="49"/>
      <c r="G55" s="49"/>
      <c r="H55" s="49"/>
      <c r="I55" s="49"/>
      <c r="J55" s="49"/>
      <c r="K55" s="49"/>
      <c r="L55" s="49"/>
      <c r="M55" s="49"/>
      <c r="N55" s="49"/>
      <c r="O55" s="49"/>
      <c r="P55" s="49"/>
      <c r="Q55" s="49"/>
      <c r="R55" s="49"/>
      <c r="S55" s="49"/>
      <c r="T55" s="49"/>
      <c r="U55" s="49"/>
      <c r="V55" s="49"/>
      <c r="W55" s="49"/>
      <c r="X55" s="49"/>
      <c r="Y55" s="49"/>
      <c r="Z55" s="49"/>
    </row>
    <row r="56" spans="1:26" ht="14.25" customHeight="1">
      <c r="A56" s="49"/>
      <c r="B56" s="49"/>
      <c r="C56" s="202"/>
      <c r="D56" s="202"/>
      <c r="E56" s="202"/>
      <c r="F56" s="49"/>
      <c r="G56" s="49"/>
      <c r="H56" s="49"/>
      <c r="I56" s="49"/>
      <c r="J56" s="49"/>
      <c r="K56" s="49"/>
      <c r="L56" s="49"/>
      <c r="M56" s="49"/>
      <c r="N56" s="49"/>
      <c r="O56" s="49"/>
      <c r="P56" s="49"/>
      <c r="Q56" s="49"/>
      <c r="R56" s="49"/>
      <c r="S56" s="49"/>
      <c r="T56" s="49"/>
      <c r="U56" s="49"/>
      <c r="V56" s="49"/>
      <c r="W56" s="49"/>
      <c r="X56" s="49"/>
      <c r="Y56" s="49"/>
      <c r="Z56" s="49"/>
    </row>
    <row r="57" spans="1:26" ht="14.25" customHeight="1">
      <c r="A57" s="49"/>
      <c r="B57" s="49"/>
      <c r="C57" s="202"/>
      <c r="D57" s="202"/>
      <c r="E57" s="202"/>
      <c r="F57" s="49"/>
      <c r="G57" s="49"/>
      <c r="H57" s="49"/>
      <c r="I57" s="49"/>
      <c r="J57" s="49"/>
      <c r="K57" s="49"/>
      <c r="L57" s="49"/>
      <c r="M57" s="49"/>
      <c r="N57" s="49"/>
      <c r="O57" s="49"/>
      <c r="P57" s="49"/>
      <c r="Q57" s="49"/>
      <c r="R57" s="49"/>
      <c r="S57" s="49"/>
      <c r="T57" s="49"/>
      <c r="U57" s="49"/>
      <c r="V57" s="49"/>
      <c r="W57" s="49"/>
      <c r="X57" s="49"/>
      <c r="Y57" s="49"/>
      <c r="Z57" s="49"/>
    </row>
    <row r="58" spans="1:26" ht="14.25" customHeight="1">
      <c r="A58" s="49"/>
      <c r="B58" s="49"/>
      <c r="C58" s="202"/>
      <c r="D58" s="202"/>
      <c r="E58" s="202"/>
      <c r="F58" s="49"/>
      <c r="G58" s="49"/>
      <c r="H58" s="49"/>
      <c r="I58" s="49"/>
      <c r="J58" s="49"/>
      <c r="K58" s="49"/>
      <c r="L58" s="49"/>
      <c r="M58" s="49"/>
      <c r="N58" s="49"/>
      <c r="O58" s="49"/>
      <c r="P58" s="49"/>
      <c r="Q58" s="49"/>
      <c r="R58" s="49"/>
      <c r="S58" s="49"/>
      <c r="T58" s="49"/>
      <c r="U58" s="49"/>
      <c r="V58" s="49"/>
      <c r="W58" s="49"/>
      <c r="X58" s="49"/>
      <c r="Y58" s="49"/>
      <c r="Z58" s="49"/>
    </row>
    <row r="59" spans="1:26" ht="14.25" customHeight="1">
      <c r="A59" s="49"/>
      <c r="B59" s="49"/>
      <c r="C59" s="202"/>
      <c r="D59" s="202"/>
      <c r="E59" s="202"/>
      <c r="F59" s="49"/>
      <c r="G59" s="49"/>
      <c r="H59" s="49"/>
      <c r="I59" s="49"/>
      <c r="J59" s="49"/>
      <c r="K59" s="49"/>
      <c r="L59" s="49"/>
      <c r="M59" s="49"/>
      <c r="N59" s="49"/>
      <c r="O59" s="49"/>
      <c r="P59" s="49"/>
      <c r="Q59" s="49"/>
      <c r="R59" s="49"/>
      <c r="S59" s="49"/>
      <c r="T59" s="49"/>
      <c r="U59" s="49"/>
      <c r="V59" s="49"/>
      <c r="W59" s="49"/>
      <c r="X59" s="49"/>
      <c r="Y59" s="49"/>
      <c r="Z59" s="49"/>
    </row>
    <row r="60" spans="1:26" ht="14.25" customHeight="1">
      <c r="A60" s="49"/>
      <c r="B60" s="49"/>
      <c r="C60" s="202"/>
      <c r="D60" s="202"/>
      <c r="E60" s="202"/>
      <c r="F60" s="49"/>
      <c r="G60" s="49"/>
      <c r="H60" s="49"/>
      <c r="I60" s="49"/>
      <c r="J60" s="49"/>
      <c r="K60" s="49"/>
      <c r="L60" s="49"/>
      <c r="M60" s="49"/>
      <c r="N60" s="49"/>
      <c r="O60" s="49"/>
      <c r="P60" s="49"/>
      <c r="Q60" s="49"/>
      <c r="R60" s="49"/>
      <c r="S60" s="49"/>
      <c r="T60" s="49"/>
      <c r="U60" s="49"/>
      <c r="V60" s="49"/>
      <c r="W60" s="49"/>
      <c r="X60" s="49"/>
      <c r="Y60" s="49"/>
      <c r="Z60" s="49"/>
    </row>
    <row r="61" spans="1:26" ht="14.25" customHeight="1">
      <c r="A61" s="49"/>
      <c r="B61" s="49"/>
      <c r="C61" s="202"/>
      <c r="D61" s="202"/>
      <c r="E61" s="202"/>
      <c r="F61" s="49"/>
      <c r="G61" s="49"/>
      <c r="H61" s="49"/>
      <c r="I61" s="49"/>
      <c r="J61" s="49"/>
      <c r="K61" s="49"/>
      <c r="L61" s="49"/>
      <c r="M61" s="49"/>
      <c r="N61" s="49"/>
      <c r="O61" s="49"/>
      <c r="P61" s="49"/>
      <c r="Q61" s="49"/>
      <c r="R61" s="49"/>
      <c r="S61" s="49"/>
      <c r="T61" s="49"/>
      <c r="U61" s="49"/>
      <c r="V61" s="49"/>
      <c r="W61" s="49"/>
      <c r="X61" s="49"/>
      <c r="Y61" s="49"/>
      <c r="Z61" s="49"/>
    </row>
    <row r="62" spans="1:26" ht="14.25" customHeight="1">
      <c r="A62" s="49"/>
      <c r="B62" s="49"/>
      <c r="C62" s="202"/>
      <c r="D62" s="202"/>
      <c r="E62" s="202"/>
      <c r="F62" s="49"/>
      <c r="G62" s="49"/>
      <c r="H62" s="49"/>
      <c r="I62" s="49"/>
      <c r="J62" s="49"/>
      <c r="K62" s="49"/>
      <c r="L62" s="49"/>
      <c r="M62" s="49"/>
      <c r="N62" s="49"/>
      <c r="O62" s="49"/>
      <c r="P62" s="49"/>
      <c r="Q62" s="49"/>
      <c r="R62" s="49"/>
      <c r="S62" s="49"/>
      <c r="T62" s="49"/>
      <c r="U62" s="49"/>
      <c r="V62" s="49"/>
      <c r="W62" s="49"/>
      <c r="X62" s="49"/>
      <c r="Y62" s="49"/>
      <c r="Z62" s="49"/>
    </row>
    <row r="63" spans="1:26" ht="14.25" customHeight="1">
      <c r="A63" s="49"/>
      <c r="B63" s="49"/>
      <c r="C63" s="202"/>
      <c r="D63" s="202"/>
      <c r="E63" s="202"/>
      <c r="F63" s="49"/>
      <c r="G63" s="49"/>
      <c r="H63" s="49"/>
      <c r="I63" s="49"/>
      <c r="J63" s="49"/>
      <c r="K63" s="49"/>
      <c r="L63" s="49"/>
      <c r="M63" s="49"/>
      <c r="N63" s="49"/>
      <c r="O63" s="49"/>
      <c r="P63" s="49"/>
      <c r="Q63" s="49"/>
      <c r="R63" s="49"/>
      <c r="S63" s="49"/>
      <c r="T63" s="49"/>
      <c r="U63" s="49"/>
      <c r="V63" s="49"/>
      <c r="W63" s="49"/>
      <c r="X63" s="49"/>
      <c r="Y63" s="49"/>
      <c r="Z63" s="49"/>
    </row>
    <row r="64" spans="1:26" ht="14.25" customHeight="1">
      <c r="A64" s="49"/>
      <c r="B64" s="49"/>
      <c r="C64" s="202"/>
      <c r="D64" s="202"/>
      <c r="E64" s="202"/>
      <c r="F64" s="49"/>
      <c r="G64" s="49"/>
      <c r="H64" s="49"/>
      <c r="I64" s="49"/>
      <c r="J64" s="49"/>
      <c r="K64" s="49"/>
      <c r="L64" s="49"/>
      <c r="M64" s="49"/>
      <c r="N64" s="49"/>
      <c r="O64" s="49"/>
      <c r="P64" s="49"/>
      <c r="Q64" s="49"/>
      <c r="R64" s="49"/>
      <c r="S64" s="49"/>
      <c r="T64" s="49"/>
      <c r="U64" s="49"/>
      <c r="V64" s="49"/>
      <c r="W64" s="49"/>
      <c r="X64" s="49"/>
      <c r="Y64" s="49"/>
      <c r="Z64" s="49"/>
    </row>
    <row r="65" spans="1:26" ht="14.25" customHeight="1">
      <c r="A65" s="49"/>
      <c r="B65" s="49"/>
      <c r="C65" s="202"/>
      <c r="D65" s="202"/>
      <c r="E65" s="202"/>
      <c r="F65" s="49"/>
      <c r="G65" s="49"/>
      <c r="H65" s="49"/>
      <c r="I65" s="49"/>
      <c r="J65" s="49"/>
      <c r="K65" s="49"/>
      <c r="L65" s="49"/>
      <c r="M65" s="49"/>
      <c r="N65" s="49"/>
      <c r="O65" s="49"/>
      <c r="P65" s="49"/>
      <c r="Q65" s="49"/>
      <c r="R65" s="49"/>
      <c r="S65" s="49"/>
      <c r="T65" s="49"/>
      <c r="U65" s="49"/>
      <c r="V65" s="49"/>
      <c r="W65" s="49"/>
      <c r="X65" s="49"/>
      <c r="Y65" s="49"/>
      <c r="Z65" s="49"/>
    </row>
    <row r="66" spans="1:26" ht="14.25" customHeight="1">
      <c r="A66" s="49"/>
      <c r="B66" s="49"/>
      <c r="C66" s="202"/>
      <c r="D66" s="202"/>
      <c r="E66" s="202"/>
      <c r="F66" s="49"/>
      <c r="G66" s="49"/>
      <c r="H66" s="49"/>
      <c r="I66" s="49"/>
      <c r="J66" s="49"/>
      <c r="K66" s="49"/>
      <c r="L66" s="49"/>
      <c r="M66" s="49"/>
      <c r="N66" s="49"/>
      <c r="O66" s="49"/>
      <c r="P66" s="49"/>
      <c r="Q66" s="49"/>
      <c r="R66" s="49"/>
      <c r="S66" s="49"/>
      <c r="T66" s="49"/>
      <c r="U66" s="49"/>
      <c r="V66" s="49"/>
      <c r="W66" s="49"/>
      <c r="X66" s="49"/>
      <c r="Y66" s="49"/>
      <c r="Z66" s="49"/>
    </row>
    <row r="67" spans="1:26" ht="14.25" customHeight="1">
      <c r="A67" s="49"/>
      <c r="B67" s="49"/>
      <c r="C67" s="202"/>
      <c r="D67" s="202"/>
      <c r="E67" s="202"/>
      <c r="F67" s="49"/>
      <c r="G67" s="49"/>
      <c r="H67" s="49"/>
      <c r="I67" s="49"/>
      <c r="J67" s="49"/>
      <c r="K67" s="49"/>
      <c r="L67" s="49"/>
      <c r="M67" s="49"/>
      <c r="N67" s="49"/>
      <c r="O67" s="49"/>
      <c r="P67" s="49"/>
      <c r="Q67" s="49"/>
      <c r="R67" s="49"/>
      <c r="S67" s="49"/>
      <c r="T67" s="49"/>
      <c r="U67" s="49"/>
      <c r="V67" s="49"/>
      <c r="W67" s="49"/>
      <c r="X67" s="49"/>
      <c r="Y67" s="49"/>
      <c r="Z67" s="49"/>
    </row>
    <row r="68" spans="1:26" ht="14.25" customHeight="1">
      <c r="A68" s="49"/>
      <c r="B68" s="49"/>
      <c r="C68" s="202"/>
      <c r="D68" s="202"/>
      <c r="E68" s="202"/>
      <c r="F68" s="49"/>
      <c r="G68" s="49"/>
      <c r="H68" s="49"/>
      <c r="I68" s="49"/>
      <c r="J68" s="49"/>
      <c r="K68" s="49"/>
      <c r="L68" s="49"/>
      <c r="M68" s="49"/>
      <c r="N68" s="49"/>
      <c r="O68" s="49"/>
      <c r="P68" s="49"/>
      <c r="Q68" s="49"/>
      <c r="R68" s="49"/>
      <c r="S68" s="49"/>
      <c r="T68" s="49"/>
      <c r="U68" s="49"/>
      <c r="V68" s="49"/>
      <c r="W68" s="49"/>
      <c r="X68" s="49"/>
      <c r="Y68" s="49"/>
      <c r="Z68" s="49"/>
    </row>
    <row r="69" spans="1:26" ht="14.25" customHeight="1">
      <c r="A69" s="49"/>
      <c r="B69" s="49"/>
      <c r="C69" s="202"/>
      <c r="D69" s="202"/>
      <c r="E69" s="202"/>
      <c r="F69" s="49"/>
      <c r="G69" s="49"/>
      <c r="H69" s="49"/>
      <c r="I69" s="49"/>
      <c r="J69" s="49"/>
      <c r="K69" s="49"/>
      <c r="L69" s="49"/>
      <c r="M69" s="49"/>
      <c r="N69" s="49"/>
      <c r="O69" s="49"/>
      <c r="P69" s="49"/>
      <c r="Q69" s="49"/>
      <c r="R69" s="49"/>
      <c r="S69" s="49"/>
      <c r="T69" s="49"/>
      <c r="U69" s="49"/>
      <c r="V69" s="49"/>
      <c r="W69" s="49"/>
      <c r="X69" s="49"/>
      <c r="Y69" s="49"/>
      <c r="Z69" s="49"/>
    </row>
    <row r="70" spans="1:26" ht="14.25" customHeight="1">
      <c r="A70" s="49"/>
      <c r="B70" s="49"/>
      <c r="C70" s="202"/>
      <c r="D70" s="202"/>
      <c r="E70" s="202"/>
      <c r="F70" s="49"/>
      <c r="G70" s="49"/>
      <c r="H70" s="49"/>
      <c r="I70" s="49"/>
      <c r="J70" s="49"/>
      <c r="K70" s="49"/>
      <c r="L70" s="49"/>
      <c r="M70" s="49"/>
      <c r="N70" s="49"/>
      <c r="O70" s="49"/>
      <c r="P70" s="49"/>
      <c r="Q70" s="49"/>
      <c r="R70" s="49"/>
      <c r="S70" s="49"/>
      <c r="T70" s="49"/>
      <c r="U70" s="49"/>
      <c r="V70" s="49"/>
      <c r="W70" s="49"/>
      <c r="X70" s="49"/>
      <c r="Y70" s="49"/>
      <c r="Z70" s="49"/>
    </row>
    <row r="71" spans="1:26" ht="14.25" customHeight="1">
      <c r="A71" s="49"/>
      <c r="B71" s="49"/>
      <c r="C71" s="202"/>
      <c r="D71" s="202"/>
      <c r="E71" s="202"/>
      <c r="F71" s="49"/>
      <c r="G71" s="49"/>
      <c r="H71" s="49"/>
      <c r="I71" s="49"/>
      <c r="J71" s="49"/>
      <c r="K71" s="49"/>
      <c r="L71" s="49"/>
      <c r="M71" s="49"/>
      <c r="N71" s="49"/>
      <c r="O71" s="49"/>
      <c r="P71" s="49"/>
      <c r="Q71" s="49"/>
      <c r="R71" s="49"/>
      <c r="S71" s="49"/>
      <c r="T71" s="49"/>
      <c r="U71" s="49"/>
      <c r="V71" s="49"/>
      <c r="W71" s="49"/>
      <c r="X71" s="49"/>
      <c r="Y71" s="49"/>
      <c r="Z71" s="49"/>
    </row>
    <row r="72" spans="1:26" ht="14.25" customHeight="1">
      <c r="A72" s="49"/>
      <c r="B72" s="49"/>
      <c r="C72" s="202"/>
      <c r="D72" s="202"/>
      <c r="E72" s="202"/>
      <c r="F72" s="49"/>
      <c r="G72" s="49"/>
      <c r="H72" s="49"/>
      <c r="I72" s="49"/>
      <c r="J72" s="49"/>
      <c r="K72" s="49"/>
      <c r="L72" s="49"/>
      <c r="M72" s="49"/>
      <c r="N72" s="49"/>
      <c r="O72" s="49"/>
      <c r="P72" s="49"/>
      <c r="Q72" s="49"/>
      <c r="R72" s="49"/>
      <c r="S72" s="49"/>
      <c r="T72" s="49"/>
      <c r="U72" s="49"/>
      <c r="V72" s="49"/>
      <c r="W72" s="49"/>
      <c r="X72" s="49"/>
      <c r="Y72" s="49"/>
      <c r="Z72" s="49"/>
    </row>
    <row r="73" spans="1:26" ht="14.25" customHeight="1">
      <c r="A73" s="49"/>
      <c r="B73" s="49"/>
      <c r="C73" s="202"/>
      <c r="D73" s="202"/>
      <c r="E73" s="202"/>
      <c r="F73" s="49"/>
      <c r="G73" s="49"/>
      <c r="H73" s="49"/>
      <c r="I73" s="49"/>
      <c r="J73" s="49"/>
      <c r="K73" s="49"/>
      <c r="L73" s="49"/>
      <c r="M73" s="49"/>
      <c r="N73" s="49"/>
      <c r="O73" s="49"/>
      <c r="P73" s="49"/>
      <c r="Q73" s="49"/>
      <c r="R73" s="49"/>
      <c r="S73" s="49"/>
      <c r="T73" s="49"/>
      <c r="U73" s="49"/>
      <c r="V73" s="49"/>
      <c r="W73" s="49"/>
      <c r="X73" s="49"/>
      <c r="Y73" s="49"/>
      <c r="Z73" s="49"/>
    </row>
    <row r="74" spans="1:26" ht="14.25" customHeight="1">
      <c r="A74" s="49"/>
      <c r="B74" s="49"/>
      <c r="C74" s="202"/>
      <c r="D74" s="202"/>
      <c r="E74" s="202"/>
      <c r="F74" s="49"/>
      <c r="G74" s="49"/>
      <c r="H74" s="49"/>
      <c r="I74" s="49"/>
      <c r="J74" s="49"/>
      <c r="K74" s="49"/>
      <c r="L74" s="49"/>
      <c r="M74" s="49"/>
      <c r="N74" s="49"/>
      <c r="O74" s="49"/>
      <c r="P74" s="49"/>
      <c r="Q74" s="49"/>
      <c r="R74" s="49"/>
      <c r="S74" s="49"/>
      <c r="T74" s="49"/>
      <c r="U74" s="49"/>
      <c r="V74" s="49"/>
      <c r="W74" s="49"/>
      <c r="X74" s="49"/>
      <c r="Y74" s="49"/>
      <c r="Z74" s="49"/>
    </row>
    <row r="75" spans="1:26" ht="14.25" customHeight="1">
      <c r="A75" s="49"/>
      <c r="B75" s="49"/>
      <c r="C75" s="202"/>
      <c r="D75" s="202"/>
      <c r="E75" s="202"/>
      <c r="F75" s="49"/>
      <c r="G75" s="49"/>
      <c r="H75" s="49"/>
      <c r="I75" s="49"/>
      <c r="J75" s="49"/>
      <c r="K75" s="49"/>
      <c r="L75" s="49"/>
      <c r="M75" s="49"/>
      <c r="N75" s="49"/>
      <c r="O75" s="49"/>
      <c r="P75" s="49"/>
      <c r="Q75" s="49"/>
      <c r="R75" s="49"/>
      <c r="S75" s="49"/>
      <c r="T75" s="49"/>
      <c r="U75" s="49"/>
      <c r="V75" s="49"/>
      <c r="W75" s="49"/>
      <c r="X75" s="49"/>
      <c r="Y75" s="49"/>
      <c r="Z75" s="49"/>
    </row>
    <row r="76" spans="1:26" ht="14.25" customHeight="1">
      <c r="A76" s="49"/>
      <c r="B76" s="49"/>
      <c r="C76" s="202"/>
      <c r="D76" s="202"/>
      <c r="E76" s="202"/>
      <c r="F76" s="49"/>
      <c r="G76" s="49"/>
      <c r="H76" s="49"/>
      <c r="I76" s="49"/>
      <c r="J76" s="49"/>
      <c r="K76" s="49"/>
      <c r="L76" s="49"/>
      <c r="M76" s="49"/>
      <c r="N76" s="49"/>
      <c r="O76" s="49"/>
      <c r="P76" s="49"/>
      <c r="Q76" s="49"/>
      <c r="R76" s="49"/>
      <c r="S76" s="49"/>
      <c r="T76" s="49"/>
      <c r="U76" s="49"/>
      <c r="V76" s="49"/>
      <c r="W76" s="49"/>
      <c r="X76" s="49"/>
      <c r="Y76" s="49"/>
      <c r="Z76" s="49"/>
    </row>
    <row r="77" spans="1:26" ht="14.25" customHeight="1">
      <c r="A77" s="49"/>
      <c r="B77" s="49"/>
      <c r="C77" s="202"/>
      <c r="D77" s="202"/>
      <c r="E77" s="202"/>
      <c r="F77" s="49"/>
      <c r="G77" s="49"/>
      <c r="H77" s="49"/>
      <c r="I77" s="49"/>
      <c r="J77" s="49"/>
      <c r="K77" s="49"/>
      <c r="L77" s="49"/>
      <c r="M77" s="49"/>
      <c r="N77" s="49"/>
      <c r="O77" s="49"/>
      <c r="P77" s="49"/>
      <c r="Q77" s="49"/>
      <c r="R77" s="49"/>
      <c r="S77" s="49"/>
      <c r="T77" s="49"/>
      <c r="U77" s="49"/>
      <c r="V77" s="49"/>
      <c r="W77" s="49"/>
      <c r="X77" s="49"/>
      <c r="Y77" s="49"/>
      <c r="Z77" s="49"/>
    </row>
    <row r="78" spans="1:26" ht="14.25" customHeight="1">
      <c r="A78" s="49"/>
      <c r="B78" s="49"/>
      <c r="C78" s="202"/>
      <c r="D78" s="202"/>
      <c r="E78" s="202"/>
      <c r="F78" s="49"/>
      <c r="G78" s="49"/>
      <c r="H78" s="49"/>
      <c r="I78" s="49"/>
      <c r="J78" s="49"/>
      <c r="K78" s="49"/>
      <c r="L78" s="49"/>
      <c r="M78" s="49"/>
      <c r="N78" s="49"/>
      <c r="O78" s="49"/>
      <c r="P78" s="49"/>
      <c r="Q78" s="49"/>
      <c r="R78" s="49"/>
      <c r="S78" s="49"/>
      <c r="T78" s="49"/>
      <c r="U78" s="49"/>
      <c r="V78" s="49"/>
      <c r="W78" s="49"/>
      <c r="X78" s="49"/>
      <c r="Y78" s="49"/>
      <c r="Z78" s="49"/>
    </row>
    <row r="79" spans="1:26" ht="14.25" customHeight="1">
      <c r="A79" s="49"/>
      <c r="B79" s="49"/>
      <c r="C79" s="202"/>
      <c r="D79" s="202"/>
      <c r="E79" s="202"/>
      <c r="F79" s="49"/>
      <c r="G79" s="49"/>
      <c r="H79" s="49"/>
      <c r="I79" s="49"/>
      <c r="J79" s="49"/>
      <c r="K79" s="49"/>
      <c r="L79" s="49"/>
      <c r="M79" s="49"/>
      <c r="N79" s="49"/>
      <c r="O79" s="49"/>
      <c r="P79" s="49"/>
      <c r="Q79" s="49"/>
      <c r="R79" s="49"/>
      <c r="S79" s="49"/>
      <c r="T79" s="49"/>
      <c r="U79" s="49"/>
      <c r="V79" s="49"/>
      <c r="W79" s="49"/>
      <c r="X79" s="49"/>
      <c r="Y79" s="49"/>
      <c r="Z79" s="49"/>
    </row>
    <row r="80" spans="1:26" ht="14.25" customHeight="1">
      <c r="A80" s="49"/>
      <c r="B80" s="49"/>
      <c r="C80" s="202"/>
      <c r="D80" s="202"/>
      <c r="E80" s="202"/>
      <c r="F80" s="49"/>
      <c r="G80" s="49"/>
      <c r="H80" s="49"/>
      <c r="I80" s="49"/>
      <c r="J80" s="49"/>
      <c r="K80" s="49"/>
      <c r="L80" s="49"/>
      <c r="M80" s="49"/>
      <c r="N80" s="49"/>
      <c r="O80" s="49"/>
      <c r="P80" s="49"/>
      <c r="Q80" s="49"/>
      <c r="R80" s="49"/>
      <c r="S80" s="49"/>
      <c r="T80" s="49"/>
      <c r="U80" s="49"/>
      <c r="V80" s="49"/>
      <c r="W80" s="49"/>
      <c r="X80" s="49"/>
      <c r="Y80" s="49"/>
      <c r="Z80" s="49"/>
    </row>
    <row r="81" spans="1:26" ht="14.25" customHeight="1">
      <c r="A81" s="49"/>
      <c r="B81" s="49"/>
      <c r="C81" s="202"/>
      <c r="D81" s="202"/>
      <c r="E81" s="202"/>
      <c r="F81" s="49"/>
      <c r="G81" s="49"/>
      <c r="H81" s="49"/>
      <c r="I81" s="49"/>
      <c r="J81" s="49"/>
      <c r="K81" s="49"/>
      <c r="L81" s="49"/>
      <c r="M81" s="49"/>
      <c r="N81" s="49"/>
      <c r="O81" s="49"/>
      <c r="P81" s="49"/>
      <c r="Q81" s="49"/>
      <c r="R81" s="49"/>
      <c r="S81" s="49"/>
      <c r="T81" s="49"/>
      <c r="U81" s="49"/>
      <c r="V81" s="49"/>
      <c r="W81" s="49"/>
      <c r="X81" s="49"/>
      <c r="Y81" s="49"/>
      <c r="Z81" s="49"/>
    </row>
    <row r="82" spans="1:26" ht="14.25" customHeight="1">
      <c r="A82" s="49"/>
      <c r="B82" s="49"/>
      <c r="C82" s="202"/>
      <c r="D82" s="202"/>
      <c r="E82" s="202"/>
      <c r="F82" s="49"/>
      <c r="G82" s="49"/>
      <c r="H82" s="49"/>
      <c r="I82" s="49"/>
      <c r="J82" s="49"/>
      <c r="K82" s="49"/>
      <c r="L82" s="49"/>
      <c r="M82" s="49"/>
      <c r="N82" s="49"/>
      <c r="O82" s="49"/>
      <c r="P82" s="49"/>
      <c r="Q82" s="49"/>
      <c r="R82" s="49"/>
      <c r="S82" s="49"/>
      <c r="T82" s="49"/>
      <c r="U82" s="49"/>
      <c r="V82" s="49"/>
      <c r="W82" s="49"/>
      <c r="X82" s="49"/>
      <c r="Y82" s="49"/>
      <c r="Z82" s="49"/>
    </row>
    <row r="83" spans="1:26" ht="14.25" customHeight="1">
      <c r="A83" s="49"/>
      <c r="B83" s="49"/>
      <c r="C83" s="202"/>
      <c r="D83" s="202"/>
      <c r="E83" s="202"/>
      <c r="F83" s="49"/>
      <c r="G83" s="49"/>
      <c r="H83" s="49"/>
      <c r="I83" s="49"/>
      <c r="J83" s="49"/>
      <c r="K83" s="49"/>
      <c r="L83" s="49"/>
      <c r="M83" s="49"/>
      <c r="N83" s="49"/>
      <c r="O83" s="49"/>
      <c r="P83" s="49"/>
      <c r="Q83" s="49"/>
      <c r="R83" s="49"/>
      <c r="S83" s="49"/>
      <c r="T83" s="49"/>
      <c r="U83" s="49"/>
      <c r="V83" s="49"/>
      <c r="W83" s="49"/>
      <c r="X83" s="49"/>
      <c r="Y83" s="49"/>
      <c r="Z83" s="49"/>
    </row>
    <row r="84" spans="1:26" ht="14.25" customHeight="1">
      <c r="A84" s="49"/>
      <c r="B84" s="49"/>
      <c r="C84" s="202"/>
      <c r="D84" s="202"/>
      <c r="E84" s="202"/>
      <c r="F84" s="49"/>
      <c r="G84" s="49"/>
      <c r="H84" s="49"/>
      <c r="I84" s="49"/>
      <c r="J84" s="49"/>
      <c r="K84" s="49"/>
      <c r="L84" s="49"/>
      <c r="M84" s="49"/>
      <c r="N84" s="49"/>
      <c r="O84" s="49"/>
      <c r="P84" s="49"/>
      <c r="Q84" s="49"/>
      <c r="R84" s="49"/>
      <c r="S84" s="49"/>
      <c r="T84" s="49"/>
      <c r="U84" s="49"/>
      <c r="V84" s="49"/>
      <c r="W84" s="49"/>
      <c r="X84" s="49"/>
      <c r="Y84" s="49"/>
      <c r="Z84" s="49"/>
    </row>
    <row r="85" spans="1:26" ht="14.25" customHeight="1">
      <c r="A85" s="49"/>
      <c r="B85" s="49"/>
      <c r="C85" s="202"/>
      <c r="D85" s="202"/>
      <c r="E85" s="202"/>
      <c r="F85" s="49"/>
      <c r="G85" s="49"/>
      <c r="H85" s="49"/>
      <c r="I85" s="49"/>
      <c r="J85" s="49"/>
      <c r="K85" s="49"/>
      <c r="L85" s="49"/>
      <c r="M85" s="49"/>
      <c r="N85" s="49"/>
      <c r="O85" s="49"/>
      <c r="P85" s="49"/>
      <c r="Q85" s="49"/>
      <c r="R85" s="49"/>
      <c r="S85" s="49"/>
      <c r="T85" s="49"/>
      <c r="U85" s="49"/>
      <c r="V85" s="49"/>
      <c r="W85" s="49"/>
      <c r="X85" s="49"/>
      <c r="Y85" s="49"/>
      <c r="Z85" s="49"/>
    </row>
    <row r="86" spans="1:26" ht="14.25" customHeight="1">
      <c r="A86" s="49"/>
      <c r="B86" s="49"/>
      <c r="C86" s="202"/>
      <c r="D86" s="202"/>
      <c r="E86" s="202"/>
      <c r="F86" s="49"/>
      <c r="G86" s="49"/>
      <c r="H86" s="49"/>
      <c r="I86" s="49"/>
      <c r="J86" s="49"/>
      <c r="K86" s="49"/>
      <c r="L86" s="49"/>
      <c r="M86" s="49"/>
      <c r="N86" s="49"/>
      <c r="O86" s="49"/>
      <c r="P86" s="49"/>
      <c r="Q86" s="49"/>
      <c r="R86" s="49"/>
      <c r="S86" s="49"/>
      <c r="T86" s="49"/>
      <c r="U86" s="49"/>
      <c r="V86" s="49"/>
      <c r="W86" s="49"/>
      <c r="X86" s="49"/>
      <c r="Y86" s="49"/>
      <c r="Z86" s="49"/>
    </row>
    <row r="87" spans="1:26" ht="14.25" customHeight="1">
      <c r="A87" s="49"/>
      <c r="B87" s="49"/>
      <c r="C87" s="202"/>
      <c r="D87" s="202"/>
      <c r="E87" s="202"/>
      <c r="F87" s="49"/>
      <c r="G87" s="49"/>
      <c r="H87" s="49"/>
      <c r="I87" s="49"/>
      <c r="J87" s="49"/>
      <c r="K87" s="49"/>
      <c r="L87" s="49"/>
      <c r="M87" s="49"/>
      <c r="N87" s="49"/>
      <c r="O87" s="49"/>
      <c r="P87" s="49"/>
      <c r="Q87" s="49"/>
      <c r="R87" s="49"/>
      <c r="S87" s="49"/>
      <c r="T87" s="49"/>
      <c r="U87" s="49"/>
      <c r="V87" s="49"/>
      <c r="W87" s="49"/>
      <c r="X87" s="49"/>
      <c r="Y87" s="49"/>
      <c r="Z87" s="49"/>
    </row>
    <row r="88" spans="1:26" ht="14.25" customHeight="1">
      <c r="A88" s="49"/>
      <c r="B88" s="49"/>
      <c r="C88" s="202"/>
      <c r="D88" s="202"/>
      <c r="E88" s="202"/>
      <c r="F88" s="49"/>
      <c r="G88" s="49"/>
      <c r="H88" s="49"/>
      <c r="I88" s="49"/>
      <c r="J88" s="49"/>
      <c r="K88" s="49"/>
      <c r="L88" s="49"/>
      <c r="M88" s="49"/>
      <c r="N88" s="49"/>
      <c r="O88" s="49"/>
      <c r="P88" s="49"/>
      <c r="Q88" s="49"/>
      <c r="R88" s="49"/>
      <c r="S88" s="49"/>
      <c r="T88" s="49"/>
      <c r="U88" s="49"/>
      <c r="V88" s="49"/>
      <c r="W88" s="49"/>
      <c r="X88" s="49"/>
      <c r="Y88" s="49"/>
      <c r="Z88" s="49"/>
    </row>
    <row r="89" spans="1:26" ht="14.25" customHeight="1">
      <c r="A89" s="49"/>
      <c r="B89" s="49"/>
      <c r="C89" s="202"/>
      <c r="D89" s="202"/>
      <c r="E89" s="202"/>
      <c r="F89" s="49"/>
      <c r="G89" s="49"/>
      <c r="H89" s="49"/>
      <c r="I89" s="49"/>
      <c r="J89" s="49"/>
      <c r="K89" s="49"/>
      <c r="L89" s="49"/>
      <c r="M89" s="49"/>
      <c r="N89" s="49"/>
      <c r="O89" s="49"/>
      <c r="P89" s="49"/>
      <c r="Q89" s="49"/>
      <c r="R89" s="49"/>
      <c r="S89" s="49"/>
      <c r="T89" s="49"/>
      <c r="U89" s="49"/>
      <c r="V89" s="49"/>
      <c r="W89" s="49"/>
      <c r="X89" s="49"/>
      <c r="Y89" s="49"/>
      <c r="Z89" s="49"/>
    </row>
    <row r="90" spans="1:26" ht="14.25" customHeight="1">
      <c r="A90" s="49"/>
      <c r="B90" s="49"/>
      <c r="C90" s="202"/>
      <c r="D90" s="202"/>
      <c r="E90" s="202"/>
      <c r="F90" s="49"/>
      <c r="G90" s="49"/>
      <c r="H90" s="49"/>
      <c r="I90" s="49"/>
      <c r="J90" s="49"/>
      <c r="K90" s="49"/>
      <c r="L90" s="49"/>
      <c r="M90" s="49"/>
      <c r="N90" s="49"/>
      <c r="O90" s="49"/>
      <c r="P90" s="49"/>
      <c r="Q90" s="49"/>
      <c r="R90" s="49"/>
      <c r="S90" s="49"/>
      <c r="T90" s="49"/>
      <c r="U90" s="49"/>
      <c r="V90" s="49"/>
      <c r="W90" s="49"/>
      <c r="X90" s="49"/>
      <c r="Y90" s="49"/>
      <c r="Z90" s="49"/>
    </row>
    <row r="91" spans="1:26" ht="14.25" customHeight="1">
      <c r="A91" s="49"/>
      <c r="B91" s="49"/>
      <c r="C91" s="202"/>
      <c r="D91" s="202"/>
      <c r="E91" s="202"/>
      <c r="F91" s="49"/>
      <c r="G91" s="49"/>
      <c r="H91" s="49"/>
      <c r="I91" s="49"/>
      <c r="J91" s="49"/>
      <c r="K91" s="49"/>
      <c r="L91" s="49"/>
      <c r="M91" s="49"/>
      <c r="N91" s="49"/>
      <c r="O91" s="49"/>
      <c r="P91" s="49"/>
      <c r="Q91" s="49"/>
      <c r="R91" s="49"/>
      <c r="S91" s="49"/>
      <c r="T91" s="49"/>
      <c r="U91" s="49"/>
      <c r="V91" s="49"/>
      <c r="W91" s="49"/>
      <c r="X91" s="49"/>
      <c r="Y91" s="49"/>
      <c r="Z91" s="49"/>
    </row>
    <row r="92" spans="1:26" ht="14.25" customHeight="1">
      <c r="A92" s="49"/>
      <c r="B92" s="49"/>
      <c r="C92" s="202"/>
      <c r="D92" s="202"/>
      <c r="E92" s="202"/>
      <c r="F92" s="49"/>
      <c r="G92" s="49"/>
      <c r="H92" s="49"/>
      <c r="I92" s="49"/>
      <c r="J92" s="49"/>
      <c r="K92" s="49"/>
      <c r="L92" s="49"/>
      <c r="M92" s="49"/>
      <c r="N92" s="49"/>
      <c r="O92" s="49"/>
      <c r="P92" s="49"/>
      <c r="Q92" s="49"/>
      <c r="R92" s="49"/>
      <c r="S92" s="49"/>
      <c r="T92" s="49"/>
      <c r="U92" s="49"/>
      <c r="V92" s="49"/>
      <c r="W92" s="49"/>
      <c r="X92" s="49"/>
      <c r="Y92" s="49"/>
      <c r="Z92" s="49"/>
    </row>
    <row r="93" spans="1:26" ht="14.25" customHeight="1">
      <c r="A93" s="49"/>
      <c r="B93" s="49"/>
      <c r="C93" s="202"/>
      <c r="D93" s="202"/>
      <c r="E93" s="202"/>
      <c r="F93" s="49"/>
      <c r="G93" s="49"/>
      <c r="H93" s="49"/>
      <c r="I93" s="49"/>
      <c r="J93" s="49"/>
      <c r="K93" s="49"/>
      <c r="L93" s="49"/>
      <c r="M93" s="49"/>
      <c r="N93" s="49"/>
      <c r="O93" s="49"/>
      <c r="P93" s="49"/>
      <c r="Q93" s="49"/>
      <c r="R93" s="49"/>
      <c r="S93" s="49"/>
      <c r="T93" s="49"/>
      <c r="U93" s="49"/>
      <c r="V93" s="49"/>
      <c r="W93" s="49"/>
      <c r="X93" s="49"/>
      <c r="Y93" s="49"/>
      <c r="Z93" s="49"/>
    </row>
    <row r="94" spans="1:26" ht="14.25" customHeight="1">
      <c r="A94" s="49"/>
      <c r="B94" s="49"/>
      <c r="C94" s="202"/>
      <c r="D94" s="202"/>
      <c r="E94" s="202"/>
      <c r="F94" s="49"/>
      <c r="G94" s="49"/>
      <c r="H94" s="49"/>
      <c r="I94" s="49"/>
      <c r="J94" s="49"/>
      <c r="K94" s="49"/>
      <c r="L94" s="49"/>
      <c r="M94" s="49"/>
      <c r="N94" s="49"/>
      <c r="O94" s="49"/>
      <c r="P94" s="49"/>
      <c r="Q94" s="49"/>
      <c r="R94" s="49"/>
      <c r="S94" s="49"/>
      <c r="T94" s="49"/>
      <c r="U94" s="49"/>
      <c r="V94" s="49"/>
      <c r="W94" s="49"/>
      <c r="X94" s="49"/>
      <c r="Y94" s="49"/>
      <c r="Z94" s="49"/>
    </row>
    <row r="95" spans="1:26" ht="14.25" customHeight="1">
      <c r="A95" s="49"/>
      <c r="B95" s="49"/>
      <c r="C95" s="202"/>
      <c r="D95" s="202"/>
      <c r="E95" s="202"/>
      <c r="F95" s="49"/>
      <c r="G95" s="49"/>
      <c r="H95" s="49"/>
      <c r="I95" s="49"/>
      <c r="J95" s="49"/>
      <c r="K95" s="49"/>
      <c r="L95" s="49"/>
      <c r="M95" s="49"/>
      <c r="N95" s="49"/>
      <c r="O95" s="49"/>
      <c r="P95" s="49"/>
      <c r="Q95" s="49"/>
      <c r="R95" s="49"/>
      <c r="S95" s="49"/>
      <c r="T95" s="49"/>
      <c r="U95" s="49"/>
      <c r="V95" s="49"/>
      <c r="W95" s="49"/>
      <c r="X95" s="49"/>
      <c r="Y95" s="49"/>
      <c r="Z95" s="49"/>
    </row>
    <row r="96" spans="1:26" ht="14.25" customHeight="1">
      <c r="A96" s="49"/>
      <c r="B96" s="49"/>
      <c r="C96" s="202"/>
      <c r="D96" s="202"/>
      <c r="E96" s="202"/>
      <c r="F96" s="49"/>
      <c r="G96" s="49"/>
      <c r="H96" s="49"/>
      <c r="I96" s="49"/>
      <c r="J96" s="49"/>
      <c r="K96" s="49"/>
      <c r="L96" s="49"/>
      <c r="M96" s="49"/>
      <c r="N96" s="49"/>
      <c r="O96" s="49"/>
      <c r="P96" s="49"/>
      <c r="Q96" s="49"/>
      <c r="R96" s="49"/>
      <c r="S96" s="49"/>
      <c r="T96" s="49"/>
      <c r="U96" s="49"/>
      <c r="V96" s="49"/>
      <c r="W96" s="49"/>
      <c r="X96" s="49"/>
      <c r="Y96" s="49"/>
      <c r="Z96" s="49"/>
    </row>
    <row r="97" spans="1:26" ht="14.25" customHeight="1">
      <c r="A97" s="49"/>
      <c r="B97" s="49"/>
      <c r="C97" s="202"/>
      <c r="D97" s="202"/>
      <c r="E97" s="202"/>
      <c r="F97" s="49"/>
      <c r="G97" s="49"/>
      <c r="H97" s="49"/>
      <c r="I97" s="49"/>
      <c r="J97" s="49"/>
      <c r="K97" s="49"/>
      <c r="L97" s="49"/>
      <c r="M97" s="49"/>
      <c r="N97" s="49"/>
      <c r="O97" s="49"/>
      <c r="P97" s="49"/>
      <c r="Q97" s="49"/>
      <c r="R97" s="49"/>
      <c r="S97" s="49"/>
      <c r="T97" s="49"/>
      <c r="U97" s="49"/>
      <c r="V97" s="49"/>
      <c r="W97" s="49"/>
      <c r="X97" s="49"/>
      <c r="Y97" s="49"/>
      <c r="Z97" s="49"/>
    </row>
    <row r="98" spans="1:26" ht="14.25" customHeight="1">
      <c r="A98" s="49"/>
      <c r="B98" s="49"/>
      <c r="C98" s="202"/>
      <c r="D98" s="202"/>
      <c r="E98" s="202"/>
      <c r="F98" s="49"/>
      <c r="G98" s="49"/>
      <c r="H98" s="49"/>
      <c r="I98" s="49"/>
      <c r="J98" s="49"/>
      <c r="K98" s="49"/>
      <c r="L98" s="49"/>
      <c r="M98" s="49"/>
      <c r="N98" s="49"/>
      <c r="O98" s="49"/>
      <c r="P98" s="49"/>
      <c r="Q98" s="49"/>
      <c r="R98" s="49"/>
      <c r="S98" s="49"/>
      <c r="T98" s="49"/>
      <c r="U98" s="49"/>
      <c r="V98" s="49"/>
      <c r="W98" s="49"/>
      <c r="X98" s="49"/>
      <c r="Y98" s="49"/>
      <c r="Z98" s="49"/>
    </row>
    <row r="99" spans="1:26" ht="14.25" customHeight="1">
      <c r="A99" s="49"/>
      <c r="B99" s="49"/>
      <c r="C99" s="202"/>
      <c r="D99" s="202"/>
      <c r="E99" s="202"/>
      <c r="F99" s="49"/>
      <c r="G99" s="49"/>
      <c r="H99" s="49"/>
      <c r="I99" s="49"/>
      <c r="J99" s="49"/>
      <c r="K99" s="49"/>
      <c r="L99" s="49"/>
      <c r="M99" s="49"/>
      <c r="N99" s="49"/>
      <c r="O99" s="49"/>
      <c r="P99" s="49"/>
      <c r="Q99" s="49"/>
      <c r="R99" s="49"/>
      <c r="S99" s="49"/>
      <c r="T99" s="49"/>
      <c r="U99" s="49"/>
      <c r="V99" s="49"/>
      <c r="W99" s="49"/>
      <c r="X99" s="49"/>
      <c r="Y99" s="49"/>
      <c r="Z99" s="49"/>
    </row>
    <row r="100" spans="1:26" ht="14.25" customHeight="1">
      <c r="A100" s="49"/>
      <c r="B100" s="49"/>
      <c r="C100" s="202"/>
      <c r="D100" s="202"/>
      <c r="E100" s="202"/>
      <c r="F100" s="49"/>
      <c r="G100" s="49"/>
      <c r="H100" s="49"/>
      <c r="I100" s="49"/>
      <c r="J100" s="49"/>
      <c r="K100" s="49"/>
      <c r="L100" s="49"/>
      <c r="M100" s="49"/>
      <c r="N100" s="49"/>
      <c r="O100" s="49"/>
      <c r="P100" s="49"/>
      <c r="Q100" s="49"/>
      <c r="R100" s="49"/>
      <c r="S100" s="49"/>
      <c r="T100" s="49"/>
      <c r="U100" s="49"/>
      <c r="V100" s="49"/>
      <c r="W100" s="49"/>
      <c r="X100" s="49"/>
      <c r="Y100" s="49"/>
      <c r="Z100" s="49"/>
    </row>
    <row r="101" spans="1:26" ht="14.25" customHeight="1">
      <c r="A101" s="49"/>
      <c r="B101" s="49"/>
      <c r="C101" s="202"/>
      <c r="D101" s="202"/>
      <c r="E101" s="202"/>
      <c r="F101" s="49"/>
      <c r="G101" s="49"/>
      <c r="H101" s="49"/>
      <c r="I101" s="49"/>
      <c r="J101" s="49"/>
      <c r="K101" s="49"/>
      <c r="L101" s="49"/>
      <c r="M101" s="49"/>
      <c r="N101" s="49"/>
      <c r="O101" s="49"/>
      <c r="P101" s="49"/>
      <c r="Q101" s="49"/>
      <c r="R101" s="49"/>
      <c r="S101" s="49"/>
      <c r="T101" s="49"/>
      <c r="U101" s="49"/>
      <c r="V101" s="49"/>
      <c r="W101" s="49"/>
      <c r="X101" s="49"/>
      <c r="Y101" s="49"/>
      <c r="Z101" s="49"/>
    </row>
    <row r="102" spans="1:26" ht="14.25" customHeight="1">
      <c r="A102" s="49"/>
      <c r="B102" s="49"/>
      <c r="C102" s="202"/>
      <c r="D102" s="202"/>
      <c r="E102" s="202"/>
      <c r="F102" s="49"/>
      <c r="G102" s="49"/>
      <c r="H102" s="49"/>
      <c r="I102" s="49"/>
      <c r="J102" s="49"/>
      <c r="K102" s="49"/>
      <c r="L102" s="49"/>
      <c r="M102" s="49"/>
      <c r="N102" s="49"/>
      <c r="O102" s="49"/>
      <c r="P102" s="49"/>
      <c r="Q102" s="49"/>
      <c r="R102" s="49"/>
      <c r="S102" s="49"/>
      <c r="T102" s="49"/>
      <c r="U102" s="49"/>
      <c r="V102" s="49"/>
      <c r="W102" s="49"/>
      <c r="X102" s="49"/>
      <c r="Y102" s="49"/>
      <c r="Z102" s="49"/>
    </row>
    <row r="103" spans="1:26" ht="14.25" customHeight="1">
      <c r="A103" s="49"/>
      <c r="B103" s="49"/>
      <c r="C103" s="202"/>
      <c r="D103" s="202"/>
      <c r="E103" s="202"/>
      <c r="F103" s="49"/>
      <c r="G103" s="49"/>
      <c r="H103" s="49"/>
      <c r="I103" s="49"/>
      <c r="J103" s="49"/>
      <c r="K103" s="49"/>
      <c r="L103" s="49"/>
      <c r="M103" s="49"/>
      <c r="N103" s="49"/>
      <c r="O103" s="49"/>
      <c r="P103" s="49"/>
      <c r="Q103" s="49"/>
      <c r="R103" s="49"/>
      <c r="S103" s="49"/>
      <c r="T103" s="49"/>
      <c r="U103" s="49"/>
      <c r="V103" s="49"/>
      <c r="W103" s="49"/>
      <c r="X103" s="49"/>
      <c r="Y103" s="49"/>
      <c r="Z103" s="49"/>
    </row>
    <row r="104" spans="1:26" ht="14.25" customHeight="1">
      <c r="A104" s="49"/>
      <c r="B104" s="49"/>
      <c r="C104" s="202"/>
      <c r="D104" s="202"/>
      <c r="E104" s="202"/>
      <c r="F104" s="49"/>
      <c r="G104" s="49"/>
      <c r="H104" s="49"/>
      <c r="I104" s="49"/>
      <c r="J104" s="49"/>
      <c r="K104" s="49"/>
      <c r="L104" s="49"/>
      <c r="M104" s="49"/>
      <c r="N104" s="49"/>
      <c r="O104" s="49"/>
      <c r="P104" s="49"/>
      <c r="Q104" s="49"/>
      <c r="R104" s="49"/>
      <c r="S104" s="49"/>
      <c r="T104" s="49"/>
      <c r="U104" s="49"/>
      <c r="V104" s="49"/>
      <c r="W104" s="49"/>
      <c r="X104" s="49"/>
      <c r="Y104" s="49"/>
      <c r="Z104" s="49"/>
    </row>
    <row r="105" spans="1:26" ht="14.25" customHeight="1">
      <c r="A105" s="49"/>
      <c r="B105" s="49"/>
      <c r="C105" s="202"/>
      <c r="D105" s="202"/>
      <c r="E105" s="202"/>
      <c r="F105" s="49"/>
      <c r="G105" s="49"/>
      <c r="H105" s="49"/>
      <c r="I105" s="49"/>
      <c r="J105" s="49"/>
      <c r="K105" s="49"/>
      <c r="L105" s="49"/>
      <c r="M105" s="49"/>
      <c r="N105" s="49"/>
      <c r="O105" s="49"/>
      <c r="P105" s="49"/>
      <c r="Q105" s="49"/>
      <c r="R105" s="49"/>
      <c r="S105" s="49"/>
      <c r="T105" s="49"/>
      <c r="U105" s="49"/>
      <c r="V105" s="49"/>
      <c r="W105" s="49"/>
      <c r="X105" s="49"/>
      <c r="Y105" s="49"/>
      <c r="Z105" s="49"/>
    </row>
    <row r="106" spans="1:26" ht="14.25" customHeight="1">
      <c r="A106" s="49"/>
      <c r="B106" s="49"/>
      <c r="C106" s="202"/>
      <c r="D106" s="202"/>
      <c r="E106" s="202"/>
      <c r="F106" s="49"/>
      <c r="G106" s="49"/>
      <c r="H106" s="49"/>
      <c r="I106" s="49"/>
      <c r="J106" s="49"/>
      <c r="K106" s="49"/>
      <c r="L106" s="49"/>
      <c r="M106" s="49"/>
      <c r="N106" s="49"/>
      <c r="O106" s="49"/>
      <c r="P106" s="49"/>
      <c r="Q106" s="49"/>
      <c r="R106" s="49"/>
      <c r="S106" s="49"/>
      <c r="T106" s="49"/>
      <c r="U106" s="49"/>
      <c r="V106" s="49"/>
      <c r="W106" s="49"/>
      <c r="X106" s="49"/>
      <c r="Y106" s="49"/>
      <c r="Z106" s="49"/>
    </row>
    <row r="107" spans="1:26" ht="14.25" customHeight="1">
      <c r="A107" s="49"/>
      <c r="B107" s="49"/>
      <c r="C107" s="202"/>
      <c r="D107" s="202"/>
      <c r="E107" s="202"/>
      <c r="F107" s="49"/>
      <c r="G107" s="49"/>
      <c r="H107" s="49"/>
      <c r="I107" s="49"/>
      <c r="J107" s="49"/>
      <c r="K107" s="49"/>
      <c r="L107" s="49"/>
      <c r="M107" s="49"/>
      <c r="N107" s="49"/>
      <c r="O107" s="49"/>
      <c r="P107" s="49"/>
      <c r="Q107" s="49"/>
      <c r="R107" s="49"/>
      <c r="S107" s="49"/>
      <c r="T107" s="49"/>
      <c r="U107" s="49"/>
      <c r="V107" s="49"/>
      <c r="W107" s="49"/>
      <c r="X107" s="49"/>
      <c r="Y107" s="49"/>
      <c r="Z107" s="49"/>
    </row>
    <row r="108" spans="1:26" ht="14.25" customHeight="1">
      <c r="A108" s="49"/>
      <c r="B108" s="49"/>
      <c r="C108" s="202"/>
      <c r="D108" s="202"/>
      <c r="E108" s="202"/>
      <c r="F108" s="49"/>
      <c r="G108" s="49"/>
      <c r="H108" s="49"/>
      <c r="I108" s="49"/>
      <c r="J108" s="49"/>
      <c r="K108" s="49"/>
      <c r="L108" s="49"/>
      <c r="M108" s="49"/>
      <c r="N108" s="49"/>
      <c r="O108" s="49"/>
      <c r="P108" s="49"/>
      <c r="Q108" s="49"/>
      <c r="R108" s="49"/>
      <c r="S108" s="49"/>
      <c r="T108" s="49"/>
      <c r="U108" s="49"/>
      <c r="V108" s="49"/>
      <c r="W108" s="49"/>
      <c r="X108" s="49"/>
      <c r="Y108" s="49"/>
      <c r="Z108" s="49"/>
    </row>
    <row r="109" spans="1:26" ht="14.25" customHeight="1">
      <c r="A109" s="49"/>
      <c r="B109" s="49"/>
      <c r="C109" s="202"/>
      <c r="D109" s="202"/>
      <c r="E109" s="202"/>
      <c r="F109" s="49"/>
      <c r="G109" s="49"/>
      <c r="H109" s="49"/>
      <c r="I109" s="49"/>
      <c r="J109" s="49"/>
      <c r="K109" s="49"/>
      <c r="L109" s="49"/>
      <c r="M109" s="49"/>
      <c r="N109" s="49"/>
      <c r="O109" s="49"/>
      <c r="P109" s="49"/>
      <c r="Q109" s="49"/>
      <c r="R109" s="49"/>
      <c r="S109" s="49"/>
      <c r="T109" s="49"/>
      <c r="U109" s="49"/>
      <c r="V109" s="49"/>
      <c r="W109" s="49"/>
      <c r="X109" s="49"/>
      <c r="Y109" s="49"/>
      <c r="Z109" s="49"/>
    </row>
    <row r="110" spans="1:26" ht="14.25" customHeight="1">
      <c r="A110" s="49"/>
      <c r="B110" s="49"/>
      <c r="C110" s="202"/>
      <c r="D110" s="202"/>
      <c r="E110" s="202"/>
      <c r="F110" s="49"/>
      <c r="G110" s="49"/>
      <c r="H110" s="49"/>
      <c r="I110" s="49"/>
      <c r="J110" s="49"/>
      <c r="K110" s="49"/>
      <c r="L110" s="49"/>
      <c r="M110" s="49"/>
      <c r="N110" s="49"/>
      <c r="O110" s="49"/>
      <c r="P110" s="49"/>
      <c r="Q110" s="49"/>
      <c r="R110" s="49"/>
      <c r="S110" s="49"/>
      <c r="T110" s="49"/>
      <c r="U110" s="49"/>
      <c r="V110" s="49"/>
      <c r="W110" s="49"/>
      <c r="X110" s="49"/>
      <c r="Y110" s="49"/>
      <c r="Z110" s="49"/>
    </row>
    <row r="111" spans="1:26" ht="14.25" customHeight="1">
      <c r="A111" s="49"/>
      <c r="B111" s="49"/>
      <c r="C111" s="202"/>
      <c r="D111" s="202"/>
      <c r="E111" s="202"/>
      <c r="F111" s="49"/>
      <c r="G111" s="49"/>
      <c r="H111" s="49"/>
      <c r="I111" s="49"/>
      <c r="J111" s="49"/>
      <c r="K111" s="49"/>
      <c r="L111" s="49"/>
      <c r="M111" s="49"/>
      <c r="N111" s="49"/>
      <c r="O111" s="49"/>
      <c r="P111" s="49"/>
      <c r="Q111" s="49"/>
      <c r="R111" s="49"/>
      <c r="S111" s="49"/>
      <c r="T111" s="49"/>
      <c r="U111" s="49"/>
      <c r="V111" s="49"/>
      <c r="W111" s="49"/>
      <c r="X111" s="49"/>
      <c r="Y111" s="49"/>
      <c r="Z111" s="49"/>
    </row>
    <row r="112" spans="1:26" ht="14.25" customHeight="1">
      <c r="A112" s="49"/>
      <c r="B112" s="49"/>
      <c r="C112" s="202"/>
      <c r="D112" s="202"/>
      <c r="E112" s="202"/>
      <c r="F112" s="49"/>
      <c r="G112" s="49"/>
      <c r="H112" s="49"/>
      <c r="I112" s="49"/>
      <c r="J112" s="49"/>
      <c r="K112" s="49"/>
      <c r="L112" s="49"/>
      <c r="M112" s="49"/>
      <c r="N112" s="49"/>
      <c r="O112" s="49"/>
      <c r="P112" s="49"/>
      <c r="Q112" s="49"/>
      <c r="R112" s="49"/>
      <c r="S112" s="49"/>
      <c r="T112" s="49"/>
      <c r="U112" s="49"/>
      <c r="V112" s="49"/>
      <c r="W112" s="49"/>
      <c r="X112" s="49"/>
      <c r="Y112" s="49"/>
      <c r="Z112" s="49"/>
    </row>
    <row r="113" spans="1:26" ht="14.25" customHeight="1">
      <c r="A113" s="49"/>
      <c r="B113" s="49"/>
      <c r="C113" s="202"/>
      <c r="D113" s="202"/>
      <c r="E113" s="202"/>
      <c r="F113" s="49"/>
      <c r="G113" s="49"/>
      <c r="H113" s="49"/>
      <c r="I113" s="49"/>
      <c r="J113" s="49"/>
      <c r="K113" s="49"/>
      <c r="L113" s="49"/>
      <c r="M113" s="49"/>
      <c r="N113" s="49"/>
      <c r="O113" s="49"/>
      <c r="P113" s="49"/>
      <c r="Q113" s="49"/>
      <c r="R113" s="49"/>
      <c r="S113" s="49"/>
      <c r="T113" s="49"/>
      <c r="U113" s="49"/>
      <c r="V113" s="49"/>
      <c r="W113" s="49"/>
      <c r="X113" s="49"/>
      <c r="Y113" s="49"/>
      <c r="Z113" s="49"/>
    </row>
    <row r="114" spans="1:26" ht="14.25" customHeight="1">
      <c r="A114" s="49"/>
      <c r="B114" s="49"/>
      <c r="C114" s="202"/>
      <c r="D114" s="202"/>
      <c r="E114" s="202"/>
      <c r="F114" s="49"/>
      <c r="G114" s="49"/>
      <c r="H114" s="49"/>
      <c r="I114" s="49"/>
      <c r="J114" s="49"/>
      <c r="K114" s="49"/>
      <c r="L114" s="49"/>
      <c r="M114" s="49"/>
      <c r="N114" s="49"/>
      <c r="O114" s="49"/>
      <c r="P114" s="49"/>
      <c r="Q114" s="49"/>
      <c r="R114" s="49"/>
      <c r="S114" s="49"/>
      <c r="T114" s="49"/>
      <c r="U114" s="49"/>
      <c r="V114" s="49"/>
      <c r="W114" s="49"/>
      <c r="X114" s="49"/>
      <c r="Y114" s="49"/>
      <c r="Z114" s="49"/>
    </row>
    <row r="115" spans="1:26" ht="14.25" customHeight="1">
      <c r="A115" s="49"/>
      <c r="B115" s="49"/>
      <c r="C115" s="202"/>
      <c r="D115" s="202"/>
      <c r="E115" s="202"/>
      <c r="F115" s="49"/>
      <c r="G115" s="49"/>
      <c r="H115" s="49"/>
      <c r="I115" s="49"/>
      <c r="J115" s="49"/>
      <c r="K115" s="49"/>
      <c r="L115" s="49"/>
      <c r="M115" s="49"/>
      <c r="N115" s="49"/>
      <c r="O115" s="49"/>
      <c r="P115" s="49"/>
      <c r="Q115" s="49"/>
      <c r="R115" s="49"/>
      <c r="S115" s="49"/>
      <c r="T115" s="49"/>
      <c r="U115" s="49"/>
      <c r="V115" s="49"/>
      <c r="W115" s="49"/>
      <c r="X115" s="49"/>
      <c r="Y115" s="49"/>
      <c r="Z115" s="49"/>
    </row>
    <row r="116" spans="1:26" ht="14.25" customHeight="1">
      <c r="A116" s="49"/>
      <c r="B116" s="49"/>
      <c r="C116" s="202"/>
      <c r="D116" s="202"/>
      <c r="E116" s="202"/>
      <c r="F116" s="49"/>
      <c r="G116" s="49"/>
      <c r="H116" s="49"/>
      <c r="I116" s="49"/>
      <c r="J116" s="49"/>
      <c r="K116" s="49"/>
      <c r="L116" s="49"/>
      <c r="M116" s="49"/>
      <c r="N116" s="49"/>
      <c r="O116" s="49"/>
      <c r="P116" s="49"/>
      <c r="Q116" s="49"/>
      <c r="R116" s="49"/>
      <c r="S116" s="49"/>
      <c r="T116" s="49"/>
      <c r="U116" s="49"/>
      <c r="V116" s="49"/>
      <c r="W116" s="49"/>
      <c r="X116" s="49"/>
      <c r="Y116" s="49"/>
      <c r="Z116" s="49"/>
    </row>
    <row r="117" spans="1:26" ht="14.25" customHeight="1">
      <c r="A117" s="49"/>
      <c r="B117" s="49"/>
      <c r="C117" s="202"/>
      <c r="D117" s="202"/>
      <c r="E117" s="202"/>
      <c r="F117" s="49"/>
      <c r="G117" s="49"/>
      <c r="H117" s="49"/>
      <c r="I117" s="49"/>
      <c r="J117" s="49"/>
      <c r="K117" s="49"/>
      <c r="L117" s="49"/>
      <c r="M117" s="49"/>
      <c r="N117" s="49"/>
      <c r="O117" s="49"/>
      <c r="P117" s="49"/>
      <c r="Q117" s="49"/>
      <c r="R117" s="49"/>
      <c r="S117" s="49"/>
      <c r="T117" s="49"/>
      <c r="U117" s="49"/>
      <c r="V117" s="49"/>
      <c r="W117" s="49"/>
      <c r="X117" s="49"/>
      <c r="Y117" s="49"/>
      <c r="Z117" s="49"/>
    </row>
    <row r="118" spans="1:26" ht="14.25" customHeight="1">
      <c r="A118" s="49"/>
      <c r="B118" s="49"/>
      <c r="C118" s="202"/>
      <c r="D118" s="202"/>
      <c r="E118" s="202"/>
      <c r="F118" s="49"/>
      <c r="G118" s="49"/>
      <c r="H118" s="49"/>
      <c r="I118" s="49"/>
      <c r="J118" s="49"/>
      <c r="K118" s="49"/>
      <c r="L118" s="49"/>
      <c r="M118" s="49"/>
      <c r="N118" s="49"/>
      <c r="O118" s="49"/>
      <c r="P118" s="49"/>
      <c r="Q118" s="49"/>
      <c r="R118" s="49"/>
      <c r="S118" s="49"/>
      <c r="T118" s="49"/>
      <c r="U118" s="49"/>
      <c r="V118" s="49"/>
      <c r="W118" s="49"/>
      <c r="X118" s="49"/>
      <c r="Y118" s="49"/>
      <c r="Z118" s="49"/>
    </row>
    <row r="119" spans="1:26" ht="14.25" customHeight="1">
      <c r="A119" s="49"/>
      <c r="B119" s="49"/>
      <c r="C119" s="202"/>
      <c r="D119" s="202"/>
      <c r="E119" s="202"/>
      <c r="F119" s="49"/>
      <c r="G119" s="49"/>
      <c r="H119" s="49"/>
      <c r="I119" s="49"/>
      <c r="J119" s="49"/>
      <c r="K119" s="49"/>
      <c r="L119" s="49"/>
      <c r="M119" s="49"/>
      <c r="N119" s="49"/>
      <c r="O119" s="49"/>
      <c r="P119" s="49"/>
      <c r="Q119" s="49"/>
      <c r="R119" s="49"/>
      <c r="S119" s="49"/>
      <c r="T119" s="49"/>
      <c r="U119" s="49"/>
      <c r="V119" s="49"/>
      <c r="W119" s="49"/>
      <c r="X119" s="49"/>
      <c r="Y119" s="49"/>
      <c r="Z119" s="49"/>
    </row>
    <row r="120" spans="1:26" ht="14.25" customHeight="1">
      <c r="A120" s="49"/>
      <c r="B120" s="49"/>
      <c r="C120" s="202"/>
      <c r="D120" s="202"/>
      <c r="E120" s="202"/>
      <c r="F120" s="49"/>
      <c r="G120" s="49"/>
      <c r="H120" s="49"/>
      <c r="I120" s="49"/>
      <c r="J120" s="49"/>
      <c r="K120" s="49"/>
      <c r="L120" s="49"/>
      <c r="M120" s="49"/>
      <c r="N120" s="49"/>
      <c r="O120" s="49"/>
      <c r="P120" s="49"/>
      <c r="Q120" s="49"/>
      <c r="R120" s="49"/>
      <c r="S120" s="49"/>
      <c r="T120" s="49"/>
      <c r="U120" s="49"/>
      <c r="V120" s="49"/>
      <c r="W120" s="49"/>
      <c r="X120" s="49"/>
      <c r="Y120" s="49"/>
      <c r="Z120" s="49"/>
    </row>
    <row r="121" spans="1:26" ht="14.25" customHeight="1">
      <c r="A121" s="49"/>
      <c r="B121" s="49"/>
      <c r="C121" s="202"/>
      <c r="D121" s="202"/>
      <c r="E121" s="202"/>
      <c r="F121" s="49"/>
      <c r="G121" s="49"/>
      <c r="H121" s="49"/>
      <c r="I121" s="49"/>
      <c r="J121" s="49"/>
      <c r="K121" s="49"/>
      <c r="L121" s="49"/>
      <c r="M121" s="49"/>
      <c r="N121" s="49"/>
      <c r="O121" s="49"/>
      <c r="P121" s="49"/>
      <c r="Q121" s="49"/>
      <c r="R121" s="49"/>
      <c r="S121" s="49"/>
      <c r="T121" s="49"/>
      <c r="U121" s="49"/>
      <c r="V121" s="49"/>
      <c r="W121" s="49"/>
      <c r="X121" s="49"/>
      <c r="Y121" s="49"/>
      <c r="Z121" s="49"/>
    </row>
    <row r="122" spans="1:26" ht="14.25" customHeight="1">
      <c r="A122" s="49"/>
      <c r="B122" s="49"/>
      <c r="C122" s="202"/>
      <c r="D122" s="202"/>
      <c r="E122" s="202"/>
      <c r="F122" s="49"/>
      <c r="G122" s="49"/>
      <c r="H122" s="49"/>
      <c r="I122" s="49"/>
      <c r="J122" s="49"/>
      <c r="K122" s="49"/>
      <c r="L122" s="49"/>
      <c r="M122" s="49"/>
      <c r="N122" s="49"/>
      <c r="O122" s="49"/>
      <c r="P122" s="49"/>
      <c r="Q122" s="49"/>
      <c r="R122" s="49"/>
      <c r="S122" s="49"/>
      <c r="T122" s="49"/>
      <c r="U122" s="49"/>
      <c r="V122" s="49"/>
      <c r="W122" s="49"/>
      <c r="X122" s="49"/>
      <c r="Y122" s="49"/>
      <c r="Z122" s="49"/>
    </row>
    <row r="123" spans="1:26" ht="14.25" customHeight="1">
      <c r="A123" s="49"/>
      <c r="B123" s="49"/>
      <c r="C123" s="202"/>
      <c r="D123" s="202"/>
      <c r="E123" s="202"/>
      <c r="F123" s="49"/>
      <c r="G123" s="49"/>
      <c r="H123" s="49"/>
      <c r="I123" s="49"/>
      <c r="J123" s="49"/>
      <c r="K123" s="49"/>
      <c r="L123" s="49"/>
      <c r="M123" s="49"/>
      <c r="N123" s="49"/>
      <c r="O123" s="49"/>
      <c r="P123" s="49"/>
      <c r="Q123" s="49"/>
      <c r="R123" s="49"/>
      <c r="S123" s="49"/>
      <c r="T123" s="49"/>
      <c r="U123" s="49"/>
      <c r="V123" s="49"/>
      <c r="W123" s="49"/>
      <c r="X123" s="49"/>
      <c r="Y123" s="49"/>
      <c r="Z123" s="49"/>
    </row>
    <row r="124" spans="1:26" ht="14.25" customHeight="1">
      <c r="A124" s="49"/>
      <c r="B124" s="49"/>
      <c r="C124" s="202"/>
      <c r="D124" s="202"/>
      <c r="E124" s="202"/>
      <c r="F124" s="49"/>
      <c r="G124" s="49"/>
      <c r="H124" s="49"/>
      <c r="I124" s="49"/>
      <c r="J124" s="49"/>
      <c r="K124" s="49"/>
      <c r="L124" s="49"/>
      <c r="M124" s="49"/>
      <c r="N124" s="49"/>
      <c r="O124" s="49"/>
      <c r="P124" s="49"/>
      <c r="Q124" s="49"/>
      <c r="R124" s="49"/>
      <c r="S124" s="49"/>
      <c r="T124" s="49"/>
      <c r="U124" s="49"/>
      <c r="V124" s="49"/>
      <c r="W124" s="49"/>
      <c r="X124" s="49"/>
      <c r="Y124" s="49"/>
      <c r="Z124" s="49"/>
    </row>
    <row r="125" spans="1:26" ht="14.25" customHeight="1">
      <c r="A125" s="49"/>
      <c r="B125" s="49"/>
      <c r="C125" s="202"/>
      <c r="D125" s="202"/>
      <c r="E125" s="202"/>
      <c r="F125" s="49"/>
      <c r="G125" s="49"/>
      <c r="H125" s="49"/>
      <c r="I125" s="49"/>
      <c r="J125" s="49"/>
      <c r="K125" s="49"/>
      <c r="L125" s="49"/>
      <c r="M125" s="49"/>
      <c r="N125" s="49"/>
      <c r="O125" s="49"/>
      <c r="P125" s="49"/>
      <c r="Q125" s="49"/>
      <c r="R125" s="49"/>
      <c r="S125" s="49"/>
      <c r="T125" s="49"/>
      <c r="U125" s="49"/>
      <c r="V125" s="49"/>
      <c r="W125" s="49"/>
      <c r="X125" s="49"/>
      <c r="Y125" s="49"/>
      <c r="Z125" s="49"/>
    </row>
    <row r="126" spans="1:26" ht="14.25" customHeight="1">
      <c r="A126" s="49"/>
      <c r="B126" s="49"/>
      <c r="C126" s="202"/>
      <c r="D126" s="202"/>
      <c r="E126" s="202"/>
      <c r="F126" s="49"/>
      <c r="G126" s="49"/>
      <c r="H126" s="49"/>
      <c r="I126" s="49"/>
      <c r="J126" s="49"/>
      <c r="K126" s="49"/>
      <c r="L126" s="49"/>
      <c r="M126" s="49"/>
      <c r="N126" s="49"/>
      <c r="O126" s="49"/>
      <c r="P126" s="49"/>
      <c r="Q126" s="49"/>
      <c r="R126" s="49"/>
      <c r="S126" s="49"/>
      <c r="T126" s="49"/>
      <c r="U126" s="49"/>
      <c r="V126" s="49"/>
      <c r="W126" s="49"/>
      <c r="X126" s="49"/>
      <c r="Y126" s="49"/>
      <c r="Z126" s="49"/>
    </row>
    <row r="127" spans="1:26" ht="14.25" customHeight="1">
      <c r="A127" s="49"/>
      <c r="B127" s="49"/>
      <c r="C127" s="202"/>
      <c r="D127" s="202"/>
      <c r="E127" s="202"/>
      <c r="F127" s="49"/>
      <c r="G127" s="49"/>
      <c r="H127" s="49"/>
      <c r="I127" s="49"/>
      <c r="J127" s="49"/>
      <c r="K127" s="49"/>
      <c r="L127" s="49"/>
      <c r="M127" s="49"/>
      <c r="N127" s="49"/>
      <c r="O127" s="49"/>
      <c r="P127" s="49"/>
      <c r="Q127" s="49"/>
      <c r="R127" s="49"/>
      <c r="S127" s="49"/>
      <c r="T127" s="49"/>
      <c r="U127" s="49"/>
      <c r="V127" s="49"/>
      <c r="W127" s="49"/>
      <c r="X127" s="49"/>
      <c r="Y127" s="49"/>
      <c r="Z127" s="49"/>
    </row>
    <row r="128" spans="1:26" ht="14.25" customHeight="1">
      <c r="A128" s="49"/>
      <c r="B128" s="49"/>
      <c r="C128" s="202"/>
      <c r="D128" s="202"/>
      <c r="E128" s="202"/>
      <c r="F128" s="49"/>
      <c r="G128" s="49"/>
      <c r="H128" s="49"/>
      <c r="I128" s="49"/>
      <c r="J128" s="49"/>
      <c r="K128" s="49"/>
      <c r="L128" s="49"/>
      <c r="M128" s="49"/>
      <c r="N128" s="49"/>
      <c r="O128" s="49"/>
      <c r="P128" s="49"/>
      <c r="Q128" s="49"/>
      <c r="R128" s="49"/>
      <c r="S128" s="49"/>
      <c r="T128" s="49"/>
      <c r="U128" s="49"/>
      <c r="V128" s="49"/>
      <c r="W128" s="49"/>
      <c r="X128" s="49"/>
      <c r="Y128" s="49"/>
      <c r="Z128" s="49"/>
    </row>
    <row r="129" spans="1:26" ht="14.25" customHeight="1">
      <c r="A129" s="49"/>
      <c r="B129" s="49"/>
      <c r="C129" s="202"/>
      <c r="D129" s="202"/>
      <c r="E129" s="202"/>
      <c r="F129" s="49"/>
      <c r="G129" s="49"/>
      <c r="H129" s="49"/>
      <c r="I129" s="49"/>
      <c r="J129" s="49"/>
      <c r="K129" s="49"/>
      <c r="L129" s="49"/>
      <c r="M129" s="49"/>
      <c r="N129" s="49"/>
      <c r="O129" s="49"/>
      <c r="P129" s="49"/>
      <c r="Q129" s="49"/>
      <c r="R129" s="49"/>
      <c r="S129" s="49"/>
      <c r="T129" s="49"/>
      <c r="U129" s="49"/>
      <c r="V129" s="49"/>
      <c r="W129" s="49"/>
      <c r="X129" s="49"/>
      <c r="Y129" s="49"/>
      <c r="Z129" s="49"/>
    </row>
    <row r="130" spans="1:26" ht="14.25" customHeight="1">
      <c r="A130" s="49"/>
      <c r="B130" s="49"/>
      <c r="C130" s="202"/>
      <c r="D130" s="202"/>
      <c r="E130" s="202"/>
      <c r="F130" s="49"/>
      <c r="G130" s="49"/>
      <c r="H130" s="49"/>
      <c r="I130" s="49"/>
      <c r="J130" s="49"/>
      <c r="K130" s="49"/>
      <c r="L130" s="49"/>
      <c r="M130" s="49"/>
      <c r="N130" s="49"/>
      <c r="O130" s="49"/>
      <c r="P130" s="49"/>
      <c r="Q130" s="49"/>
      <c r="R130" s="49"/>
      <c r="S130" s="49"/>
      <c r="T130" s="49"/>
      <c r="U130" s="49"/>
      <c r="V130" s="49"/>
      <c r="W130" s="49"/>
      <c r="X130" s="49"/>
      <c r="Y130" s="49"/>
      <c r="Z130" s="49"/>
    </row>
    <row r="131" spans="1:26" ht="14.25" customHeight="1">
      <c r="A131" s="49"/>
      <c r="B131" s="49"/>
      <c r="C131" s="202"/>
      <c r="D131" s="202"/>
      <c r="E131" s="202"/>
      <c r="F131" s="49"/>
      <c r="G131" s="49"/>
      <c r="H131" s="49"/>
      <c r="I131" s="49"/>
      <c r="J131" s="49"/>
      <c r="K131" s="49"/>
      <c r="L131" s="49"/>
      <c r="M131" s="49"/>
      <c r="N131" s="49"/>
      <c r="O131" s="49"/>
      <c r="P131" s="49"/>
      <c r="Q131" s="49"/>
      <c r="R131" s="49"/>
      <c r="S131" s="49"/>
      <c r="T131" s="49"/>
      <c r="U131" s="49"/>
      <c r="V131" s="49"/>
      <c r="W131" s="49"/>
      <c r="X131" s="49"/>
      <c r="Y131" s="49"/>
      <c r="Z131" s="49"/>
    </row>
    <row r="132" spans="1:26" ht="14.25" customHeight="1">
      <c r="A132" s="49"/>
      <c r="B132" s="49"/>
      <c r="C132" s="202"/>
      <c r="D132" s="202"/>
      <c r="E132" s="202"/>
      <c r="F132" s="49"/>
      <c r="G132" s="49"/>
      <c r="H132" s="49"/>
      <c r="I132" s="49"/>
      <c r="J132" s="49"/>
      <c r="K132" s="49"/>
      <c r="L132" s="49"/>
      <c r="M132" s="49"/>
      <c r="N132" s="49"/>
      <c r="O132" s="49"/>
      <c r="P132" s="49"/>
      <c r="Q132" s="49"/>
      <c r="R132" s="49"/>
      <c r="S132" s="49"/>
      <c r="T132" s="49"/>
      <c r="U132" s="49"/>
      <c r="V132" s="49"/>
      <c r="W132" s="49"/>
      <c r="X132" s="49"/>
      <c r="Y132" s="49"/>
      <c r="Z132" s="49"/>
    </row>
    <row r="133" spans="1:26" ht="14.25" customHeight="1">
      <c r="A133" s="49"/>
      <c r="B133" s="49"/>
      <c r="C133" s="202"/>
      <c r="D133" s="202"/>
      <c r="E133" s="202"/>
      <c r="F133" s="49"/>
      <c r="G133" s="49"/>
      <c r="H133" s="49"/>
      <c r="I133" s="49"/>
      <c r="J133" s="49"/>
      <c r="K133" s="49"/>
      <c r="L133" s="49"/>
      <c r="M133" s="49"/>
      <c r="N133" s="49"/>
      <c r="O133" s="49"/>
      <c r="P133" s="49"/>
      <c r="Q133" s="49"/>
      <c r="R133" s="49"/>
      <c r="S133" s="49"/>
      <c r="T133" s="49"/>
      <c r="U133" s="49"/>
      <c r="V133" s="49"/>
      <c r="W133" s="49"/>
      <c r="X133" s="49"/>
      <c r="Y133" s="49"/>
      <c r="Z133" s="49"/>
    </row>
    <row r="134" spans="1:26" ht="14.25" customHeight="1">
      <c r="A134" s="49"/>
      <c r="B134" s="49"/>
      <c r="C134" s="202"/>
      <c r="D134" s="202"/>
      <c r="E134" s="202"/>
      <c r="F134" s="49"/>
      <c r="G134" s="49"/>
      <c r="H134" s="49"/>
      <c r="I134" s="49"/>
      <c r="J134" s="49"/>
      <c r="K134" s="49"/>
      <c r="L134" s="49"/>
      <c r="M134" s="49"/>
      <c r="N134" s="49"/>
      <c r="O134" s="49"/>
      <c r="P134" s="49"/>
      <c r="Q134" s="49"/>
      <c r="R134" s="49"/>
      <c r="S134" s="49"/>
      <c r="T134" s="49"/>
      <c r="U134" s="49"/>
      <c r="V134" s="49"/>
      <c r="W134" s="49"/>
      <c r="X134" s="49"/>
      <c r="Y134" s="49"/>
      <c r="Z134" s="49"/>
    </row>
    <row r="135" spans="1:26" ht="14.25" customHeight="1">
      <c r="A135" s="49"/>
      <c r="B135" s="49"/>
      <c r="C135" s="202"/>
      <c r="D135" s="202"/>
      <c r="E135" s="202"/>
      <c r="F135" s="49"/>
      <c r="G135" s="49"/>
      <c r="H135" s="49"/>
      <c r="I135" s="49"/>
      <c r="J135" s="49"/>
      <c r="K135" s="49"/>
      <c r="L135" s="49"/>
      <c r="M135" s="49"/>
      <c r="N135" s="49"/>
      <c r="O135" s="49"/>
      <c r="P135" s="49"/>
      <c r="Q135" s="49"/>
      <c r="R135" s="49"/>
      <c r="S135" s="49"/>
      <c r="T135" s="49"/>
      <c r="U135" s="49"/>
      <c r="V135" s="49"/>
      <c r="W135" s="49"/>
      <c r="X135" s="49"/>
      <c r="Y135" s="49"/>
      <c r="Z135" s="49"/>
    </row>
    <row r="136" spans="1:26" ht="14.25" customHeight="1">
      <c r="A136" s="49"/>
      <c r="B136" s="49"/>
      <c r="C136" s="202"/>
      <c r="D136" s="202"/>
      <c r="E136" s="202"/>
      <c r="F136" s="49"/>
      <c r="G136" s="49"/>
      <c r="H136" s="49"/>
      <c r="I136" s="49"/>
      <c r="J136" s="49"/>
      <c r="K136" s="49"/>
      <c r="L136" s="49"/>
      <c r="M136" s="49"/>
      <c r="N136" s="49"/>
      <c r="O136" s="49"/>
      <c r="P136" s="49"/>
      <c r="Q136" s="49"/>
      <c r="R136" s="49"/>
      <c r="S136" s="49"/>
      <c r="T136" s="49"/>
      <c r="U136" s="49"/>
      <c r="V136" s="49"/>
      <c r="W136" s="49"/>
      <c r="X136" s="49"/>
      <c r="Y136" s="49"/>
      <c r="Z136" s="49"/>
    </row>
    <row r="137" spans="1:26" ht="14.25" customHeight="1">
      <c r="A137" s="49"/>
      <c r="B137" s="49"/>
      <c r="C137" s="202"/>
      <c r="D137" s="202"/>
      <c r="E137" s="202"/>
      <c r="F137" s="49"/>
      <c r="G137" s="49"/>
      <c r="H137" s="49"/>
      <c r="I137" s="49"/>
      <c r="J137" s="49"/>
      <c r="K137" s="49"/>
      <c r="L137" s="49"/>
      <c r="M137" s="49"/>
      <c r="N137" s="49"/>
      <c r="O137" s="49"/>
      <c r="P137" s="49"/>
      <c r="Q137" s="49"/>
      <c r="R137" s="49"/>
      <c r="S137" s="49"/>
      <c r="T137" s="49"/>
      <c r="U137" s="49"/>
      <c r="V137" s="49"/>
      <c r="W137" s="49"/>
      <c r="X137" s="49"/>
      <c r="Y137" s="49"/>
      <c r="Z137" s="49"/>
    </row>
    <row r="138" spans="1:26" ht="14.25" customHeight="1">
      <c r="A138" s="49"/>
      <c r="B138" s="49"/>
      <c r="C138" s="202"/>
      <c r="D138" s="202"/>
      <c r="E138" s="202"/>
      <c r="F138" s="49"/>
      <c r="G138" s="49"/>
      <c r="H138" s="49"/>
      <c r="I138" s="49"/>
      <c r="J138" s="49"/>
      <c r="K138" s="49"/>
      <c r="L138" s="49"/>
      <c r="M138" s="49"/>
      <c r="N138" s="49"/>
      <c r="O138" s="49"/>
      <c r="P138" s="49"/>
      <c r="Q138" s="49"/>
      <c r="R138" s="49"/>
      <c r="S138" s="49"/>
      <c r="T138" s="49"/>
      <c r="U138" s="49"/>
      <c r="V138" s="49"/>
      <c r="W138" s="49"/>
      <c r="X138" s="49"/>
      <c r="Y138" s="49"/>
      <c r="Z138" s="49"/>
    </row>
    <row r="139" spans="1:26" ht="14.25" customHeight="1">
      <c r="A139" s="49"/>
      <c r="B139" s="49"/>
      <c r="C139" s="202"/>
      <c r="D139" s="202"/>
      <c r="E139" s="202"/>
      <c r="F139" s="49"/>
      <c r="G139" s="49"/>
      <c r="H139" s="49"/>
      <c r="I139" s="49"/>
      <c r="J139" s="49"/>
      <c r="K139" s="49"/>
      <c r="L139" s="49"/>
      <c r="M139" s="49"/>
      <c r="N139" s="49"/>
      <c r="O139" s="49"/>
      <c r="P139" s="49"/>
      <c r="Q139" s="49"/>
      <c r="R139" s="49"/>
      <c r="S139" s="49"/>
      <c r="T139" s="49"/>
      <c r="U139" s="49"/>
      <c r="V139" s="49"/>
      <c r="W139" s="49"/>
      <c r="X139" s="49"/>
      <c r="Y139" s="49"/>
      <c r="Z139" s="49"/>
    </row>
    <row r="140" spans="1:26" ht="14.25" customHeight="1">
      <c r="A140" s="49"/>
      <c r="B140" s="49"/>
      <c r="C140" s="202"/>
      <c r="D140" s="202"/>
      <c r="E140" s="202"/>
      <c r="F140" s="49"/>
      <c r="G140" s="49"/>
      <c r="H140" s="49"/>
      <c r="I140" s="49"/>
      <c r="J140" s="49"/>
      <c r="K140" s="49"/>
      <c r="L140" s="49"/>
      <c r="M140" s="49"/>
      <c r="N140" s="49"/>
      <c r="O140" s="49"/>
      <c r="P140" s="49"/>
      <c r="Q140" s="49"/>
      <c r="R140" s="49"/>
      <c r="S140" s="49"/>
      <c r="T140" s="49"/>
      <c r="U140" s="49"/>
      <c r="V140" s="49"/>
      <c r="W140" s="49"/>
      <c r="X140" s="49"/>
      <c r="Y140" s="49"/>
      <c r="Z140" s="49"/>
    </row>
    <row r="141" spans="1:26" ht="14.25" customHeight="1">
      <c r="A141" s="49"/>
      <c r="B141" s="49"/>
      <c r="C141" s="202"/>
      <c r="D141" s="202"/>
      <c r="E141" s="202"/>
      <c r="F141" s="49"/>
      <c r="G141" s="49"/>
      <c r="H141" s="49"/>
      <c r="I141" s="49"/>
      <c r="J141" s="49"/>
      <c r="K141" s="49"/>
      <c r="L141" s="49"/>
      <c r="M141" s="49"/>
      <c r="N141" s="49"/>
      <c r="O141" s="49"/>
      <c r="P141" s="49"/>
      <c r="Q141" s="49"/>
      <c r="R141" s="49"/>
      <c r="S141" s="49"/>
      <c r="T141" s="49"/>
      <c r="U141" s="49"/>
      <c r="V141" s="49"/>
      <c r="W141" s="49"/>
      <c r="X141" s="49"/>
      <c r="Y141" s="49"/>
      <c r="Z141" s="49"/>
    </row>
    <row r="142" spans="1:26" ht="14.25" customHeight="1">
      <c r="A142" s="49"/>
      <c r="B142" s="49"/>
      <c r="C142" s="202"/>
      <c r="D142" s="202"/>
      <c r="E142" s="202"/>
      <c r="F142" s="49"/>
      <c r="G142" s="49"/>
      <c r="H142" s="49"/>
      <c r="I142" s="49"/>
      <c r="J142" s="49"/>
      <c r="K142" s="49"/>
      <c r="L142" s="49"/>
      <c r="M142" s="49"/>
      <c r="N142" s="49"/>
      <c r="O142" s="49"/>
      <c r="P142" s="49"/>
      <c r="Q142" s="49"/>
      <c r="R142" s="49"/>
      <c r="S142" s="49"/>
      <c r="T142" s="49"/>
      <c r="U142" s="49"/>
      <c r="V142" s="49"/>
      <c r="W142" s="49"/>
      <c r="X142" s="49"/>
      <c r="Y142" s="49"/>
      <c r="Z142" s="49"/>
    </row>
    <row r="143" spans="1:26" ht="14.25" customHeight="1">
      <c r="A143" s="49"/>
      <c r="B143" s="49"/>
      <c r="C143" s="202"/>
      <c r="D143" s="202"/>
      <c r="E143" s="202"/>
      <c r="F143" s="49"/>
      <c r="G143" s="49"/>
      <c r="H143" s="49"/>
      <c r="I143" s="49"/>
      <c r="J143" s="49"/>
      <c r="K143" s="49"/>
      <c r="L143" s="49"/>
      <c r="M143" s="49"/>
      <c r="N143" s="49"/>
      <c r="O143" s="49"/>
      <c r="P143" s="49"/>
      <c r="Q143" s="49"/>
      <c r="R143" s="49"/>
      <c r="S143" s="49"/>
      <c r="T143" s="49"/>
      <c r="U143" s="49"/>
      <c r="V143" s="49"/>
      <c r="W143" s="49"/>
      <c r="X143" s="49"/>
      <c r="Y143" s="49"/>
      <c r="Z143" s="49"/>
    </row>
    <row r="144" spans="1:26" ht="14.25" customHeight="1">
      <c r="A144" s="49"/>
      <c r="B144" s="49"/>
      <c r="C144" s="202"/>
      <c r="D144" s="202"/>
      <c r="E144" s="202"/>
      <c r="F144" s="49"/>
      <c r="G144" s="49"/>
      <c r="H144" s="49"/>
      <c r="I144" s="49"/>
      <c r="J144" s="49"/>
      <c r="K144" s="49"/>
      <c r="L144" s="49"/>
      <c r="M144" s="49"/>
      <c r="N144" s="49"/>
      <c r="O144" s="49"/>
      <c r="P144" s="49"/>
      <c r="Q144" s="49"/>
      <c r="R144" s="49"/>
      <c r="S144" s="49"/>
      <c r="T144" s="49"/>
      <c r="U144" s="49"/>
      <c r="V144" s="49"/>
      <c r="W144" s="49"/>
      <c r="X144" s="49"/>
      <c r="Y144" s="49"/>
      <c r="Z144" s="49"/>
    </row>
    <row r="145" spans="1:26" ht="14.25" customHeight="1">
      <c r="A145" s="49"/>
      <c r="B145" s="49"/>
      <c r="C145" s="202"/>
      <c r="D145" s="202"/>
      <c r="E145" s="202"/>
      <c r="F145" s="49"/>
      <c r="G145" s="49"/>
      <c r="H145" s="49"/>
      <c r="I145" s="49"/>
      <c r="J145" s="49"/>
      <c r="K145" s="49"/>
      <c r="L145" s="49"/>
      <c r="M145" s="49"/>
      <c r="N145" s="49"/>
      <c r="O145" s="49"/>
      <c r="P145" s="49"/>
      <c r="Q145" s="49"/>
      <c r="R145" s="49"/>
      <c r="S145" s="49"/>
      <c r="T145" s="49"/>
      <c r="U145" s="49"/>
      <c r="V145" s="49"/>
      <c r="W145" s="49"/>
      <c r="X145" s="49"/>
      <c r="Y145" s="49"/>
      <c r="Z145" s="49"/>
    </row>
    <row r="146" spans="1:26" ht="14.25" customHeight="1">
      <c r="A146" s="49"/>
      <c r="B146" s="49"/>
      <c r="C146" s="202"/>
      <c r="D146" s="202"/>
      <c r="E146" s="202"/>
      <c r="F146" s="49"/>
      <c r="G146" s="49"/>
      <c r="H146" s="49"/>
      <c r="I146" s="49"/>
      <c r="J146" s="49"/>
      <c r="K146" s="49"/>
      <c r="L146" s="49"/>
      <c r="M146" s="49"/>
      <c r="N146" s="49"/>
      <c r="O146" s="49"/>
      <c r="P146" s="49"/>
      <c r="Q146" s="49"/>
      <c r="R146" s="49"/>
      <c r="S146" s="49"/>
      <c r="T146" s="49"/>
      <c r="U146" s="49"/>
      <c r="V146" s="49"/>
      <c r="W146" s="49"/>
      <c r="X146" s="49"/>
      <c r="Y146" s="49"/>
      <c r="Z146" s="49"/>
    </row>
    <row r="147" spans="1:26" ht="14.25" customHeight="1">
      <c r="A147" s="49"/>
      <c r="B147" s="49"/>
      <c r="C147" s="202"/>
      <c r="D147" s="202"/>
      <c r="E147" s="202"/>
      <c r="F147" s="49"/>
      <c r="G147" s="49"/>
      <c r="H147" s="49"/>
      <c r="I147" s="49"/>
      <c r="J147" s="49"/>
      <c r="K147" s="49"/>
      <c r="L147" s="49"/>
      <c r="M147" s="49"/>
      <c r="N147" s="49"/>
      <c r="O147" s="49"/>
      <c r="P147" s="49"/>
      <c r="Q147" s="49"/>
      <c r="R147" s="49"/>
      <c r="S147" s="49"/>
      <c r="T147" s="49"/>
      <c r="U147" s="49"/>
      <c r="V147" s="49"/>
      <c r="W147" s="49"/>
      <c r="X147" s="49"/>
      <c r="Y147" s="49"/>
      <c r="Z147" s="49"/>
    </row>
    <row r="148" spans="1:26" ht="14.25" customHeight="1">
      <c r="A148" s="49"/>
      <c r="B148" s="49"/>
      <c r="C148" s="202"/>
      <c r="D148" s="202"/>
      <c r="E148" s="202"/>
      <c r="F148" s="49"/>
      <c r="G148" s="49"/>
      <c r="H148" s="49"/>
      <c r="I148" s="49"/>
      <c r="J148" s="49"/>
      <c r="K148" s="49"/>
      <c r="L148" s="49"/>
      <c r="M148" s="49"/>
      <c r="N148" s="49"/>
      <c r="O148" s="49"/>
      <c r="P148" s="49"/>
      <c r="Q148" s="49"/>
      <c r="R148" s="49"/>
      <c r="S148" s="49"/>
      <c r="T148" s="49"/>
      <c r="U148" s="49"/>
      <c r="V148" s="49"/>
      <c r="W148" s="49"/>
      <c r="X148" s="49"/>
      <c r="Y148" s="49"/>
      <c r="Z148" s="49"/>
    </row>
    <row r="149" spans="1:26" ht="14.25" customHeight="1">
      <c r="A149" s="49"/>
      <c r="B149" s="49"/>
      <c r="C149" s="202"/>
      <c r="D149" s="202"/>
      <c r="E149" s="202"/>
      <c r="F149" s="49"/>
      <c r="G149" s="49"/>
      <c r="H149" s="49"/>
      <c r="I149" s="49"/>
      <c r="J149" s="49"/>
      <c r="K149" s="49"/>
      <c r="L149" s="49"/>
      <c r="M149" s="49"/>
      <c r="N149" s="49"/>
      <c r="O149" s="49"/>
      <c r="P149" s="49"/>
      <c r="Q149" s="49"/>
      <c r="R149" s="49"/>
      <c r="S149" s="49"/>
      <c r="T149" s="49"/>
      <c r="U149" s="49"/>
      <c r="V149" s="49"/>
      <c r="W149" s="49"/>
      <c r="X149" s="49"/>
      <c r="Y149" s="49"/>
      <c r="Z149" s="49"/>
    </row>
    <row r="150" spans="1:26" ht="14.25" customHeight="1">
      <c r="A150" s="49"/>
      <c r="B150" s="49"/>
      <c r="C150" s="202"/>
      <c r="D150" s="202"/>
      <c r="E150" s="202"/>
      <c r="F150" s="49"/>
      <c r="G150" s="49"/>
      <c r="H150" s="49"/>
      <c r="I150" s="49"/>
      <c r="J150" s="49"/>
      <c r="K150" s="49"/>
      <c r="L150" s="49"/>
      <c r="M150" s="49"/>
      <c r="N150" s="49"/>
      <c r="O150" s="49"/>
      <c r="P150" s="49"/>
      <c r="Q150" s="49"/>
      <c r="R150" s="49"/>
      <c r="S150" s="49"/>
      <c r="T150" s="49"/>
      <c r="U150" s="49"/>
      <c r="V150" s="49"/>
      <c r="W150" s="49"/>
      <c r="X150" s="49"/>
      <c r="Y150" s="49"/>
      <c r="Z150" s="49"/>
    </row>
    <row r="151" spans="1:26" ht="14.25" customHeight="1">
      <c r="A151" s="49"/>
      <c r="B151" s="49"/>
      <c r="C151" s="202"/>
      <c r="D151" s="202"/>
      <c r="E151" s="202"/>
      <c r="F151" s="49"/>
      <c r="G151" s="49"/>
      <c r="H151" s="49"/>
      <c r="I151" s="49"/>
      <c r="J151" s="49"/>
      <c r="K151" s="49"/>
      <c r="L151" s="49"/>
      <c r="M151" s="49"/>
      <c r="N151" s="49"/>
      <c r="O151" s="49"/>
      <c r="P151" s="49"/>
      <c r="Q151" s="49"/>
      <c r="R151" s="49"/>
      <c r="S151" s="49"/>
      <c r="T151" s="49"/>
      <c r="U151" s="49"/>
      <c r="V151" s="49"/>
      <c r="W151" s="49"/>
      <c r="X151" s="49"/>
      <c r="Y151" s="49"/>
      <c r="Z151" s="49"/>
    </row>
    <row r="152" spans="1:26" ht="14.25" customHeight="1">
      <c r="A152" s="49"/>
      <c r="B152" s="49"/>
      <c r="C152" s="202"/>
      <c r="D152" s="202"/>
      <c r="E152" s="202"/>
      <c r="F152" s="49"/>
      <c r="G152" s="49"/>
      <c r="H152" s="49"/>
      <c r="I152" s="49"/>
      <c r="J152" s="49"/>
      <c r="K152" s="49"/>
      <c r="L152" s="49"/>
      <c r="M152" s="49"/>
      <c r="N152" s="49"/>
      <c r="O152" s="49"/>
      <c r="P152" s="49"/>
      <c r="Q152" s="49"/>
      <c r="R152" s="49"/>
      <c r="S152" s="49"/>
      <c r="T152" s="49"/>
      <c r="U152" s="49"/>
      <c r="V152" s="49"/>
      <c r="W152" s="49"/>
      <c r="X152" s="49"/>
      <c r="Y152" s="49"/>
      <c r="Z152" s="49"/>
    </row>
    <row r="153" spans="1:26" ht="14.25" customHeight="1">
      <c r="A153" s="49"/>
      <c r="B153" s="49"/>
      <c r="C153" s="202"/>
      <c r="D153" s="202"/>
      <c r="E153" s="202"/>
      <c r="F153" s="49"/>
      <c r="G153" s="49"/>
      <c r="H153" s="49"/>
      <c r="I153" s="49"/>
      <c r="J153" s="49"/>
      <c r="K153" s="49"/>
      <c r="L153" s="49"/>
      <c r="M153" s="49"/>
      <c r="N153" s="49"/>
      <c r="O153" s="49"/>
      <c r="P153" s="49"/>
      <c r="Q153" s="49"/>
      <c r="R153" s="49"/>
      <c r="S153" s="49"/>
      <c r="T153" s="49"/>
      <c r="U153" s="49"/>
      <c r="V153" s="49"/>
      <c r="W153" s="49"/>
      <c r="X153" s="49"/>
      <c r="Y153" s="49"/>
      <c r="Z153" s="49"/>
    </row>
    <row r="154" spans="1:26" ht="14.25" customHeight="1">
      <c r="A154" s="49"/>
      <c r="B154" s="49"/>
      <c r="C154" s="202"/>
      <c r="D154" s="202"/>
      <c r="E154" s="202"/>
      <c r="F154" s="49"/>
      <c r="G154" s="49"/>
      <c r="H154" s="49"/>
      <c r="I154" s="49"/>
      <c r="J154" s="49"/>
      <c r="K154" s="49"/>
      <c r="L154" s="49"/>
      <c r="M154" s="49"/>
      <c r="N154" s="49"/>
      <c r="O154" s="49"/>
      <c r="P154" s="49"/>
      <c r="Q154" s="49"/>
      <c r="R154" s="49"/>
      <c r="S154" s="49"/>
      <c r="T154" s="49"/>
      <c r="U154" s="49"/>
      <c r="V154" s="49"/>
      <c r="W154" s="49"/>
      <c r="X154" s="49"/>
      <c r="Y154" s="49"/>
      <c r="Z154" s="49"/>
    </row>
    <row r="155" spans="1:26" ht="14.25" customHeight="1">
      <c r="A155" s="49"/>
      <c r="B155" s="49"/>
      <c r="C155" s="202"/>
      <c r="D155" s="202"/>
      <c r="E155" s="202"/>
      <c r="F155" s="49"/>
      <c r="G155" s="49"/>
      <c r="H155" s="49"/>
      <c r="I155" s="49"/>
      <c r="J155" s="49"/>
      <c r="K155" s="49"/>
      <c r="L155" s="49"/>
      <c r="M155" s="49"/>
      <c r="N155" s="49"/>
      <c r="O155" s="49"/>
      <c r="P155" s="49"/>
      <c r="Q155" s="49"/>
      <c r="R155" s="49"/>
      <c r="S155" s="49"/>
      <c r="T155" s="49"/>
      <c r="U155" s="49"/>
      <c r="V155" s="49"/>
      <c r="W155" s="49"/>
      <c r="X155" s="49"/>
      <c r="Y155" s="49"/>
      <c r="Z155" s="49"/>
    </row>
    <row r="156" spans="1:26" ht="14.25" customHeight="1">
      <c r="A156" s="49"/>
      <c r="B156" s="49"/>
      <c r="C156" s="202"/>
      <c r="D156" s="202"/>
      <c r="E156" s="202"/>
      <c r="F156" s="49"/>
      <c r="G156" s="49"/>
      <c r="H156" s="49"/>
      <c r="I156" s="49"/>
      <c r="J156" s="49"/>
      <c r="K156" s="49"/>
      <c r="L156" s="49"/>
      <c r="M156" s="49"/>
      <c r="N156" s="49"/>
      <c r="O156" s="49"/>
      <c r="P156" s="49"/>
      <c r="Q156" s="49"/>
      <c r="R156" s="49"/>
      <c r="S156" s="49"/>
      <c r="T156" s="49"/>
      <c r="U156" s="49"/>
      <c r="V156" s="49"/>
      <c r="W156" s="49"/>
      <c r="X156" s="49"/>
      <c r="Y156" s="49"/>
      <c r="Z156" s="49"/>
    </row>
    <row r="157" spans="1:26" ht="14.25" customHeight="1">
      <c r="A157" s="49"/>
      <c r="B157" s="49"/>
      <c r="C157" s="202"/>
      <c r="D157" s="202"/>
      <c r="E157" s="202"/>
      <c r="F157" s="49"/>
      <c r="G157" s="49"/>
      <c r="H157" s="49"/>
      <c r="I157" s="49"/>
      <c r="J157" s="49"/>
      <c r="K157" s="49"/>
      <c r="L157" s="49"/>
      <c r="M157" s="49"/>
      <c r="N157" s="49"/>
      <c r="O157" s="49"/>
      <c r="P157" s="49"/>
      <c r="Q157" s="49"/>
      <c r="R157" s="49"/>
      <c r="S157" s="49"/>
      <c r="T157" s="49"/>
      <c r="U157" s="49"/>
      <c r="V157" s="49"/>
      <c r="W157" s="49"/>
      <c r="X157" s="49"/>
      <c r="Y157" s="49"/>
      <c r="Z157" s="49"/>
    </row>
    <row r="158" spans="1:26" ht="14.25" customHeight="1">
      <c r="A158" s="49"/>
      <c r="B158" s="49"/>
      <c r="C158" s="202"/>
      <c r="D158" s="202"/>
      <c r="E158" s="202"/>
      <c r="F158" s="49"/>
      <c r="G158" s="49"/>
      <c r="H158" s="49"/>
      <c r="I158" s="49"/>
      <c r="J158" s="49"/>
      <c r="K158" s="49"/>
      <c r="L158" s="49"/>
      <c r="M158" s="49"/>
      <c r="N158" s="49"/>
      <c r="O158" s="49"/>
      <c r="P158" s="49"/>
      <c r="Q158" s="49"/>
      <c r="R158" s="49"/>
      <c r="S158" s="49"/>
      <c r="T158" s="49"/>
      <c r="U158" s="49"/>
      <c r="V158" s="49"/>
      <c r="W158" s="49"/>
      <c r="X158" s="49"/>
      <c r="Y158" s="49"/>
      <c r="Z158" s="49"/>
    </row>
    <row r="159" spans="1:26" ht="14.25" customHeight="1">
      <c r="A159" s="49"/>
      <c r="B159" s="49"/>
      <c r="C159" s="202"/>
      <c r="D159" s="202"/>
      <c r="E159" s="202"/>
      <c r="F159" s="49"/>
      <c r="G159" s="49"/>
      <c r="H159" s="49"/>
      <c r="I159" s="49"/>
      <c r="J159" s="49"/>
      <c r="K159" s="49"/>
      <c r="L159" s="49"/>
      <c r="M159" s="49"/>
      <c r="N159" s="49"/>
      <c r="O159" s="49"/>
      <c r="P159" s="49"/>
      <c r="Q159" s="49"/>
      <c r="R159" s="49"/>
      <c r="S159" s="49"/>
      <c r="T159" s="49"/>
      <c r="U159" s="49"/>
      <c r="V159" s="49"/>
      <c r="W159" s="49"/>
      <c r="X159" s="49"/>
      <c r="Y159" s="49"/>
      <c r="Z159" s="49"/>
    </row>
    <row r="160" spans="1:26" ht="14.25" customHeight="1">
      <c r="A160" s="49"/>
      <c r="B160" s="49"/>
      <c r="C160" s="202"/>
      <c r="D160" s="202"/>
      <c r="E160" s="202"/>
      <c r="F160" s="49"/>
      <c r="G160" s="49"/>
      <c r="H160" s="49"/>
      <c r="I160" s="49"/>
      <c r="J160" s="49"/>
      <c r="K160" s="49"/>
      <c r="L160" s="49"/>
      <c r="M160" s="49"/>
      <c r="N160" s="49"/>
      <c r="O160" s="49"/>
      <c r="P160" s="49"/>
      <c r="Q160" s="49"/>
      <c r="R160" s="49"/>
      <c r="S160" s="49"/>
      <c r="T160" s="49"/>
      <c r="U160" s="49"/>
      <c r="V160" s="49"/>
      <c r="W160" s="49"/>
      <c r="X160" s="49"/>
      <c r="Y160" s="49"/>
      <c r="Z160" s="49"/>
    </row>
    <row r="161" spans="1:26" ht="14.25" customHeight="1">
      <c r="A161" s="49"/>
      <c r="B161" s="49"/>
      <c r="C161" s="202"/>
      <c r="D161" s="202"/>
      <c r="E161" s="202"/>
      <c r="F161" s="49"/>
      <c r="G161" s="49"/>
      <c r="H161" s="49"/>
      <c r="I161" s="49"/>
      <c r="J161" s="49"/>
      <c r="K161" s="49"/>
      <c r="L161" s="49"/>
      <c r="M161" s="49"/>
      <c r="N161" s="49"/>
      <c r="O161" s="49"/>
      <c r="P161" s="49"/>
      <c r="Q161" s="49"/>
      <c r="R161" s="49"/>
      <c r="S161" s="49"/>
      <c r="T161" s="49"/>
      <c r="U161" s="49"/>
      <c r="V161" s="49"/>
      <c r="W161" s="49"/>
      <c r="X161" s="49"/>
      <c r="Y161" s="49"/>
      <c r="Z161" s="49"/>
    </row>
    <row r="162" spans="1:26" ht="14.25" customHeight="1">
      <c r="A162" s="49"/>
      <c r="B162" s="49"/>
      <c r="C162" s="202"/>
      <c r="D162" s="202"/>
      <c r="E162" s="202"/>
      <c r="F162" s="49"/>
      <c r="G162" s="49"/>
      <c r="H162" s="49"/>
      <c r="I162" s="49"/>
      <c r="J162" s="49"/>
      <c r="K162" s="49"/>
      <c r="L162" s="49"/>
      <c r="M162" s="49"/>
      <c r="N162" s="49"/>
      <c r="O162" s="49"/>
      <c r="P162" s="49"/>
      <c r="Q162" s="49"/>
      <c r="R162" s="49"/>
      <c r="S162" s="49"/>
      <c r="T162" s="49"/>
      <c r="U162" s="49"/>
      <c r="V162" s="49"/>
      <c r="W162" s="49"/>
      <c r="X162" s="49"/>
      <c r="Y162" s="49"/>
      <c r="Z162" s="49"/>
    </row>
    <row r="163" spans="1:26" ht="14.25" customHeight="1">
      <c r="A163" s="49"/>
      <c r="B163" s="49"/>
      <c r="C163" s="202"/>
      <c r="D163" s="202"/>
      <c r="E163" s="202"/>
      <c r="F163" s="49"/>
      <c r="G163" s="49"/>
      <c r="H163" s="49"/>
      <c r="I163" s="49"/>
      <c r="J163" s="49"/>
      <c r="K163" s="49"/>
      <c r="L163" s="49"/>
      <c r="M163" s="49"/>
      <c r="N163" s="49"/>
      <c r="O163" s="49"/>
      <c r="P163" s="49"/>
      <c r="Q163" s="49"/>
      <c r="R163" s="49"/>
      <c r="S163" s="49"/>
      <c r="T163" s="49"/>
      <c r="U163" s="49"/>
      <c r="V163" s="49"/>
      <c r="W163" s="49"/>
      <c r="X163" s="49"/>
      <c r="Y163" s="49"/>
      <c r="Z163" s="49"/>
    </row>
    <row r="164" spans="1:26" ht="14.25" customHeight="1">
      <c r="A164" s="49"/>
      <c r="B164" s="49"/>
      <c r="C164" s="202"/>
      <c r="D164" s="202"/>
      <c r="E164" s="202"/>
      <c r="F164" s="49"/>
      <c r="G164" s="49"/>
      <c r="H164" s="49"/>
      <c r="I164" s="49"/>
      <c r="J164" s="49"/>
      <c r="K164" s="49"/>
      <c r="L164" s="49"/>
      <c r="M164" s="49"/>
      <c r="N164" s="49"/>
      <c r="O164" s="49"/>
      <c r="P164" s="49"/>
      <c r="Q164" s="49"/>
      <c r="R164" s="49"/>
      <c r="S164" s="49"/>
      <c r="T164" s="49"/>
      <c r="U164" s="49"/>
      <c r="V164" s="49"/>
      <c r="W164" s="49"/>
      <c r="X164" s="49"/>
      <c r="Y164" s="49"/>
      <c r="Z164" s="49"/>
    </row>
    <row r="165" spans="1:26" ht="14.25" customHeight="1">
      <c r="A165" s="49"/>
      <c r="B165" s="49"/>
      <c r="C165" s="202"/>
      <c r="D165" s="202"/>
      <c r="E165" s="202"/>
      <c r="F165" s="49"/>
      <c r="G165" s="49"/>
      <c r="H165" s="49"/>
      <c r="I165" s="49"/>
      <c r="J165" s="49"/>
      <c r="K165" s="49"/>
      <c r="L165" s="49"/>
      <c r="M165" s="49"/>
      <c r="N165" s="49"/>
      <c r="O165" s="49"/>
      <c r="P165" s="49"/>
      <c r="Q165" s="49"/>
      <c r="R165" s="49"/>
      <c r="S165" s="49"/>
      <c r="T165" s="49"/>
      <c r="U165" s="49"/>
      <c r="V165" s="49"/>
      <c r="W165" s="49"/>
      <c r="X165" s="49"/>
      <c r="Y165" s="49"/>
      <c r="Z165" s="49"/>
    </row>
    <row r="166" spans="1:26" ht="14.25" customHeight="1">
      <c r="A166" s="49"/>
      <c r="B166" s="49"/>
      <c r="C166" s="202"/>
      <c r="D166" s="202"/>
      <c r="E166" s="202"/>
      <c r="F166" s="49"/>
      <c r="G166" s="49"/>
      <c r="H166" s="49"/>
      <c r="I166" s="49"/>
      <c r="J166" s="49"/>
      <c r="K166" s="49"/>
      <c r="L166" s="49"/>
      <c r="M166" s="49"/>
      <c r="N166" s="49"/>
      <c r="O166" s="49"/>
      <c r="P166" s="49"/>
      <c r="Q166" s="49"/>
      <c r="R166" s="49"/>
      <c r="S166" s="49"/>
      <c r="T166" s="49"/>
      <c r="U166" s="49"/>
      <c r="V166" s="49"/>
      <c r="W166" s="49"/>
      <c r="X166" s="49"/>
      <c r="Y166" s="49"/>
      <c r="Z166" s="49"/>
    </row>
    <row r="167" spans="1:26" ht="14.25" customHeight="1">
      <c r="A167" s="49"/>
      <c r="B167" s="49"/>
      <c r="C167" s="202"/>
      <c r="D167" s="202"/>
      <c r="E167" s="202"/>
      <c r="F167" s="49"/>
      <c r="G167" s="49"/>
      <c r="H167" s="49"/>
      <c r="I167" s="49"/>
      <c r="J167" s="49"/>
      <c r="K167" s="49"/>
      <c r="L167" s="49"/>
      <c r="M167" s="49"/>
      <c r="N167" s="49"/>
      <c r="O167" s="49"/>
      <c r="P167" s="49"/>
      <c r="Q167" s="49"/>
      <c r="R167" s="49"/>
      <c r="S167" s="49"/>
      <c r="T167" s="49"/>
      <c r="U167" s="49"/>
      <c r="V167" s="49"/>
      <c r="W167" s="49"/>
      <c r="X167" s="49"/>
      <c r="Y167" s="49"/>
      <c r="Z167" s="49"/>
    </row>
    <row r="168" spans="1:26" ht="14.25" customHeight="1">
      <c r="A168" s="49"/>
      <c r="B168" s="49"/>
      <c r="C168" s="202"/>
      <c r="D168" s="202"/>
      <c r="E168" s="202"/>
      <c r="F168" s="49"/>
      <c r="G168" s="49"/>
      <c r="H168" s="49"/>
      <c r="I168" s="49"/>
      <c r="J168" s="49"/>
      <c r="K168" s="49"/>
      <c r="L168" s="49"/>
      <c r="M168" s="49"/>
      <c r="N168" s="49"/>
      <c r="O168" s="49"/>
      <c r="P168" s="49"/>
      <c r="Q168" s="49"/>
      <c r="R168" s="49"/>
      <c r="S168" s="49"/>
      <c r="T168" s="49"/>
      <c r="U168" s="49"/>
      <c r="V168" s="49"/>
      <c r="W168" s="49"/>
      <c r="X168" s="49"/>
      <c r="Y168" s="49"/>
      <c r="Z168" s="49"/>
    </row>
    <row r="169" spans="1:26" ht="14.25" customHeight="1">
      <c r="A169" s="49"/>
      <c r="B169" s="49"/>
      <c r="C169" s="202"/>
      <c r="D169" s="202"/>
      <c r="E169" s="202"/>
      <c r="F169" s="49"/>
      <c r="G169" s="49"/>
      <c r="H169" s="49"/>
      <c r="I169" s="49"/>
      <c r="J169" s="49"/>
      <c r="K169" s="49"/>
      <c r="L169" s="49"/>
      <c r="M169" s="49"/>
      <c r="N169" s="49"/>
      <c r="O169" s="49"/>
      <c r="P169" s="49"/>
      <c r="Q169" s="49"/>
      <c r="R169" s="49"/>
      <c r="S169" s="49"/>
      <c r="T169" s="49"/>
      <c r="U169" s="49"/>
      <c r="V169" s="49"/>
      <c r="W169" s="49"/>
      <c r="X169" s="49"/>
      <c r="Y169" s="49"/>
      <c r="Z169" s="49"/>
    </row>
    <row r="170" spans="1:26" ht="14.25" customHeight="1">
      <c r="A170" s="49"/>
      <c r="B170" s="49"/>
      <c r="C170" s="202"/>
      <c r="D170" s="202"/>
      <c r="E170" s="202"/>
      <c r="F170" s="49"/>
      <c r="G170" s="49"/>
      <c r="H170" s="49"/>
      <c r="I170" s="49"/>
      <c r="J170" s="49"/>
      <c r="K170" s="49"/>
      <c r="L170" s="49"/>
      <c r="M170" s="49"/>
      <c r="N170" s="49"/>
      <c r="O170" s="49"/>
      <c r="P170" s="49"/>
      <c r="Q170" s="49"/>
      <c r="R170" s="49"/>
      <c r="S170" s="49"/>
      <c r="T170" s="49"/>
      <c r="U170" s="49"/>
      <c r="V170" s="49"/>
      <c r="W170" s="49"/>
      <c r="X170" s="49"/>
      <c r="Y170" s="49"/>
      <c r="Z170" s="49"/>
    </row>
    <row r="171" spans="1:26" ht="14.25" customHeight="1">
      <c r="A171" s="49"/>
      <c r="B171" s="49"/>
      <c r="C171" s="202"/>
      <c r="D171" s="202"/>
      <c r="E171" s="202"/>
      <c r="F171" s="49"/>
      <c r="G171" s="49"/>
      <c r="H171" s="49"/>
      <c r="I171" s="49"/>
      <c r="J171" s="49"/>
      <c r="K171" s="49"/>
      <c r="L171" s="49"/>
      <c r="M171" s="49"/>
      <c r="N171" s="49"/>
      <c r="O171" s="49"/>
      <c r="P171" s="49"/>
      <c r="Q171" s="49"/>
      <c r="R171" s="49"/>
      <c r="S171" s="49"/>
      <c r="T171" s="49"/>
      <c r="U171" s="49"/>
      <c r="V171" s="49"/>
      <c r="W171" s="49"/>
      <c r="X171" s="49"/>
      <c r="Y171" s="49"/>
      <c r="Z171" s="49"/>
    </row>
    <row r="172" spans="1:26" ht="14.25" customHeight="1">
      <c r="A172" s="49"/>
      <c r="B172" s="49"/>
      <c r="C172" s="202"/>
      <c r="D172" s="202"/>
      <c r="E172" s="202"/>
      <c r="F172" s="49"/>
      <c r="G172" s="49"/>
      <c r="H172" s="49"/>
      <c r="I172" s="49"/>
      <c r="J172" s="49"/>
      <c r="K172" s="49"/>
      <c r="L172" s="49"/>
      <c r="M172" s="49"/>
      <c r="N172" s="49"/>
      <c r="O172" s="49"/>
      <c r="P172" s="49"/>
      <c r="Q172" s="49"/>
      <c r="R172" s="49"/>
      <c r="S172" s="49"/>
      <c r="T172" s="49"/>
      <c r="U172" s="49"/>
      <c r="V172" s="49"/>
      <c r="W172" s="49"/>
      <c r="X172" s="49"/>
      <c r="Y172" s="49"/>
      <c r="Z172" s="49"/>
    </row>
    <row r="173" spans="1:26" ht="14.25" customHeight="1">
      <c r="A173" s="49"/>
      <c r="B173" s="49"/>
      <c r="C173" s="202"/>
      <c r="D173" s="202"/>
      <c r="E173" s="202"/>
      <c r="F173" s="49"/>
      <c r="G173" s="49"/>
      <c r="H173" s="49"/>
      <c r="I173" s="49"/>
      <c r="J173" s="49"/>
      <c r="K173" s="49"/>
      <c r="L173" s="49"/>
      <c r="M173" s="49"/>
      <c r="N173" s="49"/>
      <c r="O173" s="49"/>
      <c r="P173" s="49"/>
      <c r="Q173" s="49"/>
      <c r="R173" s="49"/>
      <c r="S173" s="49"/>
      <c r="T173" s="49"/>
      <c r="U173" s="49"/>
      <c r="V173" s="49"/>
      <c r="W173" s="49"/>
      <c r="X173" s="49"/>
      <c r="Y173" s="49"/>
      <c r="Z173" s="49"/>
    </row>
    <row r="174" spans="1:26" ht="14.25" customHeight="1">
      <c r="A174" s="49"/>
      <c r="B174" s="49"/>
      <c r="C174" s="202"/>
      <c r="D174" s="202"/>
      <c r="E174" s="202"/>
      <c r="F174" s="49"/>
      <c r="G174" s="49"/>
      <c r="H174" s="49"/>
      <c r="I174" s="49"/>
      <c r="J174" s="49"/>
      <c r="K174" s="49"/>
      <c r="L174" s="49"/>
      <c r="M174" s="49"/>
      <c r="N174" s="49"/>
      <c r="O174" s="49"/>
      <c r="P174" s="49"/>
      <c r="Q174" s="49"/>
      <c r="R174" s="49"/>
      <c r="S174" s="49"/>
      <c r="T174" s="49"/>
      <c r="U174" s="49"/>
      <c r="V174" s="49"/>
      <c r="W174" s="49"/>
      <c r="X174" s="49"/>
      <c r="Y174" s="49"/>
      <c r="Z174" s="49"/>
    </row>
    <row r="175" spans="1:26" ht="14.25" customHeight="1">
      <c r="A175" s="49"/>
      <c r="B175" s="49"/>
      <c r="C175" s="202"/>
      <c r="D175" s="202"/>
      <c r="E175" s="202"/>
      <c r="F175" s="49"/>
      <c r="G175" s="49"/>
      <c r="H175" s="49"/>
      <c r="I175" s="49"/>
      <c r="J175" s="49"/>
      <c r="K175" s="49"/>
      <c r="L175" s="49"/>
      <c r="M175" s="49"/>
      <c r="N175" s="49"/>
      <c r="O175" s="49"/>
      <c r="P175" s="49"/>
      <c r="Q175" s="49"/>
      <c r="R175" s="49"/>
      <c r="S175" s="49"/>
      <c r="T175" s="49"/>
      <c r="U175" s="49"/>
      <c r="V175" s="49"/>
      <c r="W175" s="49"/>
      <c r="X175" s="49"/>
      <c r="Y175" s="49"/>
      <c r="Z175" s="49"/>
    </row>
    <row r="176" spans="1:26" ht="14.25" customHeight="1">
      <c r="A176" s="49"/>
      <c r="B176" s="49"/>
      <c r="C176" s="202"/>
      <c r="D176" s="202"/>
      <c r="E176" s="202"/>
      <c r="F176" s="49"/>
      <c r="G176" s="49"/>
      <c r="H176" s="49"/>
      <c r="I176" s="49"/>
      <c r="J176" s="49"/>
      <c r="K176" s="49"/>
      <c r="L176" s="49"/>
      <c r="M176" s="49"/>
      <c r="N176" s="49"/>
      <c r="O176" s="49"/>
      <c r="P176" s="49"/>
      <c r="Q176" s="49"/>
      <c r="R176" s="49"/>
      <c r="S176" s="49"/>
      <c r="T176" s="49"/>
      <c r="U176" s="49"/>
      <c r="V176" s="49"/>
      <c r="W176" s="49"/>
      <c r="X176" s="49"/>
      <c r="Y176" s="49"/>
      <c r="Z176" s="49"/>
    </row>
    <row r="177" spans="1:26" ht="14.25" customHeight="1">
      <c r="A177" s="49"/>
      <c r="B177" s="49"/>
      <c r="C177" s="202"/>
      <c r="D177" s="202"/>
      <c r="E177" s="202"/>
      <c r="F177" s="49"/>
      <c r="G177" s="49"/>
      <c r="H177" s="49"/>
      <c r="I177" s="49"/>
      <c r="J177" s="49"/>
      <c r="K177" s="49"/>
      <c r="L177" s="49"/>
      <c r="M177" s="49"/>
      <c r="N177" s="49"/>
      <c r="O177" s="49"/>
      <c r="P177" s="49"/>
      <c r="Q177" s="49"/>
      <c r="R177" s="49"/>
      <c r="S177" s="49"/>
      <c r="T177" s="49"/>
      <c r="U177" s="49"/>
      <c r="V177" s="49"/>
      <c r="W177" s="49"/>
      <c r="X177" s="49"/>
      <c r="Y177" s="49"/>
      <c r="Z177" s="49"/>
    </row>
    <row r="178" spans="1:26" ht="14.25" customHeight="1">
      <c r="A178" s="49"/>
      <c r="B178" s="49"/>
      <c r="C178" s="202"/>
      <c r="D178" s="202"/>
      <c r="E178" s="202"/>
      <c r="F178" s="49"/>
      <c r="G178" s="49"/>
      <c r="H178" s="49"/>
      <c r="I178" s="49"/>
      <c r="J178" s="49"/>
      <c r="K178" s="49"/>
      <c r="L178" s="49"/>
      <c r="M178" s="49"/>
      <c r="N178" s="49"/>
      <c r="O178" s="49"/>
      <c r="P178" s="49"/>
      <c r="Q178" s="49"/>
      <c r="R178" s="49"/>
      <c r="S178" s="49"/>
      <c r="T178" s="49"/>
      <c r="U178" s="49"/>
      <c r="V178" s="49"/>
      <c r="W178" s="49"/>
      <c r="X178" s="49"/>
      <c r="Y178" s="49"/>
      <c r="Z178" s="49"/>
    </row>
    <row r="179" spans="1:26" ht="14.25" customHeight="1">
      <c r="A179" s="49"/>
      <c r="B179" s="49"/>
      <c r="C179" s="202"/>
      <c r="D179" s="202"/>
      <c r="E179" s="202"/>
      <c r="F179" s="49"/>
      <c r="G179" s="49"/>
      <c r="H179" s="49"/>
      <c r="I179" s="49"/>
      <c r="J179" s="49"/>
      <c r="K179" s="49"/>
      <c r="L179" s="49"/>
      <c r="M179" s="49"/>
      <c r="N179" s="49"/>
      <c r="O179" s="49"/>
      <c r="P179" s="49"/>
      <c r="Q179" s="49"/>
      <c r="R179" s="49"/>
      <c r="S179" s="49"/>
      <c r="T179" s="49"/>
      <c r="U179" s="49"/>
      <c r="V179" s="49"/>
      <c r="W179" s="49"/>
      <c r="X179" s="49"/>
      <c r="Y179" s="49"/>
      <c r="Z179" s="49"/>
    </row>
    <row r="180" spans="1:26" ht="14.25" customHeight="1">
      <c r="A180" s="49"/>
      <c r="B180" s="49"/>
      <c r="C180" s="202"/>
      <c r="D180" s="202"/>
      <c r="E180" s="202"/>
      <c r="F180" s="49"/>
      <c r="G180" s="49"/>
      <c r="H180" s="49"/>
      <c r="I180" s="49"/>
      <c r="J180" s="49"/>
      <c r="K180" s="49"/>
      <c r="L180" s="49"/>
      <c r="M180" s="49"/>
      <c r="N180" s="49"/>
      <c r="O180" s="49"/>
      <c r="P180" s="49"/>
      <c r="Q180" s="49"/>
      <c r="R180" s="49"/>
      <c r="S180" s="49"/>
      <c r="T180" s="49"/>
      <c r="U180" s="49"/>
      <c r="V180" s="49"/>
      <c r="W180" s="49"/>
      <c r="X180" s="49"/>
      <c r="Y180" s="49"/>
      <c r="Z180" s="49"/>
    </row>
    <row r="181" spans="1:26" ht="14.25" customHeight="1">
      <c r="A181" s="49"/>
      <c r="B181" s="49"/>
      <c r="C181" s="202"/>
      <c r="D181" s="202"/>
      <c r="E181" s="202"/>
      <c r="F181" s="49"/>
      <c r="G181" s="49"/>
      <c r="H181" s="49"/>
      <c r="I181" s="49"/>
      <c r="J181" s="49"/>
      <c r="K181" s="49"/>
      <c r="L181" s="49"/>
      <c r="M181" s="49"/>
      <c r="N181" s="49"/>
      <c r="O181" s="49"/>
      <c r="P181" s="49"/>
      <c r="Q181" s="49"/>
      <c r="R181" s="49"/>
      <c r="S181" s="49"/>
      <c r="T181" s="49"/>
      <c r="U181" s="49"/>
      <c r="V181" s="49"/>
      <c r="W181" s="49"/>
      <c r="X181" s="49"/>
      <c r="Y181" s="49"/>
      <c r="Z181" s="49"/>
    </row>
    <row r="182" spans="1:26" ht="14.25" customHeight="1">
      <c r="A182" s="49"/>
      <c r="B182" s="49"/>
      <c r="C182" s="202"/>
      <c r="D182" s="202"/>
      <c r="E182" s="202"/>
      <c r="F182" s="49"/>
      <c r="G182" s="49"/>
      <c r="H182" s="49"/>
      <c r="I182" s="49"/>
      <c r="J182" s="49"/>
      <c r="K182" s="49"/>
      <c r="L182" s="49"/>
      <c r="M182" s="49"/>
      <c r="N182" s="49"/>
      <c r="O182" s="49"/>
      <c r="P182" s="49"/>
      <c r="Q182" s="49"/>
      <c r="R182" s="49"/>
      <c r="S182" s="49"/>
      <c r="T182" s="49"/>
      <c r="U182" s="49"/>
      <c r="V182" s="49"/>
      <c r="W182" s="49"/>
      <c r="X182" s="49"/>
      <c r="Y182" s="49"/>
      <c r="Z182" s="49"/>
    </row>
    <row r="183" spans="1:26" ht="14.25" customHeight="1">
      <c r="A183" s="49"/>
      <c r="B183" s="49"/>
      <c r="C183" s="202"/>
      <c r="D183" s="202"/>
      <c r="E183" s="202"/>
      <c r="F183" s="49"/>
      <c r="G183" s="49"/>
      <c r="H183" s="49"/>
      <c r="I183" s="49"/>
      <c r="J183" s="49"/>
      <c r="K183" s="49"/>
      <c r="L183" s="49"/>
      <c r="M183" s="49"/>
      <c r="N183" s="49"/>
      <c r="O183" s="49"/>
      <c r="P183" s="49"/>
      <c r="Q183" s="49"/>
      <c r="R183" s="49"/>
      <c r="S183" s="49"/>
      <c r="T183" s="49"/>
      <c r="U183" s="49"/>
      <c r="V183" s="49"/>
      <c r="W183" s="49"/>
      <c r="X183" s="49"/>
      <c r="Y183" s="49"/>
      <c r="Z183" s="49"/>
    </row>
    <row r="184" spans="1:26" ht="14.25" customHeight="1">
      <c r="A184" s="49"/>
      <c r="B184" s="49"/>
      <c r="C184" s="202"/>
      <c r="D184" s="202"/>
      <c r="E184" s="202"/>
      <c r="F184" s="49"/>
      <c r="G184" s="49"/>
      <c r="H184" s="49"/>
      <c r="I184" s="49"/>
      <c r="J184" s="49"/>
      <c r="K184" s="49"/>
      <c r="L184" s="49"/>
      <c r="M184" s="49"/>
      <c r="N184" s="49"/>
      <c r="O184" s="49"/>
      <c r="P184" s="49"/>
      <c r="Q184" s="49"/>
      <c r="R184" s="49"/>
      <c r="S184" s="49"/>
      <c r="T184" s="49"/>
      <c r="U184" s="49"/>
      <c r="V184" s="49"/>
      <c r="W184" s="49"/>
      <c r="X184" s="49"/>
      <c r="Y184" s="49"/>
      <c r="Z184" s="49"/>
    </row>
    <row r="185" spans="1:26" ht="14.25" customHeight="1">
      <c r="A185" s="49"/>
      <c r="B185" s="49"/>
      <c r="C185" s="202"/>
      <c r="D185" s="202"/>
      <c r="E185" s="202"/>
      <c r="F185" s="49"/>
      <c r="G185" s="49"/>
      <c r="H185" s="49"/>
      <c r="I185" s="49"/>
      <c r="J185" s="49"/>
      <c r="K185" s="49"/>
      <c r="L185" s="49"/>
      <c r="M185" s="49"/>
      <c r="N185" s="49"/>
      <c r="O185" s="49"/>
      <c r="P185" s="49"/>
      <c r="Q185" s="49"/>
      <c r="R185" s="49"/>
      <c r="S185" s="49"/>
      <c r="T185" s="49"/>
      <c r="U185" s="49"/>
      <c r="V185" s="49"/>
      <c r="W185" s="49"/>
      <c r="X185" s="49"/>
      <c r="Y185" s="49"/>
      <c r="Z185" s="49"/>
    </row>
    <row r="186" spans="1:26" ht="14.25" customHeight="1">
      <c r="A186" s="49"/>
      <c r="B186" s="49"/>
      <c r="C186" s="202"/>
      <c r="D186" s="202"/>
      <c r="E186" s="202"/>
      <c r="F186" s="49"/>
      <c r="G186" s="49"/>
      <c r="H186" s="49"/>
      <c r="I186" s="49"/>
      <c r="J186" s="49"/>
      <c r="K186" s="49"/>
      <c r="L186" s="49"/>
      <c r="M186" s="49"/>
      <c r="N186" s="49"/>
      <c r="O186" s="49"/>
      <c r="P186" s="49"/>
      <c r="Q186" s="49"/>
      <c r="R186" s="49"/>
      <c r="S186" s="49"/>
      <c r="T186" s="49"/>
      <c r="U186" s="49"/>
      <c r="V186" s="49"/>
      <c r="W186" s="49"/>
      <c r="X186" s="49"/>
      <c r="Y186" s="49"/>
      <c r="Z186" s="49"/>
    </row>
    <row r="187" spans="1:26" ht="14.25" customHeight="1">
      <c r="A187" s="49"/>
      <c r="B187" s="49"/>
      <c r="C187" s="202"/>
      <c r="D187" s="202"/>
      <c r="E187" s="202"/>
      <c r="F187" s="49"/>
      <c r="G187" s="49"/>
      <c r="H187" s="49"/>
      <c r="I187" s="49"/>
      <c r="J187" s="49"/>
      <c r="K187" s="49"/>
      <c r="L187" s="49"/>
      <c r="M187" s="49"/>
      <c r="N187" s="49"/>
      <c r="O187" s="49"/>
      <c r="P187" s="49"/>
      <c r="Q187" s="49"/>
      <c r="R187" s="49"/>
      <c r="S187" s="49"/>
      <c r="T187" s="49"/>
      <c r="U187" s="49"/>
      <c r="V187" s="49"/>
      <c r="W187" s="49"/>
      <c r="X187" s="49"/>
      <c r="Y187" s="49"/>
      <c r="Z187" s="49"/>
    </row>
    <row r="188" spans="1:26" ht="14.25" customHeight="1">
      <c r="A188" s="49"/>
      <c r="B188" s="49"/>
      <c r="C188" s="202"/>
      <c r="D188" s="202"/>
      <c r="E188" s="202"/>
      <c r="F188" s="49"/>
      <c r="G188" s="49"/>
      <c r="H188" s="49"/>
      <c r="I188" s="49"/>
      <c r="J188" s="49"/>
      <c r="K188" s="49"/>
      <c r="L188" s="49"/>
      <c r="M188" s="49"/>
      <c r="N188" s="49"/>
      <c r="O188" s="49"/>
      <c r="P188" s="49"/>
      <c r="Q188" s="49"/>
      <c r="R188" s="49"/>
      <c r="S188" s="49"/>
      <c r="T188" s="49"/>
      <c r="U188" s="49"/>
      <c r="V188" s="49"/>
      <c r="W188" s="49"/>
      <c r="X188" s="49"/>
      <c r="Y188" s="49"/>
      <c r="Z188" s="49"/>
    </row>
    <row r="189" spans="1:26" ht="14.25" customHeight="1">
      <c r="A189" s="49"/>
      <c r="B189" s="49"/>
      <c r="C189" s="202"/>
      <c r="D189" s="202"/>
      <c r="E189" s="202"/>
      <c r="F189" s="49"/>
      <c r="G189" s="49"/>
      <c r="H189" s="49"/>
      <c r="I189" s="49"/>
      <c r="J189" s="49"/>
      <c r="K189" s="49"/>
      <c r="L189" s="49"/>
      <c r="M189" s="49"/>
      <c r="N189" s="49"/>
      <c r="O189" s="49"/>
      <c r="P189" s="49"/>
      <c r="Q189" s="49"/>
      <c r="R189" s="49"/>
      <c r="S189" s="49"/>
      <c r="T189" s="49"/>
      <c r="U189" s="49"/>
      <c r="V189" s="49"/>
      <c r="W189" s="49"/>
      <c r="X189" s="49"/>
      <c r="Y189" s="49"/>
      <c r="Z189" s="49"/>
    </row>
    <row r="190" spans="1:26" ht="14.25" customHeight="1">
      <c r="A190" s="49"/>
      <c r="B190" s="49"/>
      <c r="C190" s="202"/>
      <c r="D190" s="202"/>
      <c r="E190" s="202"/>
      <c r="F190" s="49"/>
      <c r="G190" s="49"/>
      <c r="H190" s="49"/>
      <c r="I190" s="49"/>
      <c r="J190" s="49"/>
      <c r="K190" s="49"/>
      <c r="L190" s="49"/>
      <c r="M190" s="49"/>
      <c r="N190" s="49"/>
      <c r="O190" s="49"/>
      <c r="P190" s="49"/>
      <c r="Q190" s="49"/>
      <c r="R190" s="49"/>
      <c r="S190" s="49"/>
      <c r="T190" s="49"/>
      <c r="U190" s="49"/>
      <c r="V190" s="49"/>
      <c r="W190" s="49"/>
      <c r="X190" s="49"/>
      <c r="Y190" s="49"/>
      <c r="Z190" s="49"/>
    </row>
    <row r="191" spans="1:26" ht="14.25" customHeight="1">
      <c r="A191" s="49"/>
      <c r="B191" s="49"/>
      <c r="C191" s="202"/>
      <c r="D191" s="202"/>
      <c r="E191" s="202"/>
      <c r="F191" s="49"/>
      <c r="G191" s="49"/>
      <c r="H191" s="49"/>
      <c r="I191" s="49"/>
      <c r="J191" s="49"/>
      <c r="K191" s="49"/>
      <c r="L191" s="49"/>
      <c r="M191" s="49"/>
      <c r="N191" s="49"/>
      <c r="O191" s="49"/>
      <c r="P191" s="49"/>
      <c r="Q191" s="49"/>
      <c r="R191" s="49"/>
      <c r="S191" s="49"/>
      <c r="T191" s="49"/>
      <c r="U191" s="49"/>
      <c r="V191" s="49"/>
      <c r="W191" s="49"/>
      <c r="X191" s="49"/>
      <c r="Y191" s="49"/>
      <c r="Z191" s="49"/>
    </row>
    <row r="192" spans="1:26" ht="14.25" customHeight="1">
      <c r="A192" s="49"/>
      <c r="B192" s="49"/>
      <c r="C192" s="202"/>
      <c r="D192" s="202"/>
      <c r="E192" s="202"/>
      <c r="F192" s="49"/>
      <c r="G192" s="49"/>
      <c r="H192" s="49"/>
      <c r="I192" s="49"/>
      <c r="J192" s="49"/>
      <c r="K192" s="49"/>
      <c r="L192" s="49"/>
      <c r="M192" s="49"/>
      <c r="N192" s="49"/>
      <c r="O192" s="49"/>
      <c r="P192" s="49"/>
      <c r="Q192" s="49"/>
      <c r="R192" s="49"/>
      <c r="S192" s="49"/>
      <c r="T192" s="49"/>
      <c r="U192" s="49"/>
      <c r="V192" s="49"/>
      <c r="W192" s="49"/>
      <c r="X192" s="49"/>
      <c r="Y192" s="49"/>
      <c r="Z192" s="49"/>
    </row>
    <row r="193" spans="1:26" ht="14.25" customHeight="1">
      <c r="A193" s="49"/>
      <c r="B193" s="49"/>
      <c r="C193" s="202"/>
      <c r="D193" s="202"/>
      <c r="E193" s="202"/>
      <c r="F193" s="49"/>
      <c r="G193" s="49"/>
      <c r="H193" s="49"/>
      <c r="I193" s="49"/>
      <c r="J193" s="49"/>
      <c r="K193" s="49"/>
      <c r="L193" s="49"/>
      <c r="M193" s="49"/>
      <c r="N193" s="49"/>
      <c r="O193" s="49"/>
      <c r="P193" s="49"/>
      <c r="Q193" s="49"/>
      <c r="R193" s="49"/>
      <c r="S193" s="49"/>
      <c r="T193" s="49"/>
      <c r="U193" s="49"/>
      <c r="V193" s="49"/>
      <c r="W193" s="49"/>
      <c r="X193" s="49"/>
      <c r="Y193" s="49"/>
      <c r="Z193" s="49"/>
    </row>
    <row r="194" spans="1:26" ht="14.25" customHeight="1">
      <c r="A194" s="49"/>
      <c r="B194" s="49"/>
      <c r="C194" s="202"/>
      <c r="D194" s="202"/>
      <c r="E194" s="202"/>
      <c r="F194" s="49"/>
      <c r="G194" s="49"/>
      <c r="H194" s="49"/>
      <c r="I194" s="49"/>
      <c r="J194" s="49"/>
      <c r="K194" s="49"/>
      <c r="L194" s="49"/>
      <c r="M194" s="49"/>
      <c r="N194" s="49"/>
      <c r="O194" s="49"/>
      <c r="P194" s="49"/>
      <c r="Q194" s="49"/>
      <c r="R194" s="49"/>
      <c r="S194" s="49"/>
      <c r="T194" s="49"/>
      <c r="U194" s="49"/>
      <c r="V194" s="49"/>
      <c r="W194" s="49"/>
      <c r="X194" s="49"/>
      <c r="Y194" s="49"/>
      <c r="Z194" s="49"/>
    </row>
    <row r="195" spans="1:26" ht="14.25" customHeight="1">
      <c r="A195" s="49"/>
      <c r="B195" s="49"/>
      <c r="C195" s="202"/>
      <c r="D195" s="202"/>
      <c r="E195" s="202"/>
      <c r="F195" s="49"/>
      <c r="G195" s="49"/>
      <c r="H195" s="49"/>
      <c r="I195" s="49"/>
      <c r="J195" s="49"/>
      <c r="K195" s="49"/>
      <c r="L195" s="49"/>
      <c r="M195" s="49"/>
      <c r="N195" s="49"/>
      <c r="O195" s="49"/>
      <c r="P195" s="49"/>
      <c r="Q195" s="49"/>
      <c r="R195" s="49"/>
      <c r="S195" s="49"/>
      <c r="T195" s="49"/>
      <c r="U195" s="49"/>
      <c r="V195" s="49"/>
      <c r="W195" s="49"/>
      <c r="X195" s="49"/>
      <c r="Y195" s="49"/>
      <c r="Z195" s="49"/>
    </row>
    <row r="196" spans="1:26" ht="14.25" customHeight="1">
      <c r="A196" s="49"/>
      <c r="B196" s="49"/>
      <c r="C196" s="202"/>
      <c r="D196" s="202"/>
      <c r="E196" s="202"/>
      <c r="F196" s="49"/>
      <c r="G196" s="49"/>
      <c r="H196" s="49"/>
      <c r="I196" s="49"/>
      <c r="J196" s="49"/>
      <c r="K196" s="49"/>
      <c r="L196" s="49"/>
      <c r="M196" s="49"/>
      <c r="N196" s="49"/>
      <c r="O196" s="49"/>
      <c r="P196" s="49"/>
      <c r="Q196" s="49"/>
      <c r="R196" s="49"/>
      <c r="S196" s="49"/>
      <c r="T196" s="49"/>
      <c r="U196" s="49"/>
      <c r="V196" s="49"/>
      <c r="W196" s="49"/>
      <c r="X196" s="49"/>
      <c r="Y196" s="49"/>
      <c r="Z196" s="49"/>
    </row>
    <row r="197" spans="1:26" ht="14.25" customHeight="1">
      <c r="A197" s="49"/>
      <c r="B197" s="49"/>
      <c r="C197" s="202"/>
      <c r="D197" s="202"/>
      <c r="E197" s="202"/>
      <c r="F197" s="49"/>
      <c r="G197" s="49"/>
      <c r="H197" s="49"/>
      <c r="I197" s="49"/>
      <c r="J197" s="49"/>
      <c r="K197" s="49"/>
      <c r="L197" s="49"/>
      <c r="M197" s="49"/>
      <c r="N197" s="49"/>
      <c r="O197" s="49"/>
      <c r="P197" s="49"/>
      <c r="Q197" s="49"/>
      <c r="R197" s="49"/>
      <c r="S197" s="49"/>
      <c r="T197" s="49"/>
      <c r="U197" s="49"/>
      <c r="V197" s="49"/>
      <c r="W197" s="49"/>
      <c r="X197" s="49"/>
      <c r="Y197" s="49"/>
      <c r="Z197" s="49"/>
    </row>
    <row r="198" spans="1:26" ht="14.25" customHeight="1">
      <c r="A198" s="49"/>
      <c r="B198" s="49"/>
      <c r="C198" s="202"/>
      <c r="D198" s="202"/>
      <c r="E198" s="202"/>
      <c r="F198" s="49"/>
      <c r="G198" s="49"/>
      <c r="H198" s="49"/>
      <c r="I198" s="49"/>
      <c r="J198" s="49"/>
      <c r="K198" s="49"/>
      <c r="L198" s="49"/>
      <c r="M198" s="49"/>
      <c r="N198" s="49"/>
      <c r="O198" s="49"/>
      <c r="P198" s="49"/>
      <c r="Q198" s="49"/>
      <c r="R198" s="49"/>
      <c r="S198" s="49"/>
      <c r="T198" s="49"/>
      <c r="U198" s="49"/>
      <c r="V198" s="49"/>
      <c r="W198" s="49"/>
      <c r="X198" s="49"/>
      <c r="Y198" s="49"/>
      <c r="Z198" s="49"/>
    </row>
    <row r="199" spans="1:26" ht="14.25" customHeight="1">
      <c r="A199" s="49"/>
      <c r="B199" s="49"/>
      <c r="C199" s="202"/>
      <c r="D199" s="202"/>
      <c r="E199" s="202"/>
      <c r="F199" s="49"/>
      <c r="G199" s="49"/>
      <c r="H199" s="49"/>
      <c r="I199" s="49"/>
      <c r="J199" s="49"/>
      <c r="K199" s="49"/>
      <c r="L199" s="49"/>
      <c r="M199" s="49"/>
      <c r="N199" s="49"/>
      <c r="O199" s="49"/>
      <c r="P199" s="49"/>
      <c r="Q199" s="49"/>
      <c r="R199" s="49"/>
      <c r="S199" s="49"/>
      <c r="T199" s="49"/>
      <c r="U199" s="49"/>
      <c r="V199" s="49"/>
      <c r="W199" s="49"/>
      <c r="X199" s="49"/>
      <c r="Y199" s="49"/>
      <c r="Z199" s="49"/>
    </row>
    <row r="200" spans="1:26" ht="14.25" customHeight="1">
      <c r="A200" s="49"/>
      <c r="B200" s="49"/>
      <c r="C200" s="202"/>
      <c r="D200" s="202"/>
      <c r="E200" s="202"/>
      <c r="F200" s="49"/>
      <c r="G200" s="49"/>
      <c r="H200" s="49"/>
      <c r="I200" s="49"/>
      <c r="J200" s="49"/>
      <c r="K200" s="49"/>
      <c r="L200" s="49"/>
      <c r="M200" s="49"/>
      <c r="N200" s="49"/>
      <c r="O200" s="49"/>
      <c r="P200" s="49"/>
      <c r="Q200" s="49"/>
      <c r="R200" s="49"/>
      <c r="S200" s="49"/>
      <c r="T200" s="49"/>
      <c r="U200" s="49"/>
      <c r="V200" s="49"/>
      <c r="W200" s="49"/>
      <c r="X200" s="49"/>
      <c r="Y200" s="49"/>
      <c r="Z200" s="49"/>
    </row>
    <row r="201" spans="1:26" ht="14.25" customHeight="1">
      <c r="A201" s="49"/>
      <c r="B201" s="49"/>
      <c r="C201" s="202"/>
      <c r="D201" s="202"/>
      <c r="E201" s="202"/>
      <c r="F201" s="49"/>
      <c r="G201" s="49"/>
      <c r="H201" s="49"/>
      <c r="I201" s="49"/>
      <c r="J201" s="49"/>
      <c r="K201" s="49"/>
      <c r="L201" s="49"/>
      <c r="M201" s="49"/>
      <c r="N201" s="49"/>
      <c r="O201" s="49"/>
      <c r="P201" s="49"/>
      <c r="Q201" s="49"/>
      <c r="R201" s="49"/>
      <c r="S201" s="49"/>
      <c r="T201" s="49"/>
      <c r="U201" s="49"/>
      <c r="V201" s="49"/>
      <c r="W201" s="49"/>
      <c r="X201" s="49"/>
      <c r="Y201" s="49"/>
      <c r="Z201" s="49"/>
    </row>
    <row r="202" spans="1:26" ht="14.25" customHeight="1">
      <c r="A202" s="49"/>
      <c r="B202" s="49"/>
      <c r="C202" s="202"/>
      <c r="D202" s="202"/>
      <c r="E202" s="202"/>
      <c r="F202" s="49"/>
      <c r="G202" s="49"/>
      <c r="H202" s="49"/>
      <c r="I202" s="49"/>
      <c r="J202" s="49"/>
      <c r="K202" s="49"/>
      <c r="L202" s="49"/>
      <c r="M202" s="49"/>
      <c r="N202" s="49"/>
      <c r="O202" s="49"/>
      <c r="P202" s="49"/>
      <c r="Q202" s="49"/>
      <c r="R202" s="49"/>
      <c r="S202" s="49"/>
      <c r="T202" s="49"/>
      <c r="U202" s="49"/>
      <c r="V202" s="49"/>
      <c r="W202" s="49"/>
      <c r="X202" s="49"/>
      <c r="Y202" s="49"/>
      <c r="Z202" s="49"/>
    </row>
    <row r="203" spans="1:26" ht="14.25" customHeight="1">
      <c r="A203" s="49"/>
      <c r="B203" s="49"/>
      <c r="C203" s="202"/>
      <c r="D203" s="202"/>
      <c r="E203" s="202"/>
      <c r="F203" s="49"/>
      <c r="G203" s="49"/>
      <c r="H203" s="49"/>
      <c r="I203" s="49"/>
      <c r="J203" s="49"/>
      <c r="K203" s="49"/>
      <c r="L203" s="49"/>
      <c r="M203" s="49"/>
      <c r="N203" s="49"/>
      <c r="O203" s="49"/>
      <c r="P203" s="49"/>
      <c r="Q203" s="49"/>
      <c r="R203" s="49"/>
      <c r="S203" s="49"/>
      <c r="T203" s="49"/>
      <c r="U203" s="49"/>
      <c r="V203" s="49"/>
      <c r="W203" s="49"/>
      <c r="X203" s="49"/>
      <c r="Y203" s="49"/>
      <c r="Z203" s="49"/>
    </row>
    <row r="204" spans="1:26" ht="14.25" customHeight="1">
      <c r="A204" s="49"/>
      <c r="B204" s="49"/>
      <c r="C204" s="202"/>
      <c r="D204" s="202"/>
      <c r="E204" s="202"/>
      <c r="F204" s="49"/>
      <c r="G204" s="49"/>
      <c r="H204" s="49"/>
      <c r="I204" s="49"/>
      <c r="J204" s="49"/>
      <c r="K204" s="49"/>
      <c r="L204" s="49"/>
      <c r="M204" s="49"/>
      <c r="N204" s="49"/>
      <c r="O204" s="49"/>
      <c r="P204" s="49"/>
      <c r="Q204" s="49"/>
      <c r="R204" s="49"/>
      <c r="S204" s="49"/>
      <c r="T204" s="49"/>
      <c r="U204" s="49"/>
      <c r="V204" s="49"/>
      <c r="W204" s="49"/>
      <c r="X204" s="49"/>
      <c r="Y204" s="49"/>
      <c r="Z204" s="49"/>
    </row>
    <row r="205" spans="1:26" ht="14.25" customHeight="1">
      <c r="A205" s="49"/>
      <c r="B205" s="49"/>
      <c r="C205" s="202"/>
      <c r="D205" s="202"/>
      <c r="E205" s="202"/>
      <c r="F205" s="49"/>
      <c r="G205" s="49"/>
      <c r="H205" s="49"/>
      <c r="I205" s="49"/>
      <c r="J205" s="49"/>
      <c r="K205" s="49"/>
      <c r="L205" s="49"/>
      <c r="M205" s="49"/>
      <c r="N205" s="49"/>
      <c r="O205" s="49"/>
      <c r="P205" s="49"/>
      <c r="Q205" s="49"/>
      <c r="R205" s="49"/>
      <c r="S205" s="49"/>
      <c r="T205" s="49"/>
      <c r="U205" s="49"/>
      <c r="V205" s="49"/>
      <c r="W205" s="49"/>
      <c r="X205" s="49"/>
      <c r="Y205" s="49"/>
      <c r="Z205" s="49"/>
    </row>
    <row r="206" spans="1:26" ht="14.25" customHeight="1">
      <c r="A206" s="49"/>
      <c r="B206" s="49"/>
      <c r="C206" s="202"/>
      <c r="D206" s="202"/>
      <c r="E206" s="202"/>
      <c r="F206" s="49"/>
      <c r="G206" s="49"/>
      <c r="H206" s="49"/>
      <c r="I206" s="49"/>
      <c r="J206" s="49"/>
      <c r="K206" s="49"/>
      <c r="L206" s="49"/>
      <c r="M206" s="49"/>
      <c r="N206" s="49"/>
      <c r="O206" s="49"/>
      <c r="P206" s="49"/>
      <c r="Q206" s="49"/>
      <c r="R206" s="49"/>
      <c r="S206" s="49"/>
      <c r="T206" s="49"/>
      <c r="U206" s="49"/>
      <c r="V206" s="49"/>
      <c r="W206" s="49"/>
      <c r="X206" s="49"/>
      <c r="Y206" s="49"/>
      <c r="Z206" s="49"/>
    </row>
    <row r="207" spans="1:26" ht="14.25" customHeight="1">
      <c r="A207" s="49"/>
      <c r="B207" s="49"/>
      <c r="C207" s="202"/>
      <c r="D207" s="202"/>
      <c r="E207" s="202"/>
      <c r="F207" s="49"/>
      <c r="G207" s="49"/>
      <c r="H207" s="49"/>
      <c r="I207" s="49"/>
      <c r="J207" s="49"/>
      <c r="K207" s="49"/>
      <c r="L207" s="49"/>
      <c r="M207" s="49"/>
      <c r="N207" s="49"/>
      <c r="O207" s="49"/>
      <c r="P207" s="49"/>
      <c r="Q207" s="49"/>
      <c r="R207" s="49"/>
      <c r="S207" s="49"/>
      <c r="T207" s="49"/>
      <c r="U207" s="49"/>
      <c r="V207" s="49"/>
      <c r="W207" s="49"/>
      <c r="X207" s="49"/>
      <c r="Y207" s="49"/>
      <c r="Z207" s="49"/>
    </row>
    <row r="208" spans="1:26" ht="14.25" customHeight="1">
      <c r="A208" s="49"/>
      <c r="B208" s="49"/>
      <c r="C208" s="202"/>
      <c r="D208" s="202"/>
      <c r="E208" s="202"/>
      <c r="F208" s="49"/>
      <c r="G208" s="49"/>
      <c r="H208" s="49"/>
      <c r="I208" s="49"/>
      <c r="J208" s="49"/>
      <c r="K208" s="49"/>
      <c r="L208" s="49"/>
      <c r="M208" s="49"/>
      <c r="N208" s="49"/>
      <c r="O208" s="49"/>
      <c r="P208" s="49"/>
      <c r="Q208" s="49"/>
      <c r="R208" s="49"/>
      <c r="S208" s="49"/>
      <c r="T208" s="49"/>
      <c r="U208" s="49"/>
      <c r="V208" s="49"/>
      <c r="W208" s="49"/>
      <c r="X208" s="49"/>
      <c r="Y208" s="49"/>
      <c r="Z208" s="49"/>
    </row>
    <row r="209" spans="1:26" ht="14.25" customHeight="1">
      <c r="A209" s="49"/>
      <c r="B209" s="49"/>
      <c r="C209" s="202"/>
      <c r="D209" s="202"/>
      <c r="E209" s="202"/>
      <c r="F209" s="49"/>
      <c r="G209" s="49"/>
      <c r="H209" s="49"/>
      <c r="I209" s="49"/>
      <c r="J209" s="49"/>
      <c r="K209" s="49"/>
      <c r="L209" s="49"/>
      <c r="M209" s="49"/>
      <c r="N209" s="49"/>
      <c r="O209" s="49"/>
      <c r="P209" s="49"/>
      <c r="Q209" s="49"/>
      <c r="R209" s="49"/>
      <c r="S209" s="49"/>
      <c r="T209" s="49"/>
      <c r="U209" s="49"/>
      <c r="V209" s="49"/>
      <c r="W209" s="49"/>
      <c r="X209" s="49"/>
      <c r="Y209" s="49"/>
      <c r="Z209" s="49"/>
    </row>
    <row r="210" spans="1:26" ht="14.25" customHeight="1">
      <c r="A210" s="49"/>
      <c r="B210" s="49"/>
      <c r="C210" s="202"/>
      <c r="D210" s="202"/>
      <c r="E210" s="202"/>
      <c r="F210" s="49"/>
      <c r="G210" s="49"/>
      <c r="H210" s="49"/>
      <c r="I210" s="49"/>
      <c r="J210" s="49"/>
      <c r="K210" s="49"/>
      <c r="L210" s="49"/>
      <c r="M210" s="49"/>
      <c r="N210" s="49"/>
      <c r="O210" s="49"/>
      <c r="P210" s="49"/>
      <c r="Q210" s="49"/>
      <c r="R210" s="49"/>
      <c r="S210" s="49"/>
      <c r="T210" s="49"/>
      <c r="U210" s="49"/>
      <c r="V210" s="49"/>
      <c r="W210" s="49"/>
      <c r="X210" s="49"/>
      <c r="Y210" s="49"/>
      <c r="Z210" s="49"/>
    </row>
    <row r="211" spans="1:26" ht="14.25" customHeight="1">
      <c r="A211" s="49"/>
      <c r="B211" s="49"/>
      <c r="C211" s="202"/>
      <c r="D211" s="202"/>
      <c r="E211" s="202"/>
      <c r="F211" s="49"/>
      <c r="G211" s="49"/>
      <c r="H211" s="49"/>
      <c r="I211" s="49"/>
      <c r="J211" s="49"/>
      <c r="K211" s="49"/>
      <c r="L211" s="49"/>
      <c r="M211" s="49"/>
      <c r="N211" s="49"/>
      <c r="O211" s="49"/>
      <c r="P211" s="49"/>
      <c r="Q211" s="49"/>
      <c r="R211" s="49"/>
      <c r="S211" s="49"/>
      <c r="T211" s="49"/>
      <c r="U211" s="49"/>
      <c r="V211" s="49"/>
      <c r="W211" s="49"/>
      <c r="X211" s="49"/>
      <c r="Y211" s="49"/>
      <c r="Z211" s="49"/>
    </row>
    <row r="212" spans="1:26" ht="14.25" customHeight="1">
      <c r="A212" s="49"/>
      <c r="B212" s="49"/>
      <c r="C212" s="202"/>
      <c r="D212" s="202"/>
      <c r="E212" s="202"/>
      <c r="F212" s="49"/>
      <c r="G212" s="49"/>
      <c r="H212" s="49"/>
      <c r="I212" s="49"/>
      <c r="J212" s="49"/>
      <c r="K212" s="49"/>
      <c r="L212" s="49"/>
      <c r="M212" s="49"/>
      <c r="N212" s="49"/>
      <c r="O212" s="49"/>
      <c r="P212" s="49"/>
      <c r="Q212" s="49"/>
      <c r="R212" s="49"/>
      <c r="S212" s="49"/>
      <c r="T212" s="49"/>
      <c r="U212" s="49"/>
      <c r="V212" s="49"/>
      <c r="W212" s="49"/>
      <c r="X212" s="49"/>
      <c r="Y212" s="49"/>
      <c r="Z212" s="49"/>
    </row>
    <row r="213" spans="1:26" ht="14.25" customHeight="1">
      <c r="A213" s="49"/>
      <c r="B213" s="49"/>
      <c r="C213" s="202"/>
      <c r="D213" s="202"/>
      <c r="E213" s="202"/>
      <c r="F213" s="49"/>
      <c r="G213" s="49"/>
      <c r="H213" s="49"/>
      <c r="I213" s="49"/>
      <c r="J213" s="49"/>
      <c r="K213" s="49"/>
      <c r="L213" s="49"/>
      <c r="M213" s="49"/>
      <c r="N213" s="49"/>
      <c r="O213" s="49"/>
      <c r="P213" s="49"/>
      <c r="Q213" s="49"/>
      <c r="R213" s="49"/>
      <c r="S213" s="49"/>
      <c r="T213" s="49"/>
      <c r="U213" s="49"/>
      <c r="V213" s="49"/>
      <c r="W213" s="49"/>
      <c r="X213" s="49"/>
      <c r="Y213" s="49"/>
      <c r="Z213" s="49"/>
    </row>
    <row r="214" spans="1:26" ht="14.25" customHeight="1">
      <c r="A214" s="49"/>
      <c r="B214" s="49"/>
      <c r="C214" s="202"/>
      <c r="D214" s="202"/>
      <c r="E214" s="202"/>
      <c r="F214" s="49"/>
      <c r="G214" s="49"/>
      <c r="H214" s="49"/>
      <c r="I214" s="49"/>
      <c r="J214" s="49"/>
      <c r="K214" s="49"/>
      <c r="L214" s="49"/>
      <c r="M214" s="49"/>
      <c r="N214" s="49"/>
      <c r="O214" s="49"/>
      <c r="P214" s="49"/>
      <c r="Q214" s="49"/>
      <c r="R214" s="49"/>
      <c r="S214" s="49"/>
      <c r="T214" s="49"/>
      <c r="U214" s="49"/>
      <c r="V214" s="49"/>
      <c r="W214" s="49"/>
      <c r="X214" s="49"/>
      <c r="Y214" s="49"/>
      <c r="Z214" s="49"/>
    </row>
    <row r="215" spans="1:26" ht="14.25" customHeight="1">
      <c r="A215" s="49"/>
      <c r="B215" s="49"/>
      <c r="C215" s="202"/>
      <c r="D215" s="202"/>
      <c r="E215" s="202"/>
      <c r="F215" s="49"/>
      <c r="G215" s="49"/>
      <c r="H215" s="49"/>
      <c r="I215" s="49"/>
      <c r="J215" s="49"/>
      <c r="K215" s="49"/>
      <c r="L215" s="49"/>
      <c r="M215" s="49"/>
      <c r="N215" s="49"/>
      <c r="O215" s="49"/>
      <c r="P215" s="49"/>
      <c r="Q215" s="49"/>
      <c r="R215" s="49"/>
      <c r="S215" s="49"/>
      <c r="T215" s="49"/>
      <c r="U215" s="49"/>
      <c r="V215" s="49"/>
      <c r="W215" s="49"/>
      <c r="X215" s="49"/>
      <c r="Y215" s="49"/>
      <c r="Z215" s="49"/>
    </row>
    <row r="216" spans="1:26" ht="14.25" customHeight="1">
      <c r="A216" s="49"/>
      <c r="B216" s="49"/>
      <c r="C216" s="202"/>
      <c r="D216" s="202"/>
      <c r="E216" s="202"/>
      <c r="F216" s="49"/>
      <c r="G216" s="49"/>
      <c r="H216" s="49"/>
      <c r="I216" s="49"/>
      <c r="J216" s="49"/>
      <c r="K216" s="49"/>
      <c r="L216" s="49"/>
      <c r="M216" s="49"/>
      <c r="N216" s="49"/>
      <c r="O216" s="49"/>
      <c r="P216" s="49"/>
      <c r="Q216" s="49"/>
      <c r="R216" s="49"/>
      <c r="S216" s="49"/>
      <c r="T216" s="49"/>
      <c r="U216" s="49"/>
      <c r="V216" s="49"/>
      <c r="W216" s="49"/>
      <c r="X216" s="49"/>
      <c r="Y216" s="49"/>
      <c r="Z216" s="49"/>
    </row>
    <row r="217" spans="1:26" ht="14.25" customHeight="1">
      <c r="A217" s="49"/>
      <c r="B217" s="49"/>
      <c r="C217" s="202"/>
      <c r="D217" s="202"/>
      <c r="E217" s="202"/>
      <c r="F217" s="49"/>
      <c r="G217" s="49"/>
      <c r="H217" s="49"/>
      <c r="I217" s="49"/>
      <c r="J217" s="49"/>
      <c r="K217" s="49"/>
      <c r="L217" s="49"/>
      <c r="M217" s="49"/>
      <c r="N217" s="49"/>
      <c r="O217" s="49"/>
      <c r="P217" s="49"/>
      <c r="Q217" s="49"/>
      <c r="R217" s="49"/>
      <c r="S217" s="49"/>
      <c r="T217" s="49"/>
      <c r="U217" s="49"/>
      <c r="V217" s="49"/>
      <c r="W217" s="49"/>
      <c r="X217" s="49"/>
      <c r="Y217" s="49"/>
      <c r="Z217" s="49"/>
    </row>
    <row r="218" spans="1:26" ht="14.25" customHeight="1">
      <c r="A218" s="49"/>
      <c r="B218" s="49"/>
      <c r="C218" s="202"/>
      <c r="D218" s="202"/>
      <c r="E218" s="202"/>
      <c r="F218" s="49"/>
      <c r="G218" s="49"/>
      <c r="H218" s="49"/>
      <c r="I218" s="49"/>
      <c r="J218" s="49"/>
      <c r="K218" s="49"/>
      <c r="L218" s="49"/>
      <c r="M218" s="49"/>
      <c r="N218" s="49"/>
      <c r="O218" s="49"/>
      <c r="P218" s="49"/>
      <c r="Q218" s="49"/>
      <c r="R218" s="49"/>
      <c r="S218" s="49"/>
      <c r="T218" s="49"/>
      <c r="U218" s="49"/>
      <c r="V218" s="49"/>
      <c r="W218" s="49"/>
      <c r="X218" s="49"/>
      <c r="Y218" s="49"/>
      <c r="Z218" s="49"/>
    </row>
    <row r="219" spans="1:26" ht="14.25" customHeight="1">
      <c r="A219" s="49"/>
      <c r="B219" s="49"/>
      <c r="C219" s="202"/>
      <c r="D219" s="202"/>
      <c r="E219" s="202"/>
      <c r="F219" s="49"/>
      <c r="G219" s="49"/>
      <c r="H219" s="49"/>
      <c r="I219" s="49"/>
      <c r="J219" s="49"/>
      <c r="K219" s="49"/>
      <c r="L219" s="49"/>
      <c r="M219" s="49"/>
      <c r="N219" s="49"/>
      <c r="O219" s="49"/>
      <c r="P219" s="49"/>
      <c r="Q219" s="49"/>
      <c r="R219" s="49"/>
      <c r="S219" s="49"/>
      <c r="T219" s="49"/>
      <c r="U219" s="49"/>
      <c r="V219" s="49"/>
      <c r="W219" s="49"/>
      <c r="X219" s="49"/>
      <c r="Y219" s="49"/>
      <c r="Z219" s="49"/>
    </row>
    <row r="220" spans="1:26" ht="14.25" customHeight="1">
      <c r="A220" s="49"/>
      <c r="B220" s="49"/>
      <c r="C220" s="202"/>
      <c r="D220" s="202"/>
      <c r="E220" s="202"/>
      <c r="F220" s="49"/>
      <c r="G220" s="49"/>
      <c r="H220" s="49"/>
      <c r="I220" s="49"/>
      <c r="J220" s="49"/>
      <c r="K220" s="49"/>
      <c r="L220" s="49"/>
      <c r="M220" s="49"/>
      <c r="N220" s="49"/>
      <c r="O220" s="49"/>
      <c r="P220" s="49"/>
      <c r="Q220" s="49"/>
      <c r="R220" s="49"/>
      <c r="S220" s="49"/>
      <c r="T220" s="49"/>
      <c r="U220" s="49"/>
      <c r="V220" s="49"/>
      <c r="W220" s="49"/>
      <c r="X220" s="49"/>
      <c r="Y220" s="49"/>
      <c r="Z220" s="49"/>
    </row>
    <row r="221" spans="1:26" ht="14.25" customHeight="1">
      <c r="A221" s="49"/>
      <c r="B221" s="49"/>
      <c r="C221" s="202"/>
      <c r="D221" s="202"/>
      <c r="E221" s="202"/>
      <c r="F221" s="49"/>
      <c r="G221" s="49"/>
      <c r="H221" s="49"/>
      <c r="I221" s="49"/>
      <c r="J221" s="49"/>
      <c r="K221" s="49"/>
      <c r="L221" s="49"/>
      <c r="M221" s="49"/>
      <c r="N221" s="49"/>
      <c r="O221" s="49"/>
      <c r="P221" s="49"/>
      <c r="Q221" s="49"/>
      <c r="R221" s="49"/>
      <c r="S221" s="49"/>
      <c r="T221" s="49"/>
      <c r="U221" s="49"/>
      <c r="V221" s="49"/>
      <c r="W221" s="49"/>
      <c r="X221" s="49"/>
      <c r="Y221" s="49"/>
      <c r="Z221" s="49"/>
    </row>
    <row r="222" spans="1:26" ht="14.25" customHeight="1">
      <c r="A222" s="49"/>
      <c r="B222" s="49"/>
      <c r="C222" s="202"/>
      <c r="D222" s="202"/>
      <c r="E222" s="202"/>
      <c r="F222" s="49"/>
      <c r="G222" s="49"/>
      <c r="H222" s="49"/>
      <c r="I222" s="49"/>
      <c r="J222" s="49"/>
      <c r="K222" s="49"/>
      <c r="L222" s="49"/>
      <c r="M222" s="49"/>
      <c r="N222" s="49"/>
      <c r="O222" s="49"/>
      <c r="P222" s="49"/>
      <c r="Q222" s="49"/>
      <c r="R222" s="49"/>
      <c r="S222" s="49"/>
      <c r="T222" s="49"/>
      <c r="U222" s="49"/>
      <c r="V222" s="49"/>
      <c r="W222" s="49"/>
      <c r="X222" s="49"/>
      <c r="Y222" s="49"/>
      <c r="Z222" s="49"/>
    </row>
    <row r="223" spans="1:26" ht="14.25" customHeight="1">
      <c r="A223" s="49"/>
      <c r="B223" s="49"/>
      <c r="C223" s="202"/>
      <c r="D223" s="202"/>
      <c r="E223" s="202"/>
      <c r="F223" s="49"/>
      <c r="G223" s="49"/>
      <c r="H223" s="49"/>
      <c r="I223" s="49"/>
      <c r="J223" s="49"/>
      <c r="K223" s="49"/>
      <c r="L223" s="49"/>
      <c r="M223" s="49"/>
      <c r="N223" s="49"/>
      <c r="O223" s="49"/>
      <c r="P223" s="49"/>
      <c r="Q223" s="49"/>
      <c r="R223" s="49"/>
      <c r="S223" s="49"/>
      <c r="T223" s="49"/>
      <c r="U223" s="49"/>
      <c r="V223" s="49"/>
      <c r="W223" s="49"/>
      <c r="X223" s="49"/>
      <c r="Y223" s="49"/>
      <c r="Z223" s="49"/>
    </row>
    <row r="224" spans="1:26" ht="14.25" customHeight="1">
      <c r="A224" s="49"/>
      <c r="B224" s="49"/>
      <c r="C224" s="202"/>
      <c r="D224" s="202"/>
      <c r="E224" s="202"/>
      <c r="F224" s="49"/>
      <c r="G224" s="49"/>
      <c r="H224" s="49"/>
      <c r="I224" s="49"/>
      <c r="J224" s="49"/>
      <c r="K224" s="49"/>
      <c r="L224" s="49"/>
      <c r="M224" s="49"/>
      <c r="N224" s="49"/>
      <c r="O224" s="49"/>
      <c r="P224" s="49"/>
      <c r="Q224" s="49"/>
      <c r="R224" s="49"/>
      <c r="S224" s="49"/>
      <c r="T224" s="49"/>
      <c r="U224" s="49"/>
      <c r="V224" s="49"/>
      <c r="W224" s="49"/>
      <c r="X224" s="49"/>
      <c r="Y224" s="49"/>
      <c r="Z224" s="49"/>
    </row>
    <row r="225" spans="1:26" ht="14.25" customHeight="1">
      <c r="A225" s="49"/>
      <c r="B225" s="49"/>
      <c r="C225" s="202"/>
      <c r="D225" s="202"/>
      <c r="E225" s="202"/>
      <c r="F225" s="49"/>
      <c r="G225" s="49"/>
      <c r="H225" s="49"/>
      <c r="I225" s="49"/>
      <c r="J225" s="49"/>
      <c r="K225" s="49"/>
      <c r="L225" s="49"/>
      <c r="M225" s="49"/>
      <c r="N225" s="49"/>
      <c r="O225" s="49"/>
      <c r="P225" s="49"/>
      <c r="Q225" s="49"/>
      <c r="R225" s="49"/>
      <c r="S225" s="49"/>
      <c r="T225" s="49"/>
      <c r="U225" s="49"/>
      <c r="V225" s="49"/>
      <c r="W225" s="49"/>
      <c r="X225" s="49"/>
      <c r="Y225" s="49"/>
      <c r="Z225" s="49"/>
    </row>
    <row r="226" spans="1:26" ht="14.25" customHeight="1">
      <c r="A226" s="49"/>
      <c r="B226" s="49"/>
      <c r="C226" s="202"/>
      <c r="D226" s="202"/>
      <c r="E226" s="202"/>
      <c r="F226" s="49"/>
      <c r="G226" s="49"/>
      <c r="H226" s="49"/>
      <c r="I226" s="49"/>
      <c r="J226" s="49"/>
      <c r="K226" s="49"/>
      <c r="L226" s="49"/>
      <c r="M226" s="49"/>
      <c r="N226" s="49"/>
      <c r="O226" s="49"/>
      <c r="P226" s="49"/>
      <c r="Q226" s="49"/>
      <c r="R226" s="49"/>
      <c r="S226" s="49"/>
      <c r="T226" s="49"/>
      <c r="U226" s="49"/>
      <c r="V226" s="49"/>
      <c r="W226" s="49"/>
      <c r="X226" s="49"/>
      <c r="Y226" s="49"/>
      <c r="Z226" s="49"/>
    </row>
    <row r="227" spans="1:26" ht="14.25" customHeight="1">
      <c r="A227" s="49"/>
      <c r="B227" s="49"/>
      <c r="C227" s="202"/>
      <c r="D227" s="202"/>
      <c r="E227" s="202"/>
      <c r="F227" s="49"/>
      <c r="G227" s="49"/>
      <c r="H227" s="49"/>
      <c r="I227" s="49"/>
      <c r="J227" s="49"/>
      <c r="K227" s="49"/>
      <c r="L227" s="49"/>
      <c r="M227" s="49"/>
      <c r="N227" s="49"/>
      <c r="O227" s="49"/>
      <c r="P227" s="49"/>
      <c r="Q227" s="49"/>
      <c r="R227" s="49"/>
      <c r="S227" s="49"/>
      <c r="T227" s="49"/>
      <c r="U227" s="49"/>
      <c r="V227" s="49"/>
      <c r="W227" s="49"/>
      <c r="X227" s="49"/>
      <c r="Y227" s="49"/>
      <c r="Z227" s="49"/>
    </row>
    <row r="228" spans="1:26" ht="14.25" customHeight="1">
      <c r="A228" s="49"/>
      <c r="B228" s="49"/>
      <c r="C228" s="202"/>
      <c r="D228" s="202"/>
      <c r="E228" s="202"/>
      <c r="F228" s="49"/>
      <c r="G228" s="49"/>
      <c r="H228" s="49"/>
      <c r="I228" s="49"/>
      <c r="J228" s="49"/>
      <c r="K228" s="49"/>
      <c r="L228" s="49"/>
      <c r="M228" s="49"/>
      <c r="N228" s="49"/>
      <c r="O228" s="49"/>
      <c r="P228" s="49"/>
      <c r="Q228" s="49"/>
      <c r="R228" s="49"/>
      <c r="S228" s="49"/>
      <c r="T228" s="49"/>
      <c r="U228" s="49"/>
      <c r="V228" s="49"/>
      <c r="W228" s="49"/>
      <c r="X228" s="49"/>
      <c r="Y228" s="49"/>
      <c r="Z228" s="49"/>
    </row>
    <row r="229" spans="1:26" ht="14.25" customHeight="1">
      <c r="A229" s="49"/>
      <c r="B229" s="49"/>
      <c r="C229" s="202"/>
      <c r="D229" s="202"/>
      <c r="E229" s="202"/>
      <c r="F229" s="49"/>
      <c r="G229" s="49"/>
      <c r="H229" s="49"/>
      <c r="I229" s="49"/>
      <c r="J229" s="49"/>
      <c r="K229" s="49"/>
      <c r="L229" s="49"/>
      <c r="M229" s="49"/>
      <c r="N229" s="49"/>
      <c r="O229" s="49"/>
      <c r="P229" s="49"/>
      <c r="Q229" s="49"/>
      <c r="R229" s="49"/>
      <c r="S229" s="49"/>
      <c r="T229" s="49"/>
      <c r="U229" s="49"/>
      <c r="V229" s="49"/>
      <c r="W229" s="49"/>
      <c r="X229" s="49"/>
      <c r="Y229" s="49"/>
      <c r="Z229" s="49"/>
    </row>
    <row r="230" spans="1:26" ht="14.25" customHeight="1">
      <c r="A230" s="49"/>
      <c r="B230" s="49"/>
      <c r="C230" s="202"/>
      <c r="D230" s="202"/>
      <c r="E230" s="202"/>
      <c r="F230" s="49"/>
      <c r="G230" s="49"/>
      <c r="H230" s="49"/>
      <c r="I230" s="49"/>
      <c r="J230" s="49"/>
      <c r="K230" s="49"/>
      <c r="L230" s="49"/>
      <c r="M230" s="49"/>
      <c r="N230" s="49"/>
      <c r="O230" s="49"/>
      <c r="P230" s="49"/>
      <c r="Q230" s="49"/>
      <c r="R230" s="49"/>
      <c r="S230" s="49"/>
      <c r="T230" s="49"/>
      <c r="U230" s="49"/>
      <c r="V230" s="49"/>
      <c r="W230" s="49"/>
      <c r="X230" s="49"/>
      <c r="Y230" s="49"/>
      <c r="Z230" s="49"/>
    </row>
    <row r="231" spans="1:26" ht="14.25" customHeight="1">
      <c r="A231" s="49"/>
      <c r="B231" s="49"/>
      <c r="C231" s="202"/>
      <c r="D231" s="202"/>
      <c r="E231" s="202"/>
      <c r="F231" s="49"/>
      <c r="G231" s="49"/>
      <c r="H231" s="49"/>
      <c r="I231" s="49"/>
      <c r="J231" s="49"/>
      <c r="K231" s="49"/>
      <c r="L231" s="49"/>
      <c r="M231" s="49"/>
      <c r="N231" s="49"/>
      <c r="O231" s="49"/>
      <c r="P231" s="49"/>
      <c r="Q231" s="49"/>
      <c r="R231" s="49"/>
      <c r="S231" s="49"/>
      <c r="T231" s="49"/>
      <c r="U231" s="49"/>
      <c r="V231" s="49"/>
      <c r="W231" s="49"/>
      <c r="X231" s="49"/>
      <c r="Y231" s="49"/>
      <c r="Z231" s="49"/>
    </row>
    <row r="232" spans="1:26" ht="14.25" customHeight="1">
      <c r="A232" s="49"/>
      <c r="B232" s="49"/>
      <c r="C232" s="202"/>
      <c r="D232" s="202"/>
      <c r="E232" s="202"/>
      <c r="F232" s="49"/>
      <c r="G232" s="49"/>
      <c r="H232" s="49"/>
      <c r="I232" s="49"/>
      <c r="J232" s="49"/>
      <c r="K232" s="49"/>
      <c r="L232" s="49"/>
      <c r="M232" s="49"/>
      <c r="N232" s="49"/>
      <c r="O232" s="49"/>
      <c r="P232" s="49"/>
      <c r="Q232" s="49"/>
      <c r="R232" s="49"/>
      <c r="S232" s="49"/>
      <c r="T232" s="49"/>
      <c r="U232" s="49"/>
      <c r="V232" s="49"/>
      <c r="W232" s="49"/>
      <c r="X232" s="49"/>
      <c r="Y232" s="49"/>
      <c r="Z232" s="49"/>
    </row>
    <row r="233" spans="1:26" ht="14.25" customHeight="1">
      <c r="A233" s="49"/>
      <c r="B233" s="49"/>
      <c r="C233" s="202"/>
      <c r="D233" s="202"/>
      <c r="E233" s="202"/>
      <c r="F233" s="49"/>
      <c r="G233" s="49"/>
      <c r="H233" s="49"/>
      <c r="I233" s="49"/>
      <c r="J233" s="49"/>
      <c r="K233" s="49"/>
      <c r="L233" s="49"/>
      <c r="M233" s="49"/>
      <c r="N233" s="49"/>
      <c r="O233" s="49"/>
      <c r="P233" s="49"/>
      <c r="Q233" s="49"/>
      <c r="R233" s="49"/>
      <c r="S233" s="49"/>
      <c r="T233" s="49"/>
      <c r="U233" s="49"/>
      <c r="V233" s="49"/>
      <c r="W233" s="49"/>
      <c r="X233" s="49"/>
      <c r="Y233" s="49"/>
      <c r="Z233" s="49"/>
    </row>
    <row r="234" spans="1:26" ht="14.25" customHeight="1">
      <c r="A234" s="49"/>
      <c r="B234" s="49"/>
      <c r="C234" s="202"/>
      <c r="D234" s="202"/>
      <c r="E234" s="202"/>
      <c r="F234" s="49"/>
      <c r="G234" s="49"/>
      <c r="H234" s="49"/>
      <c r="I234" s="49"/>
      <c r="J234" s="49"/>
      <c r="K234" s="49"/>
      <c r="L234" s="49"/>
      <c r="M234" s="49"/>
      <c r="N234" s="49"/>
      <c r="O234" s="49"/>
      <c r="P234" s="49"/>
      <c r="Q234" s="49"/>
      <c r="R234" s="49"/>
      <c r="S234" s="49"/>
      <c r="T234" s="49"/>
      <c r="U234" s="49"/>
      <c r="V234" s="49"/>
      <c r="W234" s="49"/>
      <c r="X234" s="49"/>
      <c r="Y234" s="49"/>
      <c r="Z234" s="49"/>
    </row>
    <row r="235" spans="1:26" ht="14.25" customHeight="1">
      <c r="A235" s="49"/>
      <c r="B235" s="49"/>
      <c r="C235" s="202"/>
      <c r="D235" s="202"/>
      <c r="E235" s="202"/>
      <c r="F235" s="49"/>
      <c r="G235" s="49"/>
      <c r="H235" s="49"/>
      <c r="I235" s="49"/>
      <c r="J235" s="49"/>
      <c r="K235" s="49"/>
      <c r="L235" s="49"/>
      <c r="M235" s="49"/>
      <c r="N235" s="49"/>
      <c r="O235" s="49"/>
      <c r="P235" s="49"/>
      <c r="Q235" s="49"/>
      <c r="R235" s="49"/>
      <c r="S235" s="49"/>
      <c r="T235" s="49"/>
      <c r="U235" s="49"/>
      <c r="V235" s="49"/>
      <c r="W235" s="49"/>
      <c r="X235" s="49"/>
      <c r="Y235" s="49"/>
      <c r="Z235" s="49"/>
    </row>
    <row r="236" spans="1:26" ht="14.25" customHeight="1">
      <c r="A236" s="49"/>
      <c r="B236" s="49"/>
      <c r="C236" s="202"/>
      <c r="D236" s="202"/>
      <c r="E236" s="202"/>
      <c r="F236" s="49"/>
      <c r="G236" s="49"/>
      <c r="H236" s="49"/>
      <c r="I236" s="49"/>
      <c r="J236" s="49"/>
      <c r="K236" s="49"/>
      <c r="L236" s="49"/>
      <c r="M236" s="49"/>
      <c r="N236" s="49"/>
      <c r="O236" s="49"/>
      <c r="P236" s="49"/>
      <c r="Q236" s="49"/>
      <c r="R236" s="49"/>
      <c r="S236" s="49"/>
      <c r="T236" s="49"/>
      <c r="U236" s="49"/>
      <c r="V236" s="49"/>
      <c r="W236" s="49"/>
      <c r="X236" s="49"/>
      <c r="Y236" s="49"/>
      <c r="Z236" s="49"/>
    </row>
    <row r="237" spans="1:26" ht="14.25" customHeight="1">
      <c r="A237" s="49"/>
      <c r="B237" s="49"/>
      <c r="C237" s="202"/>
      <c r="D237" s="202"/>
      <c r="E237" s="202"/>
      <c r="F237" s="49"/>
      <c r="G237" s="49"/>
      <c r="H237" s="49"/>
      <c r="I237" s="49"/>
      <c r="J237" s="49"/>
      <c r="K237" s="49"/>
      <c r="L237" s="49"/>
      <c r="M237" s="49"/>
      <c r="N237" s="49"/>
      <c r="O237" s="49"/>
      <c r="P237" s="49"/>
      <c r="Q237" s="49"/>
      <c r="R237" s="49"/>
      <c r="S237" s="49"/>
      <c r="T237" s="49"/>
      <c r="U237" s="49"/>
      <c r="V237" s="49"/>
      <c r="W237" s="49"/>
      <c r="X237" s="49"/>
      <c r="Y237" s="49"/>
      <c r="Z237" s="49"/>
    </row>
    <row r="238" spans="1:26" ht="14.25" customHeight="1">
      <c r="A238" s="49"/>
      <c r="B238" s="49"/>
      <c r="C238" s="202"/>
      <c r="D238" s="202"/>
      <c r="E238" s="202"/>
      <c r="F238" s="49"/>
      <c r="G238" s="49"/>
      <c r="H238" s="49"/>
      <c r="I238" s="49"/>
      <c r="J238" s="49"/>
      <c r="K238" s="49"/>
      <c r="L238" s="49"/>
      <c r="M238" s="49"/>
      <c r="N238" s="49"/>
      <c r="O238" s="49"/>
      <c r="P238" s="49"/>
      <c r="Q238" s="49"/>
      <c r="R238" s="49"/>
      <c r="S238" s="49"/>
      <c r="T238" s="49"/>
      <c r="U238" s="49"/>
      <c r="V238" s="49"/>
      <c r="W238" s="49"/>
      <c r="X238" s="49"/>
      <c r="Y238" s="49"/>
      <c r="Z238" s="49"/>
    </row>
    <row r="239" spans="1:26" ht="14.25" customHeight="1">
      <c r="A239" s="49"/>
      <c r="B239" s="49"/>
      <c r="C239" s="202"/>
      <c r="D239" s="202"/>
      <c r="E239" s="202"/>
      <c r="F239" s="49"/>
      <c r="G239" s="49"/>
      <c r="H239" s="49"/>
      <c r="I239" s="49"/>
      <c r="J239" s="49"/>
      <c r="K239" s="49"/>
      <c r="L239" s="49"/>
      <c r="M239" s="49"/>
      <c r="N239" s="49"/>
      <c r="O239" s="49"/>
      <c r="P239" s="49"/>
      <c r="Q239" s="49"/>
      <c r="R239" s="49"/>
      <c r="S239" s="49"/>
      <c r="T239" s="49"/>
      <c r="U239" s="49"/>
      <c r="V239" s="49"/>
      <c r="W239" s="49"/>
      <c r="X239" s="49"/>
      <c r="Y239" s="49"/>
      <c r="Z239" s="49"/>
    </row>
    <row r="240" spans="1:26" ht="14.25" customHeight="1">
      <c r="A240" s="49"/>
      <c r="B240" s="49"/>
      <c r="C240" s="202"/>
      <c r="D240" s="202"/>
      <c r="E240" s="202"/>
      <c r="F240" s="49"/>
      <c r="G240" s="49"/>
      <c r="H240" s="49"/>
      <c r="I240" s="49"/>
      <c r="J240" s="49"/>
      <c r="K240" s="49"/>
      <c r="L240" s="49"/>
      <c r="M240" s="49"/>
      <c r="N240" s="49"/>
      <c r="O240" s="49"/>
      <c r="P240" s="49"/>
      <c r="Q240" s="49"/>
      <c r="R240" s="49"/>
      <c r="S240" s="49"/>
      <c r="T240" s="49"/>
      <c r="U240" s="49"/>
      <c r="V240" s="49"/>
      <c r="W240" s="49"/>
      <c r="X240" s="49"/>
      <c r="Y240" s="49"/>
      <c r="Z240" s="49"/>
    </row>
    <row r="241" spans="1:26" ht="14.25" customHeight="1">
      <c r="A241" s="49"/>
      <c r="B241" s="49"/>
      <c r="C241" s="202"/>
      <c r="D241" s="202"/>
      <c r="E241" s="202"/>
      <c r="F241" s="49"/>
      <c r="G241" s="49"/>
      <c r="H241" s="49"/>
      <c r="I241" s="49"/>
      <c r="J241" s="49"/>
      <c r="K241" s="49"/>
      <c r="L241" s="49"/>
      <c r="M241" s="49"/>
      <c r="N241" s="49"/>
      <c r="O241" s="49"/>
      <c r="P241" s="49"/>
      <c r="Q241" s="49"/>
      <c r="R241" s="49"/>
      <c r="S241" s="49"/>
      <c r="T241" s="49"/>
      <c r="U241" s="49"/>
      <c r="V241" s="49"/>
      <c r="W241" s="49"/>
      <c r="X241" s="49"/>
      <c r="Y241" s="49"/>
      <c r="Z241" s="49"/>
    </row>
    <row r="242" spans="1:26" ht="14.25" customHeight="1">
      <c r="A242" s="49"/>
      <c r="B242" s="49"/>
      <c r="C242" s="202"/>
      <c r="D242" s="202"/>
      <c r="E242" s="202"/>
      <c r="F242" s="49"/>
      <c r="G242" s="49"/>
      <c r="H242" s="49"/>
      <c r="I242" s="49"/>
      <c r="J242" s="49"/>
      <c r="K242" s="49"/>
      <c r="L242" s="49"/>
      <c r="M242" s="49"/>
      <c r="N242" s="49"/>
      <c r="O242" s="49"/>
      <c r="P242" s="49"/>
      <c r="Q242" s="49"/>
      <c r="R242" s="49"/>
      <c r="S242" s="49"/>
      <c r="T242" s="49"/>
      <c r="U242" s="49"/>
      <c r="V242" s="49"/>
      <c r="W242" s="49"/>
      <c r="X242" s="49"/>
      <c r="Y242" s="49"/>
      <c r="Z242" s="49"/>
    </row>
    <row r="243" spans="1:26" ht="14.25" customHeight="1">
      <c r="A243" s="49"/>
      <c r="B243" s="49"/>
      <c r="C243" s="202"/>
      <c r="D243" s="202"/>
      <c r="E243" s="202"/>
      <c r="F243" s="49"/>
      <c r="G243" s="49"/>
      <c r="H243" s="49"/>
      <c r="I243" s="49"/>
      <c r="J243" s="49"/>
      <c r="K243" s="49"/>
      <c r="L243" s="49"/>
      <c r="M243" s="49"/>
      <c r="N243" s="49"/>
      <c r="O243" s="49"/>
      <c r="P243" s="49"/>
      <c r="Q243" s="49"/>
      <c r="R243" s="49"/>
      <c r="S243" s="49"/>
      <c r="T243" s="49"/>
      <c r="U243" s="49"/>
      <c r="V243" s="49"/>
      <c r="W243" s="49"/>
      <c r="X243" s="49"/>
      <c r="Y243" s="49"/>
      <c r="Z243" s="49"/>
    </row>
    <row r="244" spans="1:26" ht="14.25" customHeight="1">
      <c r="A244" s="49"/>
      <c r="B244" s="49"/>
      <c r="C244" s="202"/>
      <c r="D244" s="202"/>
      <c r="E244" s="202"/>
      <c r="F244" s="49"/>
      <c r="G244" s="49"/>
      <c r="H244" s="49"/>
      <c r="I244" s="49"/>
      <c r="J244" s="49"/>
      <c r="K244" s="49"/>
      <c r="L244" s="49"/>
      <c r="M244" s="49"/>
      <c r="N244" s="49"/>
      <c r="O244" s="49"/>
      <c r="P244" s="49"/>
      <c r="Q244" s="49"/>
      <c r="R244" s="49"/>
      <c r="S244" s="49"/>
      <c r="T244" s="49"/>
      <c r="U244" s="49"/>
      <c r="V244" s="49"/>
      <c r="W244" s="49"/>
      <c r="X244" s="49"/>
      <c r="Y244" s="49"/>
      <c r="Z244" s="49"/>
    </row>
    <row r="245" spans="1:26" ht="14.25" customHeight="1">
      <c r="A245" s="49"/>
      <c r="B245" s="49"/>
      <c r="C245" s="202"/>
      <c r="D245" s="202"/>
      <c r="E245" s="202"/>
      <c r="F245" s="49"/>
      <c r="G245" s="49"/>
      <c r="H245" s="49"/>
      <c r="I245" s="49"/>
      <c r="J245" s="49"/>
      <c r="K245" s="49"/>
      <c r="L245" s="49"/>
      <c r="M245" s="49"/>
      <c r="N245" s="49"/>
      <c r="O245" s="49"/>
      <c r="P245" s="49"/>
      <c r="Q245" s="49"/>
      <c r="R245" s="49"/>
      <c r="S245" s="49"/>
      <c r="T245" s="49"/>
      <c r="U245" s="49"/>
      <c r="V245" s="49"/>
      <c r="W245" s="49"/>
      <c r="X245" s="49"/>
      <c r="Y245" s="49"/>
      <c r="Z245" s="49"/>
    </row>
    <row r="246" spans="1:26" ht="14.25" customHeight="1">
      <c r="A246" s="49"/>
      <c r="B246" s="49"/>
      <c r="C246" s="202"/>
      <c r="D246" s="202"/>
      <c r="E246" s="202"/>
      <c r="F246" s="49"/>
      <c r="G246" s="49"/>
      <c r="H246" s="49"/>
      <c r="I246" s="49"/>
      <c r="J246" s="49"/>
      <c r="K246" s="49"/>
      <c r="L246" s="49"/>
      <c r="M246" s="49"/>
      <c r="N246" s="49"/>
      <c r="O246" s="49"/>
      <c r="P246" s="49"/>
      <c r="Q246" s="49"/>
      <c r="R246" s="49"/>
      <c r="S246" s="49"/>
      <c r="T246" s="49"/>
      <c r="U246" s="49"/>
      <c r="V246" s="49"/>
      <c r="W246" s="49"/>
      <c r="X246" s="49"/>
      <c r="Y246" s="49"/>
      <c r="Z246" s="49"/>
    </row>
    <row r="247" spans="1:26" ht="14.25" customHeight="1">
      <c r="A247" s="49"/>
      <c r="B247" s="49"/>
      <c r="C247" s="202"/>
      <c r="D247" s="202"/>
      <c r="E247" s="202"/>
      <c r="F247" s="49"/>
      <c r="G247" s="49"/>
      <c r="H247" s="49"/>
      <c r="I247" s="49"/>
      <c r="J247" s="49"/>
      <c r="K247" s="49"/>
      <c r="L247" s="49"/>
      <c r="M247" s="49"/>
      <c r="N247" s="49"/>
      <c r="O247" s="49"/>
      <c r="P247" s="49"/>
      <c r="Q247" s="49"/>
      <c r="R247" s="49"/>
      <c r="S247" s="49"/>
      <c r="T247" s="49"/>
      <c r="U247" s="49"/>
      <c r="V247" s="49"/>
      <c r="W247" s="49"/>
      <c r="X247" s="49"/>
      <c r="Y247" s="49"/>
      <c r="Z247" s="49"/>
    </row>
    <row r="248" spans="1:26" ht="14.25" customHeight="1">
      <c r="A248" s="49"/>
      <c r="B248" s="49"/>
      <c r="C248" s="202"/>
      <c r="D248" s="202"/>
      <c r="E248" s="202"/>
      <c r="F248" s="49"/>
      <c r="G248" s="49"/>
      <c r="H248" s="49"/>
      <c r="I248" s="49"/>
      <c r="J248" s="49"/>
      <c r="K248" s="49"/>
      <c r="L248" s="49"/>
      <c r="M248" s="49"/>
      <c r="N248" s="49"/>
      <c r="O248" s="49"/>
      <c r="P248" s="49"/>
      <c r="Q248" s="49"/>
      <c r="R248" s="49"/>
      <c r="S248" s="49"/>
      <c r="T248" s="49"/>
      <c r="U248" s="49"/>
      <c r="V248" s="49"/>
      <c r="W248" s="49"/>
      <c r="X248" s="49"/>
      <c r="Y248" s="49"/>
      <c r="Z248" s="49"/>
    </row>
    <row r="249" spans="1:26" ht="14.25" customHeight="1">
      <c r="A249" s="49"/>
      <c r="B249" s="49"/>
      <c r="C249" s="202"/>
      <c r="D249" s="202"/>
      <c r="E249" s="202"/>
      <c r="F249" s="49"/>
      <c r="G249" s="49"/>
      <c r="H249" s="49"/>
      <c r="I249" s="49"/>
      <c r="J249" s="49"/>
      <c r="K249" s="49"/>
      <c r="L249" s="49"/>
      <c r="M249" s="49"/>
      <c r="N249" s="49"/>
      <c r="O249" s="49"/>
      <c r="P249" s="49"/>
      <c r="Q249" s="49"/>
      <c r="R249" s="49"/>
      <c r="S249" s="49"/>
      <c r="T249" s="49"/>
      <c r="U249" s="49"/>
      <c r="V249" s="49"/>
      <c r="W249" s="49"/>
      <c r="X249" s="49"/>
      <c r="Y249" s="49"/>
      <c r="Z249" s="49"/>
    </row>
    <row r="250" spans="1:26" ht="14.25" customHeight="1">
      <c r="A250" s="49"/>
      <c r="B250" s="49"/>
      <c r="C250" s="202"/>
      <c r="D250" s="202"/>
      <c r="E250" s="202"/>
      <c r="F250" s="49"/>
      <c r="G250" s="49"/>
      <c r="H250" s="49"/>
      <c r="I250" s="49"/>
      <c r="J250" s="49"/>
      <c r="K250" s="49"/>
      <c r="L250" s="49"/>
      <c r="M250" s="49"/>
      <c r="N250" s="49"/>
      <c r="O250" s="49"/>
      <c r="P250" s="49"/>
      <c r="Q250" s="49"/>
      <c r="R250" s="49"/>
      <c r="S250" s="49"/>
      <c r="T250" s="49"/>
      <c r="U250" s="49"/>
      <c r="V250" s="49"/>
      <c r="W250" s="49"/>
      <c r="X250" s="49"/>
      <c r="Y250" s="49"/>
      <c r="Z250" s="49"/>
    </row>
    <row r="251" spans="1:26" ht="14.25" customHeight="1">
      <c r="A251" s="49"/>
      <c r="B251" s="49"/>
      <c r="C251" s="202"/>
      <c r="D251" s="202"/>
      <c r="E251" s="202"/>
      <c r="F251" s="49"/>
      <c r="G251" s="49"/>
      <c r="H251" s="49"/>
      <c r="I251" s="49"/>
      <c r="J251" s="49"/>
      <c r="K251" s="49"/>
      <c r="L251" s="49"/>
      <c r="M251" s="49"/>
      <c r="N251" s="49"/>
      <c r="O251" s="49"/>
      <c r="P251" s="49"/>
      <c r="Q251" s="49"/>
      <c r="R251" s="49"/>
      <c r="S251" s="49"/>
      <c r="T251" s="49"/>
      <c r="U251" s="49"/>
      <c r="V251" s="49"/>
      <c r="W251" s="49"/>
      <c r="X251" s="49"/>
      <c r="Y251" s="49"/>
      <c r="Z251" s="49"/>
    </row>
    <row r="252" spans="1:26" ht="14.25" customHeight="1">
      <c r="A252" s="49"/>
      <c r="B252" s="49"/>
      <c r="C252" s="202"/>
      <c r="D252" s="202"/>
      <c r="E252" s="202"/>
      <c r="F252" s="49"/>
      <c r="G252" s="49"/>
      <c r="H252" s="49"/>
      <c r="I252" s="49"/>
      <c r="J252" s="49"/>
      <c r="K252" s="49"/>
      <c r="L252" s="49"/>
      <c r="M252" s="49"/>
      <c r="N252" s="49"/>
      <c r="O252" s="49"/>
      <c r="P252" s="49"/>
      <c r="Q252" s="49"/>
      <c r="R252" s="49"/>
      <c r="S252" s="49"/>
      <c r="T252" s="49"/>
      <c r="U252" s="49"/>
      <c r="V252" s="49"/>
      <c r="W252" s="49"/>
      <c r="X252" s="49"/>
      <c r="Y252" s="49"/>
      <c r="Z252" s="49"/>
    </row>
    <row r="253" spans="1:26" ht="14.25" customHeight="1">
      <c r="A253" s="49"/>
      <c r="B253" s="49"/>
      <c r="C253" s="202"/>
      <c r="D253" s="202"/>
      <c r="E253" s="202"/>
      <c r="F253" s="49"/>
      <c r="G253" s="49"/>
      <c r="H253" s="49"/>
      <c r="I253" s="49"/>
      <c r="J253" s="49"/>
      <c r="K253" s="49"/>
      <c r="L253" s="49"/>
      <c r="M253" s="49"/>
      <c r="N253" s="49"/>
      <c r="O253" s="49"/>
      <c r="P253" s="49"/>
      <c r="Q253" s="49"/>
      <c r="R253" s="49"/>
      <c r="S253" s="49"/>
      <c r="T253" s="49"/>
      <c r="U253" s="49"/>
      <c r="V253" s="49"/>
      <c r="W253" s="49"/>
      <c r="X253" s="49"/>
      <c r="Y253" s="49"/>
      <c r="Z253" s="49"/>
    </row>
    <row r="254" spans="1:26" ht="14.25" customHeight="1">
      <c r="A254" s="49"/>
      <c r="B254" s="49"/>
      <c r="C254" s="202"/>
      <c r="D254" s="202"/>
      <c r="E254" s="202"/>
      <c r="F254" s="49"/>
      <c r="G254" s="49"/>
      <c r="H254" s="49"/>
      <c r="I254" s="49"/>
      <c r="J254" s="49"/>
      <c r="K254" s="49"/>
      <c r="L254" s="49"/>
      <c r="M254" s="49"/>
      <c r="N254" s="49"/>
      <c r="O254" s="49"/>
      <c r="P254" s="49"/>
      <c r="Q254" s="49"/>
      <c r="R254" s="49"/>
      <c r="S254" s="49"/>
      <c r="T254" s="49"/>
      <c r="U254" s="49"/>
      <c r="V254" s="49"/>
      <c r="W254" s="49"/>
      <c r="X254" s="49"/>
      <c r="Y254" s="49"/>
      <c r="Z254" s="49"/>
    </row>
    <row r="255" spans="1:26" ht="14.25" customHeight="1">
      <c r="A255" s="49"/>
      <c r="B255" s="49"/>
      <c r="C255" s="202"/>
      <c r="D255" s="202"/>
      <c r="E255" s="202"/>
      <c r="F255" s="49"/>
      <c r="G255" s="49"/>
      <c r="H255" s="49"/>
      <c r="I255" s="49"/>
      <c r="J255" s="49"/>
      <c r="K255" s="49"/>
      <c r="L255" s="49"/>
      <c r="M255" s="49"/>
      <c r="N255" s="49"/>
      <c r="O255" s="49"/>
      <c r="P255" s="49"/>
      <c r="Q255" s="49"/>
      <c r="R255" s="49"/>
      <c r="S255" s="49"/>
      <c r="T255" s="49"/>
      <c r="U255" s="49"/>
      <c r="V255" s="49"/>
      <c r="W255" s="49"/>
      <c r="X255" s="49"/>
      <c r="Y255" s="49"/>
      <c r="Z255" s="49"/>
    </row>
    <row r="256" spans="1:26" ht="14.25" customHeight="1">
      <c r="A256" s="49"/>
      <c r="B256" s="49"/>
      <c r="C256" s="202"/>
      <c r="D256" s="202"/>
      <c r="E256" s="202"/>
      <c r="F256" s="49"/>
      <c r="G256" s="49"/>
      <c r="H256" s="49"/>
      <c r="I256" s="49"/>
      <c r="J256" s="49"/>
      <c r="K256" s="49"/>
      <c r="L256" s="49"/>
      <c r="M256" s="49"/>
      <c r="N256" s="49"/>
      <c r="O256" s="49"/>
      <c r="P256" s="49"/>
      <c r="Q256" s="49"/>
      <c r="R256" s="49"/>
      <c r="S256" s="49"/>
      <c r="T256" s="49"/>
      <c r="U256" s="49"/>
      <c r="V256" s="49"/>
      <c r="W256" s="49"/>
      <c r="X256" s="49"/>
      <c r="Y256" s="49"/>
      <c r="Z256" s="49"/>
    </row>
    <row r="257" spans="1:26" ht="14.25" customHeight="1">
      <c r="A257" s="49"/>
      <c r="B257" s="49"/>
      <c r="C257" s="202"/>
      <c r="D257" s="202"/>
      <c r="E257" s="202"/>
      <c r="F257" s="49"/>
      <c r="G257" s="49"/>
      <c r="H257" s="49"/>
      <c r="I257" s="49"/>
      <c r="J257" s="49"/>
      <c r="K257" s="49"/>
      <c r="L257" s="49"/>
      <c r="M257" s="49"/>
      <c r="N257" s="49"/>
      <c r="O257" s="49"/>
      <c r="P257" s="49"/>
      <c r="Q257" s="49"/>
      <c r="R257" s="49"/>
      <c r="S257" s="49"/>
      <c r="T257" s="49"/>
      <c r="U257" s="49"/>
      <c r="V257" s="49"/>
      <c r="W257" s="49"/>
      <c r="X257" s="49"/>
      <c r="Y257" s="49"/>
      <c r="Z257" s="49"/>
    </row>
    <row r="258" spans="1:26" ht="14.25" customHeight="1">
      <c r="A258" s="49"/>
      <c r="B258" s="49"/>
      <c r="C258" s="202"/>
      <c r="D258" s="202"/>
      <c r="E258" s="202"/>
      <c r="F258" s="49"/>
      <c r="G258" s="49"/>
      <c r="H258" s="49"/>
      <c r="I258" s="49"/>
      <c r="J258" s="49"/>
      <c r="K258" s="49"/>
      <c r="L258" s="49"/>
      <c r="M258" s="49"/>
      <c r="N258" s="49"/>
      <c r="O258" s="49"/>
      <c r="P258" s="49"/>
      <c r="Q258" s="49"/>
      <c r="R258" s="49"/>
      <c r="S258" s="49"/>
      <c r="T258" s="49"/>
      <c r="U258" s="49"/>
      <c r="V258" s="49"/>
      <c r="W258" s="49"/>
      <c r="X258" s="49"/>
      <c r="Y258" s="49"/>
      <c r="Z258" s="49"/>
    </row>
    <row r="259" spans="1:26" ht="14.25" customHeight="1">
      <c r="A259" s="49"/>
      <c r="B259" s="49"/>
      <c r="C259" s="202"/>
      <c r="D259" s="202"/>
      <c r="E259" s="202"/>
      <c r="F259" s="49"/>
      <c r="G259" s="49"/>
      <c r="H259" s="49"/>
      <c r="I259" s="49"/>
      <c r="J259" s="49"/>
      <c r="K259" s="49"/>
      <c r="L259" s="49"/>
      <c r="M259" s="49"/>
      <c r="N259" s="49"/>
      <c r="O259" s="49"/>
      <c r="P259" s="49"/>
      <c r="Q259" s="49"/>
      <c r="R259" s="49"/>
      <c r="S259" s="49"/>
      <c r="T259" s="49"/>
      <c r="U259" s="49"/>
      <c r="V259" s="49"/>
      <c r="W259" s="49"/>
      <c r="X259" s="49"/>
      <c r="Y259" s="49"/>
      <c r="Z259" s="49"/>
    </row>
    <row r="260" spans="1:26" ht="14.25" customHeight="1">
      <c r="A260" s="49"/>
      <c r="B260" s="49"/>
      <c r="C260" s="202"/>
      <c r="D260" s="202"/>
      <c r="E260" s="202"/>
      <c r="F260" s="49"/>
      <c r="G260" s="49"/>
      <c r="H260" s="49"/>
      <c r="I260" s="49"/>
      <c r="J260" s="49"/>
      <c r="K260" s="49"/>
      <c r="L260" s="49"/>
      <c r="M260" s="49"/>
      <c r="N260" s="49"/>
      <c r="O260" s="49"/>
      <c r="P260" s="49"/>
      <c r="Q260" s="49"/>
      <c r="R260" s="49"/>
      <c r="S260" s="49"/>
      <c r="T260" s="49"/>
      <c r="U260" s="49"/>
      <c r="V260" s="49"/>
      <c r="W260" s="49"/>
      <c r="X260" s="49"/>
      <c r="Y260" s="49"/>
      <c r="Z260" s="49"/>
    </row>
    <row r="261" spans="1:26" ht="14.25" customHeight="1">
      <c r="A261" s="49"/>
      <c r="B261" s="49"/>
      <c r="C261" s="202"/>
      <c r="D261" s="202"/>
      <c r="E261" s="202"/>
      <c r="F261" s="49"/>
      <c r="G261" s="49"/>
      <c r="H261" s="49"/>
      <c r="I261" s="49"/>
      <c r="J261" s="49"/>
      <c r="K261" s="49"/>
      <c r="L261" s="49"/>
      <c r="M261" s="49"/>
      <c r="N261" s="49"/>
      <c r="O261" s="49"/>
      <c r="P261" s="49"/>
      <c r="Q261" s="49"/>
      <c r="R261" s="49"/>
      <c r="S261" s="49"/>
      <c r="T261" s="49"/>
      <c r="U261" s="49"/>
      <c r="V261" s="49"/>
      <c r="W261" s="49"/>
      <c r="X261" s="49"/>
      <c r="Y261" s="49"/>
      <c r="Z261" s="49"/>
    </row>
    <row r="262" spans="1:26" ht="14.25" customHeight="1">
      <c r="A262" s="49"/>
      <c r="B262" s="49"/>
      <c r="C262" s="202"/>
      <c r="D262" s="202"/>
      <c r="E262" s="202"/>
      <c r="F262" s="49"/>
      <c r="G262" s="49"/>
      <c r="H262" s="49"/>
      <c r="I262" s="49"/>
      <c r="J262" s="49"/>
      <c r="K262" s="49"/>
      <c r="L262" s="49"/>
      <c r="M262" s="49"/>
      <c r="N262" s="49"/>
      <c r="O262" s="49"/>
      <c r="P262" s="49"/>
      <c r="Q262" s="49"/>
      <c r="R262" s="49"/>
      <c r="S262" s="49"/>
      <c r="T262" s="49"/>
      <c r="U262" s="49"/>
      <c r="V262" s="49"/>
      <c r="W262" s="49"/>
      <c r="X262" s="49"/>
      <c r="Y262" s="49"/>
      <c r="Z262" s="49"/>
    </row>
    <row r="263" spans="1:26" ht="14.25" customHeight="1">
      <c r="A263" s="49"/>
      <c r="B263" s="49"/>
      <c r="C263" s="202"/>
      <c r="D263" s="202"/>
      <c r="E263" s="202"/>
      <c r="F263" s="49"/>
      <c r="G263" s="49"/>
      <c r="H263" s="49"/>
      <c r="I263" s="49"/>
      <c r="J263" s="49"/>
      <c r="K263" s="49"/>
      <c r="L263" s="49"/>
      <c r="M263" s="49"/>
      <c r="N263" s="49"/>
      <c r="O263" s="49"/>
      <c r="P263" s="49"/>
      <c r="Q263" s="49"/>
      <c r="R263" s="49"/>
      <c r="S263" s="49"/>
      <c r="T263" s="49"/>
      <c r="U263" s="49"/>
      <c r="V263" s="49"/>
      <c r="W263" s="49"/>
      <c r="X263" s="49"/>
      <c r="Y263" s="49"/>
      <c r="Z263" s="49"/>
    </row>
    <row r="264" spans="1:26" ht="14.25" customHeight="1">
      <c r="A264" s="49"/>
      <c r="B264" s="49"/>
      <c r="C264" s="202"/>
      <c r="D264" s="202"/>
      <c r="E264" s="202"/>
      <c r="F264" s="49"/>
      <c r="G264" s="49"/>
      <c r="H264" s="49"/>
      <c r="I264" s="49"/>
      <c r="J264" s="49"/>
      <c r="K264" s="49"/>
      <c r="L264" s="49"/>
      <c r="M264" s="49"/>
      <c r="N264" s="49"/>
      <c r="O264" s="49"/>
      <c r="P264" s="49"/>
      <c r="Q264" s="49"/>
      <c r="R264" s="49"/>
      <c r="S264" s="49"/>
      <c r="T264" s="49"/>
      <c r="U264" s="49"/>
      <c r="V264" s="49"/>
      <c r="W264" s="49"/>
      <c r="X264" s="49"/>
      <c r="Y264" s="49"/>
      <c r="Z264" s="49"/>
    </row>
    <row r="265" spans="1:26" ht="14.25" customHeight="1">
      <c r="A265" s="49"/>
      <c r="B265" s="49"/>
      <c r="C265" s="202"/>
      <c r="D265" s="202"/>
      <c r="E265" s="202"/>
      <c r="F265" s="49"/>
      <c r="G265" s="49"/>
      <c r="H265" s="49"/>
      <c r="I265" s="49"/>
      <c r="J265" s="49"/>
      <c r="K265" s="49"/>
      <c r="L265" s="49"/>
      <c r="M265" s="49"/>
      <c r="N265" s="49"/>
      <c r="O265" s="49"/>
      <c r="P265" s="49"/>
      <c r="Q265" s="49"/>
      <c r="R265" s="49"/>
      <c r="S265" s="49"/>
      <c r="T265" s="49"/>
      <c r="U265" s="49"/>
      <c r="V265" s="49"/>
      <c r="W265" s="49"/>
      <c r="X265" s="49"/>
      <c r="Y265" s="49"/>
      <c r="Z265" s="49"/>
    </row>
    <row r="266" spans="1:26" ht="14.25" customHeight="1">
      <c r="A266" s="49"/>
      <c r="B266" s="49"/>
      <c r="C266" s="202"/>
      <c r="D266" s="202"/>
      <c r="E266" s="202"/>
      <c r="F266" s="49"/>
      <c r="G266" s="49"/>
      <c r="H266" s="49"/>
      <c r="I266" s="49"/>
      <c r="J266" s="49"/>
      <c r="K266" s="49"/>
      <c r="L266" s="49"/>
      <c r="M266" s="49"/>
      <c r="N266" s="49"/>
      <c r="O266" s="49"/>
      <c r="P266" s="49"/>
      <c r="Q266" s="49"/>
      <c r="R266" s="49"/>
      <c r="S266" s="49"/>
      <c r="T266" s="49"/>
      <c r="U266" s="49"/>
      <c r="V266" s="49"/>
      <c r="W266" s="49"/>
      <c r="X266" s="49"/>
      <c r="Y266" s="49"/>
      <c r="Z266" s="49"/>
    </row>
    <row r="267" spans="1:26" ht="14.25" customHeight="1">
      <c r="A267" s="49"/>
      <c r="B267" s="49"/>
      <c r="C267" s="202"/>
      <c r="D267" s="202"/>
      <c r="E267" s="202"/>
      <c r="F267" s="49"/>
      <c r="G267" s="49"/>
      <c r="H267" s="49"/>
      <c r="I267" s="49"/>
      <c r="J267" s="49"/>
      <c r="K267" s="49"/>
      <c r="L267" s="49"/>
      <c r="M267" s="49"/>
      <c r="N267" s="49"/>
      <c r="O267" s="49"/>
      <c r="P267" s="49"/>
      <c r="Q267" s="49"/>
      <c r="R267" s="49"/>
      <c r="S267" s="49"/>
      <c r="T267" s="49"/>
      <c r="U267" s="49"/>
      <c r="V267" s="49"/>
      <c r="W267" s="49"/>
      <c r="X267" s="49"/>
      <c r="Y267" s="49"/>
      <c r="Z267" s="49"/>
    </row>
    <row r="268" spans="1:26" ht="14.25" customHeight="1">
      <c r="A268" s="49"/>
      <c r="B268" s="49"/>
      <c r="C268" s="202"/>
      <c r="D268" s="202"/>
      <c r="E268" s="202"/>
      <c r="F268" s="49"/>
      <c r="G268" s="49"/>
      <c r="H268" s="49"/>
      <c r="I268" s="49"/>
      <c r="J268" s="49"/>
      <c r="K268" s="49"/>
      <c r="L268" s="49"/>
      <c r="M268" s="49"/>
      <c r="N268" s="49"/>
      <c r="O268" s="49"/>
      <c r="P268" s="49"/>
      <c r="Q268" s="49"/>
      <c r="R268" s="49"/>
      <c r="S268" s="49"/>
      <c r="T268" s="49"/>
      <c r="U268" s="49"/>
      <c r="V268" s="49"/>
      <c r="W268" s="49"/>
      <c r="X268" s="49"/>
      <c r="Y268" s="49"/>
      <c r="Z268" s="49"/>
    </row>
    <row r="269" spans="1:26" ht="14.25" customHeight="1">
      <c r="A269" s="49"/>
      <c r="B269" s="49"/>
      <c r="C269" s="202"/>
      <c r="D269" s="202"/>
      <c r="E269" s="202"/>
      <c r="F269" s="49"/>
      <c r="G269" s="49"/>
      <c r="H269" s="49"/>
      <c r="I269" s="49"/>
      <c r="J269" s="49"/>
      <c r="K269" s="49"/>
      <c r="L269" s="49"/>
      <c r="M269" s="49"/>
      <c r="N269" s="49"/>
      <c r="O269" s="49"/>
      <c r="P269" s="49"/>
      <c r="Q269" s="49"/>
      <c r="R269" s="49"/>
      <c r="S269" s="49"/>
      <c r="T269" s="49"/>
      <c r="U269" s="49"/>
      <c r="V269" s="49"/>
      <c r="W269" s="49"/>
      <c r="X269" s="49"/>
      <c r="Y269" s="49"/>
      <c r="Z269" s="49"/>
    </row>
    <row r="270" spans="1:26" ht="14.25" customHeight="1">
      <c r="A270" s="49"/>
      <c r="B270" s="49"/>
      <c r="C270" s="202"/>
      <c r="D270" s="202"/>
      <c r="E270" s="202"/>
      <c r="F270" s="49"/>
      <c r="G270" s="49"/>
      <c r="H270" s="49"/>
      <c r="I270" s="49"/>
      <c r="J270" s="49"/>
      <c r="K270" s="49"/>
      <c r="L270" s="49"/>
      <c r="M270" s="49"/>
      <c r="N270" s="49"/>
      <c r="O270" s="49"/>
      <c r="P270" s="49"/>
      <c r="Q270" s="49"/>
      <c r="R270" s="49"/>
      <c r="S270" s="49"/>
      <c r="T270" s="49"/>
      <c r="U270" s="49"/>
      <c r="V270" s="49"/>
      <c r="W270" s="49"/>
      <c r="X270" s="49"/>
      <c r="Y270" s="49"/>
      <c r="Z270" s="49"/>
    </row>
    <row r="271" spans="1:26" ht="14.25" customHeight="1">
      <c r="A271" s="49"/>
      <c r="B271" s="49"/>
      <c r="C271" s="202"/>
      <c r="D271" s="202"/>
      <c r="E271" s="202"/>
      <c r="F271" s="49"/>
      <c r="G271" s="49"/>
      <c r="H271" s="49"/>
      <c r="I271" s="49"/>
      <c r="J271" s="49"/>
      <c r="K271" s="49"/>
      <c r="L271" s="49"/>
      <c r="M271" s="49"/>
      <c r="N271" s="49"/>
      <c r="O271" s="49"/>
      <c r="P271" s="49"/>
      <c r="Q271" s="49"/>
      <c r="R271" s="49"/>
      <c r="S271" s="49"/>
      <c r="T271" s="49"/>
      <c r="U271" s="49"/>
      <c r="V271" s="49"/>
      <c r="W271" s="49"/>
      <c r="X271" s="49"/>
      <c r="Y271" s="49"/>
      <c r="Z271" s="49"/>
    </row>
    <row r="272" spans="1:26" ht="14.25" customHeight="1">
      <c r="A272" s="49"/>
      <c r="B272" s="49"/>
      <c r="C272" s="202"/>
      <c r="D272" s="202"/>
      <c r="E272" s="202"/>
      <c r="F272" s="49"/>
      <c r="G272" s="49"/>
      <c r="H272" s="49"/>
      <c r="I272" s="49"/>
      <c r="J272" s="49"/>
      <c r="K272" s="49"/>
      <c r="L272" s="49"/>
      <c r="M272" s="49"/>
      <c r="N272" s="49"/>
      <c r="O272" s="49"/>
      <c r="P272" s="49"/>
      <c r="Q272" s="49"/>
      <c r="R272" s="49"/>
      <c r="S272" s="49"/>
      <c r="T272" s="49"/>
      <c r="U272" s="49"/>
      <c r="V272" s="49"/>
      <c r="W272" s="49"/>
      <c r="X272" s="49"/>
      <c r="Y272" s="49"/>
      <c r="Z272" s="49"/>
    </row>
    <row r="273" spans="1:26" ht="14.25" customHeight="1">
      <c r="A273" s="49"/>
      <c r="B273" s="49"/>
      <c r="C273" s="202"/>
      <c r="D273" s="202"/>
      <c r="E273" s="202"/>
      <c r="F273" s="49"/>
      <c r="G273" s="49"/>
      <c r="H273" s="49"/>
      <c r="I273" s="49"/>
      <c r="J273" s="49"/>
      <c r="K273" s="49"/>
      <c r="L273" s="49"/>
      <c r="M273" s="49"/>
      <c r="N273" s="49"/>
      <c r="O273" s="49"/>
      <c r="P273" s="49"/>
      <c r="Q273" s="49"/>
      <c r="R273" s="49"/>
      <c r="S273" s="49"/>
      <c r="T273" s="49"/>
      <c r="U273" s="49"/>
      <c r="V273" s="49"/>
      <c r="W273" s="49"/>
      <c r="X273" s="49"/>
      <c r="Y273" s="49"/>
      <c r="Z273" s="49"/>
    </row>
    <row r="274" spans="1:26" ht="14.25" customHeight="1">
      <c r="A274" s="49"/>
      <c r="B274" s="49"/>
      <c r="C274" s="202"/>
      <c r="D274" s="202"/>
      <c r="E274" s="202"/>
      <c r="F274" s="49"/>
      <c r="G274" s="49"/>
      <c r="H274" s="49"/>
      <c r="I274" s="49"/>
      <c r="J274" s="49"/>
      <c r="K274" s="49"/>
      <c r="L274" s="49"/>
      <c r="M274" s="49"/>
      <c r="N274" s="49"/>
      <c r="O274" s="49"/>
      <c r="P274" s="49"/>
      <c r="Q274" s="49"/>
      <c r="R274" s="49"/>
      <c r="S274" s="49"/>
      <c r="T274" s="49"/>
      <c r="U274" s="49"/>
      <c r="V274" s="49"/>
      <c r="W274" s="49"/>
      <c r="X274" s="49"/>
      <c r="Y274" s="49"/>
      <c r="Z274" s="49"/>
    </row>
    <row r="275" spans="1:26" ht="14.25" customHeight="1">
      <c r="A275" s="49"/>
      <c r="B275" s="49"/>
      <c r="C275" s="202"/>
      <c r="D275" s="202"/>
      <c r="E275" s="202"/>
      <c r="F275" s="49"/>
      <c r="G275" s="49"/>
      <c r="H275" s="49"/>
      <c r="I275" s="49"/>
      <c r="J275" s="49"/>
      <c r="K275" s="49"/>
      <c r="L275" s="49"/>
      <c r="M275" s="49"/>
      <c r="N275" s="49"/>
      <c r="O275" s="49"/>
      <c r="P275" s="49"/>
      <c r="Q275" s="49"/>
      <c r="R275" s="49"/>
      <c r="S275" s="49"/>
      <c r="T275" s="49"/>
      <c r="U275" s="49"/>
      <c r="V275" s="49"/>
      <c r="W275" s="49"/>
      <c r="X275" s="49"/>
      <c r="Y275" s="49"/>
      <c r="Z275" s="49"/>
    </row>
    <row r="276" spans="1:26" ht="14.25" customHeight="1">
      <c r="A276" s="49"/>
      <c r="B276" s="49"/>
      <c r="C276" s="202"/>
      <c r="D276" s="202"/>
      <c r="E276" s="202"/>
      <c r="F276" s="49"/>
      <c r="G276" s="49"/>
      <c r="H276" s="49"/>
      <c r="I276" s="49"/>
      <c r="J276" s="49"/>
      <c r="K276" s="49"/>
      <c r="L276" s="49"/>
      <c r="M276" s="49"/>
      <c r="N276" s="49"/>
      <c r="O276" s="49"/>
      <c r="P276" s="49"/>
      <c r="Q276" s="49"/>
      <c r="R276" s="49"/>
      <c r="S276" s="49"/>
      <c r="T276" s="49"/>
      <c r="U276" s="49"/>
      <c r="V276" s="49"/>
      <c r="W276" s="49"/>
      <c r="X276" s="49"/>
      <c r="Y276" s="49"/>
      <c r="Z276" s="49"/>
    </row>
    <row r="277" spans="1:26" ht="14.25" customHeight="1">
      <c r="A277" s="49"/>
      <c r="B277" s="49"/>
      <c r="C277" s="202"/>
      <c r="D277" s="202"/>
      <c r="E277" s="202"/>
      <c r="F277" s="49"/>
      <c r="G277" s="49"/>
      <c r="H277" s="49"/>
      <c r="I277" s="49"/>
      <c r="J277" s="49"/>
      <c r="K277" s="49"/>
      <c r="L277" s="49"/>
      <c r="M277" s="49"/>
      <c r="N277" s="49"/>
      <c r="O277" s="49"/>
      <c r="P277" s="49"/>
      <c r="Q277" s="49"/>
      <c r="R277" s="49"/>
      <c r="S277" s="49"/>
      <c r="T277" s="49"/>
      <c r="U277" s="49"/>
      <c r="V277" s="49"/>
      <c r="W277" s="49"/>
      <c r="X277" s="49"/>
      <c r="Y277" s="49"/>
      <c r="Z277" s="49"/>
    </row>
    <row r="278" spans="1:26" ht="14.25" customHeight="1">
      <c r="A278" s="49"/>
      <c r="B278" s="49"/>
      <c r="C278" s="202"/>
      <c r="D278" s="202"/>
      <c r="E278" s="202"/>
      <c r="F278" s="49"/>
      <c r="G278" s="49"/>
      <c r="H278" s="49"/>
      <c r="I278" s="49"/>
      <c r="J278" s="49"/>
      <c r="K278" s="49"/>
      <c r="L278" s="49"/>
      <c r="M278" s="49"/>
      <c r="N278" s="49"/>
      <c r="O278" s="49"/>
      <c r="P278" s="49"/>
      <c r="Q278" s="49"/>
      <c r="R278" s="49"/>
      <c r="S278" s="49"/>
      <c r="T278" s="49"/>
      <c r="U278" s="49"/>
      <c r="V278" s="49"/>
      <c r="W278" s="49"/>
      <c r="X278" s="49"/>
      <c r="Y278" s="49"/>
      <c r="Z278" s="49"/>
    </row>
    <row r="279" spans="1:26" ht="14.25" customHeight="1">
      <c r="A279" s="49"/>
      <c r="B279" s="49"/>
      <c r="C279" s="202"/>
      <c r="D279" s="202"/>
      <c r="E279" s="202"/>
      <c r="F279" s="49"/>
      <c r="G279" s="49"/>
      <c r="H279" s="49"/>
      <c r="I279" s="49"/>
      <c r="J279" s="49"/>
      <c r="K279" s="49"/>
      <c r="L279" s="49"/>
      <c r="M279" s="49"/>
      <c r="N279" s="49"/>
      <c r="O279" s="49"/>
      <c r="P279" s="49"/>
      <c r="Q279" s="49"/>
      <c r="R279" s="49"/>
      <c r="S279" s="49"/>
      <c r="T279" s="49"/>
      <c r="U279" s="49"/>
      <c r="V279" s="49"/>
      <c r="W279" s="49"/>
      <c r="X279" s="49"/>
      <c r="Y279" s="49"/>
      <c r="Z279" s="49"/>
    </row>
    <row r="280" spans="1:26" ht="14.25" customHeight="1">
      <c r="A280" s="49"/>
      <c r="B280" s="49"/>
      <c r="C280" s="202"/>
      <c r="D280" s="202"/>
      <c r="E280" s="202"/>
      <c r="F280" s="49"/>
      <c r="G280" s="49"/>
      <c r="H280" s="49"/>
      <c r="I280" s="49"/>
      <c r="J280" s="49"/>
      <c r="K280" s="49"/>
      <c r="L280" s="49"/>
      <c r="M280" s="49"/>
      <c r="N280" s="49"/>
      <c r="O280" s="49"/>
      <c r="P280" s="49"/>
      <c r="Q280" s="49"/>
      <c r="R280" s="49"/>
      <c r="S280" s="49"/>
      <c r="T280" s="49"/>
      <c r="U280" s="49"/>
      <c r="V280" s="49"/>
      <c r="W280" s="49"/>
      <c r="X280" s="49"/>
      <c r="Y280" s="49"/>
      <c r="Z280" s="49"/>
    </row>
    <row r="281" spans="1:26" ht="14.25" customHeight="1">
      <c r="A281" s="49"/>
      <c r="B281" s="49"/>
      <c r="C281" s="202"/>
      <c r="D281" s="202"/>
      <c r="E281" s="202"/>
      <c r="F281" s="49"/>
      <c r="G281" s="49"/>
      <c r="H281" s="49"/>
      <c r="I281" s="49"/>
      <c r="J281" s="49"/>
      <c r="K281" s="49"/>
      <c r="L281" s="49"/>
      <c r="M281" s="49"/>
      <c r="N281" s="49"/>
      <c r="O281" s="49"/>
      <c r="P281" s="49"/>
      <c r="Q281" s="49"/>
      <c r="R281" s="49"/>
      <c r="S281" s="49"/>
      <c r="T281" s="49"/>
      <c r="U281" s="49"/>
      <c r="V281" s="49"/>
      <c r="W281" s="49"/>
      <c r="X281" s="49"/>
      <c r="Y281" s="49"/>
      <c r="Z281" s="49"/>
    </row>
    <row r="282" spans="1:26" ht="14.25" customHeight="1">
      <c r="A282" s="49"/>
      <c r="B282" s="49"/>
      <c r="C282" s="202"/>
      <c r="D282" s="202"/>
      <c r="E282" s="202"/>
      <c r="F282" s="49"/>
      <c r="G282" s="49"/>
      <c r="H282" s="49"/>
      <c r="I282" s="49"/>
      <c r="J282" s="49"/>
      <c r="K282" s="49"/>
      <c r="L282" s="49"/>
      <c r="M282" s="49"/>
      <c r="N282" s="49"/>
      <c r="O282" s="49"/>
      <c r="P282" s="49"/>
      <c r="Q282" s="49"/>
      <c r="R282" s="49"/>
      <c r="S282" s="49"/>
      <c r="T282" s="49"/>
      <c r="U282" s="49"/>
      <c r="V282" s="49"/>
      <c r="W282" s="49"/>
      <c r="X282" s="49"/>
      <c r="Y282" s="49"/>
      <c r="Z282" s="49"/>
    </row>
    <row r="283" spans="1:26" ht="14.25" customHeight="1">
      <c r="A283" s="49"/>
      <c r="B283" s="49"/>
      <c r="C283" s="202"/>
      <c r="D283" s="202"/>
      <c r="E283" s="202"/>
      <c r="F283" s="49"/>
      <c r="G283" s="49"/>
      <c r="H283" s="49"/>
      <c r="I283" s="49"/>
      <c r="J283" s="49"/>
      <c r="K283" s="49"/>
      <c r="L283" s="49"/>
      <c r="M283" s="49"/>
      <c r="N283" s="49"/>
      <c r="O283" s="49"/>
      <c r="P283" s="49"/>
      <c r="Q283" s="49"/>
      <c r="R283" s="49"/>
      <c r="S283" s="49"/>
      <c r="T283" s="49"/>
      <c r="U283" s="49"/>
      <c r="V283" s="49"/>
      <c r="W283" s="49"/>
      <c r="X283" s="49"/>
      <c r="Y283" s="49"/>
      <c r="Z283" s="49"/>
    </row>
    <row r="284" spans="1:26" ht="14.25" customHeight="1">
      <c r="A284" s="49"/>
      <c r="B284" s="49"/>
      <c r="C284" s="202"/>
      <c r="D284" s="202"/>
      <c r="E284" s="202"/>
      <c r="F284" s="49"/>
      <c r="G284" s="49"/>
      <c r="H284" s="49"/>
      <c r="I284" s="49"/>
      <c r="J284" s="49"/>
      <c r="K284" s="49"/>
      <c r="L284" s="49"/>
      <c r="M284" s="49"/>
      <c r="N284" s="49"/>
      <c r="O284" s="49"/>
      <c r="P284" s="49"/>
      <c r="Q284" s="49"/>
      <c r="R284" s="49"/>
      <c r="S284" s="49"/>
      <c r="T284" s="49"/>
      <c r="U284" s="49"/>
      <c r="V284" s="49"/>
      <c r="W284" s="49"/>
      <c r="X284" s="49"/>
      <c r="Y284" s="49"/>
      <c r="Z284" s="49"/>
    </row>
    <row r="285" spans="1:26" ht="14.25" customHeight="1">
      <c r="A285" s="49"/>
      <c r="B285" s="49"/>
      <c r="C285" s="202"/>
      <c r="D285" s="202"/>
      <c r="E285" s="202"/>
      <c r="F285" s="49"/>
      <c r="G285" s="49"/>
      <c r="H285" s="49"/>
      <c r="I285" s="49"/>
      <c r="J285" s="49"/>
      <c r="K285" s="49"/>
      <c r="L285" s="49"/>
      <c r="M285" s="49"/>
      <c r="N285" s="49"/>
      <c r="O285" s="49"/>
      <c r="P285" s="49"/>
      <c r="Q285" s="49"/>
      <c r="R285" s="49"/>
      <c r="S285" s="49"/>
      <c r="T285" s="49"/>
      <c r="U285" s="49"/>
      <c r="V285" s="49"/>
      <c r="W285" s="49"/>
      <c r="X285" s="49"/>
      <c r="Y285" s="49"/>
      <c r="Z285" s="49"/>
    </row>
    <row r="286" spans="1:26" ht="14.25" customHeight="1">
      <c r="A286" s="49"/>
      <c r="B286" s="49"/>
      <c r="C286" s="202"/>
      <c r="D286" s="202"/>
      <c r="E286" s="202"/>
      <c r="F286" s="49"/>
      <c r="G286" s="49"/>
      <c r="H286" s="49"/>
      <c r="I286" s="49"/>
      <c r="J286" s="49"/>
      <c r="K286" s="49"/>
      <c r="L286" s="49"/>
      <c r="M286" s="49"/>
      <c r="N286" s="49"/>
      <c r="O286" s="49"/>
      <c r="P286" s="49"/>
      <c r="Q286" s="49"/>
      <c r="R286" s="49"/>
      <c r="S286" s="49"/>
      <c r="T286" s="49"/>
      <c r="U286" s="49"/>
      <c r="V286" s="49"/>
      <c r="W286" s="49"/>
      <c r="X286" s="49"/>
      <c r="Y286" s="49"/>
      <c r="Z286" s="49"/>
    </row>
    <row r="287" spans="1:26" ht="14.25" customHeight="1">
      <c r="A287" s="49"/>
      <c r="B287" s="49"/>
      <c r="C287" s="202"/>
      <c r="D287" s="202"/>
      <c r="E287" s="202"/>
      <c r="F287" s="49"/>
      <c r="G287" s="49"/>
      <c r="H287" s="49"/>
      <c r="I287" s="49"/>
      <c r="J287" s="49"/>
      <c r="K287" s="49"/>
      <c r="L287" s="49"/>
      <c r="M287" s="49"/>
      <c r="N287" s="49"/>
      <c r="O287" s="49"/>
      <c r="P287" s="49"/>
      <c r="Q287" s="49"/>
      <c r="R287" s="49"/>
      <c r="S287" s="49"/>
      <c r="T287" s="49"/>
      <c r="U287" s="49"/>
      <c r="V287" s="49"/>
      <c r="W287" s="49"/>
      <c r="X287" s="49"/>
      <c r="Y287" s="49"/>
      <c r="Z287" s="49"/>
    </row>
    <row r="288" spans="1:26" ht="14.25" customHeight="1">
      <c r="A288" s="49"/>
      <c r="B288" s="49"/>
      <c r="C288" s="202"/>
      <c r="D288" s="202"/>
      <c r="E288" s="202"/>
      <c r="F288" s="49"/>
      <c r="G288" s="49"/>
      <c r="H288" s="49"/>
      <c r="I288" s="49"/>
      <c r="J288" s="49"/>
      <c r="K288" s="49"/>
      <c r="L288" s="49"/>
      <c r="M288" s="49"/>
      <c r="N288" s="49"/>
      <c r="O288" s="49"/>
      <c r="P288" s="49"/>
      <c r="Q288" s="49"/>
      <c r="R288" s="49"/>
      <c r="S288" s="49"/>
      <c r="T288" s="49"/>
      <c r="U288" s="49"/>
      <c r="V288" s="49"/>
      <c r="W288" s="49"/>
      <c r="X288" s="49"/>
      <c r="Y288" s="49"/>
      <c r="Z288" s="49"/>
    </row>
    <row r="289" spans="1:26" ht="14.25" customHeight="1">
      <c r="A289" s="49"/>
      <c r="B289" s="49"/>
      <c r="C289" s="202"/>
      <c r="D289" s="202"/>
      <c r="E289" s="202"/>
      <c r="F289" s="49"/>
      <c r="G289" s="49"/>
      <c r="H289" s="49"/>
      <c r="I289" s="49"/>
      <c r="J289" s="49"/>
      <c r="K289" s="49"/>
      <c r="L289" s="49"/>
      <c r="M289" s="49"/>
      <c r="N289" s="49"/>
      <c r="O289" s="49"/>
      <c r="P289" s="49"/>
      <c r="Q289" s="49"/>
      <c r="R289" s="49"/>
      <c r="S289" s="49"/>
      <c r="T289" s="49"/>
      <c r="U289" s="49"/>
      <c r="V289" s="49"/>
      <c r="W289" s="49"/>
      <c r="X289" s="49"/>
      <c r="Y289" s="49"/>
      <c r="Z289" s="49"/>
    </row>
    <row r="290" spans="1:26" ht="14.25" customHeight="1">
      <c r="A290" s="49"/>
      <c r="B290" s="49"/>
      <c r="C290" s="202"/>
      <c r="D290" s="202"/>
      <c r="E290" s="202"/>
      <c r="F290" s="49"/>
      <c r="G290" s="49"/>
      <c r="H290" s="49"/>
      <c r="I290" s="49"/>
      <c r="J290" s="49"/>
      <c r="K290" s="49"/>
      <c r="L290" s="49"/>
      <c r="M290" s="49"/>
      <c r="N290" s="49"/>
      <c r="O290" s="49"/>
      <c r="P290" s="49"/>
      <c r="Q290" s="49"/>
      <c r="R290" s="49"/>
      <c r="S290" s="49"/>
      <c r="T290" s="49"/>
      <c r="U290" s="49"/>
      <c r="V290" s="49"/>
      <c r="W290" s="49"/>
      <c r="X290" s="49"/>
      <c r="Y290" s="49"/>
      <c r="Z290" s="49"/>
    </row>
    <row r="291" spans="1:26" ht="14.25" customHeight="1">
      <c r="A291" s="49"/>
      <c r="B291" s="49"/>
      <c r="C291" s="202"/>
      <c r="D291" s="202"/>
      <c r="E291" s="202"/>
      <c r="F291" s="49"/>
      <c r="G291" s="49"/>
      <c r="H291" s="49"/>
      <c r="I291" s="49"/>
      <c r="J291" s="49"/>
      <c r="K291" s="49"/>
      <c r="L291" s="49"/>
      <c r="M291" s="49"/>
      <c r="N291" s="49"/>
      <c r="O291" s="49"/>
      <c r="P291" s="49"/>
      <c r="Q291" s="49"/>
      <c r="R291" s="49"/>
      <c r="S291" s="49"/>
      <c r="T291" s="49"/>
      <c r="U291" s="49"/>
      <c r="V291" s="49"/>
      <c r="W291" s="49"/>
      <c r="X291" s="49"/>
      <c r="Y291" s="49"/>
      <c r="Z291" s="49"/>
    </row>
    <row r="292" spans="1:26" ht="14.25" customHeight="1">
      <c r="A292" s="49"/>
      <c r="B292" s="49"/>
      <c r="C292" s="202"/>
      <c r="D292" s="202"/>
      <c r="E292" s="202"/>
      <c r="F292" s="49"/>
      <c r="G292" s="49"/>
      <c r="H292" s="49"/>
      <c r="I292" s="49"/>
      <c r="J292" s="49"/>
      <c r="K292" s="49"/>
      <c r="L292" s="49"/>
      <c r="M292" s="49"/>
      <c r="N292" s="49"/>
      <c r="O292" s="49"/>
      <c r="P292" s="49"/>
      <c r="Q292" s="49"/>
      <c r="R292" s="49"/>
      <c r="S292" s="49"/>
      <c r="T292" s="49"/>
      <c r="U292" s="49"/>
      <c r="V292" s="49"/>
      <c r="W292" s="49"/>
      <c r="X292" s="49"/>
      <c r="Y292" s="49"/>
      <c r="Z292" s="49"/>
    </row>
    <row r="293" spans="1:26" ht="14.25" customHeight="1">
      <c r="A293" s="49"/>
      <c r="B293" s="49"/>
      <c r="C293" s="202"/>
      <c r="D293" s="202"/>
      <c r="E293" s="202"/>
      <c r="F293" s="49"/>
      <c r="G293" s="49"/>
      <c r="H293" s="49"/>
      <c r="I293" s="49"/>
      <c r="J293" s="49"/>
      <c r="K293" s="49"/>
      <c r="L293" s="49"/>
      <c r="M293" s="49"/>
      <c r="N293" s="49"/>
      <c r="O293" s="49"/>
      <c r="P293" s="49"/>
      <c r="Q293" s="49"/>
      <c r="R293" s="49"/>
      <c r="S293" s="49"/>
      <c r="T293" s="49"/>
      <c r="U293" s="49"/>
      <c r="V293" s="49"/>
      <c r="W293" s="49"/>
      <c r="X293" s="49"/>
      <c r="Y293" s="49"/>
      <c r="Z293" s="49"/>
    </row>
    <row r="294" spans="1:26" ht="14.25" customHeight="1">
      <c r="A294" s="49"/>
      <c r="B294" s="49"/>
      <c r="C294" s="202"/>
      <c r="D294" s="202"/>
      <c r="E294" s="202"/>
      <c r="F294" s="49"/>
      <c r="G294" s="49"/>
      <c r="H294" s="49"/>
      <c r="I294" s="49"/>
      <c r="J294" s="49"/>
      <c r="K294" s="49"/>
      <c r="L294" s="49"/>
      <c r="M294" s="49"/>
      <c r="N294" s="49"/>
      <c r="O294" s="49"/>
      <c r="P294" s="49"/>
      <c r="Q294" s="49"/>
      <c r="R294" s="49"/>
      <c r="S294" s="49"/>
      <c r="T294" s="49"/>
      <c r="U294" s="49"/>
      <c r="V294" s="49"/>
      <c r="W294" s="49"/>
      <c r="X294" s="49"/>
      <c r="Y294" s="49"/>
      <c r="Z294" s="49"/>
    </row>
    <row r="295" spans="1:26" ht="14.25" customHeight="1">
      <c r="A295" s="49"/>
      <c r="B295" s="49"/>
      <c r="C295" s="202"/>
      <c r="D295" s="202"/>
      <c r="E295" s="202"/>
      <c r="F295" s="49"/>
      <c r="G295" s="49"/>
      <c r="H295" s="49"/>
      <c r="I295" s="49"/>
      <c r="J295" s="49"/>
      <c r="K295" s="49"/>
      <c r="L295" s="49"/>
      <c r="M295" s="49"/>
      <c r="N295" s="49"/>
      <c r="O295" s="49"/>
      <c r="P295" s="49"/>
      <c r="Q295" s="49"/>
      <c r="R295" s="49"/>
      <c r="S295" s="49"/>
      <c r="T295" s="49"/>
      <c r="U295" s="49"/>
      <c r="V295" s="49"/>
      <c r="W295" s="49"/>
      <c r="X295" s="49"/>
      <c r="Y295" s="49"/>
      <c r="Z295" s="49"/>
    </row>
    <row r="296" spans="1:26" ht="14.25" customHeight="1">
      <c r="A296" s="49"/>
      <c r="B296" s="49"/>
      <c r="C296" s="202"/>
      <c r="D296" s="202"/>
      <c r="E296" s="202"/>
      <c r="F296" s="49"/>
      <c r="G296" s="49"/>
      <c r="H296" s="49"/>
      <c r="I296" s="49"/>
      <c r="J296" s="49"/>
      <c r="K296" s="49"/>
      <c r="L296" s="49"/>
      <c r="M296" s="49"/>
      <c r="N296" s="49"/>
      <c r="O296" s="49"/>
      <c r="P296" s="49"/>
      <c r="Q296" s="49"/>
      <c r="R296" s="49"/>
      <c r="S296" s="49"/>
      <c r="T296" s="49"/>
      <c r="U296" s="49"/>
      <c r="V296" s="49"/>
      <c r="W296" s="49"/>
      <c r="X296" s="49"/>
      <c r="Y296" s="49"/>
      <c r="Z296" s="49"/>
    </row>
    <row r="297" spans="1:26" ht="14.25" customHeight="1">
      <c r="A297" s="49"/>
      <c r="B297" s="49"/>
      <c r="C297" s="202"/>
      <c r="D297" s="202"/>
      <c r="E297" s="202"/>
      <c r="F297" s="49"/>
      <c r="G297" s="49"/>
      <c r="H297" s="49"/>
      <c r="I297" s="49"/>
      <c r="J297" s="49"/>
      <c r="K297" s="49"/>
      <c r="L297" s="49"/>
      <c r="M297" s="49"/>
      <c r="N297" s="49"/>
      <c r="O297" s="49"/>
      <c r="P297" s="49"/>
      <c r="Q297" s="49"/>
      <c r="R297" s="49"/>
      <c r="S297" s="49"/>
      <c r="T297" s="49"/>
      <c r="U297" s="49"/>
      <c r="V297" s="49"/>
      <c r="W297" s="49"/>
      <c r="X297" s="49"/>
      <c r="Y297" s="49"/>
      <c r="Z297" s="49"/>
    </row>
    <row r="298" spans="1:26" ht="14.25" customHeight="1">
      <c r="A298" s="49"/>
      <c r="B298" s="49"/>
      <c r="C298" s="202"/>
      <c r="D298" s="202"/>
      <c r="E298" s="202"/>
      <c r="F298" s="49"/>
      <c r="G298" s="49"/>
      <c r="H298" s="49"/>
      <c r="I298" s="49"/>
      <c r="J298" s="49"/>
      <c r="K298" s="49"/>
      <c r="L298" s="49"/>
      <c r="M298" s="49"/>
      <c r="N298" s="49"/>
      <c r="O298" s="49"/>
      <c r="P298" s="49"/>
      <c r="Q298" s="49"/>
      <c r="R298" s="49"/>
      <c r="S298" s="49"/>
      <c r="T298" s="49"/>
      <c r="U298" s="49"/>
      <c r="V298" s="49"/>
      <c r="W298" s="49"/>
      <c r="X298" s="49"/>
      <c r="Y298" s="49"/>
      <c r="Z298" s="49"/>
    </row>
    <row r="299" spans="1:26" ht="14.25" customHeight="1">
      <c r="A299" s="49"/>
      <c r="B299" s="49"/>
      <c r="C299" s="202"/>
      <c r="D299" s="202"/>
      <c r="E299" s="202"/>
      <c r="F299" s="49"/>
      <c r="G299" s="49"/>
      <c r="H299" s="49"/>
      <c r="I299" s="49"/>
      <c r="J299" s="49"/>
      <c r="K299" s="49"/>
      <c r="L299" s="49"/>
      <c r="M299" s="49"/>
      <c r="N299" s="49"/>
      <c r="O299" s="49"/>
      <c r="P299" s="49"/>
      <c r="Q299" s="49"/>
      <c r="R299" s="49"/>
      <c r="S299" s="49"/>
      <c r="T299" s="49"/>
      <c r="U299" s="49"/>
      <c r="V299" s="49"/>
      <c r="W299" s="49"/>
      <c r="X299" s="49"/>
      <c r="Y299" s="49"/>
      <c r="Z299" s="49"/>
    </row>
    <row r="300" spans="1:26" ht="14.25" customHeight="1">
      <c r="A300" s="49"/>
      <c r="B300" s="49"/>
      <c r="C300" s="202"/>
      <c r="D300" s="202"/>
      <c r="E300" s="202"/>
      <c r="F300" s="49"/>
      <c r="G300" s="49"/>
      <c r="H300" s="49"/>
      <c r="I300" s="49"/>
      <c r="J300" s="49"/>
      <c r="K300" s="49"/>
      <c r="L300" s="49"/>
      <c r="M300" s="49"/>
      <c r="N300" s="49"/>
      <c r="O300" s="49"/>
      <c r="P300" s="49"/>
      <c r="Q300" s="49"/>
      <c r="R300" s="49"/>
      <c r="S300" s="49"/>
      <c r="T300" s="49"/>
      <c r="U300" s="49"/>
      <c r="V300" s="49"/>
      <c r="W300" s="49"/>
      <c r="X300" s="49"/>
      <c r="Y300" s="49"/>
      <c r="Z300" s="49"/>
    </row>
    <row r="301" spans="1:26" ht="14.25" customHeight="1">
      <c r="A301" s="49"/>
      <c r="B301" s="49"/>
      <c r="C301" s="202"/>
      <c r="D301" s="202"/>
      <c r="E301" s="202"/>
      <c r="F301" s="49"/>
      <c r="G301" s="49"/>
      <c r="H301" s="49"/>
      <c r="I301" s="49"/>
      <c r="J301" s="49"/>
      <c r="K301" s="49"/>
      <c r="L301" s="49"/>
      <c r="M301" s="49"/>
      <c r="N301" s="49"/>
      <c r="O301" s="49"/>
      <c r="P301" s="49"/>
      <c r="Q301" s="49"/>
      <c r="R301" s="49"/>
      <c r="S301" s="49"/>
      <c r="T301" s="49"/>
      <c r="U301" s="49"/>
      <c r="V301" s="49"/>
      <c r="W301" s="49"/>
      <c r="X301" s="49"/>
      <c r="Y301" s="49"/>
      <c r="Z301" s="49"/>
    </row>
    <row r="302" spans="1:26" ht="14.25" customHeight="1">
      <c r="A302" s="49"/>
      <c r="B302" s="49"/>
      <c r="C302" s="202"/>
      <c r="D302" s="202"/>
      <c r="E302" s="202"/>
      <c r="F302" s="49"/>
      <c r="G302" s="49"/>
      <c r="H302" s="49"/>
      <c r="I302" s="49"/>
      <c r="J302" s="49"/>
      <c r="K302" s="49"/>
      <c r="L302" s="49"/>
      <c r="M302" s="49"/>
      <c r="N302" s="49"/>
      <c r="O302" s="49"/>
      <c r="P302" s="49"/>
      <c r="Q302" s="49"/>
      <c r="R302" s="49"/>
      <c r="S302" s="49"/>
      <c r="T302" s="49"/>
      <c r="U302" s="49"/>
      <c r="V302" s="49"/>
      <c r="W302" s="49"/>
      <c r="X302" s="49"/>
      <c r="Y302" s="49"/>
      <c r="Z302" s="49"/>
    </row>
    <row r="303" spans="1:26" ht="14.25" customHeight="1">
      <c r="A303" s="49"/>
      <c r="B303" s="49"/>
      <c r="C303" s="202"/>
      <c r="D303" s="202"/>
      <c r="E303" s="202"/>
      <c r="F303" s="49"/>
      <c r="G303" s="49"/>
      <c r="H303" s="49"/>
      <c r="I303" s="49"/>
      <c r="J303" s="49"/>
      <c r="K303" s="49"/>
      <c r="L303" s="49"/>
      <c r="M303" s="49"/>
      <c r="N303" s="49"/>
      <c r="O303" s="49"/>
      <c r="P303" s="49"/>
      <c r="Q303" s="49"/>
      <c r="R303" s="49"/>
      <c r="S303" s="49"/>
      <c r="T303" s="49"/>
      <c r="U303" s="49"/>
      <c r="V303" s="49"/>
      <c r="W303" s="49"/>
      <c r="X303" s="49"/>
      <c r="Y303" s="49"/>
      <c r="Z303" s="49"/>
    </row>
    <row r="304" spans="1:26" ht="14.25" customHeight="1">
      <c r="A304" s="49"/>
      <c r="B304" s="49"/>
      <c r="C304" s="202"/>
      <c r="D304" s="202"/>
      <c r="E304" s="202"/>
      <c r="F304" s="49"/>
      <c r="G304" s="49"/>
      <c r="H304" s="49"/>
      <c r="I304" s="49"/>
      <c r="J304" s="49"/>
      <c r="K304" s="49"/>
      <c r="L304" s="49"/>
      <c r="M304" s="49"/>
      <c r="N304" s="49"/>
      <c r="O304" s="49"/>
      <c r="P304" s="49"/>
      <c r="Q304" s="49"/>
      <c r="R304" s="49"/>
      <c r="S304" s="49"/>
      <c r="T304" s="49"/>
      <c r="U304" s="49"/>
      <c r="V304" s="49"/>
      <c r="W304" s="49"/>
      <c r="X304" s="49"/>
      <c r="Y304" s="49"/>
      <c r="Z304" s="49"/>
    </row>
    <row r="305" spans="1:26" ht="14.25" customHeight="1">
      <c r="A305" s="49"/>
      <c r="B305" s="49"/>
      <c r="C305" s="202"/>
      <c r="D305" s="202"/>
      <c r="E305" s="202"/>
      <c r="F305" s="49"/>
      <c r="G305" s="49"/>
      <c r="H305" s="49"/>
      <c r="I305" s="49"/>
      <c r="J305" s="49"/>
      <c r="K305" s="49"/>
      <c r="L305" s="49"/>
      <c r="M305" s="49"/>
      <c r="N305" s="49"/>
      <c r="O305" s="49"/>
      <c r="P305" s="49"/>
      <c r="Q305" s="49"/>
      <c r="R305" s="49"/>
      <c r="S305" s="49"/>
      <c r="T305" s="49"/>
      <c r="U305" s="49"/>
      <c r="V305" s="49"/>
      <c r="W305" s="49"/>
      <c r="X305" s="49"/>
      <c r="Y305" s="49"/>
      <c r="Z305" s="49"/>
    </row>
    <row r="306" spans="1:26" ht="14.25" customHeight="1">
      <c r="A306" s="49"/>
      <c r="B306" s="49"/>
      <c r="C306" s="202"/>
      <c r="D306" s="202"/>
      <c r="E306" s="202"/>
      <c r="F306" s="49"/>
      <c r="G306" s="49"/>
      <c r="H306" s="49"/>
      <c r="I306" s="49"/>
      <c r="J306" s="49"/>
      <c r="K306" s="49"/>
      <c r="L306" s="49"/>
      <c r="M306" s="49"/>
      <c r="N306" s="49"/>
      <c r="O306" s="49"/>
      <c r="P306" s="49"/>
      <c r="Q306" s="49"/>
      <c r="R306" s="49"/>
      <c r="S306" s="49"/>
      <c r="T306" s="49"/>
      <c r="U306" s="49"/>
      <c r="V306" s="49"/>
      <c r="W306" s="49"/>
      <c r="X306" s="49"/>
      <c r="Y306" s="49"/>
      <c r="Z306" s="49"/>
    </row>
    <row r="307" spans="1:26" ht="14.25" customHeight="1">
      <c r="A307" s="49"/>
      <c r="B307" s="49"/>
      <c r="C307" s="202"/>
      <c r="D307" s="202"/>
      <c r="E307" s="202"/>
      <c r="F307" s="49"/>
      <c r="G307" s="49"/>
      <c r="H307" s="49"/>
      <c r="I307" s="49"/>
      <c r="J307" s="49"/>
      <c r="K307" s="49"/>
      <c r="L307" s="49"/>
      <c r="M307" s="49"/>
      <c r="N307" s="49"/>
      <c r="O307" s="49"/>
      <c r="P307" s="49"/>
      <c r="Q307" s="49"/>
      <c r="R307" s="49"/>
      <c r="S307" s="49"/>
      <c r="T307" s="49"/>
      <c r="U307" s="49"/>
      <c r="V307" s="49"/>
      <c r="W307" s="49"/>
      <c r="X307" s="49"/>
      <c r="Y307" s="49"/>
      <c r="Z307" s="49"/>
    </row>
    <row r="308" spans="1:26" ht="14.25" customHeight="1">
      <c r="A308" s="49"/>
      <c r="B308" s="49"/>
      <c r="C308" s="202"/>
      <c r="D308" s="202"/>
      <c r="E308" s="202"/>
      <c r="F308" s="49"/>
      <c r="G308" s="49"/>
      <c r="H308" s="49"/>
      <c r="I308" s="49"/>
      <c r="J308" s="49"/>
      <c r="K308" s="49"/>
      <c r="L308" s="49"/>
      <c r="M308" s="49"/>
      <c r="N308" s="49"/>
      <c r="O308" s="49"/>
      <c r="P308" s="49"/>
      <c r="Q308" s="49"/>
      <c r="R308" s="49"/>
      <c r="S308" s="49"/>
      <c r="T308" s="49"/>
      <c r="U308" s="49"/>
      <c r="V308" s="49"/>
      <c r="W308" s="49"/>
      <c r="X308" s="49"/>
      <c r="Y308" s="49"/>
      <c r="Z308" s="49"/>
    </row>
    <row r="309" spans="1:26" ht="14.25" customHeight="1">
      <c r="A309" s="49"/>
      <c r="B309" s="49"/>
      <c r="C309" s="202"/>
      <c r="D309" s="202"/>
      <c r="E309" s="202"/>
      <c r="F309" s="49"/>
      <c r="G309" s="49"/>
      <c r="H309" s="49"/>
      <c r="I309" s="49"/>
      <c r="J309" s="49"/>
      <c r="K309" s="49"/>
      <c r="L309" s="49"/>
      <c r="M309" s="49"/>
      <c r="N309" s="49"/>
      <c r="O309" s="49"/>
      <c r="P309" s="49"/>
      <c r="Q309" s="49"/>
      <c r="R309" s="49"/>
      <c r="S309" s="49"/>
      <c r="T309" s="49"/>
      <c r="U309" s="49"/>
      <c r="V309" s="49"/>
      <c r="W309" s="49"/>
      <c r="X309" s="49"/>
      <c r="Y309" s="49"/>
      <c r="Z309" s="49"/>
    </row>
    <row r="310" spans="1:26" ht="14.25" customHeight="1">
      <c r="A310" s="49"/>
      <c r="B310" s="49"/>
      <c r="C310" s="202"/>
      <c r="D310" s="202"/>
      <c r="E310" s="202"/>
      <c r="F310" s="49"/>
      <c r="G310" s="49"/>
      <c r="H310" s="49"/>
      <c r="I310" s="49"/>
      <c r="J310" s="49"/>
      <c r="K310" s="49"/>
      <c r="L310" s="49"/>
      <c r="M310" s="49"/>
      <c r="N310" s="49"/>
      <c r="O310" s="49"/>
      <c r="P310" s="49"/>
      <c r="Q310" s="49"/>
      <c r="R310" s="49"/>
      <c r="S310" s="49"/>
      <c r="T310" s="49"/>
      <c r="U310" s="49"/>
      <c r="V310" s="49"/>
      <c r="W310" s="49"/>
      <c r="X310" s="49"/>
      <c r="Y310" s="49"/>
      <c r="Z310" s="49"/>
    </row>
    <row r="311" spans="1:26" ht="14.25" customHeight="1">
      <c r="A311" s="49"/>
      <c r="B311" s="49"/>
      <c r="C311" s="202"/>
      <c r="D311" s="202"/>
      <c r="E311" s="202"/>
      <c r="F311" s="49"/>
      <c r="G311" s="49"/>
      <c r="H311" s="49"/>
      <c r="I311" s="49"/>
      <c r="J311" s="49"/>
      <c r="K311" s="49"/>
      <c r="L311" s="49"/>
      <c r="M311" s="49"/>
      <c r="N311" s="49"/>
      <c r="O311" s="49"/>
      <c r="P311" s="49"/>
      <c r="Q311" s="49"/>
      <c r="R311" s="49"/>
      <c r="S311" s="49"/>
      <c r="T311" s="49"/>
      <c r="U311" s="49"/>
      <c r="V311" s="49"/>
      <c r="W311" s="49"/>
      <c r="X311" s="49"/>
      <c r="Y311" s="49"/>
      <c r="Z311" s="49"/>
    </row>
    <row r="312" spans="1:26" ht="14.25" customHeight="1">
      <c r="A312" s="49"/>
      <c r="B312" s="49"/>
      <c r="C312" s="202"/>
      <c r="D312" s="202"/>
      <c r="E312" s="202"/>
      <c r="F312" s="49"/>
      <c r="G312" s="49"/>
      <c r="H312" s="49"/>
      <c r="I312" s="49"/>
      <c r="J312" s="49"/>
      <c r="K312" s="49"/>
      <c r="L312" s="49"/>
      <c r="M312" s="49"/>
      <c r="N312" s="49"/>
      <c r="O312" s="49"/>
      <c r="P312" s="49"/>
      <c r="Q312" s="49"/>
      <c r="R312" s="49"/>
      <c r="S312" s="49"/>
      <c r="T312" s="49"/>
      <c r="U312" s="49"/>
      <c r="V312" s="49"/>
      <c r="W312" s="49"/>
      <c r="X312" s="49"/>
      <c r="Y312" s="49"/>
      <c r="Z312" s="49"/>
    </row>
    <row r="313" spans="1:26" ht="14.25" customHeight="1">
      <c r="A313" s="49"/>
      <c r="B313" s="49"/>
      <c r="C313" s="202"/>
      <c r="D313" s="202"/>
      <c r="E313" s="202"/>
      <c r="F313" s="49"/>
      <c r="G313" s="49"/>
      <c r="H313" s="49"/>
      <c r="I313" s="49"/>
      <c r="J313" s="49"/>
      <c r="K313" s="49"/>
      <c r="L313" s="49"/>
      <c r="M313" s="49"/>
      <c r="N313" s="49"/>
      <c r="O313" s="49"/>
      <c r="P313" s="49"/>
      <c r="Q313" s="49"/>
      <c r="R313" s="49"/>
      <c r="S313" s="49"/>
      <c r="T313" s="49"/>
      <c r="U313" s="49"/>
      <c r="V313" s="49"/>
      <c r="W313" s="49"/>
      <c r="X313" s="49"/>
      <c r="Y313" s="49"/>
      <c r="Z313" s="49"/>
    </row>
    <row r="314" spans="1:26" ht="14.25" customHeight="1">
      <c r="A314" s="49"/>
      <c r="B314" s="49"/>
      <c r="C314" s="202"/>
      <c r="D314" s="202"/>
      <c r="E314" s="202"/>
      <c r="F314" s="49"/>
      <c r="G314" s="49"/>
      <c r="H314" s="49"/>
      <c r="I314" s="49"/>
      <c r="J314" s="49"/>
      <c r="K314" s="49"/>
      <c r="L314" s="49"/>
      <c r="M314" s="49"/>
      <c r="N314" s="49"/>
      <c r="O314" s="49"/>
      <c r="P314" s="49"/>
      <c r="Q314" s="49"/>
      <c r="R314" s="49"/>
      <c r="S314" s="49"/>
      <c r="T314" s="49"/>
      <c r="U314" s="49"/>
      <c r="V314" s="49"/>
      <c r="W314" s="49"/>
      <c r="X314" s="49"/>
      <c r="Y314" s="49"/>
      <c r="Z314" s="49"/>
    </row>
    <row r="315" spans="1:26" ht="14.25" customHeight="1">
      <c r="A315" s="49"/>
      <c r="B315" s="49"/>
      <c r="C315" s="202"/>
      <c r="D315" s="202"/>
      <c r="E315" s="202"/>
      <c r="F315" s="49"/>
      <c r="G315" s="49"/>
      <c r="H315" s="49"/>
      <c r="I315" s="49"/>
      <c r="J315" s="49"/>
      <c r="K315" s="49"/>
      <c r="L315" s="49"/>
      <c r="M315" s="49"/>
      <c r="N315" s="49"/>
      <c r="O315" s="49"/>
      <c r="P315" s="49"/>
      <c r="Q315" s="49"/>
      <c r="R315" s="49"/>
      <c r="S315" s="49"/>
      <c r="T315" s="49"/>
      <c r="U315" s="49"/>
      <c r="V315" s="49"/>
      <c r="W315" s="49"/>
      <c r="X315" s="49"/>
      <c r="Y315" s="49"/>
      <c r="Z315" s="49"/>
    </row>
    <row r="316" spans="1:26" ht="14.25" customHeight="1">
      <c r="A316" s="49"/>
      <c r="B316" s="49"/>
      <c r="C316" s="202"/>
      <c r="D316" s="202"/>
      <c r="E316" s="202"/>
      <c r="F316" s="49"/>
      <c r="G316" s="49"/>
      <c r="H316" s="49"/>
      <c r="I316" s="49"/>
      <c r="J316" s="49"/>
      <c r="K316" s="49"/>
      <c r="L316" s="49"/>
      <c r="M316" s="49"/>
      <c r="N316" s="49"/>
      <c r="O316" s="49"/>
      <c r="P316" s="49"/>
      <c r="Q316" s="49"/>
      <c r="R316" s="49"/>
      <c r="S316" s="49"/>
      <c r="T316" s="49"/>
      <c r="U316" s="49"/>
      <c r="V316" s="49"/>
      <c r="W316" s="49"/>
      <c r="X316" s="49"/>
      <c r="Y316" s="49"/>
      <c r="Z316" s="49"/>
    </row>
    <row r="317" spans="1:26" ht="14.25" customHeight="1">
      <c r="A317" s="49"/>
      <c r="B317" s="49"/>
      <c r="C317" s="202"/>
      <c r="D317" s="202"/>
      <c r="E317" s="202"/>
      <c r="F317" s="49"/>
      <c r="G317" s="49"/>
      <c r="H317" s="49"/>
      <c r="I317" s="49"/>
      <c r="J317" s="49"/>
      <c r="K317" s="49"/>
      <c r="L317" s="49"/>
      <c r="M317" s="49"/>
      <c r="N317" s="49"/>
      <c r="O317" s="49"/>
      <c r="P317" s="49"/>
      <c r="Q317" s="49"/>
      <c r="R317" s="49"/>
      <c r="S317" s="49"/>
      <c r="T317" s="49"/>
      <c r="U317" s="49"/>
      <c r="V317" s="49"/>
      <c r="W317" s="49"/>
      <c r="X317" s="49"/>
      <c r="Y317" s="49"/>
      <c r="Z317" s="49"/>
    </row>
    <row r="318" spans="1:26" ht="14.25" customHeight="1">
      <c r="A318" s="49"/>
      <c r="B318" s="49"/>
      <c r="C318" s="202"/>
      <c r="D318" s="202"/>
      <c r="E318" s="202"/>
      <c r="F318" s="49"/>
      <c r="G318" s="49"/>
      <c r="H318" s="49"/>
      <c r="I318" s="49"/>
      <c r="J318" s="49"/>
      <c r="K318" s="49"/>
      <c r="L318" s="49"/>
      <c r="M318" s="49"/>
      <c r="N318" s="49"/>
      <c r="O318" s="49"/>
      <c r="P318" s="49"/>
      <c r="Q318" s="49"/>
      <c r="R318" s="49"/>
      <c r="S318" s="49"/>
      <c r="T318" s="49"/>
      <c r="U318" s="49"/>
      <c r="V318" s="49"/>
      <c r="W318" s="49"/>
      <c r="X318" s="49"/>
      <c r="Y318" s="49"/>
      <c r="Z318" s="49"/>
    </row>
    <row r="319" spans="1:26" ht="14.25" customHeight="1">
      <c r="A319" s="49"/>
      <c r="B319" s="49"/>
      <c r="C319" s="202"/>
      <c r="D319" s="202"/>
      <c r="E319" s="202"/>
      <c r="F319" s="49"/>
      <c r="G319" s="49"/>
      <c r="H319" s="49"/>
      <c r="I319" s="49"/>
      <c r="J319" s="49"/>
      <c r="K319" s="49"/>
      <c r="L319" s="49"/>
      <c r="M319" s="49"/>
      <c r="N319" s="49"/>
      <c r="O319" s="49"/>
      <c r="P319" s="49"/>
      <c r="Q319" s="49"/>
      <c r="R319" s="49"/>
      <c r="S319" s="49"/>
      <c r="T319" s="49"/>
      <c r="U319" s="49"/>
      <c r="V319" s="49"/>
      <c r="W319" s="49"/>
      <c r="X319" s="49"/>
      <c r="Y319" s="49"/>
      <c r="Z319" s="49"/>
    </row>
    <row r="320" spans="1:26" ht="14.25" customHeight="1">
      <c r="A320" s="49"/>
      <c r="B320" s="49"/>
      <c r="C320" s="202"/>
      <c r="D320" s="202"/>
      <c r="E320" s="202"/>
      <c r="F320" s="49"/>
      <c r="G320" s="49"/>
      <c r="H320" s="49"/>
      <c r="I320" s="49"/>
      <c r="J320" s="49"/>
      <c r="K320" s="49"/>
      <c r="L320" s="49"/>
      <c r="M320" s="49"/>
      <c r="N320" s="49"/>
      <c r="O320" s="49"/>
      <c r="P320" s="49"/>
      <c r="Q320" s="49"/>
      <c r="R320" s="49"/>
      <c r="S320" s="49"/>
      <c r="T320" s="49"/>
      <c r="U320" s="49"/>
      <c r="V320" s="49"/>
      <c r="W320" s="49"/>
      <c r="X320" s="49"/>
      <c r="Y320" s="49"/>
      <c r="Z320" s="49"/>
    </row>
    <row r="321" spans="1:26" ht="14.25" customHeight="1">
      <c r="A321" s="49"/>
      <c r="B321" s="49"/>
      <c r="C321" s="202"/>
      <c r="D321" s="202"/>
      <c r="E321" s="202"/>
      <c r="F321" s="49"/>
      <c r="G321" s="49"/>
      <c r="H321" s="49"/>
      <c r="I321" s="49"/>
      <c r="J321" s="49"/>
      <c r="K321" s="49"/>
      <c r="L321" s="49"/>
      <c r="M321" s="49"/>
      <c r="N321" s="49"/>
      <c r="O321" s="49"/>
      <c r="P321" s="49"/>
      <c r="Q321" s="49"/>
      <c r="R321" s="49"/>
      <c r="S321" s="49"/>
      <c r="T321" s="49"/>
      <c r="U321" s="49"/>
      <c r="V321" s="49"/>
      <c r="W321" s="49"/>
      <c r="X321" s="49"/>
      <c r="Y321" s="49"/>
      <c r="Z321" s="49"/>
    </row>
    <row r="322" spans="1:26" ht="14.25" customHeight="1">
      <c r="A322" s="49"/>
      <c r="B322" s="49"/>
      <c r="C322" s="202"/>
      <c r="D322" s="202"/>
      <c r="E322" s="202"/>
      <c r="F322" s="49"/>
      <c r="G322" s="49"/>
      <c r="H322" s="49"/>
      <c r="I322" s="49"/>
      <c r="J322" s="49"/>
      <c r="K322" s="49"/>
      <c r="L322" s="49"/>
      <c r="M322" s="49"/>
      <c r="N322" s="49"/>
      <c r="O322" s="49"/>
      <c r="P322" s="49"/>
      <c r="Q322" s="49"/>
      <c r="R322" s="49"/>
      <c r="S322" s="49"/>
      <c r="T322" s="49"/>
      <c r="U322" s="49"/>
      <c r="V322" s="49"/>
      <c r="W322" s="49"/>
      <c r="X322" s="49"/>
      <c r="Y322" s="49"/>
      <c r="Z322" s="49"/>
    </row>
    <row r="323" spans="1:26" ht="14.25" customHeight="1">
      <c r="A323" s="49"/>
      <c r="B323" s="49"/>
      <c r="C323" s="202"/>
      <c r="D323" s="202"/>
      <c r="E323" s="202"/>
      <c r="F323" s="49"/>
      <c r="G323" s="49"/>
      <c r="H323" s="49"/>
      <c r="I323" s="49"/>
      <c r="J323" s="49"/>
      <c r="K323" s="49"/>
      <c r="L323" s="49"/>
      <c r="M323" s="49"/>
      <c r="N323" s="49"/>
      <c r="O323" s="49"/>
      <c r="P323" s="49"/>
      <c r="Q323" s="49"/>
      <c r="R323" s="49"/>
      <c r="S323" s="49"/>
      <c r="T323" s="49"/>
      <c r="U323" s="49"/>
      <c r="V323" s="49"/>
      <c r="W323" s="49"/>
      <c r="X323" s="49"/>
      <c r="Y323" s="49"/>
      <c r="Z323" s="49"/>
    </row>
    <row r="324" spans="1:26" ht="14.25" customHeight="1">
      <c r="A324" s="49"/>
      <c r="B324" s="49"/>
      <c r="C324" s="202"/>
      <c r="D324" s="202"/>
      <c r="E324" s="202"/>
      <c r="F324" s="49"/>
      <c r="G324" s="49"/>
      <c r="H324" s="49"/>
      <c r="I324" s="49"/>
      <c r="J324" s="49"/>
      <c r="K324" s="49"/>
      <c r="L324" s="49"/>
      <c r="M324" s="49"/>
      <c r="N324" s="49"/>
      <c r="O324" s="49"/>
      <c r="P324" s="49"/>
      <c r="Q324" s="49"/>
      <c r="R324" s="49"/>
      <c r="S324" s="49"/>
      <c r="T324" s="49"/>
      <c r="U324" s="49"/>
      <c r="V324" s="49"/>
      <c r="W324" s="49"/>
      <c r="X324" s="49"/>
      <c r="Y324" s="49"/>
      <c r="Z324" s="49"/>
    </row>
    <row r="325" spans="1:26" ht="14.25" customHeight="1">
      <c r="A325" s="49"/>
      <c r="B325" s="49"/>
      <c r="C325" s="202"/>
      <c r="D325" s="202"/>
      <c r="E325" s="202"/>
      <c r="F325" s="49"/>
      <c r="G325" s="49"/>
      <c r="H325" s="49"/>
      <c r="I325" s="49"/>
      <c r="J325" s="49"/>
      <c r="K325" s="49"/>
      <c r="L325" s="49"/>
      <c r="M325" s="49"/>
      <c r="N325" s="49"/>
      <c r="O325" s="49"/>
      <c r="P325" s="49"/>
      <c r="Q325" s="49"/>
      <c r="R325" s="49"/>
      <c r="S325" s="49"/>
      <c r="T325" s="49"/>
      <c r="U325" s="49"/>
      <c r="V325" s="49"/>
      <c r="W325" s="49"/>
      <c r="X325" s="49"/>
      <c r="Y325" s="49"/>
      <c r="Z325" s="49"/>
    </row>
    <row r="326" spans="1:26" ht="14.25" customHeight="1">
      <c r="A326" s="49"/>
      <c r="B326" s="49"/>
      <c r="C326" s="202"/>
      <c r="D326" s="202"/>
      <c r="E326" s="202"/>
      <c r="F326" s="49"/>
      <c r="G326" s="49"/>
      <c r="H326" s="49"/>
      <c r="I326" s="49"/>
      <c r="J326" s="49"/>
      <c r="K326" s="49"/>
      <c r="L326" s="49"/>
      <c r="M326" s="49"/>
      <c r="N326" s="49"/>
      <c r="O326" s="49"/>
      <c r="P326" s="49"/>
      <c r="Q326" s="49"/>
      <c r="R326" s="49"/>
      <c r="S326" s="49"/>
      <c r="T326" s="49"/>
      <c r="U326" s="49"/>
      <c r="V326" s="49"/>
      <c r="W326" s="49"/>
      <c r="X326" s="49"/>
      <c r="Y326" s="49"/>
      <c r="Z326" s="49"/>
    </row>
    <row r="327" spans="1:26" ht="14.25" customHeight="1">
      <c r="A327" s="49"/>
      <c r="B327" s="49"/>
      <c r="C327" s="202"/>
      <c r="D327" s="202"/>
      <c r="E327" s="202"/>
      <c r="F327" s="49"/>
      <c r="G327" s="49"/>
      <c r="H327" s="49"/>
      <c r="I327" s="49"/>
      <c r="J327" s="49"/>
      <c r="K327" s="49"/>
      <c r="L327" s="49"/>
      <c r="M327" s="49"/>
      <c r="N327" s="49"/>
      <c r="O327" s="49"/>
      <c r="P327" s="49"/>
      <c r="Q327" s="49"/>
      <c r="R327" s="49"/>
      <c r="S327" s="49"/>
      <c r="T327" s="49"/>
      <c r="U327" s="49"/>
      <c r="V327" s="49"/>
      <c r="W327" s="49"/>
      <c r="X327" s="49"/>
      <c r="Y327" s="49"/>
      <c r="Z327" s="49"/>
    </row>
    <row r="328" spans="1:26" ht="14.25" customHeight="1">
      <c r="A328" s="49"/>
      <c r="B328" s="49"/>
      <c r="C328" s="202"/>
      <c r="D328" s="202"/>
      <c r="E328" s="202"/>
      <c r="F328" s="49"/>
      <c r="G328" s="49"/>
      <c r="H328" s="49"/>
      <c r="I328" s="49"/>
      <c r="J328" s="49"/>
      <c r="K328" s="49"/>
      <c r="L328" s="49"/>
      <c r="M328" s="49"/>
      <c r="N328" s="49"/>
      <c r="O328" s="49"/>
      <c r="P328" s="49"/>
      <c r="Q328" s="49"/>
      <c r="R328" s="49"/>
      <c r="S328" s="49"/>
      <c r="T328" s="49"/>
      <c r="U328" s="49"/>
      <c r="V328" s="49"/>
      <c r="W328" s="49"/>
      <c r="X328" s="49"/>
      <c r="Y328" s="49"/>
      <c r="Z328" s="49"/>
    </row>
    <row r="329" spans="1:26" ht="14.25" customHeight="1">
      <c r="A329" s="49"/>
      <c r="B329" s="49"/>
      <c r="C329" s="202"/>
      <c r="D329" s="202"/>
      <c r="E329" s="202"/>
      <c r="F329" s="49"/>
      <c r="G329" s="49"/>
      <c r="H329" s="49"/>
      <c r="I329" s="49"/>
      <c r="J329" s="49"/>
      <c r="K329" s="49"/>
      <c r="L329" s="49"/>
      <c r="M329" s="49"/>
      <c r="N329" s="49"/>
      <c r="O329" s="49"/>
      <c r="P329" s="49"/>
      <c r="Q329" s="49"/>
      <c r="R329" s="49"/>
      <c r="S329" s="49"/>
      <c r="T329" s="49"/>
      <c r="U329" s="49"/>
      <c r="V329" s="49"/>
      <c r="W329" s="49"/>
      <c r="X329" s="49"/>
      <c r="Y329" s="49"/>
      <c r="Z329" s="49"/>
    </row>
    <row r="330" spans="1:26" ht="14.25" customHeight="1">
      <c r="A330" s="49"/>
      <c r="B330" s="49"/>
      <c r="C330" s="202"/>
      <c r="D330" s="202"/>
      <c r="E330" s="202"/>
      <c r="F330" s="49"/>
      <c r="G330" s="49"/>
      <c r="H330" s="49"/>
      <c r="I330" s="49"/>
      <c r="J330" s="49"/>
      <c r="K330" s="49"/>
      <c r="L330" s="49"/>
      <c r="M330" s="49"/>
      <c r="N330" s="49"/>
      <c r="O330" s="49"/>
      <c r="P330" s="49"/>
      <c r="Q330" s="49"/>
      <c r="R330" s="49"/>
      <c r="S330" s="49"/>
      <c r="T330" s="49"/>
      <c r="U330" s="49"/>
      <c r="V330" s="49"/>
      <c r="W330" s="49"/>
      <c r="X330" s="49"/>
      <c r="Y330" s="49"/>
      <c r="Z330" s="49"/>
    </row>
    <row r="331" spans="1:26" ht="14.25" customHeight="1">
      <c r="A331" s="49"/>
      <c r="B331" s="49"/>
      <c r="C331" s="202"/>
      <c r="D331" s="202"/>
      <c r="E331" s="202"/>
      <c r="F331" s="49"/>
      <c r="G331" s="49"/>
      <c r="H331" s="49"/>
      <c r="I331" s="49"/>
      <c r="J331" s="49"/>
      <c r="K331" s="49"/>
      <c r="L331" s="49"/>
      <c r="M331" s="49"/>
      <c r="N331" s="49"/>
      <c r="O331" s="49"/>
      <c r="P331" s="49"/>
      <c r="Q331" s="49"/>
      <c r="R331" s="49"/>
      <c r="S331" s="49"/>
      <c r="T331" s="49"/>
      <c r="U331" s="49"/>
      <c r="V331" s="49"/>
      <c r="W331" s="49"/>
      <c r="X331" s="49"/>
      <c r="Y331" s="49"/>
      <c r="Z331" s="49"/>
    </row>
    <row r="332" spans="1:26" ht="14.25" customHeight="1">
      <c r="A332" s="49"/>
      <c r="B332" s="49"/>
      <c r="C332" s="202"/>
      <c r="D332" s="202"/>
      <c r="E332" s="202"/>
      <c r="F332" s="49"/>
      <c r="G332" s="49"/>
      <c r="H332" s="49"/>
      <c r="I332" s="49"/>
      <c r="J332" s="49"/>
      <c r="K332" s="49"/>
      <c r="L332" s="49"/>
      <c r="M332" s="49"/>
      <c r="N332" s="49"/>
      <c r="O332" s="49"/>
      <c r="P332" s="49"/>
      <c r="Q332" s="49"/>
      <c r="R332" s="49"/>
      <c r="S332" s="49"/>
      <c r="T332" s="49"/>
      <c r="U332" s="49"/>
      <c r="V332" s="49"/>
      <c r="W332" s="49"/>
      <c r="X332" s="49"/>
      <c r="Y332" s="49"/>
      <c r="Z332" s="49"/>
    </row>
    <row r="333" spans="1:26" ht="14.25" customHeight="1">
      <c r="A333" s="49"/>
      <c r="B333" s="49"/>
      <c r="C333" s="202"/>
      <c r="D333" s="202"/>
      <c r="E333" s="202"/>
      <c r="F333" s="49"/>
      <c r="G333" s="49"/>
      <c r="H333" s="49"/>
      <c r="I333" s="49"/>
      <c r="J333" s="49"/>
      <c r="K333" s="49"/>
      <c r="L333" s="49"/>
      <c r="M333" s="49"/>
      <c r="N333" s="49"/>
      <c r="O333" s="49"/>
      <c r="P333" s="49"/>
      <c r="Q333" s="49"/>
      <c r="R333" s="49"/>
      <c r="S333" s="49"/>
      <c r="T333" s="49"/>
      <c r="U333" s="49"/>
      <c r="V333" s="49"/>
      <c r="W333" s="49"/>
      <c r="X333" s="49"/>
      <c r="Y333" s="49"/>
      <c r="Z333" s="49"/>
    </row>
    <row r="334" spans="1:26" ht="14.25" customHeight="1">
      <c r="A334" s="49"/>
      <c r="B334" s="49"/>
      <c r="C334" s="202"/>
      <c r="D334" s="202"/>
      <c r="E334" s="202"/>
      <c r="F334" s="49"/>
      <c r="G334" s="49"/>
      <c r="H334" s="49"/>
      <c r="I334" s="49"/>
      <c r="J334" s="49"/>
      <c r="K334" s="49"/>
      <c r="L334" s="49"/>
      <c r="M334" s="49"/>
      <c r="N334" s="49"/>
      <c r="O334" s="49"/>
      <c r="P334" s="49"/>
      <c r="Q334" s="49"/>
      <c r="R334" s="49"/>
      <c r="S334" s="49"/>
      <c r="T334" s="49"/>
      <c r="U334" s="49"/>
      <c r="V334" s="49"/>
      <c r="W334" s="49"/>
      <c r="X334" s="49"/>
      <c r="Y334" s="49"/>
      <c r="Z334" s="49"/>
    </row>
    <row r="335" spans="1:26" ht="14.25" customHeight="1">
      <c r="A335" s="49"/>
      <c r="B335" s="49"/>
      <c r="C335" s="202"/>
      <c r="D335" s="202"/>
      <c r="E335" s="202"/>
      <c r="F335" s="49"/>
      <c r="G335" s="49"/>
      <c r="H335" s="49"/>
      <c r="I335" s="49"/>
      <c r="J335" s="49"/>
      <c r="K335" s="49"/>
      <c r="L335" s="49"/>
      <c r="M335" s="49"/>
      <c r="N335" s="49"/>
      <c r="O335" s="49"/>
      <c r="P335" s="49"/>
      <c r="Q335" s="49"/>
      <c r="R335" s="49"/>
      <c r="S335" s="49"/>
      <c r="T335" s="49"/>
      <c r="U335" s="49"/>
      <c r="V335" s="49"/>
      <c r="W335" s="49"/>
      <c r="X335" s="49"/>
      <c r="Y335" s="49"/>
      <c r="Z335" s="49"/>
    </row>
    <row r="336" spans="1:26" ht="14.25" customHeight="1">
      <c r="A336" s="49"/>
      <c r="B336" s="49"/>
      <c r="C336" s="202"/>
      <c r="D336" s="202"/>
      <c r="E336" s="202"/>
      <c r="F336" s="49"/>
      <c r="G336" s="49"/>
      <c r="H336" s="49"/>
      <c r="I336" s="49"/>
      <c r="J336" s="49"/>
      <c r="K336" s="49"/>
      <c r="L336" s="49"/>
      <c r="M336" s="49"/>
      <c r="N336" s="49"/>
      <c r="O336" s="49"/>
      <c r="P336" s="49"/>
      <c r="Q336" s="49"/>
      <c r="R336" s="49"/>
      <c r="S336" s="49"/>
      <c r="T336" s="49"/>
      <c r="U336" s="49"/>
      <c r="V336" s="49"/>
      <c r="W336" s="49"/>
      <c r="X336" s="49"/>
      <c r="Y336" s="49"/>
      <c r="Z336" s="49"/>
    </row>
    <row r="337" spans="1:26" ht="14.25" customHeight="1">
      <c r="A337" s="49"/>
      <c r="B337" s="49"/>
      <c r="C337" s="202"/>
      <c r="D337" s="202"/>
      <c r="E337" s="202"/>
      <c r="F337" s="49"/>
      <c r="G337" s="49"/>
      <c r="H337" s="49"/>
      <c r="I337" s="49"/>
      <c r="J337" s="49"/>
      <c r="K337" s="49"/>
      <c r="L337" s="49"/>
      <c r="M337" s="49"/>
      <c r="N337" s="49"/>
      <c r="O337" s="49"/>
      <c r="P337" s="49"/>
      <c r="Q337" s="49"/>
      <c r="R337" s="49"/>
      <c r="S337" s="49"/>
      <c r="T337" s="49"/>
      <c r="U337" s="49"/>
      <c r="V337" s="49"/>
      <c r="W337" s="49"/>
      <c r="X337" s="49"/>
      <c r="Y337" s="49"/>
      <c r="Z337" s="49"/>
    </row>
    <row r="338" spans="1:26" ht="14.25" customHeight="1">
      <c r="A338" s="49"/>
      <c r="B338" s="49"/>
      <c r="C338" s="202"/>
      <c r="D338" s="202"/>
      <c r="E338" s="202"/>
      <c r="F338" s="49"/>
      <c r="G338" s="49"/>
      <c r="H338" s="49"/>
      <c r="I338" s="49"/>
      <c r="J338" s="49"/>
      <c r="K338" s="49"/>
      <c r="L338" s="49"/>
      <c r="M338" s="49"/>
      <c r="N338" s="49"/>
      <c r="O338" s="49"/>
      <c r="P338" s="49"/>
      <c r="Q338" s="49"/>
      <c r="R338" s="49"/>
      <c r="S338" s="49"/>
      <c r="T338" s="49"/>
      <c r="U338" s="49"/>
      <c r="V338" s="49"/>
      <c r="W338" s="49"/>
      <c r="X338" s="49"/>
      <c r="Y338" s="49"/>
      <c r="Z338" s="49"/>
    </row>
    <row r="339" spans="1:26" ht="14.25" customHeight="1">
      <c r="A339" s="49"/>
      <c r="B339" s="49"/>
      <c r="C339" s="202"/>
      <c r="D339" s="202"/>
      <c r="E339" s="202"/>
      <c r="F339" s="49"/>
      <c r="G339" s="49"/>
      <c r="H339" s="49"/>
      <c r="I339" s="49"/>
      <c r="J339" s="49"/>
      <c r="K339" s="49"/>
      <c r="L339" s="49"/>
      <c r="M339" s="49"/>
      <c r="N339" s="49"/>
      <c r="O339" s="49"/>
      <c r="P339" s="49"/>
      <c r="Q339" s="49"/>
      <c r="R339" s="49"/>
      <c r="S339" s="49"/>
      <c r="T339" s="49"/>
      <c r="U339" s="49"/>
      <c r="V339" s="49"/>
      <c r="W339" s="49"/>
      <c r="X339" s="49"/>
      <c r="Y339" s="49"/>
      <c r="Z339" s="49"/>
    </row>
    <row r="340" spans="1:26" ht="14.25" customHeight="1">
      <c r="A340" s="49"/>
      <c r="B340" s="49"/>
      <c r="C340" s="202"/>
      <c r="D340" s="202"/>
      <c r="E340" s="202"/>
      <c r="F340" s="49"/>
      <c r="G340" s="49"/>
      <c r="H340" s="49"/>
      <c r="I340" s="49"/>
      <c r="J340" s="49"/>
      <c r="K340" s="49"/>
      <c r="L340" s="49"/>
      <c r="M340" s="49"/>
      <c r="N340" s="49"/>
      <c r="O340" s="49"/>
      <c r="P340" s="49"/>
      <c r="Q340" s="49"/>
      <c r="R340" s="49"/>
      <c r="S340" s="49"/>
      <c r="T340" s="49"/>
      <c r="U340" s="49"/>
      <c r="V340" s="49"/>
      <c r="W340" s="49"/>
      <c r="X340" s="49"/>
      <c r="Y340" s="49"/>
      <c r="Z340" s="49"/>
    </row>
    <row r="341" spans="1:26" ht="14.25" customHeight="1">
      <c r="A341" s="49"/>
      <c r="B341" s="49"/>
      <c r="C341" s="202"/>
      <c r="D341" s="202"/>
      <c r="E341" s="202"/>
      <c r="F341" s="49"/>
      <c r="G341" s="49"/>
      <c r="H341" s="49"/>
      <c r="I341" s="49"/>
      <c r="J341" s="49"/>
      <c r="K341" s="49"/>
      <c r="L341" s="49"/>
      <c r="M341" s="49"/>
      <c r="N341" s="49"/>
      <c r="O341" s="49"/>
      <c r="P341" s="49"/>
      <c r="Q341" s="49"/>
      <c r="R341" s="49"/>
      <c r="S341" s="49"/>
      <c r="T341" s="49"/>
      <c r="U341" s="49"/>
      <c r="V341" s="49"/>
      <c r="W341" s="49"/>
      <c r="X341" s="49"/>
      <c r="Y341" s="49"/>
      <c r="Z341" s="49"/>
    </row>
    <row r="342" spans="1:26" ht="14.25" customHeight="1">
      <c r="A342" s="49"/>
      <c r="B342" s="49"/>
      <c r="C342" s="202"/>
      <c r="D342" s="202"/>
      <c r="E342" s="202"/>
      <c r="F342" s="49"/>
      <c r="G342" s="49"/>
      <c r="H342" s="49"/>
      <c r="I342" s="49"/>
      <c r="J342" s="49"/>
      <c r="K342" s="49"/>
      <c r="L342" s="49"/>
      <c r="M342" s="49"/>
      <c r="N342" s="49"/>
      <c r="O342" s="49"/>
      <c r="P342" s="49"/>
      <c r="Q342" s="49"/>
      <c r="R342" s="49"/>
      <c r="S342" s="49"/>
      <c r="T342" s="49"/>
      <c r="U342" s="49"/>
      <c r="V342" s="49"/>
      <c r="W342" s="49"/>
      <c r="X342" s="49"/>
      <c r="Y342" s="49"/>
      <c r="Z342" s="49"/>
    </row>
    <row r="343" spans="1:26" ht="14.25" customHeight="1">
      <c r="A343" s="49"/>
      <c r="B343" s="49"/>
      <c r="C343" s="202"/>
      <c r="D343" s="202"/>
      <c r="E343" s="202"/>
      <c r="F343" s="49"/>
      <c r="G343" s="49"/>
      <c r="H343" s="49"/>
      <c r="I343" s="49"/>
      <c r="J343" s="49"/>
      <c r="K343" s="49"/>
      <c r="L343" s="49"/>
      <c r="M343" s="49"/>
      <c r="N343" s="49"/>
      <c r="O343" s="49"/>
      <c r="P343" s="49"/>
      <c r="Q343" s="49"/>
      <c r="R343" s="49"/>
      <c r="S343" s="49"/>
      <c r="T343" s="49"/>
      <c r="U343" s="49"/>
      <c r="V343" s="49"/>
      <c r="W343" s="49"/>
      <c r="X343" s="49"/>
      <c r="Y343" s="49"/>
      <c r="Z343" s="49"/>
    </row>
    <row r="344" spans="1:26" ht="14.25" customHeight="1">
      <c r="A344" s="49"/>
      <c r="B344" s="49"/>
      <c r="C344" s="202"/>
      <c r="D344" s="202"/>
      <c r="E344" s="202"/>
      <c r="F344" s="49"/>
      <c r="G344" s="49"/>
      <c r="H344" s="49"/>
      <c r="I344" s="49"/>
      <c r="J344" s="49"/>
      <c r="K344" s="49"/>
      <c r="L344" s="49"/>
      <c r="M344" s="49"/>
      <c r="N344" s="49"/>
      <c r="O344" s="49"/>
      <c r="P344" s="49"/>
      <c r="Q344" s="49"/>
      <c r="R344" s="49"/>
      <c r="S344" s="49"/>
      <c r="T344" s="49"/>
      <c r="U344" s="49"/>
      <c r="V344" s="49"/>
      <c r="W344" s="49"/>
      <c r="X344" s="49"/>
      <c r="Y344" s="49"/>
      <c r="Z344" s="49"/>
    </row>
    <row r="345" spans="1:26" ht="14.25" customHeight="1">
      <c r="A345" s="49"/>
      <c r="B345" s="49"/>
      <c r="C345" s="202"/>
      <c r="D345" s="202"/>
      <c r="E345" s="202"/>
      <c r="F345" s="49"/>
      <c r="G345" s="49"/>
      <c r="H345" s="49"/>
      <c r="I345" s="49"/>
      <c r="J345" s="49"/>
      <c r="K345" s="49"/>
      <c r="L345" s="49"/>
      <c r="M345" s="49"/>
      <c r="N345" s="49"/>
      <c r="O345" s="49"/>
      <c r="P345" s="49"/>
      <c r="Q345" s="49"/>
      <c r="R345" s="49"/>
      <c r="S345" s="49"/>
      <c r="T345" s="49"/>
      <c r="U345" s="49"/>
      <c r="V345" s="49"/>
      <c r="W345" s="49"/>
      <c r="X345" s="49"/>
      <c r="Y345" s="49"/>
      <c r="Z345" s="49"/>
    </row>
    <row r="346" spans="1:26" ht="14.25" customHeight="1">
      <c r="A346" s="49"/>
      <c r="B346" s="49"/>
      <c r="C346" s="202"/>
      <c r="D346" s="202"/>
      <c r="E346" s="202"/>
      <c r="F346" s="49"/>
      <c r="G346" s="49"/>
      <c r="H346" s="49"/>
      <c r="I346" s="49"/>
      <c r="J346" s="49"/>
      <c r="K346" s="49"/>
      <c r="L346" s="49"/>
      <c r="M346" s="49"/>
      <c r="N346" s="49"/>
      <c r="O346" s="49"/>
      <c r="P346" s="49"/>
      <c r="Q346" s="49"/>
      <c r="R346" s="49"/>
      <c r="S346" s="49"/>
      <c r="T346" s="49"/>
      <c r="U346" s="49"/>
      <c r="V346" s="49"/>
      <c r="W346" s="49"/>
      <c r="X346" s="49"/>
      <c r="Y346" s="49"/>
      <c r="Z346" s="49"/>
    </row>
    <row r="347" spans="1:26" ht="14.25" customHeight="1">
      <c r="A347" s="49"/>
      <c r="B347" s="49"/>
      <c r="C347" s="202"/>
      <c r="D347" s="202"/>
      <c r="E347" s="202"/>
      <c r="F347" s="49"/>
      <c r="G347" s="49"/>
      <c r="H347" s="49"/>
      <c r="I347" s="49"/>
      <c r="J347" s="49"/>
      <c r="K347" s="49"/>
      <c r="L347" s="49"/>
      <c r="M347" s="49"/>
      <c r="N347" s="49"/>
      <c r="O347" s="49"/>
      <c r="P347" s="49"/>
      <c r="Q347" s="49"/>
      <c r="R347" s="49"/>
      <c r="S347" s="49"/>
      <c r="T347" s="49"/>
      <c r="U347" s="49"/>
      <c r="V347" s="49"/>
      <c r="W347" s="49"/>
      <c r="X347" s="49"/>
      <c r="Y347" s="49"/>
      <c r="Z347" s="49"/>
    </row>
    <row r="348" spans="1:26" ht="14.25" customHeight="1">
      <c r="A348" s="49"/>
      <c r="B348" s="49"/>
      <c r="C348" s="202"/>
      <c r="D348" s="202"/>
      <c r="E348" s="202"/>
      <c r="F348" s="49"/>
      <c r="G348" s="49"/>
      <c r="H348" s="49"/>
      <c r="I348" s="49"/>
      <c r="J348" s="49"/>
      <c r="K348" s="49"/>
      <c r="L348" s="49"/>
      <c r="M348" s="49"/>
      <c r="N348" s="49"/>
      <c r="O348" s="49"/>
      <c r="P348" s="49"/>
      <c r="Q348" s="49"/>
      <c r="R348" s="49"/>
      <c r="S348" s="49"/>
      <c r="T348" s="49"/>
      <c r="U348" s="49"/>
      <c r="V348" s="49"/>
      <c r="W348" s="49"/>
      <c r="X348" s="49"/>
      <c r="Y348" s="49"/>
      <c r="Z348" s="49"/>
    </row>
    <row r="349" spans="1:26" ht="14.25" customHeight="1">
      <c r="A349" s="49"/>
      <c r="B349" s="49"/>
      <c r="C349" s="202"/>
      <c r="D349" s="202"/>
      <c r="E349" s="202"/>
      <c r="F349" s="49"/>
      <c r="G349" s="49"/>
      <c r="H349" s="49"/>
      <c r="I349" s="49"/>
      <c r="J349" s="49"/>
      <c r="K349" s="49"/>
      <c r="L349" s="49"/>
      <c r="M349" s="49"/>
      <c r="N349" s="49"/>
      <c r="O349" s="49"/>
      <c r="P349" s="49"/>
      <c r="Q349" s="49"/>
      <c r="R349" s="49"/>
      <c r="S349" s="49"/>
      <c r="T349" s="49"/>
      <c r="U349" s="49"/>
      <c r="V349" s="49"/>
      <c r="W349" s="49"/>
      <c r="X349" s="49"/>
      <c r="Y349" s="49"/>
      <c r="Z349" s="49"/>
    </row>
    <row r="350" spans="1:26" ht="14.25" customHeight="1">
      <c r="A350" s="49"/>
      <c r="B350" s="49"/>
      <c r="C350" s="202"/>
      <c r="D350" s="202"/>
      <c r="E350" s="202"/>
      <c r="F350" s="49"/>
      <c r="G350" s="49"/>
      <c r="H350" s="49"/>
      <c r="I350" s="49"/>
      <c r="J350" s="49"/>
      <c r="K350" s="49"/>
      <c r="L350" s="49"/>
      <c r="M350" s="49"/>
      <c r="N350" s="49"/>
      <c r="O350" s="49"/>
      <c r="P350" s="49"/>
      <c r="Q350" s="49"/>
      <c r="R350" s="49"/>
      <c r="S350" s="49"/>
      <c r="T350" s="49"/>
      <c r="U350" s="49"/>
      <c r="V350" s="49"/>
      <c r="W350" s="49"/>
      <c r="X350" s="49"/>
      <c r="Y350" s="49"/>
      <c r="Z350" s="49"/>
    </row>
    <row r="351" spans="1:26" ht="14.25" customHeight="1">
      <c r="A351" s="49"/>
      <c r="B351" s="49"/>
      <c r="C351" s="202"/>
      <c r="D351" s="202"/>
      <c r="E351" s="202"/>
      <c r="F351" s="49"/>
      <c r="G351" s="49"/>
      <c r="H351" s="49"/>
      <c r="I351" s="49"/>
      <c r="J351" s="49"/>
      <c r="K351" s="49"/>
      <c r="L351" s="49"/>
      <c r="M351" s="49"/>
      <c r="N351" s="49"/>
      <c r="O351" s="49"/>
      <c r="P351" s="49"/>
      <c r="Q351" s="49"/>
      <c r="R351" s="49"/>
      <c r="S351" s="49"/>
      <c r="T351" s="49"/>
      <c r="U351" s="49"/>
      <c r="V351" s="49"/>
      <c r="W351" s="49"/>
      <c r="X351" s="49"/>
      <c r="Y351" s="49"/>
      <c r="Z351" s="49"/>
    </row>
    <row r="352" spans="1:26" ht="14.25" customHeight="1">
      <c r="A352" s="49"/>
      <c r="B352" s="49"/>
      <c r="C352" s="202"/>
      <c r="D352" s="202"/>
      <c r="E352" s="202"/>
      <c r="F352" s="49"/>
      <c r="G352" s="49"/>
      <c r="H352" s="49"/>
      <c r="I352" s="49"/>
      <c r="J352" s="49"/>
      <c r="K352" s="49"/>
      <c r="L352" s="49"/>
      <c r="M352" s="49"/>
      <c r="N352" s="49"/>
      <c r="O352" s="49"/>
      <c r="P352" s="49"/>
      <c r="Q352" s="49"/>
      <c r="R352" s="49"/>
      <c r="S352" s="49"/>
      <c r="T352" s="49"/>
      <c r="U352" s="49"/>
      <c r="V352" s="49"/>
      <c r="W352" s="49"/>
      <c r="X352" s="49"/>
      <c r="Y352" s="49"/>
      <c r="Z352" s="49"/>
    </row>
    <row r="353" spans="1:26" ht="14.25" customHeight="1">
      <c r="A353" s="49"/>
      <c r="B353" s="49"/>
      <c r="C353" s="202"/>
      <c r="D353" s="202"/>
      <c r="E353" s="202"/>
      <c r="F353" s="49"/>
      <c r="G353" s="49"/>
      <c r="H353" s="49"/>
      <c r="I353" s="49"/>
      <c r="J353" s="49"/>
      <c r="K353" s="49"/>
      <c r="L353" s="49"/>
      <c r="M353" s="49"/>
      <c r="N353" s="49"/>
      <c r="O353" s="49"/>
      <c r="P353" s="49"/>
      <c r="Q353" s="49"/>
      <c r="R353" s="49"/>
      <c r="S353" s="49"/>
      <c r="T353" s="49"/>
      <c r="U353" s="49"/>
      <c r="V353" s="49"/>
      <c r="W353" s="49"/>
      <c r="X353" s="49"/>
      <c r="Y353" s="49"/>
      <c r="Z353" s="49"/>
    </row>
    <row r="354" spans="1:26" ht="14.25" customHeight="1">
      <c r="A354" s="49"/>
      <c r="B354" s="49"/>
      <c r="C354" s="202"/>
      <c r="D354" s="202"/>
      <c r="E354" s="202"/>
      <c r="F354" s="49"/>
      <c r="G354" s="49"/>
      <c r="H354" s="49"/>
      <c r="I354" s="49"/>
      <c r="J354" s="49"/>
      <c r="K354" s="49"/>
      <c r="L354" s="49"/>
      <c r="M354" s="49"/>
      <c r="N354" s="49"/>
      <c r="O354" s="49"/>
      <c r="P354" s="49"/>
      <c r="Q354" s="49"/>
      <c r="R354" s="49"/>
      <c r="S354" s="49"/>
      <c r="T354" s="49"/>
      <c r="U354" s="49"/>
      <c r="V354" s="49"/>
      <c r="W354" s="49"/>
      <c r="X354" s="49"/>
      <c r="Y354" s="49"/>
      <c r="Z354" s="49"/>
    </row>
    <row r="355" spans="1:26" ht="14.25" customHeight="1">
      <c r="A355" s="49"/>
      <c r="B355" s="49"/>
      <c r="C355" s="202"/>
      <c r="D355" s="202"/>
      <c r="E355" s="202"/>
      <c r="F355" s="49"/>
      <c r="G355" s="49"/>
      <c r="H355" s="49"/>
      <c r="I355" s="49"/>
      <c r="J355" s="49"/>
      <c r="K355" s="49"/>
      <c r="L355" s="49"/>
      <c r="M355" s="49"/>
      <c r="N355" s="49"/>
      <c r="O355" s="49"/>
      <c r="P355" s="49"/>
      <c r="Q355" s="49"/>
      <c r="R355" s="49"/>
      <c r="S355" s="49"/>
      <c r="T355" s="49"/>
      <c r="U355" s="49"/>
      <c r="V355" s="49"/>
      <c r="W355" s="49"/>
      <c r="X355" s="49"/>
      <c r="Y355" s="49"/>
      <c r="Z355" s="49"/>
    </row>
    <row r="356" spans="1:26" ht="14.25" customHeight="1">
      <c r="A356" s="49"/>
      <c r="B356" s="49"/>
      <c r="C356" s="202"/>
      <c r="D356" s="202"/>
      <c r="E356" s="202"/>
      <c r="F356" s="49"/>
      <c r="G356" s="49"/>
      <c r="H356" s="49"/>
      <c r="I356" s="49"/>
      <c r="J356" s="49"/>
      <c r="K356" s="49"/>
      <c r="L356" s="49"/>
      <c r="M356" s="49"/>
      <c r="N356" s="49"/>
      <c r="O356" s="49"/>
      <c r="P356" s="49"/>
      <c r="Q356" s="49"/>
      <c r="R356" s="49"/>
      <c r="S356" s="49"/>
      <c r="T356" s="49"/>
      <c r="U356" s="49"/>
      <c r="V356" s="49"/>
      <c r="W356" s="49"/>
      <c r="X356" s="49"/>
      <c r="Y356" s="49"/>
      <c r="Z356" s="49"/>
    </row>
    <row r="357" spans="1:26" ht="14.25" customHeight="1">
      <c r="A357" s="49"/>
      <c r="B357" s="49"/>
      <c r="C357" s="202"/>
      <c r="D357" s="202"/>
      <c r="E357" s="202"/>
      <c r="F357" s="49"/>
      <c r="G357" s="49"/>
      <c r="H357" s="49"/>
      <c r="I357" s="49"/>
      <c r="J357" s="49"/>
      <c r="K357" s="49"/>
      <c r="L357" s="49"/>
      <c r="M357" s="49"/>
      <c r="N357" s="49"/>
      <c r="O357" s="49"/>
      <c r="P357" s="49"/>
      <c r="Q357" s="49"/>
      <c r="R357" s="49"/>
      <c r="S357" s="49"/>
      <c r="T357" s="49"/>
      <c r="U357" s="49"/>
      <c r="V357" s="49"/>
      <c r="W357" s="49"/>
      <c r="X357" s="49"/>
      <c r="Y357" s="49"/>
      <c r="Z357" s="49"/>
    </row>
    <row r="358" spans="1:26" ht="14.25" customHeight="1">
      <c r="A358" s="49"/>
      <c r="B358" s="49"/>
      <c r="C358" s="202"/>
      <c r="D358" s="202"/>
      <c r="E358" s="202"/>
      <c r="F358" s="49"/>
      <c r="G358" s="49"/>
      <c r="H358" s="49"/>
      <c r="I358" s="49"/>
      <c r="J358" s="49"/>
      <c r="K358" s="49"/>
      <c r="L358" s="49"/>
      <c r="M358" s="49"/>
      <c r="N358" s="49"/>
      <c r="O358" s="49"/>
      <c r="P358" s="49"/>
      <c r="Q358" s="49"/>
      <c r="R358" s="49"/>
      <c r="S358" s="49"/>
      <c r="T358" s="49"/>
      <c r="U358" s="49"/>
      <c r="V358" s="49"/>
      <c r="W358" s="49"/>
      <c r="X358" s="49"/>
      <c r="Y358" s="49"/>
      <c r="Z358" s="49"/>
    </row>
    <row r="359" spans="1:26" ht="14.25" customHeight="1">
      <c r="A359" s="49"/>
      <c r="B359" s="49"/>
      <c r="C359" s="202"/>
      <c r="D359" s="202"/>
      <c r="E359" s="202"/>
      <c r="F359" s="49"/>
      <c r="G359" s="49"/>
      <c r="H359" s="49"/>
      <c r="I359" s="49"/>
      <c r="J359" s="49"/>
      <c r="K359" s="49"/>
      <c r="L359" s="49"/>
      <c r="M359" s="49"/>
      <c r="N359" s="49"/>
      <c r="O359" s="49"/>
      <c r="P359" s="49"/>
      <c r="Q359" s="49"/>
      <c r="R359" s="49"/>
      <c r="S359" s="49"/>
      <c r="T359" s="49"/>
      <c r="U359" s="49"/>
      <c r="V359" s="49"/>
      <c r="W359" s="49"/>
      <c r="X359" s="49"/>
      <c r="Y359" s="49"/>
      <c r="Z359" s="49"/>
    </row>
    <row r="360" spans="1:26" ht="14.25" customHeight="1">
      <c r="A360" s="49"/>
      <c r="B360" s="49"/>
      <c r="C360" s="202"/>
      <c r="D360" s="202"/>
      <c r="E360" s="202"/>
      <c r="F360" s="49"/>
      <c r="G360" s="49"/>
      <c r="H360" s="49"/>
      <c r="I360" s="49"/>
      <c r="J360" s="49"/>
      <c r="K360" s="49"/>
      <c r="L360" s="49"/>
      <c r="M360" s="49"/>
      <c r="N360" s="49"/>
      <c r="O360" s="49"/>
      <c r="P360" s="49"/>
      <c r="Q360" s="49"/>
      <c r="R360" s="49"/>
      <c r="S360" s="49"/>
      <c r="T360" s="49"/>
      <c r="U360" s="49"/>
      <c r="V360" s="49"/>
      <c r="W360" s="49"/>
      <c r="X360" s="49"/>
      <c r="Y360" s="49"/>
      <c r="Z360" s="49"/>
    </row>
    <row r="361" spans="1:26" ht="14.25" customHeight="1">
      <c r="A361" s="49"/>
      <c r="B361" s="49"/>
      <c r="C361" s="202"/>
      <c r="D361" s="202"/>
      <c r="E361" s="202"/>
      <c r="F361" s="49"/>
      <c r="G361" s="49"/>
      <c r="H361" s="49"/>
      <c r="I361" s="49"/>
      <c r="J361" s="49"/>
      <c r="K361" s="49"/>
      <c r="L361" s="49"/>
      <c r="M361" s="49"/>
      <c r="N361" s="49"/>
      <c r="O361" s="49"/>
      <c r="P361" s="49"/>
      <c r="Q361" s="49"/>
      <c r="R361" s="49"/>
      <c r="S361" s="49"/>
      <c r="T361" s="49"/>
      <c r="U361" s="49"/>
      <c r="V361" s="49"/>
      <c r="W361" s="49"/>
      <c r="X361" s="49"/>
      <c r="Y361" s="49"/>
      <c r="Z361" s="49"/>
    </row>
    <row r="362" spans="1:26" ht="14.25" customHeight="1">
      <c r="A362" s="49"/>
      <c r="B362" s="49"/>
      <c r="C362" s="202"/>
      <c r="D362" s="202"/>
      <c r="E362" s="202"/>
      <c r="F362" s="49"/>
      <c r="G362" s="49"/>
      <c r="H362" s="49"/>
      <c r="I362" s="49"/>
      <c r="J362" s="49"/>
      <c r="K362" s="49"/>
      <c r="L362" s="49"/>
      <c r="M362" s="49"/>
      <c r="N362" s="49"/>
      <c r="O362" s="49"/>
      <c r="P362" s="49"/>
      <c r="Q362" s="49"/>
      <c r="R362" s="49"/>
      <c r="S362" s="49"/>
      <c r="T362" s="49"/>
      <c r="U362" s="49"/>
      <c r="V362" s="49"/>
      <c r="W362" s="49"/>
      <c r="X362" s="49"/>
      <c r="Y362" s="49"/>
      <c r="Z362" s="49"/>
    </row>
    <row r="363" spans="1:26" ht="14.25" customHeight="1">
      <c r="A363" s="49"/>
      <c r="B363" s="49"/>
      <c r="C363" s="202"/>
      <c r="D363" s="202"/>
      <c r="E363" s="202"/>
      <c r="F363" s="49"/>
      <c r="G363" s="49"/>
      <c r="H363" s="49"/>
      <c r="I363" s="49"/>
      <c r="J363" s="49"/>
      <c r="K363" s="49"/>
      <c r="L363" s="49"/>
      <c r="M363" s="49"/>
      <c r="N363" s="49"/>
      <c r="O363" s="49"/>
      <c r="P363" s="49"/>
      <c r="Q363" s="49"/>
      <c r="R363" s="49"/>
      <c r="S363" s="49"/>
      <c r="T363" s="49"/>
      <c r="U363" s="49"/>
      <c r="V363" s="49"/>
      <c r="W363" s="49"/>
      <c r="X363" s="49"/>
      <c r="Y363" s="49"/>
      <c r="Z363" s="49"/>
    </row>
    <row r="364" spans="1:26" ht="14.25" customHeight="1">
      <c r="A364" s="49"/>
      <c r="B364" s="49"/>
      <c r="C364" s="202"/>
      <c r="D364" s="202"/>
      <c r="E364" s="202"/>
      <c r="F364" s="49"/>
      <c r="G364" s="49"/>
      <c r="H364" s="49"/>
      <c r="I364" s="49"/>
      <c r="J364" s="49"/>
      <c r="K364" s="49"/>
      <c r="L364" s="49"/>
      <c r="M364" s="49"/>
      <c r="N364" s="49"/>
      <c r="O364" s="49"/>
      <c r="P364" s="49"/>
      <c r="Q364" s="49"/>
      <c r="R364" s="49"/>
      <c r="S364" s="49"/>
      <c r="T364" s="49"/>
      <c r="U364" s="49"/>
      <c r="V364" s="49"/>
      <c r="W364" s="49"/>
      <c r="X364" s="49"/>
      <c r="Y364" s="49"/>
      <c r="Z364" s="49"/>
    </row>
    <row r="365" spans="1:26" ht="14.25" customHeight="1">
      <c r="A365" s="49"/>
      <c r="B365" s="49"/>
      <c r="C365" s="202"/>
      <c r="D365" s="202"/>
      <c r="E365" s="202"/>
      <c r="F365" s="49"/>
      <c r="G365" s="49"/>
      <c r="H365" s="49"/>
      <c r="I365" s="49"/>
      <c r="J365" s="49"/>
      <c r="K365" s="49"/>
      <c r="L365" s="49"/>
      <c r="M365" s="49"/>
      <c r="N365" s="49"/>
      <c r="O365" s="49"/>
      <c r="P365" s="49"/>
      <c r="Q365" s="49"/>
      <c r="R365" s="49"/>
      <c r="S365" s="49"/>
      <c r="T365" s="49"/>
      <c r="U365" s="49"/>
      <c r="V365" s="49"/>
      <c r="W365" s="49"/>
      <c r="X365" s="49"/>
      <c r="Y365" s="49"/>
      <c r="Z365" s="49"/>
    </row>
    <row r="366" spans="1:26" ht="14.25" customHeight="1">
      <c r="A366" s="49"/>
      <c r="B366" s="49"/>
      <c r="C366" s="202"/>
      <c r="D366" s="202"/>
      <c r="E366" s="202"/>
      <c r="F366" s="49"/>
      <c r="G366" s="49"/>
      <c r="H366" s="49"/>
      <c r="I366" s="49"/>
      <c r="J366" s="49"/>
      <c r="K366" s="49"/>
      <c r="L366" s="49"/>
      <c r="M366" s="49"/>
      <c r="N366" s="49"/>
      <c r="O366" s="49"/>
      <c r="P366" s="49"/>
      <c r="Q366" s="49"/>
      <c r="R366" s="49"/>
      <c r="S366" s="49"/>
      <c r="T366" s="49"/>
      <c r="U366" s="49"/>
      <c r="V366" s="49"/>
      <c r="W366" s="49"/>
      <c r="X366" s="49"/>
      <c r="Y366" s="49"/>
      <c r="Z366" s="49"/>
    </row>
    <row r="367" spans="1:26" ht="14.25" customHeight="1">
      <c r="A367" s="49"/>
      <c r="B367" s="49"/>
      <c r="C367" s="202"/>
      <c r="D367" s="202"/>
      <c r="E367" s="202"/>
      <c r="F367" s="49"/>
      <c r="G367" s="49"/>
      <c r="H367" s="49"/>
      <c r="I367" s="49"/>
      <c r="J367" s="49"/>
      <c r="K367" s="49"/>
      <c r="L367" s="49"/>
      <c r="M367" s="49"/>
      <c r="N367" s="49"/>
      <c r="O367" s="49"/>
      <c r="P367" s="49"/>
      <c r="Q367" s="49"/>
      <c r="R367" s="49"/>
      <c r="S367" s="49"/>
      <c r="T367" s="49"/>
      <c r="U367" s="49"/>
      <c r="V367" s="49"/>
      <c r="W367" s="49"/>
      <c r="X367" s="49"/>
      <c r="Y367" s="49"/>
      <c r="Z367" s="49"/>
    </row>
    <row r="368" spans="1:26" ht="14.25" customHeight="1">
      <c r="A368" s="49"/>
      <c r="B368" s="49"/>
      <c r="C368" s="202"/>
      <c r="D368" s="202"/>
      <c r="E368" s="202"/>
      <c r="F368" s="49"/>
      <c r="G368" s="49"/>
      <c r="H368" s="49"/>
      <c r="I368" s="49"/>
      <c r="J368" s="49"/>
      <c r="K368" s="49"/>
      <c r="L368" s="49"/>
      <c r="M368" s="49"/>
      <c r="N368" s="49"/>
      <c r="O368" s="49"/>
      <c r="P368" s="49"/>
      <c r="Q368" s="49"/>
      <c r="R368" s="49"/>
      <c r="S368" s="49"/>
      <c r="T368" s="49"/>
      <c r="U368" s="49"/>
      <c r="V368" s="49"/>
      <c r="W368" s="49"/>
      <c r="X368" s="49"/>
      <c r="Y368" s="49"/>
      <c r="Z368" s="49"/>
    </row>
    <row r="369" spans="1:26" ht="14.25" customHeight="1">
      <c r="A369" s="49"/>
      <c r="B369" s="49"/>
      <c r="C369" s="202"/>
      <c r="D369" s="202"/>
      <c r="E369" s="202"/>
      <c r="F369" s="49"/>
      <c r="G369" s="49"/>
      <c r="H369" s="49"/>
      <c r="I369" s="49"/>
      <c r="J369" s="49"/>
      <c r="K369" s="49"/>
      <c r="L369" s="49"/>
      <c r="M369" s="49"/>
      <c r="N369" s="49"/>
      <c r="O369" s="49"/>
      <c r="P369" s="49"/>
      <c r="Q369" s="49"/>
      <c r="R369" s="49"/>
      <c r="S369" s="49"/>
      <c r="T369" s="49"/>
      <c r="U369" s="49"/>
      <c r="V369" s="49"/>
      <c r="W369" s="49"/>
      <c r="X369" s="49"/>
      <c r="Y369" s="49"/>
      <c r="Z369" s="49"/>
    </row>
    <row r="370" spans="1:26" ht="14.25" customHeight="1">
      <c r="A370" s="49"/>
      <c r="B370" s="49"/>
      <c r="C370" s="202"/>
      <c r="D370" s="202"/>
      <c r="E370" s="202"/>
      <c r="F370" s="49"/>
      <c r="G370" s="49"/>
      <c r="H370" s="49"/>
      <c r="I370" s="49"/>
      <c r="J370" s="49"/>
      <c r="K370" s="49"/>
      <c r="L370" s="49"/>
      <c r="M370" s="49"/>
      <c r="N370" s="49"/>
      <c r="O370" s="49"/>
      <c r="P370" s="49"/>
      <c r="Q370" s="49"/>
      <c r="R370" s="49"/>
      <c r="S370" s="49"/>
      <c r="T370" s="49"/>
      <c r="U370" s="49"/>
      <c r="V370" s="49"/>
      <c r="W370" s="49"/>
      <c r="X370" s="49"/>
      <c r="Y370" s="49"/>
      <c r="Z370" s="49"/>
    </row>
    <row r="371" spans="1:26" ht="14.25" customHeight="1">
      <c r="A371" s="49"/>
      <c r="B371" s="49"/>
      <c r="C371" s="202"/>
      <c r="D371" s="202"/>
      <c r="E371" s="202"/>
      <c r="F371" s="49"/>
      <c r="G371" s="49"/>
      <c r="H371" s="49"/>
      <c r="I371" s="49"/>
      <c r="J371" s="49"/>
      <c r="K371" s="49"/>
      <c r="L371" s="49"/>
      <c r="M371" s="49"/>
      <c r="N371" s="49"/>
      <c r="O371" s="49"/>
      <c r="P371" s="49"/>
      <c r="Q371" s="49"/>
      <c r="R371" s="49"/>
      <c r="S371" s="49"/>
      <c r="T371" s="49"/>
      <c r="U371" s="49"/>
      <c r="V371" s="49"/>
      <c r="W371" s="49"/>
      <c r="X371" s="49"/>
      <c r="Y371" s="49"/>
      <c r="Z371" s="49"/>
    </row>
    <row r="372" spans="1:26" ht="14.25" customHeight="1">
      <c r="A372" s="49"/>
      <c r="B372" s="49"/>
      <c r="C372" s="202"/>
      <c r="D372" s="202"/>
      <c r="E372" s="202"/>
      <c r="F372" s="49"/>
      <c r="G372" s="49"/>
      <c r="H372" s="49"/>
      <c r="I372" s="49"/>
      <c r="J372" s="49"/>
      <c r="K372" s="49"/>
      <c r="L372" s="49"/>
      <c r="M372" s="49"/>
      <c r="N372" s="49"/>
      <c r="O372" s="49"/>
      <c r="P372" s="49"/>
      <c r="Q372" s="49"/>
      <c r="R372" s="49"/>
      <c r="S372" s="49"/>
      <c r="T372" s="49"/>
      <c r="U372" s="49"/>
      <c r="V372" s="49"/>
      <c r="W372" s="49"/>
      <c r="X372" s="49"/>
      <c r="Y372" s="49"/>
      <c r="Z372" s="49"/>
    </row>
    <row r="373" spans="1:26" ht="14.25" customHeight="1">
      <c r="A373" s="49"/>
      <c r="B373" s="49"/>
      <c r="C373" s="202"/>
      <c r="D373" s="202"/>
      <c r="E373" s="202"/>
      <c r="F373" s="49"/>
      <c r="G373" s="49"/>
      <c r="H373" s="49"/>
      <c r="I373" s="49"/>
      <c r="J373" s="49"/>
      <c r="K373" s="49"/>
      <c r="L373" s="49"/>
      <c r="M373" s="49"/>
      <c r="N373" s="49"/>
      <c r="O373" s="49"/>
      <c r="P373" s="49"/>
      <c r="Q373" s="49"/>
      <c r="R373" s="49"/>
      <c r="S373" s="49"/>
      <c r="T373" s="49"/>
      <c r="U373" s="49"/>
      <c r="V373" s="49"/>
      <c r="W373" s="49"/>
      <c r="X373" s="49"/>
      <c r="Y373" s="49"/>
      <c r="Z373" s="49"/>
    </row>
    <row r="374" spans="1:26" ht="14.25" customHeight="1">
      <c r="A374" s="49"/>
      <c r="B374" s="49"/>
      <c r="C374" s="202"/>
      <c r="D374" s="202"/>
      <c r="E374" s="202"/>
      <c r="F374" s="49"/>
      <c r="G374" s="49"/>
      <c r="H374" s="49"/>
      <c r="I374" s="49"/>
      <c r="J374" s="49"/>
      <c r="K374" s="49"/>
      <c r="L374" s="49"/>
      <c r="M374" s="49"/>
      <c r="N374" s="49"/>
      <c r="O374" s="49"/>
      <c r="P374" s="49"/>
      <c r="Q374" s="49"/>
      <c r="R374" s="49"/>
      <c r="S374" s="49"/>
      <c r="T374" s="49"/>
      <c r="U374" s="49"/>
      <c r="V374" s="49"/>
      <c r="W374" s="49"/>
      <c r="X374" s="49"/>
      <c r="Y374" s="49"/>
      <c r="Z374" s="49"/>
    </row>
    <row r="375" spans="1:26" ht="14.25" customHeight="1">
      <c r="A375" s="49"/>
      <c r="B375" s="49"/>
      <c r="C375" s="202"/>
      <c r="D375" s="202"/>
      <c r="E375" s="202"/>
      <c r="F375" s="49"/>
      <c r="G375" s="49"/>
      <c r="H375" s="49"/>
      <c r="I375" s="49"/>
      <c r="J375" s="49"/>
      <c r="K375" s="49"/>
      <c r="L375" s="49"/>
      <c r="M375" s="49"/>
      <c r="N375" s="49"/>
      <c r="O375" s="49"/>
      <c r="P375" s="49"/>
      <c r="Q375" s="49"/>
      <c r="R375" s="49"/>
      <c r="S375" s="49"/>
      <c r="T375" s="49"/>
      <c r="U375" s="49"/>
      <c r="V375" s="49"/>
      <c r="W375" s="49"/>
      <c r="X375" s="49"/>
      <c r="Y375" s="49"/>
      <c r="Z375" s="49"/>
    </row>
    <row r="376" spans="1:26" ht="14.25" customHeight="1">
      <c r="A376" s="49"/>
      <c r="B376" s="49"/>
      <c r="C376" s="202"/>
      <c r="D376" s="202"/>
      <c r="E376" s="202"/>
      <c r="F376" s="49"/>
      <c r="G376" s="49"/>
      <c r="H376" s="49"/>
      <c r="I376" s="49"/>
      <c r="J376" s="49"/>
      <c r="K376" s="49"/>
      <c r="L376" s="49"/>
      <c r="M376" s="49"/>
      <c r="N376" s="49"/>
      <c r="O376" s="49"/>
      <c r="P376" s="49"/>
      <c r="Q376" s="49"/>
      <c r="R376" s="49"/>
      <c r="S376" s="49"/>
      <c r="T376" s="49"/>
      <c r="U376" s="49"/>
      <c r="V376" s="49"/>
      <c r="W376" s="49"/>
      <c r="X376" s="49"/>
      <c r="Y376" s="49"/>
      <c r="Z376" s="49"/>
    </row>
    <row r="377" spans="1:26" ht="14.25" customHeight="1">
      <c r="A377" s="49"/>
      <c r="B377" s="49"/>
      <c r="C377" s="202"/>
      <c r="D377" s="202"/>
      <c r="E377" s="202"/>
      <c r="F377" s="49"/>
      <c r="G377" s="49"/>
      <c r="H377" s="49"/>
      <c r="I377" s="49"/>
      <c r="J377" s="49"/>
      <c r="K377" s="49"/>
      <c r="L377" s="49"/>
      <c r="M377" s="49"/>
      <c r="N377" s="49"/>
      <c r="O377" s="49"/>
      <c r="P377" s="49"/>
      <c r="Q377" s="49"/>
      <c r="R377" s="49"/>
      <c r="S377" s="49"/>
      <c r="T377" s="49"/>
      <c r="U377" s="49"/>
      <c r="V377" s="49"/>
      <c r="W377" s="49"/>
      <c r="X377" s="49"/>
      <c r="Y377" s="49"/>
      <c r="Z377" s="49"/>
    </row>
    <row r="378" spans="1:26" ht="14.25" customHeight="1">
      <c r="A378" s="49"/>
      <c r="B378" s="49"/>
      <c r="C378" s="202"/>
      <c r="D378" s="202"/>
      <c r="E378" s="202"/>
      <c r="F378" s="49"/>
      <c r="G378" s="49"/>
      <c r="H378" s="49"/>
      <c r="I378" s="49"/>
      <c r="J378" s="49"/>
      <c r="K378" s="49"/>
      <c r="L378" s="49"/>
      <c r="M378" s="49"/>
      <c r="N378" s="49"/>
      <c r="O378" s="49"/>
      <c r="P378" s="49"/>
      <c r="Q378" s="49"/>
      <c r="R378" s="49"/>
      <c r="S378" s="49"/>
      <c r="T378" s="49"/>
      <c r="U378" s="49"/>
      <c r="V378" s="49"/>
      <c r="W378" s="49"/>
      <c r="X378" s="49"/>
      <c r="Y378" s="49"/>
      <c r="Z378" s="49"/>
    </row>
    <row r="379" spans="1:26" ht="14.25" customHeight="1">
      <c r="A379" s="49"/>
      <c r="B379" s="49"/>
      <c r="C379" s="202"/>
      <c r="D379" s="202"/>
      <c r="E379" s="202"/>
      <c r="F379" s="49"/>
      <c r="G379" s="49"/>
      <c r="H379" s="49"/>
      <c r="I379" s="49"/>
      <c r="J379" s="49"/>
      <c r="K379" s="49"/>
      <c r="L379" s="49"/>
      <c r="M379" s="49"/>
      <c r="N379" s="49"/>
      <c r="O379" s="49"/>
      <c r="P379" s="49"/>
      <c r="Q379" s="49"/>
      <c r="R379" s="49"/>
      <c r="S379" s="49"/>
      <c r="T379" s="49"/>
      <c r="U379" s="49"/>
      <c r="V379" s="49"/>
      <c r="W379" s="49"/>
      <c r="X379" s="49"/>
      <c r="Y379" s="49"/>
      <c r="Z379" s="49"/>
    </row>
    <row r="380" spans="1:26" ht="14.25" customHeight="1">
      <c r="A380" s="49"/>
      <c r="B380" s="49"/>
      <c r="C380" s="202"/>
      <c r="D380" s="202"/>
      <c r="E380" s="202"/>
      <c r="F380" s="49"/>
      <c r="G380" s="49"/>
      <c r="H380" s="49"/>
      <c r="I380" s="49"/>
      <c r="J380" s="49"/>
      <c r="K380" s="49"/>
      <c r="L380" s="49"/>
      <c r="M380" s="49"/>
      <c r="N380" s="49"/>
      <c r="O380" s="49"/>
      <c r="P380" s="49"/>
      <c r="Q380" s="49"/>
      <c r="R380" s="49"/>
      <c r="S380" s="49"/>
      <c r="T380" s="49"/>
      <c r="U380" s="49"/>
      <c r="V380" s="49"/>
      <c r="W380" s="49"/>
      <c r="X380" s="49"/>
      <c r="Y380" s="49"/>
      <c r="Z380" s="49"/>
    </row>
    <row r="381" spans="1:26" ht="14.25" customHeight="1">
      <c r="A381" s="49"/>
      <c r="B381" s="49"/>
      <c r="C381" s="202"/>
      <c r="D381" s="202"/>
      <c r="E381" s="202"/>
      <c r="F381" s="49"/>
      <c r="G381" s="49"/>
      <c r="H381" s="49"/>
      <c r="I381" s="49"/>
      <c r="J381" s="49"/>
      <c r="K381" s="49"/>
      <c r="L381" s="49"/>
      <c r="M381" s="49"/>
      <c r="N381" s="49"/>
      <c r="O381" s="49"/>
      <c r="P381" s="49"/>
      <c r="Q381" s="49"/>
      <c r="R381" s="49"/>
      <c r="S381" s="49"/>
      <c r="T381" s="49"/>
      <c r="U381" s="49"/>
      <c r="V381" s="49"/>
      <c r="W381" s="49"/>
      <c r="X381" s="49"/>
      <c r="Y381" s="49"/>
      <c r="Z381" s="49"/>
    </row>
    <row r="382" spans="1:26" ht="14.25" customHeight="1">
      <c r="A382" s="49"/>
      <c r="B382" s="49"/>
      <c r="C382" s="202"/>
      <c r="D382" s="202"/>
      <c r="E382" s="202"/>
      <c r="F382" s="49"/>
      <c r="G382" s="49"/>
      <c r="H382" s="49"/>
      <c r="I382" s="49"/>
      <c r="J382" s="49"/>
      <c r="K382" s="49"/>
      <c r="L382" s="49"/>
      <c r="M382" s="49"/>
      <c r="N382" s="49"/>
      <c r="O382" s="49"/>
      <c r="P382" s="49"/>
      <c r="Q382" s="49"/>
      <c r="R382" s="49"/>
      <c r="S382" s="49"/>
      <c r="T382" s="49"/>
      <c r="U382" s="49"/>
      <c r="V382" s="49"/>
      <c r="W382" s="49"/>
      <c r="X382" s="49"/>
      <c r="Y382" s="49"/>
      <c r="Z382" s="49"/>
    </row>
    <row r="383" spans="1:26" ht="14.25" customHeight="1">
      <c r="A383" s="49"/>
      <c r="B383" s="49"/>
      <c r="C383" s="202"/>
      <c r="D383" s="202"/>
      <c r="E383" s="202"/>
      <c r="F383" s="49"/>
      <c r="G383" s="49"/>
      <c r="H383" s="49"/>
      <c r="I383" s="49"/>
      <c r="J383" s="49"/>
      <c r="K383" s="49"/>
      <c r="L383" s="49"/>
      <c r="M383" s="49"/>
      <c r="N383" s="49"/>
      <c r="O383" s="49"/>
      <c r="P383" s="49"/>
      <c r="Q383" s="49"/>
      <c r="R383" s="49"/>
      <c r="S383" s="49"/>
      <c r="T383" s="49"/>
      <c r="U383" s="49"/>
      <c r="V383" s="49"/>
      <c r="W383" s="49"/>
      <c r="X383" s="49"/>
      <c r="Y383" s="49"/>
      <c r="Z383" s="49"/>
    </row>
    <row r="384" spans="1:26" ht="14.25" customHeight="1">
      <c r="A384" s="49"/>
      <c r="B384" s="49"/>
      <c r="C384" s="202"/>
      <c r="D384" s="202"/>
      <c r="E384" s="202"/>
      <c r="F384" s="49"/>
      <c r="G384" s="49"/>
      <c r="H384" s="49"/>
      <c r="I384" s="49"/>
      <c r="J384" s="49"/>
      <c r="K384" s="49"/>
      <c r="L384" s="49"/>
      <c r="M384" s="49"/>
      <c r="N384" s="49"/>
      <c r="O384" s="49"/>
      <c r="P384" s="49"/>
      <c r="Q384" s="49"/>
      <c r="R384" s="49"/>
      <c r="S384" s="49"/>
      <c r="T384" s="49"/>
      <c r="U384" s="49"/>
      <c r="V384" s="49"/>
      <c r="W384" s="49"/>
      <c r="X384" s="49"/>
      <c r="Y384" s="49"/>
      <c r="Z384" s="49"/>
    </row>
    <row r="385" spans="1:26" ht="14.25" customHeight="1">
      <c r="A385" s="49"/>
      <c r="B385" s="49"/>
      <c r="C385" s="202"/>
      <c r="D385" s="202"/>
      <c r="E385" s="202"/>
      <c r="F385" s="49"/>
      <c r="G385" s="49"/>
      <c r="H385" s="49"/>
      <c r="I385" s="49"/>
      <c r="J385" s="49"/>
      <c r="K385" s="49"/>
      <c r="L385" s="49"/>
      <c r="M385" s="49"/>
      <c r="N385" s="49"/>
      <c r="O385" s="49"/>
      <c r="P385" s="49"/>
      <c r="Q385" s="49"/>
      <c r="R385" s="49"/>
      <c r="S385" s="49"/>
      <c r="T385" s="49"/>
      <c r="U385" s="49"/>
      <c r="V385" s="49"/>
      <c r="W385" s="49"/>
      <c r="X385" s="49"/>
      <c r="Y385" s="49"/>
      <c r="Z385" s="49"/>
    </row>
    <row r="386" spans="1:26" ht="14.25" customHeight="1">
      <c r="A386" s="49"/>
      <c r="B386" s="49"/>
      <c r="C386" s="202"/>
      <c r="D386" s="202"/>
      <c r="E386" s="202"/>
      <c r="F386" s="49"/>
      <c r="G386" s="49"/>
      <c r="H386" s="49"/>
      <c r="I386" s="49"/>
      <c r="J386" s="49"/>
      <c r="K386" s="49"/>
      <c r="L386" s="49"/>
      <c r="M386" s="49"/>
      <c r="N386" s="49"/>
      <c r="O386" s="49"/>
      <c r="P386" s="49"/>
      <c r="Q386" s="49"/>
      <c r="R386" s="49"/>
      <c r="S386" s="49"/>
      <c r="T386" s="49"/>
      <c r="U386" s="49"/>
      <c r="V386" s="49"/>
      <c r="W386" s="49"/>
      <c r="X386" s="49"/>
      <c r="Y386" s="49"/>
      <c r="Z386" s="49"/>
    </row>
    <row r="387" spans="1:26" ht="14.25" customHeight="1">
      <c r="A387" s="49"/>
      <c r="B387" s="49"/>
      <c r="C387" s="202"/>
      <c r="D387" s="202"/>
      <c r="E387" s="202"/>
      <c r="F387" s="49"/>
      <c r="G387" s="49"/>
      <c r="H387" s="49"/>
      <c r="I387" s="49"/>
      <c r="J387" s="49"/>
      <c r="K387" s="49"/>
      <c r="L387" s="49"/>
      <c r="M387" s="49"/>
      <c r="N387" s="49"/>
      <c r="O387" s="49"/>
      <c r="P387" s="49"/>
      <c r="Q387" s="49"/>
      <c r="R387" s="49"/>
      <c r="S387" s="49"/>
      <c r="T387" s="49"/>
      <c r="U387" s="49"/>
      <c r="V387" s="49"/>
      <c r="W387" s="49"/>
      <c r="X387" s="49"/>
      <c r="Y387" s="49"/>
      <c r="Z387" s="49"/>
    </row>
    <row r="388" spans="1:26" ht="14.25" customHeight="1">
      <c r="A388" s="49"/>
      <c r="B388" s="49"/>
      <c r="C388" s="202"/>
      <c r="D388" s="202"/>
      <c r="E388" s="202"/>
      <c r="F388" s="49"/>
      <c r="G388" s="49"/>
      <c r="H388" s="49"/>
      <c r="I388" s="49"/>
      <c r="J388" s="49"/>
      <c r="K388" s="49"/>
      <c r="L388" s="49"/>
      <c r="M388" s="49"/>
      <c r="N388" s="49"/>
      <c r="O388" s="49"/>
      <c r="P388" s="49"/>
      <c r="Q388" s="49"/>
      <c r="R388" s="49"/>
      <c r="S388" s="49"/>
      <c r="T388" s="49"/>
      <c r="U388" s="49"/>
      <c r="V388" s="49"/>
      <c r="W388" s="49"/>
      <c r="X388" s="49"/>
      <c r="Y388" s="49"/>
      <c r="Z388" s="49"/>
    </row>
    <row r="389" spans="1:26" ht="14.25" customHeight="1">
      <c r="A389" s="49"/>
      <c r="B389" s="49"/>
      <c r="C389" s="202"/>
      <c r="D389" s="202"/>
      <c r="E389" s="202"/>
      <c r="F389" s="49"/>
      <c r="G389" s="49"/>
      <c r="H389" s="49"/>
      <c r="I389" s="49"/>
      <c r="J389" s="49"/>
      <c r="K389" s="49"/>
      <c r="L389" s="49"/>
      <c r="M389" s="49"/>
      <c r="N389" s="49"/>
      <c r="O389" s="49"/>
      <c r="P389" s="49"/>
      <c r="Q389" s="49"/>
      <c r="R389" s="49"/>
      <c r="S389" s="49"/>
      <c r="T389" s="49"/>
      <c r="U389" s="49"/>
      <c r="V389" s="49"/>
      <c r="W389" s="49"/>
      <c r="X389" s="49"/>
      <c r="Y389" s="49"/>
      <c r="Z389" s="49"/>
    </row>
    <row r="390" spans="1:26" ht="14.25" customHeight="1">
      <c r="A390" s="49"/>
      <c r="B390" s="49"/>
      <c r="C390" s="202"/>
      <c r="D390" s="202"/>
      <c r="E390" s="202"/>
      <c r="F390" s="49"/>
      <c r="G390" s="49"/>
      <c r="H390" s="49"/>
      <c r="I390" s="49"/>
      <c r="J390" s="49"/>
      <c r="K390" s="49"/>
      <c r="L390" s="49"/>
      <c r="M390" s="49"/>
      <c r="N390" s="49"/>
      <c r="O390" s="49"/>
      <c r="P390" s="49"/>
      <c r="Q390" s="49"/>
      <c r="R390" s="49"/>
      <c r="S390" s="49"/>
      <c r="T390" s="49"/>
      <c r="U390" s="49"/>
      <c r="V390" s="49"/>
      <c r="W390" s="49"/>
      <c r="X390" s="49"/>
      <c r="Y390" s="49"/>
      <c r="Z390" s="49"/>
    </row>
    <row r="391" spans="1:26" ht="14.25" customHeight="1">
      <c r="A391" s="49"/>
      <c r="B391" s="49"/>
      <c r="C391" s="202"/>
      <c r="D391" s="202"/>
      <c r="E391" s="202"/>
      <c r="F391" s="49"/>
      <c r="G391" s="49"/>
      <c r="H391" s="49"/>
      <c r="I391" s="49"/>
      <c r="J391" s="49"/>
      <c r="K391" s="49"/>
      <c r="L391" s="49"/>
      <c r="M391" s="49"/>
      <c r="N391" s="49"/>
      <c r="O391" s="49"/>
      <c r="P391" s="49"/>
      <c r="Q391" s="49"/>
      <c r="R391" s="49"/>
      <c r="S391" s="49"/>
      <c r="T391" s="49"/>
      <c r="U391" s="49"/>
      <c r="V391" s="49"/>
      <c r="W391" s="49"/>
      <c r="X391" s="49"/>
      <c r="Y391" s="49"/>
      <c r="Z391" s="49"/>
    </row>
    <row r="392" spans="1:26" ht="14.25" customHeight="1">
      <c r="A392" s="49"/>
      <c r="B392" s="49"/>
      <c r="C392" s="202"/>
      <c r="D392" s="202"/>
      <c r="E392" s="202"/>
      <c r="F392" s="49"/>
      <c r="G392" s="49"/>
      <c r="H392" s="49"/>
      <c r="I392" s="49"/>
      <c r="J392" s="49"/>
      <c r="K392" s="49"/>
      <c r="L392" s="49"/>
      <c r="M392" s="49"/>
      <c r="N392" s="49"/>
      <c r="O392" s="49"/>
      <c r="P392" s="49"/>
      <c r="Q392" s="49"/>
      <c r="R392" s="49"/>
      <c r="S392" s="49"/>
      <c r="T392" s="49"/>
      <c r="U392" s="49"/>
      <c r="V392" s="49"/>
      <c r="W392" s="49"/>
      <c r="X392" s="49"/>
      <c r="Y392" s="49"/>
      <c r="Z392" s="49"/>
    </row>
    <row r="393" spans="1:26" ht="14.25" customHeight="1">
      <c r="A393" s="49"/>
      <c r="B393" s="49"/>
      <c r="C393" s="202"/>
      <c r="D393" s="202"/>
      <c r="E393" s="202"/>
      <c r="F393" s="49"/>
      <c r="G393" s="49"/>
      <c r="H393" s="49"/>
      <c r="I393" s="49"/>
      <c r="J393" s="49"/>
      <c r="K393" s="49"/>
      <c r="L393" s="49"/>
      <c r="M393" s="49"/>
      <c r="N393" s="49"/>
      <c r="O393" s="49"/>
      <c r="P393" s="49"/>
      <c r="Q393" s="49"/>
      <c r="R393" s="49"/>
      <c r="S393" s="49"/>
      <c r="T393" s="49"/>
      <c r="U393" s="49"/>
      <c r="V393" s="49"/>
      <c r="W393" s="49"/>
      <c r="X393" s="49"/>
      <c r="Y393" s="49"/>
      <c r="Z393" s="49"/>
    </row>
    <row r="394" spans="1:26" ht="14.25" customHeight="1">
      <c r="A394" s="49"/>
      <c r="B394" s="49"/>
      <c r="C394" s="202"/>
      <c r="D394" s="202"/>
      <c r="E394" s="202"/>
      <c r="F394" s="49"/>
      <c r="G394" s="49"/>
      <c r="H394" s="49"/>
      <c r="I394" s="49"/>
      <c r="J394" s="49"/>
      <c r="K394" s="49"/>
      <c r="L394" s="49"/>
      <c r="M394" s="49"/>
      <c r="N394" s="49"/>
      <c r="O394" s="49"/>
      <c r="P394" s="49"/>
      <c r="Q394" s="49"/>
      <c r="R394" s="49"/>
      <c r="S394" s="49"/>
      <c r="T394" s="49"/>
      <c r="U394" s="49"/>
      <c r="V394" s="49"/>
      <c r="W394" s="49"/>
      <c r="X394" s="49"/>
      <c r="Y394" s="49"/>
      <c r="Z394" s="49"/>
    </row>
    <row r="395" spans="1:26" ht="14.25" customHeight="1">
      <c r="A395" s="49"/>
      <c r="B395" s="49"/>
      <c r="C395" s="202"/>
      <c r="D395" s="202"/>
      <c r="E395" s="202"/>
      <c r="F395" s="49"/>
      <c r="G395" s="49"/>
      <c r="H395" s="49"/>
      <c r="I395" s="49"/>
      <c r="J395" s="49"/>
      <c r="K395" s="49"/>
      <c r="L395" s="49"/>
      <c r="M395" s="49"/>
      <c r="N395" s="49"/>
      <c r="O395" s="49"/>
      <c r="P395" s="49"/>
      <c r="Q395" s="49"/>
      <c r="R395" s="49"/>
      <c r="S395" s="49"/>
      <c r="T395" s="49"/>
      <c r="U395" s="49"/>
      <c r="V395" s="49"/>
      <c r="W395" s="49"/>
      <c r="X395" s="49"/>
      <c r="Y395" s="49"/>
      <c r="Z395" s="49"/>
    </row>
    <row r="396" spans="1:26" ht="14.25" customHeight="1">
      <c r="A396" s="49"/>
      <c r="B396" s="49"/>
      <c r="C396" s="202"/>
      <c r="D396" s="202"/>
      <c r="E396" s="202"/>
      <c r="F396" s="49"/>
      <c r="G396" s="49"/>
      <c r="H396" s="49"/>
      <c r="I396" s="49"/>
      <c r="J396" s="49"/>
      <c r="K396" s="49"/>
      <c r="L396" s="49"/>
      <c r="M396" s="49"/>
      <c r="N396" s="49"/>
      <c r="O396" s="49"/>
      <c r="P396" s="49"/>
      <c r="Q396" s="49"/>
      <c r="R396" s="49"/>
      <c r="S396" s="49"/>
      <c r="T396" s="49"/>
      <c r="U396" s="49"/>
      <c r="V396" s="49"/>
      <c r="W396" s="49"/>
      <c r="X396" s="49"/>
      <c r="Y396" s="49"/>
      <c r="Z396" s="49"/>
    </row>
    <row r="397" spans="1:26" ht="14.25" customHeight="1">
      <c r="A397" s="49"/>
      <c r="B397" s="49"/>
      <c r="C397" s="202"/>
      <c r="D397" s="202"/>
      <c r="E397" s="202"/>
      <c r="F397" s="49"/>
      <c r="G397" s="49"/>
      <c r="H397" s="49"/>
      <c r="I397" s="49"/>
      <c r="J397" s="49"/>
      <c r="K397" s="49"/>
      <c r="L397" s="49"/>
      <c r="M397" s="49"/>
      <c r="N397" s="49"/>
      <c r="O397" s="49"/>
      <c r="P397" s="49"/>
      <c r="Q397" s="49"/>
      <c r="R397" s="49"/>
      <c r="S397" s="49"/>
      <c r="T397" s="49"/>
      <c r="U397" s="49"/>
      <c r="V397" s="49"/>
      <c r="W397" s="49"/>
      <c r="X397" s="49"/>
      <c r="Y397" s="49"/>
      <c r="Z397" s="49"/>
    </row>
    <row r="398" spans="1:26" ht="14.25" customHeight="1">
      <c r="A398" s="49"/>
      <c r="B398" s="49"/>
      <c r="C398" s="202"/>
      <c r="D398" s="202"/>
      <c r="E398" s="202"/>
      <c r="F398" s="49"/>
      <c r="G398" s="49"/>
      <c r="H398" s="49"/>
      <c r="I398" s="49"/>
      <c r="J398" s="49"/>
      <c r="K398" s="49"/>
      <c r="L398" s="49"/>
      <c r="M398" s="49"/>
      <c r="N398" s="49"/>
      <c r="O398" s="49"/>
      <c r="P398" s="49"/>
      <c r="Q398" s="49"/>
      <c r="R398" s="49"/>
      <c r="S398" s="49"/>
      <c r="T398" s="49"/>
      <c r="U398" s="49"/>
      <c r="V398" s="49"/>
      <c r="W398" s="49"/>
      <c r="X398" s="49"/>
      <c r="Y398" s="49"/>
      <c r="Z398" s="49"/>
    </row>
    <row r="399" spans="1:26" ht="14.25" customHeight="1">
      <c r="A399" s="49"/>
      <c r="B399" s="49"/>
      <c r="C399" s="202"/>
      <c r="D399" s="202"/>
      <c r="E399" s="202"/>
      <c r="F399" s="49"/>
      <c r="G399" s="49"/>
      <c r="H399" s="49"/>
      <c r="I399" s="49"/>
      <c r="J399" s="49"/>
      <c r="K399" s="49"/>
      <c r="L399" s="49"/>
      <c r="M399" s="49"/>
      <c r="N399" s="49"/>
      <c r="O399" s="49"/>
      <c r="P399" s="49"/>
      <c r="Q399" s="49"/>
      <c r="R399" s="49"/>
      <c r="S399" s="49"/>
      <c r="T399" s="49"/>
      <c r="U399" s="49"/>
      <c r="V399" s="49"/>
      <c r="W399" s="49"/>
      <c r="X399" s="49"/>
      <c r="Y399" s="49"/>
      <c r="Z399" s="49"/>
    </row>
    <row r="400" spans="1:26" ht="14.25" customHeight="1">
      <c r="A400" s="49"/>
      <c r="B400" s="49"/>
      <c r="C400" s="202"/>
      <c r="D400" s="202"/>
      <c r="E400" s="202"/>
      <c r="F400" s="49"/>
      <c r="G400" s="49"/>
      <c r="H400" s="49"/>
      <c r="I400" s="49"/>
      <c r="J400" s="49"/>
      <c r="K400" s="49"/>
      <c r="L400" s="49"/>
      <c r="M400" s="49"/>
      <c r="N400" s="49"/>
      <c r="O400" s="49"/>
      <c r="P400" s="49"/>
      <c r="Q400" s="49"/>
      <c r="R400" s="49"/>
      <c r="S400" s="49"/>
      <c r="T400" s="49"/>
      <c r="U400" s="49"/>
      <c r="V400" s="49"/>
      <c r="W400" s="49"/>
      <c r="X400" s="49"/>
      <c r="Y400" s="49"/>
      <c r="Z400" s="49"/>
    </row>
    <row r="401" spans="1:26" ht="14.25" customHeight="1">
      <c r="A401" s="49"/>
      <c r="B401" s="49"/>
      <c r="C401" s="202"/>
      <c r="D401" s="202"/>
      <c r="E401" s="202"/>
      <c r="F401" s="49"/>
      <c r="G401" s="49"/>
      <c r="H401" s="49"/>
      <c r="I401" s="49"/>
      <c r="J401" s="49"/>
      <c r="K401" s="49"/>
      <c r="L401" s="49"/>
      <c r="M401" s="49"/>
      <c r="N401" s="49"/>
      <c r="O401" s="49"/>
      <c r="P401" s="49"/>
      <c r="Q401" s="49"/>
      <c r="R401" s="49"/>
      <c r="S401" s="49"/>
      <c r="T401" s="49"/>
      <c r="U401" s="49"/>
      <c r="V401" s="49"/>
      <c r="W401" s="49"/>
      <c r="X401" s="49"/>
      <c r="Y401" s="49"/>
      <c r="Z401" s="49"/>
    </row>
    <row r="402" spans="1:26" ht="14.25" customHeight="1">
      <c r="A402" s="49"/>
      <c r="B402" s="49"/>
      <c r="C402" s="202"/>
      <c r="D402" s="202"/>
      <c r="E402" s="202"/>
      <c r="F402" s="49"/>
      <c r="G402" s="49"/>
      <c r="H402" s="49"/>
      <c r="I402" s="49"/>
      <c r="J402" s="49"/>
      <c r="K402" s="49"/>
      <c r="L402" s="49"/>
      <c r="M402" s="49"/>
      <c r="N402" s="49"/>
      <c r="O402" s="49"/>
      <c r="P402" s="49"/>
      <c r="Q402" s="49"/>
      <c r="R402" s="49"/>
      <c r="S402" s="49"/>
      <c r="T402" s="49"/>
      <c r="U402" s="49"/>
      <c r="V402" s="49"/>
      <c r="W402" s="49"/>
      <c r="X402" s="49"/>
      <c r="Y402" s="49"/>
      <c r="Z402" s="49"/>
    </row>
    <row r="403" spans="1:26" ht="14.25" customHeight="1">
      <c r="A403" s="49"/>
      <c r="B403" s="49"/>
      <c r="C403" s="202"/>
      <c r="D403" s="202"/>
      <c r="E403" s="202"/>
      <c r="F403" s="49"/>
      <c r="G403" s="49"/>
      <c r="H403" s="49"/>
      <c r="I403" s="49"/>
      <c r="J403" s="49"/>
      <c r="K403" s="49"/>
      <c r="L403" s="49"/>
      <c r="M403" s="49"/>
      <c r="N403" s="49"/>
      <c r="O403" s="49"/>
      <c r="P403" s="49"/>
      <c r="Q403" s="49"/>
      <c r="R403" s="49"/>
      <c r="S403" s="49"/>
      <c r="T403" s="49"/>
      <c r="U403" s="49"/>
      <c r="V403" s="49"/>
      <c r="W403" s="49"/>
      <c r="X403" s="49"/>
      <c r="Y403" s="49"/>
      <c r="Z403" s="49"/>
    </row>
    <row r="404" spans="1:26" ht="14.25" customHeight="1">
      <c r="A404" s="49"/>
      <c r="B404" s="49"/>
      <c r="C404" s="202"/>
      <c r="D404" s="202"/>
      <c r="E404" s="202"/>
      <c r="F404" s="49"/>
      <c r="G404" s="49"/>
      <c r="H404" s="49"/>
      <c r="I404" s="49"/>
      <c r="J404" s="49"/>
      <c r="K404" s="49"/>
      <c r="L404" s="49"/>
      <c r="M404" s="49"/>
      <c r="N404" s="49"/>
      <c r="O404" s="49"/>
      <c r="P404" s="49"/>
      <c r="Q404" s="49"/>
      <c r="R404" s="49"/>
      <c r="S404" s="49"/>
      <c r="T404" s="49"/>
      <c r="U404" s="49"/>
      <c r="V404" s="49"/>
      <c r="W404" s="49"/>
      <c r="X404" s="49"/>
      <c r="Y404" s="49"/>
      <c r="Z404" s="49"/>
    </row>
    <row r="405" spans="1:26" ht="14.25" customHeight="1">
      <c r="A405" s="49"/>
      <c r="B405" s="49"/>
      <c r="C405" s="202"/>
      <c r="D405" s="202"/>
      <c r="E405" s="202"/>
      <c r="F405" s="49"/>
      <c r="G405" s="49"/>
      <c r="H405" s="49"/>
      <c r="I405" s="49"/>
      <c r="J405" s="49"/>
      <c r="K405" s="49"/>
      <c r="L405" s="49"/>
      <c r="M405" s="49"/>
      <c r="N405" s="49"/>
      <c r="O405" s="49"/>
      <c r="P405" s="49"/>
      <c r="Q405" s="49"/>
      <c r="R405" s="49"/>
      <c r="S405" s="49"/>
      <c r="T405" s="49"/>
      <c r="U405" s="49"/>
      <c r="V405" s="49"/>
      <c r="W405" s="49"/>
      <c r="X405" s="49"/>
      <c r="Y405" s="49"/>
      <c r="Z405" s="49"/>
    </row>
    <row r="406" spans="1:26" ht="14.25" customHeight="1">
      <c r="A406" s="49"/>
      <c r="B406" s="49"/>
      <c r="C406" s="202"/>
      <c r="D406" s="202"/>
      <c r="E406" s="202"/>
      <c r="F406" s="49"/>
      <c r="G406" s="49"/>
      <c r="H406" s="49"/>
      <c r="I406" s="49"/>
      <c r="J406" s="49"/>
      <c r="K406" s="49"/>
      <c r="L406" s="49"/>
      <c r="M406" s="49"/>
      <c r="N406" s="49"/>
      <c r="O406" s="49"/>
      <c r="P406" s="49"/>
      <c r="Q406" s="49"/>
      <c r="R406" s="49"/>
      <c r="S406" s="49"/>
      <c r="T406" s="49"/>
      <c r="U406" s="49"/>
      <c r="V406" s="49"/>
      <c r="W406" s="49"/>
      <c r="X406" s="49"/>
      <c r="Y406" s="49"/>
      <c r="Z406" s="49"/>
    </row>
    <row r="407" spans="1:26" ht="14.25" customHeight="1">
      <c r="A407" s="49"/>
      <c r="B407" s="49"/>
      <c r="C407" s="202"/>
      <c r="D407" s="202"/>
      <c r="E407" s="202"/>
      <c r="F407" s="49"/>
      <c r="G407" s="49"/>
      <c r="H407" s="49"/>
      <c r="I407" s="49"/>
      <c r="J407" s="49"/>
      <c r="K407" s="49"/>
      <c r="L407" s="49"/>
      <c r="M407" s="49"/>
      <c r="N407" s="49"/>
      <c r="O407" s="49"/>
      <c r="P407" s="49"/>
      <c r="Q407" s="49"/>
      <c r="R407" s="49"/>
      <c r="S407" s="49"/>
      <c r="T407" s="49"/>
      <c r="U407" s="49"/>
      <c r="V407" s="49"/>
      <c r="W407" s="49"/>
      <c r="X407" s="49"/>
      <c r="Y407" s="49"/>
      <c r="Z407" s="49"/>
    </row>
    <row r="408" spans="1:26" ht="14.25" customHeight="1">
      <c r="A408" s="49"/>
      <c r="B408" s="49"/>
      <c r="C408" s="202"/>
      <c r="D408" s="202"/>
      <c r="E408" s="202"/>
      <c r="F408" s="49"/>
      <c r="G408" s="49"/>
      <c r="H408" s="49"/>
      <c r="I408" s="49"/>
      <c r="J408" s="49"/>
      <c r="K408" s="49"/>
      <c r="L408" s="49"/>
      <c r="M408" s="49"/>
      <c r="N408" s="49"/>
      <c r="O408" s="49"/>
      <c r="P408" s="49"/>
      <c r="Q408" s="49"/>
      <c r="R408" s="49"/>
      <c r="S408" s="49"/>
      <c r="T408" s="49"/>
      <c r="U408" s="49"/>
      <c r="V408" s="49"/>
      <c r="W408" s="49"/>
      <c r="X408" s="49"/>
      <c r="Y408" s="49"/>
      <c r="Z408" s="49"/>
    </row>
    <row r="409" spans="1:26" ht="14.25" customHeight="1">
      <c r="A409" s="49"/>
      <c r="B409" s="49"/>
      <c r="C409" s="202"/>
      <c r="D409" s="202"/>
      <c r="E409" s="202"/>
      <c r="F409" s="49"/>
      <c r="G409" s="49"/>
      <c r="H409" s="49"/>
      <c r="I409" s="49"/>
      <c r="J409" s="49"/>
      <c r="K409" s="49"/>
      <c r="L409" s="49"/>
      <c r="M409" s="49"/>
      <c r="N409" s="49"/>
      <c r="O409" s="49"/>
      <c r="P409" s="49"/>
      <c r="Q409" s="49"/>
      <c r="R409" s="49"/>
      <c r="S409" s="49"/>
      <c r="T409" s="49"/>
      <c r="U409" s="49"/>
      <c r="V409" s="49"/>
      <c r="W409" s="49"/>
      <c r="X409" s="49"/>
      <c r="Y409" s="49"/>
      <c r="Z409" s="49"/>
    </row>
    <row r="410" spans="1:26" ht="14.25" customHeight="1">
      <c r="A410" s="49"/>
      <c r="B410" s="49"/>
      <c r="C410" s="202"/>
      <c r="D410" s="202"/>
      <c r="E410" s="202"/>
      <c r="F410" s="49"/>
      <c r="G410" s="49"/>
      <c r="H410" s="49"/>
      <c r="I410" s="49"/>
      <c r="J410" s="49"/>
      <c r="K410" s="49"/>
      <c r="L410" s="49"/>
      <c r="M410" s="49"/>
      <c r="N410" s="49"/>
      <c r="O410" s="49"/>
      <c r="P410" s="49"/>
      <c r="Q410" s="49"/>
      <c r="R410" s="49"/>
      <c r="S410" s="49"/>
      <c r="T410" s="49"/>
      <c r="U410" s="49"/>
      <c r="V410" s="49"/>
      <c r="W410" s="49"/>
      <c r="X410" s="49"/>
      <c r="Y410" s="49"/>
      <c r="Z410" s="49"/>
    </row>
    <row r="411" spans="1:26" ht="14.25" customHeight="1">
      <c r="A411" s="49"/>
      <c r="B411" s="49"/>
      <c r="C411" s="202"/>
      <c r="D411" s="202"/>
      <c r="E411" s="202"/>
      <c r="F411" s="49"/>
      <c r="G411" s="49"/>
      <c r="H411" s="49"/>
      <c r="I411" s="49"/>
      <c r="J411" s="49"/>
      <c r="K411" s="49"/>
      <c r="L411" s="49"/>
      <c r="M411" s="49"/>
      <c r="N411" s="49"/>
      <c r="O411" s="49"/>
      <c r="P411" s="49"/>
      <c r="Q411" s="49"/>
      <c r="R411" s="49"/>
      <c r="S411" s="49"/>
      <c r="T411" s="49"/>
      <c r="U411" s="49"/>
      <c r="V411" s="49"/>
      <c r="W411" s="49"/>
      <c r="X411" s="49"/>
      <c r="Y411" s="49"/>
      <c r="Z411" s="49"/>
    </row>
    <row r="412" spans="1:26" ht="14.25" customHeight="1">
      <c r="A412" s="49"/>
      <c r="B412" s="49"/>
      <c r="C412" s="202"/>
      <c r="D412" s="202"/>
      <c r="E412" s="202"/>
      <c r="F412" s="49"/>
      <c r="G412" s="49"/>
      <c r="H412" s="49"/>
      <c r="I412" s="49"/>
      <c r="J412" s="49"/>
      <c r="K412" s="49"/>
      <c r="L412" s="49"/>
      <c r="M412" s="49"/>
      <c r="N412" s="49"/>
      <c r="O412" s="49"/>
      <c r="P412" s="49"/>
      <c r="Q412" s="49"/>
      <c r="R412" s="49"/>
      <c r="S412" s="49"/>
      <c r="T412" s="49"/>
      <c r="U412" s="49"/>
      <c r="V412" s="49"/>
      <c r="W412" s="49"/>
      <c r="X412" s="49"/>
      <c r="Y412" s="49"/>
      <c r="Z412" s="49"/>
    </row>
    <row r="413" spans="1:26" ht="14.25" customHeight="1">
      <c r="A413" s="49"/>
      <c r="B413" s="49"/>
      <c r="C413" s="202"/>
      <c r="D413" s="202"/>
      <c r="E413" s="202"/>
      <c r="F413" s="49"/>
      <c r="G413" s="49"/>
      <c r="H413" s="49"/>
      <c r="I413" s="49"/>
      <c r="J413" s="49"/>
      <c r="K413" s="49"/>
      <c r="L413" s="49"/>
      <c r="M413" s="49"/>
      <c r="N413" s="49"/>
      <c r="O413" s="49"/>
      <c r="P413" s="49"/>
      <c r="Q413" s="49"/>
      <c r="R413" s="49"/>
      <c r="S413" s="49"/>
      <c r="T413" s="49"/>
      <c r="U413" s="49"/>
      <c r="V413" s="49"/>
      <c r="W413" s="49"/>
      <c r="X413" s="49"/>
      <c r="Y413" s="49"/>
      <c r="Z413" s="49"/>
    </row>
    <row r="414" spans="1:26" ht="14.25" customHeight="1">
      <c r="A414" s="49"/>
      <c r="B414" s="49"/>
      <c r="C414" s="202"/>
      <c r="D414" s="202"/>
      <c r="E414" s="202"/>
      <c r="F414" s="49"/>
      <c r="G414" s="49"/>
      <c r="H414" s="49"/>
      <c r="I414" s="49"/>
      <c r="J414" s="49"/>
      <c r="K414" s="49"/>
      <c r="L414" s="49"/>
      <c r="M414" s="49"/>
      <c r="N414" s="49"/>
      <c r="O414" s="49"/>
      <c r="P414" s="49"/>
      <c r="Q414" s="49"/>
      <c r="R414" s="49"/>
      <c r="S414" s="49"/>
      <c r="T414" s="49"/>
      <c r="U414" s="49"/>
      <c r="V414" s="49"/>
      <c r="W414" s="49"/>
      <c r="X414" s="49"/>
      <c r="Y414" s="49"/>
      <c r="Z414" s="49"/>
    </row>
    <row r="415" spans="1:26" ht="14.25" customHeight="1">
      <c r="A415" s="49"/>
      <c r="B415" s="49"/>
      <c r="C415" s="202"/>
      <c r="D415" s="202"/>
      <c r="E415" s="202"/>
      <c r="F415" s="49"/>
      <c r="G415" s="49"/>
      <c r="H415" s="49"/>
      <c r="I415" s="49"/>
      <c r="J415" s="49"/>
      <c r="K415" s="49"/>
      <c r="L415" s="49"/>
      <c r="M415" s="49"/>
      <c r="N415" s="49"/>
      <c r="O415" s="49"/>
      <c r="P415" s="49"/>
      <c r="Q415" s="49"/>
      <c r="R415" s="49"/>
      <c r="S415" s="49"/>
      <c r="T415" s="49"/>
      <c r="U415" s="49"/>
      <c r="V415" s="49"/>
      <c r="W415" s="49"/>
      <c r="X415" s="49"/>
      <c r="Y415" s="49"/>
      <c r="Z415" s="49"/>
    </row>
    <row r="416" spans="1:26" ht="14.25" customHeight="1">
      <c r="A416" s="49"/>
      <c r="B416" s="49"/>
      <c r="C416" s="202"/>
      <c r="D416" s="202"/>
      <c r="E416" s="202"/>
      <c r="F416" s="49"/>
      <c r="G416" s="49"/>
      <c r="H416" s="49"/>
      <c r="I416" s="49"/>
      <c r="J416" s="49"/>
      <c r="K416" s="49"/>
      <c r="L416" s="49"/>
      <c r="M416" s="49"/>
      <c r="N416" s="49"/>
      <c r="O416" s="49"/>
      <c r="P416" s="49"/>
      <c r="Q416" s="49"/>
      <c r="R416" s="49"/>
      <c r="S416" s="49"/>
      <c r="T416" s="49"/>
      <c r="U416" s="49"/>
      <c r="V416" s="49"/>
      <c r="W416" s="49"/>
      <c r="X416" s="49"/>
      <c r="Y416" s="49"/>
      <c r="Z416" s="49"/>
    </row>
    <row r="417" spans="1:26" ht="14.25" customHeight="1">
      <c r="A417" s="49"/>
      <c r="B417" s="49"/>
      <c r="C417" s="202"/>
      <c r="D417" s="202"/>
      <c r="E417" s="202"/>
      <c r="F417" s="49"/>
      <c r="G417" s="49"/>
      <c r="H417" s="49"/>
      <c r="I417" s="49"/>
      <c r="J417" s="49"/>
      <c r="K417" s="49"/>
      <c r="L417" s="49"/>
      <c r="M417" s="49"/>
      <c r="N417" s="49"/>
      <c r="O417" s="49"/>
      <c r="P417" s="49"/>
      <c r="Q417" s="49"/>
      <c r="R417" s="49"/>
      <c r="S417" s="49"/>
      <c r="T417" s="49"/>
      <c r="U417" s="49"/>
      <c r="V417" s="49"/>
      <c r="W417" s="49"/>
      <c r="X417" s="49"/>
      <c r="Y417" s="49"/>
      <c r="Z417" s="49"/>
    </row>
    <row r="418" spans="1:26" ht="14.25" customHeight="1">
      <c r="A418" s="49"/>
      <c r="B418" s="49"/>
      <c r="C418" s="202"/>
      <c r="D418" s="202"/>
      <c r="E418" s="202"/>
      <c r="F418" s="49"/>
      <c r="G418" s="49"/>
      <c r="H418" s="49"/>
      <c r="I418" s="49"/>
      <c r="J418" s="49"/>
      <c r="K418" s="49"/>
      <c r="L418" s="49"/>
      <c r="M418" s="49"/>
      <c r="N418" s="49"/>
      <c r="O418" s="49"/>
      <c r="P418" s="49"/>
      <c r="Q418" s="49"/>
      <c r="R418" s="49"/>
      <c r="S418" s="49"/>
      <c r="T418" s="49"/>
      <c r="U418" s="49"/>
      <c r="V418" s="49"/>
      <c r="W418" s="49"/>
      <c r="X418" s="49"/>
      <c r="Y418" s="49"/>
      <c r="Z418" s="49"/>
    </row>
    <row r="419" spans="1:26" ht="14.25" customHeight="1">
      <c r="A419" s="49"/>
      <c r="B419" s="49"/>
      <c r="C419" s="202"/>
      <c r="D419" s="202"/>
      <c r="E419" s="202"/>
      <c r="F419" s="49"/>
      <c r="G419" s="49"/>
      <c r="H419" s="49"/>
      <c r="I419" s="49"/>
      <c r="J419" s="49"/>
      <c r="K419" s="49"/>
      <c r="L419" s="49"/>
      <c r="M419" s="49"/>
      <c r="N419" s="49"/>
      <c r="O419" s="49"/>
      <c r="P419" s="49"/>
      <c r="Q419" s="49"/>
      <c r="R419" s="49"/>
      <c r="S419" s="49"/>
      <c r="T419" s="49"/>
      <c r="U419" s="49"/>
      <c r="V419" s="49"/>
      <c r="W419" s="49"/>
      <c r="X419" s="49"/>
      <c r="Y419" s="49"/>
      <c r="Z419" s="49"/>
    </row>
    <row r="420" spans="1:26" ht="14.25" customHeight="1">
      <c r="A420" s="49"/>
      <c r="B420" s="49"/>
      <c r="C420" s="202"/>
      <c r="D420" s="202"/>
      <c r="E420" s="202"/>
      <c r="F420" s="49"/>
      <c r="G420" s="49"/>
      <c r="H420" s="49"/>
      <c r="I420" s="49"/>
      <c r="J420" s="49"/>
      <c r="K420" s="49"/>
      <c r="L420" s="49"/>
      <c r="M420" s="49"/>
      <c r="N420" s="49"/>
      <c r="O420" s="49"/>
      <c r="P420" s="49"/>
      <c r="Q420" s="49"/>
      <c r="R420" s="49"/>
      <c r="S420" s="49"/>
      <c r="T420" s="49"/>
      <c r="U420" s="49"/>
      <c r="V420" s="49"/>
      <c r="W420" s="49"/>
      <c r="X420" s="49"/>
      <c r="Y420" s="49"/>
      <c r="Z420" s="49"/>
    </row>
    <row r="421" spans="1:26" ht="14.25" customHeight="1">
      <c r="A421" s="49"/>
      <c r="B421" s="49"/>
      <c r="C421" s="202"/>
      <c r="D421" s="202"/>
      <c r="E421" s="202"/>
      <c r="F421" s="49"/>
      <c r="G421" s="49"/>
      <c r="H421" s="49"/>
      <c r="I421" s="49"/>
      <c r="J421" s="49"/>
      <c r="K421" s="49"/>
      <c r="L421" s="49"/>
      <c r="M421" s="49"/>
      <c r="N421" s="49"/>
      <c r="O421" s="49"/>
      <c r="P421" s="49"/>
      <c r="Q421" s="49"/>
      <c r="R421" s="49"/>
      <c r="S421" s="49"/>
      <c r="T421" s="49"/>
      <c r="U421" s="49"/>
      <c r="V421" s="49"/>
      <c r="W421" s="49"/>
      <c r="X421" s="49"/>
      <c r="Y421" s="49"/>
      <c r="Z421" s="49"/>
    </row>
    <row r="422" spans="1:26" ht="14.25" customHeight="1">
      <c r="A422" s="49"/>
      <c r="B422" s="49"/>
      <c r="C422" s="202"/>
      <c r="D422" s="202"/>
      <c r="E422" s="202"/>
      <c r="F422" s="49"/>
      <c r="G422" s="49"/>
      <c r="H422" s="49"/>
      <c r="I422" s="49"/>
      <c r="J422" s="49"/>
      <c r="K422" s="49"/>
      <c r="L422" s="49"/>
      <c r="M422" s="49"/>
      <c r="N422" s="49"/>
      <c r="O422" s="49"/>
      <c r="P422" s="49"/>
      <c r="Q422" s="49"/>
      <c r="R422" s="49"/>
      <c r="S422" s="49"/>
      <c r="T422" s="49"/>
      <c r="U422" s="49"/>
      <c r="V422" s="49"/>
      <c r="W422" s="49"/>
      <c r="X422" s="49"/>
      <c r="Y422" s="49"/>
      <c r="Z422" s="49"/>
    </row>
    <row r="423" spans="1:26" ht="14.25" customHeight="1">
      <c r="A423" s="49"/>
      <c r="B423" s="49"/>
      <c r="C423" s="202"/>
      <c r="D423" s="202"/>
      <c r="E423" s="202"/>
      <c r="F423" s="49"/>
      <c r="G423" s="49"/>
      <c r="H423" s="49"/>
      <c r="I423" s="49"/>
      <c r="J423" s="49"/>
      <c r="K423" s="49"/>
      <c r="L423" s="49"/>
      <c r="M423" s="49"/>
      <c r="N423" s="49"/>
      <c r="O423" s="49"/>
      <c r="P423" s="49"/>
      <c r="Q423" s="49"/>
      <c r="R423" s="49"/>
      <c r="S423" s="49"/>
      <c r="T423" s="49"/>
      <c r="U423" s="49"/>
      <c r="V423" s="49"/>
      <c r="W423" s="49"/>
      <c r="X423" s="49"/>
      <c r="Y423" s="49"/>
      <c r="Z423" s="49"/>
    </row>
    <row r="424" spans="1:26" ht="14.25" customHeight="1">
      <c r="A424" s="49"/>
      <c r="B424" s="49"/>
      <c r="C424" s="202"/>
      <c r="D424" s="202"/>
      <c r="E424" s="202"/>
      <c r="F424" s="49"/>
      <c r="G424" s="49"/>
      <c r="H424" s="49"/>
      <c r="I424" s="49"/>
      <c r="J424" s="49"/>
      <c r="K424" s="49"/>
      <c r="L424" s="49"/>
      <c r="M424" s="49"/>
      <c r="N424" s="49"/>
      <c r="O424" s="49"/>
      <c r="P424" s="49"/>
      <c r="Q424" s="49"/>
      <c r="R424" s="49"/>
      <c r="S424" s="49"/>
      <c r="T424" s="49"/>
      <c r="U424" s="49"/>
      <c r="V424" s="49"/>
      <c r="W424" s="49"/>
      <c r="X424" s="49"/>
      <c r="Y424" s="49"/>
      <c r="Z424" s="49"/>
    </row>
    <row r="425" spans="1:26" ht="14.25" customHeight="1">
      <c r="A425" s="49"/>
      <c r="B425" s="49"/>
      <c r="C425" s="202"/>
      <c r="D425" s="202"/>
      <c r="E425" s="202"/>
      <c r="F425" s="49"/>
      <c r="G425" s="49"/>
      <c r="H425" s="49"/>
      <c r="I425" s="49"/>
      <c r="J425" s="49"/>
      <c r="K425" s="49"/>
      <c r="L425" s="49"/>
      <c r="M425" s="49"/>
      <c r="N425" s="49"/>
      <c r="O425" s="49"/>
      <c r="P425" s="49"/>
      <c r="Q425" s="49"/>
      <c r="R425" s="49"/>
      <c r="S425" s="49"/>
      <c r="T425" s="49"/>
      <c r="U425" s="49"/>
      <c r="V425" s="49"/>
      <c r="W425" s="49"/>
      <c r="X425" s="49"/>
      <c r="Y425" s="49"/>
      <c r="Z425" s="49"/>
    </row>
    <row r="426" spans="1:26" ht="14.25" customHeight="1">
      <c r="A426" s="49"/>
      <c r="B426" s="49"/>
      <c r="C426" s="202"/>
      <c r="D426" s="202"/>
      <c r="E426" s="202"/>
      <c r="F426" s="49"/>
      <c r="G426" s="49"/>
      <c r="H426" s="49"/>
      <c r="I426" s="49"/>
      <c r="J426" s="49"/>
      <c r="K426" s="49"/>
      <c r="L426" s="49"/>
      <c r="M426" s="49"/>
      <c r="N426" s="49"/>
      <c r="O426" s="49"/>
      <c r="P426" s="49"/>
      <c r="Q426" s="49"/>
      <c r="R426" s="49"/>
      <c r="S426" s="49"/>
      <c r="T426" s="49"/>
      <c r="U426" s="49"/>
      <c r="V426" s="49"/>
      <c r="W426" s="49"/>
      <c r="X426" s="49"/>
      <c r="Y426" s="49"/>
      <c r="Z426" s="49"/>
    </row>
    <row r="427" spans="1:26" ht="14.25" customHeight="1">
      <c r="A427" s="49"/>
      <c r="B427" s="49"/>
      <c r="C427" s="202"/>
      <c r="D427" s="202"/>
      <c r="E427" s="202"/>
      <c r="F427" s="49"/>
      <c r="G427" s="49"/>
      <c r="H427" s="49"/>
      <c r="I427" s="49"/>
      <c r="J427" s="49"/>
      <c r="K427" s="49"/>
      <c r="L427" s="49"/>
      <c r="M427" s="49"/>
      <c r="N427" s="49"/>
      <c r="O427" s="49"/>
      <c r="P427" s="49"/>
      <c r="Q427" s="49"/>
      <c r="R427" s="49"/>
      <c r="S427" s="49"/>
      <c r="T427" s="49"/>
      <c r="U427" s="49"/>
      <c r="V427" s="49"/>
      <c r="W427" s="49"/>
      <c r="X427" s="49"/>
      <c r="Y427" s="49"/>
      <c r="Z427" s="49"/>
    </row>
    <row r="428" spans="1:26" ht="14.25" customHeight="1">
      <c r="A428" s="49"/>
      <c r="B428" s="49"/>
      <c r="C428" s="202"/>
      <c r="D428" s="202"/>
      <c r="E428" s="202"/>
      <c r="F428" s="49"/>
      <c r="G428" s="49"/>
      <c r="H428" s="49"/>
      <c r="I428" s="49"/>
      <c r="J428" s="49"/>
      <c r="K428" s="49"/>
      <c r="L428" s="49"/>
      <c r="M428" s="49"/>
      <c r="N428" s="49"/>
      <c r="O428" s="49"/>
      <c r="P428" s="49"/>
      <c r="Q428" s="49"/>
      <c r="R428" s="49"/>
      <c r="S428" s="49"/>
      <c r="T428" s="49"/>
      <c r="U428" s="49"/>
      <c r="V428" s="49"/>
      <c r="W428" s="49"/>
      <c r="X428" s="49"/>
      <c r="Y428" s="49"/>
      <c r="Z428" s="49"/>
    </row>
    <row r="429" spans="1:26" ht="14.25" customHeight="1">
      <c r="A429" s="49"/>
      <c r="B429" s="49"/>
      <c r="C429" s="202"/>
      <c r="D429" s="202"/>
      <c r="E429" s="202"/>
      <c r="F429" s="49"/>
      <c r="G429" s="49"/>
      <c r="H429" s="49"/>
      <c r="I429" s="49"/>
      <c r="J429" s="49"/>
      <c r="K429" s="49"/>
      <c r="L429" s="49"/>
      <c r="M429" s="49"/>
      <c r="N429" s="49"/>
      <c r="O429" s="49"/>
      <c r="P429" s="49"/>
      <c r="Q429" s="49"/>
      <c r="R429" s="49"/>
      <c r="S429" s="49"/>
      <c r="T429" s="49"/>
      <c r="U429" s="49"/>
      <c r="V429" s="49"/>
      <c r="W429" s="49"/>
      <c r="X429" s="49"/>
      <c r="Y429" s="49"/>
      <c r="Z429" s="49"/>
    </row>
    <row r="430" spans="1:26" ht="14.25" customHeight="1">
      <c r="A430" s="49"/>
      <c r="B430" s="49"/>
      <c r="C430" s="202"/>
      <c r="D430" s="202"/>
      <c r="E430" s="202"/>
      <c r="F430" s="49"/>
      <c r="G430" s="49"/>
      <c r="H430" s="49"/>
      <c r="I430" s="49"/>
      <c r="J430" s="49"/>
      <c r="K430" s="49"/>
      <c r="L430" s="49"/>
      <c r="M430" s="49"/>
      <c r="N430" s="49"/>
      <c r="O430" s="49"/>
      <c r="P430" s="49"/>
      <c r="Q430" s="49"/>
      <c r="R430" s="49"/>
      <c r="S430" s="49"/>
      <c r="T430" s="49"/>
      <c r="U430" s="49"/>
      <c r="V430" s="49"/>
      <c r="W430" s="49"/>
      <c r="X430" s="49"/>
      <c r="Y430" s="49"/>
      <c r="Z430" s="49"/>
    </row>
    <row r="431" spans="1:26" ht="14.25" customHeight="1">
      <c r="A431" s="49"/>
      <c r="B431" s="49"/>
      <c r="C431" s="202"/>
      <c r="D431" s="202"/>
      <c r="E431" s="202"/>
      <c r="F431" s="49"/>
      <c r="G431" s="49"/>
      <c r="H431" s="49"/>
      <c r="I431" s="49"/>
      <c r="J431" s="49"/>
      <c r="K431" s="49"/>
      <c r="L431" s="49"/>
      <c r="M431" s="49"/>
      <c r="N431" s="49"/>
      <c r="O431" s="49"/>
      <c r="P431" s="49"/>
      <c r="Q431" s="49"/>
      <c r="R431" s="49"/>
      <c r="S431" s="49"/>
      <c r="T431" s="49"/>
      <c r="U431" s="49"/>
      <c r="V431" s="49"/>
      <c r="W431" s="49"/>
      <c r="X431" s="49"/>
      <c r="Y431" s="49"/>
      <c r="Z431" s="49"/>
    </row>
    <row r="432" spans="1:26" ht="14.25" customHeight="1">
      <c r="A432" s="49"/>
      <c r="B432" s="49"/>
      <c r="C432" s="202"/>
      <c r="D432" s="202"/>
      <c r="E432" s="202"/>
      <c r="F432" s="49"/>
      <c r="G432" s="49"/>
      <c r="H432" s="49"/>
      <c r="I432" s="49"/>
      <c r="J432" s="49"/>
      <c r="K432" s="49"/>
      <c r="L432" s="49"/>
      <c r="M432" s="49"/>
      <c r="N432" s="49"/>
      <c r="O432" s="49"/>
      <c r="P432" s="49"/>
      <c r="Q432" s="49"/>
      <c r="R432" s="49"/>
      <c r="S432" s="49"/>
      <c r="T432" s="49"/>
      <c r="U432" s="49"/>
      <c r="V432" s="49"/>
      <c r="W432" s="49"/>
      <c r="X432" s="49"/>
      <c r="Y432" s="49"/>
      <c r="Z432" s="49"/>
    </row>
    <row r="433" spans="1:26" ht="14.25" customHeight="1">
      <c r="A433" s="49"/>
      <c r="B433" s="49"/>
      <c r="C433" s="202"/>
      <c r="D433" s="202"/>
      <c r="E433" s="202"/>
      <c r="F433" s="49"/>
      <c r="G433" s="49"/>
      <c r="H433" s="49"/>
      <c r="I433" s="49"/>
      <c r="J433" s="49"/>
      <c r="K433" s="49"/>
      <c r="L433" s="49"/>
      <c r="M433" s="49"/>
      <c r="N433" s="49"/>
      <c r="O433" s="49"/>
      <c r="P433" s="49"/>
      <c r="Q433" s="49"/>
      <c r="R433" s="49"/>
      <c r="S433" s="49"/>
      <c r="T433" s="49"/>
      <c r="U433" s="49"/>
      <c r="V433" s="49"/>
      <c r="W433" s="49"/>
      <c r="X433" s="49"/>
      <c r="Y433" s="49"/>
      <c r="Z433" s="49"/>
    </row>
    <row r="434" spans="1:26" ht="14.25" customHeight="1">
      <c r="A434" s="49"/>
      <c r="B434" s="49"/>
      <c r="C434" s="202"/>
      <c r="D434" s="202"/>
      <c r="E434" s="202"/>
      <c r="F434" s="49"/>
      <c r="G434" s="49"/>
      <c r="H434" s="49"/>
      <c r="I434" s="49"/>
      <c r="J434" s="49"/>
      <c r="K434" s="49"/>
      <c r="L434" s="49"/>
      <c r="M434" s="49"/>
      <c r="N434" s="49"/>
      <c r="O434" s="49"/>
      <c r="P434" s="49"/>
      <c r="Q434" s="49"/>
      <c r="R434" s="49"/>
      <c r="S434" s="49"/>
      <c r="T434" s="49"/>
      <c r="U434" s="49"/>
      <c r="V434" s="49"/>
      <c r="W434" s="49"/>
      <c r="X434" s="49"/>
      <c r="Y434" s="49"/>
      <c r="Z434" s="49"/>
    </row>
    <row r="435" spans="1:26" ht="14.25" customHeight="1">
      <c r="A435" s="49"/>
      <c r="B435" s="49"/>
      <c r="C435" s="202"/>
      <c r="D435" s="202"/>
      <c r="E435" s="202"/>
      <c r="F435" s="49"/>
      <c r="G435" s="49"/>
      <c r="H435" s="49"/>
      <c r="I435" s="49"/>
      <c r="J435" s="49"/>
      <c r="K435" s="49"/>
      <c r="L435" s="49"/>
      <c r="M435" s="49"/>
      <c r="N435" s="49"/>
      <c r="O435" s="49"/>
      <c r="P435" s="49"/>
      <c r="Q435" s="49"/>
      <c r="R435" s="49"/>
      <c r="S435" s="49"/>
      <c r="T435" s="49"/>
      <c r="U435" s="49"/>
      <c r="V435" s="49"/>
      <c r="W435" s="49"/>
      <c r="X435" s="49"/>
      <c r="Y435" s="49"/>
      <c r="Z435" s="49"/>
    </row>
    <row r="436" spans="1:26" ht="14.25" customHeight="1">
      <c r="A436" s="49"/>
      <c r="B436" s="49"/>
      <c r="C436" s="202"/>
      <c r="D436" s="202"/>
      <c r="E436" s="202"/>
      <c r="F436" s="49"/>
      <c r="G436" s="49"/>
      <c r="H436" s="49"/>
      <c r="I436" s="49"/>
      <c r="J436" s="49"/>
      <c r="K436" s="49"/>
      <c r="L436" s="49"/>
      <c r="M436" s="49"/>
      <c r="N436" s="49"/>
      <c r="O436" s="49"/>
      <c r="P436" s="49"/>
      <c r="Q436" s="49"/>
      <c r="R436" s="49"/>
      <c r="S436" s="49"/>
      <c r="T436" s="49"/>
      <c r="U436" s="49"/>
      <c r="V436" s="49"/>
      <c r="W436" s="49"/>
      <c r="X436" s="49"/>
      <c r="Y436" s="49"/>
      <c r="Z436" s="49"/>
    </row>
    <row r="437" spans="1:26" ht="14.25" customHeight="1">
      <c r="A437" s="49"/>
      <c r="B437" s="49"/>
      <c r="C437" s="202"/>
      <c r="D437" s="202"/>
      <c r="E437" s="202"/>
      <c r="F437" s="49"/>
      <c r="G437" s="49"/>
      <c r="H437" s="49"/>
      <c r="I437" s="49"/>
      <c r="J437" s="49"/>
      <c r="K437" s="49"/>
      <c r="L437" s="49"/>
      <c r="M437" s="49"/>
      <c r="N437" s="49"/>
      <c r="O437" s="49"/>
      <c r="P437" s="49"/>
      <c r="Q437" s="49"/>
      <c r="R437" s="49"/>
      <c r="S437" s="49"/>
      <c r="T437" s="49"/>
      <c r="U437" s="49"/>
      <c r="V437" s="49"/>
      <c r="W437" s="49"/>
      <c r="X437" s="49"/>
      <c r="Y437" s="49"/>
      <c r="Z437" s="49"/>
    </row>
    <row r="438" spans="1:26" ht="14.25" customHeight="1">
      <c r="A438" s="49"/>
      <c r="B438" s="49"/>
      <c r="C438" s="202"/>
      <c r="D438" s="202"/>
      <c r="E438" s="202"/>
      <c r="F438" s="49"/>
      <c r="G438" s="49"/>
      <c r="H438" s="49"/>
      <c r="I438" s="49"/>
      <c r="J438" s="49"/>
      <c r="K438" s="49"/>
      <c r="L438" s="49"/>
      <c r="M438" s="49"/>
      <c r="N438" s="49"/>
      <c r="O438" s="49"/>
      <c r="P438" s="49"/>
      <c r="Q438" s="49"/>
      <c r="R438" s="49"/>
      <c r="S438" s="49"/>
      <c r="T438" s="49"/>
      <c r="U438" s="49"/>
      <c r="V438" s="49"/>
      <c r="W438" s="49"/>
      <c r="X438" s="49"/>
      <c r="Y438" s="49"/>
      <c r="Z438" s="49"/>
    </row>
    <row r="439" spans="1:26" ht="14.25" customHeight="1">
      <c r="A439" s="49"/>
      <c r="B439" s="49"/>
      <c r="C439" s="202"/>
      <c r="D439" s="202"/>
      <c r="E439" s="202"/>
      <c r="F439" s="49"/>
      <c r="G439" s="49"/>
      <c r="H439" s="49"/>
      <c r="I439" s="49"/>
      <c r="J439" s="49"/>
      <c r="K439" s="49"/>
      <c r="L439" s="49"/>
      <c r="M439" s="49"/>
      <c r="N439" s="49"/>
      <c r="O439" s="49"/>
      <c r="P439" s="49"/>
      <c r="Q439" s="49"/>
      <c r="R439" s="49"/>
      <c r="S439" s="49"/>
      <c r="T439" s="49"/>
      <c r="U439" s="49"/>
      <c r="V439" s="49"/>
      <c r="W439" s="49"/>
      <c r="X439" s="49"/>
      <c r="Y439" s="49"/>
      <c r="Z439" s="49"/>
    </row>
    <row r="440" spans="1:26" ht="14.25" customHeight="1">
      <c r="A440" s="49"/>
      <c r="B440" s="49"/>
      <c r="C440" s="202"/>
      <c r="D440" s="202"/>
      <c r="E440" s="202"/>
      <c r="F440" s="49"/>
      <c r="G440" s="49"/>
      <c r="H440" s="49"/>
      <c r="I440" s="49"/>
      <c r="J440" s="49"/>
      <c r="K440" s="49"/>
      <c r="L440" s="49"/>
      <c r="M440" s="49"/>
      <c r="N440" s="49"/>
      <c r="O440" s="49"/>
      <c r="P440" s="49"/>
      <c r="Q440" s="49"/>
      <c r="R440" s="49"/>
      <c r="S440" s="49"/>
      <c r="T440" s="49"/>
      <c r="U440" s="49"/>
      <c r="V440" s="49"/>
      <c r="W440" s="49"/>
      <c r="X440" s="49"/>
      <c r="Y440" s="49"/>
      <c r="Z440" s="49"/>
    </row>
    <row r="441" spans="1:26" ht="14.25" customHeight="1">
      <c r="A441" s="49"/>
      <c r="B441" s="49"/>
      <c r="C441" s="202"/>
      <c r="D441" s="202"/>
      <c r="E441" s="202"/>
      <c r="F441" s="49"/>
      <c r="G441" s="49"/>
      <c r="H441" s="49"/>
      <c r="I441" s="49"/>
      <c r="J441" s="49"/>
      <c r="K441" s="49"/>
      <c r="L441" s="49"/>
      <c r="M441" s="49"/>
      <c r="N441" s="49"/>
      <c r="O441" s="49"/>
      <c r="P441" s="49"/>
      <c r="Q441" s="49"/>
      <c r="R441" s="49"/>
      <c r="S441" s="49"/>
      <c r="T441" s="49"/>
      <c r="U441" s="49"/>
      <c r="V441" s="49"/>
      <c r="W441" s="49"/>
      <c r="X441" s="49"/>
      <c r="Y441" s="49"/>
      <c r="Z441" s="49"/>
    </row>
    <row r="442" spans="1:26" ht="14.25" customHeight="1">
      <c r="A442" s="49"/>
      <c r="B442" s="49"/>
      <c r="C442" s="202"/>
      <c r="D442" s="202"/>
      <c r="E442" s="202"/>
      <c r="F442" s="49"/>
      <c r="G442" s="49"/>
      <c r="H442" s="49"/>
      <c r="I442" s="49"/>
      <c r="J442" s="49"/>
      <c r="K442" s="49"/>
      <c r="L442" s="49"/>
      <c r="M442" s="49"/>
      <c r="N442" s="49"/>
      <c r="O442" s="49"/>
      <c r="P442" s="49"/>
      <c r="Q442" s="49"/>
      <c r="R442" s="49"/>
      <c r="S442" s="49"/>
      <c r="T442" s="49"/>
      <c r="U442" s="49"/>
      <c r="V442" s="49"/>
      <c r="W442" s="49"/>
      <c r="X442" s="49"/>
      <c r="Y442" s="49"/>
      <c r="Z442" s="49"/>
    </row>
    <row r="443" spans="1:26" ht="14.25" customHeight="1">
      <c r="A443" s="49"/>
      <c r="B443" s="49"/>
      <c r="C443" s="202"/>
      <c r="D443" s="202"/>
      <c r="E443" s="202"/>
      <c r="F443" s="49"/>
      <c r="G443" s="49"/>
      <c r="H443" s="49"/>
      <c r="I443" s="49"/>
      <c r="J443" s="49"/>
      <c r="K443" s="49"/>
      <c r="L443" s="49"/>
      <c r="M443" s="49"/>
      <c r="N443" s="49"/>
      <c r="O443" s="49"/>
      <c r="P443" s="49"/>
      <c r="Q443" s="49"/>
      <c r="R443" s="49"/>
      <c r="S443" s="49"/>
      <c r="T443" s="49"/>
      <c r="U443" s="49"/>
      <c r="V443" s="49"/>
      <c r="W443" s="49"/>
      <c r="X443" s="49"/>
      <c r="Y443" s="49"/>
      <c r="Z443" s="49"/>
    </row>
    <row r="444" spans="1:26" ht="14.25" customHeight="1">
      <c r="A444" s="49"/>
      <c r="B444" s="49"/>
      <c r="C444" s="202"/>
      <c r="D444" s="202"/>
      <c r="E444" s="202"/>
      <c r="F444" s="49"/>
      <c r="G444" s="49"/>
      <c r="H444" s="49"/>
      <c r="I444" s="49"/>
      <c r="J444" s="49"/>
      <c r="K444" s="49"/>
      <c r="L444" s="49"/>
      <c r="M444" s="49"/>
      <c r="N444" s="49"/>
      <c r="O444" s="49"/>
      <c r="P444" s="49"/>
      <c r="Q444" s="49"/>
      <c r="R444" s="49"/>
      <c r="S444" s="49"/>
      <c r="T444" s="49"/>
      <c r="U444" s="49"/>
      <c r="V444" s="49"/>
      <c r="W444" s="49"/>
      <c r="X444" s="49"/>
      <c r="Y444" s="49"/>
      <c r="Z444" s="49"/>
    </row>
    <row r="445" spans="1:26" ht="14.25" customHeight="1">
      <c r="A445" s="49"/>
      <c r="B445" s="49"/>
      <c r="C445" s="202"/>
      <c r="D445" s="202"/>
      <c r="E445" s="202"/>
      <c r="F445" s="49"/>
      <c r="G445" s="49"/>
      <c r="H445" s="49"/>
      <c r="I445" s="49"/>
      <c r="J445" s="49"/>
      <c r="K445" s="49"/>
      <c r="L445" s="49"/>
      <c r="M445" s="49"/>
      <c r="N445" s="49"/>
      <c r="O445" s="49"/>
      <c r="P445" s="49"/>
      <c r="Q445" s="49"/>
      <c r="R445" s="49"/>
      <c r="S445" s="49"/>
      <c r="T445" s="49"/>
      <c r="U445" s="49"/>
      <c r="V445" s="49"/>
      <c r="W445" s="49"/>
      <c r="X445" s="49"/>
      <c r="Y445" s="49"/>
      <c r="Z445" s="49"/>
    </row>
    <row r="446" spans="1:26" ht="14.25" customHeight="1">
      <c r="A446" s="49"/>
      <c r="B446" s="49"/>
      <c r="C446" s="202"/>
      <c r="D446" s="202"/>
      <c r="E446" s="202"/>
      <c r="F446" s="49"/>
      <c r="G446" s="49"/>
      <c r="H446" s="49"/>
      <c r="I446" s="49"/>
      <c r="J446" s="49"/>
      <c r="K446" s="49"/>
      <c r="L446" s="49"/>
      <c r="M446" s="49"/>
      <c r="N446" s="49"/>
      <c r="O446" s="49"/>
      <c r="P446" s="49"/>
      <c r="Q446" s="49"/>
      <c r="R446" s="49"/>
      <c r="S446" s="49"/>
      <c r="T446" s="49"/>
      <c r="U446" s="49"/>
      <c r="V446" s="49"/>
      <c r="W446" s="49"/>
      <c r="X446" s="49"/>
      <c r="Y446" s="49"/>
      <c r="Z446" s="49"/>
    </row>
    <row r="447" spans="1:26" ht="14.25" customHeight="1">
      <c r="A447" s="49"/>
      <c r="B447" s="49"/>
      <c r="C447" s="202"/>
      <c r="D447" s="202"/>
      <c r="E447" s="202"/>
      <c r="F447" s="49"/>
      <c r="G447" s="49"/>
      <c r="H447" s="49"/>
      <c r="I447" s="49"/>
      <c r="J447" s="49"/>
      <c r="K447" s="49"/>
      <c r="L447" s="49"/>
      <c r="M447" s="49"/>
      <c r="N447" s="49"/>
      <c r="O447" s="49"/>
      <c r="P447" s="49"/>
      <c r="Q447" s="49"/>
      <c r="R447" s="49"/>
      <c r="S447" s="49"/>
      <c r="T447" s="49"/>
      <c r="U447" s="49"/>
      <c r="V447" s="49"/>
      <c r="W447" s="49"/>
      <c r="X447" s="49"/>
      <c r="Y447" s="49"/>
      <c r="Z447" s="49"/>
    </row>
    <row r="448" spans="1:26" ht="14.25" customHeight="1">
      <c r="A448" s="49"/>
      <c r="B448" s="49"/>
      <c r="C448" s="202"/>
      <c r="D448" s="202"/>
      <c r="E448" s="202"/>
      <c r="F448" s="49"/>
      <c r="G448" s="49"/>
      <c r="H448" s="49"/>
      <c r="I448" s="49"/>
      <c r="J448" s="49"/>
      <c r="K448" s="49"/>
      <c r="L448" s="49"/>
      <c r="M448" s="49"/>
      <c r="N448" s="49"/>
      <c r="O448" s="49"/>
      <c r="P448" s="49"/>
      <c r="Q448" s="49"/>
      <c r="R448" s="49"/>
      <c r="S448" s="49"/>
      <c r="T448" s="49"/>
      <c r="U448" s="49"/>
      <c r="V448" s="49"/>
      <c r="W448" s="49"/>
      <c r="X448" s="49"/>
      <c r="Y448" s="49"/>
      <c r="Z448" s="49"/>
    </row>
    <row r="449" spans="1:26" ht="14.25" customHeight="1">
      <c r="A449" s="49"/>
      <c r="B449" s="49"/>
      <c r="C449" s="202"/>
      <c r="D449" s="202"/>
      <c r="E449" s="202"/>
      <c r="F449" s="49"/>
      <c r="G449" s="49"/>
      <c r="H449" s="49"/>
      <c r="I449" s="49"/>
      <c r="J449" s="49"/>
      <c r="K449" s="49"/>
      <c r="L449" s="49"/>
      <c r="M449" s="49"/>
      <c r="N449" s="49"/>
      <c r="O449" s="49"/>
      <c r="P449" s="49"/>
      <c r="Q449" s="49"/>
      <c r="R449" s="49"/>
      <c r="S449" s="49"/>
      <c r="T449" s="49"/>
      <c r="U449" s="49"/>
      <c r="V449" s="49"/>
      <c r="W449" s="49"/>
      <c r="X449" s="49"/>
      <c r="Y449" s="49"/>
      <c r="Z449" s="49"/>
    </row>
    <row r="450" spans="1:26" ht="14.25" customHeight="1">
      <c r="A450" s="49"/>
      <c r="B450" s="49"/>
      <c r="C450" s="202"/>
      <c r="D450" s="202"/>
      <c r="E450" s="202"/>
      <c r="F450" s="49"/>
      <c r="G450" s="49"/>
      <c r="H450" s="49"/>
      <c r="I450" s="49"/>
      <c r="J450" s="49"/>
      <c r="K450" s="49"/>
      <c r="L450" s="49"/>
      <c r="M450" s="49"/>
      <c r="N450" s="49"/>
      <c r="O450" s="49"/>
      <c r="P450" s="49"/>
      <c r="Q450" s="49"/>
      <c r="R450" s="49"/>
      <c r="S450" s="49"/>
      <c r="T450" s="49"/>
      <c r="U450" s="49"/>
      <c r="V450" s="49"/>
      <c r="W450" s="49"/>
      <c r="X450" s="49"/>
      <c r="Y450" s="49"/>
      <c r="Z450" s="49"/>
    </row>
    <row r="451" spans="1:26" ht="14.25" customHeight="1">
      <c r="A451" s="49"/>
      <c r="B451" s="49"/>
      <c r="C451" s="202"/>
      <c r="D451" s="202"/>
      <c r="E451" s="202"/>
      <c r="F451" s="49"/>
      <c r="G451" s="49"/>
      <c r="H451" s="49"/>
      <c r="I451" s="49"/>
      <c r="J451" s="49"/>
      <c r="K451" s="49"/>
      <c r="L451" s="49"/>
      <c r="M451" s="49"/>
      <c r="N451" s="49"/>
      <c r="O451" s="49"/>
      <c r="P451" s="49"/>
      <c r="Q451" s="49"/>
      <c r="R451" s="49"/>
      <c r="S451" s="49"/>
      <c r="T451" s="49"/>
      <c r="U451" s="49"/>
      <c r="V451" s="49"/>
      <c r="W451" s="49"/>
      <c r="X451" s="49"/>
      <c r="Y451" s="49"/>
      <c r="Z451" s="49"/>
    </row>
    <row r="452" spans="1:26" ht="14.25" customHeight="1">
      <c r="A452" s="49"/>
      <c r="B452" s="49"/>
      <c r="C452" s="202"/>
      <c r="D452" s="202"/>
      <c r="E452" s="202"/>
      <c r="F452" s="49"/>
      <c r="G452" s="49"/>
      <c r="H452" s="49"/>
      <c r="I452" s="49"/>
      <c r="J452" s="49"/>
      <c r="K452" s="49"/>
      <c r="L452" s="49"/>
      <c r="M452" s="49"/>
      <c r="N452" s="49"/>
      <c r="O452" s="49"/>
      <c r="P452" s="49"/>
      <c r="Q452" s="49"/>
      <c r="R452" s="49"/>
      <c r="S452" s="49"/>
      <c r="T452" s="49"/>
      <c r="U452" s="49"/>
      <c r="V452" s="49"/>
      <c r="W452" s="49"/>
      <c r="X452" s="49"/>
      <c r="Y452" s="49"/>
      <c r="Z452" s="49"/>
    </row>
    <row r="453" spans="1:26" ht="14.25" customHeight="1">
      <c r="A453" s="49"/>
      <c r="B453" s="49"/>
      <c r="C453" s="202"/>
      <c r="D453" s="202"/>
      <c r="E453" s="202"/>
      <c r="F453" s="49"/>
      <c r="G453" s="49"/>
      <c r="H453" s="49"/>
      <c r="I453" s="49"/>
      <c r="J453" s="49"/>
      <c r="K453" s="49"/>
      <c r="L453" s="49"/>
      <c r="M453" s="49"/>
      <c r="N453" s="49"/>
      <c r="O453" s="49"/>
      <c r="P453" s="49"/>
      <c r="Q453" s="49"/>
      <c r="R453" s="49"/>
      <c r="S453" s="49"/>
      <c r="T453" s="49"/>
      <c r="U453" s="49"/>
      <c r="V453" s="49"/>
      <c r="W453" s="49"/>
      <c r="X453" s="49"/>
      <c r="Y453" s="49"/>
      <c r="Z453" s="49"/>
    </row>
    <row r="454" spans="1:26" ht="14.25" customHeight="1">
      <c r="A454" s="49"/>
      <c r="B454" s="49"/>
      <c r="C454" s="202"/>
      <c r="D454" s="202"/>
      <c r="E454" s="202"/>
      <c r="F454" s="49"/>
      <c r="G454" s="49"/>
      <c r="H454" s="49"/>
      <c r="I454" s="49"/>
      <c r="J454" s="49"/>
      <c r="K454" s="49"/>
      <c r="L454" s="49"/>
      <c r="M454" s="49"/>
      <c r="N454" s="49"/>
      <c r="O454" s="49"/>
      <c r="P454" s="49"/>
      <c r="Q454" s="49"/>
      <c r="R454" s="49"/>
      <c r="S454" s="49"/>
      <c r="T454" s="49"/>
      <c r="U454" s="49"/>
      <c r="V454" s="49"/>
      <c r="W454" s="49"/>
      <c r="X454" s="49"/>
      <c r="Y454" s="49"/>
      <c r="Z454" s="49"/>
    </row>
    <row r="455" spans="1:26" ht="14.25" customHeight="1">
      <c r="A455" s="49"/>
      <c r="B455" s="49"/>
      <c r="C455" s="202"/>
      <c r="D455" s="202"/>
      <c r="E455" s="202"/>
      <c r="F455" s="49"/>
      <c r="G455" s="49"/>
      <c r="H455" s="49"/>
      <c r="I455" s="49"/>
      <c r="J455" s="49"/>
      <c r="K455" s="49"/>
      <c r="L455" s="49"/>
      <c r="M455" s="49"/>
      <c r="N455" s="49"/>
      <c r="O455" s="49"/>
      <c r="P455" s="49"/>
      <c r="Q455" s="49"/>
      <c r="R455" s="49"/>
      <c r="S455" s="49"/>
      <c r="T455" s="49"/>
      <c r="U455" s="49"/>
      <c r="V455" s="49"/>
      <c r="W455" s="49"/>
      <c r="X455" s="49"/>
      <c r="Y455" s="49"/>
      <c r="Z455" s="49"/>
    </row>
    <row r="456" spans="1:26" ht="14.25" customHeight="1">
      <c r="A456" s="49"/>
      <c r="B456" s="49"/>
      <c r="C456" s="202"/>
      <c r="D456" s="202"/>
      <c r="E456" s="202"/>
      <c r="F456" s="49"/>
      <c r="G456" s="49"/>
      <c r="H456" s="49"/>
      <c r="I456" s="49"/>
      <c r="J456" s="49"/>
      <c r="K456" s="49"/>
      <c r="L456" s="49"/>
      <c r="M456" s="49"/>
      <c r="N456" s="49"/>
      <c r="O456" s="49"/>
      <c r="P456" s="49"/>
      <c r="Q456" s="49"/>
      <c r="R456" s="49"/>
      <c r="S456" s="49"/>
      <c r="T456" s="49"/>
      <c r="U456" s="49"/>
      <c r="V456" s="49"/>
      <c r="W456" s="49"/>
      <c r="X456" s="49"/>
      <c r="Y456" s="49"/>
      <c r="Z456" s="49"/>
    </row>
    <row r="457" spans="1:26" ht="14.25" customHeight="1">
      <c r="A457" s="49"/>
      <c r="B457" s="49"/>
      <c r="C457" s="202"/>
      <c r="D457" s="202"/>
      <c r="E457" s="202"/>
      <c r="F457" s="49"/>
      <c r="G457" s="49"/>
      <c r="H457" s="49"/>
      <c r="I457" s="49"/>
      <c r="J457" s="49"/>
      <c r="K457" s="49"/>
      <c r="L457" s="49"/>
      <c r="M457" s="49"/>
      <c r="N457" s="49"/>
      <c r="O457" s="49"/>
      <c r="P457" s="49"/>
      <c r="Q457" s="49"/>
      <c r="R457" s="49"/>
      <c r="S457" s="49"/>
      <c r="T457" s="49"/>
      <c r="U457" s="49"/>
      <c r="V457" s="49"/>
      <c r="W457" s="49"/>
      <c r="X457" s="49"/>
      <c r="Y457" s="49"/>
      <c r="Z457" s="49"/>
    </row>
    <row r="458" spans="1:26" ht="14.25" customHeight="1">
      <c r="A458" s="49"/>
      <c r="B458" s="49"/>
      <c r="C458" s="202"/>
      <c r="D458" s="202"/>
      <c r="E458" s="202"/>
      <c r="F458" s="49"/>
      <c r="G458" s="49"/>
      <c r="H458" s="49"/>
      <c r="I458" s="49"/>
      <c r="J458" s="49"/>
      <c r="K458" s="49"/>
      <c r="L458" s="49"/>
      <c r="M458" s="49"/>
      <c r="N458" s="49"/>
      <c r="O458" s="49"/>
      <c r="P458" s="49"/>
      <c r="Q458" s="49"/>
      <c r="R458" s="49"/>
      <c r="S458" s="49"/>
      <c r="T458" s="49"/>
      <c r="U458" s="49"/>
      <c r="V458" s="49"/>
      <c r="W458" s="49"/>
      <c r="X458" s="49"/>
      <c r="Y458" s="49"/>
      <c r="Z458" s="49"/>
    </row>
    <row r="459" spans="1:26" ht="14.25" customHeight="1">
      <c r="A459" s="49"/>
      <c r="B459" s="49"/>
      <c r="C459" s="202"/>
      <c r="D459" s="202"/>
      <c r="E459" s="202"/>
      <c r="F459" s="49"/>
      <c r="G459" s="49"/>
      <c r="H459" s="49"/>
      <c r="I459" s="49"/>
      <c r="J459" s="49"/>
      <c r="K459" s="49"/>
      <c r="L459" s="49"/>
      <c r="M459" s="49"/>
      <c r="N459" s="49"/>
      <c r="O459" s="49"/>
      <c r="P459" s="49"/>
      <c r="Q459" s="49"/>
      <c r="R459" s="49"/>
      <c r="S459" s="49"/>
      <c r="T459" s="49"/>
      <c r="U459" s="49"/>
      <c r="V459" s="49"/>
      <c r="W459" s="49"/>
      <c r="X459" s="49"/>
      <c r="Y459" s="49"/>
      <c r="Z459" s="49"/>
    </row>
    <row r="460" spans="1:26" ht="14.25" customHeight="1">
      <c r="A460" s="49"/>
      <c r="B460" s="49"/>
      <c r="C460" s="202"/>
      <c r="D460" s="202"/>
      <c r="E460" s="202"/>
      <c r="F460" s="49"/>
      <c r="G460" s="49"/>
      <c r="H460" s="49"/>
      <c r="I460" s="49"/>
      <c r="J460" s="49"/>
      <c r="K460" s="49"/>
      <c r="L460" s="49"/>
      <c r="M460" s="49"/>
      <c r="N460" s="49"/>
      <c r="O460" s="49"/>
      <c r="P460" s="49"/>
      <c r="Q460" s="49"/>
      <c r="R460" s="49"/>
      <c r="S460" s="49"/>
      <c r="T460" s="49"/>
      <c r="U460" s="49"/>
      <c r="V460" s="49"/>
      <c r="W460" s="49"/>
      <c r="X460" s="49"/>
      <c r="Y460" s="49"/>
      <c r="Z460" s="49"/>
    </row>
    <row r="461" spans="1:26" ht="14.25" customHeight="1">
      <c r="A461" s="49"/>
      <c r="B461" s="49"/>
      <c r="C461" s="202"/>
      <c r="D461" s="202"/>
      <c r="E461" s="202"/>
      <c r="F461" s="49"/>
      <c r="G461" s="49"/>
      <c r="H461" s="49"/>
      <c r="I461" s="49"/>
      <c r="J461" s="49"/>
      <c r="K461" s="49"/>
      <c r="L461" s="49"/>
      <c r="M461" s="49"/>
      <c r="N461" s="49"/>
      <c r="O461" s="49"/>
      <c r="P461" s="49"/>
      <c r="Q461" s="49"/>
      <c r="R461" s="49"/>
      <c r="S461" s="49"/>
      <c r="T461" s="49"/>
      <c r="U461" s="49"/>
      <c r="V461" s="49"/>
      <c r="W461" s="49"/>
      <c r="X461" s="49"/>
      <c r="Y461" s="49"/>
      <c r="Z461" s="49"/>
    </row>
    <row r="462" spans="1:26" ht="14.25" customHeight="1">
      <c r="A462" s="49"/>
      <c r="B462" s="49"/>
      <c r="C462" s="202"/>
      <c r="D462" s="202"/>
      <c r="E462" s="202"/>
      <c r="F462" s="49"/>
      <c r="G462" s="49"/>
      <c r="H462" s="49"/>
      <c r="I462" s="49"/>
      <c r="J462" s="49"/>
      <c r="K462" s="49"/>
      <c r="L462" s="49"/>
      <c r="M462" s="49"/>
      <c r="N462" s="49"/>
      <c r="O462" s="49"/>
      <c r="P462" s="49"/>
      <c r="Q462" s="49"/>
      <c r="R462" s="49"/>
      <c r="S462" s="49"/>
      <c r="T462" s="49"/>
      <c r="U462" s="49"/>
      <c r="V462" s="49"/>
      <c r="W462" s="49"/>
      <c r="X462" s="49"/>
      <c r="Y462" s="49"/>
      <c r="Z462" s="49"/>
    </row>
    <row r="463" spans="1:26" ht="14.25" customHeight="1">
      <c r="A463" s="49"/>
      <c r="B463" s="49"/>
      <c r="C463" s="202"/>
      <c r="D463" s="202"/>
      <c r="E463" s="202"/>
      <c r="F463" s="49"/>
      <c r="G463" s="49"/>
      <c r="H463" s="49"/>
      <c r="I463" s="49"/>
      <c r="J463" s="49"/>
      <c r="K463" s="49"/>
      <c r="L463" s="49"/>
      <c r="M463" s="49"/>
      <c r="N463" s="49"/>
      <c r="O463" s="49"/>
      <c r="P463" s="49"/>
      <c r="Q463" s="49"/>
      <c r="R463" s="49"/>
      <c r="S463" s="49"/>
      <c r="T463" s="49"/>
      <c r="U463" s="49"/>
      <c r="V463" s="49"/>
      <c r="W463" s="49"/>
      <c r="X463" s="49"/>
      <c r="Y463" s="49"/>
      <c r="Z463" s="49"/>
    </row>
    <row r="464" spans="1:26" ht="14.25" customHeight="1">
      <c r="A464" s="49"/>
      <c r="B464" s="49"/>
      <c r="C464" s="202"/>
      <c r="D464" s="202"/>
      <c r="E464" s="202"/>
      <c r="F464" s="49"/>
      <c r="G464" s="49"/>
      <c r="H464" s="49"/>
      <c r="I464" s="49"/>
      <c r="J464" s="49"/>
      <c r="K464" s="49"/>
      <c r="L464" s="49"/>
      <c r="M464" s="49"/>
      <c r="N464" s="49"/>
      <c r="O464" s="49"/>
      <c r="P464" s="49"/>
      <c r="Q464" s="49"/>
      <c r="R464" s="49"/>
      <c r="S464" s="49"/>
      <c r="T464" s="49"/>
      <c r="U464" s="49"/>
      <c r="V464" s="49"/>
      <c r="W464" s="49"/>
      <c r="X464" s="49"/>
      <c r="Y464" s="49"/>
      <c r="Z464" s="49"/>
    </row>
    <row r="465" spans="1:26" ht="14.25" customHeight="1">
      <c r="A465" s="49"/>
      <c r="B465" s="49"/>
      <c r="C465" s="202"/>
      <c r="D465" s="202"/>
      <c r="E465" s="202"/>
      <c r="F465" s="49"/>
      <c r="G465" s="49"/>
      <c r="H465" s="49"/>
      <c r="I465" s="49"/>
      <c r="J465" s="49"/>
      <c r="K465" s="49"/>
      <c r="L465" s="49"/>
      <c r="M465" s="49"/>
      <c r="N465" s="49"/>
      <c r="O465" s="49"/>
      <c r="P465" s="49"/>
      <c r="Q465" s="49"/>
      <c r="R465" s="49"/>
      <c r="S465" s="49"/>
      <c r="T465" s="49"/>
      <c r="U465" s="49"/>
      <c r="V465" s="49"/>
      <c r="W465" s="49"/>
      <c r="X465" s="49"/>
      <c r="Y465" s="49"/>
      <c r="Z465" s="49"/>
    </row>
    <row r="466" spans="1:26" ht="14.25" customHeight="1">
      <c r="A466" s="49"/>
      <c r="B466" s="49"/>
      <c r="C466" s="202"/>
      <c r="D466" s="202"/>
      <c r="E466" s="202"/>
      <c r="F466" s="49"/>
      <c r="G466" s="49"/>
      <c r="H466" s="49"/>
      <c r="I466" s="49"/>
      <c r="J466" s="49"/>
      <c r="K466" s="49"/>
      <c r="L466" s="49"/>
      <c r="M466" s="49"/>
      <c r="N466" s="49"/>
      <c r="O466" s="49"/>
      <c r="P466" s="49"/>
      <c r="Q466" s="49"/>
      <c r="R466" s="49"/>
      <c r="S466" s="49"/>
      <c r="T466" s="49"/>
      <c r="U466" s="49"/>
      <c r="V466" s="49"/>
      <c r="W466" s="49"/>
      <c r="X466" s="49"/>
      <c r="Y466" s="49"/>
      <c r="Z466" s="49"/>
    </row>
    <row r="467" spans="1:26" ht="14.25" customHeight="1">
      <c r="A467" s="49"/>
      <c r="B467" s="49"/>
      <c r="C467" s="202"/>
      <c r="D467" s="202"/>
      <c r="E467" s="202"/>
      <c r="F467" s="49"/>
      <c r="G467" s="49"/>
      <c r="H467" s="49"/>
      <c r="I467" s="49"/>
      <c r="J467" s="49"/>
      <c r="K467" s="49"/>
      <c r="L467" s="49"/>
      <c r="M467" s="49"/>
      <c r="N467" s="49"/>
      <c r="O467" s="49"/>
      <c r="P467" s="49"/>
      <c r="Q467" s="49"/>
      <c r="R467" s="49"/>
      <c r="S467" s="49"/>
      <c r="T467" s="49"/>
      <c r="U467" s="49"/>
      <c r="V467" s="49"/>
      <c r="W467" s="49"/>
      <c r="X467" s="49"/>
      <c r="Y467" s="49"/>
      <c r="Z467" s="49"/>
    </row>
    <row r="468" spans="1:26" ht="14.25" customHeight="1">
      <c r="A468" s="49"/>
      <c r="B468" s="49"/>
      <c r="C468" s="202"/>
      <c r="D468" s="202"/>
      <c r="E468" s="202"/>
      <c r="F468" s="49"/>
      <c r="G468" s="49"/>
      <c r="H468" s="49"/>
      <c r="I468" s="49"/>
      <c r="J468" s="49"/>
      <c r="K468" s="49"/>
      <c r="L468" s="49"/>
      <c r="M468" s="49"/>
      <c r="N468" s="49"/>
      <c r="O468" s="49"/>
      <c r="P468" s="49"/>
      <c r="Q468" s="49"/>
      <c r="R468" s="49"/>
      <c r="S468" s="49"/>
      <c r="T468" s="49"/>
      <c r="U468" s="49"/>
      <c r="V468" s="49"/>
      <c r="W468" s="49"/>
      <c r="X468" s="49"/>
      <c r="Y468" s="49"/>
      <c r="Z468" s="49"/>
    </row>
    <row r="469" spans="1:26" ht="14.25" customHeight="1">
      <c r="A469" s="49"/>
      <c r="B469" s="49"/>
      <c r="C469" s="202"/>
      <c r="D469" s="202"/>
      <c r="E469" s="202"/>
      <c r="F469" s="49"/>
      <c r="G469" s="49"/>
      <c r="H469" s="49"/>
      <c r="I469" s="49"/>
      <c r="J469" s="49"/>
      <c r="K469" s="49"/>
      <c r="L469" s="49"/>
      <c r="M469" s="49"/>
      <c r="N469" s="49"/>
      <c r="O469" s="49"/>
      <c r="P469" s="49"/>
      <c r="Q469" s="49"/>
      <c r="R469" s="49"/>
      <c r="S469" s="49"/>
      <c r="T469" s="49"/>
      <c r="U469" s="49"/>
      <c r="V469" s="49"/>
      <c r="W469" s="49"/>
      <c r="X469" s="49"/>
      <c r="Y469" s="49"/>
      <c r="Z469" s="49"/>
    </row>
    <row r="470" spans="1:26" ht="14.25" customHeight="1">
      <c r="A470" s="49"/>
      <c r="B470" s="49"/>
      <c r="C470" s="202"/>
      <c r="D470" s="202"/>
      <c r="E470" s="202"/>
      <c r="F470" s="49"/>
      <c r="G470" s="49"/>
      <c r="H470" s="49"/>
      <c r="I470" s="49"/>
      <c r="J470" s="49"/>
      <c r="K470" s="49"/>
      <c r="L470" s="49"/>
      <c r="M470" s="49"/>
      <c r="N470" s="49"/>
      <c r="O470" s="49"/>
      <c r="P470" s="49"/>
      <c r="Q470" s="49"/>
      <c r="R470" s="49"/>
      <c r="S470" s="49"/>
      <c r="T470" s="49"/>
      <c r="U470" s="49"/>
      <c r="V470" s="49"/>
      <c r="W470" s="49"/>
      <c r="X470" s="49"/>
      <c r="Y470" s="49"/>
      <c r="Z470" s="49"/>
    </row>
    <row r="471" spans="1:26" ht="14.25" customHeight="1">
      <c r="A471" s="49"/>
      <c r="B471" s="49"/>
      <c r="C471" s="202"/>
      <c r="D471" s="202"/>
      <c r="E471" s="202"/>
      <c r="F471" s="49"/>
      <c r="G471" s="49"/>
      <c r="H471" s="49"/>
      <c r="I471" s="49"/>
      <c r="J471" s="49"/>
      <c r="K471" s="49"/>
      <c r="L471" s="49"/>
      <c r="M471" s="49"/>
      <c r="N471" s="49"/>
      <c r="O471" s="49"/>
      <c r="P471" s="49"/>
      <c r="Q471" s="49"/>
      <c r="R471" s="49"/>
      <c r="S471" s="49"/>
      <c r="T471" s="49"/>
      <c r="U471" s="49"/>
      <c r="V471" s="49"/>
      <c r="W471" s="49"/>
      <c r="X471" s="49"/>
      <c r="Y471" s="49"/>
      <c r="Z471" s="49"/>
    </row>
    <row r="472" spans="1:26" ht="14.25" customHeight="1">
      <c r="A472" s="49"/>
      <c r="B472" s="49"/>
      <c r="C472" s="202"/>
      <c r="D472" s="202"/>
      <c r="E472" s="202"/>
      <c r="F472" s="49"/>
      <c r="G472" s="49"/>
      <c r="H472" s="49"/>
      <c r="I472" s="49"/>
      <c r="J472" s="49"/>
      <c r="K472" s="49"/>
      <c r="L472" s="49"/>
      <c r="M472" s="49"/>
      <c r="N472" s="49"/>
      <c r="O472" s="49"/>
      <c r="P472" s="49"/>
      <c r="Q472" s="49"/>
      <c r="R472" s="49"/>
      <c r="S472" s="49"/>
      <c r="T472" s="49"/>
      <c r="U472" s="49"/>
      <c r="V472" s="49"/>
      <c r="W472" s="49"/>
      <c r="X472" s="49"/>
      <c r="Y472" s="49"/>
      <c r="Z472" s="49"/>
    </row>
    <row r="473" spans="1:26" ht="14.25" customHeight="1">
      <c r="A473" s="49"/>
      <c r="B473" s="49"/>
      <c r="C473" s="202"/>
      <c r="D473" s="202"/>
      <c r="E473" s="202"/>
      <c r="F473" s="49"/>
      <c r="G473" s="49"/>
      <c r="H473" s="49"/>
      <c r="I473" s="49"/>
      <c r="J473" s="49"/>
      <c r="K473" s="49"/>
      <c r="L473" s="49"/>
      <c r="M473" s="49"/>
      <c r="N473" s="49"/>
      <c r="O473" s="49"/>
      <c r="P473" s="49"/>
      <c r="Q473" s="49"/>
      <c r="R473" s="49"/>
      <c r="S473" s="49"/>
      <c r="T473" s="49"/>
      <c r="U473" s="49"/>
      <c r="V473" s="49"/>
      <c r="W473" s="49"/>
      <c r="X473" s="49"/>
      <c r="Y473" s="49"/>
      <c r="Z473" s="49"/>
    </row>
    <row r="474" spans="1:26" ht="14.25" customHeight="1">
      <c r="A474" s="49"/>
      <c r="B474" s="49"/>
      <c r="C474" s="202"/>
      <c r="D474" s="202"/>
      <c r="E474" s="202"/>
      <c r="F474" s="49"/>
      <c r="G474" s="49"/>
      <c r="H474" s="49"/>
      <c r="I474" s="49"/>
      <c r="J474" s="49"/>
      <c r="K474" s="49"/>
      <c r="L474" s="49"/>
      <c r="M474" s="49"/>
      <c r="N474" s="49"/>
      <c r="O474" s="49"/>
      <c r="P474" s="49"/>
      <c r="Q474" s="49"/>
      <c r="R474" s="49"/>
      <c r="S474" s="49"/>
      <c r="T474" s="49"/>
      <c r="U474" s="49"/>
      <c r="V474" s="49"/>
      <c r="W474" s="49"/>
      <c r="X474" s="49"/>
      <c r="Y474" s="49"/>
      <c r="Z474" s="49"/>
    </row>
    <row r="475" spans="1:26" ht="14.25" customHeight="1">
      <c r="A475" s="49"/>
      <c r="B475" s="49"/>
      <c r="C475" s="202"/>
      <c r="D475" s="202"/>
      <c r="E475" s="202"/>
      <c r="F475" s="49"/>
      <c r="G475" s="49"/>
      <c r="H475" s="49"/>
      <c r="I475" s="49"/>
      <c r="J475" s="49"/>
      <c r="K475" s="49"/>
      <c r="L475" s="49"/>
      <c r="M475" s="49"/>
      <c r="N475" s="49"/>
      <c r="O475" s="49"/>
      <c r="P475" s="49"/>
      <c r="Q475" s="49"/>
      <c r="R475" s="49"/>
      <c r="S475" s="49"/>
      <c r="T475" s="49"/>
      <c r="U475" s="49"/>
      <c r="V475" s="49"/>
      <c r="W475" s="49"/>
      <c r="X475" s="49"/>
      <c r="Y475" s="49"/>
      <c r="Z475" s="49"/>
    </row>
    <row r="476" spans="1:26" ht="14.25" customHeight="1">
      <c r="A476" s="49"/>
      <c r="B476" s="49"/>
      <c r="C476" s="202"/>
      <c r="D476" s="202"/>
      <c r="E476" s="202"/>
      <c r="F476" s="49"/>
      <c r="G476" s="49"/>
      <c r="H476" s="49"/>
      <c r="I476" s="49"/>
      <c r="J476" s="49"/>
      <c r="K476" s="49"/>
      <c r="L476" s="49"/>
      <c r="M476" s="49"/>
      <c r="N476" s="49"/>
      <c r="O476" s="49"/>
      <c r="P476" s="49"/>
      <c r="Q476" s="49"/>
      <c r="R476" s="49"/>
      <c r="S476" s="49"/>
      <c r="T476" s="49"/>
      <c r="U476" s="49"/>
      <c r="V476" s="49"/>
      <c r="W476" s="49"/>
      <c r="X476" s="49"/>
      <c r="Y476" s="49"/>
      <c r="Z476" s="49"/>
    </row>
    <row r="477" spans="1:26" ht="14.25" customHeight="1">
      <c r="A477" s="49"/>
      <c r="B477" s="49"/>
      <c r="C477" s="202"/>
      <c r="D477" s="202"/>
      <c r="E477" s="202"/>
      <c r="F477" s="49"/>
      <c r="G477" s="49"/>
      <c r="H477" s="49"/>
      <c r="I477" s="49"/>
      <c r="J477" s="49"/>
      <c r="K477" s="49"/>
      <c r="L477" s="49"/>
      <c r="M477" s="49"/>
      <c r="N477" s="49"/>
      <c r="O477" s="49"/>
      <c r="P477" s="49"/>
      <c r="Q477" s="49"/>
      <c r="R477" s="49"/>
      <c r="S477" s="49"/>
      <c r="T477" s="49"/>
      <c r="U477" s="49"/>
      <c r="V477" s="49"/>
      <c r="W477" s="49"/>
      <c r="X477" s="49"/>
      <c r="Y477" s="49"/>
      <c r="Z477" s="49"/>
    </row>
    <row r="478" spans="1:26" ht="14.25" customHeight="1">
      <c r="A478" s="49"/>
      <c r="B478" s="49"/>
      <c r="C478" s="202"/>
      <c r="D478" s="202"/>
      <c r="E478" s="202"/>
      <c r="F478" s="49"/>
      <c r="G478" s="49"/>
      <c r="H478" s="49"/>
      <c r="I478" s="49"/>
      <c r="J478" s="49"/>
      <c r="K478" s="49"/>
      <c r="L478" s="49"/>
      <c r="M478" s="49"/>
      <c r="N478" s="49"/>
      <c r="O478" s="49"/>
      <c r="P478" s="49"/>
      <c r="Q478" s="49"/>
      <c r="R478" s="49"/>
      <c r="S478" s="49"/>
      <c r="T478" s="49"/>
      <c r="U478" s="49"/>
      <c r="V478" s="49"/>
      <c r="W478" s="49"/>
      <c r="X478" s="49"/>
      <c r="Y478" s="49"/>
      <c r="Z478" s="49"/>
    </row>
    <row r="479" spans="1:26" ht="14.25" customHeight="1">
      <c r="A479" s="49"/>
      <c r="B479" s="49"/>
      <c r="C479" s="202"/>
      <c r="D479" s="202"/>
      <c r="E479" s="202"/>
      <c r="F479" s="49"/>
      <c r="G479" s="49"/>
      <c r="H479" s="49"/>
      <c r="I479" s="49"/>
      <c r="J479" s="49"/>
      <c r="K479" s="49"/>
      <c r="L479" s="49"/>
      <c r="M479" s="49"/>
      <c r="N479" s="49"/>
      <c r="O479" s="49"/>
      <c r="P479" s="49"/>
      <c r="Q479" s="49"/>
      <c r="R479" s="49"/>
      <c r="S479" s="49"/>
      <c r="T479" s="49"/>
      <c r="U479" s="49"/>
      <c r="V479" s="49"/>
      <c r="W479" s="49"/>
      <c r="X479" s="49"/>
      <c r="Y479" s="49"/>
      <c r="Z479" s="49"/>
    </row>
    <row r="480" spans="1:26" ht="14.25" customHeight="1">
      <c r="A480" s="49"/>
      <c r="B480" s="49"/>
      <c r="C480" s="202"/>
      <c r="D480" s="202"/>
      <c r="E480" s="202"/>
      <c r="F480" s="49"/>
      <c r="G480" s="49"/>
      <c r="H480" s="49"/>
      <c r="I480" s="49"/>
      <c r="J480" s="49"/>
      <c r="K480" s="49"/>
      <c r="L480" s="49"/>
      <c r="M480" s="49"/>
      <c r="N480" s="49"/>
      <c r="O480" s="49"/>
      <c r="P480" s="49"/>
      <c r="Q480" s="49"/>
      <c r="R480" s="49"/>
      <c r="S480" s="49"/>
      <c r="T480" s="49"/>
      <c r="U480" s="49"/>
      <c r="V480" s="49"/>
      <c r="W480" s="49"/>
      <c r="X480" s="49"/>
      <c r="Y480" s="49"/>
      <c r="Z480" s="49"/>
    </row>
    <row r="481" spans="1:26" ht="14.25" customHeight="1">
      <c r="A481" s="49"/>
      <c r="B481" s="49"/>
      <c r="C481" s="202"/>
      <c r="D481" s="202"/>
      <c r="E481" s="202"/>
      <c r="F481" s="49"/>
      <c r="G481" s="49"/>
      <c r="H481" s="49"/>
      <c r="I481" s="49"/>
      <c r="J481" s="49"/>
      <c r="K481" s="49"/>
      <c r="L481" s="49"/>
      <c r="M481" s="49"/>
      <c r="N481" s="49"/>
      <c r="O481" s="49"/>
      <c r="P481" s="49"/>
      <c r="Q481" s="49"/>
      <c r="R481" s="49"/>
      <c r="S481" s="49"/>
      <c r="T481" s="49"/>
      <c r="U481" s="49"/>
      <c r="V481" s="49"/>
      <c r="W481" s="49"/>
      <c r="X481" s="49"/>
      <c r="Y481" s="49"/>
      <c r="Z481" s="49"/>
    </row>
    <row r="482" spans="1:26" ht="14.25" customHeight="1">
      <c r="A482" s="49"/>
      <c r="B482" s="49"/>
      <c r="C482" s="202"/>
      <c r="D482" s="202"/>
      <c r="E482" s="202"/>
      <c r="F482" s="49"/>
      <c r="G482" s="49"/>
      <c r="H482" s="49"/>
      <c r="I482" s="49"/>
      <c r="J482" s="49"/>
      <c r="K482" s="49"/>
      <c r="L482" s="49"/>
      <c r="M482" s="49"/>
      <c r="N482" s="49"/>
      <c r="O482" s="49"/>
      <c r="P482" s="49"/>
      <c r="Q482" s="49"/>
      <c r="R482" s="49"/>
      <c r="S482" s="49"/>
      <c r="T482" s="49"/>
      <c r="U482" s="49"/>
      <c r="V482" s="49"/>
      <c r="W482" s="49"/>
      <c r="X482" s="49"/>
      <c r="Y482" s="49"/>
      <c r="Z482" s="49"/>
    </row>
    <row r="483" spans="1:26" ht="14.25" customHeight="1">
      <c r="A483" s="49"/>
      <c r="B483" s="49"/>
      <c r="C483" s="202"/>
      <c r="D483" s="202"/>
      <c r="E483" s="202"/>
      <c r="F483" s="49"/>
      <c r="G483" s="49"/>
      <c r="H483" s="49"/>
      <c r="I483" s="49"/>
      <c r="J483" s="49"/>
      <c r="K483" s="49"/>
      <c r="L483" s="49"/>
      <c r="M483" s="49"/>
      <c r="N483" s="49"/>
      <c r="O483" s="49"/>
      <c r="P483" s="49"/>
      <c r="Q483" s="49"/>
      <c r="R483" s="49"/>
      <c r="S483" s="49"/>
      <c r="T483" s="49"/>
      <c r="U483" s="49"/>
      <c r="V483" s="49"/>
      <c r="W483" s="49"/>
      <c r="X483" s="49"/>
      <c r="Y483" s="49"/>
      <c r="Z483" s="49"/>
    </row>
    <row r="484" spans="1:26" ht="14.25" customHeight="1">
      <c r="A484" s="49"/>
      <c r="B484" s="49"/>
      <c r="C484" s="202"/>
      <c r="D484" s="202"/>
      <c r="E484" s="202"/>
      <c r="F484" s="49"/>
      <c r="G484" s="49"/>
      <c r="H484" s="49"/>
      <c r="I484" s="49"/>
      <c r="J484" s="49"/>
      <c r="K484" s="49"/>
      <c r="L484" s="49"/>
      <c r="M484" s="49"/>
      <c r="N484" s="49"/>
      <c r="O484" s="49"/>
      <c r="P484" s="49"/>
      <c r="Q484" s="49"/>
      <c r="R484" s="49"/>
      <c r="S484" s="49"/>
      <c r="T484" s="49"/>
      <c r="U484" s="49"/>
      <c r="V484" s="49"/>
      <c r="W484" s="49"/>
      <c r="X484" s="49"/>
      <c r="Y484" s="49"/>
      <c r="Z484" s="49"/>
    </row>
    <row r="485" spans="1:26" ht="14.25" customHeight="1">
      <c r="A485" s="49"/>
      <c r="B485" s="49"/>
      <c r="C485" s="202"/>
      <c r="D485" s="202"/>
      <c r="E485" s="202"/>
      <c r="F485" s="49"/>
      <c r="G485" s="49"/>
      <c r="H485" s="49"/>
      <c r="I485" s="49"/>
      <c r="J485" s="49"/>
      <c r="K485" s="49"/>
      <c r="L485" s="49"/>
      <c r="M485" s="49"/>
      <c r="N485" s="49"/>
      <c r="O485" s="49"/>
      <c r="P485" s="49"/>
      <c r="Q485" s="49"/>
      <c r="R485" s="49"/>
      <c r="S485" s="49"/>
      <c r="T485" s="49"/>
      <c r="U485" s="49"/>
      <c r="V485" s="49"/>
      <c r="W485" s="49"/>
      <c r="X485" s="49"/>
      <c r="Y485" s="49"/>
      <c r="Z485" s="49"/>
    </row>
    <row r="486" spans="1:26" ht="14.25" customHeight="1">
      <c r="A486" s="49"/>
      <c r="B486" s="49"/>
      <c r="C486" s="202"/>
      <c r="D486" s="202"/>
      <c r="E486" s="202"/>
      <c r="F486" s="49"/>
      <c r="G486" s="49"/>
      <c r="H486" s="49"/>
      <c r="I486" s="49"/>
      <c r="J486" s="49"/>
      <c r="K486" s="49"/>
      <c r="L486" s="49"/>
      <c r="M486" s="49"/>
      <c r="N486" s="49"/>
      <c r="O486" s="49"/>
      <c r="P486" s="49"/>
      <c r="Q486" s="49"/>
      <c r="R486" s="49"/>
      <c r="S486" s="49"/>
      <c r="T486" s="49"/>
      <c r="U486" s="49"/>
      <c r="V486" s="49"/>
      <c r="W486" s="49"/>
      <c r="X486" s="49"/>
      <c r="Y486" s="49"/>
      <c r="Z486" s="49"/>
    </row>
    <row r="487" spans="1:26" ht="14.25" customHeight="1">
      <c r="A487" s="49"/>
      <c r="B487" s="49"/>
      <c r="C487" s="202"/>
      <c r="D487" s="202"/>
      <c r="E487" s="202"/>
      <c r="F487" s="49"/>
      <c r="G487" s="49"/>
      <c r="H487" s="49"/>
      <c r="I487" s="49"/>
      <c r="J487" s="49"/>
      <c r="K487" s="49"/>
      <c r="L487" s="49"/>
      <c r="M487" s="49"/>
      <c r="N487" s="49"/>
      <c r="O487" s="49"/>
      <c r="P487" s="49"/>
      <c r="Q487" s="49"/>
      <c r="R487" s="49"/>
      <c r="S487" s="49"/>
      <c r="T487" s="49"/>
      <c r="U487" s="49"/>
      <c r="V487" s="49"/>
      <c r="W487" s="49"/>
      <c r="X487" s="49"/>
      <c r="Y487" s="49"/>
      <c r="Z487" s="49"/>
    </row>
    <row r="488" spans="1:26" ht="14.25" customHeight="1">
      <c r="A488" s="49"/>
      <c r="B488" s="49"/>
      <c r="C488" s="202"/>
      <c r="D488" s="202"/>
      <c r="E488" s="202"/>
      <c r="F488" s="49"/>
      <c r="G488" s="49"/>
      <c r="H488" s="49"/>
      <c r="I488" s="49"/>
      <c r="J488" s="49"/>
      <c r="K488" s="49"/>
      <c r="L488" s="49"/>
      <c r="M488" s="49"/>
      <c r="N488" s="49"/>
      <c r="O488" s="49"/>
      <c r="P488" s="49"/>
      <c r="Q488" s="49"/>
      <c r="R488" s="49"/>
      <c r="S488" s="49"/>
      <c r="T488" s="49"/>
      <c r="U488" s="49"/>
      <c r="V488" s="49"/>
      <c r="W488" s="49"/>
      <c r="X488" s="49"/>
      <c r="Y488" s="49"/>
      <c r="Z488" s="49"/>
    </row>
    <row r="489" spans="1:26" ht="14.25" customHeight="1">
      <c r="A489" s="49"/>
      <c r="B489" s="49"/>
      <c r="C489" s="202"/>
      <c r="D489" s="202"/>
      <c r="E489" s="202"/>
      <c r="F489" s="49"/>
      <c r="G489" s="49"/>
      <c r="H489" s="49"/>
      <c r="I489" s="49"/>
      <c r="J489" s="49"/>
      <c r="K489" s="49"/>
      <c r="L489" s="49"/>
      <c r="M489" s="49"/>
      <c r="N489" s="49"/>
      <c r="O489" s="49"/>
      <c r="P489" s="49"/>
      <c r="Q489" s="49"/>
      <c r="R489" s="49"/>
      <c r="S489" s="49"/>
      <c r="T489" s="49"/>
      <c r="U489" s="49"/>
      <c r="V489" s="49"/>
      <c r="W489" s="49"/>
      <c r="X489" s="49"/>
      <c r="Y489" s="49"/>
      <c r="Z489" s="49"/>
    </row>
    <row r="490" spans="1:26" ht="14.25" customHeight="1">
      <c r="A490" s="49"/>
      <c r="B490" s="49"/>
      <c r="C490" s="202"/>
      <c r="D490" s="202"/>
      <c r="E490" s="202"/>
      <c r="F490" s="49"/>
      <c r="G490" s="49"/>
      <c r="H490" s="49"/>
      <c r="I490" s="49"/>
      <c r="J490" s="49"/>
      <c r="K490" s="49"/>
      <c r="L490" s="49"/>
      <c r="M490" s="49"/>
      <c r="N490" s="49"/>
      <c r="O490" s="49"/>
      <c r="P490" s="49"/>
      <c r="Q490" s="49"/>
      <c r="R490" s="49"/>
      <c r="S490" s="49"/>
      <c r="T490" s="49"/>
      <c r="U490" s="49"/>
      <c r="V490" s="49"/>
      <c r="W490" s="49"/>
      <c r="X490" s="49"/>
      <c r="Y490" s="49"/>
      <c r="Z490" s="49"/>
    </row>
    <row r="491" spans="1:26" ht="14.25" customHeight="1">
      <c r="A491" s="49"/>
      <c r="B491" s="49"/>
      <c r="C491" s="202"/>
      <c r="D491" s="202"/>
      <c r="E491" s="202"/>
      <c r="F491" s="49"/>
      <c r="G491" s="49"/>
      <c r="H491" s="49"/>
      <c r="I491" s="49"/>
      <c r="J491" s="49"/>
      <c r="K491" s="49"/>
      <c r="L491" s="49"/>
      <c r="M491" s="49"/>
      <c r="N491" s="49"/>
      <c r="O491" s="49"/>
      <c r="P491" s="49"/>
      <c r="Q491" s="49"/>
      <c r="R491" s="49"/>
      <c r="S491" s="49"/>
      <c r="T491" s="49"/>
      <c r="U491" s="49"/>
      <c r="V491" s="49"/>
      <c r="W491" s="49"/>
      <c r="X491" s="49"/>
      <c r="Y491" s="49"/>
      <c r="Z491" s="49"/>
    </row>
    <row r="492" spans="1:26" ht="14.25" customHeight="1">
      <c r="A492" s="49"/>
      <c r="B492" s="49"/>
      <c r="C492" s="202"/>
      <c r="D492" s="202"/>
      <c r="E492" s="202"/>
      <c r="F492" s="49"/>
      <c r="G492" s="49"/>
      <c r="H492" s="49"/>
      <c r="I492" s="49"/>
      <c r="J492" s="49"/>
      <c r="K492" s="49"/>
      <c r="L492" s="49"/>
      <c r="M492" s="49"/>
      <c r="N492" s="49"/>
      <c r="O492" s="49"/>
      <c r="P492" s="49"/>
      <c r="Q492" s="49"/>
      <c r="R492" s="49"/>
      <c r="S492" s="49"/>
      <c r="T492" s="49"/>
      <c r="U492" s="49"/>
      <c r="V492" s="49"/>
      <c r="W492" s="49"/>
      <c r="X492" s="49"/>
      <c r="Y492" s="49"/>
      <c r="Z492" s="49"/>
    </row>
    <row r="493" spans="1:26" ht="14.25" customHeight="1">
      <c r="A493" s="49"/>
      <c r="B493" s="49"/>
      <c r="C493" s="202"/>
      <c r="D493" s="202"/>
      <c r="E493" s="202"/>
      <c r="F493" s="49"/>
      <c r="G493" s="49"/>
      <c r="H493" s="49"/>
      <c r="I493" s="49"/>
      <c r="J493" s="49"/>
      <c r="K493" s="49"/>
      <c r="L493" s="49"/>
      <c r="M493" s="49"/>
      <c r="N493" s="49"/>
      <c r="O493" s="49"/>
      <c r="P493" s="49"/>
      <c r="Q493" s="49"/>
      <c r="R493" s="49"/>
      <c r="S493" s="49"/>
      <c r="T493" s="49"/>
      <c r="U493" s="49"/>
      <c r="V493" s="49"/>
      <c r="W493" s="49"/>
      <c r="X493" s="49"/>
      <c r="Y493" s="49"/>
      <c r="Z493" s="49"/>
    </row>
    <row r="494" spans="1:26" ht="14.25" customHeight="1">
      <c r="A494" s="49"/>
      <c r="B494" s="49"/>
      <c r="C494" s="202"/>
      <c r="D494" s="202"/>
      <c r="E494" s="202"/>
      <c r="F494" s="49"/>
      <c r="G494" s="49"/>
      <c r="H494" s="49"/>
      <c r="I494" s="49"/>
      <c r="J494" s="49"/>
      <c r="K494" s="49"/>
      <c r="L494" s="49"/>
      <c r="M494" s="49"/>
      <c r="N494" s="49"/>
      <c r="O494" s="49"/>
      <c r="P494" s="49"/>
      <c r="Q494" s="49"/>
      <c r="R494" s="49"/>
      <c r="S494" s="49"/>
      <c r="T494" s="49"/>
      <c r="U494" s="49"/>
      <c r="V494" s="49"/>
      <c r="W494" s="49"/>
      <c r="X494" s="49"/>
      <c r="Y494" s="49"/>
      <c r="Z494" s="49"/>
    </row>
    <row r="495" spans="1:26" ht="14.25" customHeight="1">
      <c r="A495" s="49"/>
      <c r="B495" s="49"/>
      <c r="C495" s="202"/>
      <c r="D495" s="202"/>
      <c r="E495" s="202"/>
      <c r="F495" s="49"/>
      <c r="G495" s="49"/>
      <c r="H495" s="49"/>
      <c r="I495" s="49"/>
      <c r="J495" s="49"/>
      <c r="K495" s="49"/>
      <c r="L495" s="49"/>
      <c r="M495" s="49"/>
      <c r="N495" s="49"/>
      <c r="O495" s="49"/>
      <c r="P495" s="49"/>
      <c r="Q495" s="49"/>
      <c r="R495" s="49"/>
      <c r="S495" s="49"/>
      <c r="T495" s="49"/>
      <c r="U495" s="49"/>
      <c r="V495" s="49"/>
      <c r="W495" s="49"/>
      <c r="X495" s="49"/>
      <c r="Y495" s="49"/>
      <c r="Z495" s="49"/>
    </row>
    <row r="496" spans="1:26" ht="14.25" customHeight="1">
      <c r="A496" s="49"/>
      <c r="B496" s="49"/>
      <c r="C496" s="202"/>
      <c r="D496" s="202"/>
      <c r="E496" s="202"/>
      <c r="F496" s="49"/>
      <c r="G496" s="49"/>
      <c r="H496" s="49"/>
      <c r="I496" s="49"/>
      <c r="J496" s="49"/>
      <c r="K496" s="49"/>
      <c r="L496" s="49"/>
      <c r="M496" s="49"/>
      <c r="N496" s="49"/>
      <c r="O496" s="49"/>
      <c r="P496" s="49"/>
      <c r="Q496" s="49"/>
      <c r="R496" s="49"/>
      <c r="S496" s="49"/>
      <c r="T496" s="49"/>
      <c r="U496" s="49"/>
      <c r="V496" s="49"/>
      <c r="W496" s="49"/>
      <c r="X496" s="49"/>
      <c r="Y496" s="49"/>
      <c r="Z496" s="49"/>
    </row>
    <row r="497" spans="1:26" ht="14.25" customHeight="1">
      <c r="A497" s="49"/>
      <c r="B497" s="49"/>
      <c r="C497" s="202"/>
      <c r="D497" s="202"/>
      <c r="E497" s="202"/>
      <c r="F497" s="49"/>
      <c r="G497" s="49"/>
      <c r="H497" s="49"/>
      <c r="I497" s="49"/>
      <c r="J497" s="49"/>
      <c r="K497" s="49"/>
      <c r="L497" s="49"/>
      <c r="M497" s="49"/>
      <c r="N497" s="49"/>
      <c r="O497" s="49"/>
      <c r="P497" s="49"/>
      <c r="Q497" s="49"/>
      <c r="R497" s="49"/>
      <c r="S497" s="49"/>
      <c r="T497" s="49"/>
      <c r="U497" s="49"/>
      <c r="V497" s="49"/>
      <c r="W497" s="49"/>
      <c r="X497" s="49"/>
      <c r="Y497" s="49"/>
      <c r="Z497" s="49"/>
    </row>
    <row r="498" spans="1:26" ht="14.25" customHeight="1">
      <c r="A498" s="49"/>
      <c r="B498" s="49"/>
      <c r="C498" s="202"/>
      <c r="D498" s="202"/>
      <c r="E498" s="202"/>
      <c r="F498" s="49"/>
      <c r="G498" s="49"/>
      <c r="H498" s="49"/>
      <c r="I498" s="49"/>
      <c r="J498" s="49"/>
      <c r="K498" s="49"/>
      <c r="L498" s="49"/>
      <c r="M498" s="49"/>
      <c r="N498" s="49"/>
      <c r="O498" s="49"/>
      <c r="P498" s="49"/>
      <c r="Q498" s="49"/>
      <c r="R498" s="49"/>
      <c r="S498" s="49"/>
      <c r="T498" s="49"/>
      <c r="U498" s="49"/>
      <c r="V498" s="49"/>
      <c r="W498" s="49"/>
      <c r="X498" s="49"/>
      <c r="Y498" s="49"/>
      <c r="Z498" s="49"/>
    </row>
    <row r="499" spans="1:26" ht="14.25" customHeight="1">
      <c r="A499" s="49"/>
      <c r="B499" s="49"/>
      <c r="C499" s="202"/>
      <c r="D499" s="202"/>
      <c r="E499" s="202"/>
      <c r="F499" s="49"/>
      <c r="G499" s="49"/>
      <c r="H499" s="49"/>
      <c r="I499" s="49"/>
      <c r="J499" s="49"/>
      <c r="K499" s="49"/>
      <c r="L499" s="49"/>
      <c r="M499" s="49"/>
      <c r="N499" s="49"/>
      <c r="O499" s="49"/>
      <c r="P499" s="49"/>
      <c r="Q499" s="49"/>
      <c r="R499" s="49"/>
      <c r="S499" s="49"/>
      <c r="T499" s="49"/>
      <c r="U499" s="49"/>
      <c r="V499" s="49"/>
      <c r="W499" s="49"/>
      <c r="X499" s="49"/>
      <c r="Y499" s="49"/>
      <c r="Z499" s="49"/>
    </row>
    <row r="500" spans="1:26" ht="14.25" customHeight="1">
      <c r="A500" s="49"/>
      <c r="B500" s="49"/>
      <c r="C500" s="202"/>
      <c r="D500" s="202"/>
      <c r="E500" s="202"/>
      <c r="F500" s="49"/>
      <c r="G500" s="49"/>
      <c r="H500" s="49"/>
      <c r="I500" s="49"/>
      <c r="J500" s="49"/>
      <c r="K500" s="49"/>
      <c r="L500" s="49"/>
      <c r="M500" s="49"/>
      <c r="N500" s="49"/>
      <c r="O500" s="49"/>
      <c r="P500" s="49"/>
      <c r="Q500" s="49"/>
      <c r="R500" s="49"/>
      <c r="S500" s="49"/>
      <c r="T500" s="49"/>
      <c r="U500" s="49"/>
      <c r="V500" s="49"/>
      <c r="W500" s="49"/>
      <c r="X500" s="49"/>
      <c r="Y500" s="49"/>
      <c r="Z500" s="49"/>
    </row>
    <row r="501" spans="1:26" ht="14.25" customHeight="1">
      <c r="A501" s="49"/>
      <c r="B501" s="49"/>
      <c r="C501" s="202"/>
      <c r="D501" s="202"/>
      <c r="E501" s="202"/>
      <c r="F501" s="49"/>
      <c r="G501" s="49"/>
      <c r="H501" s="49"/>
      <c r="I501" s="49"/>
      <c r="J501" s="49"/>
      <c r="K501" s="49"/>
      <c r="L501" s="49"/>
      <c r="M501" s="49"/>
      <c r="N501" s="49"/>
      <c r="O501" s="49"/>
      <c r="P501" s="49"/>
      <c r="Q501" s="49"/>
      <c r="R501" s="49"/>
      <c r="S501" s="49"/>
      <c r="T501" s="49"/>
      <c r="U501" s="49"/>
      <c r="V501" s="49"/>
      <c r="W501" s="49"/>
      <c r="X501" s="49"/>
      <c r="Y501" s="49"/>
      <c r="Z501" s="49"/>
    </row>
    <row r="502" spans="1:26" ht="14.25" customHeight="1">
      <c r="A502" s="49"/>
      <c r="B502" s="49"/>
      <c r="C502" s="202"/>
      <c r="D502" s="202"/>
      <c r="E502" s="202"/>
      <c r="F502" s="49"/>
      <c r="G502" s="49"/>
      <c r="H502" s="49"/>
      <c r="I502" s="49"/>
      <c r="J502" s="49"/>
      <c r="K502" s="49"/>
      <c r="L502" s="49"/>
      <c r="M502" s="49"/>
      <c r="N502" s="49"/>
      <c r="O502" s="49"/>
      <c r="P502" s="49"/>
      <c r="Q502" s="49"/>
      <c r="R502" s="49"/>
      <c r="S502" s="49"/>
      <c r="T502" s="49"/>
      <c r="U502" s="49"/>
      <c r="V502" s="49"/>
      <c r="W502" s="49"/>
      <c r="X502" s="49"/>
      <c r="Y502" s="49"/>
      <c r="Z502" s="49"/>
    </row>
    <row r="503" spans="1:26" ht="14.25" customHeight="1">
      <c r="A503" s="49"/>
      <c r="B503" s="49"/>
      <c r="C503" s="202"/>
      <c r="D503" s="202"/>
      <c r="E503" s="202"/>
      <c r="F503" s="49"/>
      <c r="G503" s="49"/>
      <c r="H503" s="49"/>
      <c r="I503" s="49"/>
      <c r="J503" s="49"/>
      <c r="K503" s="49"/>
      <c r="L503" s="49"/>
      <c r="M503" s="49"/>
      <c r="N503" s="49"/>
      <c r="O503" s="49"/>
      <c r="P503" s="49"/>
      <c r="Q503" s="49"/>
      <c r="R503" s="49"/>
      <c r="S503" s="49"/>
      <c r="T503" s="49"/>
      <c r="U503" s="49"/>
      <c r="V503" s="49"/>
      <c r="W503" s="49"/>
      <c r="X503" s="49"/>
      <c r="Y503" s="49"/>
      <c r="Z503" s="49"/>
    </row>
    <row r="504" spans="1:26" ht="14.25" customHeight="1">
      <c r="A504" s="49"/>
      <c r="B504" s="49"/>
      <c r="C504" s="202"/>
      <c r="D504" s="202"/>
      <c r="E504" s="202"/>
      <c r="F504" s="49"/>
      <c r="G504" s="49"/>
      <c r="H504" s="49"/>
      <c r="I504" s="49"/>
      <c r="J504" s="49"/>
      <c r="K504" s="49"/>
      <c r="L504" s="49"/>
      <c r="M504" s="49"/>
      <c r="N504" s="49"/>
      <c r="O504" s="49"/>
      <c r="P504" s="49"/>
      <c r="Q504" s="49"/>
      <c r="R504" s="49"/>
      <c r="S504" s="49"/>
      <c r="T504" s="49"/>
      <c r="U504" s="49"/>
      <c r="V504" s="49"/>
      <c r="W504" s="49"/>
      <c r="X504" s="49"/>
      <c r="Y504" s="49"/>
      <c r="Z504" s="49"/>
    </row>
    <row r="505" spans="1:26" ht="14.25" customHeight="1">
      <c r="A505" s="49"/>
      <c r="B505" s="49"/>
      <c r="C505" s="202"/>
      <c r="D505" s="202"/>
      <c r="E505" s="202"/>
      <c r="F505" s="49"/>
      <c r="G505" s="49"/>
      <c r="H505" s="49"/>
      <c r="I505" s="49"/>
      <c r="J505" s="49"/>
      <c r="K505" s="49"/>
      <c r="L505" s="49"/>
      <c r="M505" s="49"/>
      <c r="N505" s="49"/>
      <c r="O505" s="49"/>
      <c r="P505" s="49"/>
      <c r="Q505" s="49"/>
      <c r="R505" s="49"/>
      <c r="S505" s="49"/>
      <c r="T505" s="49"/>
      <c r="U505" s="49"/>
      <c r="V505" s="49"/>
      <c r="W505" s="49"/>
      <c r="X505" s="49"/>
      <c r="Y505" s="49"/>
      <c r="Z505" s="49"/>
    </row>
    <row r="506" spans="1:26" ht="14.25" customHeight="1">
      <c r="A506" s="49"/>
      <c r="B506" s="49"/>
      <c r="C506" s="202"/>
      <c r="D506" s="202"/>
      <c r="E506" s="202"/>
      <c r="F506" s="49"/>
      <c r="G506" s="49"/>
      <c r="H506" s="49"/>
      <c r="I506" s="49"/>
      <c r="J506" s="49"/>
      <c r="K506" s="49"/>
      <c r="L506" s="49"/>
      <c r="M506" s="49"/>
      <c r="N506" s="49"/>
      <c r="O506" s="49"/>
      <c r="P506" s="49"/>
      <c r="Q506" s="49"/>
      <c r="R506" s="49"/>
      <c r="S506" s="49"/>
      <c r="T506" s="49"/>
      <c r="U506" s="49"/>
      <c r="V506" s="49"/>
      <c r="W506" s="49"/>
      <c r="X506" s="49"/>
      <c r="Y506" s="49"/>
      <c r="Z506" s="49"/>
    </row>
    <row r="507" spans="1:26" ht="14.25" customHeight="1">
      <c r="A507" s="49"/>
      <c r="B507" s="49"/>
      <c r="C507" s="202"/>
      <c r="D507" s="202"/>
      <c r="E507" s="202"/>
      <c r="F507" s="49"/>
      <c r="G507" s="49"/>
      <c r="H507" s="49"/>
      <c r="I507" s="49"/>
      <c r="J507" s="49"/>
      <c r="K507" s="49"/>
      <c r="L507" s="49"/>
      <c r="M507" s="49"/>
      <c r="N507" s="49"/>
      <c r="O507" s="49"/>
      <c r="P507" s="49"/>
      <c r="Q507" s="49"/>
      <c r="R507" s="49"/>
      <c r="S507" s="49"/>
      <c r="T507" s="49"/>
      <c r="U507" s="49"/>
      <c r="V507" s="49"/>
      <c r="W507" s="49"/>
      <c r="X507" s="49"/>
      <c r="Y507" s="49"/>
      <c r="Z507" s="49"/>
    </row>
    <row r="508" spans="1:26" ht="14.25" customHeight="1">
      <c r="A508" s="49"/>
      <c r="B508" s="49"/>
      <c r="C508" s="202"/>
      <c r="D508" s="202"/>
      <c r="E508" s="202"/>
      <c r="F508" s="49"/>
      <c r="G508" s="49"/>
      <c r="H508" s="49"/>
      <c r="I508" s="49"/>
      <c r="J508" s="49"/>
      <c r="K508" s="49"/>
      <c r="L508" s="49"/>
      <c r="M508" s="49"/>
      <c r="N508" s="49"/>
      <c r="O508" s="49"/>
      <c r="P508" s="49"/>
      <c r="Q508" s="49"/>
      <c r="R508" s="49"/>
      <c r="S508" s="49"/>
      <c r="T508" s="49"/>
      <c r="U508" s="49"/>
      <c r="V508" s="49"/>
      <c r="W508" s="49"/>
      <c r="X508" s="49"/>
      <c r="Y508" s="49"/>
      <c r="Z508" s="49"/>
    </row>
    <row r="509" spans="1:26" ht="14.25" customHeight="1">
      <c r="A509" s="49"/>
      <c r="B509" s="49"/>
      <c r="C509" s="202"/>
      <c r="D509" s="202"/>
      <c r="E509" s="202"/>
      <c r="F509" s="49"/>
      <c r="G509" s="49"/>
      <c r="H509" s="49"/>
      <c r="I509" s="49"/>
      <c r="J509" s="49"/>
      <c r="K509" s="49"/>
      <c r="L509" s="49"/>
      <c r="M509" s="49"/>
      <c r="N509" s="49"/>
      <c r="O509" s="49"/>
      <c r="P509" s="49"/>
      <c r="Q509" s="49"/>
      <c r="R509" s="49"/>
      <c r="S509" s="49"/>
      <c r="T509" s="49"/>
      <c r="U509" s="49"/>
      <c r="V509" s="49"/>
      <c r="W509" s="49"/>
      <c r="X509" s="49"/>
      <c r="Y509" s="49"/>
      <c r="Z509" s="49"/>
    </row>
    <row r="510" spans="1:26" ht="14.25" customHeight="1">
      <c r="A510" s="49"/>
      <c r="B510" s="49"/>
      <c r="C510" s="202"/>
      <c r="D510" s="202"/>
      <c r="E510" s="202"/>
      <c r="F510" s="49"/>
      <c r="G510" s="49"/>
      <c r="H510" s="49"/>
      <c r="I510" s="49"/>
      <c r="J510" s="49"/>
      <c r="K510" s="49"/>
      <c r="L510" s="49"/>
      <c r="M510" s="49"/>
      <c r="N510" s="49"/>
      <c r="O510" s="49"/>
      <c r="P510" s="49"/>
      <c r="Q510" s="49"/>
      <c r="R510" s="49"/>
      <c r="S510" s="49"/>
      <c r="T510" s="49"/>
      <c r="U510" s="49"/>
      <c r="V510" s="49"/>
      <c r="W510" s="49"/>
      <c r="X510" s="49"/>
      <c r="Y510" s="49"/>
      <c r="Z510" s="49"/>
    </row>
    <row r="511" spans="1:26" ht="14.25" customHeight="1">
      <c r="A511" s="49"/>
      <c r="B511" s="49"/>
      <c r="C511" s="202"/>
      <c r="D511" s="202"/>
      <c r="E511" s="202"/>
      <c r="F511" s="49"/>
      <c r="G511" s="49"/>
      <c r="H511" s="49"/>
      <c r="I511" s="49"/>
      <c r="J511" s="49"/>
      <c r="K511" s="49"/>
      <c r="L511" s="49"/>
      <c r="M511" s="49"/>
      <c r="N511" s="49"/>
      <c r="O511" s="49"/>
      <c r="P511" s="49"/>
      <c r="Q511" s="49"/>
      <c r="R511" s="49"/>
      <c r="S511" s="49"/>
      <c r="T511" s="49"/>
      <c r="U511" s="49"/>
      <c r="V511" s="49"/>
      <c r="W511" s="49"/>
      <c r="X511" s="49"/>
      <c r="Y511" s="49"/>
      <c r="Z511" s="49"/>
    </row>
    <row r="512" spans="1:26" ht="14.25" customHeight="1">
      <c r="A512" s="49"/>
      <c r="B512" s="49"/>
      <c r="C512" s="202"/>
      <c r="D512" s="202"/>
      <c r="E512" s="202"/>
      <c r="F512" s="49"/>
      <c r="G512" s="49"/>
      <c r="H512" s="49"/>
      <c r="I512" s="49"/>
      <c r="J512" s="49"/>
      <c r="K512" s="49"/>
      <c r="L512" s="49"/>
      <c r="M512" s="49"/>
      <c r="N512" s="49"/>
      <c r="O512" s="49"/>
      <c r="P512" s="49"/>
      <c r="Q512" s="49"/>
      <c r="R512" s="49"/>
      <c r="S512" s="49"/>
      <c r="T512" s="49"/>
      <c r="U512" s="49"/>
      <c r="V512" s="49"/>
      <c r="W512" s="49"/>
      <c r="X512" s="49"/>
      <c r="Y512" s="49"/>
      <c r="Z512" s="49"/>
    </row>
    <row r="513" spans="1:26" ht="14.25" customHeight="1">
      <c r="A513" s="49"/>
      <c r="B513" s="49"/>
      <c r="C513" s="202"/>
      <c r="D513" s="202"/>
      <c r="E513" s="202"/>
      <c r="F513" s="49"/>
      <c r="G513" s="49"/>
      <c r="H513" s="49"/>
      <c r="I513" s="49"/>
      <c r="J513" s="49"/>
      <c r="K513" s="49"/>
      <c r="L513" s="49"/>
      <c r="M513" s="49"/>
      <c r="N513" s="49"/>
      <c r="O513" s="49"/>
      <c r="P513" s="49"/>
      <c r="Q513" s="49"/>
      <c r="R513" s="49"/>
      <c r="S513" s="49"/>
      <c r="T513" s="49"/>
      <c r="U513" s="49"/>
      <c r="V513" s="49"/>
      <c r="W513" s="49"/>
      <c r="X513" s="49"/>
      <c r="Y513" s="49"/>
      <c r="Z513" s="49"/>
    </row>
    <row r="514" spans="1:26" ht="14.25" customHeight="1">
      <c r="A514" s="49"/>
      <c r="B514" s="49"/>
      <c r="C514" s="202"/>
      <c r="D514" s="202"/>
      <c r="E514" s="202"/>
      <c r="F514" s="49"/>
      <c r="G514" s="49"/>
      <c r="H514" s="49"/>
      <c r="I514" s="49"/>
      <c r="J514" s="49"/>
      <c r="K514" s="49"/>
      <c r="L514" s="49"/>
      <c r="M514" s="49"/>
      <c r="N514" s="49"/>
      <c r="O514" s="49"/>
      <c r="P514" s="49"/>
      <c r="Q514" s="49"/>
      <c r="R514" s="49"/>
      <c r="S514" s="49"/>
      <c r="T514" s="49"/>
      <c r="U514" s="49"/>
      <c r="V514" s="49"/>
      <c r="W514" s="49"/>
      <c r="X514" s="49"/>
      <c r="Y514" s="49"/>
      <c r="Z514" s="49"/>
    </row>
    <row r="515" spans="1:26" ht="14.25" customHeight="1">
      <c r="A515" s="49"/>
      <c r="B515" s="49"/>
      <c r="C515" s="202"/>
      <c r="D515" s="202"/>
      <c r="E515" s="202"/>
      <c r="F515" s="49"/>
      <c r="G515" s="49"/>
      <c r="H515" s="49"/>
      <c r="I515" s="49"/>
      <c r="J515" s="49"/>
      <c r="K515" s="49"/>
      <c r="L515" s="49"/>
      <c r="M515" s="49"/>
      <c r="N515" s="49"/>
      <c r="O515" s="49"/>
      <c r="P515" s="49"/>
      <c r="Q515" s="49"/>
      <c r="R515" s="49"/>
      <c r="S515" s="49"/>
      <c r="T515" s="49"/>
      <c r="U515" s="49"/>
      <c r="V515" s="49"/>
      <c r="W515" s="49"/>
      <c r="X515" s="49"/>
      <c r="Y515" s="49"/>
      <c r="Z515" s="49"/>
    </row>
    <row r="516" spans="1:26" ht="14.25" customHeight="1">
      <c r="A516" s="49"/>
      <c r="B516" s="49"/>
      <c r="C516" s="202"/>
      <c r="D516" s="202"/>
      <c r="E516" s="202"/>
      <c r="F516" s="49"/>
      <c r="G516" s="49"/>
      <c r="H516" s="49"/>
      <c r="I516" s="49"/>
      <c r="J516" s="49"/>
      <c r="K516" s="49"/>
      <c r="L516" s="49"/>
      <c r="M516" s="49"/>
      <c r="N516" s="49"/>
      <c r="O516" s="49"/>
      <c r="P516" s="49"/>
      <c r="Q516" s="49"/>
      <c r="R516" s="49"/>
      <c r="S516" s="49"/>
      <c r="T516" s="49"/>
      <c r="U516" s="49"/>
      <c r="V516" s="49"/>
      <c r="W516" s="49"/>
      <c r="X516" s="49"/>
      <c r="Y516" s="49"/>
      <c r="Z516" s="49"/>
    </row>
    <row r="517" spans="1:26" ht="14.25" customHeight="1">
      <c r="A517" s="49"/>
      <c r="B517" s="49"/>
      <c r="C517" s="202"/>
      <c r="D517" s="202"/>
      <c r="E517" s="202"/>
      <c r="F517" s="49"/>
      <c r="G517" s="49"/>
      <c r="H517" s="49"/>
      <c r="I517" s="49"/>
      <c r="J517" s="49"/>
      <c r="K517" s="49"/>
      <c r="L517" s="49"/>
      <c r="M517" s="49"/>
      <c r="N517" s="49"/>
      <c r="O517" s="49"/>
      <c r="P517" s="49"/>
      <c r="Q517" s="49"/>
      <c r="R517" s="49"/>
      <c r="S517" s="49"/>
      <c r="T517" s="49"/>
      <c r="U517" s="49"/>
      <c r="V517" s="49"/>
      <c r="W517" s="49"/>
      <c r="X517" s="49"/>
      <c r="Y517" s="49"/>
      <c r="Z517" s="49"/>
    </row>
    <row r="518" spans="1:26" ht="14.25" customHeight="1">
      <c r="A518" s="49"/>
      <c r="B518" s="49"/>
      <c r="C518" s="202"/>
      <c r="D518" s="202"/>
      <c r="E518" s="202"/>
      <c r="F518" s="49"/>
      <c r="G518" s="49"/>
      <c r="H518" s="49"/>
      <c r="I518" s="49"/>
      <c r="J518" s="49"/>
      <c r="K518" s="49"/>
      <c r="L518" s="49"/>
      <c r="M518" s="49"/>
      <c r="N518" s="49"/>
      <c r="O518" s="49"/>
      <c r="P518" s="49"/>
      <c r="Q518" s="49"/>
      <c r="R518" s="49"/>
      <c r="S518" s="49"/>
      <c r="T518" s="49"/>
      <c r="U518" s="49"/>
      <c r="V518" s="49"/>
      <c r="W518" s="49"/>
      <c r="X518" s="49"/>
      <c r="Y518" s="49"/>
      <c r="Z518" s="49"/>
    </row>
    <row r="519" spans="1:26" ht="14.25" customHeight="1">
      <c r="A519" s="49"/>
      <c r="B519" s="49"/>
      <c r="C519" s="202"/>
      <c r="D519" s="202"/>
      <c r="E519" s="202"/>
      <c r="F519" s="49"/>
      <c r="G519" s="49"/>
      <c r="H519" s="49"/>
      <c r="I519" s="49"/>
      <c r="J519" s="49"/>
      <c r="K519" s="49"/>
      <c r="L519" s="49"/>
      <c r="M519" s="49"/>
      <c r="N519" s="49"/>
      <c r="O519" s="49"/>
      <c r="P519" s="49"/>
      <c r="Q519" s="49"/>
      <c r="R519" s="49"/>
      <c r="S519" s="49"/>
      <c r="T519" s="49"/>
      <c r="U519" s="49"/>
      <c r="V519" s="49"/>
      <c r="W519" s="49"/>
      <c r="X519" s="49"/>
      <c r="Y519" s="49"/>
      <c r="Z519" s="49"/>
    </row>
    <row r="520" spans="1:26" ht="14.25" customHeight="1">
      <c r="A520" s="49"/>
      <c r="B520" s="49"/>
      <c r="C520" s="202"/>
      <c r="D520" s="202"/>
      <c r="E520" s="202"/>
      <c r="F520" s="49"/>
      <c r="G520" s="49"/>
      <c r="H520" s="49"/>
      <c r="I520" s="49"/>
      <c r="J520" s="49"/>
      <c r="K520" s="49"/>
      <c r="L520" s="49"/>
      <c r="M520" s="49"/>
      <c r="N520" s="49"/>
      <c r="O520" s="49"/>
      <c r="P520" s="49"/>
      <c r="Q520" s="49"/>
      <c r="R520" s="49"/>
      <c r="S520" s="49"/>
      <c r="T520" s="49"/>
      <c r="U520" s="49"/>
      <c r="V520" s="49"/>
      <c r="W520" s="49"/>
      <c r="X520" s="49"/>
      <c r="Y520" s="49"/>
      <c r="Z520" s="49"/>
    </row>
    <row r="521" spans="1:26" ht="14.25" customHeight="1">
      <c r="A521" s="49"/>
      <c r="B521" s="49"/>
      <c r="C521" s="202"/>
      <c r="D521" s="202"/>
      <c r="E521" s="202"/>
      <c r="F521" s="49"/>
      <c r="G521" s="49"/>
      <c r="H521" s="49"/>
      <c r="I521" s="49"/>
      <c r="J521" s="49"/>
      <c r="K521" s="49"/>
      <c r="L521" s="49"/>
      <c r="M521" s="49"/>
      <c r="N521" s="49"/>
      <c r="O521" s="49"/>
      <c r="P521" s="49"/>
      <c r="Q521" s="49"/>
      <c r="R521" s="49"/>
      <c r="S521" s="49"/>
      <c r="T521" s="49"/>
      <c r="U521" s="49"/>
      <c r="V521" s="49"/>
      <c r="W521" s="49"/>
      <c r="X521" s="49"/>
      <c r="Y521" s="49"/>
      <c r="Z521" s="49"/>
    </row>
    <row r="522" spans="1:26" ht="14.25" customHeight="1">
      <c r="A522" s="49"/>
      <c r="B522" s="49"/>
      <c r="C522" s="202"/>
      <c r="D522" s="202"/>
      <c r="E522" s="202"/>
      <c r="F522" s="49"/>
      <c r="G522" s="49"/>
      <c r="H522" s="49"/>
      <c r="I522" s="49"/>
      <c r="J522" s="49"/>
      <c r="K522" s="49"/>
      <c r="L522" s="49"/>
      <c r="M522" s="49"/>
      <c r="N522" s="49"/>
      <c r="O522" s="49"/>
      <c r="P522" s="49"/>
      <c r="Q522" s="49"/>
      <c r="R522" s="49"/>
      <c r="S522" s="49"/>
      <c r="T522" s="49"/>
      <c r="U522" s="49"/>
      <c r="V522" s="49"/>
      <c r="W522" s="49"/>
      <c r="X522" s="49"/>
      <c r="Y522" s="49"/>
      <c r="Z522" s="49"/>
    </row>
    <row r="523" spans="1:26" ht="14.25" customHeight="1">
      <c r="A523" s="49"/>
      <c r="B523" s="49"/>
      <c r="C523" s="202"/>
      <c r="D523" s="202"/>
      <c r="E523" s="202"/>
      <c r="F523" s="49"/>
      <c r="G523" s="49"/>
      <c r="H523" s="49"/>
      <c r="I523" s="49"/>
      <c r="J523" s="49"/>
      <c r="K523" s="49"/>
      <c r="L523" s="49"/>
      <c r="M523" s="49"/>
      <c r="N523" s="49"/>
      <c r="O523" s="49"/>
      <c r="P523" s="49"/>
      <c r="Q523" s="49"/>
      <c r="R523" s="49"/>
      <c r="S523" s="49"/>
      <c r="T523" s="49"/>
      <c r="U523" s="49"/>
      <c r="V523" s="49"/>
      <c r="W523" s="49"/>
      <c r="X523" s="49"/>
      <c r="Y523" s="49"/>
      <c r="Z523" s="49"/>
    </row>
    <row r="524" spans="1:26" ht="14.25" customHeight="1">
      <c r="A524" s="49"/>
      <c r="B524" s="49"/>
      <c r="C524" s="202"/>
      <c r="D524" s="202"/>
      <c r="E524" s="202"/>
      <c r="F524" s="49"/>
      <c r="G524" s="49"/>
      <c r="H524" s="49"/>
      <c r="I524" s="49"/>
      <c r="J524" s="49"/>
      <c r="K524" s="49"/>
      <c r="L524" s="49"/>
      <c r="M524" s="49"/>
      <c r="N524" s="49"/>
      <c r="O524" s="49"/>
      <c r="P524" s="49"/>
      <c r="Q524" s="49"/>
      <c r="R524" s="49"/>
      <c r="S524" s="49"/>
      <c r="T524" s="49"/>
      <c r="U524" s="49"/>
      <c r="V524" s="49"/>
      <c r="W524" s="49"/>
      <c r="X524" s="49"/>
      <c r="Y524" s="49"/>
      <c r="Z524" s="49"/>
    </row>
    <row r="525" spans="1:26" ht="14.25" customHeight="1">
      <c r="A525" s="49"/>
      <c r="B525" s="49"/>
      <c r="C525" s="202"/>
      <c r="D525" s="202"/>
      <c r="E525" s="202"/>
      <c r="F525" s="49"/>
      <c r="G525" s="49"/>
      <c r="H525" s="49"/>
      <c r="I525" s="49"/>
      <c r="J525" s="49"/>
      <c r="K525" s="49"/>
      <c r="L525" s="49"/>
      <c r="M525" s="49"/>
      <c r="N525" s="49"/>
      <c r="O525" s="49"/>
      <c r="P525" s="49"/>
      <c r="Q525" s="49"/>
      <c r="R525" s="49"/>
      <c r="S525" s="49"/>
      <c r="T525" s="49"/>
      <c r="U525" s="49"/>
      <c r="V525" s="49"/>
      <c r="W525" s="49"/>
      <c r="X525" s="49"/>
      <c r="Y525" s="49"/>
      <c r="Z525" s="49"/>
    </row>
    <row r="526" spans="1:26" ht="14.25" customHeight="1">
      <c r="A526" s="49"/>
      <c r="B526" s="49"/>
      <c r="C526" s="202"/>
      <c r="D526" s="202"/>
      <c r="E526" s="202"/>
      <c r="F526" s="49"/>
      <c r="G526" s="49"/>
      <c r="H526" s="49"/>
      <c r="I526" s="49"/>
      <c r="J526" s="49"/>
      <c r="K526" s="49"/>
      <c r="L526" s="49"/>
      <c r="M526" s="49"/>
      <c r="N526" s="49"/>
      <c r="O526" s="49"/>
      <c r="P526" s="49"/>
      <c r="Q526" s="49"/>
      <c r="R526" s="49"/>
      <c r="S526" s="49"/>
      <c r="T526" s="49"/>
      <c r="U526" s="49"/>
      <c r="V526" s="49"/>
      <c r="W526" s="49"/>
      <c r="X526" s="49"/>
      <c r="Y526" s="49"/>
      <c r="Z526" s="49"/>
    </row>
    <row r="527" spans="1:26" ht="14.25" customHeight="1">
      <c r="A527" s="49"/>
      <c r="B527" s="49"/>
      <c r="C527" s="202"/>
      <c r="D527" s="202"/>
      <c r="E527" s="202"/>
      <c r="F527" s="49"/>
      <c r="G527" s="49"/>
      <c r="H527" s="49"/>
      <c r="I527" s="49"/>
      <c r="J527" s="49"/>
      <c r="K527" s="49"/>
      <c r="L527" s="49"/>
      <c r="M527" s="49"/>
      <c r="N527" s="49"/>
      <c r="O527" s="49"/>
      <c r="P527" s="49"/>
      <c r="Q527" s="49"/>
      <c r="R527" s="49"/>
      <c r="S527" s="49"/>
      <c r="T527" s="49"/>
      <c r="U527" s="49"/>
      <c r="V527" s="49"/>
      <c r="W527" s="49"/>
      <c r="X527" s="49"/>
      <c r="Y527" s="49"/>
      <c r="Z527" s="49"/>
    </row>
    <row r="528" spans="1:26" ht="14.25" customHeight="1">
      <c r="A528" s="49"/>
      <c r="B528" s="49"/>
      <c r="C528" s="202"/>
      <c r="D528" s="202"/>
      <c r="E528" s="202"/>
      <c r="F528" s="49"/>
      <c r="G528" s="49"/>
      <c r="H528" s="49"/>
      <c r="I528" s="49"/>
      <c r="J528" s="49"/>
      <c r="K528" s="49"/>
      <c r="L528" s="49"/>
      <c r="M528" s="49"/>
      <c r="N528" s="49"/>
      <c r="O528" s="49"/>
      <c r="P528" s="49"/>
      <c r="Q528" s="49"/>
      <c r="R528" s="49"/>
      <c r="S528" s="49"/>
      <c r="T528" s="49"/>
      <c r="U528" s="49"/>
      <c r="V528" s="49"/>
      <c r="W528" s="49"/>
      <c r="X528" s="49"/>
      <c r="Y528" s="49"/>
      <c r="Z528" s="49"/>
    </row>
    <row r="529" spans="1:26" ht="14.25" customHeight="1">
      <c r="A529" s="49"/>
      <c r="B529" s="49"/>
      <c r="C529" s="202"/>
      <c r="D529" s="202"/>
      <c r="E529" s="202"/>
      <c r="F529" s="49"/>
      <c r="G529" s="49"/>
      <c r="H529" s="49"/>
      <c r="I529" s="49"/>
      <c r="J529" s="49"/>
      <c r="K529" s="49"/>
      <c r="L529" s="49"/>
      <c r="M529" s="49"/>
      <c r="N529" s="49"/>
      <c r="O529" s="49"/>
      <c r="P529" s="49"/>
      <c r="Q529" s="49"/>
      <c r="R529" s="49"/>
      <c r="S529" s="49"/>
      <c r="T529" s="49"/>
      <c r="U529" s="49"/>
      <c r="V529" s="49"/>
      <c r="W529" s="49"/>
      <c r="X529" s="49"/>
      <c r="Y529" s="49"/>
      <c r="Z529" s="49"/>
    </row>
    <row r="530" spans="1:26" ht="14.25" customHeight="1">
      <c r="A530" s="49"/>
      <c r="B530" s="49"/>
      <c r="C530" s="202"/>
      <c r="D530" s="202"/>
      <c r="E530" s="202"/>
      <c r="F530" s="49"/>
      <c r="G530" s="49"/>
      <c r="H530" s="49"/>
      <c r="I530" s="49"/>
      <c r="J530" s="49"/>
      <c r="K530" s="49"/>
      <c r="L530" s="49"/>
      <c r="M530" s="49"/>
      <c r="N530" s="49"/>
      <c r="O530" s="49"/>
      <c r="P530" s="49"/>
      <c r="Q530" s="49"/>
      <c r="R530" s="49"/>
      <c r="S530" s="49"/>
      <c r="T530" s="49"/>
      <c r="U530" s="49"/>
      <c r="V530" s="49"/>
      <c r="W530" s="49"/>
      <c r="X530" s="49"/>
      <c r="Y530" s="49"/>
      <c r="Z530" s="49"/>
    </row>
    <row r="531" spans="1:26" ht="14.25" customHeight="1">
      <c r="A531" s="49"/>
      <c r="B531" s="49"/>
      <c r="C531" s="202"/>
      <c r="D531" s="202"/>
      <c r="E531" s="202"/>
      <c r="F531" s="49"/>
      <c r="G531" s="49"/>
      <c r="H531" s="49"/>
      <c r="I531" s="49"/>
      <c r="J531" s="49"/>
      <c r="K531" s="49"/>
      <c r="L531" s="49"/>
      <c r="M531" s="49"/>
      <c r="N531" s="49"/>
      <c r="O531" s="49"/>
      <c r="P531" s="49"/>
      <c r="Q531" s="49"/>
      <c r="R531" s="49"/>
      <c r="S531" s="49"/>
      <c r="T531" s="49"/>
      <c r="U531" s="49"/>
      <c r="V531" s="49"/>
      <c r="W531" s="49"/>
      <c r="X531" s="49"/>
      <c r="Y531" s="49"/>
      <c r="Z531" s="49"/>
    </row>
    <row r="532" spans="1:26" ht="14.25" customHeight="1">
      <c r="A532" s="49"/>
      <c r="B532" s="49"/>
      <c r="C532" s="202"/>
      <c r="D532" s="202"/>
      <c r="E532" s="202"/>
      <c r="F532" s="49"/>
      <c r="G532" s="49"/>
      <c r="H532" s="49"/>
      <c r="I532" s="49"/>
      <c r="J532" s="49"/>
      <c r="K532" s="49"/>
      <c r="L532" s="49"/>
      <c r="M532" s="49"/>
      <c r="N532" s="49"/>
      <c r="O532" s="49"/>
      <c r="P532" s="49"/>
      <c r="Q532" s="49"/>
      <c r="R532" s="49"/>
      <c r="S532" s="49"/>
      <c r="T532" s="49"/>
      <c r="U532" s="49"/>
      <c r="V532" s="49"/>
      <c r="W532" s="49"/>
      <c r="X532" s="49"/>
      <c r="Y532" s="49"/>
      <c r="Z532" s="49"/>
    </row>
    <row r="533" spans="1:26" ht="14.25" customHeight="1">
      <c r="A533" s="49"/>
      <c r="B533" s="49"/>
      <c r="C533" s="202"/>
      <c r="D533" s="202"/>
      <c r="E533" s="202"/>
      <c r="F533" s="49"/>
      <c r="G533" s="49"/>
      <c r="H533" s="49"/>
      <c r="I533" s="49"/>
      <c r="J533" s="49"/>
      <c r="K533" s="49"/>
      <c r="L533" s="49"/>
      <c r="M533" s="49"/>
      <c r="N533" s="49"/>
      <c r="O533" s="49"/>
      <c r="P533" s="49"/>
      <c r="Q533" s="49"/>
      <c r="R533" s="49"/>
      <c r="S533" s="49"/>
      <c r="T533" s="49"/>
      <c r="U533" s="49"/>
      <c r="V533" s="49"/>
      <c r="W533" s="49"/>
      <c r="X533" s="49"/>
      <c r="Y533" s="49"/>
      <c r="Z533" s="49"/>
    </row>
    <row r="534" spans="1:26" ht="14.25" customHeight="1">
      <c r="A534" s="49"/>
      <c r="B534" s="49"/>
      <c r="C534" s="202"/>
      <c r="D534" s="202"/>
      <c r="E534" s="202"/>
      <c r="F534" s="49"/>
      <c r="G534" s="49"/>
      <c r="H534" s="49"/>
      <c r="I534" s="49"/>
      <c r="J534" s="49"/>
      <c r="K534" s="49"/>
      <c r="L534" s="49"/>
      <c r="M534" s="49"/>
      <c r="N534" s="49"/>
      <c r="O534" s="49"/>
      <c r="P534" s="49"/>
      <c r="Q534" s="49"/>
      <c r="R534" s="49"/>
      <c r="S534" s="49"/>
      <c r="T534" s="49"/>
      <c r="U534" s="49"/>
      <c r="V534" s="49"/>
      <c r="W534" s="49"/>
      <c r="X534" s="49"/>
      <c r="Y534" s="49"/>
      <c r="Z534" s="49"/>
    </row>
    <row r="535" spans="1:26" ht="14.25" customHeight="1">
      <c r="A535" s="49"/>
      <c r="B535" s="49"/>
      <c r="C535" s="202"/>
      <c r="D535" s="202"/>
      <c r="E535" s="202"/>
      <c r="F535" s="49"/>
      <c r="G535" s="49"/>
      <c r="H535" s="49"/>
      <c r="I535" s="49"/>
      <c r="J535" s="49"/>
      <c r="K535" s="49"/>
      <c r="L535" s="49"/>
      <c r="M535" s="49"/>
      <c r="N535" s="49"/>
      <c r="O535" s="49"/>
      <c r="P535" s="49"/>
      <c r="Q535" s="49"/>
      <c r="R535" s="49"/>
      <c r="S535" s="49"/>
      <c r="T535" s="49"/>
      <c r="U535" s="49"/>
      <c r="V535" s="49"/>
      <c r="W535" s="49"/>
      <c r="X535" s="49"/>
      <c r="Y535" s="49"/>
      <c r="Z535" s="49"/>
    </row>
    <row r="536" spans="1:26" ht="14.25" customHeight="1">
      <c r="A536" s="49"/>
      <c r="B536" s="49"/>
      <c r="C536" s="202"/>
      <c r="D536" s="202"/>
      <c r="E536" s="202"/>
      <c r="F536" s="49"/>
      <c r="G536" s="49"/>
      <c r="H536" s="49"/>
      <c r="I536" s="49"/>
      <c r="J536" s="49"/>
      <c r="K536" s="49"/>
      <c r="L536" s="49"/>
      <c r="M536" s="49"/>
      <c r="N536" s="49"/>
      <c r="O536" s="49"/>
      <c r="P536" s="49"/>
      <c r="Q536" s="49"/>
      <c r="R536" s="49"/>
      <c r="S536" s="49"/>
      <c r="T536" s="49"/>
      <c r="U536" s="49"/>
      <c r="V536" s="49"/>
      <c r="W536" s="49"/>
      <c r="X536" s="49"/>
      <c r="Y536" s="49"/>
      <c r="Z536" s="49"/>
    </row>
    <row r="537" spans="1:26" ht="14.25" customHeight="1">
      <c r="A537" s="49"/>
      <c r="B537" s="49"/>
      <c r="C537" s="202"/>
      <c r="D537" s="202"/>
      <c r="E537" s="202"/>
      <c r="F537" s="49"/>
      <c r="G537" s="49"/>
      <c r="H537" s="49"/>
      <c r="I537" s="49"/>
      <c r="J537" s="49"/>
      <c r="K537" s="49"/>
      <c r="L537" s="49"/>
      <c r="M537" s="49"/>
      <c r="N537" s="49"/>
      <c r="O537" s="49"/>
      <c r="P537" s="49"/>
      <c r="Q537" s="49"/>
      <c r="R537" s="49"/>
      <c r="S537" s="49"/>
      <c r="T537" s="49"/>
      <c r="U537" s="49"/>
      <c r="V537" s="49"/>
      <c r="W537" s="49"/>
      <c r="X537" s="49"/>
      <c r="Y537" s="49"/>
      <c r="Z537" s="49"/>
    </row>
    <row r="538" spans="1:26" ht="14.25" customHeight="1">
      <c r="A538" s="49"/>
      <c r="B538" s="49"/>
      <c r="C538" s="202"/>
      <c r="D538" s="202"/>
      <c r="E538" s="202"/>
      <c r="F538" s="49"/>
      <c r="G538" s="49"/>
      <c r="H538" s="49"/>
      <c r="I538" s="49"/>
      <c r="J538" s="49"/>
      <c r="K538" s="49"/>
      <c r="L538" s="49"/>
      <c r="M538" s="49"/>
      <c r="N538" s="49"/>
      <c r="O538" s="49"/>
      <c r="P538" s="49"/>
      <c r="Q538" s="49"/>
      <c r="R538" s="49"/>
      <c r="S538" s="49"/>
      <c r="T538" s="49"/>
      <c r="U538" s="49"/>
      <c r="V538" s="49"/>
      <c r="W538" s="49"/>
      <c r="X538" s="49"/>
      <c r="Y538" s="49"/>
      <c r="Z538" s="49"/>
    </row>
    <row r="539" spans="1:26" ht="14.25" customHeight="1">
      <c r="A539" s="49"/>
      <c r="B539" s="49"/>
      <c r="C539" s="202"/>
      <c r="D539" s="202"/>
      <c r="E539" s="202"/>
      <c r="F539" s="49"/>
      <c r="G539" s="49"/>
      <c r="H539" s="49"/>
      <c r="I539" s="49"/>
      <c r="J539" s="49"/>
      <c r="K539" s="49"/>
      <c r="L539" s="49"/>
      <c r="M539" s="49"/>
      <c r="N539" s="49"/>
      <c r="O539" s="49"/>
      <c r="P539" s="49"/>
      <c r="Q539" s="49"/>
      <c r="R539" s="49"/>
      <c r="S539" s="49"/>
      <c r="T539" s="49"/>
      <c r="U539" s="49"/>
      <c r="V539" s="49"/>
      <c r="W539" s="49"/>
      <c r="X539" s="49"/>
      <c r="Y539" s="49"/>
      <c r="Z539" s="49"/>
    </row>
    <row r="540" spans="1:26" ht="14.25" customHeight="1">
      <c r="A540" s="49"/>
      <c r="B540" s="49"/>
      <c r="C540" s="202"/>
      <c r="D540" s="202"/>
      <c r="E540" s="202"/>
      <c r="F540" s="49"/>
      <c r="G540" s="49"/>
      <c r="H540" s="49"/>
      <c r="I540" s="49"/>
      <c r="J540" s="49"/>
      <c r="K540" s="49"/>
      <c r="L540" s="49"/>
      <c r="M540" s="49"/>
      <c r="N540" s="49"/>
      <c r="O540" s="49"/>
      <c r="P540" s="49"/>
      <c r="Q540" s="49"/>
      <c r="R540" s="49"/>
      <c r="S540" s="49"/>
      <c r="T540" s="49"/>
      <c r="U540" s="49"/>
      <c r="V540" s="49"/>
      <c r="W540" s="49"/>
      <c r="X540" s="49"/>
      <c r="Y540" s="49"/>
      <c r="Z540" s="49"/>
    </row>
    <row r="541" spans="1:26" ht="14.25" customHeight="1">
      <c r="A541" s="49"/>
      <c r="B541" s="49"/>
      <c r="C541" s="202"/>
      <c r="D541" s="202"/>
      <c r="E541" s="202"/>
      <c r="F541" s="49"/>
      <c r="G541" s="49"/>
      <c r="H541" s="49"/>
      <c r="I541" s="49"/>
      <c r="J541" s="49"/>
      <c r="K541" s="49"/>
      <c r="L541" s="49"/>
      <c r="M541" s="49"/>
      <c r="N541" s="49"/>
      <c r="O541" s="49"/>
      <c r="P541" s="49"/>
      <c r="Q541" s="49"/>
      <c r="R541" s="49"/>
      <c r="S541" s="49"/>
      <c r="T541" s="49"/>
      <c r="U541" s="49"/>
      <c r="V541" s="49"/>
      <c r="W541" s="49"/>
      <c r="X541" s="49"/>
      <c r="Y541" s="49"/>
      <c r="Z541" s="49"/>
    </row>
    <row r="542" spans="1:26" ht="14.25" customHeight="1">
      <c r="A542" s="49"/>
      <c r="B542" s="49"/>
      <c r="C542" s="202"/>
      <c r="D542" s="202"/>
      <c r="E542" s="202"/>
      <c r="F542" s="49"/>
      <c r="G542" s="49"/>
      <c r="H542" s="49"/>
      <c r="I542" s="49"/>
      <c r="J542" s="49"/>
      <c r="K542" s="49"/>
      <c r="L542" s="49"/>
      <c r="M542" s="49"/>
      <c r="N542" s="49"/>
      <c r="O542" s="49"/>
      <c r="P542" s="49"/>
      <c r="Q542" s="49"/>
      <c r="R542" s="49"/>
      <c r="S542" s="49"/>
      <c r="T542" s="49"/>
      <c r="U542" s="49"/>
      <c r="V542" s="49"/>
      <c r="W542" s="49"/>
      <c r="X542" s="49"/>
      <c r="Y542" s="49"/>
      <c r="Z542" s="49"/>
    </row>
    <row r="543" spans="1:26" ht="14.25" customHeight="1">
      <c r="A543" s="49"/>
      <c r="B543" s="49"/>
      <c r="C543" s="202"/>
      <c r="D543" s="202"/>
      <c r="E543" s="202"/>
      <c r="F543" s="49"/>
      <c r="G543" s="49"/>
      <c r="H543" s="49"/>
      <c r="I543" s="49"/>
      <c r="J543" s="49"/>
      <c r="K543" s="49"/>
      <c r="L543" s="49"/>
      <c r="M543" s="49"/>
      <c r="N543" s="49"/>
      <c r="O543" s="49"/>
      <c r="P543" s="49"/>
      <c r="Q543" s="49"/>
      <c r="R543" s="49"/>
      <c r="S543" s="49"/>
      <c r="T543" s="49"/>
      <c r="U543" s="49"/>
      <c r="V543" s="49"/>
      <c r="W543" s="49"/>
      <c r="X543" s="49"/>
      <c r="Y543" s="49"/>
      <c r="Z543" s="49"/>
    </row>
    <row r="544" spans="1:26" ht="14.25" customHeight="1">
      <c r="A544" s="49"/>
      <c r="B544" s="49"/>
      <c r="C544" s="202"/>
      <c r="D544" s="202"/>
      <c r="E544" s="202"/>
      <c r="F544" s="49"/>
      <c r="G544" s="49"/>
      <c r="H544" s="49"/>
      <c r="I544" s="49"/>
      <c r="J544" s="49"/>
      <c r="K544" s="49"/>
      <c r="L544" s="49"/>
      <c r="M544" s="49"/>
      <c r="N544" s="49"/>
      <c r="O544" s="49"/>
      <c r="P544" s="49"/>
      <c r="Q544" s="49"/>
      <c r="R544" s="49"/>
      <c r="S544" s="49"/>
      <c r="T544" s="49"/>
      <c r="U544" s="49"/>
      <c r="V544" s="49"/>
      <c r="W544" s="49"/>
      <c r="X544" s="49"/>
      <c r="Y544" s="49"/>
      <c r="Z544" s="49"/>
    </row>
    <row r="545" spans="1:26" ht="14.25" customHeight="1">
      <c r="A545" s="49"/>
      <c r="B545" s="49"/>
      <c r="C545" s="202"/>
      <c r="D545" s="202"/>
      <c r="E545" s="202"/>
      <c r="F545" s="49"/>
      <c r="G545" s="49"/>
      <c r="H545" s="49"/>
      <c r="I545" s="49"/>
      <c r="J545" s="49"/>
      <c r="K545" s="49"/>
      <c r="L545" s="49"/>
      <c r="M545" s="49"/>
      <c r="N545" s="49"/>
      <c r="O545" s="49"/>
      <c r="P545" s="49"/>
      <c r="Q545" s="49"/>
      <c r="R545" s="49"/>
      <c r="S545" s="49"/>
      <c r="T545" s="49"/>
      <c r="U545" s="49"/>
      <c r="V545" s="49"/>
      <c r="W545" s="49"/>
      <c r="X545" s="49"/>
      <c r="Y545" s="49"/>
      <c r="Z545" s="49"/>
    </row>
    <row r="546" spans="1:26" ht="14.25" customHeight="1">
      <c r="A546" s="49"/>
      <c r="B546" s="49"/>
      <c r="C546" s="202"/>
      <c r="D546" s="202"/>
      <c r="E546" s="202"/>
      <c r="F546" s="49"/>
      <c r="G546" s="49"/>
      <c r="H546" s="49"/>
      <c r="I546" s="49"/>
      <c r="J546" s="49"/>
      <c r="K546" s="49"/>
      <c r="L546" s="49"/>
      <c r="M546" s="49"/>
      <c r="N546" s="49"/>
      <c r="O546" s="49"/>
      <c r="P546" s="49"/>
      <c r="Q546" s="49"/>
      <c r="R546" s="49"/>
      <c r="S546" s="49"/>
      <c r="T546" s="49"/>
      <c r="U546" s="49"/>
      <c r="V546" s="49"/>
      <c r="W546" s="49"/>
      <c r="X546" s="49"/>
      <c r="Y546" s="49"/>
      <c r="Z546" s="49"/>
    </row>
    <row r="547" spans="1:26" ht="14.25" customHeight="1">
      <c r="A547" s="49"/>
      <c r="B547" s="49"/>
      <c r="C547" s="202"/>
      <c r="D547" s="202"/>
      <c r="E547" s="202"/>
      <c r="F547" s="49"/>
      <c r="G547" s="49"/>
      <c r="H547" s="49"/>
      <c r="I547" s="49"/>
      <c r="J547" s="49"/>
      <c r="K547" s="49"/>
      <c r="L547" s="49"/>
      <c r="M547" s="49"/>
      <c r="N547" s="49"/>
      <c r="O547" s="49"/>
      <c r="P547" s="49"/>
      <c r="Q547" s="49"/>
      <c r="R547" s="49"/>
      <c r="S547" s="49"/>
      <c r="T547" s="49"/>
      <c r="U547" s="49"/>
      <c r="V547" s="49"/>
      <c r="W547" s="49"/>
      <c r="X547" s="49"/>
      <c r="Y547" s="49"/>
      <c r="Z547" s="49"/>
    </row>
    <row r="548" spans="1:26" ht="14.25" customHeight="1">
      <c r="A548" s="49"/>
      <c r="B548" s="49"/>
      <c r="C548" s="202"/>
      <c r="D548" s="202"/>
      <c r="E548" s="202"/>
      <c r="F548" s="49"/>
      <c r="G548" s="49"/>
      <c r="H548" s="49"/>
      <c r="I548" s="49"/>
      <c r="J548" s="49"/>
      <c r="K548" s="49"/>
      <c r="L548" s="49"/>
      <c r="M548" s="49"/>
      <c r="N548" s="49"/>
      <c r="O548" s="49"/>
      <c r="P548" s="49"/>
      <c r="Q548" s="49"/>
      <c r="R548" s="49"/>
      <c r="S548" s="49"/>
      <c r="T548" s="49"/>
      <c r="U548" s="49"/>
      <c r="V548" s="49"/>
      <c r="W548" s="49"/>
      <c r="X548" s="49"/>
      <c r="Y548" s="49"/>
      <c r="Z548" s="49"/>
    </row>
    <row r="549" spans="1:26" ht="14.25" customHeight="1">
      <c r="A549" s="49"/>
      <c r="B549" s="49"/>
      <c r="C549" s="202"/>
      <c r="D549" s="202"/>
      <c r="E549" s="202"/>
      <c r="F549" s="49"/>
      <c r="G549" s="49"/>
      <c r="H549" s="49"/>
      <c r="I549" s="49"/>
      <c r="J549" s="49"/>
      <c r="K549" s="49"/>
      <c r="L549" s="49"/>
      <c r="M549" s="49"/>
      <c r="N549" s="49"/>
      <c r="O549" s="49"/>
      <c r="P549" s="49"/>
      <c r="Q549" s="49"/>
      <c r="R549" s="49"/>
      <c r="S549" s="49"/>
      <c r="T549" s="49"/>
      <c r="U549" s="49"/>
      <c r="V549" s="49"/>
      <c r="W549" s="49"/>
      <c r="X549" s="49"/>
      <c r="Y549" s="49"/>
      <c r="Z549" s="49"/>
    </row>
    <row r="550" spans="1:26" ht="14.25" customHeight="1">
      <c r="A550" s="49"/>
      <c r="B550" s="49"/>
      <c r="C550" s="202"/>
      <c r="D550" s="202"/>
      <c r="E550" s="202"/>
      <c r="F550" s="49"/>
      <c r="G550" s="49"/>
      <c r="H550" s="49"/>
      <c r="I550" s="49"/>
      <c r="J550" s="49"/>
      <c r="K550" s="49"/>
      <c r="L550" s="49"/>
      <c r="M550" s="49"/>
      <c r="N550" s="49"/>
      <c r="O550" s="49"/>
      <c r="P550" s="49"/>
      <c r="Q550" s="49"/>
      <c r="R550" s="49"/>
      <c r="S550" s="49"/>
      <c r="T550" s="49"/>
      <c r="U550" s="49"/>
      <c r="V550" s="49"/>
      <c r="W550" s="49"/>
      <c r="X550" s="49"/>
      <c r="Y550" s="49"/>
      <c r="Z550" s="49"/>
    </row>
    <row r="551" spans="1:26" ht="14.25" customHeight="1">
      <c r="A551" s="49"/>
      <c r="B551" s="49"/>
      <c r="C551" s="202"/>
      <c r="D551" s="202"/>
      <c r="E551" s="202"/>
      <c r="F551" s="49"/>
      <c r="G551" s="49"/>
      <c r="H551" s="49"/>
      <c r="I551" s="49"/>
      <c r="J551" s="49"/>
      <c r="K551" s="49"/>
      <c r="L551" s="49"/>
      <c r="M551" s="49"/>
      <c r="N551" s="49"/>
      <c r="O551" s="49"/>
      <c r="P551" s="49"/>
      <c r="Q551" s="49"/>
      <c r="R551" s="49"/>
      <c r="S551" s="49"/>
      <c r="T551" s="49"/>
      <c r="U551" s="49"/>
      <c r="V551" s="49"/>
      <c r="W551" s="49"/>
      <c r="X551" s="49"/>
      <c r="Y551" s="49"/>
      <c r="Z551" s="49"/>
    </row>
    <row r="552" spans="1:26" ht="14.25" customHeight="1">
      <c r="A552" s="49"/>
      <c r="B552" s="49"/>
      <c r="C552" s="202"/>
      <c r="D552" s="202"/>
      <c r="E552" s="202"/>
      <c r="F552" s="49"/>
      <c r="G552" s="49"/>
      <c r="H552" s="49"/>
      <c r="I552" s="49"/>
      <c r="J552" s="49"/>
      <c r="K552" s="49"/>
      <c r="L552" s="49"/>
      <c r="M552" s="49"/>
      <c r="N552" s="49"/>
      <c r="O552" s="49"/>
      <c r="P552" s="49"/>
      <c r="Q552" s="49"/>
      <c r="R552" s="49"/>
      <c r="S552" s="49"/>
      <c r="T552" s="49"/>
      <c r="U552" s="49"/>
      <c r="V552" s="49"/>
      <c r="W552" s="49"/>
      <c r="X552" s="49"/>
      <c r="Y552" s="49"/>
      <c r="Z552" s="49"/>
    </row>
    <row r="553" spans="1:26" ht="14.25" customHeight="1">
      <c r="A553" s="49"/>
      <c r="B553" s="49"/>
      <c r="C553" s="202"/>
      <c r="D553" s="202"/>
      <c r="E553" s="202"/>
      <c r="F553" s="49"/>
      <c r="G553" s="49"/>
      <c r="H553" s="49"/>
      <c r="I553" s="49"/>
      <c r="J553" s="49"/>
      <c r="K553" s="49"/>
      <c r="L553" s="49"/>
      <c r="M553" s="49"/>
      <c r="N553" s="49"/>
      <c r="O553" s="49"/>
      <c r="P553" s="49"/>
      <c r="Q553" s="49"/>
      <c r="R553" s="49"/>
      <c r="S553" s="49"/>
      <c r="T553" s="49"/>
      <c r="U553" s="49"/>
      <c r="V553" s="49"/>
      <c r="W553" s="49"/>
      <c r="X553" s="49"/>
      <c r="Y553" s="49"/>
      <c r="Z553" s="49"/>
    </row>
    <row r="554" spans="1:26" ht="14.25" customHeight="1">
      <c r="A554" s="49"/>
      <c r="B554" s="49"/>
      <c r="C554" s="202"/>
      <c r="D554" s="202"/>
      <c r="E554" s="202"/>
      <c r="F554" s="49"/>
      <c r="G554" s="49"/>
      <c r="H554" s="49"/>
      <c r="I554" s="49"/>
      <c r="J554" s="49"/>
      <c r="K554" s="49"/>
      <c r="L554" s="49"/>
      <c r="M554" s="49"/>
      <c r="N554" s="49"/>
      <c r="O554" s="49"/>
      <c r="P554" s="49"/>
      <c r="Q554" s="49"/>
      <c r="R554" s="49"/>
      <c r="S554" s="49"/>
      <c r="T554" s="49"/>
      <c r="U554" s="49"/>
      <c r="V554" s="49"/>
      <c r="W554" s="49"/>
      <c r="X554" s="49"/>
      <c r="Y554" s="49"/>
      <c r="Z554" s="49"/>
    </row>
    <row r="555" spans="1:26" ht="14.25" customHeight="1">
      <c r="A555" s="49"/>
      <c r="B555" s="49"/>
      <c r="C555" s="202"/>
      <c r="D555" s="202"/>
      <c r="E555" s="202"/>
      <c r="F555" s="49"/>
      <c r="G555" s="49"/>
      <c r="H555" s="49"/>
      <c r="I555" s="49"/>
      <c r="J555" s="49"/>
      <c r="K555" s="49"/>
      <c r="L555" s="49"/>
      <c r="M555" s="49"/>
      <c r="N555" s="49"/>
      <c r="O555" s="49"/>
      <c r="P555" s="49"/>
      <c r="Q555" s="49"/>
      <c r="R555" s="49"/>
      <c r="S555" s="49"/>
      <c r="T555" s="49"/>
      <c r="U555" s="49"/>
      <c r="V555" s="49"/>
      <c r="W555" s="49"/>
      <c r="X555" s="49"/>
      <c r="Y555" s="49"/>
      <c r="Z555" s="49"/>
    </row>
    <row r="556" spans="1:26" ht="14.25" customHeight="1">
      <c r="A556" s="49"/>
      <c r="B556" s="49"/>
      <c r="C556" s="202"/>
      <c r="D556" s="202"/>
      <c r="E556" s="202"/>
      <c r="F556" s="49"/>
      <c r="G556" s="49"/>
      <c r="H556" s="49"/>
      <c r="I556" s="49"/>
      <c r="J556" s="49"/>
      <c r="K556" s="49"/>
      <c r="L556" s="49"/>
      <c r="M556" s="49"/>
      <c r="N556" s="49"/>
      <c r="O556" s="49"/>
      <c r="P556" s="49"/>
      <c r="Q556" s="49"/>
      <c r="R556" s="49"/>
      <c r="S556" s="49"/>
      <c r="T556" s="49"/>
      <c r="U556" s="49"/>
      <c r="V556" s="49"/>
      <c r="W556" s="49"/>
      <c r="X556" s="49"/>
      <c r="Y556" s="49"/>
      <c r="Z556" s="49"/>
    </row>
    <row r="557" spans="1:26" ht="14.25" customHeight="1">
      <c r="A557" s="49"/>
      <c r="B557" s="49"/>
      <c r="C557" s="202"/>
      <c r="D557" s="202"/>
      <c r="E557" s="202"/>
      <c r="F557" s="49"/>
      <c r="G557" s="49"/>
      <c r="H557" s="49"/>
      <c r="I557" s="49"/>
      <c r="J557" s="49"/>
      <c r="K557" s="49"/>
      <c r="L557" s="49"/>
      <c r="M557" s="49"/>
      <c r="N557" s="49"/>
      <c r="O557" s="49"/>
      <c r="P557" s="49"/>
      <c r="Q557" s="49"/>
      <c r="R557" s="49"/>
      <c r="S557" s="49"/>
      <c r="T557" s="49"/>
      <c r="U557" s="49"/>
      <c r="V557" s="49"/>
      <c r="W557" s="49"/>
      <c r="X557" s="49"/>
      <c r="Y557" s="49"/>
      <c r="Z557" s="49"/>
    </row>
    <row r="558" spans="1:26" ht="14.25" customHeight="1">
      <c r="A558" s="49"/>
      <c r="B558" s="49"/>
      <c r="C558" s="202"/>
      <c r="D558" s="202"/>
      <c r="E558" s="202"/>
      <c r="F558" s="49"/>
      <c r="G558" s="49"/>
      <c r="H558" s="49"/>
      <c r="I558" s="49"/>
      <c r="J558" s="49"/>
      <c r="K558" s="49"/>
      <c r="L558" s="49"/>
      <c r="M558" s="49"/>
      <c r="N558" s="49"/>
      <c r="O558" s="49"/>
      <c r="P558" s="49"/>
      <c r="Q558" s="49"/>
      <c r="R558" s="49"/>
      <c r="S558" s="49"/>
      <c r="T558" s="49"/>
      <c r="U558" s="49"/>
      <c r="V558" s="49"/>
      <c r="W558" s="49"/>
      <c r="X558" s="49"/>
      <c r="Y558" s="49"/>
      <c r="Z558" s="49"/>
    </row>
    <row r="559" spans="1:26" ht="14.25" customHeight="1">
      <c r="A559" s="49"/>
      <c r="B559" s="49"/>
      <c r="C559" s="202"/>
      <c r="D559" s="202"/>
      <c r="E559" s="202"/>
      <c r="F559" s="49"/>
      <c r="G559" s="49"/>
      <c r="H559" s="49"/>
      <c r="I559" s="49"/>
      <c r="J559" s="49"/>
      <c r="K559" s="49"/>
      <c r="L559" s="49"/>
      <c r="M559" s="49"/>
      <c r="N559" s="49"/>
      <c r="O559" s="49"/>
      <c r="P559" s="49"/>
      <c r="Q559" s="49"/>
      <c r="R559" s="49"/>
      <c r="S559" s="49"/>
      <c r="T559" s="49"/>
      <c r="U559" s="49"/>
      <c r="V559" s="49"/>
      <c r="W559" s="49"/>
      <c r="X559" s="49"/>
      <c r="Y559" s="49"/>
      <c r="Z559" s="49"/>
    </row>
    <row r="560" spans="1:26" ht="14.25" customHeight="1">
      <c r="A560" s="49"/>
      <c r="B560" s="49"/>
      <c r="C560" s="202"/>
      <c r="D560" s="202"/>
      <c r="E560" s="202"/>
      <c r="F560" s="49"/>
      <c r="G560" s="49"/>
      <c r="H560" s="49"/>
      <c r="I560" s="49"/>
      <c r="J560" s="49"/>
      <c r="K560" s="49"/>
      <c r="L560" s="49"/>
      <c r="M560" s="49"/>
      <c r="N560" s="49"/>
      <c r="O560" s="49"/>
      <c r="P560" s="49"/>
      <c r="Q560" s="49"/>
      <c r="R560" s="49"/>
      <c r="S560" s="49"/>
      <c r="T560" s="49"/>
      <c r="U560" s="49"/>
      <c r="V560" s="49"/>
      <c r="W560" s="49"/>
      <c r="X560" s="49"/>
      <c r="Y560" s="49"/>
      <c r="Z560" s="49"/>
    </row>
    <row r="561" spans="1:26" ht="14.25" customHeight="1">
      <c r="A561" s="49"/>
      <c r="B561" s="49"/>
      <c r="C561" s="202"/>
      <c r="D561" s="202"/>
      <c r="E561" s="202"/>
      <c r="F561" s="49"/>
      <c r="G561" s="49"/>
      <c r="H561" s="49"/>
      <c r="I561" s="49"/>
      <c r="J561" s="49"/>
      <c r="K561" s="49"/>
      <c r="L561" s="49"/>
      <c r="M561" s="49"/>
      <c r="N561" s="49"/>
      <c r="O561" s="49"/>
      <c r="P561" s="49"/>
      <c r="Q561" s="49"/>
      <c r="R561" s="49"/>
      <c r="S561" s="49"/>
      <c r="T561" s="49"/>
      <c r="U561" s="49"/>
      <c r="V561" s="49"/>
      <c r="W561" s="49"/>
      <c r="X561" s="49"/>
      <c r="Y561" s="49"/>
      <c r="Z561" s="49"/>
    </row>
    <row r="562" spans="1:26" ht="14.25" customHeight="1">
      <c r="A562" s="49"/>
      <c r="B562" s="49"/>
      <c r="C562" s="202"/>
      <c r="D562" s="202"/>
      <c r="E562" s="202"/>
      <c r="F562" s="49"/>
      <c r="G562" s="49"/>
      <c r="H562" s="49"/>
      <c r="I562" s="49"/>
      <c r="J562" s="49"/>
      <c r="K562" s="49"/>
      <c r="L562" s="49"/>
      <c r="M562" s="49"/>
      <c r="N562" s="49"/>
      <c r="O562" s="49"/>
      <c r="P562" s="49"/>
      <c r="Q562" s="49"/>
      <c r="R562" s="49"/>
      <c r="S562" s="49"/>
      <c r="T562" s="49"/>
      <c r="U562" s="49"/>
      <c r="V562" s="49"/>
      <c r="W562" s="49"/>
      <c r="X562" s="49"/>
      <c r="Y562" s="49"/>
      <c r="Z562" s="49"/>
    </row>
    <row r="563" spans="1:26" ht="14.25" customHeight="1">
      <c r="A563" s="49"/>
      <c r="B563" s="49"/>
      <c r="C563" s="202"/>
      <c r="D563" s="202"/>
      <c r="E563" s="202"/>
      <c r="F563" s="49"/>
      <c r="G563" s="49"/>
      <c r="H563" s="49"/>
      <c r="I563" s="49"/>
      <c r="J563" s="49"/>
      <c r="K563" s="49"/>
      <c r="L563" s="49"/>
      <c r="M563" s="49"/>
      <c r="N563" s="49"/>
      <c r="O563" s="49"/>
      <c r="P563" s="49"/>
      <c r="Q563" s="49"/>
      <c r="R563" s="49"/>
      <c r="S563" s="49"/>
      <c r="T563" s="49"/>
      <c r="U563" s="49"/>
      <c r="V563" s="49"/>
      <c r="W563" s="49"/>
      <c r="X563" s="49"/>
      <c r="Y563" s="49"/>
      <c r="Z563" s="49"/>
    </row>
    <row r="564" spans="1:26" ht="14.25" customHeight="1">
      <c r="A564" s="49"/>
      <c r="B564" s="49"/>
      <c r="C564" s="202"/>
      <c r="D564" s="202"/>
      <c r="E564" s="202"/>
      <c r="F564" s="49"/>
      <c r="G564" s="49"/>
      <c r="H564" s="49"/>
      <c r="I564" s="49"/>
      <c r="J564" s="49"/>
      <c r="K564" s="49"/>
      <c r="L564" s="49"/>
      <c r="M564" s="49"/>
      <c r="N564" s="49"/>
      <c r="O564" s="49"/>
      <c r="P564" s="49"/>
      <c r="Q564" s="49"/>
      <c r="R564" s="49"/>
      <c r="S564" s="49"/>
      <c r="T564" s="49"/>
      <c r="U564" s="49"/>
      <c r="V564" s="49"/>
      <c r="W564" s="49"/>
      <c r="X564" s="49"/>
      <c r="Y564" s="49"/>
      <c r="Z564" s="49"/>
    </row>
    <row r="565" spans="1:26" ht="14.25" customHeight="1">
      <c r="A565" s="49"/>
      <c r="B565" s="49"/>
      <c r="C565" s="202"/>
      <c r="D565" s="202"/>
      <c r="E565" s="202"/>
      <c r="F565" s="49"/>
      <c r="G565" s="49"/>
      <c r="H565" s="49"/>
      <c r="I565" s="49"/>
      <c r="J565" s="49"/>
      <c r="K565" s="49"/>
      <c r="L565" s="49"/>
      <c r="M565" s="49"/>
      <c r="N565" s="49"/>
      <c r="O565" s="49"/>
      <c r="P565" s="49"/>
      <c r="Q565" s="49"/>
      <c r="R565" s="49"/>
      <c r="S565" s="49"/>
      <c r="T565" s="49"/>
      <c r="U565" s="49"/>
      <c r="V565" s="49"/>
      <c r="W565" s="49"/>
      <c r="X565" s="49"/>
      <c r="Y565" s="49"/>
      <c r="Z565" s="49"/>
    </row>
    <row r="566" spans="1:26" ht="14.25" customHeight="1">
      <c r="A566" s="49"/>
      <c r="B566" s="49"/>
      <c r="C566" s="202"/>
      <c r="D566" s="202"/>
      <c r="E566" s="202"/>
      <c r="F566" s="49"/>
      <c r="G566" s="49"/>
      <c r="H566" s="49"/>
      <c r="I566" s="49"/>
      <c r="J566" s="49"/>
      <c r="K566" s="49"/>
      <c r="L566" s="49"/>
      <c r="M566" s="49"/>
      <c r="N566" s="49"/>
      <c r="O566" s="49"/>
      <c r="P566" s="49"/>
      <c r="Q566" s="49"/>
      <c r="R566" s="49"/>
      <c r="S566" s="49"/>
      <c r="T566" s="49"/>
      <c r="U566" s="49"/>
      <c r="V566" s="49"/>
      <c r="W566" s="49"/>
      <c r="X566" s="49"/>
      <c r="Y566" s="49"/>
      <c r="Z566" s="49"/>
    </row>
    <row r="567" spans="1:26" ht="14.25" customHeight="1">
      <c r="A567" s="49"/>
      <c r="B567" s="49"/>
      <c r="C567" s="202"/>
      <c r="D567" s="202"/>
      <c r="E567" s="202"/>
      <c r="F567" s="49"/>
      <c r="G567" s="49"/>
      <c r="H567" s="49"/>
      <c r="I567" s="49"/>
      <c r="J567" s="49"/>
      <c r="K567" s="49"/>
      <c r="L567" s="49"/>
      <c r="M567" s="49"/>
      <c r="N567" s="49"/>
      <c r="O567" s="49"/>
      <c r="P567" s="49"/>
      <c r="Q567" s="49"/>
      <c r="R567" s="49"/>
      <c r="S567" s="49"/>
      <c r="T567" s="49"/>
      <c r="U567" s="49"/>
      <c r="V567" s="49"/>
      <c r="W567" s="49"/>
      <c r="X567" s="49"/>
      <c r="Y567" s="49"/>
      <c r="Z567" s="49"/>
    </row>
    <row r="568" spans="1:26" ht="14.25" customHeight="1">
      <c r="A568" s="49"/>
      <c r="B568" s="49"/>
      <c r="C568" s="202"/>
      <c r="D568" s="202"/>
      <c r="E568" s="202"/>
      <c r="F568" s="49"/>
      <c r="G568" s="49"/>
      <c r="H568" s="49"/>
      <c r="I568" s="49"/>
      <c r="J568" s="49"/>
      <c r="K568" s="49"/>
      <c r="L568" s="49"/>
      <c r="M568" s="49"/>
      <c r="N568" s="49"/>
      <c r="O568" s="49"/>
      <c r="P568" s="49"/>
      <c r="Q568" s="49"/>
      <c r="R568" s="49"/>
      <c r="S568" s="49"/>
      <c r="T568" s="49"/>
      <c r="U568" s="49"/>
      <c r="V568" s="49"/>
      <c r="W568" s="49"/>
      <c r="X568" s="49"/>
      <c r="Y568" s="49"/>
      <c r="Z568" s="49"/>
    </row>
    <row r="569" spans="1:26" ht="14.25" customHeight="1">
      <c r="A569" s="49"/>
      <c r="B569" s="49"/>
      <c r="C569" s="202"/>
      <c r="D569" s="202"/>
      <c r="E569" s="202"/>
      <c r="F569" s="49"/>
      <c r="G569" s="49"/>
      <c r="H569" s="49"/>
      <c r="I569" s="49"/>
      <c r="J569" s="49"/>
      <c r="K569" s="49"/>
      <c r="L569" s="49"/>
      <c r="M569" s="49"/>
      <c r="N569" s="49"/>
      <c r="O569" s="49"/>
      <c r="P569" s="49"/>
      <c r="Q569" s="49"/>
      <c r="R569" s="49"/>
      <c r="S569" s="49"/>
      <c r="T569" s="49"/>
      <c r="U569" s="49"/>
      <c r="V569" s="49"/>
      <c r="W569" s="49"/>
      <c r="X569" s="49"/>
      <c r="Y569" s="49"/>
      <c r="Z569" s="49"/>
    </row>
    <row r="570" spans="1:26" ht="14.25" customHeight="1">
      <c r="A570" s="49"/>
      <c r="B570" s="49"/>
      <c r="C570" s="202"/>
      <c r="D570" s="202"/>
      <c r="E570" s="202"/>
      <c r="F570" s="49"/>
      <c r="G570" s="49"/>
      <c r="H570" s="49"/>
      <c r="I570" s="49"/>
      <c r="J570" s="49"/>
      <c r="K570" s="49"/>
      <c r="L570" s="49"/>
      <c r="M570" s="49"/>
      <c r="N570" s="49"/>
      <c r="O570" s="49"/>
      <c r="P570" s="49"/>
      <c r="Q570" s="49"/>
      <c r="R570" s="49"/>
      <c r="S570" s="49"/>
      <c r="T570" s="49"/>
      <c r="U570" s="49"/>
      <c r="V570" s="49"/>
      <c r="W570" s="49"/>
      <c r="X570" s="49"/>
      <c r="Y570" s="49"/>
      <c r="Z570" s="49"/>
    </row>
    <row r="571" spans="1:26" ht="14.25" customHeight="1">
      <c r="A571" s="49"/>
      <c r="B571" s="49"/>
      <c r="C571" s="202"/>
      <c r="D571" s="202"/>
      <c r="E571" s="202"/>
      <c r="F571" s="49"/>
      <c r="G571" s="49"/>
      <c r="H571" s="49"/>
      <c r="I571" s="49"/>
      <c r="J571" s="49"/>
      <c r="K571" s="49"/>
      <c r="L571" s="49"/>
      <c r="M571" s="49"/>
      <c r="N571" s="49"/>
      <c r="O571" s="49"/>
      <c r="P571" s="49"/>
      <c r="Q571" s="49"/>
      <c r="R571" s="49"/>
      <c r="S571" s="49"/>
      <c r="T571" s="49"/>
      <c r="U571" s="49"/>
      <c r="V571" s="49"/>
      <c r="W571" s="49"/>
      <c r="X571" s="49"/>
      <c r="Y571" s="49"/>
      <c r="Z571" s="49"/>
    </row>
    <row r="572" spans="1:26" ht="14.25" customHeight="1">
      <c r="A572" s="49"/>
      <c r="B572" s="49"/>
      <c r="C572" s="202"/>
      <c r="D572" s="202"/>
      <c r="E572" s="202"/>
      <c r="F572" s="49"/>
      <c r="G572" s="49"/>
      <c r="H572" s="49"/>
      <c r="I572" s="49"/>
      <c r="J572" s="49"/>
      <c r="K572" s="49"/>
      <c r="L572" s="49"/>
      <c r="M572" s="49"/>
      <c r="N572" s="49"/>
      <c r="O572" s="49"/>
      <c r="P572" s="49"/>
      <c r="Q572" s="49"/>
      <c r="R572" s="49"/>
      <c r="S572" s="49"/>
      <c r="T572" s="49"/>
      <c r="U572" s="49"/>
      <c r="V572" s="49"/>
      <c r="W572" s="49"/>
      <c r="X572" s="49"/>
      <c r="Y572" s="49"/>
      <c r="Z572" s="49"/>
    </row>
    <row r="573" spans="1:26" ht="14.25" customHeight="1">
      <c r="A573" s="49"/>
      <c r="B573" s="49"/>
      <c r="C573" s="202"/>
      <c r="D573" s="202"/>
      <c r="E573" s="202"/>
      <c r="F573" s="49"/>
      <c r="G573" s="49"/>
      <c r="H573" s="49"/>
      <c r="I573" s="49"/>
      <c r="J573" s="49"/>
      <c r="K573" s="49"/>
      <c r="L573" s="49"/>
      <c r="M573" s="49"/>
      <c r="N573" s="49"/>
      <c r="O573" s="49"/>
      <c r="P573" s="49"/>
      <c r="Q573" s="49"/>
      <c r="R573" s="49"/>
      <c r="S573" s="49"/>
      <c r="T573" s="49"/>
      <c r="U573" s="49"/>
      <c r="V573" s="49"/>
      <c r="W573" s="49"/>
      <c r="X573" s="49"/>
      <c r="Y573" s="49"/>
      <c r="Z573" s="49"/>
    </row>
    <row r="574" spans="1:26" ht="14.25" customHeight="1">
      <c r="A574" s="49"/>
      <c r="B574" s="49"/>
      <c r="C574" s="202"/>
      <c r="D574" s="202"/>
      <c r="E574" s="202"/>
      <c r="F574" s="49"/>
      <c r="G574" s="49"/>
      <c r="H574" s="49"/>
      <c r="I574" s="49"/>
      <c r="J574" s="49"/>
      <c r="K574" s="49"/>
      <c r="L574" s="49"/>
      <c r="M574" s="49"/>
      <c r="N574" s="49"/>
      <c r="O574" s="49"/>
      <c r="P574" s="49"/>
      <c r="Q574" s="49"/>
      <c r="R574" s="49"/>
      <c r="S574" s="49"/>
      <c r="T574" s="49"/>
      <c r="U574" s="49"/>
      <c r="V574" s="49"/>
      <c r="W574" s="49"/>
      <c r="X574" s="49"/>
      <c r="Y574" s="49"/>
      <c r="Z574" s="49"/>
    </row>
    <row r="575" spans="1:26" ht="14.25" customHeight="1">
      <c r="A575" s="49"/>
      <c r="B575" s="49"/>
      <c r="C575" s="202"/>
      <c r="D575" s="202"/>
      <c r="E575" s="202"/>
      <c r="F575" s="49"/>
      <c r="G575" s="49"/>
      <c r="H575" s="49"/>
      <c r="I575" s="49"/>
      <c r="J575" s="49"/>
      <c r="K575" s="49"/>
      <c r="L575" s="49"/>
      <c r="M575" s="49"/>
      <c r="N575" s="49"/>
      <c r="O575" s="49"/>
      <c r="P575" s="49"/>
      <c r="Q575" s="49"/>
      <c r="R575" s="49"/>
      <c r="S575" s="49"/>
      <c r="T575" s="49"/>
      <c r="U575" s="49"/>
      <c r="V575" s="49"/>
      <c r="W575" s="49"/>
      <c r="X575" s="49"/>
      <c r="Y575" s="49"/>
      <c r="Z575" s="49"/>
    </row>
    <row r="576" spans="1:26" ht="14.25" customHeight="1">
      <c r="A576" s="49"/>
      <c r="B576" s="49"/>
      <c r="C576" s="202"/>
      <c r="D576" s="202"/>
      <c r="E576" s="202"/>
      <c r="F576" s="49"/>
      <c r="G576" s="49"/>
      <c r="H576" s="49"/>
      <c r="I576" s="49"/>
      <c r="J576" s="49"/>
      <c r="K576" s="49"/>
      <c r="L576" s="49"/>
      <c r="M576" s="49"/>
      <c r="N576" s="49"/>
      <c r="O576" s="49"/>
      <c r="P576" s="49"/>
      <c r="Q576" s="49"/>
      <c r="R576" s="49"/>
      <c r="S576" s="49"/>
      <c r="T576" s="49"/>
      <c r="U576" s="49"/>
      <c r="V576" s="49"/>
      <c r="W576" s="49"/>
      <c r="X576" s="49"/>
      <c r="Y576" s="49"/>
      <c r="Z576" s="49"/>
    </row>
    <row r="577" spans="1:26" ht="14.25" customHeight="1">
      <c r="A577" s="49"/>
      <c r="B577" s="49"/>
      <c r="C577" s="202"/>
      <c r="D577" s="202"/>
      <c r="E577" s="202"/>
      <c r="F577" s="49"/>
      <c r="G577" s="49"/>
      <c r="H577" s="49"/>
      <c r="I577" s="49"/>
      <c r="J577" s="49"/>
      <c r="K577" s="49"/>
      <c r="L577" s="49"/>
      <c r="M577" s="49"/>
      <c r="N577" s="49"/>
      <c r="O577" s="49"/>
      <c r="P577" s="49"/>
      <c r="Q577" s="49"/>
      <c r="R577" s="49"/>
      <c r="S577" s="49"/>
      <c r="T577" s="49"/>
      <c r="U577" s="49"/>
      <c r="V577" s="49"/>
      <c r="W577" s="49"/>
      <c r="X577" s="49"/>
      <c r="Y577" s="49"/>
      <c r="Z577" s="49"/>
    </row>
    <row r="578" spans="1:26" ht="14.25" customHeight="1">
      <c r="A578" s="49"/>
      <c r="B578" s="49"/>
      <c r="C578" s="202"/>
      <c r="D578" s="202"/>
      <c r="E578" s="202"/>
      <c r="F578" s="49"/>
      <c r="G578" s="49"/>
      <c r="H578" s="49"/>
      <c r="I578" s="49"/>
      <c r="J578" s="49"/>
      <c r="K578" s="49"/>
      <c r="L578" s="49"/>
      <c r="M578" s="49"/>
      <c r="N578" s="49"/>
      <c r="O578" s="49"/>
      <c r="P578" s="49"/>
      <c r="Q578" s="49"/>
      <c r="R578" s="49"/>
      <c r="S578" s="49"/>
      <c r="T578" s="49"/>
      <c r="U578" s="49"/>
      <c r="V578" s="49"/>
      <c r="W578" s="49"/>
      <c r="X578" s="49"/>
      <c r="Y578" s="49"/>
      <c r="Z578" s="49"/>
    </row>
    <row r="579" spans="1:26" ht="14.25" customHeight="1">
      <c r="A579" s="49"/>
      <c r="B579" s="49"/>
      <c r="C579" s="202"/>
      <c r="D579" s="202"/>
      <c r="E579" s="202"/>
      <c r="F579" s="49"/>
      <c r="G579" s="49"/>
      <c r="H579" s="49"/>
      <c r="I579" s="49"/>
      <c r="J579" s="49"/>
      <c r="K579" s="49"/>
      <c r="L579" s="49"/>
      <c r="M579" s="49"/>
      <c r="N579" s="49"/>
      <c r="O579" s="49"/>
      <c r="P579" s="49"/>
      <c r="Q579" s="49"/>
      <c r="R579" s="49"/>
      <c r="S579" s="49"/>
      <c r="T579" s="49"/>
      <c r="U579" s="49"/>
      <c r="V579" s="49"/>
      <c r="W579" s="49"/>
      <c r="X579" s="49"/>
      <c r="Y579" s="49"/>
      <c r="Z579" s="49"/>
    </row>
    <row r="580" spans="1:26" ht="14.25" customHeight="1">
      <c r="A580" s="49"/>
      <c r="B580" s="49"/>
      <c r="C580" s="202"/>
      <c r="D580" s="202"/>
      <c r="E580" s="202"/>
      <c r="F580" s="49"/>
      <c r="G580" s="49"/>
      <c r="H580" s="49"/>
      <c r="I580" s="49"/>
      <c r="J580" s="49"/>
      <c r="K580" s="49"/>
      <c r="L580" s="49"/>
      <c r="M580" s="49"/>
      <c r="N580" s="49"/>
      <c r="O580" s="49"/>
      <c r="P580" s="49"/>
      <c r="Q580" s="49"/>
      <c r="R580" s="49"/>
      <c r="S580" s="49"/>
      <c r="T580" s="49"/>
      <c r="U580" s="49"/>
      <c r="V580" s="49"/>
      <c r="W580" s="49"/>
      <c r="X580" s="49"/>
      <c r="Y580" s="49"/>
      <c r="Z580" s="49"/>
    </row>
    <row r="581" spans="1:26" ht="14.25" customHeight="1">
      <c r="A581" s="49"/>
      <c r="B581" s="49"/>
      <c r="C581" s="202"/>
      <c r="D581" s="202"/>
      <c r="E581" s="202"/>
      <c r="F581" s="49"/>
      <c r="G581" s="49"/>
      <c r="H581" s="49"/>
      <c r="I581" s="49"/>
      <c r="J581" s="49"/>
      <c r="K581" s="49"/>
      <c r="L581" s="49"/>
      <c r="M581" s="49"/>
      <c r="N581" s="49"/>
      <c r="O581" s="49"/>
      <c r="P581" s="49"/>
      <c r="Q581" s="49"/>
      <c r="R581" s="49"/>
      <c r="S581" s="49"/>
      <c r="T581" s="49"/>
      <c r="U581" s="49"/>
      <c r="V581" s="49"/>
      <c r="W581" s="49"/>
      <c r="X581" s="49"/>
      <c r="Y581" s="49"/>
      <c r="Z581" s="49"/>
    </row>
    <row r="582" spans="1:26" ht="14.25" customHeight="1">
      <c r="A582" s="49"/>
      <c r="B582" s="49"/>
      <c r="C582" s="202"/>
      <c r="D582" s="202"/>
      <c r="E582" s="202"/>
      <c r="F582" s="49"/>
      <c r="G582" s="49"/>
      <c r="H582" s="49"/>
      <c r="I582" s="49"/>
      <c r="J582" s="49"/>
      <c r="K582" s="49"/>
      <c r="L582" s="49"/>
      <c r="M582" s="49"/>
      <c r="N582" s="49"/>
      <c r="O582" s="49"/>
      <c r="P582" s="49"/>
      <c r="Q582" s="49"/>
      <c r="R582" s="49"/>
      <c r="S582" s="49"/>
      <c r="T582" s="49"/>
      <c r="U582" s="49"/>
      <c r="V582" s="49"/>
      <c r="W582" s="49"/>
      <c r="X582" s="49"/>
      <c r="Y582" s="49"/>
      <c r="Z582" s="49"/>
    </row>
    <row r="583" spans="1:26" ht="14.25" customHeight="1">
      <c r="A583" s="49"/>
      <c r="B583" s="49"/>
      <c r="C583" s="202"/>
      <c r="D583" s="202"/>
      <c r="E583" s="202"/>
      <c r="F583" s="49"/>
      <c r="G583" s="49"/>
      <c r="H583" s="49"/>
      <c r="I583" s="49"/>
      <c r="J583" s="49"/>
      <c r="K583" s="49"/>
      <c r="L583" s="49"/>
      <c r="M583" s="49"/>
      <c r="N583" s="49"/>
      <c r="O583" s="49"/>
      <c r="P583" s="49"/>
      <c r="Q583" s="49"/>
      <c r="R583" s="49"/>
      <c r="S583" s="49"/>
      <c r="T583" s="49"/>
      <c r="U583" s="49"/>
      <c r="V583" s="49"/>
      <c r="W583" s="49"/>
      <c r="X583" s="49"/>
      <c r="Y583" s="49"/>
      <c r="Z583" s="49"/>
    </row>
    <row r="584" spans="1:26" ht="14.25" customHeight="1">
      <c r="A584" s="49"/>
      <c r="B584" s="49"/>
      <c r="C584" s="202"/>
      <c r="D584" s="202"/>
      <c r="E584" s="202"/>
      <c r="F584" s="49"/>
      <c r="G584" s="49"/>
      <c r="H584" s="49"/>
      <c r="I584" s="49"/>
      <c r="J584" s="49"/>
      <c r="K584" s="49"/>
      <c r="L584" s="49"/>
      <c r="M584" s="49"/>
      <c r="N584" s="49"/>
      <c r="O584" s="49"/>
      <c r="P584" s="49"/>
      <c r="Q584" s="49"/>
      <c r="R584" s="49"/>
      <c r="S584" s="49"/>
      <c r="T584" s="49"/>
      <c r="U584" s="49"/>
      <c r="V584" s="49"/>
      <c r="W584" s="49"/>
      <c r="X584" s="49"/>
      <c r="Y584" s="49"/>
      <c r="Z584" s="49"/>
    </row>
    <row r="585" spans="1:26" ht="14.25" customHeight="1">
      <c r="A585" s="49"/>
      <c r="B585" s="49"/>
      <c r="C585" s="202"/>
      <c r="D585" s="202"/>
      <c r="E585" s="202"/>
      <c r="F585" s="49"/>
      <c r="G585" s="49"/>
      <c r="H585" s="49"/>
      <c r="I585" s="49"/>
      <c r="J585" s="49"/>
      <c r="K585" s="49"/>
      <c r="L585" s="49"/>
      <c r="M585" s="49"/>
      <c r="N585" s="49"/>
      <c r="O585" s="49"/>
      <c r="P585" s="49"/>
      <c r="Q585" s="49"/>
      <c r="R585" s="49"/>
      <c r="S585" s="49"/>
      <c r="T585" s="49"/>
      <c r="U585" s="49"/>
      <c r="V585" s="49"/>
      <c r="W585" s="49"/>
      <c r="X585" s="49"/>
      <c r="Y585" s="49"/>
      <c r="Z585" s="49"/>
    </row>
    <row r="586" spans="1:26" ht="14.25" customHeight="1">
      <c r="A586" s="49"/>
      <c r="B586" s="49"/>
      <c r="C586" s="202"/>
      <c r="D586" s="202"/>
      <c r="E586" s="202"/>
      <c r="F586" s="49"/>
      <c r="G586" s="49"/>
      <c r="H586" s="49"/>
      <c r="I586" s="49"/>
      <c r="J586" s="49"/>
      <c r="K586" s="49"/>
      <c r="L586" s="49"/>
      <c r="M586" s="49"/>
      <c r="N586" s="49"/>
      <c r="O586" s="49"/>
      <c r="P586" s="49"/>
      <c r="Q586" s="49"/>
      <c r="R586" s="49"/>
      <c r="S586" s="49"/>
      <c r="T586" s="49"/>
      <c r="U586" s="49"/>
      <c r="V586" s="49"/>
      <c r="W586" s="49"/>
      <c r="X586" s="49"/>
      <c r="Y586" s="49"/>
      <c r="Z586" s="49"/>
    </row>
    <row r="587" spans="1:26" ht="14.25" customHeight="1">
      <c r="A587" s="49"/>
      <c r="B587" s="49"/>
      <c r="C587" s="202"/>
      <c r="D587" s="202"/>
      <c r="E587" s="202"/>
      <c r="F587" s="49"/>
      <c r="G587" s="49"/>
      <c r="H587" s="49"/>
      <c r="I587" s="49"/>
      <c r="J587" s="49"/>
      <c r="K587" s="49"/>
      <c r="L587" s="49"/>
      <c r="M587" s="49"/>
      <c r="N587" s="49"/>
      <c r="O587" s="49"/>
      <c r="P587" s="49"/>
      <c r="Q587" s="49"/>
      <c r="R587" s="49"/>
      <c r="S587" s="49"/>
      <c r="T587" s="49"/>
      <c r="U587" s="49"/>
      <c r="V587" s="49"/>
      <c r="W587" s="49"/>
      <c r="X587" s="49"/>
      <c r="Y587" s="49"/>
      <c r="Z587" s="49"/>
    </row>
    <row r="588" spans="1:26" ht="14.25" customHeight="1">
      <c r="A588" s="49"/>
      <c r="B588" s="49"/>
      <c r="C588" s="202"/>
      <c r="D588" s="202"/>
      <c r="E588" s="202"/>
      <c r="F588" s="49"/>
      <c r="G588" s="49"/>
      <c r="H588" s="49"/>
      <c r="I588" s="49"/>
      <c r="J588" s="49"/>
      <c r="K588" s="49"/>
      <c r="L588" s="49"/>
      <c r="M588" s="49"/>
      <c r="N588" s="49"/>
      <c r="O588" s="49"/>
      <c r="P588" s="49"/>
      <c r="Q588" s="49"/>
      <c r="R588" s="49"/>
      <c r="S588" s="49"/>
      <c r="T588" s="49"/>
      <c r="U588" s="49"/>
      <c r="V588" s="49"/>
      <c r="W588" s="49"/>
      <c r="X588" s="49"/>
      <c r="Y588" s="49"/>
      <c r="Z588" s="49"/>
    </row>
    <row r="589" spans="1:26" ht="14.25" customHeight="1">
      <c r="A589" s="49"/>
      <c r="B589" s="49"/>
      <c r="C589" s="202"/>
      <c r="D589" s="202"/>
      <c r="E589" s="202"/>
      <c r="F589" s="49"/>
      <c r="G589" s="49"/>
      <c r="H589" s="49"/>
      <c r="I589" s="49"/>
      <c r="J589" s="49"/>
      <c r="K589" s="49"/>
      <c r="L589" s="49"/>
      <c r="M589" s="49"/>
      <c r="N589" s="49"/>
      <c r="O589" s="49"/>
      <c r="P589" s="49"/>
      <c r="Q589" s="49"/>
      <c r="R589" s="49"/>
      <c r="S589" s="49"/>
      <c r="T589" s="49"/>
      <c r="U589" s="49"/>
      <c r="V589" s="49"/>
      <c r="W589" s="49"/>
      <c r="X589" s="49"/>
      <c r="Y589" s="49"/>
      <c r="Z589" s="49"/>
    </row>
    <row r="590" spans="1:26" ht="14.25" customHeight="1">
      <c r="A590" s="49"/>
      <c r="B590" s="49"/>
      <c r="C590" s="202"/>
      <c r="D590" s="202"/>
      <c r="E590" s="202"/>
      <c r="F590" s="49"/>
      <c r="G590" s="49"/>
      <c r="H590" s="49"/>
      <c r="I590" s="49"/>
      <c r="J590" s="49"/>
      <c r="K590" s="49"/>
      <c r="L590" s="49"/>
      <c r="M590" s="49"/>
      <c r="N590" s="49"/>
      <c r="O590" s="49"/>
      <c r="P590" s="49"/>
      <c r="Q590" s="49"/>
      <c r="R590" s="49"/>
      <c r="S590" s="49"/>
      <c r="T590" s="49"/>
      <c r="U590" s="49"/>
      <c r="V590" s="49"/>
      <c r="W590" s="49"/>
      <c r="X590" s="49"/>
      <c r="Y590" s="49"/>
      <c r="Z590" s="49"/>
    </row>
    <row r="591" spans="1:26" ht="14.25" customHeight="1">
      <c r="A591" s="49"/>
      <c r="B591" s="49"/>
      <c r="C591" s="202"/>
      <c r="D591" s="202"/>
      <c r="E591" s="202"/>
      <c r="F591" s="49"/>
      <c r="G591" s="49"/>
      <c r="H591" s="49"/>
      <c r="I591" s="49"/>
      <c r="J591" s="49"/>
      <c r="K591" s="49"/>
      <c r="L591" s="49"/>
      <c r="M591" s="49"/>
      <c r="N591" s="49"/>
      <c r="O591" s="49"/>
      <c r="P591" s="49"/>
      <c r="Q591" s="49"/>
      <c r="R591" s="49"/>
      <c r="S591" s="49"/>
      <c r="T591" s="49"/>
      <c r="U591" s="49"/>
      <c r="V591" s="49"/>
      <c r="W591" s="49"/>
      <c r="X591" s="49"/>
      <c r="Y591" s="49"/>
      <c r="Z591" s="49"/>
    </row>
    <row r="592" spans="1:26" ht="14.25" customHeight="1">
      <c r="A592" s="49"/>
      <c r="B592" s="49"/>
      <c r="C592" s="202"/>
      <c r="D592" s="202"/>
      <c r="E592" s="202"/>
      <c r="F592" s="49"/>
      <c r="G592" s="49"/>
      <c r="H592" s="49"/>
      <c r="I592" s="49"/>
      <c r="J592" s="49"/>
      <c r="K592" s="49"/>
      <c r="L592" s="49"/>
      <c r="M592" s="49"/>
      <c r="N592" s="49"/>
      <c r="O592" s="49"/>
      <c r="P592" s="49"/>
      <c r="Q592" s="49"/>
      <c r="R592" s="49"/>
      <c r="S592" s="49"/>
      <c r="T592" s="49"/>
      <c r="U592" s="49"/>
      <c r="V592" s="49"/>
      <c r="W592" s="49"/>
      <c r="X592" s="49"/>
      <c r="Y592" s="49"/>
      <c r="Z592" s="49"/>
    </row>
    <row r="593" spans="1:26" ht="14.25" customHeight="1">
      <c r="A593" s="49"/>
      <c r="B593" s="49"/>
      <c r="C593" s="202"/>
      <c r="D593" s="202"/>
      <c r="E593" s="202"/>
      <c r="F593" s="49"/>
      <c r="G593" s="49"/>
      <c r="H593" s="49"/>
      <c r="I593" s="49"/>
      <c r="J593" s="49"/>
      <c r="K593" s="49"/>
      <c r="L593" s="49"/>
      <c r="M593" s="49"/>
      <c r="N593" s="49"/>
      <c r="O593" s="49"/>
      <c r="P593" s="49"/>
      <c r="Q593" s="49"/>
      <c r="R593" s="49"/>
      <c r="S593" s="49"/>
      <c r="T593" s="49"/>
      <c r="U593" s="49"/>
      <c r="V593" s="49"/>
      <c r="W593" s="49"/>
      <c r="X593" s="49"/>
      <c r="Y593" s="49"/>
      <c r="Z593" s="49"/>
    </row>
    <row r="594" spans="1:26" ht="14.25" customHeight="1">
      <c r="A594" s="49"/>
      <c r="B594" s="49"/>
      <c r="C594" s="202"/>
      <c r="D594" s="202"/>
      <c r="E594" s="202"/>
      <c r="F594" s="49"/>
      <c r="G594" s="49"/>
      <c r="H594" s="49"/>
      <c r="I594" s="49"/>
      <c r="J594" s="49"/>
      <c r="K594" s="49"/>
      <c r="L594" s="49"/>
      <c r="M594" s="49"/>
      <c r="N594" s="49"/>
      <c r="O594" s="49"/>
      <c r="P594" s="49"/>
      <c r="Q594" s="49"/>
      <c r="R594" s="49"/>
      <c r="S594" s="49"/>
      <c r="T594" s="49"/>
      <c r="U594" s="49"/>
      <c r="V594" s="49"/>
      <c r="W594" s="49"/>
      <c r="X594" s="49"/>
      <c r="Y594" s="49"/>
      <c r="Z594" s="49"/>
    </row>
    <row r="595" spans="1:26" ht="14.25" customHeight="1">
      <c r="A595" s="49"/>
      <c r="B595" s="49"/>
      <c r="C595" s="202"/>
      <c r="D595" s="202"/>
      <c r="E595" s="202"/>
      <c r="F595" s="49"/>
      <c r="G595" s="49"/>
      <c r="H595" s="49"/>
      <c r="I595" s="49"/>
      <c r="J595" s="49"/>
      <c r="K595" s="49"/>
      <c r="L595" s="49"/>
      <c r="M595" s="49"/>
      <c r="N595" s="49"/>
      <c r="O595" s="49"/>
      <c r="P595" s="49"/>
      <c r="Q595" s="49"/>
      <c r="R595" s="49"/>
      <c r="S595" s="49"/>
      <c r="T595" s="49"/>
      <c r="U595" s="49"/>
      <c r="V595" s="49"/>
      <c r="W595" s="49"/>
      <c r="X595" s="49"/>
      <c r="Y595" s="49"/>
      <c r="Z595" s="49"/>
    </row>
    <row r="596" spans="1:26" ht="14.25" customHeight="1">
      <c r="A596" s="49"/>
      <c r="B596" s="49"/>
      <c r="C596" s="202"/>
      <c r="D596" s="202"/>
      <c r="E596" s="202"/>
      <c r="F596" s="49"/>
      <c r="G596" s="49"/>
      <c r="H596" s="49"/>
      <c r="I596" s="49"/>
      <c r="J596" s="49"/>
      <c r="K596" s="49"/>
      <c r="L596" s="49"/>
      <c r="M596" s="49"/>
      <c r="N596" s="49"/>
      <c r="O596" s="49"/>
      <c r="P596" s="49"/>
      <c r="Q596" s="49"/>
      <c r="R596" s="49"/>
      <c r="S596" s="49"/>
      <c r="T596" s="49"/>
      <c r="U596" s="49"/>
      <c r="V596" s="49"/>
      <c r="W596" s="49"/>
      <c r="X596" s="49"/>
      <c r="Y596" s="49"/>
      <c r="Z596" s="49"/>
    </row>
    <row r="597" spans="1:26" ht="14.25" customHeight="1">
      <c r="A597" s="49"/>
      <c r="B597" s="49"/>
      <c r="C597" s="202"/>
      <c r="D597" s="202"/>
      <c r="E597" s="202"/>
      <c r="F597" s="49"/>
      <c r="G597" s="49"/>
      <c r="H597" s="49"/>
      <c r="I597" s="49"/>
      <c r="J597" s="49"/>
      <c r="K597" s="49"/>
      <c r="L597" s="49"/>
      <c r="M597" s="49"/>
      <c r="N597" s="49"/>
      <c r="O597" s="49"/>
      <c r="P597" s="49"/>
      <c r="Q597" s="49"/>
      <c r="R597" s="49"/>
      <c r="S597" s="49"/>
      <c r="T597" s="49"/>
      <c r="U597" s="49"/>
      <c r="V597" s="49"/>
      <c r="W597" s="49"/>
      <c r="X597" s="49"/>
      <c r="Y597" s="49"/>
      <c r="Z597" s="49"/>
    </row>
    <row r="598" spans="1:26" ht="14.25" customHeight="1">
      <c r="A598" s="49"/>
      <c r="B598" s="49"/>
      <c r="C598" s="202"/>
      <c r="D598" s="202"/>
      <c r="E598" s="202"/>
      <c r="F598" s="49"/>
      <c r="G598" s="49"/>
      <c r="H598" s="49"/>
      <c r="I598" s="49"/>
      <c r="J598" s="49"/>
      <c r="K598" s="49"/>
      <c r="L598" s="49"/>
      <c r="M598" s="49"/>
      <c r="N598" s="49"/>
      <c r="O598" s="49"/>
      <c r="P598" s="49"/>
      <c r="Q598" s="49"/>
      <c r="R598" s="49"/>
      <c r="S598" s="49"/>
      <c r="T598" s="49"/>
      <c r="U598" s="49"/>
      <c r="V598" s="49"/>
      <c r="W598" s="49"/>
      <c r="X598" s="49"/>
      <c r="Y598" s="49"/>
      <c r="Z598" s="49"/>
    </row>
    <row r="599" spans="1:26" ht="14.25" customHeight="1">
      <c r="A599" s="49"/>
      <c r="B599" s="49"/>
      <c r="C599" s="202"/>
      <c r="D599" s="202"/>
      <c r="E599" s="202"/>
      <c r="F599" s="49"/>
      <c r="G599" s="49"/>
      <c r="H599" s="49"/>
      <c r="I599" s="49"/>
      <c r="J599" s="49"/>
      <c r="K599" s="49"/>
      <c r="L599" s="49"/>
      <c r="M599" s="49"/>
      <c r="N599" s="49"/>
      <c r="O599" s="49"/>
      <c r="P599" s="49"/>
      <c r="Q599" s="49"/>
      <c r="R599" s="49"/>
      <c r="S599" s="49"/>
      <c r="T599" s="49"/>
      <c r="U599" s="49"/>
      <c r="V599" s="49"/>
      <c r="W599" s="49"/>
      <c r="X599" s="49"/>
      <c r="Y599" s="49"/>
      <c r="Z599" s="49"/>
    </row>
    <row r="600" spans="1:26" ht="14.25" customHeight="1">
      <c r="A600" s="49"/>
      <c r="B600" s="49"/>
      <c r="C600" s="202"/>
      <c r="D600" s="202"/>
      <c r="E600" s="202"/>
      <c r="F600" s="49"/>
      <c r="G600" s="49"/>
      <c r="H600" s="49"/>
      <c r="I600" s="49"/>
      <c r="J600" s="49"/>
      <c r="K600" s="49"/>
      <c r="L600" s="49"/>
      <c r="M600" s="49"/>
      <c r="N600" s="49"/>
      <c r="O600" s="49"/>
      <c r="P600" s="49"/>
      <c r="Q600" s="49"/>
      <c r="R600" s="49"/>
      <c r="S600" s="49"/>
      <c r="T600" s="49"/>
      <c r="U600" s="49"/>
      <c r="V600" s="49"/>
      <c r="W600" s="49"/>
      <c r="X600" s="49"/>
      <c r="Y600" s="49"/>
      <c r="Z600" s="49"/>
    </row>
    <row r="601" spans="1:26" ht="14.25" customHeight="1">
      <c r="A601" s="49"/>
      <c r="B601" s="49"/>
      <c r="C601" s="202"/>
      <c r="D601" s="202"/>
      <c r="E601" s="202"/>
      <c r="F601" s="49"/>
      <c r="G601" s="49"/>
      <c r="H601" s="49"/>
      <c r="I601" s="49"/>
      <c r="J601" s="49"/>
      <c r="K601" s="49"/>
      <c r="L601" s="49"/>
      <c r="M601" s="49"/>
      <c r="N601" s="49"/>
      <c r="O601" s="49"/>
      <c r="P601" s="49"/>
      <c r="Q601" s="49"/>
      <c r="R601" s="49"/>
      <c r="S601" s="49"/>
      <c r="T601" s="49"/>
      <c r="U601" s="49"/>
      <c r="V601" s="49"/>
      <c r="W601" s="49"/>
      <c r="X601" s="49"/>
      <c r="Y601" s="49"/>
      <c r="Z601" s="49"/>
    </row>
    <row r="602" spans="1:26" ht="14.25" customHeight="1">
      <c r="A602" s="49"/>
      <c r="B602" s="49"/>
      <c r="C602" s="202"/>
      <c r="D602" s="202"/>
      <c r="E602" s="202"/>
      <c r="F602" s="49"/>
      <c r="G602" s="49"/>
      <c r="H602" s="49"/>
      <c r="I602" s="49"/>
      <c r="J602" s="49"/>
      <c r="K602" s="49"/>
      <c r="L602" s="49"/>
      <c r="M602" s="49"/>
      <c r="N602" s="49"/>
      <c r="O602" s="49"/>
      <c r="P602" s="49"/>
      <c r="Q602" s="49"/>
      <c r="R602" s="49"/>
      <c r="S602" s="49"/>
      <c r="T602" s="49"/>
      <c r="U602" s="49"/>
      <c r="V602" s="49"/>
      <c r="W602" s="49"/>
      <c r="X602" s="49"/>
      <c r="Y602" s="49"/>
      <c r="Z602" s="49"/>
    </row>
    <row r="603" spans="1:26" ht="14.25" customHeight="1">
      <c r="A603" s="49"/>
      <c r="B603" s="49"/>
      <c r="C603" s="202"/>
      <c r="D603" s="202"/>
      <c r="E603" s="202"/>
      <c r="F603" s="49"/>
      <c r="G603" s="49"/>
      <c r="H603" s="49"/>
      <c r="I603" s="49"/>
      <c r="J603" s="49"/>
      <c r="K603" s="49"/>
      <c r="L603" s="49"/>
      <c r="M603" s="49"/>
      <c r="N603" s="49"/>
      <c r="O603" s="49"/>
      <c r="P603" s="49"/>
      <c r="Q603" s="49"/>
      <c r="R603" s="49"/>
      <c r="S603" s="49"/>
      <c r="T603" s="49"/>
      <c r="U603" s="49"/>
      <c r="V603" s="49"/>
      <c r="W603" s="49"/>
      <c r="X603" s="49"/>
      <c r="Y603" s="49"/>
      <c r="Z603" s="49"/>
    </row>
    <row r="604" spans="1:26" ht="14.25" customHeight="1">
      <c r="A604" s="49"/>
      <c r="B604" s="49"/>
      <c r="C604" s="202"/>
      <c r="D604" s="202"/>
      <c r="E604" s="202"/>
      <c r="F604" s="49"/>
      <c r="G604" s="49"/>
      <c r="H604" s="49"/>
      <c r="I604" s="49"/>
      <c r="J604" s="49"/>
      <c r="K604" s="49"/>
      <c r="L604" s="49"/>
      <c r="M604" s="49"/>
      <c r="N604" s="49"/>
      <c r="O604" s="49"/>
      <c r="P604" s="49"/>
      <c r="Q604" s="49"/>
      <c r="R604" s="49"/>
      <c r="S604" s="49"/>
      <c r="T604" s="49"/>
      <c r="U604" s="49"/>
      <c r="V604" s="49"/>
      <c r="W604" s="49"/>
      <c r="X604" s="49"/>
      <c r="Y604" s="49"/>
      <c r="Z604" s="49"/>
    </row>
    <row r="605" spans="1:26" ht="14.25" customHeight="1">
      <c r="A605" s="49"/>
      <c r="B605" s="49"/>
      <c r="C605" s="202"/>
      <c r="D605" s="202"/>
      <c r="E605" s="202"/>
      <c r="F605" s="49"/>
      <c r="G605" s="49"/>
      <c r="H605" s="49"/>
      <c r="I605" s="49"/>
      <c r="J605" s="49"/>
      <c r="K605" s="49"/>
      <c r="L605" s="49"/>
      <c r="M605" s="49"/>
      <c r="N605" s="49"/>
      <c r="O605" s="49"/>
      <c r="P605" s="49"/>
      <c r="Q605" s="49"/>
      <c r="R605" s="49"/>
      <c r="S605" s="49"/>
      <c r="T605" s="49"/>
      <c r="U605" s="49"/>
      <c r="V605" s="49"/>
      <c r="W605" s="49"/>
      <c r="X605" s="49"/>
      <c r="Y605" s="49"/>
      <c r="Z605" s="49"/>
    </row>
    <row r="606" spans="1:26" ht="14.25" customHeight="1">
      <c r="A606" s="49"/>
      <c r="B606" s="49"/>
      <c r="C606" s="202"/>
      <c r="D606" s="202"/>
      <c r="E606" s="202"/>
      <c r="F606" s="49"/>
      <c r="G606" s="49"/>
      <c r="H606" s="49"/>
      <c r="I606" s="49"/>
      <c r="J606" s="49"/>
      <c r="K606" s="49"/>
      <c r="L606" s="49"/>
      <c r="M606" s="49"/>
      <c r="N606" s="49"/>
      <c r="O606" s="49"/>
      <c r="P606" s="49"/>
      <c r="Q606" s="49"/>
      <c r="R606" s="49"/>
      <c r="S606" s="49"/>
      <c r="T606" s="49"/>
      <c r="U606" s="49"/>
      <c r="V606" s="49"/>
      <c r="W606" s="49"/>
      <c r="X606" s="49"/>
      <c r="Y606" s="49"/>
      <c r="Z606" s="49"/>
    </row>
    <row r="607" spans="1:26" ht="14.25" customHeight="1">
      <c r="A607" s="49"/>
      <c r="B607" s="49"/>
      <c r="C607" s="202"/>
      <c r="D607" s="202"/>
      <c r="E607" s="202"/>
      <c r="F607" s="49"/>
      <c r="G607" s="49"/>
      <c r="H607" s="49"/>
      <c r="I607" s="49"/>
      <c r="J607" s="49"/>
      <c r="K607" s="49"/>
      <c r="L607" s="49"/>
      <c r="M607" s="49"/>
      <c r="N607" s="49"/>
      <c r="O607" s="49"/>
      <c r="P607" s="49"/>
      <c r="Q607" s="49"/>
      <c r="R607" s="49"/>
      <c r="S607" s="49"/>
      <c r="T607" s="49"/>
      <c r="U607" s="49"/>
      <c r="V607" s="49"/>
      <c r="W607" s="49"/>
      <c r="X607" s="49"/>
      <c r="Y607" s="49"/>
      <c r="Z607" s="49"/>
    </row>
    <row r="608" spans="1:26" ht="14.25" customHeight="1">
      <c r="A608" s="49"/>
      <c r="B608" s="49"/>
      <c r="C608" s="202"/>
      <c r="D608" s="202"/>
      <c r="E608" s="202"/>
      <c r="F608" s="49"/>
      <c r="G608" s="49"/>
      <c r="H608" s="49"/>
      <c r="I608" s="49"/>
      <c r="J608" s="49"/>
      <c r="K608" s="49"/>
      <c r="L608" s="49"/>
      <c r="M608" s="49"/>
      <c r="N608" s="49"/>
      <c r="O608" s="49"/>
      <c r="P608" s="49"/>
      <c r="Q608" s="49"/>
      <c r="R608" s="49"/>
      <c r="S608" s="49"/>
      <c r="T608" s="49"/>
      <c r="U608" s="49"/>
      <c r="V608" s="49"/>
      <c r="W608" s="49"/>
      <c r="X608" s="49"/>
      <c r="Y608" s="49"/>
      <c r="Z608" s="49"/>
    </row>
    <row r="609" spans="1:26" ht="14.25" customHeight="1">
      <c r="A609" s="49"/>
      <c r="B609" s="49"/>
      <c r="C609" s="202"/>
      <c r="D609" s="202"/>
      <c r="E609" s="202"/>
      <c r="F609" s="49"/>
      <c r="G609" s="49"/>
      <c r="H609" s="49"/>
      <c r="I609" s="49"/>
      <c r="J609" s="49"/>
      <c r="K609" s="49"/>
      <c r="L609" s="49"/>
      <c r="M609" s="49"/>
      <c r="N609" s="49"/>
      <c r="O609" s="49"/>
      <c r="P609" s="49"/>
      <c r="Q609" s="49"/>
      <c r="R609" s="49"/>
      <c r="S609" s="49"/>
      <c r="T609" s="49"/>
      <c r="U609" s="49"/>
      <c r="V609" s="49"/>
      <c r="W609" s="49"/>
      <c r="X609" s="49"/>
      <c r="Y609" s="49"/>
      <c r="Z609" s="49"/>
    </row>
    <row r="610" spans="1:26" ht="14.25" customHeight="1">
      <c r="A610" s="49"/>
      <c r="B610" s="49"/>
      <c r="C610" s="202"/>
      <c r="D610" s="202"/>
      <c r="E610" s="202"/>
      <c r="F610" s="49"/>
      <c r="G610" s="49"/>
      <c r="H610" s="49"/>
      <c r="I610" s="49"/>
      <c r="J610" s="49"/>
      <c r="K610" s="49"/>
      <c r="L610" s="49"/>
      <c r="M610" s="49"/>
      <c r="N610" s="49"/>
      <c r="O610" s="49"/>
      <c r="P610" s="49"/>
      <c r="Q610" s="49"/>
      <c r="R610" s="49"/>
      <c r="S610" s="49"/>
      <c r="T610" s="49"/>
      <c r="U610" s="49"/>
      <c r="V610" s="49"/>
      <c r="W610" s="49"/>
      <c r="X610" s="49"/>
      <c r="Y610" s="49"/>
      <c r="Z610" s="49"/>
    </row>
    <row r="611" spans="1:26" ht="14.25" customHeight="1">
      <c r="A611" s="49"/>
      <c r="B611" s="49"/>
      <c r="C611" s="202"/>
      <c r="D611" s="202"/>
      <c r="E611" s="202"/>
      <c r="F611" s="49"/>
      <c r="G611" s="49"/>
      <c r="H611" s="49"/>
      <c r="I611" s="49"/>
      <c r="J611" s="49"/>
      <c r="K611" s="49"/>
      <c r="L611" s="49"/>
      <c r="M611" s="49"/>
      <c r="N611" s="49"/>
      <c r="O611" s="49"/>
      <c r="P611" s="49"/>
      <c r="Q611" s="49"/>
      <c r="R611" s="49"/>
      <c r="S611" s="49"/>
      <c r="T611" s="49"/>
      <c r="U611" s="49"/>
      <c r="V611" s="49"/>
      <c r="W611" s="49"/>
      <c r="X611" s="49"/>
      <c r="Y611" s="49"/>
      <c r="Z611" s="49"/>
    </row>
    <row r="612" spans="1:26" ht="14.25" customHeight="1">
      <c r="A612" s="49"/>
      <c r="B612" s="49"/>
      <c r="C612" s="202"/>
      <c r="D612" s="202"/>
      <c r="E612" s="202"/>
      <c r="F612" s="49"/>
      <c r="G612" s="49"/>
      <c r="H612" s="49"/>
      <c r="I612" s="49"/>
      <c r="J612" s="49"/>
      <c r="K612" s="49"/>
      <c r="L612" s="49"/>
      <c r="M612" s="49"/>
      <c r="N612" s="49"/>
      <c r="O612" s="49"/>
      <c r="P612" s="49"/>
      <c r="Q612" s="49"/>
      <c r="R612" s="49"/>
      <c r="S612" s="49"/>
      <c r="T612" s="49"/>
      <c r="U612" s="49"/>
      <c r="V612" s="49"/>
      <c r="W612" s="49"/>
      <c r="X612" s="49"/>
      <c r="Y612" s="49"/>
      <c r="Z612" s="49"/>
    </row>
    <row r="613" spans="1:26" ht="14.25" customHeight="1">
      <c r="A613" s="49"/>
      <c r="B613" s="49"/>
      <c r="C613" s="202"/>
      <c r="D613" s="202"/>
      <c r="E613" s="202"/>
      <c r="F613" s="49"/>
      <c r="G613" s="49"/>
      <c r="H613" s="49"/>
      <c r="I613" s="49"/>
      <c r="J613" s="49"/>
      <c r="K613" s="49"/>
      <c r="L613" s="49"/>
      <c r="M613" s="49"/>
      <c r="N613" s="49"/>
      <c r="O613" s="49"/>
      <c r="P613" s="49"/>
      <c r="Q613" s="49"/>
      <c r="R613" s="49"/>
      <c r="S613" s="49"/>
      <c r="T613" s="49"/>
      <c r="U613" s="49"/>
      <c r="V613" s="49"/>
      <c r="W613" s="49"/>
      <c r="X613" s="49"/>
      <c r="Y613" s="49"/>
      <c r="Z613" s="49"/>
    </row>
    <row r="614" spans="1:26" ht="14.25" customHeight="1">
      <c r="A614" s="49"/>
      <c r="B614" s="49"/>
      <c r="C614" s="202"/>
      <c r="D614" s="202"/>
      <c r="E614" s="202"/>
      <c r="F614" s="49"/>
      <c r="G614" s="49"/>
      <c r="H614" s="49"/>
      <c r="I614" s="49"/>
      <c r="J614" s="49"/>
      <c r="K614" s="49"/>
      <c r="L614" s="49"/>
      <c r="M614" s="49"/>
      <c r="N614" s="49"/>
      <c r="O614" s="49"/>
      <c r="P614" s="49"/>
      <c r="Q614" s="49"/>
      <c r="R614" s="49"/>
      <c r="S614" s="49"/>
      <c r="T614" s="49"/>
      <c r="U614" s="49"/>
      <c r="V614" s="49"/>
      <c r="W614" s="49"/>
      <c r="X614" s="49"/>
      <c r="Y614" s="49"/>
      <c r="Z614" s="49"/>
    </row>
    <row r="615" spans="1:26" ht="14.25" customHeight="1">
      <c r="A615" s="49"/>
      <c r="B615" s="49"/>
      <c r="C615" s="202"/>
      <c r="D615" s="202"/>
      <c r="E615" s="202"/>
      <c r="F615" s="49"/>
      <c r="G615" s="49"/>
      <c r="H615" s="49"/>
      <c r="I615" s="49"/>
      <c r="J615" s="49"/>
      <c r="K615" s="49"/>
      <c r="L615" s="49"/>
      <c r="M615" s="49"/>
      <c r="N615" s="49"/>
      <c r="O615" s="49"/>
      <c r="P615" s="49"/>
      <c r="Q615" s="49"/>
      <c r="R615" s="49"/>
      <c r="S615" s="49"/>
      <c r="T615" s="49"/>
      <c r="U615" s="49"/>
      <c r="V615" s="49"/>
      <c r="W615" s="49"/>
      <c r="X615" s="49"/>
      <c r="Y615" s="49"/>
      <c r="Z615" s="49"/>
    </row>
    <row r="616" spans="1:26" ht="14.25" customHeight="1">
      <c r="A616" s="49"/>
      <c r="B616" s="49"/>
      <c r="C616" s="202"/>
      <c r="D616" s="202"/>
      <c r="E616" s="202"/>
      <c r="F616" s="49"/>
      <c r="G616" s="49"/>
      <c r="H616" s="49"/>
      <c r="I616" s="49"/>
      <c r="J616" s="49"/>
      <c r="K616" s="49"/>
      <c r="L616" s="49"/>
      <c r="M616" s="49"/>
      <c r="N616" s="49"/>
      <c r="O616" s="49"/>
      <c r="P616" s="49"/>
      <c r="Q616" s="49"/>
      <c r="R616" s="49"/>
      <c r="S616" s="49"/>
      <c r="T616" s="49"/>
      <c r="U616" s="49"/>
      <c r="V616" s="49"/>
      <c r="W616" s="49"/>
      <c r="X616" s="49"/>
      <c r="Y616" s="49"/>
      <c r="Z616" s="49"/>
    </row>
    <row r="617" spans="1:26" ht="14.25" customHeight="1">
      <c r="A617" s="49"/>
      <c r="B617" s="49"/>
      <c r="C617" s="202"/>
      <c r="D617" s="202"/>
      <c r="E617" s="202"/>
      <c r="F617" s="49"/>
      <c r="G617" s="49"/>
      <c r="H617" s="49"/>
      <c r="I617" s="49"/>
      <c r="J617" s="49"/>
      <c r="K617" s="49"/>
      <c r="L617" s="49"/>
      <c r="M617" s="49"/>
      <c r="N617" s="49"/>
      <c r="O617" s="49"/>
      <c r="P617" s="49"/>
      <c r="Q617" s="49"/>
      <c r="R617" s="49"/>
      <c r="S617" s="49"/>
      <c r="T617" s="49"/>
      <c r="U617" s="49"/>
      <c r="V617" s="49"/>
      <c r="W617" s="49"/>
      <c r="X617" s="49"/>
      <c r="Y617" s="49"/>
      <c r="Z617" s="49"/>
    </row>
    <row r="618" spans="1:26" ht="14.25" customHeight="1">
      <c r="A618" s="49"/>
      <c r="B618" s="49"/>
      <c r="C618" s="202"/>
      <c r="D618" s="202"/>
      <c r="E618" s="202"/>
      <c r="F618" s="49"/>
      <c r="G618" s="49"/>
      <c r="H618" s="49"/>
      <c r="I618" s="49"/>
      <c r="J618" s="49"/>
      <c r="K618" s="49"/>
      <c r="L618" s="49"/>
      <c r="M618" s="49"/>
      <c r="N618" s="49"/>
      <c r="O618" s="49"/>
      <c r="P618" s="49"/>
      <c r="Q618" s="49"/>
      <c r="R618" s="49"/>
      <c r="S618" s="49"/>
      <c r="T618" s="49"/>
      <c r="U618" s="49"/>
      <c r="V618" s="49"/>
      <c r="W618" s="49"/>
      <c r="X618" s="49"/>
      <c r="Y618" s="49"/>
      <c r="Z618" s="49"/>
    </row>
    <row r="619" spans="1:26" ht="14.25" customHeight="1">
      <c r="A619" s="49"/>
      <c r="B619" s="49"/>
      <c r="C619" s="202"/>
      <c r="D619" s="202"/>
      <c r="E619" s="202"/>
      <c r="F619" s="49"/>
      <c r="G619" s="49"/>
      <c r="H619" s="49"/>
      <c r="I619" s="49"/>
      <c r="J619" s="49"/>
      <c r="K619" s="49"/>
      <c r="L619" s="49"/>
      <c r="M619" s="49"/>
      <c r="N619" s="49"/>
      <c r="O619" s="49"/>
      <c r="P619" s="49"/>
      <c r="Q619" s="49"/>
      <c r="R619" s="49"/>
      <c r="S619" s="49"/>
      <c r="T619" s="49"/>
      <c r="U619" s="49"/>
      <c r="V619" s="49"/>
      <c r="W619" s="49"/>
      <c r="X619" s="49"/>
      <c r="Y619" s="49"/>
      <c r="Z619" s="49"/>
    </row>
    <row r="620" spans="1:26" ht="14.25" customHeight="1">
      <c r="A620" s="49"/>
      <c r="B620" s="49"/>
      <c r="C620" s="202"/>
      <c r="D620" s="202"/>
      <c r="E620" s="202"/>
      <c r="F620" s="49"/>
      <c r="G620" s="49"/>
      <c r="H620" s="49"/>
      <c r="I620" s="49"/>
      <c r="J620" s="49"/>
      <c r="K620" s="49"/>
      <c r="L620" s="49"/>
      <c r="M620" s="49"/>
      <c r="N620" s="49"/>
      <c r="O620" s="49"/>
      <c r="P620" s="49"/>
      <c r="Q620" s="49"/>
      <c r="R620" s="49"/>
      <c r="S620" s="49"/>
      <c r="T620" s="49"/>
      <c r="U620" s="49"/>
      <c r="V620" s="49"/>
      <c r="W620" s="49"/>
      <c r="X620" s="49"/>
      <c r="Y620" s="49"/>
      <c r="Z620" s="49"/>
    </row>
    <row r="621" spans="1:26" ht="14.25" customHeight="1">
      <c r="A621" s="49"/>
      <c r="B621" s="49"/>
      <c r="C621" s="202"/>
      <c r="D621" s="202"/>
      <c r="E621" s="202"/>
      <c r="F621" s="49"/>
      <c r="G621" s="49"/>
      <c r="H621" s="49"/>
      <c r="I621" s="49"/>
      <c r="J621" s="49"/>
      <c r="K621" s="49"/>
      <c r="L621" s="49"/>
      <c r="M621" s="49"/>
      <c r="N621" s="49"/>
      <c r="O621" s="49"/>
      <c r="P621" s="49"/>
      <c r="Q621" s="49"/>
      <c r="R621" s="49"/>
      <c r="S621" s="49"/>
      <c r="T621" s="49"/>
      <c r="U621" s="49"/>
      <c r="V621" s="49"/>
      <c r="W621" s="49"/>
      <c r="X621" s="49"/>
      <c r="Y621" s="49"/>
      <c r="Z621" s="49"/>
    </row>
    <row r="622" spans="1:26" ht="14.25" customHeight="1">
      <c r="A622" s="49"/>
      <c r="B622" s="49"/>
      <c r="C622" s="202"/>
      <c r="D622" s="202"/>
      <c r="E622" s="202"/>
      <c r="F622" s="49"/>
      <c r="G622" s="49"/>
      <c r="H622" s="49"/>
      <c r="I622" s="49"/>
      <c r="J622" s="49"/>
      <c r="K622" s="49"/>
      <c r="L622" s="49"/>
      <c r="M622" s="49"/>
      <c r="N622" s="49"/>
      <c r="O622" s="49"/>
      <c r="P622" s="49"/>
      <c r="Q622" s="49"/>
      <c r="R622" s="49"/>
      <c r="S622" s="49"/>
      <c r="T622" s="49"/>
      <c r="U622" s="49"/>
      <c r="V622" s="49"/>
      <c r="W622" s="49"/>
      <c r="X622" s="49"/>
      <c r="Y622" s="49"/>
      <c r="Z622" s="49"/>
    </row>
    <row r="623" spans="1:26" ht="14.25" customHeight="1">
      <c r="A623" s="49"/>
      <c r="B623" s="49"/>
      <c r="C623" s="202"/>
      <c r="D623" s="202"/>
      <c r="E623" s="202"/>
      <c r="F623" s="49"/>
      <c r="G623" s="49"/>
      <c r="H623" s="49"/>
      <c r="I623" s="49"/>
      <c r="J623" s="49"/>
      <c r="K623" s="49"/>
      <c r="L623" s="49"/>
      <c r="M623" s="49"/>
      <c r="N623" s="49"/>
      <c r="O623" s="49"/>
      <c r="P623" s="49"/>
      <c r="Q623" s="49"/>
      <c r="R623" s="49"/>
      <c r="S623" s="49"/>
      <c r="T623" s="49"/>
      <c r="U623" s="49"/>
      <c r="V623" s="49"/>
      <c r="W623" s="49"/>
      <c r="X623" s="49"/>
      <c r="Y623" s="49"/>
      <c r="Z623" s="49"/>
    </row>
    <row r="624" spans="1:26" ht="14.25" customHeight="1">
      <c r="A624" s="49"/>
      <c r="B624" s="49"/>
      <c r="C624" s="202"/>
      <c r="D624" s="202"/>
      <c r="E624" s="202"/>
      <c r="F624" s="49"/>
      <c r="G624" s="49"/>
      <c r="H624" s="49"/>
      <c r="I624" s="49"/>
      <c r="J624" s="49"/>
      <c r="K624" s="49"/>
      <c r="L624" s="49"/>
      <c r="M624" s="49"/>
      <c r="N624" s="49"/>
      <c r="O624" s="49"/>
      <c r="P624" s="49"/>
      <c r="Q624" s="49"/>
      <c r="R624" s="49"/>
      <c r="S624" s="49"/>
      <c r="T624" s="49"/>
      <c r="U624" s="49"/>
      <c r="V624" s="49"/>
      <c r="W624" s="49"/>
      <c r="X624" s="49"/>
      <c r="Y624" s="49"/>
      <c r="Z624" s="49"/>
    </row>
    <row r="625" spans="1:26" ht="14.25" customHeight="1">
      <c r="A625" s="49"/>
      <c r="B625" s="49"/>
      <c r="C625" s="202"/>
      <c r="D625" s="202"/>
      <c r="E625" s="202"/>
      <c r="F625" s="49"/>
      <c r="G625" s="49"/>
      <c r="H625" s="49"/>
      <c r="I625" s="49"/>
      <c r="J625" s="49"/>
      <c r="K625" s="49"/>
      <c r="L625" s="49"/>
      <c r="M625" s="49"/>
      <c r="N625" s="49"/>
      <c r="O625" s="49"/>
      <c r="P625" s="49"/>
      <c r="Q625" s="49"/>
      <c r="R625" s="49"/>
      <c r="S625" s="49"/>
      <c r="T625" s="49"/>
      <c r="U625" s="49"/>
      <c r="V625" s="49"/>
      <c r="W625" s="49"/>
      <c r="X625" s="49"/>
      <c r="Y625" s="49"/>
      <c r="Z625" s="49"/>
    </row>
    <row r="626" spans="1:26" ht="14.25" customHeight="1">
      <c r="A626" s="49"/>
      <c r="B626" s="49"/>
      <c r="C626" s="202"/>
      <c r="D626" s="202"/>
      <c r="E626" s="202"/>
      <c r="F626" s="49"/>
      <c r="G626" s="49"/>
      <c r="H626" s="49"/>
      <c r="I626" s="49"/>
      <c r="J626" s="49"/>
      <c r="K626" s="49"/>
      <c r="L626" s="49"/>
      <c r="M626" s="49"/>
      <c r="N626" s="49"/>
      <c r="O626" s="49"/>
      <c r="P626" s="49"/>
      <c r="Q626" s="49"/>
      <c r="R626" s="49"/>
      <c r="S626" s="49"/>
      <c r="T626" s="49"/>
      <c r="U626" s="49"/>
      <c r="V626" s="49"/>
      <c r="W626" s="49"/>
      <c r="X626" s="49"/>
      <c r="Y626" s="49"/>
      <c r="Z626" s="49"/>
    </row>
    <row r="627" spans="1:26" ht="14.25" customHeight="1">
      <c r="A627" s="49"/>
      <c r="B627" s="49"/>
      <c r="C627" s="202"/>
      <c r="D627" s="202"/>
      <c r="E627" s="202"/>
      <c r="F627" s="49"/>
      <c r="G627" s="49"/>
      <c r="H627" s="49"/>
      <c r="I627" s="49"/>
      <c r="J627" s="49"/>
      <c r="K627" s="49"/>
      <c r="L627" s="49"/>
      <c r="M627" s="49"/>
      <c r="N627" s="49"/>
      <c r="O627" s="49"/>
      <c r="P627" s="49"/>
      <c r="Q627" s="49"/>
      <c r="R627" s="49"/>
      <c r="S627" s="49"/>
      <c r="T627" s="49"/>
      <c r="U627" s="49"/>
      <c r="V627" s="49"/>
      <c r="W627" s="49"/>
      <c r="X627" s="49"/>
      <c r="Y627" s="49"/>
      <c r="Z627" s="49"/>
    </row>
    <row r="628" spans="1:26" ht="14.25" customHeight="1">
      <c r="A628" s="49"/>
      <c r="B628" s="49"/>
      <c r="C628" s="202"/>
      <c r="D628" s="202"/>
      <c r="E628" s="202"/>
      <c r="F628" s="49"/>
      <c r="G628" s="49"/>
      <c r="H628" s="49"/>
      <c r="I628" s="49"/>
      <c r="J628" s="49"/>
      <c r="K628" s="49"/>
      <c r="L628" s="49"/>
      <c r="M628" s="49"/>
      <c r="N628" s="49"/>
      <c r="O628" s="49"/>
      <c r="P628" s="49"/>
      <c r="Q628" s="49"/>
      <c r="R628" s="49"/>
      <c r="S628" s="49"/>
      <c r="T628" s="49"/>
      <c r="U628" s="49"/>
      <c r="V628" s="49"/>
      <c r="W628" s="49"/>
      <c r="X628" s="49"/>
      <c r="Y628" s="49"/>
      <c r="Z628" s="49"/>
    </row>
    <row r="629" spans="1:26" ht="14.25" customHeight="1">
      <c r="A629" s="49"/>
      <c r="B629" s="49"/>
      <c r="C629" s="202"/>
      <c r="D629" s="202"/>
      <c r="E629" s="202"/>
      <c r="F629" s="49"/>
      <c r="G629" s="49"/>
      <c r="H629" s="49"/>
      <c r="I629" s="49"/>
      <c r="J629" s="49"/>
      <c r="K629" s="49"/>
      <c r="L629" s="49"/>
      <c r="M629" s="49"/>
      <c r="N629" s="49"/>
      <c r="O629" s="49"/>
      <c r="P629" s="49"/>
      <c r="Q629" s="49"/>
      <c r="R629" s="49"/>
      <c r="S629" s="49"/>
      <c r="T629" s="49"/>
      <c r="U629" s="49"/>
      <c r="V629" s="49"/>
      <c r="W629" s="49"/>
      <c r="X629" s="49"/>
      <c r="Y629" s="49"/>
      <c r="Z629" s="49"/>
    </row>
    <row r="630" spans="1:26" ht="14.25" customHeight="1">
      <c r="A630" s="49"/>
      <c r="B630" s="49"/>
      <c r="C630" s="202"/>
      <c r="D630" s="202"/>
      <c r="E630" s="202"/>
      <c r="F630" s="49"/>
      <c r="G630" s="49"/>
      <c r="H630" s="49"/>
      <c r="I630" s="49"/>
      <c r="J630" s="49"/>
      <c r="K630" s="49"/>
      <c r="L630" s="49"/>
      <c r="M630" s="49"/>
      <c r="N630" s="49"/>
      <c r="O630" s="49"/>
      <c r="P630" s="49"/>
      <c r="Q630" s="49"/>
      <c r="R630" s="49"/>
      <c r="S630" s="49"/>
      <c r="T630" s="49"/>
      <c r="U630" s="49"/>
      <c r="V630" s="49"/>
      <c r="W630" s="49"/>
      <c r="X630" s="49"/>
      <c r="Y630" s="49"/>
      <c r="Z630" s="49"/>
    </row>
    <row r="631" spans="1:26" ht="14.25" customHeight="1">
      <c r="A631" s="49"/>
      <c r="B631" s="49"/>
      <c r="C631" s="202"/>
      <c r="D631" s="202"/>
      <c r="E631" s="202"/>
      <c r="F631" s="49"/>
      <c r="G631" s="49"/>
      <c r="H631" s="49"/>
      <c r="I631" s="49"/>
      <c r="J631" s="49"/>
      <c r="K631" s="49"/>
      <c r="L631" s="49"/>
      <c r="M631" s="49"/>
      <c r="N631" s="49"/>
      <c r="O631" s="49"/>
      <c r="P631" s="49"/>
      <c r="Q631" s="49"/>
      <c r="R631" s="49"/>
      <c r="S631" s="49"/>
      <c r="T631" s="49"/>
      <c r="U631" s="49"/>
      <c r="V631" s="49"/>
      <c r="W631" s="49"/>
      <c r="X631" s="49"/>
      <c r="Y631" s="49"/>
      <c r="Z631" s="49"/>
    </row>
    <row r="632" spans="1:26" ht="14.25" customHeight="1">
      <c r="A632" s="49"/>
      <c r="B632" s="49"/>
      <c r="C632" s="202"/>
      <c r="D632" s="202"/>
      <c r="E632" s="202"/>
      <c r="F632" s="49"/>
      <c r="G632" s="49"/>
      <c r="H632" s="49"/>
      <c r="I632" s="49"/>
      <c r="J632" s="49"/>
      <c r="K632" s="49"/>
      <c r="L632" s="49"/>
      <c r="M632" s="49"/>
      <c r="N632" s="49"/>
      <c r="O632" s="49"/>
      <c r="P632" s="49"/>
      <c r="Q632" s="49"/>
      <c r="R632" s="49"/>
      <c r="S632" s="49"/>
      <c r="T632" s="49"/>
      <c r="U632" s="49"/>
      <c r="V632" s="49"/>
      <c r="W632" s="49"/>
      <c r="X632" s="49"/>
      <c r="Y632" s="49"/>
      <c r="Z632" s="49"/>
    </row>
    <row r="633" spans="1:26" ht="14.25" customHeight="1">
      <c r="A633" s="49"/>
      <c r="B633" s="49"/>
      <c r="C633" s="202"/>
      <c r="D633" s="202"/>
      <c r="E633" s="202"/>
      <c r="F633" s="49"/>
      <c r="G633" s="49"/>
      <c r="H633" s="49"/>
      <c r="I633" s="49"/>
      <c r="J633" s="49"/>
      <c r="K633" s="49"/>
      <c r="L633" s="49"/>
      <c r="M633" s="49"/>
      <c r="N633" s="49"/>
      <c r="O633" s="49"/>
      <c r="P633" s="49"/>
      <c r="Q633" s="49"/>
      <c r="R633" s="49"/>
      <c r="S633" s="49"/>
      <c r="T633" s="49"/>
      <c r="U633" s="49"/>
      <c r="V633" s="49"/>
      <c r="W633" s="49"/>
      <c r="X633" s="49"/>
      <c r="Y633" s="49"/>
      <c r="Z633" s="49"/>
    </row>
    <row r="634" spans="1:26" ht="14.25" customHeight="1">
      <c r="A634" s="49"/>
      <c r="B634" s="49"/>
      <c r="C634" s="202"/>
      <c r="D634" s="202"/>
      <c r="E634" s="202"/>
      <c r="F634" s="49"/>
      <c r="G634" s="49"/>
      <c r="H634" s="49"/>
      <c r="I634" s="49"/>
      <c r="J634" s="49"/>
      <c r="K634" s="49"/>
      <c r="L634" s="49"/>
      <c r="M634" s="49"/>
      <c r="N634" s="49"/>
      <c r="O634" s="49"/>
      <c r="P634" s="49"/>
      <c r="Q634" s="49"/>
      <c r="R634" s="49"/>
      <c r="S634" s="49"/>
      <c r="T634" s="49"/>
      <c r="U634" s="49"/>
      <c r="V634" s="49"/>
      <c r="W634" s="49"/>
      <c r="X634" s="49"/>
      <c r="Y634" s="49"/>
      <c r="Z634" s="49"/>
    </row>
    <row r="635" spans="1:26" ht="14.25" customHeight="1">
      <c r="A635" s="49"/>
      <c r="B635" s="49"/>
      <c r="C635" s="202"/>
      <c r="D635" s="202"/>
      <c r="E635" s="202"/>
      <c r="F635" s="49"/>
      <c r="G635" s="49"/>
      <c r="H635" s="49"/>
      <c r="I635" s="49"/>
      <c r="J635" s="49"/>
      <c r="K635" s="49"/>
      <c r="L635" s="49"/>
      <c r="M635" s="49"/>
      <c r="N635" s="49"/>
      <c r="O635" s="49"/>
      <c r="P635" s="49"/>
      <c r="Q635" s="49"/>
      <c r="R635" s="49"/>
      <c r="S635" s="49"/>
      <c r="T635" s="49"/>
      <c r="U635" s="49"/>
      <c r="V635" s="49"/>
      <c r="W635" s="49"/>
      <c r="X635" s="49"/>
      <c r="Y635" s="49"/>
      <c r="Z635" s="49"/>
    </row>
    <row r="636" spans="1:26" ht="14.25" customHeight="1">
      <c r="A636" s="49"/>
      <c r="B636" s="49"/>
      <c r="C636" s="202"/>
      <c r="D636" s="202"/>
      <c r="E636" s="202"/>
      <c r="F636" s="49"/>
      <c r="G636" s="49"/>
      <c r="H636" s="49"/>
      <c r="I636" s="49"/>
      <c r="J636" s="49"/>
      <c r="K636" s="49"/>
      <c r="L636" s="49"/>
      <c r="M636" s="49"/>
      <c r="N636" s="49"/>
      <c r="O636" s="49"/>
      <c r="P636" s="49"/>
      <c r="Q636" s="49"/>
      <c r="R636" s="49"/>
      <c r="S636" s="49"/>
      <c r="T636" s="49"/>
      <c r="U636" s="49"/>
      <c r="V636" s="49"/>
      <c r="W636" s="49"/>
      <c r="X636" s="49"/>
      <c r="Y636" s="49"/>
      <c r="Z636" s="49"/>
    </row>
    <row r="637" spans="1:26" ht="14.25" customHeight="1">
      <c r="A637" s="49"/>
      <c r="B637" s="49"/>
      <c r="C637" s="202"/>
      <c r="D637" s="202"/>
      <c r="E637" s="202"/>
      <c r="F637" s="49"/>
      <c r="G637" s="49"/>
      <c r="H637" s="49"/>
      <c r="I637" s="49"/>
      <c r="J637" s="49"/>
      <c r="K637" s="49"/>
      <c r="L637" s="49"/>
      <c r="M637" s="49"/>
      <c r="N637" s="49"/>
      <c r="O637" s="49"/>
      <c r="P637" s="49"/>
      <c r="Q637" s="49"/>
      <c r="R637" s="49"/>
      <c r="S637" s="49"/>
      <c r="T637" s="49"/>
      <c r="U637" s="49"/>
      <c r="V637" s="49"/>
      <c r="W637" s="49"/>
      <c r="X637" s="49"/>
      <c r="Y637" s="49"/>
      <c r="Z637" s="49"/>
    </row>
    <row r="638" spans="1:26" ht="14.25" customHeight="1">
      <c r="A638" s="49"/>
      <c r="B638" s="49"/>
      <c r="C638" s="202"/>
      <c r="D638" s="202"/>
      <c r="E638" s="202"/>
      <c r="F638" s="49"/>
      <c r="G638" s="49"/>
      <c r="H638" s="49"/>
      <c r="I638" s="49"/>
      <c r="J638" s="49"/>
      <c r="K638" s="49"/>
      <c r="L638" s="49"/>
      <c r="M638" s="49"/>
      <c r="N638" s="49"/>
      <c r="O638" s="49"/>
      <c r="P638" s="49"/>
      <c r="Q638" s="49"/>
      <c r="R638" s="49"/>
      <c r="S638" s="49"/>
      <c r="T638" s="49"/>
      <c r="U638" s="49"/>
      <c r="V638" s="49"/>
      <c r="W638" s="49"/>
      <c r="X638" s="49"/>
      <c r="Y638" s="49"/>
      <c r="Z638" s="49"/>
    </row>
    <row r="639" spans="1:26" ht="14.25" customHeight="1">
      <c r="A639" s="49"/>
      <c r="B639" s="49"/>
      <c r="C639" s="202"/>
      <c r="D639" s="202"/>
      <c r="E639" s="202"/>
      <c r="F639" s="49"/>
      <c r="G639" s="49"/>
      <c r="H639" s="49"/>
      <c r="I639" s="49"/>
      <c r="J639" s="49"/>
      <c r="K639" s="49"/>
      <c r="L639" s="49"/>
      <c r="M639" s="49"/>
      <c r="N639" s="49"/>
      <c r="O639" s="49"/>
      <c r="P639" s="49"/>
      <c r="Q639" s="49"/>
      <c r="R639" s="49"/>
      <c r="S639" s="49"/>
      <c r="T639" s="49"/>
      <c r="U639" s="49"/>
      <c r="V639" s="49"/>
      <c r="W639" s="49"/>
      <c r="X639" s="49"/>
      <c r="Y639" s="49"/>
      <c r="Z639" s="49"/>
    </row>
    <row r="640" spans="1:26" ht="14.25" customHeight="1">
      <c r="A640" s="49"/>
      <c r="B640" s="49"/>
      <c r="C640" s="202"/>
      <c r="D640" s="202"/>
      <c r="E640" s="202"/>
      <c r="F640" s="49"/>
      <c r="G640" s="49"/>
      <c r="H640" s="49"/>
      <c r="I640" s="49"/>
      <c r="J640" s="49"/>
      <c r="K640" s="49"/>
      <c r="L640" s="49"/>
      <c r="M640" s="49"/>
      <c r="N640" s="49"/>
      <c r="O640" s="49"/>
      <c r="P640" s="49"/>
      <c r="Q640" s="49"/>
      <c r="R640" s="49"/>
      <c r="S640" s="49"/>
      <c r="T640" s="49"/>
      <c r="U640" s="49"/>
      <c r="V640" s="49"/>
      <c r="W640" s="49"/>
      <c r="X640" s="49"/>
      <c r="Y640" s="49"/>
      <c r="Z640" s="49"/>
    </row>
    <row r="641" spans="1:26" ht="14.25" customHeight="1">
      <c r="A641" s="49"/>
      <c r="B641" s="49"/>
      <c r="C641" s="202"/>
      <c r="D641" s="202"/>
      <c r="E641" s="202"/>
      <c r="F641" s="49"/>
      <c r="G641" s="49"/>
      <c r="H641" s="49"/>
      <c r="I641" s="49"/>
      <c r="J641" s="49"/>
      <c r="K641" s="49"/>
      <c r="L641" s="49"/>
      <c r="M641" s="49"/>
      <c r="N641" s="49"/>
      <c r="O641" s="49"/>
      <c r="P641" s="49"/>
      <c r="Q641" s="49"/>
      <c r="R641" s="49"/>
      <c r="S641" s="49"/>
      <c r="T641" s="49"/>
      <c r="U641" s="49"/>
      <c r="V641" s="49"/>
      <c r="W641" s="49"/>
      <c r="X641" s="49"/>
      <c r="Y641" s="49"/>
      <c r="Z641" s="49"/>
    </row>
    <row r="642" spans="1:26" ht="14.25" customHeight="1">
      <c r="A642" s="49"/>
      <c r="B642" s="49"/>
      <c r="C642" s="202"/>
      <c r="D642" s="202"/>
      <c r="E642" s="202"/>
      <c r="F642" s="49"/>
      <c r="G642" s="49"/>
      <c r="H642" s="49"/>
      <c r="I642" s="49"/>
      <c r="J642" s="49"/>
      <c r="K642" s="49"/>
      <c r="L642" s="49"/>
      <c r="M642" s="49"/>
      <c r="N642" s="49"/>
      <c r="O642" s="49"/>
      <c r="P642" s="49"/>
      <c r="Q642" s="49"/>
      <c r="R642" s="49"/>
      <c r="S642" s="49"/>
      <c r="T642" s="49"/>
      <c r="U642" s="49"/>
      <c r="V642" s="49"/>
      <c r="W642" s="49"/>
      <c r="X642" s="49"/>
      <c r="Y642" s="49"/>
      <c r="Z642" s="49"/>
    </row>
    <row r="643" spans="1:26" ht="14.25" customHeight="1">
      <c r="A643" s="49"/>
      <c r="B643" s="49"/>
      <c r="C643" s="202"/>
      <c r="D643" s="202"/>
      <c r="E643" s="202"/>
      <c r="F643" s="49"/>
      <c r="G643" s="49"/>
      <c r="H643" s="49"/>
      <c r="I643" s="49"/>
      <c r="J643" s="49"/>
      <c r="K643" s="49"/>
      <c r="L643" s="49"/>
      <c r="M643" s="49"/>
      <c r="N643" s="49"/>
      <c r="O643" s="49"/>
      <c r="P643" s="49"/>
      <c r="Q643" s="49"/>
      <c r="R643" s="49"/>
      <c r="S643" s="49"/>
      <c r="T643" s="49"/>
      <c r="U643" s="49"/>
      <c r="V643" s="49"/>
      <c r="W643" s="49"/>
      <c r="X643" s="49"/>
      <c r="Y643" s="49"/>
      <c r="Z643" s="49"/>
    </row>
    <row r="644" spans="1:26" ht="14.25" customHeight="1">
      <c r="A644" s="49"/>
      <c r="B644" s="49"/>
      <c r="C644" s="202"/>
      <c r="D644" s="202"/>
      <c r="E644" s="202"/>
      <c r="F644" s="49"/>
      <c r="G644" s="49"/>
      <c r="H644" s="49"/>
      <c r="I644" s="49"/>
      <c r="J644" s="49"/>
      <c r="K644" s="49"/>
      <c r="L644" s="49"/>
      <c r="M644" s="49"/>
      <c r="N644" s="49"/>
      <c r="O644" s="49"/>
      <c r="P644" s="49"/>
      <c r="Q644" s="49"/>
      <c r="R644" s="49"/>
      <c r="S644" s="49"/>
      <c r="T644" s="49"/>
      <c r="U644" s="49"/>
      <c r="V644" s="49"/>
      <c r="W644" s="49"/>
      <c r="X644" s="49"/>
      <c r="Y644" s="49"/>
      <c r="Z644" s="49"/>
    </row>
    <row r="645" spans="1:26" ht="14.25" customHeight="1">
      <c r="A645" s="49"/>
      <c r="B645" s="49"/>
      <c r="C645" s="202"/>
      <c r="D645" s="202"/>
      <c r="E645" s="202"/>
      <c r="F645" s="49"/>
      <c r="G645" s="49"/>
      <c r="H645" s="49"/>
      <c r="I645" s="49"/>
      <c r="J645" s="49"/>
      <c r="K645" s="49"/>
      <c r="L645" s="49"/>
      <c r="M645" s="49"/>
      <c r="N645" s="49"/>
      <c r="O645" s="49"/>
      <c r="P645" s="49"/>
      <c r="Q645" s="49"/>
      <c r="R645" s="49"/>
      <c r="S645" s="49"/>
      <c r="T645" s="49"/>
      <c r="U645" s="49"/>
      <c r="V645" s="49"/>
      <c r="W645" s="49"/>
      <c r="X645" s="49"/>
      <c r="Y645" s="49"/>
      <c r="Z645" s="49"/>
    </row>
    <row r="646" spans="1:26" ht="14.25" customHeight="1">
      <c r="A646" s="49"/>
      <c r="B646" s="49"/>
      <c r="C646" s="202"/>
      <c r="D646" s="202"/>
      <c r="E646" s="202"/>
      <c r="F646" s="49"/>
      <c r="G646" s="49"/>
      <c r="H646" s="49"/>
      <c r="I646" s="49"/>
      <c r="J646" s="49"/>
      <c r="K646" s="49"/>
      <c r="L646" s="49"/>
      <c r="M646" s="49"/>
      <c r="N646" s="49"/>
      <c r="O646" s="49"/>
      <c r="P646" s="49"/>
      <c r="Q646" s="49"/>
      <c r="R646" s="49"/>
      <c r="S646" s="49"/>
      <c r="T646" s="49"/>
      <c r="U646" s="49"/>
      <c r="V646" s="49"/>
      <c r="W646" s="49"/>
      <c r="X646" s="49"/>
      <c r="Y646" s="49"/>
      <c r="Z646" s="49"/>
    </row>
    <row r="647" spans="1:26" ht="14.25" customHeight="1">
      <c r="A647" s="49"/>
      <c r="B647" s="49"/>
      <c r="C647" s="202"/>
      <c r="D647" s="202"/>
      <c r="E647" s="202"/>
      <c r="F647" s="49"/>
      <c r="G647" s="49"/>
      <c r="H647" s="49"/>
      <c r="I647" s="49"/>
      <c r="J647" s="49"/>
      <c r="K647" s="49"/>
      <c r="L647" s="49"/>
      <c r="M647" s="49"/>
      <c r="N647" s="49"/>
      <c r="O647" s="49"/>
      <c r="P647" s="49"/>
      <c r="Q647" s="49"/>
      <c r="R647" s="49"/>
      <c r="S647" s="49"/>
      <c r="T647" s="49"/>
      <c r="U647" s="49"/>
      <c r="V647" s="49"/>
      <c r="W647" s="49"/>
      <c r="X647" s="49"/>
      <c r="Y647" s="49"/>
      <c r="Z647" s="49"/>
    </row>
    <row r="648" spans="1:26" ht="14.25" customHeight="1">
      <c r="A648" s="49"/>
      <c r="B648" s="49"/>
      <c r="C648" s="202"/>
      <c r="D648" s="202"/>
      <c r="E648" s="202"/>
      <c r="F648" s="49"/>
      <c r="G648" s="49"/>
      <c r="H648" s="49"/>
      <c r="I648" s="49"/>
      <c r="J648" s="49"/>
      <c r="K648" s="49"/>
      <c r="L648" s="49"/>
      <c r="M648" s="49"/>
      <c r="N648" s="49"/>
      <c r="O648" s="49"/>
      <c r="P648" s="49"/>
      <c r="Q648" s="49"/>
      <c r="R648" s="49"/>
      <c r="S648" s="49"/>
      <c r="T648" s="49"/>
      <c r="U648" s="49"/>
      <c r="V648" s="49"/>
      <c r="W648" s="49"/>
      <c r="X648" s="49"/>
      <c r="Y648" s="49"/>
      <c r="Z648" s="49"/>
    </row>
    <row r="649" spans="1:26" ht="14.25" customHeight="1">
      <c r="A649" s="49"/>
      <c r="B649" s="49"/>
      <c r="C649" s="202"/>
      <c r="D649" s="202"/>
      <c r="E649" s="202"/>
      <c r="F649" s="49"/>
      <c r="G649" s="49"/>
      <c r="H649" s="49"/>
      <c r="I649" s="49"/>
      <c r="J649" s="49"/>
      <c r="K649" s="49"/>
      <c r="L649" s="49"/>
      <c r="M649" s="49"/>
      <c r="N649" s="49"/>
      <c r="O649" s="49"/>
      <c r="P649" s="49"/>
      <c r="Q649" s="49"/>
      <c r="R649" s="49"/>
      <c r="S649" s="49"/>
      <c r="T649" s="49"/>
      <c r="U649" s="49"/>
      <c r="V649" s="49"/>
      <c r="W649" s="49"/>
      <c r="X649" s="49"/>
      <c r="Y649" s="49"/>
      <c r="Z649" s="49"/>
    </row>
    <row r="650" spans="1:26" ht="14.25" customHeight="1">
      <c r="A650" s="49"/>
      <c r="B650" s="49"/>
      <c r="C650" s="202"/>
      <c r="D650" s="202"/>
      <c r="E650" s="202"/>
      <c r="F650" s="49"/>
      <c r="G650" s="49"/>
      <c r="H650" s="49"/>
      <c r="I650" s="49"/>
      <c r="J650" s="49"/>
      <c r="K650" s="49"/>
      <c r="L650" s="49"/>
      <c r="M650" s="49"/>
      <c r="N650" s="49"/>
      <c r="O650" s="49"/>
      <c r="P650" s="49"/>
      <c r="Q650" s="49"/>
      <c r="R650" s="49"/>
      <c r="S650" s="49"/>
      <c r="T650" s="49"/>
      <c r="U650" s="49"/>
      <c r="V650" s="49"/>
      <c r="W650" s="49"/>
      <c r="X650" s="49"/>
      <c r="Y650" s="49"/>
      <c r="Z650" s="49"/>
    </row>
    <row r="651" spans="1:26" ht="14.25" customHeight="1">
      <c r="A651" s="49"/>
      <c r="B651" s="49"/>
      <c r="C651" s="202"/>
      <c r="D651" s="202"/>
      <c r="E651" s="202"/>
      <c r="F651" s="49"/>
      <c r="G651" s="49"/>
      <c r="H651" s="49"/>
      <c r="I651" s="49"/>
      <c r="J651" s="49"/>
      <c r="K651" s="49"/>
      <c r="L651" s="49"/>
      <c r="M651" s="49"/>
      <c r="N651" s="49"/>
      <c r="O651" s="49"/>
      <c r="P651" s="49"/>
      <c r="Q651" s="49"/>
      <c r="R651" s="49"/>
      <c r="S651" s="49"/>
      <c r="T651" s="49"/>
      <c r="U651" s="49"/>
      <c r="V651" s="49"/>
      <c r="W651" s="49"/>
      <c r="X651" s="49"/>
      <c r="Y651" s="49"/>
      <c r="Z651" s="49"/>
    </row>
    <row r="652" spans="1:26" ht="14.25" customHeight="1">
      <c r="A652" s="49"/>
      <c r="B652" s="49"/>
      <c r="C652" s="202"/>
      <c r="D652" s="202"/>
      <c r="E652" s="202"/>
      <c r="F652" s="49"/>
      <c r="G652" s="49"/>
      <c r="H652" s="49"/>
      <c r="I652" s="49"/>
      <c r="J652" s="49"/>
      <c r="K652" s="49"/>
      <c r="L652" s="49"/>
      <c r="M652" s="49"/>
      <c r="N652" s="49"/>
      <c r="O652" s="49"/>
      <c r="P652" s="49"/>
      <c r="Q652" s="49"/>
      <c r="R652" s="49"/>
      <c r="S652" s="49"/>
      <c r="T652" s="49"/>
      <c r="U652" s="49"/>
      <c r="V652" s="49"/>
      <c r="W652" s="49"/>
      <c r="X652" s="49"/>
      <c r="Y652" s="49"/>
      <c r="Z652" s="49"/>
    </row>
    <row r="653" spans="1:26" ht="14.25" customHeight="1">
      <c r="A653" s="49"/>
      <c r="B653" s="49"/>
      <c r="C653" s="202"/>
      <c r="D653" s="202"/>
      <c r="E653" s="202"/>
      <c r="F653" s="49"/>
      <c r="G653" s="49"/>
      <c r="H653" s="49"/>
      <c r="I653" s="49"/>
      <c r="J653" s="49"/>
      <c r="K653" s="49"/>
      <c r="L653" s="49"/>
      <c r="M653" s="49"/>
      <c r="N653" s="49"/>
      <c r="O653" s="49"/>
      <c r="P653" s="49"/>
      <c r="Q653" s="49"/>
      <c r="R653" s="49"/>
      <c r="S653" s="49"/>
      <c r="T653" s="49"/>
      <c r="U653" s="49"/>
      <c r="V653" s="49"/>
      <c r="W653" s="49"/>
      <c r="X653" s="49"/>
      <c r="Y653" s="49"/>
      <c r="Z653" s="49"/>
    </row>
    <row r="654" spans="1:26" ht="14.25" customHeight="1">
      <c r="A654" s="49"/>
      <c r="B654" s="49"/>
      <c r="C654" s="202"/>
      <c r="D654" s="202"/>
      <c r="E654" s="202"/>
      <c r="F654" s="49"/>
      <c r="G654" s="49"/>
      <c r="H654" s="49"/>
      <c r="I654" s="49"/>
      <c r="J654" s="49"/>
      <c r="K654" s="49"/>
      <c r="L654" s="49"/>
      <c r="M654" s="49"/>
      <c r="N654" s="49"/>
      <c r="O654" s="49"/>
      <c r="P654" s="49"/>
      <c r="Q654" s="49"/>
      <c r="R654" s="49"/>
      <c r="S654" s="49"/>
      <c r="T654" s="49"/>
      <c r="U654" s="49"/>
      <c r="V654" s="49"/>
      <c r="W654" s="49"/>
      <c r="X654" s="49"/>
      <c r="Y654" s="49"/>
      <c r="Z654" s="49"/>
    </row>
    <row r="655" spans="1:26" ht="14.25" customHeight="1">
      <c r="A655" s="49"/>
      <c r="B655" s="49"/>
      <c r="C655" s="202"/>
      <c r="D655" s="202"/>
      <c r="E655" s="202"/>
      <c r="F655" s="49"/>
      <c r="G655" s="49"/>
      <c r="H655" s="49"/>
      <c r="I655" s="49"/>
      <c r="J655" s="49"/>
      <c r="K655" s="49"/>
      <c r="L655" s="49"/>
      <c r="M655" s="49"/>
      <c r="N655" s="49"/>
      <c r="O655" s="49"/>
      <c r="P655" s="49"/>
      <c r="Q655" s="49"/>
      <c r="R655" s="49"/>
      <c r="S655" s="49"/>
      <c r="T655" s="49"/>
      <c r="U655" s="49"/>
      <c r="V655" s="49"/>
      <c r="W655" s="49"/>
      <c r="X655" s="49"/>
      <c r="Y655" s="49"/>
      <c r="Z655" s="49"/>
    </row>
    <row r="656" spans="1:26" ht="14.25" customHeight="1">
      <c r="A656" s="49"/>
      <c r="B656" s="49"/>
      <c r="C656" s="202"/>
      <c r="D656" s="202"/>
      <c r="E656" s="202"/>
      <c r="F656" s="49"/>
      <c r="G656" s="49"/>
      <c r="H656" s="49"/>
      <c r="I656" s="49"/>
      <c r="J656" s="49"/>
      <c r="K656" s="49"/>
      <c r="L656" s="49"/>
      <c r="M656" s="49"/>
      <c r="N656" s="49"/>
      <c r="O656" s="49"/>
      <c r="P656" s="49"/>
      <c r="Q656" s="49"/>
      <c r="R656" s="49"/>
      <c r="S656" s="49"/>
      <c r="T656" s="49"/>
      <c r="U656" s="49"/>
      <c r="V656" s="49"/>
      <c r="W656" s="49"/>
      <c r="X656" s="49"/>
      <c r="Y656" s="49"/>
      <c r="Z656" s="49"/>
    </row>
    <row r="657" spans="1:26" ht="14.25" customHeight="1">
      <c r="A657" s="49"/>
      <c r="B657" s="49"/>
      <c r="C657" s="202"/>
      <c r="D657" s="202"/>
      <c r="E657" s="202"/>
      <c r="F657" s="49"/>
      <c r="G657" s="49"/>
      <c r="H657" s="49"/>
      <c r="I657" s="49"/>
      <c r="J657" s="49"/>
      <c r="K657" s="49"/>
      <c r="L657" s="49"/>
      <c r="M657" s="49"/>
      <c r="N657" s="49"/>
      <c r="O657" s="49"/>
      <c r="P657" s="49"/>
      <c r="Q657" s="49"/>
      <c r="R657" s="49"/>
      <c r="S657" s="49"/>
      <c r="T657" s="49"/>
      <c r="U657" s="49"/>
      <c r="V657" s="49"/>
      <c r="W657" s="49"/>
      <c r="X657" s="49"/>
      <c r="Y657" s="49"/>
      <c r="Z657" s="49"/>
    </row>
    <row r="658" spans="1:26" ht="14.25" customHeight="1">
      <c r="A658" s="49"/>
      <c r="B658" s="49"/>
      <c r="C658" s="202"/>
      <c r="D658" s="202"/>
      <c r="E658" s="202"/>
      <c r="F658" s="49"/>
      <c r="G658" s="49"/>
      <c r="H658" s="49"/>
      <c r="I658" s="49"/>
      <c r="J658" s="49"/>
      <c r="K658" s="49"/>
      <c r="L658" s="49"/>
      <c r="M658" s="49"/>
      <c r="N658" s="49"/>
      <c r="O658" s="49"/>
      <c r="P658" s="49"/>
      <c r="Q658" s="49"/>
      <c r="R658" s="49"/>
      <c r="S658" s="49"/>
      <c r="T658" s="49"/>
      <c r="U658" s="49"/>
      <c r="V658" s="49"/>
      <c r="W658" s="49"/>
      <c r="X658" s="49"/>
      <c r="Y658" s="49"/>
      <c r="Z658" s="49"/>
    </row>
    <row r="659" spans="1:26" ht="14.25" customHeight="1">
      <c r="A659" s="49"/>
      <c r="B659" s="49"/>
      <c r="C659" s="202"/>
      <c r="D659" s="202"/>
      <c r="E659" s="202"/>
      <c r="F659" s="49"/>
      <c r="G659" s="49"/>
      <c r="H659" s="49"/>
      <c r="I659" s="49"/>
      <c r="J659" s="49"/>
      <c r="K659" s="49"/>
      <c r="L659" s="49"/>
      <c r="M659" s="49"/>
      <c r="N659" s="49"/>
      <c r="O659" s="49"/>
      <c r="P659" s="49"/>
      <c r="Q659" s="49"/>
      <c r="R659" s="49"/>
      <c r="S659" s="49"/>
      <c r="T659" s="49"/>
      <c r="U659" s="49"/>
      <c r="V659" s="49"/>
      <c r="W659" s="49"/>
      <c r="X659" s="49"/>
      <c r="Y659" s="49"/>
      <c r="Z659" s="49"/>
    </row>
    <row r="660" spans="1:26" ht="14.25" customHeight="1">
      <c r="A660" s="49"/>
      <c r="B660" s="49"/>
      <c r="C660" s="202"/>
      <c r="D660" s="202"/>
      <c r="E660" s="202"/>
      <c r="F660" s="49"/>
      <c r="G660" s="49"/>
      <c r="H660" s="49"/>
      <c r="I660" s="49"/>
      <c r="J660" s="49"/>
      <c r="K660" s="49"/>
      <c r="L660" s="49"/>
      <c r="M660" s="49"/>
      <c r="N660" s="49"/>
      <c r="O660" s="49"/>
      <c r="P660" s="49"/>
      <c r="Q660" s="49"/>
      <c r="R660" s="49"/>
      <c r="S660" s="49"/>
      <c r="T660" s="49"/>
      <c r="U660" s="49"/>
      <c r="V660" s="49"/>
      <c r="W660" s="49"/>
      <c r="X660" s="49"/>
      <c r="Y660" s="49"/>
      <c r="Z660" s="49"/>
    </row>
    <row r="661" spans="1:26" ht="14.25" customHeight="1">
      <c r="A661" s="49"/>
      <c r="B661" s="49"/>
      <c r="C661" s="202"/>
      <c r="D661" s="202"/>
      <c r="E661" s="202"/>
      <c r="F661" s="49"/>
      <c r="G661" s="49"/>
      <c r="H661" s="49"/>
      <c r="I661" s="49"/>
      <c r="J661" s="49"/>
      <c r="K661" s="49"/>
      <c r="L661" s="49"/>
      <c r="M661" s="49"/>
      <c r="N661" s="49"/>
      <c r="O661" s="49"/>
      <c r="P661" s="49"/>
      <c r="Q661" s="49"/>
      <c r="R661" s="49"/>
      <c r="S661" s="49"/>
      <c r="T661" s="49"/>
      <c r="U661" s="49"/>
      <c r="V661" s="49"/>
      <c r="W661" s="49"/>
      <c r="X661" s="49"/>
      <c r="Y661" s="49"/>
      <c r="Z661" s="49"/>
    </row>
    <row r="662" spans="1:26" ht="14.25" customHeight="1">
      <c r="A662" s="49"/>
      <c r="B662" s="49"/>
      <c r="C662" s="202"/>
      <c r="D662" s="202"/>
      <c r="E662" s="202"/>
      <c r="F662" s="49"/>
      <c r="G662" s="49"/>
      <c r="H662" s="49"/>
      <c r="I662" s="49"/>
      <c r="J662" s="49"/>
      <c r="K662" s="49"/>
      <c r="L662" s="49"/>
      <c r="M662" s="49"/>
      <c r="N662" s="49"/>
      <c r="O662" s="49"/>
      <c r="P662" s="49"/>
      <c r="Q662" s="49"/>
      <c r="R662" s="49"/>
      <c r="S662" s="49"/>
      <c r="T662" s="49"/>
      <c r="U662" s="49"/>
      <c r="V662" s="49"/>
      <c r="W662" s="49"/>
      <c r="X662" s="49"/>
      <c r="Y662" s="49"/>
      <c r="Z662" s="49"/>
    </row>
    <row r="663" spans="1:26" ht="14.25" customHeight="1">
      <c r="A663" s="49"/>
      <c r="B663" s="49"/>
      <c r="C663" s="202"/>
      <c r="D663" s="202"/>
      <c r="E663" s="202"/>
      <c r="F663" s="49"/>
      <c r="G663" s="49"/>
      <c r="H663" s="49"/>
      <c r="I663" s="49"/>
      <c r="J663" s="49"/>
      <c r="K663" s="49"/>
      <c r="L663" s="49"/>
      <c r="M663" s="49"/>
      <c r="N663" s="49"/>
      <c r="O663" s="49"/>
      <c r="P663" s="49"/>
      <c r="Q663" s="49"/>
      <c r="R663" s="49"/>
      <c r="S663" s="49"/>
      <c r="T663" s="49"/>
      <c r="U663" s="49"/>
      <c r="V663" s="49"/>
      <c r="W663" s="49"/>
      <c r="X663" s="49"/>
      <c r="Y663" s="49"/>
      <c r="Z663" s="49"/>
    </row>
    <row r="664" spans="1:26" ht="14.25" customHeight="1">
      <c r="A664" s="49"/>
      <c r="B664" s="49"/>
      <c r="C664" s="202"/>
      <c r="D664" s="202"/>
      <c r="E664" s="202"/>
      <c r="F664" s="49"/>
      <c r="G664" s="49"/>
      <c r="H664" s="49"/>
      <c r="I664" s="49"/>
      <c r="J664" s="49"/>
      <c r="K664" s="49"/>
      <c r="L664" s="49"/>
      <c r="M664" s="49"/>
      <c r="N664" s="49"/>
      <c r="O664" s="49"/>
      <c r="P664" s="49"/>
      <c r="Q664" s="49"/>
      <c r="R664" s="49"/>
      <c r="S664" s="49"/>
      <c r="T664" s="49"/>
      <c r="U664" s="49"/>
      <c r="V664" s="49"/>
      <c r="W664" s="49"/>
      <c r="X664" s="49"/>
      <c r="Y664" s="49"/>
      <c r="Z664" s="49"/>
    </row>
    <row r="665" spans="1:26" ht="14.25" customHeight="1">
      <c r="A665" s="49"/>
      <c r="B665" s="49"/>
      <c r="C665" s="202"/>
      <c r="D665" s="202"/>
      <c r="E665" s="202"/>
      <c r="F665" s="49"/>
      <c r="G665" s="49"/>
      <c r="H665" s="49"/>
      <c r="I665" s="49"/>
      <c r="J665" s="49"/>
      <c r="K665" s="49"/>
      <c r="L665" s="49"/>
      <c r="M665" s="49"/>
      <c r="N665" s="49"/>
      <c r="O665" s="49"/>
      <c r="P665" s="49"/>
      <c r="Q665" s="49"/>
      <c r="R665" s="49"/>
      <c r="S665" s="49"/>
      <c r="T665" s="49"/>
      <c r="U665" s="49"/>
      <c r="V665" s="49"/>
      <c r="W665" s="49"/>
      <c r="X665" s="49"/>
      <c r="Y665" s="49"/>
      <c r="Z665" s="49"/>
    </row>
    <row r="666" spans="1:26" ht="14.25" customHeight="1">
      <c r="A666" s="49"/>
      <c r="B666" s="49"/>
      <c r="C666" s="202"/>
      <c r="D666" s="202"/>
      <c r="E666" s="202"/>
      <c r="F666" s="49"/>
      <c r="G666" s="49"/>
      <c r="H666" s="49"/>
      <c r="I666" s="49"/>
      <c r="J666" s="49"/>
      <c r="K666" s="49"/>
      <c r="L666" s="49"/>
      <c r="M666" s="49"/>
      <c r="N666" s="49"/>
      <c r="O666" s="49"/>
      <c r="P666" s="49"/>
      <c r="Q666" s="49"/>
      <c r="R666" s="49"/>
      <c r="S666" s="49"/>
      <c r="T666" s="49"/>
      <c r="U666" s="49"/>
      <c r="V666" s="49"/>
      <c r="W666" s="49"/>
      <c r="X666" s="49"/>
      <c r="Y666" s="49"/>
      <c r="Z666" s="49"/>
    </row>
    <row r="667" spans="1:26" ht="14.25" customHeight="1">
      <c r="A667" s="49"/>
      <c r="B667" s="49"/>
      <c r="C667" s="202"/>
      <c r="D667" s="202"/>
      <c r="E667" s="202"/>
      <c r="F667" s="49"/>
      <c r="G667" s="49"/>
      <c r="H667" s="49"/>
      <c r="I667" s="49"/>
      <c r="J667" s="49"/>
      <c r="K667" s="49"/>
      <c r="L667" s="49"/>
      <c r="M667" s="49"/>
      <c r="N667" s="49"/>
      <c r="O667" s="49"/>
      <c r="P667" s="49"/>
      <c r="Q667" s="49"/>
      <c r="R667" s="49"/>
      <c r="S667" s="49"/>
      <c r="T667" s="49"/>
      <c r="U667" s="49"/>
      <c r="V667" s="49"/>
      <c r="W667" s="49"/>
      <c r="X667" s="49"/>
      <c r="Y667" s="49"/>
      <c r="Z667" s="49"/>
    </row>
    <row r="668" spans="1:26" ht="14.25" customHeight="1">
      <c r="A668" s="49"/>
      <c r="B668" s="49"/>
      <c r="C668" s="202"/>
      <c r="D668" s="202"/>
      <c r="E668" s="202"/>
      <c r="F668" s="49"/>
      <c r="G668" s="49"/>
      <c r="H668" s="49"/>
      <c r="I668" s="49"/>
      <c r="J668" s="49"/>
      <c r="K668" s="49"/>
      <c r="L668" s="49"/>
      <c r="M668" s="49"/>
      <c r="N668" s="49"/>
      <c r="O668" s="49"/>
      <c r="P668" s="49"/>
      <c r="Q668" s="49"/>
      <c r="R668" s="49"/>
      <c r="S668" s="49"/>
      <c r="T668" s="49"/>
      <c r="U668" s="49"/>
      <c r="V668" s="49"/>
      <c r="W668" s="49"/>
      <c r="X668" s="49"/>
      <c r="Y668" s="49"/>
      <c r="Z668" s="49"/>
    </row>
    <row r="669" spans="1:26" ht="14.25" customHeight="1">
      <c r="A669" s="49"/>
      <c r="B669" s="49"/>
      <c r="C669" s="202"/>
      <c r="D669" s="202"/>
      <c r="E669" s="202"/>
      <c r="F669" s="49"/>
      <c r="G669" s="49"/>
      <c r="H669" s="49"/>
      <c r="I669" s="49"/>
      <c r="J669" s="49"/>
      <c r="K669" s="49"/>
      <c r="L669" s="49"/>
      <c r="M669" s="49"/>
      <c r="N669" s="49"/>
      <c r="O669" s="49"/>
      <c r="P669" s="49"/>
      <c r="Q669" s="49"/>
      <c r="R669" s="49"/>
      <c r="S669" s="49"/>
      <c r="T669" s="49"/>
      <c r="U669" s="49"/>
      <c r="V669" s="49"/>
      <c r="W669" s="49"/>
      <c r="X669" s="49"/>
      <c r="Y669" s="49"/>
      <c r="Z669" s="49"/>
    </row>
    <row r="670" spans="1:26" ht="14.25" customHeight="1">
      <c r="A670" s="49"/>
      <c r="B670" s="49"/>
      <c r="C670" s="202"/>
      <c r="D670" s="202"/>
      <c r="E670" s="202"/>
      <c r="F670" s="49"/>
      <c r="G670" s="49"/>
      <c r="H670" s="49"/>
      <c r="I670" s="49"/>
      <c r="J670" s="49"/>
      <c r="K670" s="49"/>
      <c r="L670" s="49"/>
      <c r="M670" s="49"/>
      <c r="N670" s="49"/>
      <c r="O670" s="49"/>
      <c r="P670" s="49"/>
      <c r="Q670" s="49"/>
      <c r="R670" s="49"/>
      <c r="S670" s="49"/>
      <c r="T670" s="49"/>
      <c r="U670" s="49"/>
      <c r="V670" s="49"/>
      <c r="W670" s="49"/>
      <c r="X670" s="49"/>
      <c r="Y670" s="49"/>
      <c r="Z670" s="49"/>
    </row>
    <row r="671" spans="1:26" ht="14.25" customHeight="1">
      <c r="A671" s="49"/>
      <c r="B671" s="49"/>
      <c r="C671" s="202"/>
      <c r="D671" s="202"/>
      <c r="E671" s="202"/>
      <c r="F671" s="49"/>
      <c r="G671" s="49"/>
      <c r="H671" s="49"/>
      <c r="I671" s="49"/>
      <c r="J671" s="49"/>
      <c r="K671" s="49"/>
      <c r="L671" s="49"/>
      <c r="M671" s="49"/>
      <c r="N671" s="49"/>
      <c r="O671" s="49"/>
      <c r="P671" s="49"/>
      <c r="Q671" s="49"/>
      <c r="R671" s="49"/>
      <c r="S671" s="49"/>
      <c r="T671" s="49"/>
      <c r="U671" s="49"/>
      <c r="V671" s="49"/>
      <c r="W671" s="49"/>
      <c r="X671" s="49"/>
      <c r="Y671" s="49"/>
      <c r="Z671" s="49"/>
    </row>
    <row r="672" spans="1:26" ht="14.25" customHeight="1">
      <c r="A672" s="49"/>
      <c r="B672" s="49"/>
      <c r="C672" s="202"/>
      <c r="D672" s="202"/>
      <c r="E672" s="202"/>
      <c r="F672" s="49"/>
      <c r="G672" s="49"/>
      <c r="H672" s="49"/>
      <c r="I672" s="49"/>
      <c r="J672" s="49"/>
      <c r="K672" s="49"/>
      <c r="L672" s="49"/>
      <c r="M672" s="49"/>
      <c r="N672" s="49"/>
      <c r="O672" s="49"/>
      <c r="P672" s="49"/>
      <c r="Q672" s="49"/>
      <c r="R672" s="49"/>
      <c r="S672" s="49"/>
      <c r="T672" s="49"/>
      <c r="U672" s="49"/>
      <c r="V672" s="49"/>
      <c r="W672" s="49"/>
      <c r="X672" s="49"/>
      <c r="Y672" s="49"/>
      <c r="Z672" s="49"/>
    </row>
    <row r="673" spans="1:26" ht="14.25" customHeight="1">
      <c r="A673" s="49"/>
      <c r="B673" s="49"/>
      <c r="C673" s="202"/>
      <c r="D673" s="202"/>
      <c r="E673" s="202"/>
      <c r="F673" s="49"/>
      <c r="G673" s="49"/>
      <c r="H673" s="49"/>
      <c r="I673" s="49"/>
      <c r="J673" s="49"/>
      <c r="K673" s="49"/>
      <c r="L673" s="49"/>
      <c r="M673" s="49"/>
      <c r="N673" s="49"/>
      <c r="O673" s="49"/>
      <c r="P673" s="49"/>
      <c r="Q673" s="49"/>
      <c r="R673" s="49"/>
      <c r="S673" s="49"/>
      <c r="T673" s="49"/>
      <c r="U673" s="49"/>
      <c r="V673" s="49"/>
      <c r="W673" s="49"/>
      <c r="X673" s="49"/>
      <c r="Y673" s="49"/>
      <c r="Z673" s="49"/>
    </row>
    <row r="674" spans="1:26" ht="14.25" customHeight="1">
      <c r="A674" s="49"/>
      <c r="B674" s="49"/>
      <c r="C674" s="202"/>
      <c r="D674" s="202"/>
      <c r="E674" s="202"/>
      <c r="F674" s="49"/>
      <c r="G674" s="49"/>
      <c r="H674" s="49"/>
      <c r="I674" s="49"/>
      <c r="J674" s="49"/>
      <c r="K674" s="49"/>
      <c r="L674" s="49"/>
      <c r="M674" s="49"/>
      <c r="N674" s="49"/>
      <c r="O674" s="49"/>
      <c r="P674" s="49"/>
      <c r="Q674" s="49"/>
      <c r="R674" s="49"/>
      <c r="S674" s="49"/>
      <c r="T674" s="49"/>
      <c r="U674" s="49"/>
      <c r="V674" s="49"/>
      <c r="W674" s="49"/>
      <c r="X674" s="49"/>
      <c r="Y674" s="49"/>
      <c r="Z674" s="49"/>
    </row>
    <row r="675" spans="1:26" ht="14.25" customHeight="1">
      <c r="A675" s="49"/>
      <c r="B675" s="49"/>
      <c r="C675" s="202"/>
      <c r="D675" s="202"/>
      <c r="E675" s="202"/>
      <c r="F675" s="49"/>
      <c r="G675" s="49"/>
      <c r="H675" s="49"/>
      <c r="I675" s="49"/>
      <c r="J675" s="49"/>
      <c r="K675" s="49"/>
      <c r="L675" s="49"/>
      <c r="M675" s="49"/>
      <c r="N675" s="49"/>
      <c r="O675" s="49"/>
      <c r="P675" s="49"/>
      <c r="Q675" s="49"/>
      <c r="R675" s="49"/>
      <c r="S675" s="49"/>
      <c r="T675" s="49"/>
      <c r="U675" s="49"/>
      <c r="V675" s="49"/>
      <c r="W675" s="49"/>
      <c r="X675" s="49"/>
      <c r="Y675" s="49"/>
      <c r="Z675" s="49"/>
    </row>
    <row r="676" spans="1:26" ht="14.25" customHeight="1">
      <c r="A676" s="49"/>
      <c r="B676" s="49"/>
      <c r="C676" s="202"/>
      <c r="D676" s="202"/>
      <c r="E676" s="202"/>
      <c r="F676" s="49"/>
      <c r="G676" s="49"/>
      <c r="H676" s="49"/>
      <c r="I676" s="49"/>
      <c r="J676" s="49"/>
      <c r="K676" s="49"/>
      <c r="L676" s="49"/>
      <c r="M676" s="49"/>
      <c r="N676" s="49"/>
      <c r="O676" s="49"/>
      <c r="P676" s="49"/>
      <c r="Q676" s="49"/>
      <c r="R676" s="49"/>
      <c r="S676" s="49"/>
      <c r="T676" s="49"/>
      <c r="U676" s="49"/>
      <c r="V676" s="49"/>
      <c r="W676" s="49"/>
      <c r="X676" s="49"/>
      <c r="Y676" s="49"/>
      <c r="Z676" s="49"/>
    </row>
    <row r="677" spans="1:26" ht="14.25" customHeight="1">
      <c r="A677" s="49"/>
      <c r="B677" s="49"/>
      <c r="C677" s="202"/>
      <c r="D677" s="202"/>
      <c r="E677" s="202"/>
      <c r="F677" s="49"/>
      <c r="G677" s="49"/>
      <c r="H677" s="49"/>
      <c r="I677" s="49"/>
      <c r="J677" s="49"/>
      <c r="K677" s="49"/>
      <c r="L677" s="49"/>
      <c r="M677" s="49"/>
      <c r="N677" s="49"/>
      <c r="O677" s="49"/>
      <c r="P677" s="49"/>
      <c r="Q677" s="49"/>
      <c r="R677" s="49"/>
      <c r="S677" s="49"/>
      <c r="T677" s="49"/>
      <c r="U677" s="49"/>
      <c r="V677" s="49"/>
      <c r="W677" s="49"/>
      <c r="X677" s="49"/>
      <c r="Y677" s="49"/>
      <c r="Z677" s="49"/>
    </row>
    <row r="678" spans="1:26" ht="14.25" customHeight="1">
      <c r="A678" s="49"/>
      <c r="B678" s="49"/>
      <c r="C678" s="202"/>
      <c r="D678" s="202"/>
      <c r="E678" s="202"/>
      <c r="F678" s="49"/>
      <c r="G678" s="49"/>
      <c r="H678" s="49"/>
      <c r="I678" s="49"/>
      <c r="J678" s="49"/>
      <c r="K678" s="49"/>
      <c r="L678" s="49"/>
      <c r="M678" s="49"/>
      <c r="N678" s="49"/>
      <c r="O678" s="49"/>
      <c r="P678" s="49"/>
      <c r="Q678" s="49"/>
      <c r="R678" s="49"/>
      <c r="S678" s="49"/>
      <c r="T678" s="49"/>
      <c r="U678" s="49"/>
      <c r="V678" s="49"/>
      <c r="W678" s="49"/>
      <c r="X678" s="49"/>
      <c r="Y678" s="49"/>
      <c r="Z678" s="49"/>
    </row>
    <row r="679" spans="1:26" ht="14.25" customHeight="1">
      <c r="A679" s="49"/>
      <c r="B679" s="49"/>
      <c r="C679" s="202"/>
      <c r="D679" s="202"/>
      <c r="E679" s="202"/>
      <c r="F679" s="49"/>
      <c r="G679" s="49"/>
      <c r="H679" s="49"/>
      <c r="I679" s="49"/>
      <c r="J679" s="49"/>
      <c r="K679" s="49"/>
      <c r="L679" s="49"/>
      <c r="M679" s="49"/>
      <c r="N679" s="49"/>
      <c r="O679" s="49"/>
      <c r="P679" s="49"/>
      <c r="Q679" s="49"/>
      <c r="R679" s="49"/>
      <c r="S679" s="49"/>
      <c r="T679" s="49"/>
      <c r="U679" s="49"/>
      <c r="V679" s="49"/>
      <c r="W679" s="49"/>
      <c r="X679" s="49"/>
      <c r="Y679" s="49"/>
      <c r="Z679" s="49"/>
    </row>
    <row r="680" spans="1:26" ht="14.25" customHeight="1">
      <c r="A680" s="49"/>
      <c r="B680" s="49"/>
      <c r="C680" s="202"/>
      <c r="D680" s="202"/>
      <c r="E680" s="202"/>
      <c r="F680" s="49"/>
      <c r="G680" s="49"/>
      <c r="H680" s="49"/>
      <c r="I680" s="49"/>
      <c r="J680" s="49"/>
      <c r="K680" s="49"/>
      <c r="L680" s="49"/>
      <c r="M680" s="49"/>
      <c r="N680" s="49"/>
      <c r="O680" s="49"/>
      <c r="P680" s="49"/>
      <c r="Q680" s="49"/>
      <c r="R680" s="49"/>
      <c r="S680" s="49"/>
      <c r="T680" s="49"/>
      <c r="U680" s="49"/>
      <c r="V680" s="49"/>
      <c r="W680" s="49"/>
      <c r="X680" s="49"/>
      <c r="Y680" s="49"/>
      <c r="Z680" s="49"/>
    </row>
    <row r="681" spans="1:26" ht="14.25" customHeight="1">
      <c r="A681" s="49"/>
      <c r="B681" s="49"/>
      <c r="C681" s="202"/>
      <c r="D681" s="202"/>
      <c r="E681" s="202"/>
      <c r="F681" s="49"/>
      <c r="G681" s="49"/>
      <c r="H681" s="49"/>
      <c r="I681" s="49"/>
      <c r="J681" s="49"/>
      <c r="K681" s="49"/>
      <c r="L681" s="49"/>
      <c r="M681" s="49"/>
      <c r="N681" s="49"/>
      <c r="O681" s="49"/>
      <c r="P681" s="49"/>
      <c r="Q681" s="49"/>
      <c r="R681" s="49"/>
      <c r="S681" s="49"/>
      <c r="T681" s="49"/>
      <c r="U681" s="49"/>
      <c r="V681" s="49"/>
      <c r="W681" s="49"/>
      <c r="X681" s="49"/>
      <c r="Y681" s="49"/>
      <c r="Z681" s="49"/>
    </row>
    <row r="682" spans="1:26" ht="14.25" customHeight="1">
      <c r="A682" s="49"/>
      <c r="B682" s="49"/>
      <c r="C682" s="202"/>
      <c r="D682" s="202"/>
      <c r="E682" s="202"/>
      <c r="F682" s="49"/>
      <c r="G682" s="49"/>
      <c r="H682" s="49"/>
      <c r="I682" s="49"/>
      <c r="J682" s="49"/>
      <c r="K682" s="49"/>
      <c r="L682" s="49"/>
      <c r="M682" s="49"/>
      <c r="N682" s="49"/>
      <c r="O682" s="49"/>
      <c r="P682" s="49"/>
      <c r="Q682" s="49"/>
      <c r="R682" s="49"/>
      <c r="S682" s="49"/>
      <c r="T682" s="49"/>
      <c r="U682" s="49"/>
      <c r="V682" s="49"/>
      <c r="W682" s="49"/>
      <c r="X682" s="49"/>
      <c r="Y682" s="49"/>
      <c r="Z682" s="49"/>
    </row>
    <row r="683" spans="1:26" ht="14.25" customHeight="1">
      <c r="A683" s="49"/>
      <c r="B683" s="49"/>
      <c r="C683" s="202"/>
      <c r="D683" s="202"/>
      <c r="E683" s="202"/>
      <c r="F683" s="49"/>
      <c r="G683" s="49"/>
      <c r="H683" s="49"/>
      <c r="I683" s="49"/>
      <c r="J683" s="49"/>
      <c r="K683" s="49"/>
      <c r="L683" s="49"/>
      <c r="M683" s="49"/>
      <c r="N683" s="49"/>
      <c r="O683" s="49"/>
      <c r="P683" s="49"/>
      <c r="Q683" s="49"/>
      <c r="R683" s="49"/>
      <c r="S683" s="49"/>
      <c r="T683" s="49"/>
      <c r="U683" s="49"/>
      <c r="V683" s="49"/>
      <c r="W683" s="49"/>
      <c r="X683" s="49"/>
      <c r="Y683" s="49"/>
      <c r="Z683" s="49"/>
    </row>
    <row r="684" spans="1:26" ht="14.25" customHeight="1">
      <c r="A684" s="49"/>
      <c r="B684" s="49"/>
      <c r="C684" s="202"/>
      <c r="D684" s="202"/>
      <c r="E684" s="202"/>
      <c r="F684" s="49"/>
      <c r="G684" s="49"/>
      <c r="H684" s="49"/>
      <c r="I684" s="49"/>
      <c r="J684" s="49"/>
      <c r="K684" s="49"/>
      <c r="L684" s="49"/>
      <c r="M684" s="49"/>
      <c r="N684" s="49"/>
      <c r="O684" s="49"/>
      <c r="P684" s="49"/>
      <c r="Q684" s="49"/>
      <c r="R684" s="49"/>
      <c r="S684" s="49"/>
      <c r="T684" s="49"/>
      <c r="U684" s="49"/>
      <c r="V684" s="49"/>
      <c r="W684" s="49"/>
      <c r="X684" s="49"/>
      <c r="Y684" s="49"/>
      <c r="Z684" s="49"/>
    </row>
    <row r="685" spans="1:26" ht="14.25" customHeight="1">
      <c r="A685" s="49"/>
      <c r="B685" s="49"/>
      <c r="C685" s="202"/>
      <c r="D685" s="202"/>
      <c r="E685" s="202"/>
      <c r="F685" s="49"/>
      <c r="G685" s="49"/>
      <c r="H685" s="49"/>
      <c r="I685" s="49"/>
      <c r="J685" s="49"/>
      <c r="K685" s="49"/>
      <c r="L685" s="49"/>
      <c r="M685" s="49"/>
      <c r="N685" s="49"/>
      <c r="O685" s="49"/>
      <c r="P685" s="49"/>
      <c r="Q685" s="49"/>
      <c r="R685" s="49"/>
      <c r="S685" s="49"/>
      <c r="T685" s="49"/>
      <c r="U685" s="49"/>
      <c r="V685" s="49"/>
      <c r="W685" s="49"/>
      <c r="X685" s="49"/>
      <c r="Y685" s="49"/>
      <c r="Z685" s="49"/>
    </row>
    <row r="686" spans="1:26" ht="14.25" customHeight="1">
      <c r="A686" s="49"/>
      <c r="B686" s="49"/>
      <c r="C686" s="202"/>
      <c r="D686" s="202"/>
      <c r="E686" s="202"/>
      <c r="F686" s="49"/>
      <c r="G686" s="49"/>
      <c r="H686" s="49"/>
      <c r="I686" s="49"/>
      <c r="J686" s="49"/>
      <c r="K686" s="49"/>
      <c r="L686" s="49"/>
      <c r="M686" s="49"/>
      <c r="N686" s="49"/>
      <c r="O686" s="49"/>
      <c r="P686" s="49"/>
      <c r="Q686" s="49"/>
      <c r="R686" s="49"/>
      <c r="S686" s="49"/>
      <c r="T686" s="49"/>
      <c r="U686" s="49"/>
      <c r="V686" s="49"/>
      <c r="W686" s="49"/>
      <c r="X686" s="49"/>
      <c r="Y686" s="49"/>
      <c r="Z686" s="49"/>
    </row>
    <row r="687" spans="1:26" ht="14.25" customHeight="1">
      <c r="A687" s="49"/>
      <c r="B687" s="49"/>
      <c r="C687" s="202"/>
      <c r="D687" s="202"/>
      <c r="E687" s="202"/>
      <c r="F687" s="49"/>
      <c r="G687" s="49"/>
      <c r="H687" s="49"/>
      <c r="I687" s="49"/>
      <c r="J687" s="49"/>
      <c r="K687" s="49"/>
      <c r="L687" s="49"/>
      <c r="M687" s="49"/>
      <c r="N687" s="49"/>
      <c r="O687" s="49"/>
      <c r="P687" s="49"/>
      <c r="Q687" s="49"/>
      <c r="R687" s="49"/>
      <c r="S687" s="49"/>
      <c r="T687" s="49"/>
      <c r="U687" s="49"/>
      <c r="V687" s="49"/>
      <c r="W687" s="49"/>
      <c r="X687" s="49"/>
      <c r="Y687" s="49"/>
      <c r="Z687" s="49"/>
    </row>
    <row r="688" spans="1:26" ht="14.25" customHeight="1">
      <c r="A688" s="49"/>
      <c r="B688" s="49"/>
      <c r="C688" s="202"/>
      <c r="D688" s="202"/>
      <c r="E688" s="202"/>
      <c r="F688" s="49"/>
      <c r="G688" s="49"/>
      <c r="H688" s="49"/>
      <c r="I688" s="49"/>
      <c r="J688" s="49"/>
      <c r="K688" s="49"/>
      <c r="L688" s="49"/>
      <c r="M688" s="49"/>
      <c r="N688" s="49"/>
      <c r="O688" s="49"/>
      <c r="P688" s="49"/>
      <c r="Q688" s="49"/>
      <c r="R688" s="49"/>
      <c r="S688" s="49"/>
      <c r="T688" s="49"/>
      <c r="U688" s="49"/>
      <c r="V688" s="49"/>
      <c r="W688" s="49"/>
      <c r="X688" s="49"/>
      <c r="Y688" s="49"/>
      <c r="Z688" s="49"/>
    </row>
    <row r="689" spans="1:26" ht="14.25" customHeight="1">
      <c r="A689" s="49"/>
      <c r="B689" s="49"/>
      <c r="C689" s="202"/>
      <c r="D689" s="202"/>
      <c r="E689" s="202"/>
      <c r="F689" s="49"/>
      <c r="G689" s="49"/>
      <c r="H689" s="49"/>
      <c r="I689" s="49"/>
      <c r="J689" s="49"/>
      <c r="K689" s="49"/>
      <c r="L689" s="49"/>
      <c r="M689" s="49"/>
      <c r="N689" s="49"/>
      <c r="O689" s="49"/>
      <c r="P689" s="49"/>
      <c r="Q689" s="49"/>
      <c r="R689" s="49"/>
      <c r="S689" s="49"/>
      <c r="T689" s="49"/>
      <c r="U689" s="49"/>
      <c r="V689" s="49"/>
      <c r="W689" s="49"/>
      <c r="X689" s="49"/>
      <c r="Y689" s="49"/>
      <c r="Z689" s="49"/>
    </row>
    <row r="690" spans="1:26" ht="14.25" customHeight="1">
      <c r="A690" s="49"/>
      <c r="B690" s="49"/>
      <c r="C690" s="202"/>
      <c r="D690" s="202"/>
      <c r="E690" s="202"/>
      <c r="F690" s="49"/>
      <c r="G690" s="49"/>
      <c r="H690" s="49"/>
      <c r="I690" s="49"/>
      <c r="J690" s="49"/>
      <c r="K690" s="49"/>
      <c r="L690" s="49"/>
      <c r="M690" s="49"/>
      <c r="N690" s="49"/>
      <c r="O690" s="49"/>
      <c r="P690" s="49"/>
      <c r="Q690" s="49"/>
      <c r="R690" s="49"/>
      <c r="S690" s="49"/>
      <c r="T690" s="49"/>
      <c r="U690" s="49"/>
      <c r="V690" s="49"/>
      <c r="W690" s="49"/>
      <c r="X690" s="49"/>
      <c r="Y690" s="49"/>
      <c r="Z690" s="49"/>
    </row>
    <row r="691" spans="1:26" ht="14.25" customHeight="1">
      <c r="A691" s="49"/>
      <c r="B691" s="49"/>
      <c r="C691" s="202"/>
      <c r="D691" s="202"/>
      <c r="E691" s="202"/>
      <c r="F691" s="49"/>
      <c r="G691" s="49"/>
      <c r="H691" s="49"/>
      <c r="I691" s="49"/>
      <c r="J691" s="49"/>
      <c r="K691" s="49"/>
      <c r="L691" s="49"/>
      <c r="M691" s="49"/>
      <c r="N691" s="49"/>
      <c r="O691" s="49"/>
      <c r="P691" s="49"/>
      <c r="Q691" s="49"/>
      <c r="R691" s="49"/>
      <c r="S691" s="49"/>
      <c r="T691" s="49"/>
      <c r="U691" s="49"/>
      <c r="V691" s="49"/>
      <c r="W691" s="49"/>
      <c r="X691" s="49"/>
      <c r="Y691" s="49"/>
      <c r="Z691" s="49"/>
    </row>
    <row r="692" spans="1:26" ht="14.25" customHeight="1">
      <c r="A692" s="49"/>
      <c r="B692" s="49"/>
      <c r="C692" s="202"/>
      <c r="D692" s="202"/>
      <c r="E692" s="202"/>
      <c r="F692" s="49"/>
      <c r="G692" s="49"/>
      <c r="H692" s="49"/>
      <c r="I692" s="49"/>
      <c r="J692" s="49"/>
      <c r="K692" s="49"/>
      <c r="L692" s="49"/>
      <c r="M692" s="49"/>
      <c r="N692" s="49"/>
      <c r="O692" s="49"/>
      <c r="P692" s="49"/>
      <c r="Q692" s="49"/>
      <c r="R692" s="49"/>
      <c r="S692" s="49"/>
      <c r="T692" s="49"/>
      <c r="U692" s="49"/>
      <c r="V692" s="49"/>
      <c r="W692" s="49"/>
      <c r="X692" s="49"/>
      <c r="Y692" s="49"/>
      <c r="Z692" s="49"/>
    </row>
    <row r="693" spans="1:26" ht="14.25" customHeight="1">
      <c r="A693" s="49"/>
      <c r="B693" s="49"/>
      <c r="C693" s="202"/>
      <c r="D693" s="202"/>
      <c r="E693" s="202"/>
      <c r="F693" s="49"/>
      <c r="G693" s="49"/>
      <c r="H693" s="49"/>
      <c r="I693" s="49"/>
      <c r="J693" s="49"/>
      <c r="K693" s="49"/>
      <c r="L693" s="49"/>
      <c r="M693" s="49"/>
      <c r="N693" s="49"/>
      <c r="O693" s="49"/>
      <c r="P693" s="49"/>
      <c r="Q693" s="49"/>
      <c r="R693" s="49"/>
      <c r="S693" s="49"/>
      <c r="T693" s="49"/>
      <c r="U693" s="49"/>
      <c r="V693" s="49"/>
      <c r="W693" s="49"/>
      <c r="X693" s="49"/>
      <c r="Y693" s="49"/>
      <c r="Z693" s="49"/>
    </row>
    <row r="694" spans="1:26" ht="14.25" customHeight="1">
      <c r="A694" s="49"/>
      <c r="B694" s="49"/>
      <c r="C694" s="202"/>
      <c r="D694" s="202"/>
      <c r="E694" s="202"/>
      <c r="F694" s="49"/>
      <c r="G694" s="49"/>
      <c r="H694" s="49"/>
      <c r="I694" s="49"/>
      <c r="J694" s="49"/>
      <c r="K694" s="49"/>
      <c r="L694" s="49"/>
      <c r="M694" s="49"/>
      <c r="N694" s="49"/>
      <c r="O694" s="49"/>
      <c r="P694" s="49"/>
      <c r="Q694" s="49"/>
      <c r="R694" s="49"/>
      <c r="S694" s="49"/>
      <c r="T694" s="49"/>
      <c r="U694" s="49"/>
      <c r="V694" s="49"/>
      <c r="W694" s="49"/>
      <c r="X694" s="49"/>
      <c r="Y694" s="49"/>
      <c r="Z694" s="49"/>
    </row>
    <row r="695" spans="1:26" ht="14.25" customHeight="1">
      <c r="A695" s="49"/>
      <c r="B695" s="49"/>
      <c r="C695" s="202"/>
      <c r="D695" s="202"/>
      <c r="E695" s="202"/>
      <c r="F695" s="49"/>
      <c r="G695" s="49"/>
      <c r="H695" s="49"/>
      <c r="I695" s="49"/>
      <c r="J695" s="49"/>
      <c r="K695" s="49"/>
      <c r="L695" s="49"/>
      <c r="M695" s="49"/>
      <c r="N695" s="49"/>
      <c r="O695" s="49"/>
      <c r="P695" s="49"/>
      <c r="Q695" s="49"/>
      <c r="R695" s="49"/>
      <c r="S695" s="49"/>
      <c r="T695" s="49"/>
      <c r="U695" s="49"/>
      <c r="V695" s="49"/>
      <c r="W695" s="49"/>
      <c r="X695" s="49"/>
      <c r="Y695" s="49"/>
      <c r="Z695" s="49"/>
    </row>
    <row r="696" spans="1:26" ht="14.25" customHeight="1">
      <c r="A696" s="49"/>
      <c r="B696" s="49"/>
      <c r="C696" s="202"/>
      <c r="D696" s="202"/>
      <c r="E696" s="202"/>
      <c r="F696" s="49"/>
      <c r="G696" s="49"/>
      <c r="H696" s="49"/>
      <c r="I696" s="49"/>
      <c r="J696" s="49"/>
      <c r="K696" s="49"/>
      <c r="L696" s="49"/>
      <c r="M696" s="49"/>
      <c r="N696" s="49"/>
      <c r="O696" s="49"/>
      <c r="P696" s="49"/>
      <c r="Q696" s="49"/>
      <c r="R696" s="49"/>
      <c r="S696" s="49"/>
      <c r="T696" s="49"/>
      <c r="U696" s="49"/>
      <c r="V696" s="49"/>
      <c r="W696" s="49"/>
      <c r="X696" s="49"/>
      <c r="Y696" s="49"/>
      <c r="Z696" s="49"/>
    </row>
    <row r="697" spans="1:26" ht="14.25" customHeight="1">
      <c r="A697" s="49"/>
      <c r="B697" s="49"/>
      <c r="C697" s="202"/>
      <c r="D697" s="202"/>
      <c r="E697" s="202"/>
      <c r="F697" s="49"/>
      <c r="G697" s="49"/>
      <c r="H697" s="49"/>
      <c r="I697" s="49"/>
      <c r="J697" s="49"/>
      <c r="K697" s="49"/>
      <c r="L697" s="49"/>
      <c r="M697" s="49"/>
      <c r="N697" s="49"/>
      <c r="O697" s="49"/>
      <c r="P697" s="49"/>
      <c r="Q697" s="49"/>
      <c r="R697" s="49"/>
      <c r="S697" s="49"/>
      <c r="T697" s="49"/>
      <c r="U697" s="49"/>
      <c r="V697" s="49"/>
      <c r="W697" s="49"/>
      <c r="X697" s="49"/>
      <c r="Y697" s="49"/>
      <c r="Z697" s="49"/>
    </row>
    <row r="698" spans="1:26" ht="14.25" customHeight="1">
      <c r="A698" s="49"/>
      <c r="B698" s="49"/>
      <c r="C698" s="202"/>
      <c r="D698" s="202"/>
      <c r="E698" s="202"/>
      <c r="F698" s="49"/>
      <c r="G698" s="49"/>
      <c r="H698" s="49"/>
      <c r="I698" s="49"/>
      <c r="J698" s="49"/>
      <c r="K698" s="49"/>
      <c r="L698" s="49"/>
      <c r="M698" s="49"/>
      <c r="N698" s="49"/>
      <c r="O698" s="49"/>
      <c r="P698" s="49"/>
      <c r="Q698" s="49"/>
      <c r="R698" s="49"/>
      <c r="S698" s="49"/>
      <c r="T698" s="49"/>
      <c r="U698" s="49"/>
      <c r="V698" s="49"/>
      <c r="W698" s="49"/>
      <c r="X698" s="49"/>
      <c r="Y698" s="49"/>
      <c r="Z698" s="49"/>
    </row>
    <row r="699" spans="1:26" ht="14.25" customHeight="1">
      <c r="A699" s="49"/>
      <c r="B699" s="49"/>
      <c r="C699" s="202"/>
      <c r="D699" s="202"/>
      <c r="E699" s="202"/>
      <c r="F699" s="49"/>
      <c r="G699" s="49"/>
      <c r="H699" s="49"/>
      <c r="I699" s="49"/>
      <c r="J699" s="49"/>
      <c r="K699" s="49"/>
      <c r="L699" s="49"/>
      <c r="M699" s="49"/>
      <c r="N699" s="49"/>
      <c r="O699" s="49"/>
      <c r="P699" s="49"/>
      <c r="Q699" s="49"/>
      <c r="R699" s="49"/>
      <c r="S699" s="49"/>
      <c r="T699" s="49"/>
      <c r="U699" s="49"/>
      <c r="V699" s="49"/>
      <c r="W699" s="49"/>
      <c r="X699" s="49"/>
      <c r="Y699" s="49"/>
      <c r="Z699" s="49"/>
    </row>
    <row r="700" spans="1:26" ht="14.25" customHeight="1">
      <c r="A700" s="49"/>
      <c r="B700" s="49"/>
      <c r="C700" s="202"/>
      <c r="D700" s="202"/>
      <c r="E700" s="202"/>
      <c r="F700" s="49"/>
      <c r="G700" s="49"/>
      <c r="H700" s="49"/>
      <c r="I700" s="49"/>
      <c r="J700" s="49"/>
      <c r="K700" s="49"/>
      <c r="L700" s="49"/>
      <c r="M700" s="49"/>
      <c r="N700" s="49"/>
      <c r="O700" s="49"/>
      <c r="P700" s="49"/>
      <c r="Q700" s="49"/>
      <c r="R700" s="49"/>
      <c r="S700" s="49"/>
      <c r="T700" s="49"/>
      <c r="U700" s="49"/>
      <c r="V700" s="49"/>
      <c r="W700" s="49"/>
      <c r="X700" s="49"/>
      <c r="Y700" s="49"/>
      <c r="Z700" s="49"/>
    </row>
    <row r="701" spans="1:26" ht="14.25" customHeight="1">
      <c r="A701" s="49"/>
      <c r="B701" s="49"/>
      <c r="C701" s="202"/>
      <c r="D701" s="202"/>
      <c r="E701" s="202"/>
      <c r="F701" s="49"/>
      <c r="G701" s="49"/>
      <c r="H701" s="49"/>
      <c r="I701" s="49"/>
      <c r="J701" s="49"/>
      <c r="K701" s="49"/>
      <c r="L701" s="49"/>
      <c r="M701" s="49"/>
      <c r="N701" s="49"/>
      <c r="O701" s="49"/>
      <c r="P701" s="49"/>
      <c r="Q701" s="49"/>
      <c r="R701" s="49"/>
      <c r="S701" s="49"/>
      <c r="T701" s="49"/>
      <c r="U701" s="49"/>
      <c r="V701" s="49"/>
      <c r="W701" s="49"/>
      <c r="X701" s="49"/>
      <c r="Y701" s="49"/>
      <c r="Z701" s="49"/>
    </row>
    <row r="702" spans="1:26" ht="14.25" customHeight="1">
      <c r="A702" s="49"/>
      <c r="B702" s="49"/>
      <c r="C702" s="202"/>
      <c r="D702" s="202"/>
      <c r="E702" s="202"/>
      <c r="F702" s="49"/>
      <c r="G702" s="49"/>
      <c r="H702" s="49"/>
      <c r="I702" s="49"/>
      <c r="J702" s="49"/>
      <c r="K702" s="49"/>
      <c r="L702" s="49"/>
      <c r="M702" s="49"/>
      <c r="N702" s="49"/>
      <c r="O702" s="49"/>
      <c r="P702" s="49"/>
      <c r="Q702" s="49"/>
      <c r="R702" s="49"/>
      <c r="S702" s="49"/>
      <c r="T702" s="49"/>
      <c r="U702" s="49"/>
      <c r="V702" s="49"/>
      <c r="W702" s="49"/>
      <c r="X702" s="49"/>
      <c r="Y702" s="49"/>
      <c r="Z702" s="49"/>
    </row>
    <row r="703" spans="1:26" ht="14.25" customHeight="1">
      <c r="A703" s="49"/>
      <c r="B703" s="49"/>
      <c r="C703" s="202"/>
      <c r="D703" s="202"/>
      <c r="E703" s="202"/>
      <c r="F703" s="49"/>
      <c r="G703" s="49"/>
      <c r="H703" s="49"/>
      <c r="I703" s="49"/>
      <c r="J703" s="49"/>
      <c r="K703" s="49"/>
      <c r="L703" s="49"/>
      <c r="M703" s="49"/>
      <c r="N703" s="49"/>
      <c r="O703" s="49"/>
      <c r="P703" s="49"/>
      <c r="Q703" s="49"/>
      <c r="R703" s="49"/>
      <c r="S703" s="49"/>
      <c r="T703" s="49"/>
      <c r="U703" s="49"/>
      <c r="V703" s="49"/>
      <c r="W703" s="49"/>
      <c r="X703" s="49"/>
      <c r="Y703" s="49"/>
      <c r="Z703" s="49"/>
    </row>
    <row r="704" spans="1:26" ht="14.25" customHeight="1">
      <c r="A704" s="49"/>
      <c r="B704" s="49"/>
      <c r="C704" s="202"/>
      <c r="D704" s="202"/>
      <c r="E704" s="202"/>
      <c r="F704" s="49"/>
      <c r="G704" s="49"/>
      <c r="H704" s="49"/>
      <c r="I704" s="49"/>
      <c r="J704" s="49"/>
      <c r="K704" s="49"/>
      <c r="L704" s="49"/>
      <c r="M704" s="49"/>
      <c r="N704" s="49"/>
      <c r="O704" s="49"/>
      <c r="P704" s="49"/>
      <c r="Q704" s="49"/>
      <c r="R704" s="49"/>
      <c r="S704" s="49"/>
      <c r="T704" s="49"/>
      <c r="U704" s="49"/>
      <c r="V704" s="49"/>
      <c r="W704" s="49"/>
      <c r="X704" s="49"/>
      <c r="Y704" s="49"/>
      <c r="Z704" s="49"/>
    </row>
    <row r="705" spans="1:26" ht="14.25" customHeight="1">
      <c r="A705" s="49"/>
      <c r="B705" s="49"/>
      <c r="C705" s="202"/>
      <c r="D705" s="202"/>
      <c r="E705" s="202"/>
      <c r="F705" s="49"/>
      <c r="G705" s="49"/>
      <c r="H705" s="49"/>
      <c r="I705" s="49"/>
      <c r="J705" s="49"/>
      <c r="K705" s="49"/>
      <c r="L705" s="49"/>
      <c r="M705" s="49"/>
      <c r="N705" s="49"/>
      <c r="O705" s="49"/>
      <c r="P705" s="49"/>
      <c r="Q705" s="49"/>
      <c r="R705" s="49"/>
      <c r="S705" s="49"/>
      <c r="T705" s="49"/>
      <c r="U705" s="49"/>
      <c r="V705" s="49"/>
      <c r="W705" s="49"/>
      <c r="X705" s="49"/>
      <c r="Y705" s="49"/>
      <c r="Z705" s="49"/>
    </row>
    <row r="706" spans="1:26" ht="14.25" customHeight="1">
      <c r="A706" s="49"/>
      <c r="B706" s="49"/>
      <c r="C706" s="202"/>
      <c r="D706" s="202"/>
      <c r="E706" s="202"/>
      <c r="F706" s="49"/>
      <c r="G706" s="49"/>
      <c r="H706" s="49"/>
      <c r="I706" s="49"/>
      <c r="J706" s="49"/>
      <c r="K706" s="49"/>
      <c r="L706" s="49"/>
      <c r="M706" s="49"/>
      <c r="N706" s="49"/>
      <c r="O706" s="49"/>
      <c r="P706" s="49"/>
      <c r="Q706" s="49"/>
      <c r="R706" s="49"/>
      <c r="S706" s="49"/>
      <c r="T706" s="49"/>
      <c r="U706" s="49"/>
      <c r="V706" s="49"/>
      <c r="W706" s="49"/>
      <c r="X706" s="49"/>
      <c r="Y706" s="49"/>
      <c r="Z706" s="49"/>
    </row>
    <row r="707" spans="1:26" ht="14.25" customHeight="1">
      <c r="A707" s="49"/>
      <c r="B707" s="49"/>
      <c r="C707" s="202"/>
      <c r="D707" s="202"/>
      <c r="E707" s="202"/>
      <c r="F707" s="49"/>
      <c r="G707" s="49"/>
      <c r="H707" s="49"/>
      <c r="I707" s="49"/>
      <c r="J707" s="49"/>
      <c r="K707" s="49"/>
      <c r="L707" s="49"/>
      <c r="M707" s="49"/>
      <c r="N707" s="49"/>
      <c r="O707" s="49"/>
      <c r="P707" s="49"/>
      <c r="Q707" s="49"/>
      <c r="R707" s="49"/>
      <c r="S707" s="49"/>
      <c r="T707" s="49"/>
      <c r="U707" s="49"/>
      <c r="V707" s="49"/>
      <c r="W707" s="49"/>
      <c r="X707" s="49"/>
      <c r="Y707" s="49"/>
      <c r="Z707" s="49"/>
    </row>
    <row r="708" spans="1:26" ht="14.25" customHeight="1">
      <c r="A708" s="49"/>
      <c r="B708" s="49"/>
      <c r="C708" s="202"/>
      <c r="D708" s="202"/>
      <c r="E708" s="202"/>
      <c r="F708" s="49"/>
      <c r="G708" s="49"/>
      <c r="H708" s="49"/>
      <c r="I708" s="49"/>
      <c r="J708" s="49"/>
      <c r="K708" s="49"/>
      <c r="L708" s="49"/>
      <c r="M708" s="49"/>
      <c r="N708" s="49"/>
      <c r="O708" s="49"/>
      <c r="P708" s="49"/>
      <c r="Q708" s="49"/>
      <c r="R708" s="49"/>
      <c r="S708" s="49"/>
      <c r="T708" s="49"/>
      <c r="U708" s="49"/>
      <c r="V708" s="49"/>
      <c r="W708" s="49"/>
      <c r="X708" s="49"/>
      <c r="Y708" s="49"/>
      <c r="Z708" s="49"/>
    </row>
    <row r="709" spans="1:26" ht="14.25" customHeight="1">
      <c r="A709" s="49"/>
      <c r="B709" s="49"/>
      <c r="C709" s="202"/>
      <c r="D709" s="202"/>
      <c r="E709" s="202"/>
      <c r="F709" s="49"/>
      <c r="G709" s="49"/>
      <c r="H709" s="49"/>
      <c r="I709" s="49"/>
      <c r="J709" s="49"/>
      <c r="K709" s="49"/>
      <c r="L709" s="49"/>
      <c r="M709" s="49"/>
      <c r="N709" s="49"/>
      <c r="O709" s="49"/>
      <c r="P709" s="49"/>
      <c r="Q709" s="49"/>
      <c r="R709" s="49"/>
      <c r="S709" s="49"/>
      <c r="T709" s="49"/>
      <c r="U709" s="49"/>
      <c r="V709" s="49"/>
      <c r="W709" s="49"/>
      <c r="X709" s="49"/>
      <c r="Y709" s="49"/>
      <c r="Z709" s="49"/>
    </row>
    <row r="710" spans="1:26" ht="14.25" customHeight="1">
      <c r="A710" s="49"/>
      <c r="B710" s="49"/>
      <c r="C710" s="202"/>
      <c r="D710" s="202"/>
      <c r="E710" s="202"/>
      <c r="F710" s="49"/>
      <c r="G710" s="49"/>
      <c r="H710" s="49"/>
      <c r="I710" s="49"/>
      <c r="J710" s="49"/>
      <c r="K710" s="49"/>
      <c r="L710" s="49"/>
      <c r="M710" s="49"/>
      <c r="N710" s="49"/>
      <c r="O710" s="49"/>
      <c r="P710" s="49"/>
      <c r="Q710" s="49"/>
      <c r="R710" s="49"/>
      <c r="S710" s="49"/>
      <c r="T710" s="49"/>
      <c r="U710" s="49"/>
      <c r="V710" s="49"/>
      <c r="W710" s="49"/>
      <c r="X710" s="49"/>
      <c r="Y710" s="49"/>
      <c r="Z710" s="49"/>
    </row>
    <row r="711" spans="1:26" ht="14.25" customHeight="1">
      <c r="A711" s="49"/>
      <c r="B711" s="49"/>
      <c r="C711" s="202"/>
      <c r="D711" s="202"/>
      <c r="E711" s="202"/>
      <c r="F711" s="49"/>
      <c r="G711" s="49"/>
      <c r="H711" s="49"/>
      <c r="I711" s="49"/>
      <c r="J711" s="49"/>
      <c r="K711" s="49"/>
      <c r="L711" s="49"/>
      <c r="M711" s="49"/>
      <c r="N711" s="49"/>
      <c r="O711" s="49"/>
      <c r="P711" s="49"/>
      <c r="Q711" s="49"/>
      <c r="R711" s="49"/>
      <c r="S711" s="49"/>
      <c r="T711" s="49"/>
      <c r="U711" s="49"/>
      <c r="V711" s="49"/>
      <c r="W711" s="49"/>
      <c r="X711" s="49"/>
      <c r="Y711" s="49"/>
      <c r="Z711" s="49"/>
    </row>
    <row r="712" spans="1:26" ht="14.25" customHeight="1">
      <c r="A712" s="49"/>
      <c r="B712" s="49"/>
      <c r="C712" s="202"/>
      <c r="D712" s="202"/>
      <c r="E712" s="202"/>
      <c r="F712" s="49"/>
      <c r="G712" s="49"/>
      <c r="H712" s="49"/>
      <c r="I712" s="49"/>
      <c r="J712" s="49"/>
      <c r="K712" s="49"/>
      <c r="L712" s="49"/>
      <c r="M712" s="49"/>
      <c r="N712" s="49"/>
      <c r="O712" s="49"/>
      <c r="P712" s="49"/>
      <c r="Q712" s="49"/>
      <c r="R712" s="49"/>
      <c r="S712" s="49"/>
      <c r="T712" s="49"/>
      <c r="U712" s="49"/>
      <c r="V712" s="49"/>
      <c r="W712" s="49"/>
      <c r="X712" s="49"/>
      <c r="Y712" s="49"/>
      <c r="Z712" s="49"/>
    </row>
    <row r="713" spans="1:26" ht="14.25" customHeight="1">
      <c r="A713" s="49"/>
      <c r="B713" s="49"/>
      <c r="C713" s="202"/>
      <c r="D713" s="202"/>
      <c r="E713" s="202"/>
      <c r="F713" s="49"/>
      <c r="G713" s="49"/>
      <c r="H713" s="49"/>
      <c r="I713" s="49"/>
      <c r="J713" s="49"/>
      <c r="K713" s="49"/>
      <c r="L713" s="49"/>
      <c r="M713" s="49"/>
      <c r="N713" s="49"/>
      <c r="O713" s="49"/>
      <c r="P713" s="49"/>
      <c r="Q713" s="49"/>
      <c r="R713" s="49"/>
      <c r="S713" s="49"/>
      <c r="T713" s="49"/>
      <c r="U713" s="49"/>
      <c r="V713" s="49"/>
      <c r="W713" s="49"/>
      <c r="X713" s="49"/>
      <c r="Y713" s="49"/>
      <c r="Z713" s="49"/>
    </row>
    <row r="714" spans="1:26" ht="14.25" customHeight="1">
      <c r="A714" s="49"/>
      <c r="B714" s="49"/>
      <c r="C714" s="202"/>
      <c r="D714" s="202"/>
      <c r="E714" s="202"/>
      <c r="F714" s="49"/>
      <c r="G714" s="49"/>
      <c r="H714" s="49"/>
      <c r="I714" s="49"/>
      <c r="J714" s="49"/>
      <c r="K714" s="49"/>
      <c r="L714" s="49"/>
      <c r="M714" s="49"/>
      <c r="N714" s="49"/>
      <c r="O714" s="49"/>
      <c r="P714" s="49"/>
      <c r="Q714" s="49"/>
      <c r="R714" s="49"/>
      <c r="S714" s="49"/>
      <c r="T714" s="49"/>
      <c r="U714" s="49"/>
      <c r="V714" s="49"/>
      <c r="W714" s="49"/>
      <c r="X714" s="49"/>
      <c r="Y714" s="49"/>
      <c r="Z714" s="49"/>
    </row>
    <row r="715" spans="1:26" ht="14.25" customHeight="1">
      <c r="A715" s="49"/>
      <c r="B715" s="49"/>
      <c r="C715" s="202"/>
      <c r="D715" s="202"/>
      <c r="E715" s="202"/>
      <c r="F715" s="49"/>
      <c r="G715" s="49"/>
      <c r="H715" s="49"/>
      <c r="I715" s="49"/>
      <c r="J715" s="49"/>
      <c r="K715" s="49"/>
      <c r="L715" s="49"/>
      <c r="M715" s="49"/>
      <c r="N715" s="49"/>
      <c r="O715" s="49"/>
      <c r="P715" s="49"/>
      <c r="Q715" s="49"/>
      <c r="R715" s="49"/>
      <c r="S715" s="49"/>
      <c r="T715" s="49"/>
      <c r="U715" s="49"/>
      <c r="V715" s="49"/>
      <c r="W715" s="49"/>
      <c r="X715" s="49"/>
      <c r="Y715" s="49"/>
      <c r="Z715" s="49"/>
    </row>
    <row r="716" spans="1:26" ht="14.25" customHeight="1">
      <c r="A716" s="49"/>
      <c r="B716" s="49"/>
      <c r="C716" s="202"/>
      <c r="D716" s="202"/>
      <c r="E716" s="202"/>
      <c r="F716" s="49"/>
      <c r="G716" s="49"/>
      <c r="H716" s="49"/>
      <c r="I716" s="49"/>
      <c r="J716" s="49"/>
      <c r="K716" s="49"/>
      <c r="L716" s="49"/>
      <c r="M716" s="49"/>
      <c r="N716" s="49"/>
      <c r="O716" s="49"/>
      <c r="P716" s="49"/>
      <c r="Q716" s="49"/>
      <c r="R716" s="49"/>
      <c r="S716" s="49"/>
      <c r="T716" s="49"/>
      <c r="U716" s="49"/>
      <c r="V716" s="49"/>
      <c r="W716" s="49"/>
      <c r="X716" s="49"/>
      <c r="Y716" s="49"/>
      <c r="Z716" s="49"/>
    </row>
    <row r="717" spans="1:26" ht="14.25" customHeight="1">
      <c r="A717" s="49"/>
      <c r="B717" s="49"/>
      <c r="C717" s="202"/>
      <c r="D717" s="202"/>
      <c r="E717" s="202"/>
      <c r="F717" s="49"/>
      <c r="G717" s="49"/>
      <c r="H717" s="49"/>
      <c r="I717" s="49"/>
      <c r="J717" s="49"/>
      <c r="K717" s="49"/>
      <c r="L717" s="49"/>
      <c r="M717" s="49"/>
      <c r="N717" s="49"/>
      <c r="O717" s="49"/>
      <c r="P717" s="49"/>
      <c r="Q717" s="49"/>
      <c r="R717" s="49"/>
      <c r="S717" s="49"/>
      <c r="T717" s="49"/>
      <c r="U717" s="49"/>
      <c r="V717" s="49"/>
      <c r="W717" s="49"/>
      <c r="X717" s="49"/>
      <c r="Y717" s="49"/>
      <c r="Z717" s="49"/>
    </row>
    <row r="718" spans="1:26" ht="14.25" customHeight="1">
      <c r="A718" s="49"/>
      <c r="B718" s="49"/>
      <c r="C718" s="202"/>
      <c r="D718" s="202"/>
      <c r="E718" s="202"/>
      <c r="F718" s="49"/>
      <c r="G718" s="49"/>
      <c r="H718" s="49"/>
      <c r="I718" s="49"/>
      <c r="J718" s="49"/>
      <c r="K718" s="49"/>
      <c r="L718" s="49"/>
      <c r="M718" s="49"/>
      <c r="N718" s="49"/>
      <c r="O718" s="49"/>
      <c r="P718" s="49"/>
      <c r="Q718" s="49"/>
      <c r="R718" s="49"/>
      <c r="S718" s="49"/>
      <c r="T718" s="49"/>
      <c r="U718" s="49"/>
      <c r="V718" s="49"/>
      <c r="W718" s="49"/>
      <c r="X718" s="49"/>
      <c r="Y718" s="49"/>
      <c r="Z718" s="49"/>
    </row>
    <row r="719" spans="1:26" ht="14.25" customHeight="1">
      <c r="A719" s="49"/>
      <c r="B719" s="49"/>
      <c r="C719" s="202"/>
      <c r="D719" s="202"/>
      <c r="E719" s="202"/>
      <c r="F719" s="49"/>
      <c r="G719" s="49"/>
      <c r="H719" s="49"/>
      <c r="I719" s="49"/>
      <c r="J719" s="49"/>
      <c r="K719" s="49"/>
      <c r="L719" s="49"/>
      <c r="M719" s="49"/>
      <c r="N719" s="49"/>
      <c r="O719" s="49"/>
      <c r="P719" s="49"/>
      <c r="Q719" s="49"/>
      <c r="R719" s="49"/>
      <c r="S719" s="49"/>
      <c r="T719" s="49"/>
      <c r="U719" s="49"/>
      <c r="V719" s="49"/>
      <c r="W719" s="49"/>
      <c r="X719" s="49"/>
      <c r="Y719" s="49"/>
      <c r="Z719" s="49"/>
    </row>
    <row r="720" spans="1:26" ht="14.25" customHeight="1">
      <c r="A720" s="49"/>
      <c r="B720" s="49"/>
      <c r="C720" s="202"/>
      <c r="D720" s="202"/>
      <c r="E720" s="202"/>
      <c r="F720" s="49"/>
      <c r="G720" s="49"/>
      <c r="H720" s="49"/>
      <c r="I720" s="49"/>
      <c r="J720" s="49"/>
      <c r="K720" s="49"/>
      <c r="L720" s="49"/>
      <c r="M720" s="49"/>
      <c r="N720" s="49"/>
      <c r="O720" s="49"/>
      <c r="P720" s="49"/>
      <c r="Q720" s="49"/>
      <c r="R720" s="49"/>
      <c r="S720" s="49"/>
      <c r="T720" s="49"/>
      <c r="U720" s="49"/>
      <c r="V720" s="49"/>
      <c r="W720" s="49"/>
      <c r="X720" s="49"/>
      <c r="Y720" s="49"/>
      <c r="Z720" s="49"/>
    </row>
    <row r="721" spans="1:26" ht="14.25" customHeight="1">
      <c r="A721" s="49"/>
      <c r="B721" s="49"/>
      <c r="C721" s="202"/>
      <c r="D721" s="202"/>
      <c r="E721" s="202"/>
      <c r="F721" s="49"/>
      <c r="G721" s="49"/>
      <c r="H721" s="49"/>
      <c r="I721" s="49"/>
      <c r="J721" s="49"/>
      <c r="K721" s="49"/>
      <c r="L721" s="49"/>
      <c r="M721" s="49"/>
      <c r="N721" s="49"/>
      <c r="O721" s="49"/>
      <c r="P721" s="49"/>
      <c r="Q721" s="49"/>
      <c r="R721" s="49"/>
      <c r="S721" s="49"/>
      <c r="T721" s="49"/>
      <c r="U721" s="49"/>
      <c r="V721" s="49"/>
      <c r="W721" s="49"/>
      <c r="X721" s="49"/>
      <c r="Y721" s="49"/>
      <c r="Z721" s="49"/>
    </row>
    <row r="722" spans="1:26" ht="14.25" customHeight="1">
      <c r="A722" s="49"/>
      <c r="B722" s="49"/>
      <c r="C722" s="202"/>
      <c r="D722" s="202"/>
      <c r="E722" s="202"/>
      <c r="F722" s="49"/>
      <c r="G722" s="49"/>
      <c r="H722" s="49"/>
      <c r="I722" s="49"/>
      <c r="J722" s="49"/>
      <c r="K722" s="49"/>
      <c r="L722" s="49"/>
      <c r="M722" s="49"/>
      <c r="N722" s="49"/>
      <c r="O722" s="49"/>
      <c r="P722" s="49"/>
      <c r="Q722" s="49"/>
      <c r="R722" s="49"/>
      <c r="S722" s="49"/>
      <c r="T722" s="49"/>
      <c r="U722" s="49"/>
      <c r="V722" s="49"/>
      <c r="W722" s="49"/>
      <c r="X722" s="49"/>
      <c r="Y722" s="49"/>
      <c r="Z722" s="49"/>
    </row>
    <row r="723" spans="1:26" ht="14.25" customHeight="1">
      <c r="A723" s="49"/>
      <c r="B723" s="49"/>
      <c r="C723" s="202"/>
      <c r="D723" s="202"/>
      <c r="E723" s="202"/>
      <c r="F723" s="49"/>
      <c r="G723" s="49"/>
      <c r="H723" s="49"/>
      <c r="I723" s="49"/>
      <c r="J723" s="49"/>
      <c r="K723" s="49"/>
      <c r="L723" s="49"/>
      <c r="M723" s="49"/>
      <c r="N723" s="49"/>
      <c r="O723" s="49"/>
      <c r="P723" s="49"/>
      <c r="Q723" s="49"/>
      <c r="R723" s="49"/>
      <c r="S723" s="49"/>
      <c r="T723" s="49"/>
      <c r="U723" s="49"/>
      <c r="V723" s="49"/>
      <c r="W723" s="49"/>
      <c r="X723" s="49"/>
      <c r="Y723" s="49"/>
      <c r="Z723" s="49"/>
    </row>
    <row r="724" spans="1:26" ht="14.25" customHeight="1">
      <c r="A724" s="49"/>
      <c r="B724" s="49"/>
      <c r="C724" s="202"/>
      <c r="D724" s="202"/>
      <c r="E724" s="202"/>
      <c r="F724" s="49"/>
      <c r="G724" s="49"/>
      <c r="H724" s="49"/>
      <c r="I724" s="49"/>
      <c r="J724" s="49"/>
      <c r="K724" s="49"/>
      <c r="L724" s="49"/>
      <c r="M724" s="49"/>
      <c r="N724" s="49"/>
      <c r="O724" s="49"/>
      <c r="P724" s="49"/>
      <c r="Q724" s="49"/>
      <c r="R724" s="49"/>
      <c r="S724" s="49"/>
      <c r="T724" s="49"/>
      <c r="U724" s="49"/>
      <c r="V724" s="49"/>
      <c r="W724" s="49"/>
      <c r="X724" s="49"/>
      <c r="Y724" s="49"/>
      <c r="Z724" s="49"/>
    </row>
    <row r="725" spans="1:26" ht="14.25" customHeight="1">
      <c r="A725" s="49"/>
      <c r="B725" s="49"/>
      <c r="C725" s="202"/>
      <c r="D725" s="202"/>
      <c r="E725" s="202"/>
      <c r="F725" s="49"/>
      <c r="G725" s="49"/>
      <c r="H725" s="49"/>
      <c r="I725" s="49"/>
      <c r="J725" s="49"/>
      <c r="K725" s="49"/>
      <c r="L725" s="49"/>
      <c r="M725" s="49"/>
      <c r="N725" s="49"/>
      <c r="O725" s="49"/>
      <c r="P725" s="49"/>
      <c r="Q725" s="49"/>
      <c r="R725" s="49"/>
      <c r="S725" s="49"/>
      <c r="T725" s="49"/>
      <c r="U725" s="49"/>
      <c r="V725" s="49"/>
      <c r="W725" s="49"/>
      <c r="X725" s="49"/>
      <c r="Y725" s="49"/>
      <c r="Z725" s="49"/>
    </row>
    <row r="726" spans="1:26" ht="14.25" customHeight="1">
      <c r="A726" s="49"/>
      <c r="B726" s="49"/>
      <c r="C726" s="202"/>
      <c r="D726" s="202"/>
      <c r="E726" s="202"/>
      <c r="F726" s="49"/>
      <c r="G726" s="49"/>
      <c r="H726" s="49"/>
      <c r="I726" s="49"/>
      <c r="J726" s="49"/>
      <c r="K726" s="49"/>
      <c r="L726" s="49"/>
      <c r="M726" s="49"/>
      <c r="N726" s="49"/>
      <c r="O726" s="49"/>
      <c r="P726" s="49"/>
      <c r="Q726" s="49"/>
      <c r="R726" s="49"/>
      <c r="S726" s="49"/>
      <c r="T726" s="49"/>
      <c r="U726" s="49"/>
      <c r="V726" s="49"/>
      <c r="W726" s="49"/>
      <c r="X726" s="49"/>
      <c r="Y726" s="49"/>
      <c r="Z726" s="49"/>
    </row>
    <row r="727" spans="1:26" ht="14.25" customHeight="1">
      <c r="A727" s="49"/>
      <c r="B727" s="49"/>
      <c r="C727" s="202"/>
      <c r="D727" s="202"/>
      <c r="E727" s="202"/>
      <c r="F727" s="49"/>
      <c r="G727" s="49"/>
      <c r="H727" s="49"/>
      <c r="I727" s="49"/>
      <c r="J727" s="49"/>
      <c r="K727" s="49"/>
      <c r="L727" s="49"/>
      <c r="M727" s="49"/>
      <c r="N727" s="49"/>
      <c r="O727" s="49"/>
      <c r="P727" s="49"/>
      <c r="Q727" s="49"/>
      <c r="R727" s="49"/>
      <c r="S727" s="49"/>
      <c r="T727" s="49"/>
      <c r="U727" s="49"/>
      <c r="V727" s="49"/>
      <c r="W727" s="49"/>
      <c r="X727" s="49"/>
      <c r="Y727" s="49"/>
      <c r="Z727" s="49"/>
    </row>
    <row r="728" spans="1:26" ht="14.25" customHeight="1">
      <c r="A728" s="49"/>
      <c r="B728" s="49"/>
      <c r="C728" s="202"/>
      <c r="D728" s="202"/>
      <c r="E728" s="202"/>
      <c r="F728" s="49"/>
      <c r="G728" s="49"/>
      <c r="H728" s="49"/>
      <c r="I728" s="49"/>
      <c r="J728" s="49"/>
      <c r="K728" s="49"/>
      <c r="L728" s="49"/>
      <c r="M728" s="49"/>
      <c r="N728" s="49"/>
      <c r="O728" s="49"/>
      <c r="P728" s="49"/>
      <c r="Q728" s="49"/>
      <c r="R728" s="49"/>
      <c r="S728" s="49"/>
      <c r="T728" s="49"/>
      <c r="U728" s="49"/>
      <c r="V728" s="49"/>
      <c r="W728" s="49"/>
      <c r="X728" s="49"/>
      <c r="Y728" s="49"/>
      <c r="Z728" s="49"/>
    </row>
    <row r="729" spans="1:26" ht="14.25" customHeight="1">
      <c r="A729" s="49"/>
      <c r="B729" s="49"/>
      <c r="C729" s="202"/>
      <c r="D729" s="202"/>
      <c r="E729" s="202"/>
      <c r="F729" s="49"/>
      <c r="G729" s="49"/>
      <c r="H729" s="49"/>
      <c r="I729" s="49"/>
      <c r="J729" s="49"/>
      <c r="K729" s="49"/>
      <c r="L729" s="49"/>
      <c r="M729" s="49"/>
      <c r="N729" s="49"/>
      <c r="O729" s="49"/>
      <c r="P729" s="49"/>
      <c r="Q729" s="49"/>
      <c r="R729" s="49"/>
      <c r="S729" s="49"/>
      <c r="T729" s="49"/>
      <c r="U729" s="49"/>
      <c r="V729" s="49"/>
      <c r="W729" s="49"/>
      <c r="X729" s="49"/>
      <c r="Y729" s="49"/>
      <c r="Z729" s="49"/>
    </row>
    <row r="730" spans="1:26" ht="14.25" customHeight="1">
      <c r="A730" s="49"/>
      <c r="B730" s="49"/>
      <c r="C730" s="202"/>
      <c r="D730" s="202"/>
      <c r="E730" s="202"/>
      <c r="F730" s="49"/>
      <c r="G730" s="49"/>
      <c r="H730" s="49"/>
      <c r="I730" s="49"/>
      <c r="J730" s="49"/>
      <c r="K730" s="49"/>
      <c r="L730" s="49"/>
      <c r="M730" s="49"/>
      <c r="N730" s="49"/>
      <c r="O730" s="49"/>
      <c r="P730" s="49"/>
      <c r="Q730" s="49"/>
      <c r="R730" s="49"/>
      <c r="S730" s="49"/>
      <c r="T730" s="49"/>
      <c r="U730" s="49"/>
      <c r="V730" s="49"/>
      <c r="W730" s="49"/>
      <c r="X730" s="49"/>
      <c r="Y730" s="49"/>
      <c r="Z730" s="49"/>
    </row>
    <row r="731" spans="1:26" ht="14.25" customHeight="1">
      <c r="A731" s="49"/>
      <c r="B731" s="49"/>
      <c r="C731" s="202"/>
      <c r="D731" s="202"/>
      <c r="E731" s="202"/>
      <c r="F731" s="49"/>
      <c r="G731" s="49"/>
      <c r="H731" s="49"/>
      <c r="I731" s="49"/>
      <c r="J731" s="49"/>
      <c r="K731" s="49"/>
      <c r="L731" s="49"/>
      <c r="M731" s="49"/>
      <c r="N731" s="49"/>
      <c r="O731" s="49"/>
      <c r="P731" s="49"/>
      <c r="Q731" s="49"/>
      <c r="R731" s="49"/>
      <c r="S731" s="49"/>
      <c r="T731" s="49"/>
      <c r="U731" s="49"/>
      <c r="V731" s="49"/>
      <c r="W731" s="49"/>
      <c r="X731" s="49"/>
      <c r="Y731" s="49"/>
      <c r="Z731" s="49"/>
    </row>
    <row r="732" spans="1:26" ht="14.25" customHeight="1">
      <c r="A732" s="49"/>
      <c r="B732" s="49"/>
      <c r="C732" s="202"/>
      <c r="D732" s="202"/>
      <c r="E732" s="202"/>
      <c r="F732" s="49"/>
      <c r="G732" s="49"/>
      <c r="H732" s="49"/>
      <c r="I732" s="49"/>
      <c r="J732" s="49"/>
      <c r="K732" s="49"/>
      <c r="L732" s="49"/>
      <c r="M732" s="49"/>
      <c r="N732" s="49"/>
      <c r="O732" s="49"/>
      <c r="P732" s="49"/>
      <c r="Q732" s="49"/>
      <c r="R732" s="49"/>
      <c r="S732" s="49"/>
      <c r="T732" s="49"/>
      <c r="U732" s="49"/>
      <c r="V732" s="49"/>
      <c r="W732" s="49"/>
      <c r="X732" s="49"/>
      <c r="Y732" s="49"/>
      <c r="Z732" s="49"/>
    </row>
    <row r="733" spans="1:26" ht="14.25" customHeight="1">
      <c r="A733" s="49"/>
      <c r="B733" s="49"/>
      <c r="C733" s="202"/>
      <c r="D733" s="202"/>
      <c r="E733" s="202"/>
      <c r="F733" s="49"/>
      <c r="G733" s="49"/>
      <c r="H733" s="49"/>
      <c r="I733" s="49"/>
      <c r="J733" s="49"/>
      <c r="K733" s="49"/>
      <c r="L733" s="49"/>
      <c r="M733" s="49"/>
      <c r="N733" s="49"/>
      <c r="O733" s="49"/>
      <c r="P733" s="49"/>
      <c r="Q733" s="49"/>
      <c r="R733" s="49"/>
      <c r="S733" s="49"/>
      <c r="T733" s="49"/>
      <c r="U733" s="49"/>
      <c r="V733" s="49"/>
      <c r="W733" s="49"/>
      <c r="X733" s="49"/>
      <c r="Y733" s="49"/>
      <c r="Z733" s="49"/>
    </row>
    <row r="734" spans="1:26" ht="14.25" customHeight="1">
      <c r="A734" s="49"/>
      <c r="B734" s="49"/>
      <c r="C734" s="202"/>
      <c r="D734" s="202"/>
      <c r="E734" s="202"/>
      <c r="F734" s="49"/>
      <c r="G734" s="49"/>
      <c r="H734" s="49"/>
      <c r="I734" s="49"/>
      <c r="J734" s="49"/>
      <c r="K734" s="49"/>
      <c r="L734" s="49"/>
      <c r="M734" s="49"/>
      <c r="N734" s="49"/>
      <c r="O734" s="49"/>
      <c r="P734" s="49"/>
      <c r="Q734" s="49"/>
      <c r="R734" s="49"/>
      <c r="S734" s="49"/>
      <c r="T734" s="49"/>
      <c r="U734" s="49"/>
      <c r="V734" s="49"/>
      <c r="W734" s="49"/>
      <c r="X734" s="49"/>
      <c r="Y734" s="49"/>
      <c r="Z734" s="49"/>
    </row>
    <row r="735" spans="1:26" ht="14.25" customHeight="1">
      <c r="A735" s="49"/>
      <c r="B735" s="49"/>
      <c r="C735" s="202"/>
      <c r="D735" s="202"/>
      <c r="E735" s="202"/>
      <c r="F735" s="49"/>
      <c r="G735" s="49"/>
      <c r="H735" s="49"/>
      <c r="I735" s="49"/>
      <c r="J735" s="49"/>
      <c r="K735" s="49"/>
      <c r="L735" s="49"/>
      <c r="M735" s="49"/>
      <c r="N735" s="49"/>
      <c r="O735" s="49"/>
      <c r="P735" s="49"/>
      <c r="Q735" s="49"/>
      <c r="R735" s="49"/>
      <c r="S735" s="49"/>
      <c r="T735" s="49"/>
      <c r="U735" s="49"/>
      <c r="V735" s="49"/>
      <c r="W735" s="49"/>
      <c r="X735" s="49"/>
      <c r="Y735" s="49"/>
      <c r="Z735" s="49"/>
    </row>
    <row r="736" spans="1:26" ht="14.25" customHeight="1">
      <c r="A736" s="49"/>
      <c r="B736" s="49"/>
      <c r="C736" s="202"/>
      <c r="D736" s="202"/>
      <c r="E736" s="202"/>
      <c r="F736" s="49"/>
      <c r="G736" s="49"/>
      <c r="H736" s="49"/>
      <c r="I736" s="49"/>
      <c r="J736" s="49"/>
      <c r="K736" s="49"/>
      <c r="L736" s="49"/>
      <c r="M736" s="49"/>
      <c r="N736" s="49"/>
      <c r="O736" s="49"/>
      <c r="P736" s="49"/>
      <c r="Q736" s="49"/>
      <c r="R736" s="49"/>
      <c r="S736" s="49"/>
      <c r="T736" s="49"/>
      <c r="U736" s="49"/>
      <c r="V736" s="49"/>
      <c r="W736" s="49"/>
      <c r="X736" s="49"/>
      <c r="Y736" s="49"/>
      <c r="Z736" s="49"/>
    </row>
    <row r="737" spans="1:26" ht="14.25" customHeight="1">
      <c r="A737" s="49"/>
      <c r="B737" s="49"/>
      <c r="C737" s="202"/>
      <c r="D737" s="202"/>
      <c r="E737" s="202"/>
      <c r="F737" s="49"/>
      <c r="G737" s="49"/>
      <c r="H737" s="49"/>
      <c r="I737" s="49"/>
      <c r="J737" s="49"/>
      <c r="K737" s="49"/>
      <c r="L737" s="49"/>
      <c r="M737" s="49"/>
      <c r="N737" s="49"/>
      <c r="O737" s="49"/>
      <c r="P737" s="49"/>
      <c r="Q737" s="49"/>
      <c r="R737" s="49"/>
      <c r="S737" s="49"/>
      <c r="T737" s="49"/>
      <c r="U737" s="49"/>
      <c r="V737" s="49"/>
      <c r="W737" s="49"/>
      <c r="X737" s="49"/>
      <c r="Y737" s="49"/>
      <c r="Z737" s="49"/>
    </row>
    <row r="738" spans="1:26" ht="14.25" customHeight="1">
      <c r="A738" s="49"/>
      <c r="B738" s="49"/>
      <c r="C738" s="202"/>
      <c r="D738" s="202"/>
      <c r="E738" s="202"/>
      <c r="F738" s="49"/>
      <c r="G738" s="49"/>
      <c r="H738" s="49"/>
      <c r="I738" s="49"/>
      <c r="J738" s="49"/>
      <c r="K738" s="49"/>
      <c r="L738" s="49"/>
      <c r="M738" s="49"/>
      <c r="N738" s="49"/>
      <c r="O738" s="49"/>
      <c r="P738" s="49"/>
      <c r="Q738" s="49"/>
      <c r="R738" s="49"/>
      <c r="S738" s="49"/>
      <c r="T738" s="49"/>
      <c r="U738" s="49"/>
      <c r="V738" s="49"/>
      <c r="W738" s="49"/>
      <c r="X738" s="49"/>
      <c r="Y738" s="49"/>
      <c r="Z738" s="49"/>
    </row>
    <row r="739" spans="1:26" ht="14.25" customHeight="1">
      <c r="A739" s="49"/>
      <c r="B739" s="49"/>
      <c r="C739" s="202"/>
      <c r="D739" s="202"/>
      <c r="E739" s="202"/>
      <c r="F739" s="49"/>
      <c r="G739" s="49"/>
      <c r="H739" s="49"/>
      <c r="I739" s="49"/>
      <c r="J739" s="49"/>
      <c r="K739" s="49"/>
      <c r="L739" s="49"/>
      <c r="M739" s="49"/>
      <c r="N739" s="49"/>
      <c r="O739" s="49"/>
      <c r="P739" s="49"/>
      <c r="Q739" s="49"/>
      <c r="R739" s="49"/>
      <c r="S739" s="49"/>
      <c r="T739" s="49"/>
      <c r="U739" s="49"/>
      <c r="V739" s="49"/>
      <c r="W739" s="49"/>
      <c r="X739" s="49"/>
      <c r="Y739" s="49"/>
      <c r="Z739" s="49"/>
    </row>
    <row r="740" spans="1:26" ht="14.25" customHeight="1">
      <c r="A740" s="49"/>
      <c r="B740" s="49"/>
      <c r="C740" s="202"/>
      <c r="D740" s="202"/>
      <c r="E740" s="202"/>
      <c r="F740" s="49"/>
      <c r="G740" s="49"/>
      <c r="H740" s="49"/>
      <c r="I740" s="49"/>
      <c r="J740" s="49"/>
      <c r="K740" s="49"/>
      <c r="L740" s="49"/>
      <c r="M740" s="49"/>
      <c r="N740" s="49"/>
      <c r="O740" s="49"/>
      <c r="P740" s="49"/>
      <c r="Q740" s="49"/>
      <c r="R740" s="49"/>
      <c r="S740" s="49"/>
      <c r="T740" s="49"/>
      <c r="U740" s="49"/>
      <c r="V740" s="49"/>
      <c r="W740" s="49"/>
      <c r="X740" s="49"/>
      <c r="Y740" s="49"/>
      <c r="Z740" s="49"/>
    </row>
    <row r="741" spans="1:26" ht="14.25" customHeight="1">
      <c r="A741" s="49"/>
      <c r="B741" s="49"/>
      <c r="C741" s="202"/>
      <c r="D741" s="202"/>
      <c r="E741" s="202"/>
      <c r="F741" s="49"/>
      <c r="G741" s="49"/>
      <c r="H741" s="49"/>
      <c r="I741" s="49"/>
      <c r="J741" s="49"/>
      <c r="K741" s="49"/>
      <c r="L741" s="49"/>
      <c r="M741" s="49"/>
      <c r="N741" s="49"/>
      <c r="O741" s="49"/>
      <c r="P741" s="49"/>
      <c r="Q741" s="49"/>
      <c r="R741" s="49"/>
      <c r="S741" s="49"/>
      <c r="T741" s="49"/>
      <c r="U741" s="49"/>
      <c r="V741" s="49"/>
      <c r="W741" s="49"/>
      <c r="X741" s="49"/>
      <c r="Y741" s="49"/>
      <c r="Z741" s="49"/>
    </row>
    <row r="742" spans="1:26" ht="14.25" customHeight="1">
      <c r="A742" s="49"/>
      <c r="B742" s="49"/>
      <c r="C742" s="202"/>
      <c r="D742" s="202"/>
      <c r="E742" s="202"/>
      <c r="F742" s="49"/>
      <c r="G742" s="49"/>
      <c r="H742" s="49"/>
      <c r="I742" s="49"/>
      <c r="J742" s="49"/>
      <c r="K742" s="49"/>
      <c r="L742" s="49"/>
      <c r="M742" s="49"/>
      <c r="N742" s="49"/>
      <c r="O742" s="49"/>
      <c r="P742" s="49"/>
      <c r="Q742" s="49"/>
      <c r="R742" s="49"/>
      <c r="S742" s="49"/>
      <c r="T742" s="49"/>
      <c r="U742" s="49"/>
      <c r="V742" s="49"/>
      <c r="W742" s="49"/>
      <c r="X742" s="49"/>
      <c r="Y742" s="49"/>
      <c r="Z742" s="49"/>
    </row>
    <row r="743" spans="1:26" ht="14.25" customHeight="1">
      <c r="A743" s="49"/>
      <c r="B743" s="49"/>
      <c r="C743" s="202"/>
      <c r="D743" s="202"/>
      <c r="E743" s="202"/>
      <c r="F743" s="49"/>
      <c r="G743" s="49"/>
      <c r="H743" s="49"/>
      <c r="I743" s="49"/>
      <c r="J743" s="49"/>
      <c r="K743" s="49"/>
      <c r="L743" s="49"/>
      <c r="M743" s="49"/>
      <c r="N743" s="49"/>
      <c r="O743" s="49"/>
      <c r="P743" s="49"/>
      <c r="Q743" s="49"/>
      <c r="R743" s="49"/>
      <c r="S743" s="49"/>
      <c r="T743" s="49"/>
      <c r="U743" s="49"/>
      <c r="V743" s="49"/>
      <c r="W743" s="49"/>
      <c r="X743" s="49"/>
      <c r="Y743" s="49"/>
      <c r="Z743" s="49"/>
    </row>
    <row r="744" spans="1:26" ht="14.25" customHeight="1">
      <c r="A744" s="49"/>
      <c r="B744" s="49"/>
      <c r="C744" s="202"/>
      <c r="D744" s="202"/>
      <c r="E744" s="202"/>
      <c r="F744" s="49"/>
      <c r="G744" s="49"/>
      <c r="H744" s="49"/>
      <c r="I744" s="49"/>
      <c r="J744" s="49"/>
      <c r="K744" s="49"/>
      <c r="L744" s="49"/>
      <c r="M744" s="49"/>
      <c r="N744" s="49"/>
      <c r="O744" s="49"/>
      <c r="P744" s="49"/>
      <c r="Q744" s="49"/>
      <c r="R744" s="49"/>
      <c r="S744" s="49"/>
      <c r="T744" s="49"/>
      <c r="U744" s="49"/>
      <c r="V744" s="49"/>
      <c r="W744" s="49"/>
      <c r="X744" s="49"/>
      <c r="Y744" s="49"/>
      <c r="Z744" s="49"/>
    </row>
    <row r="745" spans="1:26" ht="14.25" customHeight="1">
      <c r="A745" s="49"/>
      <c r="B745" s="49"/>
      <c r="C745" s="202"/>
      <c r="D745" s="202"/>
      <c r="E745" s="202"/>
      <c r="F745" s="49"/>
      <c r="G745" s="49"/>
      <c r="H745" s="49"/>
      <c r="I745" s="49"/>
      <c r="J745" s="49"/>
      <c r="K745" s="49"/>
      <c r="L745" s="49"/>
      <c r="M745" s="49"/>
      <c r="N745" s="49"/>
      <c r="O745" s="49"/>
      <c r="P745" s="49"/>
      <c r="Q745" s="49"/>
      <c r="R745" s="49"/>
      <c r="S745" s="49"/>
      <c r="T745" s="49"/>
      <c r="U745" s="49"/>
      <c r="V745" s="49"/>
      <c r="W745" s="49"/>
      <c r="X745" s="49"/>
      <c r="Y745" s="49"/>
      <c r="Z745" s="49"/>
    </row>
    <row r="746" spans="1:26" ht="14.25" customHeight="1">
      <c r="A746" s="49"/>
      <c r="B746" s="49"/>
      <c r="C746" s="202"/>
      <c r="D746" s="202"/>
      <c r="E746" s="202"/>
      <c r="F746" s="49"/>
      <c r="G746" s="49"/>
      <c r="H746" s="49"/>
      <c r="I746" s="49"/>
      <c r="J746" s="49"/>
      <c r="K746" s="49"/>
      <c r="L746" s="49"/>
      <c r="M746" s="49"/>
      <c r="N746" s="49"/>
      <c r="O746" s="49"/>
      <c r="P746" s="49"/>
      <c r="Q746" s="49"/>
      <c r="R746" s="49"/>
      <c r="S746" s="49"/>
      <c r="T746" s="49"/>
      <c r="U746" s="49"/>
      <c r="V746" s="49"/>
      <c r="W746" s="49"/>
      <c r="X746" s="49"/>
      <c r="Y746" s="49"/>
      <c r="Z746" s="49"/>
    </row>
    <row r="747" spans="1:26" ht="14.25" customHeight="1">
      <c r="A747" s="49"/>
      <c r="B747" s="49"/>
      <c r="C747" s="202"/>
      <c r="D747" s="202"/>
      <c r="E747" s="202"/>
      <c r="F747" s="49"/>
      <c r="G747" s="49"/>
      <c r="H747" s="49"/>
      <c r="I747" s="49"/>
      <c r="J747" s="49"/>
      <c r="K747" s="49"/>
      <c r="L747" s="49"/>
      <c r="M747" s="49"/>
      <c r="N747" s="49"/>
      <c r="O747" s="49"/>
      <c r="P747" s="49"/>
      <c r="Q747" s="49"/>
      <c r="R747" s="49"/>
      <c r="S747" s="49"/>
      <c r="T747" s="49"/>
      <c r="U747" s="49"/>
      <c r="V747" s="49"/>
      <c r="W747" s="49"/>
      <c r="X747" s="49"/>
      <c r="Y747" s="49"/>
      <c r="Z747" s="49"/>
    </row>
    <row r="748" spans="1:26" ht="14.25" customHeight="1">
      <c r="A748" s="49"/>
      <c r="B748" s="49"/>
      <c r="C748" s="202"/>
      <c r="D748" s="202"/>
      <c r="E748" s="202"/>
      <c r="F748" s="49"/>
      <c r="G748" s="49"/>
      <c r="H748" s="49"/>
      <c r="I748" s="49"/>
      <c r="J748" s="49"/>
      <c r="K748" s="49"/>
      <c r="L748" s="49"/>
      <c r="M748" s="49"/>
      <c r="N748" s="49"/>
      <c r="O748" s="49"/>
      <c r="P748" s="49"/>
      <c r="Q748" s="49"/>
      <c r="R748" s="49"/>
      <c r="S748" s="49"/>
      <c r="T748" s="49"/>
      <c r="U748" s="49"/>
      <c r="V748" s="49"/>
      <c r="W748" s="49"/>
      <c r="X748" s="49"/>
      <c r="Y748" s="49"/>
      <c r="Z748" s="49"/>
    </row>
    <row r="749" spans="1:26" ht="14.25" customHeight="1">
      <c r="A749" s="49"/>
      <c r="B749" s="49"/>
      <c r="C749" s="202"/>
      <c r="D749" s="202"/>
      <c r="E749" s="202"/>
      <c r="F749" s="49"/>
      <c r="G749" s="49"/>
      <c r="H749" s="49"/>
      <c r="I749" s="49"/>
      <c r="J749" s="49"/>
      <c r="K749" s="49"/>
      <c r="L749" s="49"/>
      <c r="M749" s="49"/>
      <c r="N749" s="49"/>
      <c r="O749" s="49"/>
      <c r="P749" s="49"/>
      <c r="Q749" s="49"/>
      <c r="R749" s="49"/>
      <c r="S749" s="49"/>
      <c r="T749" s="49"/>
      <c r="U749" s="49"/>
      <c r="V749" s="49"/>
      <c r="W749" s="49"/>
      <c r="X749" s="49"/>
      <c r="Y749" s="49"/>
      <c r="Z749" s="49"/>
    </row>
    <row r="750" spans="1:26" ht="14.25" customHeight="1">
      <c r="A750" s="49"/>
      <c r="B750" s="49"/>
      <c r="C750" s="202"/>
      <c r="D750" s="202"/>
      <c r="E750" s="202"/>
      <c r="F750" s="49"/>
      <c r="G750" s="49"/>
      <c r="H750" s="49"/>
      <c r="I750" s="49"/>
      <c r="J750" s="49"/>
      <c r="K750" s="49"/>
      <c r="L750" s="49"/>
      <c r="M750" s="49"/>
      <c r="N750" s="49"/>
      <c r="O750" s="49"/>
      <c r="P750" s="49"/>
      <c r="Q750" s="49"/>
      <c r="R750" s="49"/>
      <c r="S750" s="49"/>
      <c r="T750" s="49"/>
      <c r="U750" s="49"/>
      <c r="V750" s="49"/>
      <c r="W750" s="49"/>
      <c r="X750" s="49"/>
      <c r="Y750" s="49"/>
      <c r="Z750" s="49"/>
    </row>
    <row r="751" spans="1:26" ht="14.25" customHeight="1">
      <c r="A751" s="49"/>
      <c r="B751" s="49"/>
      <c r="C751" s="202"/>
      <c r="D751" s="202"/>
      <c r="E751" s="202"/>
      <c r="F751" s="49"/>
      <c r="G751" s="49"/>
      <c r="H751" s="49"/>
      <c r="I751" s="49"/>
      <c r="J751" s="49"/>
      <c r="K751" s="49"/>
      <c r="L751" s="49"/>
      <c r="M751" s="49"/>
      <c r="N751" s="49"/>
      <c r="O751" s="49"/>
      <c r="P751" s="49"/>
      <c r="Q751" s="49"/>
      <c r="R751" s="49"/>
      <c r="S751" s="49"/>
      <c r="T751" s="49"/>
      <c r="U751" s="49"/>
      <c r="V751" s="49"/>
      <c r="W751" s="49"/>
      <c r="X751" s="49"/>
      <c r="Y751" s="49"/>
      <c r="Z751" s="49"/>
    </row>
    <row r="752" spans="1:26" ht="14.25" customHeight="1">
      <c r="A752" s="49"/>
      <c r="B752" s="49"/>
      <c r="C752" s="202"/>
      <c r="D752" s="202"/>
      <c r="E752" s="202"/>
      <c r="F752" s="49"/>
      <c r="G752" s="49"/>
      <c r="H752" s="49"/>
      <c r="I752" s="49"/>
      <c r="J752" s="49"/>
      <c r="K752" s="49"/>
      <c r="L752" s="49"/>
      <c r="M752" s="49"/>
      <c r="N752" s="49"/>
      <c r="O752" s="49"/>
      <c r="P752" s="49"/>
      <c r="Q752" s="49"/>
      <c r="R752" s="49"/>
      <c r="S752" s="49"/>
      <c r="T752" s="49"/>
      <c r="U752" s="49"/>
      <c r="V752" s="49"/>
      <c r="W752" s="49"/>
      <c r="X752" s="49"/>
      <c r="Y752" s="49"/>
      <c r="Z752" s="49"/>
    </row>
    <row r="753" spans="1:26" ht="14.25" customHeight="1">
      <c r="A753" s="49"/>
      <c r="B753" s="49"/>
      <c r="C753" s="202"/>
      <c r="D753" s="202"/>
      <c r="E753" s="202"/>
      <c r="F753" s="49"/>
      <c r="G753" s="49"/>
      <c r="H753" s="49"/>
      <c r="I753" s="49"/>
      <c r="J753" s="49"/>
      <c r="K753" s="49"/>
      <c r="L753" s="49"/>
      <c r="M753" s="49"/>
      <c r="N753" s="49"/>
      <c r="O753" s="49"/>
      <c r="P753" s="49"/>
      <c r="Q753" s="49"/>
      <c r="R753" s="49"/>
      <c r="S753" s="49"/>
      <c r="T753" s="49"/>
      <c r="U753" s="49"/>
      <c r="V753" s="49"/>
      <c r="W753" s="49"/>
      <c r="X753" s="49"/>
      <c r="Y753" s="49"/>
      <c r="Z753" s="49"/>
    </row>
    <row r="754" spans="1:26" ht="14.25" customHeight="1">
      <c r="A754" s="49"/>
      <c r="B754" s="49"/>
      <c r="C754" s="202"/>
      <c r="D754" s="202"/>
      <c r="E754" s="202"/>
      <c r="F754" s="49"/>
      <c r="G754" s="49"/>
      <c r="H754" s="49"/>
      <c r="I754" s="49"/>
      <c r="J754" s="49"/>
      <c r="K754" s="49"/>
      <c r="L754" s="49"/>
      <c r="M754" s="49"/>
      <c r="N754" s="49"/>
      <c r="O754" s="49"/>
      <c r="P754" s="49"/>
      <c r="Q754" s="49"/>
      <c r="R754" s="49"/>
      <c r="S754" s="49"/>
      <c r="T754" s="49"/>
      <c r="U754" s="49"/>
      <c r="V754" s="49"/>
      <c r="W754" s="49"/>
      <c r="X754" s="49"/>
      <c r="Y754" s="49"/>
      <c r="Z754" s="49"/>
    </row>
    <row r="755" spans="1:26" ht="14.25" customHeight="1">
      <c r="A755" s="49"/>
      <c r="B755" s="49"/>
      <c r="C755" s="202"/>
      <c r="D755" s="202"/>
      <c r="E755" s="202"/>
      <c r="F755" s="49"/>
      <c r="G755" s="49"/>
      <c r="H755" s="49"/>
      <c r="I755" s="49"/>
      <c r="J755" s="49"/>
      <c r="K755" s="49"/>
      <c r="L755" s="49"/>
      <c r="M755" s="49"/>
      <c r="N755" s="49"/>
      <c r="O755" s="49"/>
      <c r="P755" s="49"/>
      <c r="Q755" s="49"/>
      <c r="R755" s="49"/>
      <c r="S755" s="49"/>
      <c r="T755" s="49"/>
      <c r="U755" s="49"/>
      <c r="V755" s="49"/>
      <c r="W755" s="49"/>
      <c r="X755" s="49"/>
      <c r="Y755" s="49"/>
      <c r="Z755" s="49"/>
    </row>
    <row r="756" spans="1:26" ht="14.25" customHeight="1">
      <c r="A756" s="49"/>
      <c r="B756" s="49"/>
      <c r="C756" s="202"/>
      <c r="D756" s="202"/>
      <c r="E756" s="202"/>
      <c r="F756" s="49"/>
      <c r="G756" s="49"/>
      <c r="H756" s="49"/>
      <c r="I756" s="49"/>
      <c r="J756" s="49"/>
      <c r="K756" s="49"/>
      <c r="L756" s="49"/>
      <c r="M756" s="49"/>
      <c r="N756" s="49"/>
      <c r="O756" s="49"/>
      <c r="P756" s="49"/>
      <c r="Q756" s="49"/>
      <c r="R756" s="49"/>
      <c r="S756" s="49"/>
      <c r="T756" s="49"/>
      <c r="U756" s="49"/>
      <c r="V756" s="49"/>
      <c r="W756" s="49"/>
      <c r="X756" s="49"/>
      <c r="Y756" s="49"/>
      <c r="Z756" s="49"/>
    </row>
    <row r="757" spans="1:26" ht="14.25" customHeight="1">
      <c r="A757" s="49"/>
      <c r="B757" s="49"/>
      <c r="C757" s="202"/>
      <c r="D757" s="202"/>
      <c r="E757" s="202"/>
      <c r="F757" s="49"/>
      <c r="G757" s="49"/>
      <c r="H757" s="49"/>
      <c r="I757" s="49"/>
      <c r="J757" s="49"/>
      <c r="K757" s="49"/>
      <c r="L757" s="49"/>
      <c r="M757" s="49"/>
      <c r="N757" s="49"/>
      <c r="O757" s="49"/>
      <c r="P757" s="49"/>
      <c r="Q757" s="49"/>
      <c r="R757" s="49"/>
      <c r="S757" s="49"/>
      <c r="T757" s="49"/>
      <c r="U757" s="49"/>
      <c r="V757" s="49"/>
      <c r="W757" s="49"/>
      <c r="X757" s="49"/>
      <c r="Y757" s="49"/>
      <c r="Z757" s="49"/>
    </row>
    <row r="758" spans="1:26" ht="14.25" customHeight="1">
      <c r="A758" s="49"/>
      <c r="B758" s="49"/>
      <c r="C758" s="202"/>
      <c r="D758" s="202"/>
      <c r="E758" s="202"/>
      <c r="F758" s="49"/>
      <c r="G758" s="49"/>
      <c r="H758" s="49"/>
      <c r="I758" s="49"/>
      <c r="J758" s="49"/>
      <c r="K758" s="49"/>
      <c r="L758" s="49"/>
      <c r="M758" s="49"/>
      <c r="N758" s="49"/>
      <c r="O758" s="49"/>
      <c r="P758" s="49"/>
      <c r="Q758" s="49"/>
      <c r="R758" s="49"/>
      <c r="S758" s="49"/>
      <c r="T758" s="49"/>
      <c r="U758" s="49"/>
      <c r="V758" s="49"/>
      <c r="W758" s="49"/>
      <c r="X758" s="49"/>
      <c r="Y758" s="49"/>
      <c r="Z758" s="49"/>
    </row>
    <row r="759" spans="1:26" ht="14.25" customHeight="1">
      <c r="A759" s="49"/>
      <c r="B759" s="49"/>
      <c r="C759" s="202"/>
      <c r="D759" s="202"/>
      <c r="E759" s="202"/>
      <c r="F759" s="49"/>
      <c r="G759" s="49"/>
      <c r="H759" s="49"/>
      <c r="I759" s="49"/>
      <c r="J759" s="49"/>
      <c r="K759" s="49"/>
      <c r="L759" s="49"/>
      <c r="M759" s="49"/>
      <c r="N759" s="49"/>
      <c r="O759" s="49"/>
      <c r="P759" s="49"/>
      <c r="Q759" s="49"/>
      <c r="R759" s="49"/>
      <c r="S759" s="49"/>
      <c r="T759" s="49"/>
      <c r="U759" s="49"/>
      <c r="V759" s="49"/>
      <c r="W759" s="49"/>
      <c r="X759" s="49"/>
      <c r="Y759" s="49"/>
      <c r="Z759" s="49"/>
    </row>
    <row r="760" spans="1:26" ht="14.25" customHeight="1">
      <c r="A760" s="49"/>
      <c r="B760" s="49"/>
      <c r="C760" s="202"/>
      <c r="D760" s="202"/>
      <c r="E760" s="202"/>
      <c r="F760" s="49"/>
      <c r="G760" s="49"/>
      <c r="H760" s="49"/>
      <c r="I760" s="49"/>
      <c r="J760" s="49"/>
      <c r="K760" s="49"/>
      <c r="L760" s="49"/>
      <c r="M760" s="49"/>
      <c r="N760" s="49"/>
      <c r="O760" s="49"/>
      <c r="P760" s="49"/>
      <c r="Q760" s="49"/>
      <c r="R760" s="49"/>
      <c r="S760" s="49"/>
      <c r="T760" s="49"/>
      <c r="U760" s="49"/>
      <c r="V760" s="49"/>
      <c r="W760" s="49"/>
      <c r="X760" s="49"/>
      <c r="Y760" s="49"/>
      <c r="Z760" s="49"/>
    </row>
    <row r="761" spans="1:26" ht="14.25" customHeight="1">
      <c r="A761" s="49"/>
      <c r="B761" s="49"/>
      <c r="C761" s="202"/>
      <c r="D761" s="202"/>
      <c r="E761" s="202"/>
      <c r="F761" s="49"/>
      <c r="G761" s="49"/>
      <c r="H761" s="49"/>
      <c r="I761" s="49"/>
      <c r="J761" s="49"/>
      <c r="K761" s="49"/>
      <c r="L761" s="49"/>
      <c r="M761" s="49"/>
      <c r="N761" s="49"/>
      <c r="O761" s="49"/>
      <c r="P761" s="49"/>
      <c r="Q761" s="49"/>
      <c r="R761" s="49"/>
      <c r="S761" s="49"/>
      <c r="T761" s="49"/>
      <c r="U761" s="49"/>
      <c r="V761" s="49"/>
      <c r="W761" s="49"/>
      <c r="X761" s="49"/>
      <c r="Y761" s="49"/>
      <c r="Z761" s="49"/>
    </row>
    <row r="762" spans="1:26" ht="14.25" customHeight="1">
      <c r="A762" s="49"/>
      <c r="B762" s="49"/>
      <c r="C762" s="202"/>
      <c r="D762" s="202"/>
      <c r="E762" s="202"/>
      <c r="F762" s="49"/>
      <c r="G762" s="49"/>
      <c r="H762" s="49"/>
      <c r="I762" s="49"/>
      <c r="J762" s="49"/>
      <c r="K762" s="49"/>
      <c r="L762" s="49"/>
      <c r="M762" s="49"/>
      <c r="N762" s="49"/>
      <c r="O762" s="49"/>
      <c r="P762" s="49"/>
      <c r="Q762" s="49"/>
      <c r="R762" s="49"/>
      <c r="S762" s="49"/>
      <c r="T762" s="49"/>
      <c r="U762" s="49"/>
      <c r="V762" s="49"/>
      <c r="W762" s="49"/>
      <c r="X762" s="49"/>
      <c r="Y762" s="49"/>
      <c r="Z762" s="49"/>
    </row>
    <row r="763" spans="1:26" ht="14.25" customHeight="1">
      <c r="A763" s="49"/>
      <c r="B763" s="49"/>
      <c r="C763" s="202"/>
      <c r="D763" s="202"/>
      <c r="E763" s="202"/>
      <c r="F763" s="49"/>
      <c r="G763" s="49"/>
      <c r="H763" s="49"/>
      <c r="I763" s="49"/>
      <c r="J763" s="49"/>
      <c r="K763" s="49"/>
      <c r="L763" s="49"/>
      <c r="M763" s="49"/>
      <c r="N763" s="49"/>
      <c r="O763" s="49"/>
      <c r="P763" s="49"/>
      <c r="Q763" s="49"/>
      <c r="R763" s="49"/>
      <c r="S763" s="49"/>
      <c r="T763" s="49"/>
      <c r="U763" s="49"/>
      <c r="V763" s="49"/>
      <c r="W763" s="49"/>
      <c r="X763" s="49"/>
      <c r="Y763" s="49"/>
      <c r="Z763" s="49"/>
    </row>
    <row r="764" spans="1:26" ht="14.25" customHeight="1">
      <c r="A764" s="49"/>
      <c r="B764" s="49"/>
      <c r="C764" s="202"/>
      <c r="D764" s="202"/>
      <c r="E764" s="202"/>
      <c r="F764" s="49"/>
      <c r="G764" s="49"/>
      <c r="H764" s="49"/>
      <c r="I764" s="49"/>
      <c r="J764" s="49"/>
      <c r="K764" s="49"/>
      <c r="L764" s="49"/>
      <c r="M764" s="49"/>
      <c r="N764" s="49"/>
      <c r="O764" s="49"/>
      <c r="P764" s="49"/>
      <c r="Q764" s="49"/>
      <c r="R764" s="49"/>
      <c r="S764" s="49"/>
      <c r="T764" s="49"/>
      <c r="U764" s="49"/>
      <c r="V764" s="49"/>
      <c r="W764" s="49"/>
      <c r="X764" s="49"/>
      <c r="Y764" s="49"/>
      <c r="Z764" s="49"/>
    </row>
    <row r="765" spans="1:26" ht="14.25" customHeight="1">
      <c r="A765" s="49"/>
      <c r="B765" s="49"/>
      <c r="C765" s="202"/>
      <c r="D765" s="202"/>
      <c r="E765" s="202"/>
      <c r="F765" s="49"/>
      <c r="G765" s="49"/>
      <c r="H765" s="49"/>
      <c r="I765" s="49"/>
      <c r="J765" s="49"/>
      <c r="K765" s="49"/>
      <c r="L765" s="49"/>
      <c r="M765" s="49"/>
      <c r="N765" s="49"/>
      <c r="O765" s="49"/>
      <c r="P765" s="49"/>
      <c r="Q765" s="49"/>
      <c r="R765" s="49"/>
      <c r="S765" s="49"/>
      <c r="T765" s="49"/>
      <c r="U765" s="49"/>
      <c r="V765" s="49"/>
      <c r="W765" s="49"/>
      <c r="X765" s="49"/>
      <c r="Y765" s="49"/>
      <c r="Z765" s="49"/>
    </row>
    <row r="766" spans="1:26" ht="14.25" customHeight="1">
      <c r="A766" s="49"/>
      <c r="B766" s="49"/>
      <c r="C766" s="202"/>
      <c r="D766" s="202"/>
      <c r="E766" s="202"/>
      <c r="F766" s="49"/>
      <c r="G766" s="49"/>
      <c r="H766" s="49"/>
      <c r="I766" s="49"/>
      <c r="J766" s="49"/>
      <c r="K766" s="49"/>
      <c r="L766" s="49"/>
      <c r="M766" s="49"/>
      <c r="N766" s="49"/>
      <c r="O766" s="49"/>
      <c r="P766" s="49"/>
      <c r="Q766" s="49"/>
      <c r="R766" s="49"/>
      <c r="S766" s="49"/>
      <c r="T766" s="49"/>
      <c r="U766" s="49"/>
      <c r="V766" s="49"/>
      <c r="W766" s="49"/>
      <c r="X766" s="49"/>
      <c r="Y766" s="49"/>
      <c r="Z766" s="49"/>
    </row>
    <row r="767" spans="1:26" ht="14.25" customHeight="1">
      <c r="A767" s="49"/>
      <c r="B767" s="49"/>
      <c r="C767" s="202"/>
      <c r="D767" s="202"/>
      <c r="E767" s="202"/>
      <c r="F767" s="49"/>
      <c r="G767" s="49"/>
      <c r="H767" s="49"/>
      <c r="I767" s="49"/>
      <c r="J767" s="49"/>
      <c r="K767" s="49"/>
      <c r="L767" s="49"/>
      <c r="M767" s="49"/>
      <c r="N767" s="49"/>
      <c r="O767" s="49"/>
      <c r="P767" s="49"/>
      <c r="Q767" s="49"/>
      <c r="R767" s="49"/>
      <c r="S767" s="49"/>
      <c r="T767" s="49"/>
      <c r="U767" s="49"/>
      <c r="V767" s="49"/>
      <c r="W767" s="49"/>
      <c r="X767" s="49"/>
      <c r="Y767" s="49"/>
      <c r="Z767" s="49"/>
    </row>
    <row r="768" spans="1:26" ht="14.25" customHeight="1">
      <c r="A768" s="49"/>
      <c r="B768" s="49"/>
      <c r="C768" s="202"/>
      <c r="D768" s="202"/>
      <c r="E768" s="202"/>
      <c r="F768" s="49"/>
      <c r="G768" s="49"/>
      <c r="H768" s="49"/>
      <c r="I768" s="49"/>
      <c r="J768" s="49"/>
      <c r="K768" s="49"/>
      <c r="L768" s="49"/>
      <c r="M768" s="49"/>
      <c r="N768" s="49"/>
      <c r="O768" s="49"/>
      <c r="P768" s="49"/>
      <c r="Q768" s="49"/>
      <c r="R768" s="49"/>
      <c r="S768" s="49"/>
      <c r="T768" s="49"/>
      <c r="U768" s="49"/>
      <c r="V768" s="49"/>
      <c r="W768" s="49"/>
      <c r="X768" s="49"/>
      <c r="Y768" s="49"/>
      <c r="Z768" s="49"/>
    </row>
    <row r="769" spans="1:26" ht="14.25" customHeight="1">
      <c r="A769" s="49"/>
      <c r="B769" s="49"/>
      <c r="C769" s="202"/>
      <c r="D769" s="202"/>
      <c r="E769" s="202"/>
      <c r="F769" s="49"/>
      <c r="G769" s="49"/>
      <c r="H769" s="49"/>
      <c r="I769" s="49"/>
      <c r="J769" s="49"/>
      <c r="K769" s="49"/>
      <c r="L769" s="49"/>
      <c r="M769" s="49"/>
      <c r="N769" s="49"/>
      <c r="O769" s="49"/>
      <c r="P769" s="49"/>
      <c r="Q769" s="49"/>
      <c r="R769" s="49"/>
      <c r="S769" s="49"/>
      <c r="T769" s="49"/>
      <c r="U769" s="49"/>
      <c r="V769" s="49"/>
      <c r="W769" s="49"/>
      <c r="X769" s="49"/>
      <c r="Y769" s="49"/>
      <c r="Z769" s="49"/>
    </row>
    <row r="770" spans="1:26" ht="14.25" customHeight="1">
      <c r="A770" s="49"/>
      <c r="B770" s="49"/>
      <c r="C770" s="202"/>
      <c r="D770" s="202"/>
      <c r="E770" s="202"/>
      <c r="F770" s="49"/>
      <c r="G770" s="49"/>
      <c r="H770" s="49"/>
      <c r="I770" s="49"/>
      <c r="J770" s="49"/>
      <c r="K770" s="49"/>
      <c r="L770" s="49"/>
      <c r="M770" s="49"/>
      <c r="N770" s="49"/>
      <c r="O770" s="49"/>
      <c r="P770" s="49"/>
      <c r="Q770" s="49"/>
      <c r="R770" s="49"/>
      <c r="S770" s="49"/>
      <c r="T770" s="49"/>
      <c r="U770" s="49"/>
      <c r="V770" s="49"/>
      <c r="W770" s="49"/>
      <c r="X770" s="49"/>
      <c r="Y770" s="49"/>
      <c r="Z770" s="49"/>
    </row>
    <row r="771" spans="1:26" ht="14.25" customHeight="1">
      <c r="A771" s="49"/>
      <c r="B771" s="49"/>
      <c r="C771" s="202"/>
      <c r="D771" s="202"/>
      <c r="E771" s="202"/>
      <c r="F771" s="49"/>
      <c r="G771" s="49"/>
      <c r="H771" s="49"/>
      <c r="I771" s="49"/>
      <c r="J771" s="49"/>
      <c r="K771" s="49"/>
      <c r="L771" s="49"/>
      <c r="M771" s="49"/>
      <c r="N771" s="49"/>
      <c r="O771" s="49"/>
      <c r="P771" s="49"/>
      <c r="Q771" s="49"/>
      <c r="R771" s="49"/>
      <c r="S771" s="49"/>
      <c r="T771" s="49"/>
      <c r="U771" s="49"/>
      <c r="V771" s="49"/>
      <c r="W771" s="49"/>
      <c r="X771" s="49"/>
      <c r="Y771" s="49"/>
      <c r="Z771" s="49"/>
    </row>
    <row r="772" spans="1:26" ht="14.25" customHeight="1">
      <c r="A772" s="49"/>
      <c r="B772" s="49"/>
      <c r="C772" s="202"/>
      <c r="D772" s="202"/>
      <c r="E772" s="202"/>
      <c r="F772" s="49"/>
      <c r="G772" s="49"/>
      <c r="H772" s="49"/>
      <c r="I772" s="49"/>
      <c r="J772" s="49"/>
      <c r="K772" s="49"/>
      <c r="L772" s="49"/>
      <c r="M772" s="49"/>
      <c r="N772" s="49"/>
      <c r="O772" s="49"/>
      <c r="P772" s="49"/>
      <c r="Q772" s="49"/>
      <c r="R772" s="49"/>
      <c r="S772" s="49"/>
      <c r="T772" s="49"/>
      <c r="U772" s="49"/>
      <c r="V772" s="49"/>
      <c r="W772" s="49"/>
      <c r="X772" s="49"/>
      <c r="Y772" s="49"/>
      <c r="Z772" s="49"/>
    </row>
    <row r="773" spans="1:26" ht="14.25" customHeight="1">
      <c r="A773" s="49"/>
      <c r="B773" s="49"/>
      <c r="C773" s="202"/>
      <c r="D773" s="202"/>
      <c r="E773" s="202"/>
      <c r="F773" s="49"/>
      <c r="G773" s="49"/>
      <c r="H773" s="49"/>
      <c r="I773" s="49"/>
      <c r="J773" s="49"/>
      <c r="K773" s="49"/>
      <c r="L773" s="49"/>
      <c r="M773" s="49"/>
      <c r="N773" s="49"/>
      <c r="O773" s="49"/>
      <c r="P773" s="49"/>
      <c r="Q773" s="49"/>
      <c r="R773" s="49"/>
      <c r="S773" s="49"/>
      <c r="T773" s="49"/>
      <c r="U773" s="49"/>
      <c r="V773" s="49"/>
      <c r="W773" s="49"/>
      <c r="X773" s="49"/>
      <c r="Y773" s="49"/>
      <c r="Z773" s="49"/>
    </row>
    <row r="774" spans="1:26" ht="14.25" customHeight="1">
      <c r="A774" s="49"/>
      <c r="B774" s="49"/>
      <c r="C774" s="202"/>
      <c r="D774" s="202"/>
      <c r="E774" s="202"/>
      <c r="F774" s="49"/>
      <c r="G774" s="49"/>
      <c r="H774" s="49"/>
      <c r="I774" s="49"/>
      <c r="J774" s="49"/>
      <c r="K774" s="49"/>
      <c r="L774" s="49"/>
      <c r="M774" s="49"/>
      <c r="N774" s="49"/>
      <c r="O774" s="49"/>
      <c r="P774" s="49"/>
      <c r="Q774" s="49"/>
      <c r="R774" s="49"/>
      <c r="S774" s="49"/>
      <c r="T774" s="49"/>
      <c r="U774" s="49"/>
      <c r="V774" s="49"/>
      <c r="W774" s="49"/>
      <c r="X774" s="49"/>
      <c r="Y774" s="49"/>
      <c r="Z774" s="49"/>
    </row>
    <row r="775" spans="1:26" ht="14.25" customHeight="1">
      <c r="A775" s="49"/>
      <c r="B775" s="49"/>
      <c r="C775" s="202"/>
      <c r="D775" s="202"/>
      <c r="E775" s="202"/>
      <c r="F775" s="49"/>
      <c r="G775" s="49"/>
      <c r="H775" s="49"/>
      <c r="I775" s="49"/>
      <c r="J775" s="49"/>
      <c r="K775" s="49"/>
      <c r="L775" s="49"/>
      <c r="M775" s="49"/>
      <c r="N775" s="49"/>
      <c r="O775" s="49"/>
      <c r="P775" s="49"/>
      <c r="Q775" s="49"/>
      <c r="R775" s="49"/>
      <c r="S775" s="49"/>
      <c r="T775" s="49"/>
      <c r="U775" s="49"/>
      <c r="V775" s="49"/>
      <c r="W775" s="49"/>
      <c r="X775" s="49"/>
      <c r="Y775" s="49"/>
      <c r="Z775" s="49"/>
    </row>
    <row r="776" spans="1:26" ht="14.25" customHeight="1">
      <c r="A776" s="49"/>
      <c r="B776" s="49"/>
      <c r="C776" s="202"/>
      <c r="D776" s="202"/>
      <c r="E776" s="202"/>
      <c r="F776" s="49"/>
      <c r="G776" s="49"/>
      <c r="H776" s="49"/>
      <c r="I776" s="49"/>
      <c r="J776" s="49"/>
      <c r="K776" s="49"/>
      <c r="L776" s="49"/>
      <c r="M776" s="49"/>
      <c r="N776" s="49"/>
      <c r="O776" s="49"/>
      <c r="P776" s="49"/>
      <c r="Q776" s="49"/>
      <c r="R776" s="49"/>
      <c r="S776" s="49"/>
      <c r="T776" s="49"/>
      <c r="U776" s="49"/>
      <c r="V776" s="49"/>
      <c r="W776" s="49"/>
      <c r="X776" s="49"/>
      <c r="Y776" s="49"/>
      <c r="Z776" s="49"/>
    </row>
    <row r="777" spans="1:26" ht="14.25" customHeight="1">
      <c r="A777" s="49"/>
      <c r="B777" s="49"/>
      <c r="C777" s="202"/>
      <c r="D777" s="202"/>
      <c r="E777" s="202"/>
      <c r="F777" s="49"/>
      <c r="G777" s="49"/>
      <c r="H777" s="49"/>
      <c r="I777" s="49"/>
      <c r="J777" s="49"/>
      <c r="K777" s="49"/>
      <c r="L777" s="49"/>
      <c r="M777" s="49"/>
      <c r="N777" s="49"/>
      <c r="O777" s="49"/>
      <c r="P777" s="49"/>
      <c r="Q777" s="49"/>
      <c r="R777" s="49"/>
      <c r="S777" s="49"/>
      <c r="T777" s="49"/>
      <c r="U777" s="49"/>
      <c r="V777" s="49"/>
      <c r="W777" s="49"/>
      <c r="X777" s="49"/>
      <c r="Y777" s="49"/>
      <c r="Z777" s="49"/>
    </row>
    <row r="778" spans="1:26" ht="14.25" customHeight="1">
      <c r="A778" s="49"/>
      <c r="B778" s="49"/>
      <c r="C778" s="202"/>
      <c r="D778" s="202"/>
      <c r="E778" s="202"/>
      <c r="F778" s="49"/>
      <c r="G778" s="49"/>
      <c r="H778" s="49"/>
      <c r="I778" s="49"/>
      <c r="J778" s="49"/>
      <c r="K778" s="49"/>
      <c r="L778" s="49"/>
      <c r="M778" s="49"/>
      <c r="N778" s="49"/>
      <c r="O778" s="49"/>
      <c r="P778" s="49"/>
      <c r="Q778" s="49"/>
      <c r="R778" s="49"/>
      <c r="S778" s="49"/>
      <c r="T778" s="49"/>
      <c r="U778" s="49"/>
      <c r="V778" s="49"/>
      <c r="W778" s="49"/>
      <c r="X778" s="49"/>
      <c r="Y778" s="49"/>
      <c r="Z778" s="49"/>
    </row>
    <row r="779" spans="1:26" ht="14.25" customHeight="1">
      <c r="A779" s="49"/>
      <c r="B779" s="49"/>
      <c r="C779" s="202"/>
      <c r="D779" s="202"/>
      <c r="E779" s="202"/>
      <c r="F779" s="49"/>
      <c r="G779" s="49"/>
      <c r="H779" s="49"/>
      <c r="I779" s="49"/>
      <c r="J779" s="49"/>
      <c r="K779" s="49"/>
      <c r="L779" s="49"/>
      <c r="M779" s="49"/>
      <c r="N779" s="49"/>
      <c r="O779" s="49"/>
      <c r="P779" s="49"/>
      <c r="Q779" s="49"/>
      <c r="R779" s="49"/>
      <c r="S779" s="49"/>
      <c r="T779" s="49"/>
      <c r="U779" s="49"/>
      <c r="V779" s="49"/>
      <c r="W779" s="49"/>
      <c r="X779" s="49"/>
      <c r="Y779" s="49"/>
      <c r="Z779" s="49"/>
    </row>
    <row r="780" spans="1:26" ht="14.25" customHeight="1">
      <c r="A780" s="49"/>
      <c r="B780" s="49"/>
      <c r="C780" s="202"/>
      <c r="D780" s="202"/>
      <c r="E780" s="202"/>
      <c r="F780" s="49"/>
      <c r="G780" s="49"/>
      <c r="H780" s="49"/>
      <c r="I780" s="49"/>
      <c r="J780" s="49"/>
      <c r="K780" s="49"/>
      <c r="L780" s="49"/>
      <c r="M780" s="49"/>
      <c r="N780" s="49"/>
      <c r="O780" s="49"/>
      <c r="P780" s="49"/>
      <c r="Q780" s="49"/>
      <c r="R780" s="49"/>
      <c r="S780" s="49"/>
      <c r="T780" s="49"/>
      <c r="U780" s="49"/>
      <c r="V780" s="49"/>
      <c r="W780" s="49"/>
      <c r="X780" s="49"/>
      <c r="Y780" s="49"/>
      <c r="Z780" s="49"/>
    </row>
    <row r="781" spans="1:26" ht="14.25" customHeight="1">
      <c r="A781" s="49"/>
      <c r="B781" s="49"/>
      <c r="C781" s="202"/>
      <c r="D781" s="202"/>
      <c r="E781" s="202"/>
      <c r="F781" s="49"/>
      <c r="G781" s="49"/>
      <c r="H781" s="49"/>
      <c r="I781" s="49"/>
      <c r="J781" s="49"/>
      <c r="K781" s="49"/>
      <c r="L781" s="49"/>
      <c r="M781" s="49"/>
      <c r="N781" s="49"/>
      <c r="O781" s="49"/>
      <c r="P781" s="49"/>
      <c r="Q781" s="49"/>
      <c r="R781" s="49"/>
      <c r="S781" s="49"/>
      <c r="T781" s="49"/>
      <c r="U781" s="49"/>
      <c r="V781" s="49"/>
      <c r="W781" s="49"/>
      <c r="X781" s="49"/>
      <c r="Y781" s="49"/>
      <c r="Z781" s="49"/>
    </row>
    <row r="782" spans="1:26" ht="14.25" customHeight="1">
      <c r="A782" s="49"/>
      <c r="B782" s="49"/>
      <c r="C782" s="202"/>
      <c r="D782" s="202"/>
      <c r="E782" s="202"/>
      <c r="F782" s="49"/>
      <c r="G782" s="49"/>
      <c r="H782" s="49"/>
      <c r="I782" s="49"/>
      <c r="J782" s="49"/>
      <c r="K782" s="49"/>
      <c r="L782" s="49"/>
      <c r="M782" s="49"/>
      <c r="N782" s="49"/>
      <c r="O782" s="49"/>
      <c r="P782" s="49"/>
      <c r="Q782" s="49"/>
      <c r="R782" s="49"/>
      <c r="S782" s="49"/>
      <c r="T782" s="49"/>
      <c r="U782" s="49"/>
      <c r="V782" s="49"/>
      <c r="W782" s="49"/>
      <c r="X782" s="49"/>
      <c r="Y782" s="49"/>
      <c r="Z782" s="49"/>
    </row>
    <row r="783" spans="1:26" ht="14.25" customHeight="1">
      <c r="A783" s="49"/>
      <c r="B783" s="49"/>
      <c r="C783" s="202"/>
      <c r="D783" s="202"/>
      <c r="E783" s="202"/>
      <c r="F783" s="49"/>
      <c r="G783" s="49"/>
      <c r="H783" s="49"/>
      <c r="I783" s="49"/>
      <c r="J783" s="49"/>
      <c r="K783" s="49"/>
      <c r="L783" s="49"/>
      <c r="M783" s="49"/>
      <c r="N783" s="49"/>
      <c r="O783" s="49"/>
      <c r="P783" s="49"/>
      <c r="Q783" s="49"/>
      <c r="R783" s="49"/>
      <c r="S783" s="49"/>
      <c r="T783" s="49"/>
      <c r="U783" s="49"/>
      <c r="V783" s="49"/>
      <c r="W783" s="49"/>
      <c r="X783" s="49"/>
      <c r="Y783" s="49"/>
      <c r="Z783" s="49"/>
    </row>
    <row r="784" spans="1:26" ht="14.25" customHeight="1">
      <c r="A784" s="49"/>
      <c r="B784" s="49"/>
      <c r="C784" s="202"/>
      <c r="D784" s="202"/>
      <c r="E784" s="202"/>
      <c r="F784" s="49"/>
      <c r="G784" s="49"/>
      <c r="H784" s="49"/>
      <c r="I784" s="49"/>
      <c r="J784" s="49"/>
      <c r="K784" s="49"/>
      <c r="L784" s="49"/>
      <c r="M784" s="49"/>
      <c r="N784" s="49"/>
      <c r="O784" s="49"/>
      <c r="P784" s="49"/>
      <c r="Q784" s="49"/>
      <c r="R784" s="49"/>
      <c r="S784" s="49"/>
      <c r="T784" s="49"/>
      <c r="U784" s="49"/>
      <c r="V784" s="49"/>
      <c r="W784" s="49"/>
      <c r="X784" s="49"/>
      <c r="Y784" s="49"/>
      <c r="Z784" s="49"/>
    </row>
    <row r="785" spans="1:26" ht="14.25" customHeight="1">
      <c r="A785" s="49"/>
      <c r="B785" s="49"/>
      <c r="C785" s="202"/>
      <c r="D785" s="202"/>
      <c r="E785" s="202"/>
      <c r="F785" s="49"/>
      <c r="G785" s="49"/>
      <c r="H785" s="49"/>
      <c r="I785" s="49"/>
      <c r="J785" s="49"/>
      <c r="K785" s="49"/>
      <c r="L785" s="49"/>
      <c r="M785" s="49"/>
      <c r="N785" s="49"/>
      <c r="O785" s="49"/>
      <c r="P785" s="49"/>
      <c r="Q785" s="49"/>
      <c r="R785" s="49"/>
      <c r="S785" s="49"/>
      <c r="T785" s="49"/>
      <c r="U785" s="49"/>
      <c r="V785" s="49"/>
      <c r="W785" s="49"/>
      <c r="X785" s="49"/>
      <c r="Y785" s="49"/>
      <c r="Z785" s="49"/>
    </row>
    <row r="786" spans="1:26" ht="14.25" customHeight="1">
      <c r="A786" s="49"/>
      <c r="B786" s="49"/>
      <c r="C786" s="202"/>
      <c r="D786" s="202"/>
      <c r="E786" s="202"/>
      <c r="F786" s="49"/>
      <c r="G786" s="49"/>
      <c r="H786" s="49"/>
      <c r="I786" s="49"/>
      <c r="J786" s="49"/>
      <c r="K786" s="49"/>
      <c r="L786" s="49"/>
      <c r="M786" s="49"/>
      <c r="N786" s="49"/>
      <c r="O786" s="49"/>
      <c r="P786" s="49"/>
      <c r="Q786" s="49"/>
      <c r="R786" s="49"/>
      <c r="S786" s="49"/>
      <c r="T786" s="49"/>
      <c r="U786" s="49"/>
      <c r="V786" s="49"/>
      <c r="W786" s="49"/>
      <c r="X786" s="49"/>
      <c r="Y786" s="49"/>
      <c r="Z786" s="49"/>
    </row>
    <row r="787" spans="1:26" ht="14.25" customHeight="1">
      <c r="A787" s="49"/>
      <c r="B787" s="49"/>
      <c r="C787" s="202"/>
      <c r="D787" s="202"/>
      <c r="E787" s="202"/>
      <c r="F787" s="49"/>
      <c r="G787" s="49"/>
      <c r="H787" s="49"/>
      <c r="I787" s="49"/>
      <c r="J787" s="49"/>
      <c r="K787" s="49"/>
      <c r="L787" s="49"/>
      <c r="M787" s="49"/>
      <c r="N787" s="49"/>
      <c r="O787" s="49"/>
      <c r="P787" s="49"/>
      <c r="Q787" s="49"/>
      <c r="R787" s="49"/>
      <c r="S787" s="49"/>
      <c r="T787" s="49"/>
      <c r="U787" s="49"/>
      <c r="V787" s="49"/>
      <c r="W787" s="49"/>
      <c r="X787" s="49"/>
      <c r="Y787" s="49"/>
      <c r="Z787" s="49"/>
    </row>
    <row r="788" spans="1:26" ht="14.25" customHeight="1">
      <c r="A788" s="49"/>
      <c r="B788" s="49"/>
      <c r="C788" s="202"/>
      <c r="D788" s="202"/>
      <c r="E788" s="202"/>
      <c r="F788" s="49"/>
      <c r="G788" s="49"/>
      <c r="H788" s="49"/>
      <c r="I788" s="49"/>
      <c r="J788" s="49"/>
      <c r="K788" s="49"/>
      <c r="L788" s="49"/>
      <c r="M788" s="49"/>
      <c r="N788" s="49"/>
      <c r="O788" s="49"/>
      <c r="P788" s="49"/>
      <c r="Q788" s="49"/>
      <c r="R788" s="49"/>
      <c r="S788" s="49"/>
      <c r="T788" s="49"/>
      <c r="U788" s="49"/>
      <c r="V788" s="49"/>
      <c r="W788" s="49"/>
      <c r="X788" s="49"/>
      <c r="Y788" s="49"/>
      <c r="Z788" s="49"/>
    </row>
    <row r="789" spans="1:26" ht="14.25" customHeight="1">
      <c r="A789" s="49"/>
      <c r="B789" s="49"/>
      <c r="C789" s="202"/>
      <c r="D789" s="202"/>
      <c r="E789" s="202"/>
      <c r="F789" s="49"/>
      <c r="G789" s="49"/>
      <c r="H789" s="49"/>
      <c r="I789" s="49"/>
      <c r="J789" s="49"/>
      <c r="K789" s="49"/>
      <c r="L789" s="49"/>
      <c r="M789" s="49"/>
      <c r="N789" s="49"/>
      <c r="O789" s="49"/>
      <c r="P789" s="49"/>
      <c r="Q789" s="49"/>
      <c r="R789" s="49"/>
      <c r="S789" s="49"/>
      <c r="T789" s="49"/>
      <c r="U789" s="49"/>
      <c r="V789" s="49"/>
      <c r="W789" s="49"/>
      <c r="X789" s="49"/>
      <c r="Y789" s="49"/>
      <c r="Z789" s="49"/>
    </row>
    <row r="790" spans="1:26" ht="14.25" customHeight="1">
      <c r="A790" s="49"/>
      <c r="B790" s="49"/>
      <c r="C790" s="202"/>
      <c r="D790" s="202"/>
      <c r="E790" s="202"/>
      <c r="F790" s="49"/>
      <c r="G790" s="49"/>
      <c r="H790" s="49"/>
      <c r="I790" s="49"/>
      <c r="J790" s="49"/>
      <c r="K790" s="49"/>
      <c r="L790" s="49"/>
      <c r="M790" s="49"/>
      <c r="N790" s="49"/>
      <c r="O790" s="49"/>
      <c r="P790" s="49"/>
      <c r="Q790" s="49"/>
      <c r="R790" s="49"/>
      <c r="S790" s="49"/>
      <c r="T790" s="49"/>
      <c r="U790" s="49"/>
      <c r="V790" s="49"/>
      <c r="W790" s="49"/>
      <c r="X790" s="49"/>
      <c r="Y790" s="49"/>
      <c r="Z790" s="49"/>
    </row>
    <row r="791" spans="1:26" ht="14.25" customHeight="1">
      <c r="A791" s="49"/>
      <c r="B791" s="49"/>
      <c r="C791" s="202"/>
      <c r="D791" s="202"/>
      <c r="E791" s="202"/>
      <c r="F791" s="49"/>
      <c r="G791" s="49"/>
      <c r="H791" s="49"/>
      <c r="I791" s="49"/>
      <c r="J791" s="49"/>
      <c r="K791" s="49"/>
      <c r="L791" s="49"/>
      <c r="M791" s="49"/>
      <c r="N791" s="49"/>
      <c r="O791" s="49"/>
      <c r="P791" s="49"/>
      <c r="Q791" s="49"/>
      <c r="R791" s="49"/>
      <c r="S791" s="49"/>
      <c r="T791" s="49"/>
      <c r="U791" s="49"/>
      <c r="V791" s="49"/>
      <c r="W791" s="49"/>
      <c r="X791" s="49"/>
      <c r="Y791" s="49"/>
      <c r="Z791" s="49"/>
    </row>
    <row r="792" spans="1:26" ht="14.25" customHeight="1">
      <c r="A792" s="49"/>
      <c r="B792" s="49"/>
      <c r="C792" s="202"/>
      <c r="D792" s="202"/>
      <c r="E792" s="202"/>
      <c r="F792" s="49"/>
      <c r="G792" s="49"/>
      <c r="H792" s="49"/>
      <c r="I792" s="49"/>
      <c r="J792" s="49"/>
      <c r="K792" s="49"/>
      <c r="L792" s="49"/>
      <c r="M792" s="49"/>
      <c r="N792" s="49"/>
      <c r="O792" s="49"/>
      <c r="P792" s="49"/>
      <c r="Q792" s="49"/>
      <c r="R792" s="49"/>
      <c r="S792" s="49"/>
      <c r="T792" s="49"/>
      <c r="U792" s="49"/>
      <c r="V792" s="49"/>
      <c r="W792" s="49"/>
      <c r="X792" s="49"/>
      <c r="Y792" s="49"/>
      <c r="Z792" s="49"/>
    </row>
    <row r="793" spans="1:26" ht="14.25" customHeight="1">
      <c r="A793" s="49"/>
      <c r="B793" s="49"/>
      <c r="C793" s="202"/>
      <c r="D793" s="202"/>
      <c r="E793" s="202"/>
      <c r="F793" s="49"/>
      <c r="G793" s="49"/>
      <c r="H793" s="49"/>
      <c r="I793" s="49"/>
      <c r="J793" s="49"/>
      <c r="K793" s="49"/>
      <c r="L793" s="49"/>
      <c r="M793" s="49"/>
      <c r="N793" s="49"/>
      <c r="O793" s="49"/>
      <c r="P793" s="49"/>
      <c r="Q793" s="49"/>
      <c r="R793" s="49"/>
      <c r="S793" s="49"/>
      <c r="T793" s="49"/>
      <c r="U793" s="49"/>
      <c r="V793" s="49"/>
      <c r="W793" s="49"/>
      <c r="X793" s="49"/>
      <c r="Y793" s="49"/>
      <c r="Z793" s="49"/>
    </row>
    <row r="794" spans="1:26" ht="14.25" customHeight="1">
      <c r="A794" s="49"/>
      <c r="B794" s="49"/>
      <c r="C794" s="202"/>
      <c r="D794" s="202"/>
      <c r="E794" s="202"/>
      <c r="F794" s="49"/>
      <c r="G794" s="49"/>
      <c r="H794" s="49"/>
      <c r="I794" s="49"/>
      <c r="J794" s="49"/>
      <c r="K794" s="49"/>
      <c r="L794" s="49"/>
      <c r="M794" s="49"/>
      <c r="N794" s="49"/>
      <c r="O794" s="49"/>
      <c r="P794" s="49"/>
      <c r="Q794" s="49"/>
      <c r="R794" s="49"/>
      <c r="S794" s="49"/>
      <c r="T794" s="49"/>
      <c r="U794" s="49"/>
      <c r="V794" s="49"/>
      <c r="W794" s="49"/>
      <c r="X794" s="49"/>
      <c r="Y794" s="49"/>
      <c r="Z794" s="49"/>
    </row>
    <row r="795" spans="1:26" ht="14.25" customHeight="1">
      <c r="A795" s="49"/>
      <c r="B795" s="49"/>
      <c r="C795" s="202"/>
      <c r="D795" s="202"/>
      <c r="E795" s="202"/>
      <c r="F795" s="49"/>
      <c r="G795" s="49"/>
      <c r="H795" s="49"/>
      <c r="I795" s="49"/>
      <c r="J795" s="49"/>
      <c r="K795" s="49"/>
      <c r="L795" s="49"/>
      <c r="M795" s="49"/>
      <c r="N795" s="49"/>
      <c r="O795" s="49"/>
      <c r="P795" s="49"/>
      <c r="Q795" s="49"/>
      <c r="R795" s="49"/>
      <c r="S795" s="49"/>
      <c r="T795" s="49"/>
      <c r="U795" s="49"/>
      <c r="V795" s="49"/>
      <c r="W795" s="49"/>
      <c r="X795" s="49"/>
      <c r="Y795" s="49"/>
      <c r="Z795" s="49"/>
    </row>
    <row r="796" spans="1:26" ht="14.25" customHeight="1">
      <c r="A796" s="49"/>
      <c r="B796" s="49"/>
      <c r="C796" s="202"/>
      <c r="D796" s="202"/>
      <c r="E796" s="202"/>
      <c r="F796" s="49"/>
      <c r="G796" s="49"/>
      <c r="H796" s="49"/>
      <c r="I796" s="49"/>
      <c r="J796" s="49"/>
      <c r="K796" s="49"/>
      <c r="L796" s="49"/>
      <c r="M796" s="49"/>
      <c r="N796" s="49"/>
      <c r="O796" s="49"/>
      <c r="P796" s="49"/>
      <c r="Q796" s="49"/>
      <c r="R796" s="49"/>
      <c r="S796" s="49"/>
      <c r="T796" s="49"/>
      <c r="U796" s="49"/>
      <c r="V796" s="49"/>
      <c r="W796" s="49"/>
      <c r="X796" s="49"/>
      <c r="Y796" s="49"/>
      <c r="Z796" s="49"/>
    </row>
    <row r="797" spans="1:26" ht="14.25" customHeight="1">
      <c r="A797" s="49"/>
      <c r="B797" s="49"/>
      <c r="C797" s="202"/>
      <c r="D797" s="202"/>
      <c r="E797" s="202"/>
      <c r="F797" s="49"/>
      <c r="G797" s="49"/>
      <c r="H797" s="49"/>
      <c r="I797" s="49"/>
      <c r="J797" s="49"/>
      <c r="K797" s="49"/>
      <c r="L797" s="49"/>
      <c r="M797" s="49"/>
      <c r="N797" s="49"/>
      <c r="O797" s="49"/>
      <c r="P797" s="49"/>
      <c r="Q797" s="49"/>
      <c r="R797" s="49"/>
      <c r="S797" s="49"/>
      <c r="T797" s="49"/>
      <c r="U797" s="49"/>
      <c r="V797" s="49"/>
      <c r="W797" s="49"/>
      <c r="X797" s="49"/>
      <c r="Y797" s="49"/>
      <c r="Z797" s="49"/>
    </row>
    <row r="798" spans="1:26" ht="14.25" customHeight="1">
      <c r="A798" s="49"/>
      <c r="B798" s="49"/>
      <c r="C798" s="202"/>
      <c r="D798" s="202"/>
      <c r="E798" s="202"/>
      <c r="F798" s="49"/>
      <c r="G798" s="49"/>
      <c r="H798" s="49"/>
      <c r="I798" s="49"/>
      <c r="J798" s="49"/>
      <c r="K798" s="49"/>
      <c r="L798" s="49"/>
      <c r="M798" s="49"/>
      <c r="N798" s="49"/>
      <c r="O798" s="49"/>
      <c r="P798" s="49"/>
      <c r="Q798" s="49"/>
      <c r="R798" s="49"/>
      <c r="S798" s="49"/>
      <c r="T798" s="49"/>
      <c r="U798" s="49"/>
      <c r="V798" s="49"/>
      <c r="W798" s="49"/>
      <c r="X798" s="49"/>
      <c r="Y798" s="49"/>
      <c r="Z798" s="49"/>
    </row>
    <row r="799" spans="1:26" ht="14.25" customHeight="1">
      <c r="A799" s="49"/>
      <c r="B799" s="49"/>
      <c r="C799" s="202"/>
      <c r="D799" s="202"/>
      <c r="E799" s="202"/>
      <c r="F799" s="49"/>
      <c r="G799" s="49"/>
      <c r="H799" s="49"/>
      <c r="I799" s="49"/>
      <c r="J799" s="49"/>
      <c r="K799" s="49"/>
      <c r="L799" s="49"/>
      <c r="M799" s="49"/>
      <c r="N799" s="49"/>
      <c r="O799" s="49"/>
      <c r="P799" s="49"/>
      <c r="Q799" s="49"/>
      <c r="R799" s="49"/>
      <c r="S799" s="49"/>
      <c r="T799" s="49"/>
      <c r="U799" s="49"/>
      <c r="V799" s="49"/>
      <c r="W799" s="49"/>
      <c r="X799" s="49"/>
      <c r="Y799" s="49"/>
      <c r="Z799" s="49"/>
    </row>
    <row r="800" spans="1:26" ht="14.25" customHeight="1">
      <c r="A800" s="49"/>
      <c r="B800" s="49"/>
      <c r="C800" s="202"/>
      <c r="D800" s="202"/>
      <c r="E800" s="202"/>
      <c r="F800" s="49"/>
      <c r="G800" s="49"/>
      <c r="H800" s="49"/>
      <c r="I800" s="49"/>
      <c r="J800" s="49"/>
      <c r="K800" s="49"/>
      <c r="L800" s="49"/>
      <c r="M800" s="49"/>
      <c r="N800" s="49"/>
      <c r="O800" s="49"/>
      <c r="P800" s="49"/>
      <c r="Q800" s="49"/>
      <c r="R800" s="49"/>
      <c r="S800" s="49"/>
      <c r="T800" s="49"/>
      <c r="U800" s="49"/>
      <c r="V800" s="49"/>
      <c r="W800" s="49"/>
      <c r="X800" s="49"/>
      <c r="Y800" s="49"/>
      <c r="Z800" s="49"/>
    </row>
    <row r="801" spans="1:26" ht="14.25" customHeight="1">
      <c r="A801" s="49"/>
      <c r="B801" s="49"/>
      <c r="C801" s="202"/>
      <c r="D801" s="202"/>
      <c r="E801" s="202"/>
      <c r="F801" s="49"/>
      <c r="G801" s="49"/>
      <c r="H801" s="49"/>
      <c r="I801" s="49"/>
      <c r="J801" s="49"/>
      <c r="K801" s="49"/>
      <c r="L801" s="49"/>
      <c r="M801" s="49"/>
      <c r="N801" s="49"/>
      <c r="O801" s="49"/>
      <c r="P801" s="49"/>
      <c r="Q801" s="49"/>
      <c r="R801" s="49"/>
      <c r="S801" s="49"/>
      <c r="T801" s="49"/>
      <c r="U801" s="49"/>
      <c r="V801" s="49"/>
      <c r="W801" s="49"/>
      <c r="X801" s="49"/>
      <c r="Y801" s="49"/>
      <c r="Z801" s="49"/>
    </row>
    <row r="802" spans="1:26" ht="14.25" customHeight="1">
      <c r="A802" s="49"/>
      <c r="B802" s="49"/>
      <c r="C802" s="202"/>
      <c r="D802" s="202"/>
      <c r="E802" s="202"/>
      <c r="F802" s="49"/>
      <c r="G802" s="49"/>
      <c r="H802" s="49"/>
      <c r="I802" s="49"/>
      <c r="J802" s="49"/>
      <c r="K802" s="49"/>
      <c r="L802" s="49"/>
      <c r="M802" s="49"/>
      <c r="N802" s="49"/>
      <c r="O802" s="49"/>
      <c r="P802" s="49"/>
      <c r="Q802" s="49"/>
      <c r="R802" s="49"/>
      <c r="S802" s="49"/>
      <c r="T802" s="49"/>
      <c r="U802" s="49"/>
      <c r="V802" s="49"/>
      <c r="W802" s="49"/>
      <c r="X802" s="49"/>
      <c r="Y802" s="49"/>
      <c r="Z802" s="49"/>
    </row>
    <row r="803" spans="1:26" ht="14.25" customHeight="1">
      <c r="A803" s="49"/>
      <c r="B803" s="49"/>
      <c r="C803" s="202"/>
      <c r="D803" s="202"/>
      <c r="E803" s="202"/>
      <c r="F803" s="49"/>
      <c r="G803" s="49"/>
      <c r="H803" s="49"/>
      <c r="I803" s="49"/>
      <c r="J803" s="49"/>
      <c r="K803" s="49"/>
      <c r="L803" s="49"/>
      <c r="M803" s="49"/>
      <c r="N803" s="49"/>
      <c r="O803" s="49"/>
      <c r="P803" s="49"/>
      <c r="Q803" s="49"/>
      <c r="R803" s="49"/>
      <c r="S803" s="49"/>
      <c r="T803" s="49"/>
      <c r="U803" s="49"/>
      <c r="V803" s="49"/>
      <c r="W803" s="49"/>
      <c r="X803" s="49"/>
      <c r="Y803" s="49"/>
      <c r="Z803" s="49"/>
    </row>
    <row r="804" spans="1:26" ht="14.25" customHeight="1">
      <c r="A804" s="49"/>
      <c r="B804" s="49"/>
      <c r="C804" s="202"/>
      <c r="D804" s="202"/>
      <c r="E804" s="202"/>
      <c r="F804" s="49"/>
      <c r="G804" s="49"/>
      <c r="H804" s="49"/>
      <c r="I804" s="49"/>
      <c r="J804" s="49"/>
      <c r="K804" s="49"/>
      <c r="L804" s="49"/>
      <c r="M804" s="49"/>
      <c r="N804" s="49"/>
      <c r="O804" s="49"/>
      <c r="P804" s="49"/>
      <c r="Q804" s="49"/>
      <c r="R804" s="49"/>
      <c r="S804" s="49"/>
      <c r="T804" s="49"/>
      <c r="U804" s="49"/>
      <c r="V804" s="49"/>
      <c r="W804" s="49"/>
      <c r="X804" s="49"/>
      <c r="Y804" s="49"/>
      <c r="Z804" s="49"/>
    </row>
    <row r="805" spans="1:26" ht="14.25" customHeight="1">
      <c r="A805" s="49"/>
      <c r="B805" s="49"/>
      <c r="C805" s="202"/>
      <c r="D805" s="202"/>
      <c r="E805" s="202"/>
      <c r="F805" s="49"/>
      <c r="G805" s="49"/>
      <c r="H805" s="49"/>
      <c r="I805" s="49"/>
      <c r="J805" s="49"/>
      <c r="K805" s="49"/>
      <c r="L805" s="49"/>
      <c r="M805" s="49"/>
      <c r="N805" s="49"/>
      <c r="O805" s="49"/>
      <c r="P805" s="49"/>
      <c r="Q805" s="49"/>
      <c r="R805" s="49"/>
      <c r="S805" s="49"/>
      <c r="T805" s="49"/>
      <c r="U805" s="49"/>
      <c r="V805" s="49"/>
      <c r="W805" s="49"/>
      <c r="X805" s="49"/>
      <c r="Y805" s="49"/>
      <c r="Z805" s="49"/>
    </row>
    <row r="806" spans="1:26" ht="14.25" customHeight="1">
      <c r="A806" s="49"/>
      <c r="B806" s="49"/>
      <c r="C806" s="202"/>
      <c r="D806" s="202"/>
      <c r="E806" s="202"/>
      <c r="F806" s="49"/>
      <c r="G806" s="49"/>
      <c r="H806" s="49"/>
      <c r="I806" s="49"/>
      <c r="J806" s="49"/>
      <c r="K806" s="49"/>
      <c r="L806" s="49"/>
      <c r="M806" s="49"/>
      <c r="N806" s="49"/>
      <c r="O806" s="49"/>
      <c r="P806" s="49"/>
      <c r="Q806" s="49"/>
      <c r="R806" s="49"/>
      <c r="S806" s="49"/>
      <c r="T806" s="49"/>
      <c r="U806" s="49"/>
      <c r="V806" s="49"/>
      <c r="W806" s="49"/>
      <c r="X806" s="49"/>
      <c r="Y806" s="49"/>
      <c r="Z806" s="49"/>
    </row>
    <row r="807" spans="1:26" ht="14.25" customHeight="1">
      <c r="A807" s="49"/>
      <c r="B807" s="49"/>
      <c r="C807" s="202"/>
      <c r="D807" s="202"/>
      <c r="E807" s="202"/>
      <c r="F807" s="49"/>
      <c r="G807" s="49"/>
      <c r="H807" s="49"/>
      <c r="I807" s="49"/>
      <c r="J807" s="49"/>
      <c r="K807" s="49"/>
      <c r="L807" s="49"/>
      <c r="M807" s="49"/>
      <c r="N807" s="49"/>
      <c r="O807" s="49"/>
      <c r="P807" s="49"/>
      <c r="Q807" s="49"/>
      <c r="R807" s="49"/>
      <c r="S807" s="49"/>
      <c r="T807" s="49"/>
      <c r="U807" s="49"/>
      <c r="V807" s="49"/>
      <c r="W807" s="49"/>
      <c r="X807" s="49"/>
      <c r="Y807" s="49"/>
      <c r="Z807" s="49"/>
    </row>
    <row r="808" spans="1:26" ht="14.25" customHeight="1">
      <c r="A808" s="49"/>
      <c r="B808" s="49"/>
      <c r="C808" s="202"/>
      <c r="D808" s="202"/>
      <c r="E808" s="202"/>
      <c r="F808" s="49"/>
      <c r="G808" s="49"/>
      <c r="H808" s="49"/>
      <c r="I808" s="49"/>
      <c r="J808" s="49"/>
      <c r="K808" s="49"/>
      <c r="L808" s="49"/>
      <c r="M808" s="49"/>
      <c r="N808" s="49"/>
      <c r="O808" s="49"/>
      <c r="P808" s="49"/>
      <c r="Q808" s="49"/>
      <c r="R808" s="49"/>
      <c r="S808" s="49"/>
      <c r="T808" s="49"/>
      <c r="U808" s="49"/>
      <c r="V808" s="49"/>
      <c r="W808" s="49"/>
      <c r="X808" s="49"/>
      <c r="Y808" s="49"/>
      <c r="Z808" s="49"/>
    </row>
    <row r="809" spans="1:26" ht="14.25" customHeight="1">
      <c r="A809" s="49"/>
      <c r="B809" s="49"/>
      <c r="C809" s="202"/>
      <c r="D809" s="202"/>
      <c r="E809" s="202"/>
      <c r="F809" s="49"/>
      <c r="G809" s="49"/>
      <c r="H809" s="49"/>
      <c r="I809" s="49"/>
      <c r="J809" s="49"/>
      <c r="K809" s="49"/>
      <c r="L809" s="49"/>
      <c r="M809" s="49"/>
      <c r="N809" s="49"/>
      <c r="O809" s="49"/>
      <c r="P809" s="49"/>
      <c r="Q809" s="49"/>
      <c r="R809" s="49"/>
      <c r="S809" s="49"/>
      <c r="T809" s="49"/>
      <c r="U809" s="49"/>
      <c r="V809" s="49"/>
      <c r="W809" s="49"/>
      <c r="X809" s="49"/>
      <c r="Y809" s="49"/>
      <c r="Z809" s="49"/>
    </row>
    <row r="810" spans="1:26" ht="14.25" customHeight="1">
      <c r="A810" s="49"/>
      <c r="B810" s="49"/>
      <c r="C810" s="202"/>
      <c r="D810" s="202"/>
      <c r="E810" s="202"/>
      <c r="F810" s="49"/>
      <c r="G810" s="49"/>
      <c r="H810" s="49"/>
      <c r="I810" s="49"/>
      <c r="J810" s="49"/>
      <c r="K810" s="49"/>
      <c r="L810" s="49"/>
      <c r="M810" s="49"/>
      <c r="N810" s="49"/>
      <c r="O810" s="49"/>
      <c r="P810" s="49"/>
      <c r="Q810" s="49"/>
      <c r="R810" s="49"/>
      <c r="S810" s="49"/>
      <c r="T810" s="49"/>
      <c r="U810" s="49"/>
      <c r="V810" s="49"/>
      <c r="W810" s="49"/>
      <c r="X810" s="49"/>
      <c r="Y810" s="49"/>
      <c r="Z810" s="49"/>
    </row>
    <row r="811" spans="1:26" ht="14.25" customHeight="1">
      <c r="A811" s="49"/>
      <c r="B811" s="49"/>
      <c r="C811" s="202"/>
      <c r="D811" s="202"/>
      <c r="E811" s="202"/>
      <c r="F811" s="49"/>
      <c r="G811" s="49"/>
      <c r="H811" s="49"/>
      <c r="I811" s="49"/>
      <c r="J811" s="49"/>
      <c r="K811" s="49"/>
      <c r="L811" s="49"/>
      <c r="M811" s="49"/>
      <c r="N811" s="49"/>
      <c r="O811" s="49"/>
      <c r="P811" s="49"/>
      <c r="Q811" s="49"/>
      <c r="R811" s="49"/>
      <c r="S811" s="49"/>
      <c r="T811" s="49"/>
      <c r="U811" s="49"/>
      <c r="V811" s="49"/>
      <c r="W811" s="49"/>
      <c r="X811" s="49"/>
      <c r="Y811" s="49"/>
      <c r="Z811" s="49"/>
    </row>
    <row r="812" spans="1:26" ht="14.25" customHeight="1">
      <c r="A812" s="49"/>
      <c r="B812" s="49"/>
      <c r="C812" s="202"/>
      <c r="D812" s="202"/>
      <c r="E812" s="202"/>
      <c r="F812" s="49"/>
      <c r="G812" s="49"/>
      <c r="H812" s="49"/>
      <c r="I812" s="49"/>
      <c r="J812" s="49"/>
      <c r="K812" s="49"/>
      <c r="L812" s="49"/>
      <c r="M812" s="49"/>
      <c r="N812" s="49"/>
      <c r="O812" s="49"/>
      <c r="P812" s="49"/>
      <c r="Q812" s="49"/>
      <c r="R812" s="49"/>
      <c r="S812" s="49"/>
      <c r="T812" s="49"/>
      <c r="U812" s="49"/>
      <c r="V812" s="49"/>
      <c r="W812" s="49"/>
      <c r="X812" s="49"/>
      <c r="Y812" s="49"/>
      <c r="Z812" s="49"/>
    </row>
    <row r="813" spans="1:26" ht="14.25" customHeight="1">
      <c r="A813" s="49"/>
      <c r="B813" s="49"/>
      <c r="C813" s="202"/>
      <c r="D813" s="202"/>
      <c r="E813" s="202"/>
      <c r="F813" s="49"/>
      <c r="G813" s="49"/>
      <c r="H813" s="49"/>
      <c r="I813" s="49"/>
      <c r="J813" s="49"/>
      <c r="K813" s="49"/>
      <c r="L813" s="49"/>
      <c r="M813" s="49"/>
      <c r="N813" s="49"/>
      <c r="O813" s="49"/>
      <c r="P813" s="49"/>
      <c r="Q813" s="49"/>
      <c r="R813" s="49"/>
      <c r="S813" s="49"/>
      <c r="T813" s="49"/>
      <c r="U813" s="49"/>
      <c r="V813" s="49"/>
      <c r="W813" s="49"/>
      <c r="X813" s="49"/>
      <c r="Y813" s="49"/>
      <c r="Z813" s="49"/>
    </row>
    <row r="814" spans="1:26" ht="14.25" customHeight="1">
      <c r="A814" s="49"/>
      <c r="B814" s="49"/>
      <c r="C814" s="202"/>
      <c r="D814" s="202"/>
      <c r="E814" s="202"/>
      <c r="F814" s="49"/>
      <c r="G814" s="49"/>
      <c r="H814" s="49"/>
      <c r="I814" s="49"/>
      <c r="J814" s="49"/>
      <c r="K814" s="49"/>
      <c r="L814" s="49"/>
      <c r="M814" s="49"/>
      <c r="N814" s="49"/>
      <c r="O814" s="49"/>
      <c r="P814" s="49"/>
      <c r="Q814" s="49"/>
      <c r="R814" s="49"/>
      <c r="S814" s="49"/>
      <c r="T814" s="49"/>
      <c r="U814" s="49"/>
      <c r="V814" s="49"/>
      <c r="W814" s="49"/>
      <c r="X814" s="49"/>
      <c r="Y814" s="49"/>
      <c r="Z814" s="49"/>
    </row>
    <row r="815" spans="1:26" ht="14.25" customHeight="1">
      <c r="A815" s="49"/>
      <c r="B815" s="49"/>
      <c r="C815" s="202"/>
      <c r="D815" s="202"/>
      <c r="E815" s="202"/>
      <c r="F815" s="49"/>
      <c r="G815" s="49"/>
      <c r="H815" s="49"/>
      <c r="I815" s="49"/>
      <c r="J815" s="49"/>
      <c r="K815" s="49"/>
      <c r="L815" s="49"/>
      <c r="M815" s="49"/>
      <c r="N815" s="49"/>
      <c r="O815" s="49"/>
      <c r="P815" s="49"/>
      <c r="Q815" s="49"/>
      <c r="R815" s="49"/>
      <c r="S815" s="49"/>
      <c r="T815" s="49"/>
      <c r="U815" s="49"/>
      <c r="V815" s="49"/>
      <c r="W815" s="49"/>
      <c r="X815" s="49"/>
      <c r="Y815" s="49"/>
      <c r="Z815" s="49"/>
    </row>
    <row r="816" spans="1:26" ht="14.25" customHeight="1">
      <c r="A816" s="49"/>
      <c r="B816" s="49"/>
      <c r="C816" s="202"/>
      <c r="D816" s="202"/>
      <c r="E816" s="202"/>
      <c r="F816" s="49"/>
      <c r="G816" s="49"/>
      <c r="H816" s="49"/>
      <c r="I816" s="49"/>
      <c r="J816" s="49"/>
      <c r="K816" s="49"/>
      <c r="L816" s="49"/>
      <c r="M816" s="49"/>
      <c r="N816" s="49"/>
      <c r="O816" s="49"/>
      <c r="P816" s="49"/>
      <c r="Q816" s="49"/>
      <c r="R816" s="49"/>
      <c r="S816" s="49"/>
      <c r="T816" s="49"/>
      <c r="U816" s="49"/>
      <c r="V816" s="49"/>
      <c r="W816" s="49"/>
      <c r="X816" s="49"/>
      <c r="Y816" s="49"/>
      <c r="Z816" s="49"/>
    </row>
    <row r="817" spans="1:26" ht="14.25" customHeight="1">
      <c r="A817" s="49"/>
      <c r="B817" s="49"/>
      <c r="C817" s="202"/>
      <c r="D817" s="202"/>
      <c r="E817" s="202"/>
      <c r="F817" s="49"/>
      <c r="G817" s="49"/>
      <c r="H817" s="49"/>
      <c r="I817" s="49"/>
      <c r="J817" s="49"/>
      <c r="K817" s="49"/>
      <c r="L817" s="49"/>
      <c r="M817" s="49"/>
      <c r="N817" s="49"/>
      <c r="O817" s="49"/>
      <c r="P817" s="49"/>
      <c r="Q817" s="49"/>
      <c r="R817" s="49"/>
      <c r="S817" s="49"/>
      <c r="T817" s="49"/>
      <c r="U817" s="49"/>
      <c r="V817" s="49"/>
      <c r="W817" s="49"/>
      <c r="X817" s="49"/>
      <c r="Y817" s="49"/>
      <c r="Z817" s="49"/>
    </row>
    <row r="818" spans="1:26" ht="14.25" customHeight="1">
      <c r="A818" s="49"/>
      <c r="B818" s="49"/>
      <c r="C818" s="202"/>
      <c r="D818" s="202"/>
      <c r="E818" s="202"/>
      <c r="F818" s="49"/>
      <c r="G818" s="49"/>
      <c r="H818" s="49"/>
      <c r="I818" s="49"/>
      <c r="J818" s="49"/>
      <c r="K818" s="49"/>
      <c r="L818" s="49"/>
      <c r="M818" s="49"/>
      <c r="N818" s="49"/>
      <c r="O818" s="49"/>
      <c r="P818" s="49"/>
      <c r="Q818" s="49"/>
      <c r="R818" s="49"/>
      <c r="S818" s="49"/>
      <c r="T818" s="49"/>
      <c r="U818" s="49"/>
      <c r="V818" s="49"/>
      <c r="W818" s="49"/>
      <c r="X818" s="49"/>
      <c r="Y818" s="49"/>
      <c r="Z818" s="49"/>
    </row>
    <row r="819" spans="1:26" ht="14.25" customHeight="1">
      <c r="A819" s="49"/>
      <c r="B819" s="49"/>
      <c r="C819" s="202"/>
      <c r="D819" s="202"/>
      <c r="E819" s="202"/>
      <c r="F819" s="49"/>
      <c r="G819" s="49"/>
      <c r="H819" s="49"/>
      <c r="I819" s="49"/>
      <c r="J819" s="49"/>
      <c r="K819" s="49"/>
      <c r="L819" s="49"/>
      <c r="M819" s="49"/>
      <c r="N819" s="49"/>
      <c r="O819" s="49"/>
      <c r="P819" s="49"/>
      <c r="Q819" s="49"/>
      <c r="R819" s="49"/>
      <c r="S819" s="49"/>
      <c r="T819" s="49"/>
      <c r="U819" s="49"/>
      <c r="V819" s="49"/>
      <c r="W819" s="49"/>
      <c r="X819" s="49"/>
      <c r="Y819" s="49"/>
      <c r="Z819" s="49"/>
    </row>
    <row r="820" spans="1:26" ht="14.25" customHeight="1">
      <c r="A820" s="49"/>
      <c r="B820" s="49"/>
      <c r="C820" s="202"/>
      <c r="D820" s="202"/>
      <c r="E820" s="202"/>
      <c r="F820" s="49"/>
      <c r="G820" s="49"/>
      <c r="H820" s="49"/>
      <c r="I820" s="49"/>
      <c r="J820" s="49"/>
      <c r="K820" s="49"/>
      <c r="L820" s="49"/>
      <c r="M820" s="49"/>
      <c r="N820" s="49"/>
      <c r="O820" s="49"/>
      <c r="P820" s="49"/>
      <c r="Q820" s="49"/>
      <c r="R820" s="49"/>
      <c r="S820" s="49"/>
      <c r="T820" s="49"/>
      <c r="U820" s="49"/>
      <c r="V820" s="49"/>
      <c r="W820" s="49"/>
      <c r="X820" s="49"/>
      <c r="Y820" s="49"/>
      <c r="Z820" s="49"/>
    </row>
    <row r="821" spans="1:26" ht="14.25" customHeight="1">
      <c r="A821" s="49"/>
      <c r="B821" s="49"/>
      <c r="C821" s="202"/>
      <c r="D821" s="202"/>
      <c r="E821" s="202"/>
      <c r="F821" s="49"/>
      <c r="G821" s="49"/>
      <c r="H821" s="49"/>
      <c r="I821" s="49"/>
      <c r="J821" s="49"/>
      <c r="K821" s="49"/>
      <c r="L821" s="49"/>
      <c r="M821" s="49"/>
      <c r="N821" s="49"/>
      <c r="O821" s="49"/>
      <c r="P821" s="49"/>
      <c r="Q821" s="49"/>
      <c r="R821" s="49"/>
      <c r="S821" s="49"/>
      <c r="T821" s="49"/>
      <c r="U821" s="49"/>
      <c r="V821" s="49"/>
      <c r="W821" s="49"/>
      <c r="X821" s="49"/>
      <c r="Y821" s="49"/>
      <c r="Z821" s="49"/>
    </row>
    <row r="822" spans="1:26" ht="14.25" customHeight="1">
      <c r="A822" s="49"/>
      <c r="B822" s="49"/>
      <c r="C822" s="202"/>
      <c r="D822" s="202"/>
      <c r="E822" s="202"/>
      <c r="F822" s="49"/>
      <c r="G822" s="49"/>
      <c r="H822" s="49"/>
      <c r="I822" s="49"/>
      <c r="J822" s="49"/>
      <c r="K822" s="49"/>
      <c r="L822" s="49"/>
      <c r="M822" s="49"/>
      <c r="N822" s="49"/>
      <c r="O822" s="49"/>
      <c r="P822" s="49"/>
      <c r="Q822" s="49"/>
      <c r="R822" s="49"/>
      <c r="S822" s="49"/>
      <c r="T822" s="49"/>
      <c r="U822" s="49"/>
      <c r="V822" s="49"/>
      <c r="W822" s="49"/>
      <c r="X822" s="49"/>
      <c r="Y822" s="49"/>
      <c r="Z822" s="49"/>
    </row>
    <row r="823" spans="1:26" ht="14.25" customHeight="1">
      <c r="A823" s="49"/>
      <c r="B823" s="49"/>
      <c r="C823" s="202"/>
      <c r="D823" s="202"/>
      <c r="E823" s="202"/>
      <c r="F823" s="49"/>
      <c r="G823" s="49"/>
      <c r="H823" s="49"/>
      <c r="I823" s="49"/>
      <c r="J823" s="49"/>
      <c r="K823" s="49"/>
      <c r="L823" s="49"/>
      <c r="M823" s="49"/>
      <c r="N823" s="49"/>
      <c r="O823" s="49"/>
      <c r="P823" s="49"/>
      <c r="Q823" s="49"/>
      <c r="R823" s="49"/>
      <c r="S823" s="49"/>
      <c r="T823" s="49"/>
      <c r="U823" s="49"/>
      <c r="V823" s="49"/>
      <c r="W823" s="49"/>
      <c r="X823" s="49"/>
      <c r="Y823" s="49"/>
      <c r="Z823" s="49"/>
    </row>
    <row r="824" spans="1:26" ht="14.25" customHeight="1">
      <c r="A824" s="49"/>
      <c r="B824" s="49"/>
      <c r="C824" s="202"/>
      <c r="D824" s="202"/>
      <c r="E824" s="202"/>
      <c r="F824" s="49"/>
      <c r="G824" s="49"/>
      <c r="H824" s="49"/>
      <c r="I824" s="49"/>
      <c r="J824" s="49"/>
      <c r="K824" s="49"/>
      <c r="L824" s="49"/>
      <c r="M824" s="49"/>
      <c r="N824" s="49"/>
      <c r="O824" s="49"/>
      <c r="P824" s="49"/>
      <c r="Q824" s="49"/>
      <c r="R824" s="49"/>
      <c r="S824" s="49"/>
      <c r="T824" s="49"/>
      <c r="U824" s="49"/>
      <c r="V824" s="49"/>
      <c r="W824" s="49"/>
      <c r="X824" s="49"/>
      <c r="Y824" s="49"/>
      <c r="Z824" s="49"/>
    </row>
    <row r="825" spans="1:26" ht="14.25" customHeight="1">
      <c r="A825" s="49"/>
      <c r="B825" s="49"/>
      <c r="C825" s="202"/>
      <c r="D825" s="202"/>
      <c r="E825" s="202"/>
      <c r="F825" s="49"/>
      <c r="G825" s="49"/>
      <c r="H825" s="49"/>
      <c r="I825" s="49"/>
      <c r="J825" s="49"/>
      <c r="K825" s="49"/>
      <c r="L825" s="49"/>
      <c r="M825" s="49"/>
      <c r="N825" s="49"/>
      <c r="O825" s="49"/>
      <c r="P825" s="49"/>
      <c r="Q825" s="49"/>
      <c r="R825" s="49"/>
      <c r="S825" s="49"/>
      <c r="T825" s="49"/>
      <c r="U825" s="49"/>
      <c r="V825" s="49"/>
      <c r="W825" s="49"/>
      <c r="X825" s="49"/>
      <c r="Y825" s="49"/>
      <c r="Z825" s="49"/>
    </row>
    <row r="826" spans="1:26" ht="14.25" customHeight="1">
      <c r="A826" s="49"/>
      <c r="B826" s="49"/>
      <c r="C826" s="202"/>
      <c r="D826" s="202"/>
      <c r="E826" s="202"/>
      <c r="F826" s="49"/>
      <c r="G826" s="49"/>
      <c r="H826" s="49"/>
      <c r="I826" s="49"/>
      <c r="J826" s="49"/>
      <c r="K826" s="49"/>
      <c r="L826" s="49"/>
      <c r="M826" s="49"/>
      <c r="N826" s="49"/>
      <c r="O826" s="49"/>
      <c r="P826" s="49"/>
      <c r="Q826" s="49"/>
      <c r="R826" s="49"/>
      <c r="S826" s="49"/>
      <c r="T826" s="49"/>
      <c r="U826" s="49"/>
      <c r="V826" s="49"/>
      <c r="W826" s="49"/>
      <c r="X826" s="49"/>
      <c r="Y826" s="49"/>
      <c r="Z826" s="49"/>
    </row>
    <row r="827" spans="1:26" ht="14.25" customHeight="1">
      <c r="A827" s="49"/>
      <c r="B827" s="49"/>
      <c r="C827" s="202"/>
      <c r="D827" s="202"/>
      <c r="E827" s="202"/>
      <c r="F827" s="49"/>
      <c r="G827" s="49"/>
      <c r="H827" s="49"/>
      <c r="I827" s="49"/>
      <c r="J827" s="49"/>
      <c r="K827" s="49"/>
      <c r="L827" s="49"/>
      <c r="M827" s="49"/>
      <c r="N827" s="49"/>
      <c r="O827" s="49"/>
      <c r="P827" s="49"/>
      <c r="Q827" s="49"/>
      <c r="R827" s="49"/>
      <c r="S827" s="49"/>
      <c r="T827" s="49"/>
      <c r="U827" s="49"/>
      <c r="V827" s="49"/>
      <c r="W827" s="49"/>
      <c r="X827" s="49"/>
      <c r="Y827" s="49"/>
      <c r="Z827" s="49"/>
    </row>
    <row r="828" spans="1:26" ht="14.25" customHeight="1">
      <c r="A828" s="49"/>
      <c r="B828" s="49"/>
      <c r="C828" s="202"/>
      <c r="D828" s="202"/>
      <c r="E828" s="202"/>
      <c r="F828" s="49"/>
      <c r="G828" s="49"/>
      <c r="H828" s="49"/>
      <c r="I828" s="49"/>
      <c r="J828" s="49"/>
      <c r="K828" s="49"/>
      <c r="L828" s="49"/>
      <c r="M828" s="49"/>
      <c r="N828" s="49"/>
      <c r="O828" s="49"/>
      <c r="P828" s="49"/>
      <c r="Q828" s="49"/>
      <c r="R828" s="49"/>
      <c r="S828" s="49"/>
      <c r="T828" s="49"/>
      <c r="U828" s="49"/>
      <c r="V828" s="49"/>
      <c r="W828" s="49"/>
      <c r="X828" s="49"/>
      <c r="Y828" s="49"/>
      <c r="Z828" s="49"/>
    </row>
    <row r="829" spans="1:26" ht="14.25" customHeight="1">
      <c r="A829" s="49"/>
      <c r="B829" s="49"/>
      <c r="C829" s="202"/>
      <c r="D829" s="202"/>
      <c r="E829" s="202"/>
      <c r="F829" s="49"/>
      <c r="G829" s="49"/>
      <c r="H829" s="49"/>
      <c r="I829" s="49"/>
      <c r="J829" s="49"/>
      <c r="K829" s="49"/>
      <c r="L829" s="49"/>
      <c r="M829" s="49"/>
      <c r="N829" s="49"/>
      <c r="O829" s="49"/>
      <c r="P829" s="49"/>
      <c r="Q829" s="49"/>
      <c r="R829" s="49"/>
      <c r="S829" s="49"/>
      <c r="T829" s="49"/>
      <c r="U829" s="49"/>
      <c r="V829" s="49"/>
      <c r="W829" s="49"/>
      <c r="X829" s="49"/>
      <c r="Y829" s="49"/>
      <c r="Z829" s="49"/>
    </row>
    <row r="830" spans="1:26" ht="14.25" customHeight="1">
      <c r="A830" s="49"/>
      <c r="B830" s="49"/>
      <c r="C830" s="202"/>
      <c r="D830" s="202"/>
      <c r="E830" s="202"/>
      <c r="F830" s="49"/>
      <c r="G830" s="49"/>
      <c r="H830" s="49"/>
      <c r="I830" s="49"/>
      <c r="J830" s="49"/>
      <c r="K830" s="49"/>
      <c r="L830" s="49"/>
      <c r="M830" s="49"/>
      <c r="N830" s="49"/>
      <c r="O830" s="49"/>
      <c r="P830" s="49"/>
      <c r="Q830" s="49"/>
      <c r="R830" s="49"/>
      <c r="S830" s="49"/>
      <c r="T830" s="49"/>
      <c r="U830" s="49"/>
      <c r="V830" s="49"/>
      <c r="W830" s="49"/>
      <c r="X830" s="49"/>
      <c r="Y830" s="49"/>
      <c r="Z830" s="49"/>
    </row>
    <row r="831" spans="1:26" ht="14.25" customHeight="1">
      <c r="A831" s="49"/>
      <c r="B831" s="49"/>
      <c r="C831" s="202"/>
      <c r="D831" s="202"/>
      <c r="E831" s="202"/>
      <c r="F831" s="49"/>
      <c r="G831" s="49"/>
      <c r="H831" s="49"/>
      <c r="I831" s="49"/>
      <c r="J831" s="49"/>
      <c r="K831" s="49"/>
      <c r="L831" s="49"/>
      <c r="M831" s="49"/>
      <c r="N831" s="49"/>
      <c r="O831" s="49"/>
      <c r="P831" s="49"/>
      <c r="Q831" s="49"/>
      <c r="R831" s="49"/>
      <c r="S831" s="49"/>
      <c r="T831" s="49"/>
      <c r="U831" s="49"/>
      <c r="V831" s="49"/>
      <c r="W831" s="49"/>
      <c r="X831" s="49"/>
      <c r="Y831" s="49"/>
      <c r="Z831" s="49"/>
    </row>
    <row r="832" spans="1:26" ht="14.25" customHeight="1">
      <c r="A832" s="49"/>
      <c r="B832" s="49"/>
      <c r="C832" s="202"/>
      <c r="D832" s="202"/>
      <c r="E832" s="202"/>
      <c r="F832" s="49"/>
      <c r="G832" s="49"/>
      <c r="H832" s="49"/>
      <c r="I832" s="49"/>
      <c r="J832" s="49"/>
      <c r="K832" s="49"/>
      <c r="L832" s="49"/>
      <c r="M832" s="49"/>
      <c r="N832" s="49"/>
      <c r="O832" s="49"/>
      <c r="P832" s="49"/>
      <c r="Q832" s="49"/>
      <c r="R832" s="49"/>
      <c r="S832" s="49"/>
      <c r="T832" s="49"/>
      <c r="U832" s="49"/>
      <c r="V832" s="49"/>
      <c r="W832" s="49"/>
      <c r="X832" s="49"/>
      <c r="Y832" s="49"/>
      <c r="Z832" s="49"/>
    </row>
    <row r="833" spans="1:26" ht="14.25" customHeight="1">
      <c r="A833" s="49"/>
      <c r="B833" s="49"/>
      <c r="C833" s="202"/>
      <c r="D833" s="202"/>
      <c r="E833" s="202"/>
      <c r="F833" s="49"/>
      <c r="G833" s="49"/>
      <c r="H833" s="49"/>
      <c r="I833" s="49"/>
      <c r="J833" s="49"/>
      <c r="K833" s="49"/>
      <c r="L833" s="49"/>
      <c r="M833" s="49"/>
      <c r="N833" s="49"/>
      <c r="O833" s="49"/>
      <c r="P833" s="49"/>
      <c r="Q833" s="49"/>
      <c r="R833" s="49"/>
      <c r="S833" s="49"/>
      <c r="T833" s="49"/>
      <c r="U833" s="49"/>
      <c r="V833" s="49"/>
      <c r="W833" s="49"/>
      <c r="X833" s="49"/>
      <c r="Y833" s="49"/>
      <c r="Z833" s="49"/>
    </row>
    <row r="834" spans="1:26" ht="14.25" customHeight="1">
      <c r="A834" s="49"/>
      <c r="B834" s="49"/>
      <c r="C834" s="202"/>
      <c r="D834" s="202"/>
      <c r="E834" s="202"/>
      <c r="F834" s="49"/>
      <c r="G834" s="49"/>
      <c r="H834" s="49"/>
      <c r="I834" s="49"/>
      <c r="J834" s="49"/>
      <c r="K834" s="49"/>
      <c r="L834" s="49"/>
      <c r="M834" s="49"/>
      <c r="N834" s="49"/>
      <c r="O834" s="49"/>
      <c r="P834" s="49"/>
      <c r="Q834" s="49"/>
      <c r="R834" s="49"/>
      <c r="S834" s="49"/>
      <c r="T834" s="49"/>
      <c r="U834" s="49"/>
      <c r="V834" s="49"/>
      <c r="W834" s="49"/>
      <c r="X834" s="49"/>
      <c r="Y834" s="49"/>
      <c r="Z834" s="49"/>
    </row>
    <row r="835" spans="1:26" ht="14.25" customHeight="1">
      <c r="A835" s="49"/>
      <c r="B835" s="49"/>
      <c r="C835" s="202"/>
      <c r="D835" s="202"/>
      <c r="E835" s="202"/>
      <c r="F835" s="49"/>
      <c r="G835" s="49"/>
      <c r="H835" s="49"/>
      <c r="I835" s="49"/>
      <c r="J835" s="49"/>
      <c r="K835" s="49"/>
      <c r="L835" s="49"/>
      <c r="M835" s="49"/>
      <c r="N835" s="49"/>
      <c r="O835" s="49"/>
      <c r="P835" s="49"/>
      <c r="Q835" s="49"/>
      <c r="R835" s="49"/>
      <c r="S835" s="49"/>
      <c r="T835" s="49"/>
      <c r="U835" s="49"/>
      <c r="V835" s="49"/>
      <c r="W835" s="49"/>
      <c r="X835" s="49"/>
      <c r="Y835" s="49"/>
      <c r="Z835" s="49"/>
    </row>
    <row r="836" spans="1:26" ht="14.25" customHeight="1">
      <c r="A836" s="49"/>
      <c r="B836" s="49"/>
      <c r="C836" s="202"/>
      <c r="D836" s="202"/>
      <c r="E836" s="202"/>
      <c r="F836" s="49"/>
      <c r="G836" s="49"/>
      <c r="H836" s="49"/>
      <c r="I836" s="49"/>
      <c r="J836" s="49"/>
      <c r="K836" s="49"/>
      <c r="L836" s="49"/>
      <c r="M836" s="49"/>
      <c r="N836" s="49"/>
      <c r="O836" s="49"/>
      <c r="P836" s="49"/>
      <c r="Q836" s="49"/>
      <c r="R836" s="49"/>
      <c r="S836" s="49"/>
      <c r="T836" s="49"/>
      <c r="U836" s="49"/>
      <c r="V836" s="49"/>
      <c r="W836" s="49"/>
      <c r="X836" s="49"/>
      <c r="Y836" s="49"/>
      <c r="Z836" s="49"/>
    </row>
    <row r="837" spans="1:26" ht="14.25" customHeight="1">
      <c r="A837" s="49"/>
      <c r="B837" s="49"/>
      <c r="C837" s="202"/>
      <c r="D837" s="202"/>
      <c r="E837" s="202"/>
      <c r="F837" s="49"/>
      <c r="G837" s="49"/>
      <c r="H837" s="49"/>
      <c r="I837" s="49"/>
      <c r="J837" s="49"/>
      <c r="K837" s="49"/>
      <c r="L837" s="49"/>
      <c r="M837" s="49"/>
      <c r="N837" s="49"/>
      <c r="O837" s="49"/>
      <c r="P837" s="49"/>
      <c r="Q837" s="49"/>
      <c r="R837" s="49"/>
      <c r="S837" s="49"/>
      <c r="T837" s="49"/>
      <c r="U837" s="49"/>
      <c r="V837" s="49"/>
      <c r="W837" s="49"/>
      <c r="X837" s="49"/>
      <c r="Y837" s="49"/>
      <c r="Z837" s="49"/>
    </row>
    <row r="838" spans="1:26" ht="14.25" customHeight="1">
      <c r="A838" s="49"/>
      <c r="B838" s="49"/>
      <c r="C838" s="202"/>
      <c r="D838" s="202"/>
      <c r="E838" s="202"/>
      <c r="F838" s="49"/>
      <c r="G838" s="49"/>
      <c r="H838" s="49"/>
      <c r="I838" s="49"/>
      <c r="J838" s="49"/>
      <c r="K838" s="49"/>
      <c r="L838" s="49"/>
      <c r="M838" s="49"/>
      <c r="N838" s="49"/>
      <c r="O838" s="49"/>
      <c r="P838" s="49"/>
      <c r="Q838" s="49"/>
      <c r="R838" s="49"/>
      <c r="S838" s="49"/>
      <c r="T838" s="49"/>
      <c r="U838" s="49"/>
      <c r="V838" s="49"/>
      <c r="W838" s="49"/>
      <c r="X838" s="49"/>
      <c r="Y838" s="49"/>
      <c r="Z838" s="49"/>
    </row>
    <row r="839" spans="1:26" ht="14.25" customHeight="1">
      <c r="A839" s="49"/>
      <c r="B839" s="49"/>
      <c r="C839" s="202"/>
      <c r="D839" s="202"/>
      <c r="E839" s="202"/>
      <c r="F839" s="49"/>
      <c r="G839" s="49"/>
      <c r="H839" s="49"/>
      <c r="I839" s="49"/>
      <c r="J839" s="49"/>
      <c r="K839" s="49"/>
      <c r="L839" s="49"/>
      <c r="M839" s="49"/>
      <c r="N839" s="49"/>
      <c r="O839" s="49"/>
      <c r="P839" s="49"/>
      <c r="Q839" s="49"/>
      <c r="R839" s="49"/>
      <c r="S839" s="49"/>
      <c r="T839" s="49"/>
      <c r="U839" s="49"/>
      <c r="V839" s="49"/>
      <c r="W839" s="49"/>
      <c r="X839" s="49"/>
      <c r="Y839" s="49"/>
      <c r="Z839" s="49"/>
    </row>
    <row r="840" spans="1:26" ht="14.25" customHeight="1">
      <c r="A840" s="49"/>
      <c r="B840" s="49"/>
      <c r="C840" s="202"/>
      <c r="D840" s="202"/>
      <c r="E840" s="202"/>
      <c r="F840" s="49"/>
      <c r="G840" s="49"/>
      <c r="H840" s="49"/>
      <c r="I840" s="49"/>
      <c r="J840" s="49"/>
      <c r="K840" s="49"/>
      <c r="L840" s="49"/>
      <c r="M840" s="49"/>
      <c r="N840" s="49"/>
      <c r="O840" s="49"/>
      <c r="P840" s="49"/>
      <c r="Q840" s="49"/>
      <c r="R840" s="49"/>
      <c r="S840" s="49"/>
      <c r="T840" s="49"/>
      <c r="U840" s="49"/>
      <c r="V840" s="49"/>
      <c r="W840" s="49"/>
      <c r="X840" s="49"/>
      <c r="Y840" s="49"/>
      <c r="Z840" s="49"/>
    </row>
    <row r="841" spans="1:26" ht="14.25" customHeight="1">
      <c r="A841" s="49"/>
      <c r="B841" s="49"/>
      <c r="C841" s="202"/>
      <c r="D841" s="202"/>
      <c r="E841" s="202"/>
      <c r="F841" s="49"/>
      <c r="G841" s="49"/>
      <c r="H841" s="49"/>
      <c r="I841" s="49"/>
      <c r="J841" s="49"/>
      <c r="K841" s="49"/>
      <c r="L841" s="49"/>
      <c r="M841" s="49"/>
      <c r="N841" s="49"/>
      <c r="O841" s="49"/>
      <c r="P841" s="49"/>
      <c r="Q841" s="49"/>
      <c r="R841" s="49"/>
      <c r="S841" s="49"/>
      <c r="T841" s="49"/>
      <c r="U841" s="49"/>
      <c r="V841" s="49"/>
      <c r="W841" s="49"/>
      <c r="X841" s="49"/>
      <c r="Y841" s="49"/>
      <c r="Z841" s="49"/>
    </row>
    <row r="842" spans="1:26" ht="14.25" customHeight="1">
      <c r="A842" s="49"/>
      <c r="B842" s="49"/>
      <c r="C842" s="202"/>
      <c r="D842" s="202"/>
      <c r="E842" s="202"/>
      <c r="F842" s="49"/>
      <c r="G842" s="49"/>
      <c r="H842" s="49"/>
      <c r="I842" s="49"/>
      <c r="J842" s="49"/>
      <c r="K842" s="49"/>
      <c r="L842" s="49"/>
      <c r="M842" s="49"/>
      <c r="N842" s="49"/>
      <c r="O842" s="49"/>
      <c r="P842" s="49"/>
      <c r="Q842" s="49"/>
      <c r="R842" s="49"/>
      <c r="S842" s="49"/>
      <c r="T842" s="49"/>
      <c r="U842" s="49"/>
      <c r="V842" s="49"/>
      <c r="W842" s="49"/>
      <c r="X842" s="49"/>
      <c r="Y842" s="49"/>
      <c r="Z842" s="49"/>
    </row>
    <row r="843" spans="1:26" ht="14.25" customHeight="1">
      <c r="A843" s="49"/>
      <c r="B843" s="49"/>
      <c r="C843" s="202"/>
      <c r="D843" s="202"/>
      <c r="E843" s="202"/>
      <c r="F843" s="49"/>
      <c r="G843" s="49"/>
      <c r="H843" s="49"/>
      <c r="I843" s="49"/>
      <c r="J843" s="49"/>
      <c r="K843" s="49"/>
      <c r="L843" s="49"/>
      <c r="M843" s="49"/>
      <c r="N843" s="49"/>
      <c r="O843" s="49"/>
      <c r="P843" s="49"/>
      <c r="Q843" s="49"/>
      <c r="R843" s="49"/>
      <c r="S843" s="49"/>
      <c r="T843" s="49"/>
      <c r="U843" s="49"/>
      <c r="V843" s="49"/>
      <c r="W843" s="49"/>
      <c r="X843" s="49"/>
      <c r="Y843" s="49"/>
      <c r="Z843" s="49"/>
    </row>
    <row r="844" spans="1:26" ht="14.25" customHeight="1">
      <c r="A844" s="49"/>
      <c r="B844" s="49"/>
      <c r="C844" s="202"/>
      <c r="D844" s="202"/>
      <c r="E844" s="202"/>
      <c r="F844" s="49"/>
      <c r="G844" s="49"/>
      <c r="H844" s="49"/>
      <c r="I844" s="49"/>
      <c r="J844" s="49"/>
      <c r="K844" s="49"/>
      <c r="L844" s="49"/>
      <c r="M844" s="49"/>
      <c r="N844" s="49"/>
      <c r="O844" s="49"/>
      <c r="P844" s="49"/>
      <c r="Q844" s="49"/>
      <c r="R844" s="49"/>
      <c r="S844" s="49"/>
      <c r="T844" s="49"/>
      <c r="U844" s="49"/>
      <c r="V844" s="49"/>
      <c r="W844" s="49"/>
      <c r="X844" s="49"/>
      <c r="Y844" s="49"/>
      <c r="Z844" s="49"/>
    </row>
    <row r="845" spans="1:26" ht="14.25" customHeight="1">
      <c r="A845" s="49"/>
      <c r="B845" s="49"/>
      <c r="C845" s="202"/>
      <c r="D845" s="202"/>
      <c r="E845" s="202"/>
      <c r="F845" s="49"/>
      <c r="G845" s="49"/>
      <c r="H845" s="49"/>
      <c r="I845" s="49"/>
      <c r="J845" s="49"/>
      <c r="K845" s="49"/>
      <c r="L845" s="49"/>
      <c r="M845" s="49"/>
      <c r="N845" s="49"/>
      <c r="O845" s="49"/>
      <c r="P845" s="49"/>
      <c r="Q845" s="49"/>
      <c r="R845" s="49"/>
      <c r="S845" s="49"/>
      <c r="T845" s="49"/>
      <c r="U845" s="49"/>
      <c r="V845" s="49"/>
      <c r="W845" s="49"/>
      <c r="X845" s="49"/>
      <c r="Y845" s="49"/>
      <c r="Z845" s="49"/>
    </row>
    <row r="846" spans="1:26" ht="14.25" customHeight="1">
      <c r="A846" s="49"/>
      <c r="B846" s="49"/>
      <c r="C846" s="202"/>
      <c r="D846" s="202"/>
      <c r="E846" s="202"/>
      <c r="F846" s="49"/>
      <c r="G846" s="49"/>
      <c r="H846" s="49"/>
      <c r="I846" s="49"/>
      <c r="J846" s="49"/>
      <c r="K846" s="49"/>
      <c r="L846" s="49"/>
      <c r="M846" s="49"/>
      <c r="N846" s="49"/>
      <c r="O846" s="49"/>
      <c r="P846" s="49"/>
      <c r="Q846" s="49"/>
      <c r="R846" s="49"/>
      <c r="S846" s="49"/>
      <c r="T846" s="49"/>
      <c r="U846" s="49"/>
      <c r="V846" s="49"/>
      <c r="W846" s="49"/>
      <c r="X846" s="49"/>
      <c r="Y846" s="49"/>
      <c r="Z846" s="49"/>
    </row>
    <row r="847" spans="1:26" ht="14.25" customHeight="1">
      <c r="A847" s="49"/>
      <c r="B847" s="49"/>
      <c r="C847" s="202"/>
      <c r="D847" s="202"/>
      <c r="E847" s="202"/>
      <c r="F847" s="49"/>
      <c r="G847" s="49"/>
      <c r="H847" s="49"/>
      <c r="I847" s="49"/>
      <c r="J847" s="49"/>
      <c r="K847" s="49"/>
      <c r="L847" s="49"/>
      <c r="M847" s="49"/>
      <c r="N847" s="49"/>
      <c r="O847" s="49"/>
      <c r="P847" s="49"/>
      <c r="Q847" s="49"/>
      <c r="R847" s="49"/>
      <c r="S847" s="49"/>
      <c r="T847" s="49"/>
      <c r="U847" s="49"/>
      <c r="V847" s="49"/>
      <c r="W847" s="49"/>
      <c r="X847" s="49"/>
      <c r="Y847" s="49"/>
      <c r="Z847" s="49"/>
    </row>
    <row r="848" spans="1:26" ht="14.25" customHeight="1">
      <c r="A848" s="49"/>
      <c r="B848" s="49"/>
      <c r="C848" s="202"/>
      <c r="D848" s="202"/>
      <c r="E848" s="202"/>
      <c r="F848" s="49"/>
      <c r="G848" s="49"/>
      <c r="H848" s="49"/>
      <c r="I848" s="49"/>
      <c r="J848" s="49"/>
      <c r="K848" s="49"/>
      <c r="L848" s="49"/>
      <c r="M848" s="49"/>
      <c r="N848" s="49"/>
      <c r="O848" s="49"/>
      <c r="P848" s="49"/>
      <c r="Q848" s="49"/>
      <c r="R848" s="49"/>
      <c r="S848" s="49"/>
      <c r="T848" s="49"/>
      <c r="U848" s="49"/>
      <c r="V848" s="49"/>
      <c r="W848" s="49"/>
      <c r="X848" s="49"/>
      <c r="Y848" s="49"/>
      <c r="Z848" s="49"/>
    </row>
    <row r="849" spans="1:26" ht="14.25" customHeight="1">
      <c r="A849" s="49"/>
      <c r="B849" s="49"/>
      <c r="C849" s="202"/>
      <c r="D849" s="202"/>
      <c r="E849" s="202"/>
      <c r="F849" s="49"/>
      <c r="G849" s="49"/>
      <c r="H849" s="49"/>
      <c r="I849" s="49"/>
      <c r="J849" s="49"/>
      <c r="K849" s="49"/>
      <c r="L849" s="49"/>
      <c r="M849" s="49"/>
      <c r="N849" s="49"/>
      <c r="O849" s="49"/>
      <c r="P849" s="49"/>
      <c r="Q849" s="49"/>
      <c r="R849" s="49"/>
      <c r="S849" s="49"/>
      <c r="T849" s="49"/>
      <c r="U849" s="49"/>
      <c r="V849" s="49"/>
      <c r="W849" s="49"/>
      <c r="X849" s="49"/>
      <c r="Y849" s="49"/>
      <c r="Z849" s="49"/>
    </row>
    <row r="850" spans="1:26" ht="14.25" customHeight="1">
      <c r="A850" s="49"/>
      <c r="B850" s="49"/>
      <c r="C850" s="202"/>
      <c r="D850" s="202"/>
      <c r="E850" s="202"/>
      <c r="F850" s="49"/>
      <c r="G850" s="49"/>
      <c r="H850" s="49"/>
      <c r="I850" s="49"/>
      <c r="J850" s="49"/>
      <c r="K850" s="49"/>
      <c r="L850" s="49"/>
      <c r="M850" s="49"/>
      <c r="N850" s="49"/>
      <c r="O850" s="49"/>
      <c r="P850" s="49"/>
      <c r="Q850" s="49"/>
      <c r="R850" s="49"/>
      <c r="S850" s="49"/>
      <c r="T850" s="49"/>
      <c r="U850" s="49"/>
      <c r="V850" s="49"/>
      <c r="W850" s="49"/>
      <c r="X850" s="49"/>
      <c r="Y850" s="49"/>
      <c r="Z850" s="49"/>
    </row>
    <row r="851" spans="1:26" ht="14.25" customHeight="1">
      <c r="A851" s="49"/>
      <c r="B851" s="49"/>
      <c r="C851" s="202"/>
      <c r="D851" s="202"/>
      <c r="E851" s="202"/>
      <c r="F851" s="49"/>
      <c r="G851" s="49"/>
      <c r="H851" s="49"/>
      <c r="I851" s="49"/>
      <c r="J851" s="49"/>
      <c r="K851" s="49"/>
      <c r="L851" s="49"/>
      <c r="M851" s="49"/>
      <c r="N851" s="49"/>
      <c r="O851" s="49"/>
      <c r="P851" s="49"/>
      <c r="Q851" s="49"/>
      <c r="R851" s="49"/>
      <c r="S851" s="49"/>
      <c r="T851" s="49"/>
      <c r="U851" s="49"/>
      <c r="V851" s="49"/>
      <c r="W851" s="49"/>
      <c r="X851" s="49"/>
      <c r="Y851" s="49"/>
      <c r="Z851" s="49"/>
    </row>
    <row r="852" spans="1:26" ht="14.25" customHeight="1">
      <c r="A852" s="49"/>
      <c r="B852" s="49"/>
      <c r="C852" s="202"/>
      <c r="D852" s="202"/>
      <c r="E852" s="202"/>
      <c r="F852" s="49"/>
      <c r="G852" s="49"/>
      <c r="H852" s="49"/>
      <c r="I852" s="49"/>
      <c r="J852" s="49"/>
      <c r="K852" s="49"/>
      <c r="L852" s="49"/>
      <c r="M852" s="49"/>
      <c r="N852" s="49"/>
      <c r="O852" s="49"/>
      <c r="P852" s="49"/>
      <c r="Q852" s="49"/>
      <c r="R852" s="49"/>
      <c r="S852" s="49"/>
      <c r="T852" s="49"/>
      <c r="U852" s="49"/>
      <c r="V852" s="49"/>
      <c r="W852" s="49"/>
      <c r="X852" s="49"/>
      <c r="Y852" s="49"/>
      <c r="Z852" s="49"/>
    </row>
    <row r="853" spans="1:26" ht="14.25" customHeight="1">
      <c r="A853" s="49"/>
      <c r="B853" s="49"/>
      <c r="C853" s="202"/>
      <c r="D853" s="202"/>
      <c r="E853" s="202"/>
      <c r="F853" s="49"/>
      <c r="G853" s="49"/>
      <c r="H853" s="49"/>
      <c r="I853" s="49"/>
      <c r="J853" s="49"/>
      <c r="K853" s="49"/>
      <c r="L853" s="49"/>
      <c r="M853" s="49"/>
      <c r="N853" s="49"/>
      <c r="O853" s="49"/>
      <c r="P853" s="49"/>
      <c r="Q853" s="49"/>
      <c r="R853" s="49"/>
      <c r="S853" s="49"/>
      <c r="T853" s="49"/>
      <c r="U853" s="49"/>
      <c r="V853" s="49"/>
      <c r="W853" s="49"/>
      <c r="X853" s="49"/>
      <c r="Y853" s="49"/>
      <c r="Z853" s="49"/>
    </row>
    <row r="854" spans="1:26" ht="14.25" customHeight="1">
      <c r="A854" s="49"/>
      <c r="B854" s="49"/>
      <c r="C854" s="202"/>
      <c r="D854" s="202"/>
      <c r="E854" s="202"/>
      <c r="F854" s="49"/>
      <c r="G854" s="49"/>
      <c r="H854" s="49"/>
      <c r="I854" s="49"/>
      <c r="J854" s="49"/>
      <c r="K854" s="49"/>
      <c r="L854" s="49"/>
      <c r="M854" s="49"/>
      <c r="N854" s="49"/>
      <c r="O854" s="49"/>
      <c r="P854" s="49"/>
      <c r="Q854" s="49"/>
      <c r="R854" s="49"/>
      <c r="S854" s="49"/>
      <c r="T854" s="49"/>
      <c r="U854" s="49"/>
      <c r="V854" s="49"/>
      <c r="W854" s="49"/>
      <c r="X854" s="49"/>
      <c r="Y854" s="49"/>
      <c r="Z854" s="49"/>
    </row>
    <row r="855" spans="1:26" ht="14.25" customHeight="1">
      <c r="A855" s="49"/>
      <c r="B855" s="49"/>
      <c r="C855" s="202"/>
      <c r="D855" s="202"/>
      <c r="E855" s="202"/>
      <c r="F855" s="49"/>
      <c r="G855" s="49"/>
      <c r="H855" s="49"/>
      <c r="I855" s="49"/>
      <c r="J855" s="49"/>
      <c r="K855" s="49"/>
      <c r="L855" s="49"/>
      <c r="M855" s="49"/>
      <c r="N855" s="49"/>
      <c r="O855" s="49"/>
      <c r="P855" s="49"/>
      <c r="Q855" s="49"/>
      <c r="R855" s="49"/>
      <c r="S855" s="49"/>
      <c r="T855" s="49"/>
      <c r="U855" s="49"/>
      <c r="V855" s="49"/>
      <c r="W855" s="49"/>
      <c r="X855" s="49"/>
      <c r="Y855" s="49"/>
      <c r="Z855" s="49"/>
    </row>
    <row r="856" spans="1:26" ht="14.25" customHeight="1">
      <c r="A856" s="49"/>
      <c r="B856" s="49"/>
      <c r="C856" s="202"/>
      <c r="D856" s="202"/>
      <c r="E856" s="202"/>
      <c r="F856" s="49"/>
      <c r="G856" s="49"/>
      <c r="H856" s="49"/>
      <c r="I856" s="49"/>
      <c r="J856" s="49"/>
      <c r="K856" s="49"/>
      <c r="L856" s="49"/>
      <c r="M856" s="49"/>
      <c r="N856" s="49"/>
      <c r="O856" s="49"/>
      <c r="P856" s="49"/>
      <c r="Q856" s="49"/>
      <c r="R856" s="49"/>
      <c r="S856" s="49"/>
      <c r="T856" s="49"/>
      <c r="U856" s="49"/>
      <c r="V856" s="49"/>
      <c r="W856" s="49"/>
      <c r="X856" s="49"/>
      <c r="Y856" s="49"/>
      <c r="Z856" s="49"/>
    </row>
    <row r="857" spans="1:26" ht="14.25" customHeight="1">
      <c r="A857" s="49"/>
      <c r="B857" s="49"/>
      <c r="C857" s="202"/>
      <c r="D857" s="202"/>
      <c r="E857" s="202"/>
      <c r="F857" s="49"/>
      <c r="G857" s="49"/>
      <c r="H857" s="49"/>
      <c r="I857" s="49"/>
      <c r="J857" s="49"/>
      <c r="K857" s="49"/>
      <c r="L857" s="49"/>
      <c r="M857" s="49"/>
      <c r="N857" s="49"/>
      <c r="O857" s="49"/>
      <c r="P857" s="49"/>
      <c r="Q857" s="49"/>
      <c r="R857" s="49"/>
      <c r="S857" s="49"/>
      <c r="T857" s="49"/>
      <c r="U857" s="49"/>
      <c r="V857" s="49"/>
      <c r="W857" s="49"/>
      <c r="X857" s="49"/>
      <c r="Y857" s="49"/>
      <c r="Z857" s="49"/>
    </row>
    <row r="858" spans="1:26" ht="14.25" customHeight="1">
      <c r="A858" s="49"/>
      <c r="B858" s="49"/>
      <c r="C858" s="202"/>
      <c r="D858" s="202"/>
      <c r="E858" s="202"/>
      <c r="F858" s="49"/>
      <c r="G858" s="49"/>
      <c r="H858" s="49"/>
      <c r="I858" s="49"/>
      <c r="J858" s="49"/>
      <c r="K858" s="49"/>
      <c r="L858" s="49"/>
      <c r="M858" s="49"/>
      <c r="N858" s="49"/>
      <c r="O858" s="49"/>
      <c r="P858" s="49"/>
      <c r="Q858" s="49"/>
      <c r="R858" s="49"/>
      <c r="S858" s="49"/>
      <c r="T858" s="49"/>
      <c r="U858" s="49"/>
      <c r="V858" s="49"/>
      <c r="W858" s="49"/>
      <c r="X858" s="49"/>
      <c r="Y858" s="49"/>
      <c r="Z858" s="49"/>
    </row>
    <row r="859" spans="1:26" ht="14.25" customHeight="1">
      <c r="A859" s="49"/>
      <c r="B859" s="49"/>
      <c r="C859" s="202"/>
      <c r="D859" s="202"/>
      <c r="E859" s="202"/>
      <c r="F859" s="49"/>
      <c r="G859" s="49"/>
      <c r="H859" s="49"/>
      <c r="I859" s="49"/>
      <c r="J859" s="49"/>
      <c r="K859" s="49"/>
      <c r="L859" s="49"/>
      <c r="M859" s="49"/>
      <c r="N859" s="49"/>
      <c r="O859" s="49"/>
      <c r="P859" s="49"/>
      <c r="Q859" s="49"/>
      <c r="R859" s="49"/>
      <c r="S859" s="49"/>
      <c r="T859" s="49"/>
      <c r="U859" s="49"/>
      <c r="V859" s="49"/>
      <c r="W859" s="49"/>
      <c r="X859" s="49"/>
      <c r="Y859" s="49"/>
      <c r="Z859" s="49"/>
    </row>
    <row r="860" spans="1:26" ht="14.25" customHeight="1">
      <c r="A860" s="49"/>
      <c r="B860" s="49"/>
      <c r="C860" s="202"/>
      <c r="D860" s="202"/>
      <c r="E860" s="202"/>
      <c r="F860" s="49"/>
      <c r="G860" s="49"/>
      <c r="H860" s="49"/>
      <c r="I860" s="49"/>
      <c r="J860" s="49"/>
      <c r="K860" s="49"/>
      <c r="L860" s="49"/>
      <c r="M860" s="49"/>
      <c r="N860" s="49"/>
      <c r="O860" s="49"/>
      <c r="P860" s="49"/>
      <c r="Q860" s="49"/>
      <c r="R860" s="49"/>
      <c r="S860" s="49"/>
      <c r="T860" s="49"/>
      <c r="U860" s="49"/>
      <c r="V860" s="49"/>
      <c r="W860" s="49"/>
      <c r="X860" s="49"/>
      <c r="Y860" s="49"/>
      <c r="Z860" s="49"/>
    </row>
    <row r="861" spans="1:26" ht="14.25" customHeight="1">
      <c r="A861" s="49"/>
      <c r="B861" s="49"/>
      <c r="C861" s="202"/>
      <c r="D861" s="202"/>
      <c r="E861" s="202"/>
      <c r="F861" s="49"/>
      <c r="G861" s="49"/>
      <c r="H861" s="49"/>
      <c r="I861" s="49"/>
      <c r="J861" s="49"/>
      <c r="K861" s="49"/>
      <c r="L861" s="49"/>
      <c r="M861" s="49"/>
      <c r="N861" s="49"/>
      <c r="O861" s="49"/>
      <c r="P861" s="49"/>
      <c r="Q861" s="49"/>
      <c r="R861" s="49"/>
      <c r="S861" s="49"/>
      <c r="T861" s="49"/>
      <c r="U861" s="49"/>
      <c r="V861" s="49"/>
      <c r="W861" s="49"/>
      <c r="X861" s="49"/>
      <c r="Y861" s="49"/>
      <c r="Z861" s="49"/>
    </row>
    <row r="862" spans="1:26" ht="14.25" customHeight="1">
      <c r="A862" s="49"/>
      <c r="B862" s="49"/>
      <c r="C862" s="202"/>
      <c r="D862" s="202"/>
      <c r="E862" s="202"/>
      <c r="F862" s="49"/>
      <c r="G862" s="49"/>
      <c r="H862" s="49"/>
      <c r="I862" s="49"/>
      <c r="J862" s="49"/>
      <c r="K862" s="49"/>
      <c r="L862" s="49"/>
      <c r="M862" s="49"/>
      <c r="N862" s="49"/>
      <c r="O862" s="49"/>
      <c r="P862" s="49"/>
      <c r="Q862" s="49"/>
      <c r="R862" s="49"/>
      <c r="S862" s="49"/>
      <c r="T862" s="49"/>
      <c r="U862" s="49"/>
      <c r="V862" s="49"/>
      <c r="W862" s="49"/>
      <c r="X862" s="49"/>
      <c r="Y862" s="49"/>
      <c r="Z862" s="49"/>
    </row>
    <row r="863" spans="1:26" ht="14.25" customHeight="1">
      <c r="A863" s="49"/>
      <c r="B863" s="49"/>
      <c r="C863" s="202"/>
      <c r="D863" s="202"/>
      <c r="E863" s="202"/>
      <c r="F863" s="49"/>
      <c r="G863" s="49"/>
      <c r="H863" s="49"/>
      <c r="I863" s="49"/>
      <c r="J863" s="49"/>
      <c r="K863" s="49"/>
      <c r="L863" s="49"/>
      <c r="M863" s="49"/>
      <c r="N863" s="49"/>
      <c r="O863" s="49"/>
      <c r="P863" s="49"/>
      <c r="Q863" s="49"/>
      <c r="R863" s="49"/>
      <c r="S863" s="49"/>
      <c r="T863" s="49"/>
      <c r="U863" s="49"/>
      <c r="V863" s="49"/>
      <c r="W863" s="49"/>
      <c r="X863" s="49"/>
      <c r="Y863" s="49"/>
      <c r="Z863" s="49"/>
    </row>
    <row r="864" spans="1:26" ht="14.25" customHeight="1">
      <c r="A864" s="49"/>
      <c r="B864" s="49"/>
      <c r="C864" s="202"/>
      <c r="D864" s="202"/>
      <c r="E864" s="202"/>
      <c r="F864" s="49"/>
      <c r="G864" s="49"/>
      <c r="H864" s="49"/>
      <c r="I864" s="49"/>
      <c r="J864" s="49"/>
      <c r="K864" s="49"/>
      <c r="L864" s="49"/>
      <c r="M864" s="49"/>
      <c r="N864" s="49"/>
      <c r="O864" s="49"/>
      <c r="P864" s="49"/>
      <c r="Q864" s="49"/>
      <c r="R864" s="49"/>
      <c r="S864" s="49"/>
      <c r="T864" s="49"/>
      <c r="U864" s="49"/>
      <c r="V864" s="49"/>
      <c r="W864" s="49"/>
      <c r="X864" s="49"/>
      <c r="Y864" s="49"/>
      <c r="Z864" s="49"/>
    </row>
    <row r="865" spans="1:26" ht="14.25" customHeight="1">
      <c r="A865" s="49"/>
      <c r="B865" s="49"/>
      <c r="C865" s="202"/>
      <c r="D865" s="202"/>
      <c r="E865" s="202"/>
      <c r="F865" s="49"/>
      <c r="G865" s="49"/>
      <c r="H865" s="49"/>
      <c r="I865" s="49"/>
      <c r="J865" s="49"/>
      <c r="K865" s="49"/>
      <c r="L865" s="49"/>
      <c r="M865" s="49"/>
      <c r="N865" s="49"/>
      <c r="O865" s="49"/>
      <c r="P865" s="49"/>
      <c r="Q865" s="49"/>
      <c r="R865" s="49"/>
      <c r="S865" s="49"/>
      <c r="T865" s="49"/>
      <c r="U865" s="49"/>
      <c r="V865" s="49"/>
      <c r="W865" s="49"/>
      <c r="X865" s="49"/>
      <c r="Y865" s="49"/>
      <c r="Z865" s="49"/>
    </row>
    <row r="866" spans="1:26" ht="14.25" customHeight="1">
      <c r="A866" s="49"/>
      <c r="B866" s="49"/>
      <c r="C866" s="202"/>
      <c r="D866" s="202"/>
      <c r="E866" s="202"/>
      <c r="F866" s="49"/>
      <c r="G866" s="49"/>
      <c r="H866" s="49"/>
      <c r="I866" s="49"/>
      <c r="J866" s="49"/>
      <c r="K866" s="49"/>
      <c r="L866" s="49"/>
      <c r="M866" s="49"/>
      <c r="N866" s="49"/>
      <c r="O866" s="49"/>
      <c r="P866" s="49"/>
      <c r="Q866" s="49"/>
      <c r="R866" s="49"/>
      <c r="S866" s="49"/>
      <c r="T866" s="49"/>
      <c r="U866" s="49"/>
      <c r="V866" s="49"/>
      <c r="W866" s="49"/>
      <c r="X866" s="49"/>
      <c r="Y866" s="49"/>
      <c r="Z866" s="49"/>
    </row>
    <row r="867" spans="1:26" ht="14.25" customHeight="1">
      <c r="A867" s="49"/>
      <c r="B867" s="49"/>
      <c r="C867" s="202"/>
      <c r="D867" s="202"/>
      <c r="E867" s="202"/>
      <c r="F867" s="49"/>
      <c r="G867" s="49"/>
      <c r="H867" s="49"/>
      <c r="I867" s="49"/>
      <c r="J867" s="49"/>
      <c r="K867" s="49"/>
      <c r="L867" s="49"/>
      <c r="M867" s="49"/>
      <c r="N867" s="49"/>
      <c r="O867" s="49"/>
      <c r="P867" s="49"/>
      <c r="Q867" s="49"/>
      <c r="R867" s="49"/>
      <c r="S867" s="49"/>
      <c r="T867" s="49"/>
      <c r="U867" s="49"/>
      <c r="V867" s="49"/>
      <c r="W867" s="49"/>
      <c r="X867" s="49"/>
      <c r="Y867" s="49"/>
      <c r="Z867" s="49"/>
    </row>
    <row r="868" spans="1:26" ht="14.25" customHeight="1">
      <c r="A868" s="49"/>
      <c r="B868" s="49"/>
      <c r="C868" s="202"/>
      <c r="D868" s="202"/>
      <c r="E868" s="202"/>
      <c r="F868" s="49"/>
      <c r="G868" s="49"/>
      <c r="H868" s="49"/>
      <c r="I868" s="49"/>
      <c r="J868" s="49"/>
      <c r="K868" s="49"/>
      <c r="L868" s="49"/>
      <c r="M868" s="49"/>
      <c r="N868" s="49"/>
      <c r="O868" s="49"/>
      <c r="P868" s="49"/>
      <c r="Q868" s="49"/>
      <c r="R868" s="49"/>
      <c r="S868" s="49"/>
      <c r="T868" s="49"/>
      <c r="U868" s="49"/>
      <c r="V868" s="49"/>
      <c r="W868" s="49"/>
      <c r="X868" s="49"/>
      <c r="Y868" s="49"/>
      <c r="Z868" s="49"/>
    </row>
    <row r="869" spans="1:26" ht="14.25" customHeight="1">
      <c r="A869" s="49"/>
      <c r="B869" s="49"/>
      <c r="C869" s="202"/>
      <c r="D869" s="202"/>
      <c r="E869" s="202"/>
      <c r="F869" s="49"/>
      <c r="G869" s="49"/>
      <c r="H869" s="49"/>
      <c r="I869" s="49"/>
      <c r="J869" s="49"/>
      <c r="K869" s="49"/>
      <c r="L869" s="49"/>
      <c r="M869" s="49"/>
      <c r="N869" s="49"/>
      <c r="O869" s="49"/>
      <c r="P869" s="49"/>
      <c r="Q869" s="49"/>
      <c r="R869" s="49"/>
      <c r="S869" s="49"/>
      <c r="T869" s="49"/>
      <c r="U869" s="49"/>
      <c r="V869" s="49"/>
      <c r="W869" s="49"/>
      <c r="X869" s="49"/>
      <c r="Y869" s="49"/>
      <c r="Z869" s="49"/>
    </row>
    <row r="870" spans="1:26" ht="14.25" customHeight="1">
      <c r="A870" s="49"/>
      <c r="B870" s="49"/>
      <c r="C870" s="202"/>
      <c r="D870" s="202"/>
      <c r="E870" s="202"/>
      <c r="F870" s="49"/>
      <c r="G870" s="49"/>
      <c r="H870" s="49"/>
      <c r="I870" s="49"/>
      <c r="J870" s="49"/>
      <c r="K870" s="49"/>
      <c r="L870" s="49"/>
      <c r="M870" s="49"/>
      <c r="N870" s="49"/>
      <c r="O870" s="49"/>
      <c r="P870" s="49"/>
      <c r="Q870" s="49"/>
      <c r="R870" s="49"/>
      <c r="S870" s="49"/>
      <c r="T870" s="49"/>
      <c r="U870" s="49"/>
      <c r="V870" s="49"/>
      <c r="W870" s="49"/>
      <c r="X870" s="49"/>
      <c r="Y870" s="49"/>
      <c r="Z870" s="49"/>
    </row>
    <row r="871" spans="1:26" ht="14.25" customHeight="1">
      <c r="A871" s="49"/>
      <c r="B871" s="49"/>
      <c r="C871" s="202"/>
      <c r="D871" s="202"/>
      <c r="E871" s="202"/>
      <c r="F871" s="49"/>
      <c r="G871" s="49"/>
      <c r="H871" s="49"/>
      <c r="I871" s="49"/>
      <c r="J871" s="49"/>
      <c r="K871" s="49"/>
      <c r="L871" s="49"/>
      <c r="M871" s="49"/>
      <c r="N871" s="49"/>
      <c r="O871" s="49"/>
      <c r="P871" s="49"/>
      <c r="Q871" s="49"/>
      <c r="R871" s="49"/>
      <c r="S871" s="49"/>
      <c r="T871" s="49"/>
      <c r="U871" s="49"/>
      <c r="V871" s="49"/>
      <c r="W871" s="49"/>
      <c r="X871" s="49"/>
      <c r="Y871" s="49"/>
      <c r="Z871" s="49"/>
    </row>
    <row r="872" spans="1:26" ht="14.25" customHeight="1">
      <c r="A872" s="49"/>
      <c r="B872" s="49"/>
      <c r="C872" s="202"/>
      <c r="D872" s="202"/>
      <c r="E872" s="202"/>
      <c r="F872" s="49"/>
      <c r="G872" s="49"/>
      <c r="H872" s="49"/>
      <c r="I872" s="49"/>
      <c r="J872" s="49"/>
      <c r="K872" s="49"/>
      <c r="L872" s="49"/>
      <c r="M872" s="49"/>
      <c r="N872" s="49"/>
      <c r="O872" s="49"/>
      <c r="P872" s="49"/>
      <c r="Q872" s="49"/>
      <c r="R872" s="49"/>
      <c r="S872" s="49"/>
      <c r="T872" s="49"/>
      <c r="U872" s="49"/>
      <c r="V872" s="49"/>
      <c r="W872" s="49"/>
      <c r="X872" s="49"/>
      <c r="Y872" s="49"/>
      <c r="Z872" s="49"/>
    </row>
    <row r="873" spans="1:26" ht="14.25" customHeight="1">
      <c r="A873" s="49"/>
      <c r="B873" s="49"/>
      <c r="C873" s="202"/>
      <c r="D873" s="202"/>
      <c r="E873" s="202"/>
      <c r="F873" s="49"/>
      <c r="G873" s="49"/>
      <c r="H873" s="49"/>
      <c r="I873" s="49"/>
      <c r="J873" s="49"/>
      <c r="K873" s="49"/>
      <c r="L873" s="49"/>
      <c r="M873" s="49"/>
      <c r="N873" s="49"/>
      <c r="O873" s="49"/>
      <c r="P873" s="49"/>
      <c r="Q873" s="49"/>
      <c r="R873" s="49"/>
      <c r="S873" s="49"/>
      <c r="T873" s="49"/>
      <c r="U873" s="49"/>
      <c r="V873" s="49"/>
      <c r="W873" s="49"/>
      <c r="X873" s="49"/>
      <c r="Y873" s="49"/>
      <c r="Z873" s="49"/>
    </row>
    <row r="874" spans="1:26" ht="14.25" customHeight="1">
      <c r="A874" s="49"/>
      <c r="B874" s="49"/>
      <c r="C874" s="202"/>
      <c r="D874" s="202"/>
      <c r="E874" s="202"/>
      <c r="F874" s="49"/>
      <c r="G874" s="49"/>
      <c r="H874" s="49"/>
      <c r="I874" s="49"/>
      <c r="J874" s="49"/>
      <c r="K874" s="49"/>
      <c r="L874" s="49"/>
      <c r="M874" s="49"/>
      <c r="N874" s="49"/>
      <c r="O874" s="49"/>
      <c r="P874" s="49"/>
      <c r="Q874" s="49"/>
      <c r="R874" s="49"/>
      <c r="S874" s="49"/>
      <c r="T874" s="49"/>
      <c r="U874" s="49"/>
      <c r="V874" s="49"/>
      <c r="W874" s="49"/>
      <c r="X874" s="49"/>
      <c r="Y874" s="49"/>
      <c r="Z874" s="49"/>
    </row>
    <row r="875" spans="1:26" ht="14.25" customHeight="1">
      <c r="A875" s="49"/>
      <c r="B875" s="49"/>
      <c r="C875" s="202"/>
      <c r="D875" s="202"/>
      <c r="E875" s="202"/>
      <c r="F875" s="49"/>
      <c r="G875" s="49"/>
      <c r="H875" s="49"/>
      <c r="I875" s="49"/>
      <c r="J875" s="49"/>
      <c r="K875" s="49"/>
      <c r="L875" s="49"/>
      <c r="M875" s="49"/>
      <c r="N875" s="49"/>
      <c r="O875" s="49"/>
      <c r="P875" s="49"/>
      <c r="Q875" s="49"/>
      <c r="R875" s="49"/>
      <c r="S875" s="49"/>
      <c r="T875" s="49"/>
      <c r="U875" s="49"/>
      <c r="V875" s="49"/>
      <c r="W875" s="49"/>
      <c r="X875" s="49"/>
      <c r="Y875" s="49"/>
      <c r="Z875" s="49"/>
    </row>
    <row r="876" spans="1:26" ht="14.25" customHeight="1">
      <c r="A876" s="49"/>
      <c r="B876" s="49"/>
      <c r="C876" s="202"/>
      <c r="D876" s="202"/>
      <c r="E876" s="202"/>
      <c r="F876" s="49"/>
      <c r="G876" s="49"/>
      <c r="H876" s="49"/>
      <c r="I876" s="49"/>
      <c r="J876" s="49"/>
      <c r="K876" s="49"/>
      <c r="L876" s="49"/>
      <c r="M876" s="49"/>
      <c r="N876" s="49"/>
      <c r="O876" s="49"/>
      <c r="P876" s="49"/>
      <c r="Q876" s="49"/>
      <c r="R876" s="49"/>
      <c r="S876" s="49"/>
      <c r="T876" s="49"/>
      <c r="U876" s="49"/>
      <c r="V876" s="49"/>
      <c r="W876" s="49"/>
      <c r="X876" s="49"/>
      <c r="Y876" s="49"/>
      <c r="Z876" s="49"/>
    </row>
    <row r="877" spans="1:26" ht="14.25" customHeight="1">
      <c r="A877" s="49"/>
      <c r="B877" s="49"/>
      <c r="C877" s="202"/>
      <c r="D877" s="202"/>
      <c r="E877" s="202"/>
      <c r="F877" s="49"/>
      <c r="G877" s="49"/>
      <c r="H877" s="49"/>
      <c r="I877" s="49"/>
      <c r="J877" s="49"/>
      <c r="K877" s="49"/>
      <c r="L877" s="49"/>
      <c r="M877" s="49"/>
      <c r="N877" s="49"/>
      <c r="O877" s="49"/>
      <c r="P877" s="49"/>
      <c r="Q877" s="49"/>
      <c r="R877" s="49"/>
      <c r="S877" s="49"/>
      <c r="T877" s="49"/>
      <c r="U877" s="49"/>
      <c r="V877" s="49"/>
      <c r="W877" s="49"/>
      <c r="X877" s="49"/>
      <c r="Y877" s="49"/>
      <c r="Z877" s="49"/>
    </row>
    <row r="878" spans="1:26" ht="14.25" customHeight="1">
      <c r="A878" s="49"/>
      <c r="B878" s="49"/>
      <c r="C878" s="202"/>
      <c r="D878" s="202"/>
      <c r="E878" s="202"/>
      <c r="F878" s="49"/>
      <c r="G878" s="49"/>
      <c r="H878" s="49"/>
      <c r="I878" s="49"/>
      <c r="J878" s="49"/>
      <c r="K878" s="49"/>
      <c r="L878" s="49"/>
      <c r="M878" s="49"/>
      <c r="N878" s="49"/>
      <c r="O878" s="49"/>
      <c r="P878" s="49"/>
      <c r="Q878" s="49"/>
      <c r="R878" s="49"/>
      <c r="S878" s="49"/>
      <c r="T878" s="49"/>
      <c r="U878" s="49"/>
      <c r="V878" s="49"/>
      <c r="W878" s="49"/>
      <c r="X878" s="49"/>
      <c r="Y878" s="49"/>
      <c r="Z878" s="49"/>
    </row>
    <row r="879" spans="1:26" ht="14.25" customHeight="1">
      <c r="A879" s="49"/>
      <c r="B879" s="49"/>
      <c r="C879" s="202"/>
      <c r="D879" s="202"/>
      <c r="E879" s="202"/>
      <c r="F879" s="49"/>
      <c r="G879" s="49"/>
      <c r="H879" s="49"/>
      <c r="I879" s="49"/>
      <c r="J879" s="49"/>
      <c r="K879" s="49"/>
      <c r="L879" s="49"/>
      <c r="M879" s="49"/>
      <c r="N879" s="49"/>
      <c r="O879" s="49"/>
      <c r="P879" s="49"/>
      <c r="Q879" s="49"/>
      <c r="R879" s="49"/>
      <c r="S879" s="49"/>
      <c r="T879" s="49"/>
      <c r="U879" s="49"/>
      <c r="V879" s="49"/>
      <c r="W879" s="49"/>
      <c r="X879" s="49"/>
      <c r="Y879" s="49"/>
      <c r="Z879" s="49"/>
    </row>
    <row r="880" spans="1:26" ht="14.25" customHeight="1">
      <c r="A880" s="49"/>
      <c r="B880" s="49"/>
      <c r="C880" s="202"/>
      <c r="D880" s="202"/>
      <c r="E880" s="202"/>
      <c r="F880" s="49"/>
      <c r="G880" s="49"/>
      <c r="H880" s="49"/>
      <c r="I880" s="49"/>
      <c r="J880" s="49"/>
      <c r="K880" s="49"/>
      <c r="L880" s="49"/>
      <c r="M880" s="49"/>
      <c r="N880" s="49"/>
      <c r="O880" s="49"/>
      <c r="P880" s="49"/>
      <c r="Q880" s="49"/>
      <c r="R880" s="49"/>
      <c r="S880" s="49"/>
      <c r="T880" s="49"/>
      <c r="U880" s="49"/>
      <c r="V880" s="49"/>
      <c r="W880" s="49"/>
      <c r="X880" s="49"/>
      <c r="Y880" s="49"/>
      <c r="Z880" s="49"/>
    </row>
    <row r="881" spans="1:26" ht="14.25" customHeight="1">
      <c r="A881" s="49"/>
      <c r="B881" s="49"/>
      <c r="C881" s="202"/>
      <c r="D881" s="202"/>
      <c r="E881" s="202"/>
      <c r="F881" s="49"/>
      <c r="G881" s="49"/>
      <c r="H881" s="49"/>
      <c r="I881" s="49"/>
      <c r="J881" s="49"/>
      <c r="K881" s="49"/>
      <c r="L881" s="49"/>
      <c r="M881" s="49"/>
      <c r="N881" s="49"/>
      <c r="O881" s="49"/>
      <c r="P881" s="49"/>
      <c r="Q881" s="49"/>
      <c r="R881" s="49"/>
      <c r="S881" s="49"/>
      <c r="T881" s="49"/>
      <c r="U881" s="49"/>
      <c r="V881" s="49"/>
      <c r="W881" s="49"/>
      <c r="X881" s="49"/>
      <c r="Y881" s="49"/>
      <c r="Z881" s="49"/>
    </row>
    <row r="882" spans="1:26" ht="14.25" customHeight="1">
      <c r="A882" s="49"/>
      <c r="B882" s="49"/>
      <c r="C882" s="202"/>
      <c r="D882" s="202"/>
      <c r="E882" s="202"/>
      <c r="F882" s="49"/>
      <c r="G882" s="49"/>
      <c r="H882" s="49"/>
      <c r="I882" s="49"/>
      <c r="J882" s="49"/>
      <c r="K882" s="49"/>
      <c r="L882" s="49"/>
      <c r="M882" s="49"/>
      <c r="N882" s="49"/>
      <c r="O882" s="49"/>
      <c r="P882" s="49"/>
      <c r="Q882" s="49"/>
      <c r="R882" s="49"/>
      <c r="S882" s="49"/>
      <c r="T882" s="49"/>
      <c r="U882" s="49"/>
      <c r="V882" s="49"/>
      <c r="W882" s="49"/>
      <c r="X882" s="49"/>
      <c r="Y882" s="49"/>
      <c r="Z882" s="49"/>
    </row>
    <row r="883" spans="1:26" ht="14.25" customHeight="1">
      <c r="A883" s="49"/>
      <c r="B883" s="49"/>
      <c r="C883" s="202"/>
      <c r="D883" s="202"/>
      <c r="E883" s="202"/>
      <c r="F883" s="49"/>
      <c r="G883" s="49"/>
      <c r="H883" s="49"/>
      <c r="I883" s="49"/>
      <c r="J883" s="49"/>
      <c r="K883" s="49"/>
      <c r="L883" s="49"/>
      <c r="M883" s="49"/>
      <c r="N883" s="49"/>
      <c r="O883" s="49"/>
      <c r="P883" s="49"/>
      <c r="Q883" s="49"/>
      <c r="R883" s="49"/>
      <c r="S883" s="49"/>
      <c r="T883" s="49"/>
      <c r="U883" s="49"/>
      <c r="V883" s="49"/>
      <c r="W883" s="49"/>
      <c r="X883" s="49"/>
      <c r="Y883" s="49"/>
      <c r="Z883" s="49"/>
    </row>
    <row r="884" spans="1:26" ht="14.25" customHeight="1">
      <c r="A884" s="49"/>
      <c r="B884" s="49"/>
      <c r="C884" s="202"/>
      <c r="D884" s="202"/>
      <c r="E884" s="202"/>
      <c r="F884" s="49"/>
      <c r="G884" s="49"/>
      <c r="H884" s="49"/>
      <c r="I884" s="49"/>
      <c r="J884" s="49"/>
      <c r="K884" s="49"/>
      <c r="L884" s="49"/>
      <c r="M884" s="49"/>
      <c r="N884" s="49"/>
      <c r="O884" s="49"/>
      <c r="P884" s="49"/>
      <c r="Q884" s="49"/>
      <c r="R884" s="49"/>
      <c r="S884" s="49"/>
      <c r="T884" s="49"/>
      <c r="U884" s="49"/>
      <c r="V884" s="49"/>
      <c r="W884" s="49"/>
      <c r="X884" s="49"/>
      <c r="Y884" s="49"/>
      <c r="Z884" s="49"/>
    </row>
    <row r="885" spans="1:26" ht="14.25" customHeight="1">
      <c r="A885" s="49"/>
      <c r="B885" s="49"/>
      <c r="C885" s="202"/>
      <c r="D885" s="202"/>
      <c r="E885" s="202"/>
      <c r="F885" s="49"/>
      <c r="G885" s="49"/>
      <c r="H885" s="49"/>
      <c r="I885" s="49"/>
      <c r="J885" s="49"/>
      <c r="K885" s="49"/>
      <c r="L885" s="49"/>
      <c r="M885" s="49"/>
      <c r="N885" s="49"/>
      <c r="O885" s="49"/>
      <c r="P885" s="49"/>
      <c r="Q885" s="49"/>
      <c r="R885" s="49"/>
      <c r="S885" s="49"/>
      <c r="T885" s="49"/>
      <c r="U885" s="49"/>
      <c r="V885" s="49"/>
      <c r="W885" s="49"/>
      <c r="X885" s="49"/>
      <c r="Y885" s="49"/>
      <c r="Z885" s="49"/>
    </row>
    <row r="886" spans="1:26" ht="14.25" customHeight="1">
      <c r="A886" s="49"/>
      <c r="B886" s="49"/>
      <c r="C886" s="202"/>
      <c r="D886" s="202"/>
      <c r="E886" s="202"/>
      <c r="F886" s="49"/>
      <c r="G886" s="49"/>
      <c r="H886" s="49"/>
      <c r="I886" s="49"/>
      <c r="J886" s="49"/>
      <c r="K886" s="49"/>
      <c r="L886" s="49"/>
      <c r="M886" s="49"/>
      <c r="N886" s="49"/>
      <c r="O886" s="49"/>
      <c r="P886" s="49"/>
      <c r="Q886" s="49"/>
      <c r="R886" s="49"/>
      <c r="S886" s="49"/>
      <c r="T886" s="49"/>
      <c r="U886" s="49"/>
      <c r="V886" s="49"/>
      <c r="W886" s="49"/>
      <c r="X886" s="49"/>
      <c r="Y886" s="49"/>
      <c r="Z886" s="49"/>
    </row>
    <row r="887" spans="1:26" ht="14.25" customHeight="1">
      <c r="A887" s="49"/>
      <c r="B887" s="49"/>
      <c r="C887" s="202"/>
      <c r="D887" s="202"/>
      <c r="E887" s="202"/>
      <c r="F887" s="49"/>
      <c r="G887" s="49"/>
      <c r="H887" s="49"/>
      <c r="I887" s="49"/>
      <c r="J887" s="49"/>
      <c r="K887" s="49"/>
      <c r="L887" s="49"/>
      <c r="M887" s="49"/>
      <c r="N887" s="49"/>
      <c r="O887" s="49"/>
      <c r="P887" s="49"/>
      <c r="Q887" s="49"/>
      <c r="R887" s="49"/>
      <c r="S887" s="49"/>
      <c r="T887" s="49"/>
      <c r="U887" s="49"/>
      <c r="V887" s="49"/>
      <c r="W887" s="49"/>
      <c r="X887" s="49"/>
      <c r="Y887" s="49"/>
      <c r="Z887" s="49"/>
    </row>
    <row r="888" spans="1:26" ht="14.25" customHeight="1">
      <c r="A888" s="49"/>
      <c r="B888" s="49"/>
      <c r="C888" s="202"/>
      <c r="D888" s="202"/>
      <c r="E888" s="202"/>
      <c r="F888" s="49"/>
      <c r="G888" s="49"/>
      <c r="H888" s="49"/>
      <c r="I888" s="49"/>
      <c r="J888" s="49"/>
      <c r="K888" s="49"/>
      <c r="L888" s="49"/>
      <c r="M888" s="49"/>
      <c r="N888" s="49"/>
      <c r="O888" s="49"/>
      <c r="P888" s="49"/>
      <c r="Q888" s="49"/>
      <c r="R888" s="49"/>
      <c r="S888" s="49"/>
      <c r="T888" s="49"/>
      <c r="U888" s="49"/>
      <c r="V888" s="49"/>
      <c r="W888" s="49"/>
      <c r="X888" s="49"/>
      <c r="Y888" s="49"/>
      <c r="Z888" s="49"/>
    </row>
    <row r="889" spans="1:26" ht="14.25" customHeight="1">
      <c r="A889" s="49"/>
      <c r="B889" s="49"/>
      <c r="C889" s="202"/>
      <c r="D889" s="202"/>
      <c r="E889" s="202"/>
      <c r="F889" s="49"/>
      <c r="G889" s="49"/>
      <c r="H889" s="49"/>
      <c r="I889" s="49"/>
      <c r="J889" s="49"/>
      <c r="K889" s="49"/>
      <c r="L889" s="49"/>
      <c r="M889" s="49"/>
      <c r="N889" s="49"/>
      <c r="O889" s="49"/>
      <c r="P889" s="49"/>
      <c r="Q889" s="49"/>
      <c r="R889" s="49"/>
      <c r="S889" s="49"/>
      <c r="T889" s="49"/>
      <c r="U889" s="49"/>
      <c r="V889" s="49"/>
      <c r="W889" s="49"/>
      <c r="X889" s="49"/>
      <c r="Y889" s="49"/>
      <c r="Z889" s="49"/>
    </row>
    <row r="890" spans="1:26" ht="14.25" customHeight="1">
      <c r="A890" s="49"/>
      <c r="B890" s="49"/>
      <c r="C890" s="202"/>
      <c r="D890" s="202"/>
      <c r="E890" s="202"/>
      <c r="F890" s="49"/>
      <c r="G890" s="49"/>
      <c r="H890" s="49"/>
      <c r="I890" s="49"/>
      <c r="J890" s="49"/>
      <c r="K890" s="49"/>
      <c r="L890" s="49"/>
      <c r="M890" s="49"/>
      <c r="N890" s="49"/>
      <c r="O890" s="49"/>
      <c r="P890" s="49"/>
      <c r="Q890" s="49"/>
      <c r="R890" s="49"/>
      <c r="S890" s="49"/>
      <c r="T890" s="49"/>
      <c r="U890" s="49"/>
      <c r="V890" s="49"/>
      <c r="W890" s="49"/>
      <c r="X890" s="49"/>
      <c r="Y890" s="49"/>
      <c r="Z890" s="49"/>
    </row>
    <row r="891" spans="1:26" ht="14.25" customHeight="1">
      <c r="A891" s="49"/>
      <c r="B891" s="49"/>
      <c r="C891" s="202"/>
      <c r="D891" s="202"/>
      <c r="E891" s="202"/>
      <c r="F891" s="49"/>
      <c r="G891" s="49"/>
      <c r="H891" s="49"/>
      <c r="I891" s="49"/>
      <c r="J891" s="49"/>
      <c r="K891" s="49"/>
      <c r="L891" s="49"/>
      <c r="M891" s="49"/>
      <c r="N891" s="49"/>
      <c r="O891" s="49"/>
      <c r="P891" s="49"/>
      <c r="Q891" s="49"/>
      <c r="R891" s="49"/>
      <c r="S891" s="49"/>
      <c r="T891" s="49"/>
      <c r="U891" s="49"/>
      <c r="V891" s="49"/>
      <c r="W891" s="49"/>
      <c r="X891" s="49"/>
      <c r="Y891" s="49"/>
      <c r="Z891" s="49"/>
    </row>
    <row r="892" spans="1:26" ht="14.25" customHeight="1">
      <c r="A892" s="49"/>
      <c r="B892" s="49"/>
      <c r="C892" s="202"/>
      <c r="D892" s="202"/>
      <c r="E892" s="202"/>
      <c r="F892" s="49"/>
      <c r="G892" s="49"/>
      <c r="H892" s="49"/>
      <c r="I892" s="49"/>
      <c r="J892" s="49"/>
      <c r="K892" s="49"/>
      <c r="L892" s="49"/>
      <c r="M892" s="49"/>
      <c r="N892" s="49"/>
      <c r="O892" s="49"/>
      <c r="P892" s="49"/>
      <c r="Q892" s="49"/>
      <c r="R892" s="49"/>
      <c r="S892" s="49"/>
      <c r="T892" s="49"/>
      <c r="U892" s="49"/>
      <c r="V892" s="49"/>
      <c r="W892" s="49"/>
      <c r="X892" s="49"/>
      <c r="Y892" s="49"/>
      <c r="Z892" s="49"/>
    </row>
    <row r="893" spans="1:26" ht="14.25" customHeight="1">
      <c r="A893" s="49"/>
      <c r="B893" s="49"/>
      <c r="C893" s="202"/>
      <c r="D893" s="202"/>
      <c r="E893" s="202"/>
      <c r="F893" s="49"/>
      <c r="G893" s="49"/>
      <c r="H893" s="49"/>
      <c r="I893" s="49"/>
      <c r="J893" s="49"/>
      <c r="K893" s="49"/>
      <c r="L893" s="49"/>
      <c r="M893" s="49"/>
      <c r="N893" s="49"/>
      <c r="O893" s="49"/>
      <c r="P893" s="49"/>
      <c r="Q893" s="49"/>
      <c r="R893" s="49"/>
      <c r="S893" s="49"/>
      <c r="T893" s="49"/>
      <c r="U893" s="49"/>
      <c r="V893" s="49"/>
      <c r="W893" s="49"/>
      <c r="X893" s="49"/>
      <c r="Y893" s="49"/>
      <c r="Z893" s="49"/>
    </row>
    <row r="894" spans="1:26" ht="14.25" customHeight="1">
      <c r="A894" s="49"/>
      <c r="B894" s="49"/>
      <c r="C894" s="202"/>
      <c r="D894" s="202"/>
      <c r="E894" s="202"/>
      <c r="F894" s="49"/>
      <c r="G894" s="49"/>
      <c r="H894" s="49"/>
      <c r="I894" s="49"/>
      <c r="J894" s="49"/>
      <c r="K894" s="49"/>
      <c r="L894" s="49"/>
      <c r="M894" s="49"/>
      <c r="N894" s="49"/>
      <c r="O894" s="49"/>
      <c r="P894" s="49"/>
      <c r="Q894" s="49"/>
      <c r="R894" s="49"/>
      <c r="S894" s="49"/>
      <c r="T894" s="49"/>
      <c r="U894" s="49"/>
      <c r="V894" s="49"/>
      <c r="W894" s="49"/>
      <c r="X894" s="49"/>
      <c r="Y894" s="49"/>
      <c r="Z894" s="49"/>
    </row>
    <row r="895" spans="1:26" ht="14.25" customHeight="1">
      <c r="A895" s="49"/>
      <c r="B895" s="49"/>
      <c r="C895" s="202"/>
      <c r="D895" s="202"/>
      <c r="E895" s="202"/>
      <c r="F895" s="49"/>
      <c r="G895" s="49"/>
      <c r="H895" s="49"/>
      <c r="I895" s="49"/>
      <c r="J895" s="49"/>
      <c r="K895" s="49"/>
      <c r="L895" s="49"/>
      <c r="M895" s="49"/>
      <c r="N895" s="49"/>
      <c r="O895" s="49"/>
      <c r="P895" s="49"/>
      <c r="Q895" s="49"/>
      <c r="R895" s="49"/>
      <c r="S895" s="49"/>
      <c r="T895" s="49"/>
      <c r="U895" s="49"/>
      <c r="V895" s="49"/>
      <c r="W895" s="49"/>
      <c r="X895" s="49"/>
      <c r="Y895" s="49"/>
      <c r="Z895" s="49"/>
    </row>
    <row r="896" spans="1:26" ht="14.25" customHeight="1">
      <c r="A896" s="49"/>
      <c r="B896" s="49"/>
      <c r="C896" s="202"/>
      <c r="D896" s="202"/>
      <c r="E896" s="202"/>
      <c r="F896" s="49"/>
      <c r="G896" s="49"/>
      <c r="H896" s="49"/>
      <c r="I896" s="49"/>
      <c r="J896" s="49"/>
      <c r="K896" s="49"/>
      <c r="L896" s="49"/>
      <c r="M896" s="49"/>
      <c r="N896" s="49"/>
      <c r="O896" s="49"/>
      <c r="P896" s="49"/>
      <c r="Q896" s="49"/>
      <c r="R896" s="49"/>
      <c r="S896" s="49"/>
      <c r="T896" s="49"/>
      <c r="U896" s="49"/>
      <c r="V896" s="49"/>
      <c r="W896" s="49"/>
      <c r="X896" s="49"/>
      <c r="Y896" s="49"/>
      <c r="Z896" s="49"/>
    </row>
    <row r="897" spans="1:26" ht="14.25" customHeight="1">
      <c r="A897" s="49"/>
      <c r="B897" s="49"/>
      <c r="C897" s="202"/>
      <c r="D897" s="202"/>
      <c r="E897" s="202"/>
      <c r="F897" s="49"/>
      <c r="G897" s="49"/>
      <c r="H897" s="49"/>
      <c r="I897" s="49"/>
      <c r="J897" s="49"/>
      <c r="K897" s="49"/>
      <c r="L897" s="49"/>
      <c r="M897" s="49"/>
      <c r="N897" s="49"/>
      <c r="O897" s="49"/>
      <c r="P897" s="49"/>
      <c r="Q897" s="49"/>
      <c r="R897" s="49"/>
      <c r="S897" s="49"/>
      <c r="T897" s="49"/>
      <c r="U897" s="49"/>
      <c r="V897" s="49"/>
      <c r="W897" s="49"/>
      <c r="X897" s="49"/>
      <c r="Y897" s="49"/>
      <c r="Z897" s="49"/>
    </row>
    <row r="898" spans="1:26" ht="14.25" customHeight="1">
      <c r="A898" s="49"/>
      <c r="B898" s="49"/>
      <c r="C898" s="202"/>
      <c r="D898" s="202"/>
      <c r="E898" s="202"/>
      <c r="F898" s="49"/>
      <c r="G898" s="49"/>
      <c r="H898" s="49"/>
      <c r="I898" s="49"/>
      <c r="J898" s="49"/>
      <c r="K898" s="49"/>
      <c r="L898" s="49"/>
      <c r="M898" s="49"/>
      <c r="N898" s="49"/>
      <c r="O898" s="49"/>
      <c r="P898" s="49"/>
      <c r="Q898" s="49"/>
      <c r="R898" s="49"/>
      <c r="S898" s="49"/>
      <c r="T898" s="49"/>
      <c r="U898" s="49"/>
      <c r="V898" s="49"/>
      <c r="W898" s="49"/>
      <c r="X898" s="49"/>
      <c r="Y898" s="49"/>
      <c r="Z898" s="49"/>
    </row>
    <row r="899" spans="1:26" ht="14.25" customHeight="1">
      <c r="A899" s="49"/>
      <c r="B899" s="49"/>
      <c r="C899" s="202"/>
      <c r="D899" s="202"/>
      <c r="E899" s="202"/>
      <c r="F899" s="49"/>
      <c r="G899" s="49"/>
      <c r="H899" s="49"/>
      <c r="I899" s="49"/>
      <c r="J899" s="49"/>
      <c r="K899" s="49"/>
      <c r="L899" s="49"/>
      <c r="M899" s="49"/>
      <c r="N899" s="49"/>
      <c r="O899" s="49"/>
      <c r="P899" s="49"/>
      <c r="Q899" s="49"/>
      <c r="R899" s="49"/>
      <c r="S899" s="49"/>
      <c r="T899" s="49"/>
      <c r="U899" s="49"/>
      <c r="V899" s="49"/>
      <c r="W899" s="49"/>
      <c r="X899" s="49"/>
      <c r="Y899" s="49"/>
      <c r="Z899" s="49"/>
    </row>
    <row r="900" spans="1:26" ht="14.25" customHeight="1">
      <c r="A900" s="49"/>
      <c r="B900" s="49"/>
      <c r="C900" s="202"/>
      <c r="D900" s="202"/>
      <c r="E900" s="202"/>
      <c r="F900" s="49"/>
      <c r="G900" s="49"/>
      <c r="H900" s="49"/>
      <c r="I900" s="49"/>
      <c r="J900" s="49"/>
      <c r="K900" s="49"/>
      <c r="L900" s="49"/>
      <c r="M900" s="49"/>
      <c r="N900" s="49"/>
      <c r="O900" s="49"/>
      <c r="P900" s="49"/>
      <c r="Q900" s="49"/>
      <c r="R900" s="49"/>
      <c r="S900" s="49"/>
      <c r="T900" s="49"/>
      <c r="U900" s="49"/>
      <c r="V900" s="49"/>
      <c r="W900" s="49"/>
      <c r="X900" s="49"/>
      <c r="Y900" s="49"/>
      <c r="Z900" s="49"/>
    </row>
    <row r="901" spans="1:26" ht="14.25" customHeight="1">
      <c r="A901" s="49"/>
      <c r="B901" s="49"/>
      <c r="C901" s="202"/>
      <c r="D901" s="202"/>
      <c r="E901" s="202"/>
      <c r="F901" s="49"/>
      <c r="G901" s="49"/>
      <c r="H901" s="49"/>
      <c r="I901" s="49"/>
      <c r="J901" s="49"/>
      <c r="K901" s="49"/>
      <c r="L901" s="49"/>
      <c r="M901" s="49"/>
      <c r="N901" s="49"/>
      <c r="O901" s="49"/>
      <c r="P901" s="49"/>
      <c r="Q901" s="49"/>
      <c r="R901" s="49"/>
      <c r="S901" s="49"/>
      <c r="T901" s="49"/>
      <c r="U901" s="49"/>
      <c r="V901" s="49"/>
      <c r="W901" s="49"/>
      <c r="X901" s="49"/>
      <c r="Y901" s="49"/>
      <c r="Z901" s="49"/>
    </row>
    <row r="902" spans="1:26" ht="14.25" customHeight="1">
      <c r="A902" s="49"/>
      <c r="B902" s="49"/>
      <c r="C902" s="202"/>
      <c r="D902" s="202"/>
      <c r="E902" s="202"/>
      <c r="F902" s="49"/>
      <c r="G902" s="49"/>
      <c r="H902" s="49"/>
      <c r="I902" s="49"/>
      <c r="J902" s="49"/>
      <c r="K902" s="49"/>
      <c r="L902" s="49"/>
      <c r="M902" s="49"/>
      <c r="N902" s="49"/>
      <c r="O902" s="49"/>
      <c r="P902" s="49"/>
      <c r="Q902" s="49"/>
      <c r="R902" s="49"/>
      <c r="S902" s="49"/>
      <c r="T902" s="49"/>
      <c r="U902" s="49"/>
      <c r="V902" s="49"/>
      <c r="W902" s="49"/>
      <c r="X902" s="49"/>
      <c r="Y902" s="49"/>
      <c r="Z902" s="49"/>
    </row>
    <row r="903" spans="1:26" ht="14.25" customHeight="1">
      <c r="A903" s="49"/>
      <c r="B903" s="49"/>
      <c r="C903" s="202"/>
      <c r="D903" s="202"/>
      <c r="E903" s="202"/>
      <c r="F903" s="49"/>
      <c r="G903" s="49"/>
      <c r="H903" s="49"/>
      <c r="I903" s="49"/>
      <c r="J903" s="49"/>
      <c r="K903" s="49"/>
      <c r="L903" s="49"/>
      <c r="M903" s="49"/>
      <c r="N903" s="49"/>
      <c r="O903" s="49"/>
      <c r="P903" s="49"/>
      <c r="Q903" s="49"/>
      <c r="R903" s="49"/>
      <c r="S903" s="49"/>
      <c r="T903" s="49"/>
      <c r="U903" s="49"/>
      <c r="V903" s="49"/>
      <c r="W903" s="49"/>
      <c r="X903" s="49"/>
      <c r="Y903" s="49"/>
      <c r="Z903" s="49"/>
    </row>
    <row r="904" spans="1:26" ht="14.25" customHeight="1">
      <c r="A904" s="49"/>
      <c r="B904" s="49"/>
      <c r="C904" s="202"/>
      <c r="D904" s="202"/>
      <c r="E904" s="202"/>
      <c r="F904" s="49"/>
      <c r="G904" s="49"/>
      <c r="H904" s="49"/>
      <c r="I904" s="49"/>
      <c r="J904" s="49"/>
      <c r="K904" s="49"/>
      <c r="L904" s="49"/>
      <c r="M904" s="49"/>
      <c r="N904" s="49"/>
      <c r="O904" s="49"/>
      <c r="P904" s="49"/>
      <c r="Q904" s="49"/>
      <c r="R904" s="49"/>
      <c r="S904" s="49"/>
      <c r="T904" s="49"/>
      <c r="U904" s="49"/>
      <c r="V904" s="49"/>
      <c r="W904" s="49"/>
      <c r="X904" s="49"/>
      <c r="Y904" s="49"/>
      <c r="Z904" s="49"/>
    </row>
    <row r="905" spans="1:26" ht="14.25" customHeight="1">
      <c r="A905" s="49"/>
      <c r="B905" s="49"/>
      <c r="C905" s="202"/>
      <c r="D905" s="202"/>
      <c r="E905" s="202"/>
      <c r="F905" s="49"/>
      <c r="G905" s="49"/>
      <c r="H905" s="49"/>
      <c r="I905" s="49"/>
      <c r="J905" s="49"/>
      <c r="K905" s="49"/>
      <c r="L905" s="49"/>
      <c r="M905" s="49"/>
      <c r="N905" s="49"/>
      <c r="O905" s="49"/>
      <c r="P905" s="49"/>
      <c r="Q905" s="49"/>
      <c r="R905" s="49"/>
      <c r="S905" s="49"/>
      <c r="T905" s="49"/>
      <c r="U905" s="49"/>
      <c r="V905" s="49"/>
      <c r="W905" s="49"/>
      <c r="X905" s="49"/>
      <c r="Y905" s="49"/>
      <c r="Z905" s="49"/>
    </row>
    <row r="906" spans="1:26" ht="14.25" customHeight="1">
      <c r="A906" s="49"/>
      <c r="B906" s="49"/>
      <c r="C906" s="202"/>
      <c r="D906" s="202"/>
      <c r="E906" s="202"/>
      <c r="F906" s="49"/>
      <c r="G906" s="49"/>
      <c r="H906" s="49"/>
      <c r="I906" s="49"/>
      <c r="J906" s="49"/>
      <c r="K906" s="49"/>
      <c r="L906" s="49"/>
      <c r="M906" s="49"/>
      <c r="N906" s="49"/>
      <c r="O906" s="49"/>
      <c r="P906" s="49"/>
      <c r="Q906" s="49"/>
      <c r="R906" s="49"/>
      <c r="S906" s="49"/>
      <c r="T906" s="49"/>
      <c r="U906" s="49"/>
      <c r="V906" s="49"/>
      <c r="W906" s="49"/>
      <c r="X906" s="49"/>
      <c r="Y906" s="49"/>
      <c r="Z906" s="49"/>
    </row>
    <row r="907" spans="1:26" ht="14.25" customHeight="1">
      <c r="A907" s="49"/>
      <c r="B907" s="49"/>
      <c r="C907" s="202"/>
      <c r="D907" s="202"/>
      <c r="E907" s="202"/>
      <c r="F907" s="49"/>
      <c r="G907" s="49"/>
      <c r="H907" s="49"/>
      <c r="I907" s="49"/>
      <c r="J907" s="49"/>
      <c r="K907" s="49"/>
      <c r="L907" s="49"/>
      <c r="M907" s="49"/>
      <c r="N907" s="49"/>
      <c r="O907" s="49"/>
      <c r="P907" s="49"/>
      <c r="Q907" s="49"/>
      <c r="R907" s="49"/>
      <c r="S907" s="49"/>
      <c r="T907" s="49"/>
      <c r="U907" s="49"/>
      <c r="V907" s="49"/>
      <c r="W907" s="49"/>
      <c r="X907" s="49"/>
      <c r="Y907" s="49"/>
      <c r="Z907" s="49"/>
    </row>
    <row r="908" spans="1:26" ht="14.25" customHeight="1">
      <c r="A908" s="49"/>
      <c r="B908" s="49"/>
      <c r="C908" s="202"/>
      <c r="D908" s="202"/>
      <c r="E908" s="202"/>
      <c r="F908" s="49"/>
      <c r="G908" s="49"/>
      <c r="H908" s="49"/>
      <c r="I908" s="49"/>
      <c r="J908" s="49"/>
      <c r="K908" s="49"/>
      <c r="L908" s="49"/>
      <c r="M908" s="49"/>
      <c r="N908" s="49"/>
      <c r="O908" s="49"/>
      <c r="P908" s="49"/>
      <c r="Q908" s="49"/>
      <c r="R908" s="49"/>
      <c r="S908" s="49"/>
      <c r="T908" s="49"/>
      <c r="U908" s="49"/>
      <c r="V908" s="49"/>
      <c r="W908" s="49"/>
      <c r="X908" s="49"/>
      <c r="Y908" s="49"/>
      <c r="Z908" s="49"/>
    </row>
    <row r="909" spans="1:26" ht="14.25" customHeight="1">
      <c r="A909" s="49"/>
      <c r="B909" s="49"/>
      <c r="C909" s="202"/>
      <c r="D909" s="202"/>
      <c r="E909" s="202"/>
      <c r="F909" s="49"/>
      <c r="G909" s="49"/>
      <c r="H909" s="49"/>
      <c r="I909" s="49"/>
      <c r="J909" s="49"/>
      <c r="K909" s="49"/>
      <c r="L909" s="49"/>
      <c r="M909" s="49"/>
      <c r="N909" s="49"/>
      <c r="O909" s="49"/>
      <c r="P909" s="49"/>
      <c r="Q909" s="49"/>
      <c r="R909" s="49"/>
      <c r="S909" s="49"/>
      <c r="T909" s="49"/>
      <c r="U909" s="49"/>
      <c r="V909" s="49"/>
      <c r="W909" s="49"/>
      <c r="X909" s="49"/>
      <c r="Y909" s="49"/>
      <c r="Z909" s="49"/>
    </row>
    <row r="910" spans="1:26" ht="14.25" customHeight="1">
      <c r="A910" s="49"/>
      <c r="B910" s="49"/>
      <c r="C910" s="202"/>
      <c r="D910" s="202"/>
      <c r="E910" s="202"/>
      <c r="F910" s="49"/>
      <c r="G910" s="49"/>
      <c r="H910" s="49"/>
      <c r="I910" s="49"/>
      <c r="J910" s="49"/>
      <c r="K910" s="49"/>
      <c r="L910" s="49"/>
      <c r="M910" s="49"/>
      <c r="N910" s="49"/>
      <c r="O910" s="49"/>
      <c r="P910" s="49"/>
      <c r="Q910" s="49"/>
      <c r="R910" s="49"/>
      <c r="S910" s="49"/>
      <c r="T910" s="49"/>
      <c r="U910" s="49"/>
      <c r="V910" s="49"/>
      <c r="W910" s="49"/>
      <c r="X910" s="49"/>
      <c r="Y910" s="49"/>
      <c r="Z910" s="49"/>
    </row>
    <row r="911" spans="1:26" ht="14.25" customHeight="1">
      <c r="A911" s="49"/>
      <c r="B911" s="49"/>
      <c r="C911" s="202"/>
      <c r="D911" s="202"/>
      <c r="E911" s="202"/>
      <c r="F911" s="49"/>
      <c r="G911" s="49"/>
      <c r="H911" s="49"/>
      <c r="I911" s="49"/>
      <c r="J911" s="49"/>
      <c r="K911" s="49"/>
      <c r="L911" s="49"/>
      <c r="M911" s="49"/>
      <c r="N911" s="49"/>
      <c r="O911" s="49"/>
      <c r="P911" s="49"/>
      <c r="Q911" s="49"/>
      <c r="R911" s="49"/>
      <c r="S911" s="49"/>
      <c r="T911" s="49"/>
      <c r="U911" s="49"/>
      <c r="V911" s="49"/>
      <c r="W911" s="49"/>
      <c r="X911" s="49"/>
      <c r="Y911" s="49"/>
      <c r="Z911" s="49"/>
    </row>
    <row r="912" spans="1:26" ht="14.25" customHeight="1">
      <c r="A912" s="49"/>
      <c r="B912" s="49"/>
      <c r="C912" s="202"/>
      <c r="D912" s="202"/>
      <c r="E912" s="202"/>
      <c r="F912" s="49"/>
      <c r="G912" s="49"/>
      <c r="H912" s="49"/>
      <c r="I912" s="49"/>
      <c r="J912" s="49"/>
      <c r="K912" s="49"/>
      <c r="L912" s="49"/>
      <c r="M912" s="49"/>
      <c r="N912" s="49"/>
      <c r="O912" s="49"/>
      <c r="P912" s="49"/>
      <c r="Q912" s="49"/>
      <c r="R912" s="49"/>
      <c r="S912" s="49"/>
      <c r="T912" s="49"/>
      <c r="U912" s="49"/>
      <c r="V912" s="49"/>
      <c r="W912" s="49"/>
      <c r="X912" s="49"/>
      <c r="Y912" s="49"/>
      <c r="Z912" s="49"/>
    </row>
    <row r="913" spans="1:26" ht="14.25" customHeight="1">
      <c r="A913" s="49"/>
      <c r="B913" s="49"/>
      <c r="C913" s="202"/>
      <c r="D913" s="202"/>
      <c r="E913" s="202"/>
      <c r="F913" s="49"/>
      <c r="G913" s="49"/>
      <c r="H913" s="49"/>
      <c r="I913" s="49"/>
      <c r="J913" s="49"/>
      <c r="K913" s="49"/>
      <c r="L913" s="49"/>
      <c r="M913" s="49"/>
      <c r="N913" s="49"/>
      <c r="O913" s="49"/>
      <c r="P913" s="49"/>
      <c r="Q913" s="49"/>
      <c r="R913" s="49"/>
      <c r="S913" s="49"/>
      <c r="T913" s="49"/>
      <c r="U913" s="49"/>
      <c r="V913" s="49"/>
      <c r="W913" s="49"/>
      <c r="X913" s="49"/>
      <c r="Y913" s="49"/>
      <c r="Z913" s="49"/>
    </row>
    <row r="914" spans="1:26" ht="14.25" customHeight="1">
      <c r="A914" s="49"/>
      <c r="B914" s="49"/>
      <c r="C914" s="202"/>
      <c r="D914" s="202"/>
      <c r="E914" s="202"/>
      <c r="F914" s="49"/>
      <c r="G914" s="49"/>
      <c r="H914" s="49"/>
      <c r="I914" s="49"/>
      <c r="J914" s="49"/>
      <c r="K914" s="49"/>
      <c r="L914" s="49"/>
      <c r="M914" s="49"/>
      <c r="N914" s="49"/>
      <c r="O914" s="49"/>
      <c r="P914" s="49"/>
      <c r="Q914" s="49"/>
      <c r="R914" s="49"/>
      <c r="S914" s="49"/>
      <c r="T914" s="49"/>
      <c r="U914" s="49"/>
      <c r="V914" s="49"/>
      <c r="W914" s="49"/>
      <c r="X914" s="49"/>
      <c r="Y914" s="49"/>
      <c r="Z914" s="49"/>
    </row>
    <row r="915" spans="1:26" ht="14.25" customHeight="1">
      <c r="A915" s="49"/>
      <c r="B915" s="49"/>
      <c r="C915" s="202"/>
      <c r="D915" s="202"/>
      <c r="E915" s="202"/>
      <c r="F915" s="49"/>
      <c r="G915" s="49"/>
      <c r="H915" s="49"/>
      <c r="I915" s="49"/>
      <c r="J915" s="49"/>
      <c r="K915" s="49"/>
      <c r="L915" s="49"/>
      <c r="M915" s="49"/>
      <c r="N915" s="49"/>
      <c r="O915" s="49"/>
      <c r="P915" s="49"/>
      <c r="Q915" s="49"/>
      <c r="R915" s="49"/>
      <c r="S915" s="49"/>
      <c r="T915" s="49"/>
      <c r="U915" s="49"/>
      <c r="V915" s="49"/>
      <c r="W915" s="49"/>
      <c r="X915" s="49"/>
      <c r="Y915" s="49"/>
      <c r="Z915" s="49"/>
    </row>
    <row r="916" spans="1:26" ht="14.25" customHeight="1">
      <c r="A916" s="49"/>
      <c r="B916" s="49"/>
      <c r="C916" s="202"/>
      <c r="D916" s="202"/>
      <c r="E916" s="202"/>
      <c r="F916" s="49"/>
      <c r="G916" s="49"/>
      <c r="H916" s="49"/>
      <c r="I916" s="49"/>
      <c r="J916" s="49"/>
      <c r="K916" s="49"/>
      <c r="L916" s="49"/>
      <c r="M916" s="49"/>
      <c r="N916" s="49"/>
      <c r="O916" s="49"/>
      <c r="P916" s="49"/>
      <c r="Q916" s="49"/>
      <c r="R916" s="49"/>
      <c r="S916" s="49"/>
      <c r="T916" s="49"/>
      <c r="U916" s="49"/>
      <c r="V916" s="49"/>
      <c r="W916" s="49"/>
      <c r="X916" s="49"/>
      <c r="Y916" s="49"/>
      <c r="Z916" s="49"/>
    </row>
    <row r="917" spans="1:26" ht="14.25" customHeight="1">
      <c r="A917" s="49"/>
      <c r="B917" s="49"/>
      <c r="C917" s="202"/>
      <c r="D917" s="202"/>
      <c r="E917" s="202"/>
      <c r="F917" s="49"/>
      <c r="G917" s="49"/>
      <c r="H917" s="49"/>
      <c r="I917" s="49"/>
      <c r="J917" s="49"/>
      <c r="K917" s="49"/>
      <c r="L917" s="49"/>
      <c r="M917" s="49"/>
      <c r="N917" s="49"/>
      <c r="O917" s="49"/>
      <c r="P917" s="49"/>
      <c r="Q917" s="49"/>
      <c r="R917" s="49"/>
      <c r="S917" s="49"/>
      <c r="T917" s="49"/>
      <c r="U917" s="49"/>
      <c r="V917" s="49"/>
      <c r="W917" s="49"/>
      <c r="X917" s="49"/>
      <c r="Y917" s="49"/>
      <c r="Z917" s="49"/>
    </row>
    <row r="918" spans="1:26" ht="14.25" customHeight="1">
      <c r="A918" s="49"/>
      <c r="B918" s="49"/>
      <c r="C918" s="202"/>
      <c r="D918" s="202"/>
      <c r="E918" s="202"/>
      <c r="F918" s="49"/>
      <c r="G918" s="49"/>
      <c r="H918" s="49"/>
      <c r="I918" s="49"/>
      <c r="J918" s="49"/>
      <c r="K918" s="49"/>
      <c r="L918" s="49"/>
      <c r="M918" s="49"/>
      <c r="N918" s="49"/>
      <c r="O918" s="49"/>
      <c r="P918" s="49"/>
      <c r="Q918" s="49"/>
      <c r="R918" s="49"/>
      <c r="S918" s="49"/>
      <c r="T918" s="49"/>
      <c r="U918" s="49"/>
      <c r="V918" s="49"/>
      <c r="W918" s="49"/>
      <c r="X918" s="49"/>
      <c r="Y918" s="49"/>
      <c r="Z918" s="49"/>
    </row>
    <row r="919" spans="1:26" ht="14.25" customHeight="1">
      <c r="A919" s="49"/>
      <c r="B919" s="49"/>
      <c r="C919" s="202"/>
      <c r="D919" s="202"/>
      <c r="E919" s="202"/>
      <c r="F919" s="49"/>
      <c r="G919" s="49"/>
      <c r="H919" s="49"/>
      <c r="I919" s="49"/>
      <c r="J919" s="49"/>
      <c r="K919" s="49"/>
      <c r="L919" s="49"/>
      <c r="M919" s="49"/>
      <c r="N919" s="49"/>
      <c r="O919" s="49"/>
      <c r="P919" s="49"/>
      <c r="Q919" s="49"/>
      <c r="R919" s="49"/>
      <c r="S919" s="49"/>
      <c r="T919" s="49"/>
      <c r="U919" s="49"/>
      <c r="V919" s="49"/>
      <c r="W919" s="49"/>
      <c r="X919" s="49"/>
      <c r="Y919" s="49"/>
      <c r="Z919" s="49"/>
    </row>
    <row r="920" spans="1:26" ht="14.25" customHeight="1">
      <c r="A920" s="49"/>
      <c r="B920" s="49"/>
      <c r="C920" s="202"/>
      <c r="D920" s="202"/>
      <c r="E920" s="202"/>
      <c r="F920" s="49"/>
      <c r="G920" s="49"/>
      <c r="H920" s="49"/>
      <c r="I920" s="49"/>
      <c r="J920" s="49"/>
      <c r="K920" s="49"/>
      <c r="L920" s="49"/>
      <c r="M920" s="49"/>
      <c r="N920" s="49"/>
      <c r="O920" s="49"/>
      <c r="P920" s="49"/>
      <c r="Q920" s="49"/>
      <c r="R920" s="49"/>
      <c r="S920" s="49"/>
      <c r="T920" s="49"/>
      <c r="U920" s="49"/>
      <c r="V920" s="49"/>
      <c r="W920" s="49"/>
      <c r="X920" s="49"/>
      <c r="Y920" s="49"/>
      <c r="Z920" s="49"/>
    </row>
    <row r="921" spans="1:26" ht="14.25" customHeight="1">
      <c r="A921" s="49"/>
      <c r="B921" s="49"/>
      <c r="C921" s="202"/>
      <c r="D921" s="202"/>
      <c r="E921" s="202"/>
      <c r="F921" s="49"/>
      <c r="G921" s="49"/>
      <c r="H921" s="49"/>
      <c r="I921" s="49"/>
      <c r="J921" s="49"/>
      <c r="K921" s="49"/>
      <c r="L921" s="49"/>
      <c r="M921" s="49"/>
      <c r="N921" s="49"/>
      <c r="O921" s="49"/>
      <c r="P921" s="49"/>
      <c r="Q921" s="49"/>
      <c r="R921" s="49"/>
      <c r="S921" s="49"/>
      <c r="T921" s="49"/>
      <c r="U921" s="49"/>
      <c r="V921" s="49"/>
      <c r="W921" s="49"/>
      <c r="X921" s="49"/>
      <c r="Y921" s="49"/>
      <c r="Z921" s="49"/>
    </row>
    <row r="922" spans="1:26" ht="14.25" customHeight="1">
      <c r="A922" s="49"/>
      <c r="B922" s="49"/>
      <c r="C922" s="202"/>
      <c r="D922" s="202"/>
      <c r="E922" s="202"/>
      <c r="F922" s="49"/>
      <c r="G922" s="49"/>
      <c r="H922" s="49"/>
      <c r="I922" s="49"/>
      <c r="J922" s="49"/>
      <c r="K922" s="49"/>
      <c r="L922" s="49"/>
      <c r="M922" s="49"/>
      <c r="N922" s="49"/>
      <c r="O922" s="49"/>
      <c r="P922" s="49"/>
      <c r="Q922" s="49"/>
      <c r="R922" s="49"/>
      <c r="S922" s="49"/>
      <c r="T922" s="49"/>
      <c r="U922" s="49"/>
      <c r="V922" s="49"/>
      <c r="W922" s="49"/>
      <c r="X922" s="49"/>
      <c r="Y922" s="49"/>
      <c r="Z922" s="49"/>
    </row>
    <row r="923" spans="1:26" ht="14.25" customHeight="1">
      <c r="A923" s="49"/>
      <c r="B923" s="49"/>
      <c r="C923" s="202"/>
      <c r="D923" s="202"/>
      <c r="E923" s="202"/>
      <c r="F923" s="49"/>
      <c r="G923" s="49"/>
      <c r="H923" s="49"/>
      <c r="I923" s="49"/>
      <c r="J923" s="49"/>
      <c r="K923" s="49"/>
      <c r="L923" s="49"/>
      <c r="M923" s="49"/>
      <c r="N923" s="49"/>
      <c r="O923" s="49"/>
      <c r="P923" s="49"/>
      <c r="Q923" s="49"/>
      <c r="R923" s="49"/>
      <c r="S923" s="49"/>
      <c r="T923" s="49"/>
      <c r="U923" s="49"/>
      <c r="V923" s="49"/>
      <c r="W923" s="49"/>
      <c r="X923" s="49"/>
      <c r="Y923" s="49"/>
      <c r="Z923" s="49"/>
    </row>
    <row r="924" spans="1:26" ht="14.25" customHeight="1">
      <c r="A924" s="49"/>
      <c r="B924" s="49"/>
      <c r="C924" s="202"/>
      <c r="D924" s="202"/>
      <c r="E924" s="202"/>
      <c r="F924" s="49"/>
      <c r="G924" s="49"/>
      <c r="H924" s="49"/>
      <c r="I924" s="49"/>
      <c r="J924" s="49"/>
      <c r="K924" s="49"/>
      <c r="L924" s="49"/>
      <c r="M924" s="49"/>
      <c r="N924" s="49"/>
      <c r="O924" s="49"/>
      <c r="P924" s="49"/>
      <c r="Q924" s="49"/>
      <c r="R924" s="49"/>
      <c r="S924" s="49"/>
      <c r="T924" s="49"/>
      <c r="U924" s="49"/>
      <c r="V924" s="49"/>
      <c r="W924" s="49"/>
      <c r="X924" s="49"/>
      <c r="Y924" s="49"/>
      <c r="Z924" s="49"/>
    </row>
    <row r="925" spans="1:26" ht="14.25" customHeight="1">
      <c r="A925" s="49"/>
      <c r="B925" s="49"/>
      <c r="C925" s="202"/>
      <c r="D925" s="202"/>
      <c r="E925" s="202"/>
      <c r="F925" s="49"/>
      <c r="G925" s="49"/>
      <c r="H925" s="49"/>
      <c r="I925" s="49"/>
      <c r="J925" s="49"/>
      <c r="K925" s="49"/>
      <c r="L925" s="49"/>
      <c r="M925" s="49"/>
      <c r="N925" s="49"/>
      <c r="O925" s="49"/>
      <c r="P925" s="49"/>
      <c r="Q925" s="49"/>
      <c r="R925" s="49"/>
      <c r="S925" s="49"/>
      <c r="T925" s="49"/>
      <c r="U925" s="49"/>
      <c r="V925" s="49"/>
      <c r="W925" s="49"/>
      <c r="X925" s="49"/>
      <c r="Y925" s="49"/>
      <c r="Z925" s="49"/>
    </row>
    <row r="926" spans="1:26" ht="14.25" customHeight="1">
      <c r="A926" s="49"/>
      <c r="B926" s="49"/>
      <c r="C926" s="202"/>
      <c r="D926" s="202"/>
      <c r="E926" s="202"/>
      <c r="F926" s="49"/>
      <c r="G926" s="49"/>
      <c r="H926" s="49"/>
      <c r="I926" s="49"/>
      <c r="J926" s="49"/>
      <c r="K926" s="49"/>
      <c r="L926" s="49"/>
      <c r="M926" s="49"/>
      <c r="N926" s="49"/>
      <c r="O926" s="49"/>
      <c r="P926" s="49"/>
      <c r="Q926" s="49"/>
      <c r="R926" s="49"/>
      <c r="S926" s="49"/>
      <c r="T926" s="49"/>
      <c r="U926" s="49"/>
      <c r="V926" s="49"/>
      <c r="W926" s="49"/>
      <c r="X926" s="49"/>
      <c r="Y926" s="49"/>
      <c r="Z926" s="49"/>
    </row>
    <row r="927" spans="1:26" ht="14.25" customHeight="1">
      <c r="A927" s="49"/>
      <c r="B927" s="49"/>
      <c r="C927" s="202"/>
      <c r="D927" s="202"/>
      <c r="E927" s="202"/>
      <c r="F927" s="49"/>
      <c r="G927" s="49"/>
      <c r="H927" s="49"/>
      <c r="I927" s="49"/>
      <c r="J927" s="49"/>
      <c r="K927" s="49"/>
      <c r="L927" s="49"/>
      <c r="M927" s="49"/>
      <c r="N927" s="49"/>
      <c r="O927" s="49"/>
      <c r="P927" s="49"/>
      <c r="Q927" s="49"/>
      <c r="R927" s="49"/>
      <c r="S927" s="49"/>
      <c r="T927" s="49"/>
      <c r="U927" s="49"/>
      <c r="V927" s="49"/>
      <c r="W927" s="49"/>
      <c r="X927" s="49"/>
      <c r="Y927" s="49"/>
      <c r="Z927" s="49"/>
    </row>
    <row r="928" spans="1:26" ht="14.25" customHeight="1">
      <c r="A928" s="49"/>
      <c r="B928" s="49"/>
      <c r="C928" s="202"/>
      <c r="D928" s="202"/>
      <c r="E928" s="202"/>
      <c r="F928" s="49"/>
      <c r="G928" s="49"/>
      <c r="H928" s="49"/>
      <c r="I928" s="49"/>
      <c r="J928" s="49"/>
      <c r="K928" s="49"/>
      <c r="L928" s="49"/>
      <c r="M928" s="49"/>
      <c r="N928" s="49"/>
      <c r="O928" s="49"/>
      <c r="P928" s="49"/>
      <c r="Q928" s="49"/>
      <c r="R928" s="49"/>
      <c r="S928" s="49"/>
      <c r="T928" s="49"/>
      <c r="U928" s="49"/>
      <c r="V928" s="49"/>
      <c r="W928" s="49"/>
      <c r="X928" s="49"/>
      <c r="Y928" s="49"/>
      <c r="Z928" s="49"/>
    </row>
    <row r="929" spans="1:26" ht="14.25" customHeight="1">
      <c r="A929" s="49"/>
      <c r="B929" s="49"/>
      <c r="C929" s="202"/>
      <c r="D929" s="202"/>
      <c r="E929" s="202"/>
      <c r="F929" s="49"/>
      <c r="G929" s="49"/>
      <c r="H929" s="49"/>
      <c r="I929" s="49"/>
      <c r="J929" s="49"/>
      <c r="K929" s="49"/>
      <c r="L929" s="49"/>
      <c r="M929" s="49"/>
      <c r="N929" s="49"/>
      <c r="O929" s="49"/>
      <c r="P929" s="49"/>
      <c r="Q929" s="49"/>
      <c r="R929" s="49"/>
      <c r="S929" s="49"/>
      <c r="T929" s="49"/>
      <c r="U929" s="49"/>
      <c r="V929" s="49"/>
      <c r="W929" s="49"/>
      <c r="X929" s="49"/>
      <c r="Y929" s="49"/>
      <c r="Z929" s="49"/>
    </row>
    <row r="930" spans="1:26" ht="14.25" customHeight="1">
      <c r="A930" s="49"/>
      <c r="B930" s="49"/>
      <c r="C930" s="202"/>
      <c r="D930" s="202"/>
      <c r="E930" s="202"/>
      <c r="F930" s="49"/>
      <c r="G930" s="49"/>
      <c r="H930" s="49"/>
      <c r="I930" s="49"/>
      <c r="J930" s="49"/>
      <c r="K930" s="49"/>
      <c r="L930" s="49"/>
      <c r="M930" s="49"/>
      <c r="N930" s="49"/>
      <c r="O930" s="49"/>
      <c r="P930" s="49"/>
      <c r="Q930" s="49"/>
      <c r="R930" s="49"/>
      <c r="S930" s="49"/>
      <c r="T930" s="49"/>
      <c r="U930" s="49"/>
      <c r="V930" s="49"/>
      <c r="W930" s="49"/>
      <c r="X930" s="49"/>
      <c r="Y930" s="49"/>
      <c r="Z930" s="49"/>
    </row>
    <row r="931" spans="1:26" ht="14.25" customHeight="1">
      <c r="A931" s="49"/>
      <c r="B931" s="49"/>
      <c r="C931" s="202"/>
      <c r="D931" s="202"/>
      <c r="E931" s="202"/>
      <c r="F931" s="49"/>
      <c r="G931" s="49"/>
      <c r="H931" s="49"/>
      <c r="I931" s="49"/>
      <c r="J931" s="49"/>
      <c r="K931" s="49"/>
      <c r="L931" s="49"/>
      <c r="M931" s="49"/>
      <c r="N931" s="49"/>
      <c r="O931" s="49"/>
      <c r="P931" s="49"/>
      <c r="Q931" s="49"/>
      <c r="R931" s="49"/>
      <c r="S931" s="49"/>
      <c r="T931" s="49"/>
      <c r="U931" s="49"/>
      <c r="V931" s="49"/>
      <c r="W931" s="49"/>
      <c r="X931" s="49"/>
      <c r="Y931" s="49"/>
      <c r="Z931" s="49"/>
    </row>
    <row r="932" spans="1:26" ht="14.25" customHeight="1">
      <c r="A932" s="49"/>
      <c r="B932" s="49"/>
      <c r="C932" s="202"/>
      <c r="D932" s="202"/>
      <c r="E932" s="202"/>
      <c r="F932" s="49"/>
      <c r="G932" s="49"/>
      <c r="H932" s="49"/>
      <c r="I932" s="49"/>
      <c r="J932" s="49"/>
      <c r="K932" s="49"/>
      <c r="L932" s="49"/>
      <c r="M932" s="49"/>
      <c r="N932" s="49"/>
      <c r="O932" s="49"/>
      <c r="P932" s="49"/>
      <c r="Q932" s="49"/>
      <c r="R932" s="49"/>
      <c r="S932" s="49"/>
      <c r="T932" s="49"/>
      <c r="U932" s="49"/>
      <c r="V932" s="49"/>
      <c r="W932" s="49"/>
      <c r="X932" s="49"/>
      <c r="Y932" s="49"/>
      <c r="Z932" s="49"/>
    </row>
    <row r="933" spans="1:26" ht="14.25" customHeight="1">
      <c r="A933" s="49"/>
      <c r="B933" s="49"/>
      <c r="C933" s="202"/>
      <c r="D933" s="202"/>
      <c r="E933" s="202"/>
      <c r="F933" s="49"/>
      <c r="G933" s="49"/>
      <c r="H933" s="49"/>
      <c r="I933" s="49"/>
      <c r="J933" s="49"/>
      <c r="K933" s="49"/>
      <c r="L933" s="49"/>
      <c r="M933" s="49"/>
      <c r="N933" s="49"/>
      <c r="O933" s="49"/>
      <c r="P933" s="49"/>
      <c r="Q933" s="49"/>
      <c r="R933" s="49"/>
      <c r="S933" s="49"/>
      <c r="T933" s="49"/>
      <c r="U933" s="49"/>
      <c r="V933" s="49"/>
      <c r="W933" s="49"/>
      <c r="X933" s="49"/>
      <c r="Y933" s="49"/>
      <c r="Z933" s="49"/>
    </row>
    <row r="934" spans="1:26" ht="14.25" customHeight="1">
      <c r="A934" s="49"/>
      <c r="B934" s="49"/>
      <c r="C934" s="202"/>
      <c r="D934" s="202"/>
      <c r="E934" s="202"/>
      <c r="F934" s="49"/>
      <c r="G934" s="49"/>
      <c r="H934" s="49"/>
      <c r="I934" s="49"/>
      <c r="J934" s="49"/>
      <c r="K934" s="49"/>
      <c r="L934" s="49"/>
      <c r="M934" s="49"/>
      <c r="N934" s="49"/>
      <c r="O934" s="49"/>
      <c r="P934" s="49"/>
      <c r="Q934" s="49"/>
      <c r="R934" s="49"/>
      <c r="S934" s="49"/>
      <c r="T934" s="49"/>
      <c r="U934" s="49"/>
      <c r="V934" s="49"/>
      <c r="W934" s="49"/>
      <c r="X934" s="49"/>
      <c r="Y934" s="49"/>
      <c r="Z934" s="49"/>
    </row>
    <row r="935" spans="1:26" ht="14.25" customHeight="1">
      <c r="A935" s="49"/>
      <c r="B935" s="49"/>
      <c r="C935" s="202"/>
      <c r="D935" s="202"/>
      <c r="E935" s="202"/>
      <c r="F935" s="49"/>
      <c r="G935" s="49"/>
      <c r="H935" s="49"/>
      <c r="I935" s="49"/>
      <c r="J935" s="49"/>
      <c r="K935" s="49"/>
      <c r="L935" s="49"/>
      <c r="M935" s="49"/>
      <c r="N935" s="49"/>
      <c r="O935" s="49"/>
      <c r="P935" s="49"/>
      <c r="Q935" s="49"/>
      <c r="R935" s="49"/>
      <c r="S935" s="49"/>
      <c r="T935" s="49"/>
      <c r="U935" s="49"/>
      <c r="V935" s="49"/>
      <c r="W935" s="49"/>
      <c r="X935" s="49"/>
      <c r="Y935" s="49"/>
      <c r="Z935" s="49"/>
    </row>
    <row r="936" spans="1:26" ht="14.25" customHeight="1">
      <c r="A936" s="49"/>
      <c r="B936" s="49"/>
      <c r="C936" s="202"/>
      <c r="D936" s="202"/>
      <c r="E936" s="202"/>
      <c r="F936" s="49"/>
      <c r="G936" s="49"/>
      <c r="H936" s="49"/>
      <c r="I936" s="49"/>
      <c r="J936" s="49"/>
      <c r="K936" s="49"/>
      <c r="L936" s="49"/>
      <c r="M936" s="49"/>
      <c r="N936" s="49"/>
      <c r="O936" s="49"/>
      <c r="P936" s="49"/>
      <c r="Q936" s="49"/>
      <c r="R936" s="49"/>
      <c r="S936" s="49"/>
      <c r="T936" s="49"/>
      <c r="U936" s="49"/>
      <c r="V936" s="49"/>
      <c r="W936" s="49"/>
      <c r="X936" s="49"/>
      <c r="Y936" s="49"/>
      <c r="Z936" s="49"/>
    </row>
    <row r="937" spans="1:26" ht="14.25" customHeight="1">
      <c r="A937" s="49"/>
      <c r="B937" s="49"/>
      <c r="C937" s="202"/>
      <c r="D937" s="202"/>
      <c r="E937" s="202"/>
      <c r="F937" s="49"/>
      <c r="G937" s="49"/>
      <c r="H937" s="49"/>
      <c r="I937" s="49"/>
      <c r="J937" s="49"/>
      <c r="K937" s="49"/>
      <c r="L937" s="49"/>
      <c r="M937" s="49"/>
      <c r="N937" s="49"/>
      <c r="O937" s="49"/>
      <c r="P937" s="49"/>
      <c r="Q937" s="49"/>
      <c r="R937" s="49"/>
      <c r="S937" s="49"/>
      <c r="T937" s="49"/>
      <c r="U937" s="49"/>
      <c r="V937" s="49"/>
      <c r="W937" s="49"/>
      <c r="X937" s="49"/>
      <c r="Y937" s="49"/>
      <c r="Z937" s="49"/>
    </row>
    <row r="938" spans="1:26" ht="14.25" customHeight="1">
      <c r="A938" s="49"/>
      <c r="B938" s="49"/>
      <c r="C938" s="202"/>
      <c r="D938" s="202"/>
      <c r="E938" s="202"/>
      <c r="F938" s="49"/>
      <c r="G938" s="49"/>
      <c r="H938" s="49"/>
      <c r="I938" s="49"/>
      <c r="J938" s="49"/>
      <c r="K938" s="49"/>
      <c r="L938" s="49"/>
      <c r="M938" s="49"/>
      <c r="N938" s="49"/>
      <c r="O938" s="49"/>
      <c r="P938" s="49"/>
      <c r="Q938" s="49"/>
      <c r="R938" s="49"/>
      <c r="S938" s="49"/>
      <c r="T938" s="49"/>
      <c r="U938" s="49"/>
      <c r="V938" s="49"/>
      <c r="W938" s="49"/>
      <c r="X938" s="49"/>
      <c r="Y938" s="49"/>
      <c r="Z938" s="49"/>
    </row>
    <row r="939" spans="1:26" ht="14.25" customHeight="1">
      <c r="A939" s="49"/>
      <c r="B939" s="49"/>
      <c r="C939" s="202"/>
      <c r="D939" s="202"/>
      <c r="E939" s="202"/>
      <c r="F939" s="49"/>
      <c r="G939" s="49"/>
      <c r="H939" s="49"/>
      <c r="I939" s="49"/>
      <c r="J939" s="49"/>
      <c r="K939" s="49"/>
      <c r="L939" s="49"/>
      <c r="M939" s="49"/>
      <c r="N939" s="49"/>
      <c r="O939" s="49"/>
      <c r="P939" s="49"/>
      <c r="Q939" s="49"/>
      <c r="R939" s="49"/>
      <c r="S939" s="49"/>
      <c r="T939" s="49"/>
      <c r="U939" s="49"/>
      <c r="V939" s="49"/>
      <c r="W939" s="49"/>
      <c r="X939" s="49"/>
      <c r="Y939" s="49"/>
      <c r="Z939" s="49"/>
    </row>
    <row r="940" spans="1:26" ht="14.25" customHeight="1">
      <c r="A940" s="49"/>
      <c r="B940" s="49"/>
      <c r="C940" s="202"/>
      <c r="D940" s="202"/>
      <c r="E940" s="202"/>
      <c r="F940" s="49"/>
      <c r="G940" s="49"/>
      <c r="H940" s="49"/>
      <c r="I940" s="49"/>
      <c r="J940" s="49"/>
      <c r="K940" s="49"/>
      <c r="L940" s="49"/>
      <c r="M940" s="49"/>
      <c r="N940" s="49"/>
      <c r="O940" s="49"/>
      <c r="P940" s="49"/>
      <c r="Q940" s="49"/>
      <c r="R940" s="49"/>
      <c r="S940" s="49"/>
      <c r="T940" s="49"/>
      <c r="U940" s="49"/>
      <c r="V940" s="49"/>
      <c r="W940" s="49"/>
      <c r="X940" s="49"/>
      <c r="Y940" s="49"/>
      <c r="Z940" s="49"/>
    </row>
    <row r="941" spans="1:26" ht="14.25" customHeight="1">
      <c r="A941" s="49"/>
      <c r="B941" s="49"/>
      <c r="C941" s="202"/>
      <c r="D941" s="202"/>
      <c r="E941" s="202"/>
      <c r="F941" s="49"/>
      <c r="G941" s="49"/>
      <c r="H941" s="49"/>
      <c r="I941" s="49"/>
      <c r="J941" s="49"/>
      <c r="K941" s="49"/>
      <c r="L941" s="49"/>
      <c r="M941" s="49"/>
      <c r="N941" s="49"/>
      <c r="O941" s="49"/>
      <c r="P941" s="49"/>
      <c r="Q941" s="49"/>
      <c r="R941" s="49"/>
      <c r="S941" s="49"/>
      <c r="T941" s="49"/>
      <c r="U941" s="49"/>
      <c r="V941" s="49"/>
      <c r="W941" s="49"/>
      <c r="X941" s="49"/>
      <c r="Y941" s="49"/>
      <c r="Z941" s="49"/>
    </row>
    <row r="942" spans="1:26" ht="14.25" customHeight="1">
      <c r="A942" s="49"/>
      <c r="B942" s="49"/>
      <c r="C942" s="202"/>
      <c r="D942" s="202"/>
      <c r="E942" s="202"/>
      <c r="F942" s="49"/>
      <c r="G942" s="49"/>
      <c r="H942" s="49"/>
      <c r="I942" s="49"/>
      <c r="J942" s="49"/>
      <c r="K942" s="49"/>
      <c r="L942" s="49"/>
      <c r="M942" s="49"/>
      <c r="N942" s="49"/>
      <c r="O942" s="49"/>
      <c r="P942" s="49"/>
      <c r="Q942" s="49"/>
      <c r="R942" s="49"/>
      <c r="S942" s="49"/>
      <c r="T942" s="49"/>
      <c r="U942" s="49"/>
      <c r="V942" s="49"/>
      <c r="W942" s="49"/>
      <c r="X942" s="49"/>
      <c r="Y942" s="49"/>
      <c r="Z942" s="49"/>
    </row>
    <row r="943" spans="1:26" ht="14.25" customHeight="1">
      <c r="A943" s="49"/>
      <c r="B943" s="49"/>
      <c r="C943" s="202"/>
      <c r="D943" s="202"/>
      <c r="E943" s="202"/>
      <c r="F943" s="49"/>
      <c r="G943" s="49"/>
      <c r="H943" s="49"/>
      <c r="I943" s="49"/>
      <c r="J943" s="49"/>
      <c r="K943" s="49"/>
      <c r="L943" s="49"/>
      <c r="M943" s="49"/>
      <c r="N943" s="49"/>
      <c r="O943" s="49"/>
      <c r="P943" s="49"/>
      <c r="Q943" s="49"/>
      <c r="R943" s="49"/>
      <c r="S943" s="49"/>
      <c r="T943" s="49"/>
      <c r="U943" s="49"/>
      <c r="V943" s="49"/>
      <c r="W943" s="49"/>
      <c r="X943" s="49"/>
      <c r="Y943" s="49"/>
      <c r="Z943" s="49"/>
    </row>
    <row r="944" spans="1:26" ht="14.25" customHeight="1">
      <c r="A944" s="49"/>
      <c r="B944" s="49"/>
      <c r="C944" s="202"/>
      <c r="D944" s="202"/>
      <c r="E944" s="202"/>
      <c r="F944" s="49"/>
      <c r="G944" s="49"/>
      <c r="H944" s="49"/>
      <c r="I944" s="49"/>
      <c r="J944" s="49"/>
      <c r="K944" s="49"/>
      <c r="L944" s="49"/>
      <c r="M944" s="49"/>
      <c r="N944" s="49"/>
      <c r="O944" s="49"/>
      <c r="P944" s="49"/>
      <c r="Q944" s="49"/>
      <c r="R944" s="49"/>
      <c r="S944" s="49"/>
      <c r="T944" s="49"/>
      <c r="U944" s="49"/>
      <c r="V944" s="49"/>
      <c r="W944" s="49"/>
      <c r="X944" s="49"/>
      <c r="Y944" s="49"/>
      <c r="Z944" s="49"/>
    </row>
    <row r="945" spans="1:26" ht="14.25" customHeight="1">
      <c r="A945" s="49"/>
      <c r="B945" s="49"/>
      <c r="C945" s="202"/>
      <c r="D945" s="202"/>
      <c r="E945" s="202"/>
      <c r="F945" s="49"/>
      <c r="G945" s="49"/>
      <c r="H945" s="49"/>
      <c r="I945" s="49"/>
      <c r="J945" s="49"/>
      <c r="K945" s="49"/>
      <c r="L945" s="49"/>
      <c r="M945" s="49"/>
      <c r="N945" s="49"/>
      <c r="O945" s="49"/>
      <c r="P945" s="49"/>
      <c r="Q945" s="49"/>
      <c r="R945" s="49"/>
      <c r="S945" s="49"/>
      <c r="T945" s="49"/>
      <c r="U945" s="49"/>
      <c r="V945" s="49"/>
      <c r="W945" s="49"/>
      <c r="X945" s="49"/>
      <c r="Y945" s="49"/>
      <c r="Z945" s="49"/>
    </row>
    <row r="946" spans="1:26" ht="14.25" customHeight="1">
      <c r="A946" s="49"/>
      <c r="B946" s="49"/>
      <c r="C946" s="202"/>
      <c r="D946" s="202"/>
      <c r="E946" s="202"/>
      <c r="F946" s="49"/>
      <c r="G946" s="49"/>
      <c r="H946" s="49"/>
      <c r="I946" s="49"/>
      <c r="J946" s="49"/>
      <c r="K946" s="49"/>
      <c r="L946" s="49"/>
      <c r="M946" s="49"/>
      <c r="N946" s="49"/>
      <c r="O946" s="49"/>
      <c r="P946" s="49"/>
      <c r="Q946" s="49"/>
      <c r="R946" s="49"/>
      <c r="S946" s="49"/>
      <c r="T946" s="49"/>
      <c r="U946" s="49"/>
      <c r="V946" s="49"/>
      <c r="W946" s="49"/>
      <c r="X946" s="49"/>
      <c r="Y946" s="49"/>
      <c r="Z946" s="49"/>
    </row>
    <row r="947" spans="1:26" ht="14.25" customHeight="1">
      <c r="A947" s="49"/>
      <c r="B947" s="49"/>
      <c r="C947" s="202"/>
      <c r="D947" s="202"/>
      <c r="E947" s="202"/>
      <c r="F947" s="49"/>
      <c r="G947" s="49"/>
      <c r="H947" s="49"/>
      <c r="I947" s="49"/>
      <c r="J947" s="49"/>
      <c r="K947" s="49"/>
      <c r="L947" s="49"/>
      <c r="M947" s="49"/>
      <c r="N947" s="49"/>
      <c r="O947" s="49"/>
      <c r="P947" s="49"/>
      <c r="Q947" s="49"/>
      <c r="R947" s="49"/>
      <c r="S947" s="49"/>
      <c r="T947" s="49"/>
      <c r="U947" s="49"/>
      <c r="V947" s="49"/>
      <c r="W947" s="49"/>
      <c r="X947" s="49"/>
      <c r="Y947" s="49"/>
      <c r="Z947" s="49"/>
    </row>
    <row r="948" spans="1:26" ht="14.25" customHeight="1">
      <c r="A948" s="49"/>
      <c r="B948" s="49"/>
      <c r="C948" s="202"/>
      <c r="D948" s="202"/>
      <c r="E948" s="202"/>
      <c r="F948" s="49"/>
      <c r="G948" s="49"/>
      <c r="H948" s="49"/>
      <c r="I948" s="49"/>
      <c r="J948" s="49"/>
      <c r="K948" s="49"/>
      <c r="L948" s="49"/>
      <c r="M948" s="49"/>
      <c r="N948" s="49"/>
      <c r="O948" s="49"/>
      <c r="P948" s="49"/>
      <c r="Q948" s="49"/>
      <c r="R948" s="49"/>
      <c r="S948" s="49"/>
      <c r="T948" s="49"/>
      <c r="U948" s="49"/>
      <c r="V948" s="49"/>
      <c r="W948" s="49"/>
      <c r="X948" s="49"/>
      <c r="Y948" s="49"/>
      <c r="Z948" s="49"/>
    </row>
    <row r="949" spans="1:26" ht="14.25" customHeight="1">
      <c r="A949" s="49"/>
      <c r="B949" s="49"/>
      <c r="C949" s="202"/>
      <c r="D949" s="202"/>
      <c r="E949" s="202"/>
      <c r="F949" s="49"/>
      <c r="G949" s="49"/>
      <c r="H949" s="49"/>
      <c r="I949" s="49"/>
      <c r="J949" s="49"/>
      <c r="K949" s="49"/>
      <c r="L949" s="49"/>
      <c r="M949" s="49"/>
      <c r="N949" s="49"/>
      <c r="O949" s="49"/>
      <c r="P949" s="49"/>
      <c r="Q949" s="49"/>
      <c r="R949" s="49"/>
      <c r="S949" s="49"/>
      <c r="T949" s="49"/>
      <c r="U949" s="49"/>
      <c r="V949" s="49"/>
      <c r="W949" s="49"/>
      <c r="X949" s="49"/>
      <c r="Y949" s="49"/>
      <c r="Z949" s="49"/>
    </row>
    <row r="950" spans="1:26" ht="14.25" customHeight="1">
      <c r="A950" s="49"/>
      <c r="B950" s="49"/>
      <c r="C950" s="202"/>
      <c r="D950" s="202"/>
      <c r="E950" s="202"/>
      <c r="F950" s="49"/>
      <c r="G950" s="49"/>
      <c r="H950" s="49"/>
      <c r="I950" s="49"/>
      <c r="J950" s="49"/>
      <c r="K950" s="49"/>
      <c r="L950" s="49"/>
      <c r="M950" s="49"/>
      <c r="N950" s="49"/>
      <c r="O950" s="49"/>
      <c r="P950" s="49"/>
      <c r="Q950" s="49"/>
      <c r="R950" s="49"/>
      <c r="S950" s="49"/>
      <c r="T950" s="49"/>
      <c r="U950" s="49"/>
      <c r="V950" s="49"/>
      <c r="W950" s="49"/>
      <c r="X950" s="49"/>
      <c r="Y950" s="49"/>
      <c r="Z950" s="49"/>
    </row>
    <row r="951" spans="1:26" ht="14.25" customHeight="1">
      <c r="A951" s="49"/>
      <c r="B951" s="49"/>
      <c r="C951" s="202"/>
      <c r="D951" s="202"/>
      <c r="E951" s="202"/>
      <c r="F951" s="49"/>
      <c r="G951" s="49"/>
      <c r="H951" s="49"/>
      <c r="I951" s="49"/>
      <c r="J951" s="49"/>
      <c r="K951" s="49"/>
      <c r="L951" s="49"/>
      <c r="M951" s="49"/>
      <c r="N951" s="49"/>
      <c r="O951" s="49"/>
      <c r="P951" s="49"/>
      <c r="Q951" s="49"/>
      <c r="R951" s="49"/>
      <c r="S951" s="49"/>
      <c r="T951" s="49"/>
      <c r="U951" s="49"/>
      <c r="V951" s="49"/>
      <c r="W951" s="49"/>
      <c r="X951" s="49"/>
      <c r="Y951" s="49"/>
      <c r="Z951" s="49"/>
    </row>
    <row r="952" spans="1:26" ht="14.25" customHeight="1">
      <c r="A952" s="49"/>
      <c r="B952" s="49"/>
      <c r="C952" s="202"/>
      <c r="D952" s="202"/>
      <c r="E952" s="202"/>
      <c r="F952" s="49"/>
      <c r="G952" s="49"/>
      <c r="H952" s="49"/>
      <c r="I952" s="49"/>
      <c r="J952" s="49"/>
      <c r="K952" s="49"/>
      <c r="L952" s="49"/>
      <c r="M952" s="49"/>
      <c r="N952" s="49"/>
      <c r="O952" s="49"/>
      <c r="P952" s="49"/>
      <c r="Q952" s="49"/>
      <c r="R952" s="49"/>
      <c r="S952" s="49"/>
      <c r="T952" s="49"/>
      <c r="U952" s="49"/>
      <c r="V952" s="49"/>
      <c r="W952" s="49"/>
      <c r="X952" s="49"/>
      <c r="Y952" s="49"/>
      <c r="Z952" s="49"/>
    </row>
    <row r="953" spans="1:26" ht="14.25" customHeight="1">
      <c r="A953" s="49"/>
      <c r="B953" s="49"/>
      <c r="C953" s="202"/>
      <c r="D953" s="202"/>
      <c r="E953" s="202"/>
      <c r="F953" s="49"/>
      <c r="G953" s="49"/>
      <c r="H953" s="49"/>
      <c r="I953" s="49"/>
      <c r="J953" s="49"/>
      <c r="K953" s="49"/>
      <c r="L953" s="49"/>
      <c r="M953" s="49"/>
      <c r="N953" s="49"/>
      <c r="O953" s="49"/>
      <c r="P953" s="49"/>
      <c r="Q953" s="49"/>
      <c r="R953" s="49"/>
      <c r="S953" s="49"/>
      <c r="T953" s="49"/>
      <c r="U953" s="49"/>
      <c r="V953" s="49"/>
      <c r="W953" s="49"/>
      <c r="X953" s="49"/>
      <c r="Y953" s="49"/>
      <c r="Z953" s="49"/>
    </row>
    <row r="954" spans="1:26" ht="14.25" customHeight="1">
      <c r="A954" s="49"/>
      <c r="B954" s="49"/>
      <c r="C954" s="202"/>
      <c r="D954" s="202"/>
      <c r="E954" s="202"/>
      <c r="F954" s="49"/>
      <c r="G954" s="49"/>
      <c r="H954" s="49"/>
      <c r="I954" s="49"/>
      <c r="J954" s="49"/>
      <c r="K954" s="49"/>
      <c r="L954" s="49"/>
      <c r="M954" s="49"/>
      <c r="N954" s="49"/>
      <c r="O954" s="49"/>
      <c r="P954" s="49"/>
      <c r="Q954" s="49"/>
      <c r="R954" s="49"/>
      <c r="S954" s="49"/>
      <c r="T954" s="49"/>
      <c r="U954" s="49"/>
      <c r="V954" s="49"/>
      <c r="W954" s="49"/>
      <c r="X954" s="49"/>
      <c r="Y954" s="49"/>
      <c r="Z954" s="49"/>
    </row>
    <row r="955" spans="1:26" ht="14.25" customHeight="1">
      <c r="A955" s="49"/>
      <c r="B955" s="49"/>
      <c r="C955" s="202"/>
      <c r="D955" s="202"/>
      <c r="E955" s="202"/>
      <c r="F955" s="49"/>
      <c r="G955" s="49"/>
      <c r="H955" s="49"/>
      <c r="I955" s="49"/>
      <c r="J955" s="49"/>
      <c r="K955" s="49"/>
      <c r="L955" s="49"/>
      <c r="M955" s="49"/>
      <c r="N955" s="49"/>
      <c r="O955" s="49"/>
      <c r="P955" s="49"/>
      <c r="Q955" s="49"/>
      <c r="R955" s="49"/>
      <c r="S955" s="49"/>
      <c r="T955" s="49"/>
      <c r="U955" s="49"/>
      <c r="V955" s="49"/>
      <c r="W955" s="49"/>
      <c r="X955" s="49"/>
      <c r="Y955" s="49"/>
      <c r="Z955" s="49"/>
    </row>
    <row r="956" spans="1:26" ht="14.25" customHeight="1">
      <c r="A956" s="49"/>
      <c r="B956" s="49"/>
      <c r="C956" s="202"/>
      <c r="D956" s="202"/>
      <c r="E956" s="202"/>
      <c r="F956" s="49"/>
      <c r="G956" s="49"/>
      <c r="H956" s="49"/>
      <c r="I956" s="49"/>
      <c r="J956" s="49"/>
      <c r="K956" s="49"/>
      <c r="L956" s="49"/>
      <c r="M956" s="49"/>
      <c r="N956" s="49"/>
      <c r="O956" s="49"/>
      <c r="P956" s="49"/>
      <c r="Q956" s="49"/>
      <c r="R956" s="49"/>
      <c r="S956" s="49"/>
      <c r="T956" s="49"/>
      <c r="U956" s="49"/>
      <c r="V956" s="49"/>
      <c r="W956" s="49"/>
      <c r="X956" s="49"/>
      <c r="Y956" s="49"/>
      <c r="Z956" s="49"/>
    </row>
    <row r="957" spans="1:26" ht="14.25" customHeight="1">
      <c r="A957" s="49"/>
      <c r="B957" s="49"/>
      <c r="C957" s="202"/>
      <c r="D957" s="202"/>
      <c r="E957" s="202"/>
      <c r="F957" s="49"/>
      <c r="G957" s="49"/>
      <c r="H957" s="49"/>
      <c r="I957" s="49"/>
      <c r="J957" s="49"/>
      <c r="K957" s="49"/>
      <c r="L957" s="49"/>
      <c r="M957" s="49"/>
      <c r="N957" s="49"/>
      <c r="O957" s="49"/>
      <c r="P957" s="49"/>
      <c r="Q957" s="49"/>
      <c r="R957" s="49"/>
      <c r="S957" s="49"/>
      <c r="T957" s="49"/>
      <c r="U957" s="49"/>
      <c r="V957" s="49"/>
      <c r="W957" s="49"/>
      <c r="X957" s="49"/>
      <c r="Y957" s="49"/>
      <c r="Z957" s="49"/>
    </row>
    <row r="958" spans="1:26" ht="14.25" customHeight="1">
      <c r="A958" s="49"/>
      <c r="B958" s="49"/>
      <c r="C958" s="202"/>
      <c r="D958" s="202"/>
      <c r="E958" s="202"/>
      <c r="F958" s="49"/>
      <c r="G958" s="49"/>
      <c r="H958" s="49"/>
      <c r="I958" s="49"/>
      <c r="J958" s="49"/>
      <c r="K958" s="49"/>
      <c r="L958" s="49"/>
      <c r="M958" s="49"/>
      <c r="N958" s="49"/>
      <c r="O958" s="49"/>
      <c r="P958" s="49"/>
      <c r="Q958" s="49"/>
      <c r="R958" s="49"/>
      <c r="S958" s="49"/>
      <c r="T958" s="49"/>
      <c r="U958" s="49"/>
      <c r="V958" s="49"/>
      <c r="W958" s="49"/>
      <c r="X958" s="49"/>
      <c r="Y958" s="49"/>
      <c r="Z958" s="49"/>
    </row>
    <row r="959" spans="1:26" ht="14.25" customHeight="1">
      <c r="A959" s="49"/>
      <c r="B959" s="49"/>
      <c r="C959" s="202"/>
      <c r="D959" s="202"/>
      <c r="E959" s="202"/>
      <c r="F959" s="49"/>
      <c r="G959" s="49"/>
      <c r="H959" s="49"/>
      <c r="I959" s="49"/>
      <c r="J959" s="49"/>
      <c r="K959" s="49"/>
      <c r="L959" s="49"/>
      <c r="M959" s="49"/>
      <c r="N959" s="49"/>
      <c r="O959" s="49"/>
      <c r="P959" s="49"/>
      <c r="Q959" s="49"/>
      <c r="R959" s="49"/>
      <c r="S959" s="49"/>
      <c r="T959" s="49"/>
      <c r="U959" s="49"/>
      <c r="V959" s="49"/>
      <c r="W959" s="49"/>
      <c r="X959" s="49"/>
      <c r="Y959" s="49"/>
      <c r="Z959" s="49"/>
    </row>
    <row r="960" spans="1:26" ht="14.25" customHeight="1">
      <c r="A960" s="49"/>
      <c r="B960" s="49"/>
      <c r="C960" s="202"/>
      <c r="D960" s="202"/>
      <c r="E960" s="202"/>
      <c r="F960" s="49"/>
      <c r="G960" s="49"/>
      <c r="H960" s="49"/>
      <c r="I960" s="49"/>
      <c r="J960" s="49"/>
      <c r="K960" s="49"/>
      <c r="L960" s="49"/>
      <c r="M960" s="49"/>
      <c r="N960" s="49"/>
      <c r="O960" s="49"/>
      <c r="P960" s="49"/>
      <c r="Q960" s="49"/>
      <c r="R960" s="49"/>
      <c r="S960" s="49"/>
      <c r="T960" s="49"/>
      <c r="U960" s="49"/>
      <c r="V960" s="49"/>
      <c r="W960" s="49"/>
      <c r="X960" s="49"/>
      <c r="Y960" s="49"/>
      <c r="Z960" s="49"/>
    </row>
    <row r="961" spans="1:26" ht="14.25" customHeight="1">
      <c r="A961" s="49"/>
      <c r="B961" s="49"/>
      <c r="C961" s="202"/>
      <c r="D961" s="202"/>
      <c r="E961" s="202"/>
      <c r="F961" s="49"/>
      <c r="G961" s="49"/>
      <c r="H961" s="49"/>
      <c r="I961" s="49"/>
      <c r="J961" s="49"/>
      <c r="K961" s="49"/>
      <c r="L961" s="49"/>
      <c r="M961" s="49"/>
      <c r="N961" s="49"/>
      <c r="O961" s="49"/>
      <c r="P961" s="49"/>
      <c r="Q961" s="49"/>
      <c r="R961" s="49"/>
      <c r="S961" s="49"/>
      <c r="T961" s="49"/>
      <c r="U961" s="49"/>
      <c r="V961" s="49"/>
      <c r="W961" s="49"/>
      <c r="X961" s="49"/>
      <c r="Y961" s="49"/>
      <c r="Z961" s="49"/>
    </row>
    <row r="962" spans="1:26" ht="14.25" customHeight="1">
      <c r="A962" s="49"/>
      <c r="B962" s="49"/>
      <c r="C962" s="202"/>
      <c r="D962" s="202"/>
      <c r="E962" s="202"/>
      <c r="F962" s="49"/>
      <c r="G962" s="49"/>
      <c r="H962" s="49"/>
      <c r="I962" s="49"/>
      <c r="J962" s="49"/>
      <c r="K962" s="49"/>
      <c r="L962" s="49"/>
      <c r="M962" s="49"/>
      <c r="N962" s="49"/>
      <c r="O962" s="49"/>
      <c r="P962" s="49"/>
      <c r="Q962" s="49"/>
      <c r="R962" s="49"/>
      <c r="S962" s="49"/>
      <c r="T962" s="49"/>
      <c r="U962" s="49"/>
      <c r="V962" s="49"/>
      <c r="W962" s="49"/>
      <c r="X962" s="49"/>
      <c r="Y962" s="49"/>
      <c r="Z962" s="49"/>
    </row>
    <row r="963" spans="1:26" ht="14.25" customHeight="1">
      <c r="A963" s="49"/>
      <c r="B963" s="49"/>
      <c r="C963" s="202"/>
      <c r="D963" s="202"/>
      <c r="E963" s="202"/>
      <c r="F963" s="49"/>
      <c r="G963" s="49"/>
      <c r="H963" s="49"/>
      <c r="I963" s="49"/>
      <c r="J963" s="49"/>
      <c r="K963" s="49"/>
      <c r="L963" s="49"/>
      <c r="M963" s="49"/>
      <c r="N963" s="49"/>
      <c r="O963" s="49"/>
      <c r="P963" s="49"/>
      <c r="Q963" s="49"/>
      <c r="R963" s="49"/>
      <c r="S963" s="49"/>
      <c r="T963" s="49"/>
      <c r="U963" s="49"/>
      <c r="V963" s="49"/>
      <c r="W963" s="49"/>
      <c r="X963" s="49"/>
      <c r="Y963" s="49"/>
      <c r="Z963" s="49"/>
    </row>
    <row r="964" spans="1:26" ht="14.25" customHeight="1">
      <c r="A964" s="49"/>
      <c r="B964" s="49"/>
      <c r="C964" s="202"/>
      <c r="D964" s="202"/>
      <c r="E964" s="202"/>
      <c r="F964" s="49"/>
      <c r="G964" s="49"/>
      <c r="H964" s="49"/>
      <c r="I964" s="49"/>
      <c r="J964" s="49"/>
      <c r="K964" s="49"/>
      <c r="L964" s="49"/>
      <c r="M964" s="49"/>
      <c r="N964" s="49"/>
      <c r="O964" s="49"/>
      <c r="P964" s="49"/>
      <c r="Q964" s="49"/>
      <c r="R964" s="49"/>
      <c r="S964" s="49"/>
      <c r="T964" s="49"/>
      <c r="U964" s="49"/>
      <c r="V964" s="49"/>
      <c r="W964" s="49"/>
      <c r="X964" s="49"/>
      <c r="Y964" s="49"/>
      <c r="Z964" s="49"/>
    </row>
    <row r="965" spans="1:26" ht="14.25" customHeight="1">
      <c r="A965" s="49"/>
      <c r="B965" s="49"/>
      <c r="C965" s="202"/>
      <c r="D965" s="202"/>
      <c r="E965" s="202"/>
      <c r="F965" s="49"/>
      <c r="G965" s="49"/>
      <c r="H965" s="49"/>
      <c r="I965" s="49"/>
      <c r="J965" s="49"/>
      <c r="K965" s="49"/>
      <c r="L965" s="49"/>
      <c r="M965" s="49"/>
      <c r="N965" s="49"/>
      <c r="O965" s="49"/>
      <c r="P965" s="49"/>
      <c r="Q965" s="49"/>
      <c r="R965" s="49"/>
      <c r="S965" s="49"/>
      <c r="T965" s="49"/>
      <c r="U965" s="49"/>
      <c r="V965" s="49"/>
      <c r="W965" s="49"/>
      <c r="X965" s="49"/>
      <c r="Y965" s="49"/>
      <c r="Z965" s="49"/>
    </row>
    <row r="966" spans="1:26" ht="14.25" customHeight="1">
      <c r="A966" s="49"/>
      <c r="B966" s="49"/>
      <c r="C966" s="202"/>
      <c r="D966" s="202"/>
      <c r="E966" s="202"/>
      <c r="F966" s="49"/>
      <c r="G966" s="49"/>
      <c r="H966" s="49"/>
      <c r="I966" s="49"/>
      <c r="J966" s="49"/>
      <c r="K966" s="49"/>
      <c r="L966" s="49"/>
      <c r="M966" s="49"/>
      <c r="N966" s="49"/>
      <c r="O966" s="49"/>
      <c r="P966" s="49"/>
      <c r="Q966" s="49"/>
      <c r="R966" s="49"/>
      <c r="S966" s="49"/>
      <c r="T966" s="49"/>
      <c r="U966" s="49"/>
      <c r="V966" s="49"/>
      <c r="W966" s="49"/>
      <c r="X966" s="49"/>
      <c r="Y966" s="49"/>
      <c r="Z966" s="49"/>
    </row>
    <row r="967" spans="1:26" ht="14.25" customHeight="1">
      <c r="A967" s="49"/>
      <c r="B967" s="49"/>
      <c r="C967" s="202"/>
      <c r="D967" s="202"/>
      <c r="E967" s="202"/>
      <c r="F967" s="49"/>
      <c r="G967" s="49"/>
      <c r="H967" s="49"/>
      <c r="I967" s="49"/>
      <c r="J967" s="49"/>
      <c r="K967" s="49"/>
      <c r="L967" s="49"/>
      <c r="M967" s="49"/>
      <c r="N967" s="49"/>
      <c r="O967" s="49"/>
      <c r="P967" s="49"/>
      <c r="Q967" s="49"/>
      <c r="R967" s="49"/>
      <c r="S967" s="49"/>
      <c r="T967" s="49"/>
      <c r="U967" s="49"/>
      <c r="V967" s="49"/>
      <c r="W967" s="49"/>
      <c r="X967" s="49"/>
      <c r="Y967" s="49"/>
      <c r="Z967" s="49"/>
    </row>
    <row r="968" spans="1:26" ht="14.25" customHeight="1">
      <c r="A968" s="49"/>
      <c r="B968" s="49"/>
      <c r="C968" s="202"/>
      <c r="D968" s="202"/>
      <c r="E968" s="202"/>
      <c r="F968" s="49"/>
      <c r="G968" s="49"/>
      <c r="H968" s="49"/>
      <c r="I968" s="49"/>
      <c r="J968" s="49"/>
      <c r="K968" s="49"/>
      <c r="L968" s="49"/>
      <c r="M968" s="49"/>
      <c r="N968" s="49"/>
      <c r="O968" s="49"/>
      <c r="P968" s="49"/>
      <c r="Q968" s="49"/>
      <c r="R968" s="49"/>
      <c r="S968" s="49"/>
      <c r="T968" s="49"/>
      <c r="U968" s="49"/>
      <c r="V968" s="49"/>
      <c r="W968" s="49"/>
      <c r="X968" s="49"/>
      <c r="Y968" s="49"/>
      <c r="Z968" s="49"/>
    </row>
    <row r="969" spans="1:26" ht="14.25" customHeight="1">
      <c r="A969" s="49"/>
      <c r="B969" s="49"/>
      <c r="C969" s="202"/>
      <c r="D969" s="202"/>
      <c r="E969" s="202"/>
      <c r="F969" s="49"/>
      <c r="G969" s="49"/>
      <c r="H969" s="49"/>
      <c r="I969" s="49"/>
      <c r="J969" s="49"/>
      <c r="K969" s="49"/>
      <c r="L969" s="49"/>
      <c r="M969" s="49"/>
      <c r="N969" s="49"/>
      <c r="O969" s="49"/>
      <c r="P969" s="49"/>
      <c r="Q969" s="49"/>
      <c r="R969" s="49"/>
      <c r="S969" s="49"/>
      <c r="T969" s="49"/>
      <c r="U969" s="49"/>
      <c r="V969" s="49"/>
      <c r="W969" s="49"/>
      <c r="X969" s="49"/>
      <c r="Y969" s="49"/>
      <c r="Z969" s="49"/>
    </row>
    <row r="970" spans="1:26" ht="14.25" customHeight="1">
      <c r="A970" s="49"/>
      <c r="B970" s="49"/>
      <c r="C970" s="202"/>
      <c r="D970" s="202"/>
      <c r="E970" s="202"/>
      <c r="F970" s="49"/>
      <c r="G970" s="49"/>
      <c r="H970" s="49"/>
      <c r="I970" s="49"/>
      <c r="J970" s="49"/>
      <c r="K970" s="49"/>
      <c r="L970" s="49"/>
      <c r="M970" s="49"/>
      <c r="N970" s="49"/>
      <c r="O970" s="49"/>
      <c r="P970" s="49"/>
      <c r="Q970" s="49"/>
      <c r="R970" s="49"/>
      <c r="S970" s="49"/>
      <c r="T970" s="49"/>
      <c r="U970" s="49"/>
      <c r="V970" s="49"/>
      <c r="W970" s="49"/>
      <c r="X970" s="49"/>
      <c r="Y970" s="49"/>
      <c r="Z970" s="49"/>
    </row>
    <row r="971" spans="1:26" ht="14.25" customHeight="1">
      <c r="A971" s="49"/>
      <c r="B971" s="49"/>
      <c r="C971" s="202"/>
      <c r="D971" s="202"/>
      <c r="E971" s="202"/>
      <c r="F971" s="49"/>
      <c r="G971" s="49"/>
      <c r="H971" s="49"/>
      <c r="I971" s="49"/>
      <c r="J971" s="49"/>
      <c r="K971" s="49"/>
      <c r="L971" s="49"/>
      <c r="M971" s="49"/>
      <c r="N971" s="49"/>
      <c r="O971" s="49"/>
      <c r="P971" s="49"/>
      <c r="Q971" s="49"/>
      <c r="R971" s="49"/>
      <c r="S971" s="49"/>
      <c r="T971" s="49"/>
      <c r="U971" s="49"/>
      <c r="V971" s="49"/>
      <c r="W971" s="49"/>
      <c r="X971" s="49"/>
      <c r="Y971" s="49"/>
      <c r="Z971" s="49"/>
    </row>
    <row r="972" spans="1:26" ht="14.25" customHeight="1">
      <c r="A972" s="49"/>
      <c r="B972" s="49"/>
      <c r="C972" s="202"/>
      <c r="D972" s="202"/>
      <c r="E972" s="202"/>
      <c r="F972" s="49"/>
      <c r="G972" s="49"/>
      <c r="H972" s="49"/>
      <c r="I972" s="49"/>
      <c r="J972" s="49"/>
      <c r="K972" s="49"/>
      <c r="L972" s="49"/>
      <c r="M972" s="49"/>
      <c r="N972" s="49"/>
      <c r="O972" s="49"/>
      <c r="P972" s="49"/>
      <c r="Q972" s="49"/>
      <c r="R972" s="49"/>
      <c r="S972" s="49"/>
      <c r="T972" s="49"/>
      <c r="U972" s="49"/>
      <c r="V972" s="49"/>
      <c r="W972" s="49"/>
      <c r="X972" s="49"/>
      <c r="Y972" s="49"/>
      <c r="Z972" s="49"/>
    </row>
    <row r="973" spans="1:26" ht="14.25" customHeight="1">
      <c r="A973" s="49"/>
      <c r="B973" s="49"/>
      <c r="C973" s="202"/>
      <c r="D973" s="202"/>
      <c r="E973" s="202"/>
      <c r="F973" s="49"/>
      <c r="G973" s="49"/>
      <c r="H973" s="49"/>
      <c r="I973" s="49"/>
      <c r="J973" s="49"/>
      <c r="K973" s="49"/>
      <c r="L973" s="49"/>
      <c r="M973" s="49"/>
      <c r="N973" s="49"/>
      <c r="O973" s="49"/>
      <c r="P973" s="49"/>
      <c r="Q973" s="49"/>
      <c r="R973" s="49"/>
      <c r="S973" s="49"/>
      <c r="T973" s="49"/>
      <c r="U973" s="49"/>
      <c r="V973" s="49"/>
      <c r="W973" s="49"/>
      <c r="X973" s="49"/>
      <c r="Y973" s="49"/>
      <c r="Z973" s="49"/>
    </row>
    <row r="974" spans="1:26" ht="14.25" customHeight="1">
      <c r="A974" s="49"/>
      <c r="B974" s="49"/>
      <c r="C974" s="202"/>
      <c r="D974" s="202"/>
      <c r="E974" s="202"/>
      <c r="F974" s="49"/>
      <c r="G974" s="49"/>
      <c r="H974" s="49"/>
      <c r="I974" s="49"/>
      <c r="J974" s="49"/>
      <c r="K974" s="49"/>
      <c r="L974" s="49"/>
      <c r="M974" s="49"/>
      <c r="N974" s="49"/>
      <c r="O974" s="49"/>
      <c r="P974" s="49"/>
      <c r="Q974" s="49"/>
      <c r="R974" s="49"/>
      <c r="S974" s="49"/>
      <c r="T974" s="49"/>
      <c r="U974" s="49"/>
      <c r="V974" s="49"/>
      <c r="W974" s="49"/>
      <c r="X974" s="49"/>
      <c r="Y974" s="49"/>
      <c r="Z974" s="49"/>
    </row>
    <row r="975" spans="1:26" ht="14.25" customHeight="1">
      <c r="A975" s="49"/>
      <c r="B975" s="49"/>
      <c r="C975" s="202"/>
      <c r="D975" s="202"/>
      <c r="E975" s="202"/>
      <c r="F975" s="49"/>
      <c r="G975" s="49"/>
      <c r="H975" s="49"/>
      <c r="I975" s="49"/>
      <c r="J975" s="49"/>
      <c r="K975" s="49"/>
      <c r="L975" s="49"/>
      <c r="M975" s="49"/>
      <c r="N975" s="49"/>
      <c r="O975" s="49"/>
      <c r="P975" s="49"/>
      <c r="Q975" s="49"/>
      <c r="R975" s="49"/>
      <c r="S975" s="49"/>
      <c r="T975" s="49"/>
      <c r="U975" s="49"/>
      <c r="V975" s="49"/>
      <c r="W975" s="49"/>
      <c r="X975" s="49"/>
      <c r="Y975" s="49"/>
      <c r="Z975" s="49"/>
    </row>
    <row r="976" spans="1:26" ht="14.25" customHeight="1">
      <c r="A976" s="49"/>
      <c r="B976" s="49"/>
      <c r="C976" s="202"/>
      <c r="D976" s="202"/>
      <c r="E976" s="202"/>
      <c r="F976" s="49"/>
      <c r="G976" s="49"/>
      <c r="H976" s="49"/>
      <c r="I976" s="49"/>
      <c r="J976" s="49"/>
      <c r="K976" s="49"/>
      <c r="L976" s="49"/>
      <c r="M976" s="49"/>
      <c r="N976" s="49"/>
      <c r="O976" s="49"/>
      <c r="P976" s="49"/>
      <c r="Q976" s="49"/>
      <c r="R976" s="49"/>
      <c r="S976" s="49"/>
      <c r="T976" s="49"/>
      <c r="U976" s="49"/>
      <c r="V976" s="49"/>
      <c r="W976" s="49"/>
      <c r="X976" s="49"/>
      <c r="Y976" s="49"/>
      <c r="Z976" s="49"/>
    </row>
    <row r="977" spans="1:26" ht="14.25" customHeight="1">
      <c r="A977" s="49"/>
      <c r="B977" s="49"/>
      <c r="C977" s="202"/>
      <c r="D977" s="202"/>
      <c r="E977" s="202"/>
      <c r="F977" s="49"/>
      <c r="G977" s="49"/>
      <c r="H977" s="49"/>
      <c r="I977" s="49"/>
      <c r="J977" s="49"/>
      <c r="K977" s="49"/>
      <c r="L977" s="49"/>
      <c r="M977" s="49"/>
      <c r="N977" s="49"/>
      <c r="O977" s="49"/>
      <c r="P977" s="49"/>
      <c r="Q977" s="49"/>
      <c r="R977" s="49"/>
      <c r="S977" s="49"/>
      <c r="T977" s="49"/>
      <c r="U977" s="49"/>
      <c r="V977" s="49"/>
      <c r="W977" s="49"/>
      <c r="X977" s="49"/>
      <c r="Y977" s="49"/>
      <c r="Z977" s="49"/>
    </row>
    <row r="978" spans="1:26" ht="14.25" customHeight="1">
      <c r="A978" s="49"/>
      <c r="B978" s="49"/>
      <c r="C978" s="202"/>
      <c r="D978" s="202"/>
      <c r="E978" s="202"/>
      <c r="F978" s="49"/>
      <c r="G978" s="49"/>
      <c r="H978" s="49"/>
      <c r="I978" s="49"/>
      <c r="J978" s="49"/>
      <c r="K978" s="49"/>
      <c r="L978" s="49"/>
      <c r="M978" s="49"/>
      <c r="N978" s="49"/>
      <c r="O978" s="49"/>
      <c r="P978" s="49"/>
      <c r="Q978" s="49"/>
      <c r="R978" s="49"/>
      <c r="S978" s="49"/>
      <c r="T978" s="49"/>
      <c r="U978" s="49"/>
      <c r="V978" s="49"/>
      <c r="W978" s="49"/>
      <c r="X978" s="49"/>
      <c r="Y978" s="49"/>
      <c r="Z978" s="49"/>
    </row>
    <row r="979" spans="1:26" ht="14.25" customHeight="1">
      <c r="A979" s="49"/>
      <c r="B979" s="49"/>
      <c r="C979" s="202"/>
      <c r="D979" s="202"/>
      <c r="E979" s="202"/>
      <c r="F979" s="49"/>
      <c r="G979" s="49"/>
      <c r="H979" s="49"/>
      <c r="I979" s="49"/>
      <c r="J979" s="49"/>
      <c r="K979" s="49"/>
      <c r="L979" s="49"/>
      <c r="M979" s="49"/>
      <c r="N979" s="49"/>
      <c r="O979" s="49"/>
      <c r="P979" s="49"/>
      <c r="Q979" s="49"/>
      <c r="R979" s="49"/>
      <c r="S979" s="49"/>
      <c r="T979" s="49"/>
      <c r="U979" s="49"/>
      <c r="V979" s="49"/>
      <c r="W979" s="49"/>
      <c r="X979" s="49"/>
      <c r="Y979" s="49"/>
      <c r="Z979" s="49"/>
    </row>
    <row r="980" spans="1:26" ht="14.25" customHeight="1">
      <c r="A980" s="49"/>
      <c r="B980" s="49"/>
      <c r="C980" s="202"/>
      <c r="D980" s="202"/>
      <c r="E980" s="202"/>
      <c r="F980" s="49"/>
      <c r="G980" s="49"/>
      <c r="H980" s="49"/>
      <c r="I980" s="49"/>
      <c r="J980" s="49"/>
      <c r="K980" s="49"/>
      <c r="L980" s="49"/>
      <c r="M980" s="49"/>
      <c r="N980" s="49"/>
      <c r="O980" s="49"/>
      <c r="P980" s="49"/>
      <c r="Q980" s="49"/>
      <c r="R980" s="49"/>
      <c r="S980" s="49"/>
      <c r="T980" s="49"/>
      <c r="U980" s="49"/>
      <c r="V980" s="49"/>
      <c r="W980" s="49"/>
      <c r="X980" s="49"/>
      <c r="Y980" s="49"/>
      <c r="Z980" s="49"/>
    </row>
    <row r="981" spans="1:26" ht="14.25" customHeight="1">
      <c r="A981" s="49"/>
      <c r="B981" s="49"/>
      <c r="C981" s="202"/>
      <c r="D981" s="202"/>
      <c r="E981" s="202"/>
      <c r="F981" s="49"/>
      <c r="G981" s="49"/>
      <c r="H981" s="49"/>
      <c r="I981" s="49"/>
      <c r="J981" s="49"/>
      <c r="K981" s="49"/>
      <c r="L981" s="49"/>
      <c r="M981" s="49"/>
      <c r="N981" s="49"/>
      <c r="O981" s="49"/>
      <c r="P981" s="49"/>
      <c r="Q981" s="49"/>
      <c r="R981" s="49"/>
      <c r="S981" s="49"/>
      <c r="T981" s="49"/>
      <c r="U981" s="49"/>
      <c r="V981" s="49"/>
      <c r="W981" s="49"/>
      <c r="X981" s="49"/>
      <c r="Y981" s="49"/>
      <c r="Z981" s="49"/>
    </row>
    <row r="982" spans="1:26" ht="14.25" customHeight="1">
      <c r="A982" s="49"/>
      <c r="B982" s="49"/>
      <c r="C982" s="202"/>
      <c r="D982" s="202"/>
      <c r="E982" s="202"/>
      <c r="F982" s="49"/>
      <c r="G982" s="49"/>
      <c r="H982" s="49"/>
      <c r="I982" s="49"/>
      <c r="J982" s="49"/>
      <c r="K982" s="49"/>
      <c r="L982" s="49"/>
      <c r="M982" s="49"/>
      <c r="N982" s="49"/>
      <c r="O982" s="49"/>
      <c r="P982" s="49"/>
      <c r="Q982" s="49"/>
      <c r="R982" s="49"/>
      <c r="S982" s="49"/>
      <c r="T982" s="49"/>
      <c r="U982" s="49"/>
      <c r="V982" s="49"/>
      <c r="W982" s="49"/>
      <c r="X982" s="49"/>
      <c r="Y982" s="49"/>
      <c r="Z982" s="49"/>
    </row>
    <row r="983" spans="1:26" ht="14.25" customHeight="1">
      <c r="A983" s="49"/>
      <c r="B983" s="49"/>
      <c r="C983" s="202"/>
      <c r="D983" s="202"/>
      <c r="E983" s="202"/>
      <c r="F983" s="49"/>
      <c r="G983" s="49"/>
      <c r="H983" s="49"/>
      <c r="I983" s="49"/>
      <c r="J983" s="49"/>
      <c r="K983" s="49"/>
      <c r="L983" s="49"/>
      <c r="M983" s="49"/>
      <c r="N983" s="49"/>
      <c r="O983" s="49"/>
      <c r="P983" s="49"/>
      <c r="Q983" s="49"/>
      <c r="R983" s="49"/>
      <c r="S983" s="49"/>
      <c r="T983" s="49"/>
      <c r="U983" s="49"/>
      <c r="V983" s="49"/>
      <c r="W983" s="49"/>
      <c r="X983" s="49"/>
      <c r="Y983" s="49"/>
      <c r="Z983" s="49"/>
    </row>
    <row r="984" spans="1:26" ht="14.25" customHeight="1">
      <c r="A984" s="49"/>
      <c r="B984" s="49"/>
      <c r="C984" s="202"/>
      <c r="D984" s="202"/>
      <c r="E984" s="202"/>
      <c r="F984" s="49"/>
      <c r="G984" s="49"/>
      <c r="H984" s="49"/>
      <c r="I984" s="49"/>
      <c r="J984" s="49"/>
      <c r="K984" s="49"/>
      <c r="L984" s="49"/>
      <c r="M984" s="49"/>
      <c r="N984" s="49"/>
      <c r="O984" s="49"/>
      <c r="P984" s="49"/>
      <c r="Q984" s="49"/>
      <c r="R984" s="49"/>
      <c r="S984" s="49"/>
      <c r="T984" s="49"/>
      <c r="U984" s="49"/>
      <c r="V984" s="49"/>
      <c r="W984" s="49"/>
      <c r="X984" s="49"/>
      <c r="Y984" s="49"/>
      <c r="Z984" s="49"/>
    </row>
    <row r="985" spans="1:26" ht="14.25" customHeight="1">
      <c r="A985" s="49"/>
      <c r="B985" s="49"/>
      <c r="C985" s="202"/>
      <c r="D985" s="202"/>
      <c r="E985" s="202"/>
      <c r="F985" s="49"/>
      <c r="G985" s="49"/>
      <c r="H985" s="49"/>
      <c r="I985" s="49"/>
      <c r="J985" s="49"/>
      <c r="K985" s="49"/>
      <c r="L985" s="49"/>
      <c r="M985" s="49"/>
      <c r="N985" s="49"/>
      <c r="O985" s="49"/>
      <c r="P985" s="49"/>
      <c r="Q985" s="49"/>
      <c r="R985" s="49"/>
      <c r="S985" s="49"/>
      <c r="T985" s="49"/>
      <c r="U985" s="49"/>
      <c r="V985" s="49"/>
      <c r="W985" s="49"/>
      <c r="X985" s="49"/>
      <c r="Y985" s="49"/>
      <c r="Z985" s="49"/>
    </row>
    <row r="986" spans="1:26" ht="14.25" customHeight="1">
      <c r="A986" s="49"/>
      <c r="B986" s="49"/>
      <c r="C986" s="202"/>
      <c r="D986" s="202"/>
      <c r="E986" s="202"/>
      <c r="F986" s="49"/>
      <c r="G986" s="49"/>
      <c r="H986" s="49"/>
      <c r="I986" s="49"/>
      <c r="J986" s="49"/>
      <c r="K986" s="49"/>
      <c r="L986" s="49"/>
      <c r="M986" s="49"/>
      <c r="N986" s="49"/>
      <c r="O986" s="49"/>
      <c r="P986" s="49"/>
      <c r="Q986" s="49"/>
      <c r="R986" s="49"/>
      <c r="S986" s="49"/>
      <c r="T986" s="49"/>
      <c r="U986" s="49"/>
      <c r="V986" s="49"/>
      <c r="W986" s="49"/>
      <c r="X986" s="49"/>
      <c r="Y986" s="49"/>
      <c r="Z986" s="49"/>
    </row>
    <row r="987" spans="1:26" ht="14.25" customHeight="1">
      <c r="A987" s="49"/>
      <c r="B987" s="49"/>
      <c r="C987" s="202"/>
      <c r="D987" s="202"/>
      <c r="E987" s="202"/>
      <c r="F987" s="49"/>
      <c r="G987" s="49"/>
      <c r="H987" s="49"/>
      <c r="I987" s="49"/>
      <c r="J987" s="49"/>
      <c r="K987" s="49"/>
      <c r="L987" s="49"/>
      <c r="M987" s="49"/>
      <c r="N987" s="49"/>
      <c r="O987" s="49"/>
      <c r="P987" s="49"/>
      <c r="Q987" s="49"/>
      <c r="R987" s="49"/>
      <c r="S987" s="49"/>
      <c r="T987" s="49"/>
      <c r="U987" s="49"/>
      <c r="V987" s="49"/>
      <c r="W987" s="49"/>
      <c r="X987" s="49"/>
      <c r="Y987" s="49"/>
      <c r="Z987" s="49"/>
    </row>
    <row r="988" spans="1:26" ht="14.25" customHeight="1">
      <c r="A988" s="49"/>
      <c r="B988" s="49"/>
      <c r="C988" s="202"/>
      <c r="D988" s="202"/>
      <c r="E988" s="202"/>
      <c r="F988" s="49"/>
      <c r="G988" s="49"/>
      <c r="H988" s="49"/>
      <c r="I988" s="49"/>
      <c r="J988" s="49"/>
      <c r="K988" s="49"/>
      <c r="L988" s="49"/>
      <c r="M988" s="49"/>
      <c r="N988" s="49"/>
      <c r="O988" s="49"/>
      <c r="P988" s="49"/>
      <c r="Q988" s="49"/>
      <c r="R988" s="49"/>
      <c r="S988" s="49"/>
      <c r="T988" s="49"/>
      <c r="U988" s="49"/>
      <c r="V988" s="49"/>
      <c r="W988" s="49"/>
      <c r="X988" s="49"/>
      <c r="Y988" s="49"/>
      <c r="Z988" s="49"/>
    </row>
    <row r="989" spans="1:26" ht="14.25" customHeight="1">
      <c r="A989" s="49"/>
      <c r="B989" s="49"/>
      <c r="C989" s="202"/>
      <c r="D989" s="202"/>
      <c r="E989" s="202"/>
      <c r="F989" s="49"/>
      <c r="G989" s="49"/>
      <c r="H989" s="49"/>
      <c r="I989" s="49"/>
      <c r="J989" s="49"/>
      <c r="K989" s="49"/>
      <c r="L989" s="49"/>
      <c r="M989" s="49"/>
      <c r="N989" s="49"/>
      <c r="O989" s="49"/>
      <c r="P989" s="49"/>
      <c r="Q989" s="49"/>
      <c r="R989" s="49"/>
      <c r="S989" s="49"/>
      <c r="T989" s="49"/>
      <c r="U989" s="49"/>
      <c r="V989" s="49"/>
      <c r="W989" s="49"/>
      <c r="X989" s="49"/>
      <c r="Y989" s="49"/>
      <c r="Z989" s="49"/>
    </row>
    <row r="990" spans="1:26" ht="14.25" customHeight="1">
      <c r="A990" s="49"/>
      <c r="B990" s="49"/>
      <c r="C990" s="202"/>
      <c r="D990" s="202"/>
      <c r="E990" s="202"/>
      <c r="F990" s="49"/>
      <c r="G990" s="49"/>
      <c r="H990" s="49"/>
      <c r="I990" s="49"/>
      <c r="J990" s="49"/>
      <c r="K990" s="49"/>
      <c r="L990" s="49"/>
      <c r="M990" s="49"/>
      <c r="N990" s="49"/>
      <c r="O990" s="49"/>
      <c r="P990" s="49"/>
      <c r="Q990" s="49"/>
      <c r="R990" s="49"/>
      <c r="S990" s="49"/>
      <c r="T990" s="49"/>
      <c r="U990" s="49"/>
      <c r="V990" s="49"/>
      <c r="W990" s="49"/>
      <c r="X990" s="49"/>
      <c r="Y990" s="49"/>
      <c r="Z990" s="49"/>
    </row>
    <row r="991" spans="1:26" ht="14.25" customHeight="1">
      <c r="A991" s="49"/>
      <c r="B991" s="49"/>
      <c r="C991" s="202"/>
      <c r="D991" s="202"/>
      <c r="E991" s="202"/>
      <c r="F991" s="49"/>
      <c r="G991" s="49"/>
      <c r="H991" s="49"/>
      <c r="I991" s="49"/>
      <c r="J991" s="49"/>
      <c r="K991" s="49"/>
      <c r="L991" s="49"/>
      <c r="M991" s="49"/>
      <c r="N991" s="49"/>
      <c r="O991" s="49"/>
      <c r="P991" s="49"/>
      <c r="Q991" s="49"/>
      <c r="R991" s="49"/>
      <c r="S991" s="49"/>
      <c r="T991" s="49"/>
      <c r="U991" s="49"/>
      <c r="V991" s="49"/>
      <c r="W991" s="49"/>
      <c r="X991" s="49"/>
      <c r="Y991" s="49"/>
      <c r="Z991" s="49"/>
    </row>
    <row r="992" spans="1:26" ht="14.25" customHeight="1">
      <c r="A992" s="49"/>
      <c r="B992" s="49"/>
      <c r="C992" s="202"/>
      <c r="D992" s="202"/>
      <c r="E992" s="202"/>
      <c r="F992" s="49"/>
      <c r="G992" s="49"/>
      <c r="H992" s="49"/>
      <c r="I992" s="49"/>
      <c r="J992" s="49"/>
      <c r="K992" s="49"/>
      <c r="L992" s="49"/>
      <c r="M992" s="49"/>
      <c r="N992" s="49"/>
      <c r="O992" s="49"/>
      <c r="P992" s="49"/>
      <c r="Q992" s="49"/>
      <c r="R992" s="49"/>
      <c r="S992" s="49"/>
      <c r="T992" s="49"/>
      <c r="U992" s="49"/>
      <c r="V992" s="49"/>
      <c r="W992" s="49"/>
      <c r="X992" s="49"/>
      <c r="Y992" s="49"/>
      <c r="Z992" s="49"/>
    </row>
    <row r="993" spans="1:26" ht="14.25" customHeight="1">
      <c r="A993" s="49"/>
      <c r="B993" s="49"/>
      <c r="C993" s="202"/>
      <c r="D993" s="202"/>
      <c r="E993" s="202"/>
      <c r="F993" s="49"/>
      <c r="G993" s="49"/>
      <c r="H993" s="49"/>
      <c r="I993" s="49"/>
      <c r="J993" s="49"/>
      <c r="K993" s="49"/>
      <c r="L993" s="49"/>
      <c r="M993" s="49"/>
      <c r="N993" s="49"/>
      <c r="O993" s="49"/>
      <c r="P993" s="49"/>
      <c r="Q993" s="49"/>
      <c r="R993" s="49"/>
      <c r="S993" s="49"/>
      <c r="T993" s="49"/>
      <c r="U993" s="49"/>
      <c r="V993" s="49"/>
      <c r="W993" s="49"/>
      <c r="X993" s="49"/>
      <c r="Y993" s="49"/>
      <c r="Z993" s="49"/>
    </row>
    <row r="994" spans="1:26" ht="14.25" customHeight="1">
      <c r="A994" s="49"/>
      <c r="B994" s="49"/>
      <c r="C994" s="202"/>
      <c r="D994" s="202"/>
      <c r="E994" s="202"/>
      <c r="F994" s="49"/>
      <c r="G994" s="49"/>
      <c r="H994" s="49"/>
      <c r="I994" s="49"/>
      <c r="J994" s="49"/>
      <c r="K994" s="49"/>
      <c r="L994" s="49"/>
      <c r="M994" s="49"/>
      <c r="N994" s="49"/>
      <c r="O994" s="49"/>
      <c r="P994" s="49"/>
      <c r="Q994" s="49"/>
      <c r="R994" s="49"/>
      <c r="S994" s="49"/>
      <c r="T994" s="49"/>
      <c r="U994" s="49"/>
      <c r="V994" s="49"/>
      <c r="W994" s="49"/>
      <c r="X994" s="49"/>
      <c r="Y994" s="49"/>
      <c r="Z994" s="49"/>
    </row>
    <row r="995" spans="1:26" ht="14.25" customHeight="1">
      <c r="A995" s="49"/>
      <c r="B995" s="49"/>
      <c r="C995" s="202"/>
      <c r="D995" s="202"/>
      <c r="E995" s="202"/>
      <c r="F995" s="49"/>
      <c r="G995" s="49"/>
      <c r="H995" s="49"/>
      <c r="I995" s="49"/>
      <c r="J995" s="49"/>
      <c r="K995" s="49"/>
      <c r="L995" s="49"/>
      <c r="M995" s="49"/>
      <c r="N995" s="49"/>
      <c r="O995" s="49"/>
      <c r="P995" s="49"/>
      <c r="Q995" s="49"/>
      <c r="R995" s="49"/>
      <c r="S995" s="49"/>
      <c r="T995" s="49"/>
      <c r="U995" s="49"/>
      <c r="V995" s="49"/>
      <c r="W995" s="49"/>
      <c r="X995" s="49"/>
      <c r="Y995" s="49"/>
      <c r="Z995" s="49"/>
    </row>
    <row r="996" spans="1:26" ht="14.25" customHeight="1">
      <c r="A996" s="49"/>
      <c r="B996" s="49"/>
      <c r="C996" s="202"/>
      <c r="D996" s="202"/>
      <c r="E996" s="202"/>
      <c r="F996" s="49"/>
      <c r="G996" s="49"/>
      <c r="H996" s="49"/>
      <c r="I996" s="49"/>
      <c r="J996" s="49"/>
      <c r="K996" s="49"/>
      <c r="L996" s="49"/>
      <c r="M996" s="49"/>
      <c r="N996" s="49"/>
      <c r="O996" s="49"/>
      <c r="P996" s="49"/>
      <c r="Q996" s="49"/>
      <c r="R996" s="49"/>
      <c r="S996" s="49"/>
      <c r="T996" s="49"/>
      <c r="U996" s="49"/>
      <c r="V996" s="49"/>
      <c r="W996" s="49"/>
      <c r="X996" s="49"/>
      <c r="Y996" s="49"/>
      <c r="Z996" s="49"/>
    </row>
    <row r="997" spans="1:26" ht="14.25" customHeight="1">
      <c r="A997" s="49"/>
      <c r="B997" s="49"/>
      <c r="C997" s="202"/>
      <c r="D997" s="202"/>
      <c r="E997" s="202"/>
      <c r="F997" s="49"/>
      <c r="G997" s="49"/>
      <c r="H997" s="49"/>
      <c r="I997" s="49"/>
      <c r="J997" s="49"/>
      <c r="K997" s="49"/>
      <c r="L997" s="49"/>
      <c r="M997" s="49"/>
      <c r="N997" s="49"/>
      <c r="O997" s="49"/>
      <c r="P997" s="49"/>
      <c r="Q997" s="49"/>
      <c r="R997" s="49"/>
      <c r="S997" s="49"/>
      <c r="T997" s="49"/>
      <c r="U997" s="49"/>
      <c r="V997" s="49"/>
      <c r="W997" s="49"/>
      <c r="X997" s="49"/>
      <c r="Y997" s="49"/>
      <c r="Z997" s="49"/>
    </row>
    <row r="998" spans="1:26" ht="14.25" customHeight="1">
      <c r="A998" s="49"/>
      <c r="B998" s="49"/>
      <c r="C998" s="202"/>
      <c r="D998" s="202"/>
      <c r="E998" s="202"/>
      <c r="F998" s="49"/>
      <c r="G998" s="49"/>
      <c r="H998" s="49"/>
      <c r="I998" s="49"/>
      <c r="J998" s="49"/>
      <c r="K998" s="49"/>
      <c r="L998" s="49"/>
      <c r="M998" s="49"/>
      <c r="N998" s="49"/>
      <c r="O998" s="49"/>
      <c r="P998" s="49"/>
      <c r="Q998" s="49"/>
      <c r="R998" s="49"/>
      <c r="S998" s="49"/>
      <c r="T998" s="49"/>
      <c r="U998" s="49"/>
      <c r="V998" s="49"/>
      <c r="W998" s="49"/>
      <c r="X998" s="49"/>
      <c r="Y998" s="49"/>
      <c r="Z998" s="49"/>
    </row>
    <row r="999" spans="1:26" ht="14.25" customHeight="1">
      <c r="A999" s="49"/>
      <c r="B999" s="49"/>
      <c r="C999" s="202"/>
      <c r="D999" s="202"/>
      <c r="E999" s="202"/>
      <c r="F999" s="49"/>
      <c r="G999" s="49"/>
      <c r="H999" s="49"/>
      <c r="I999" s="49"/>
      <c r="J999" s="49"/>
      <c r="K999" s="49"/>
      <c r="L999" s="49"/>
      <c r="M999" s="49"/>
      <c r="N999" s="49"/>
      <c r="O999" s="49"/>
      <c r="P999" s="49"/>
      <c r="Q999" s="49"/>
      <c r="R999" s="49"/>
      <c r="S999" s="49"/>
      <c r="T999" s="49"/>
      <c r="U999" s="49"/>
      <c r="V999" s="49"/>
      <c r="W999" s="49"/>
      <c r="X999" s="49"/>
      <c r="Y999" s="49"/>
      <c r="Z999" s="49"/>
    </row>
    <row r="1000" spans="1:26" ht="14.25" customHeight="1">
      <c r="A1000" s="49"/>
      <c r="B1000" s="49"/>
      <c r="C1000" s="202"/>
      <c r="D1000" s="202"/>
      <c r="E1000" s="202"/>
      <c r="F1000" s="49"/>
      <c r="G1000" s="49"/>
      <c r="H1000" s="49"/>
      <c r="I1000" s="49"/>
      <c r="J1000" s="49"/>
      <c r="K1000" s="49"/>
      <c r="L1000" s="49"/>
      <c r="M1000" s="49"/>
      <c r="N1000" s="49"/>
      <c r="O1000" s="49"/>
      <c r="P1000" s="49"/>
      <c r="Q1000" s="49"/>
      <c r="R1000" s="49"/>
      <c r="S1000" s="49"/>
      <c r="T1000" s="49"/>
      <c r="U1000" s="49"/>
      <c r="V1000" s="49"/>
      <c r="W1000" s="49"/>
      <c r="X1000" s="49"/>
      <c r="Y1000" s="49"/>
      <c r="Z1000" s="49"/>
    </row>
    <row r="1001" spans="1:26" ht="14.25" customHeight="1">
      <c r="A1001" s="49"/>
      <c r="B1001" s="49"/>
      <c r="C1001" s="202"/>
      <c r="D1001" s="202"/>
      <c r="E1001" s="202"/>
      <c r="F1001" s="49"/>
      <c r="G1001" s="49"/>
      <c r="H1001" s="49"/>
      <c r="I1001" s="49"/>
      <c r="J1001" s="49"/>
      <c r="K1001" s="49"/>
      <c r="L1001" s="49"/>
      <c r="M1001" s="49"/>
      <c r="N1001" s="49"/>
      <c r="O1001" s="49"/>
      <c r="P1001" s="49"/>
      <c r="Q1001" s="49"/>
      <c r="R1001" s="49"/>
      <c r="S1001" s="49"/>
      <c r="T1001" s="49"/>
      <c r="U1001" s="49"/>
      <c r="V1001" s="49"/>
      <c r="W1001" s="49"/>
      <c r="X1001" s="49"/>
      <c r="Y1001" s="49"/>
      <c r="Z1001" s="49"/>
    </row>
  </sheetData>
  <mergeCells count="7">
    <mergeCell ref="A1:G1"/>
    <mergeCell ref="B5:C5"/>
    <mergeCell ref="E14:F14"/>
    <mergeCell ref="A16:G16"/>
    <mergeCell ref="A17:G18"/>
    <mergeCell ref="C11:D11"/>
    <mergeCell ref="C12:D12"/>
  </mergeCells>
  <pageMargins left="0.7" right="0.7" top="0.75" bottom="0.75" header="0" footer="0"/>
  <pageSetup scale="77"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999"/>
  <sheetViews>
    <sheetView workbookViewId="0">
      <selection activeCell="G21" sqref="G21"/>
    </sheetView>
  </sheetViews>
  <sheetFormatPr defaultColWidth="14.42578125" defaultRowHeight="15" customHeight="1"/>
  <cols>
    <col min="1" max="1" width="6" customWidth="1"/>
    <col min="2" max="2" width="54.85546875" customWidth="1"/>
    <col min="3" max="3" width="3.140625" customWidth="1"/>
    <col min="4" max="4" width="15" customWidth="1"/>
    <col min="5" max="5" width="14.5703125" customWidth="1"/>
    <col min="6" max="6" width="14.28515625" customWidth="1"/>
    <col min="7" max="26" width="11.5703125" customWidth="1"/>
  </cols>
  <sheetData>
    <row r="1" spans="1:26" ht="13.5" customHeight="1">
      <c r="A1" s="815" t="s">
        <v>794</v>
      </c>
      <c r="B1" s="861"/>
      <c r="C1" s="861"/>
      <c r="D1" s="861"/>
      <c r="E1" s="861"/>
      <c r="F1" s="862"/>
      <c r="G1" s="149"/>
      <c r="H1" s="149"/>
      <c r="I1" s="149"/>
      <c r="J1" s="149"/>
      <c r="K1" s="149"/>
      <c r="L1" s="149"/>
      <c r="M1" s="149"/>
      <c r="N1" s="149"/>
      <c r="O1" s="149"/>
      <c r="P1" s="149"/>
      <c r="Q1" s="149"/>
      <c r="R1" s="149"/>
      <c r="S1" s="149"/>
      <c r="T1" s="149"/>
      <c r="U1" s="149"/>
      <c r="V1" s="149"/>
      <c r="W1" s="149"/>
      <c r="X1" s="149"/>
      <c r="Y1" s="149"/>
      <c r="Z1" s="149"/>
    </row>
    <row r="2" spans="1:26" ht="13.5" customHeight="1">
      <c r="A2" s="149"/>
      <c r="B2" s="149"/>
      <c r="C2" s="149"/>
      <c r="D2" s="221"/>
      <c r="E2" s="222"/>
      <c r="F2" s="222"/>
      <c r="G2" s="149"/>
      <c r="H2" s="149"/>
      <c r="I2" s="149"/>
      <c r="J2" s="149"/>
      <c r="K2" s="149"/>
      <c r="L2" s="149"/>
      <c r="M2" s="149"/>
      <c r="N2" s="149"/>
      <c r="O2" s="149"/>
      <c r="P2" s="149"/>
      <c r="Q2" s="149"/>
      <c r="R2" s="149"/>
      <c r="S2" s="149"/>
      <c r="T2" s="149"/>
      <c r="U2" s="149"/>
      <c r="V2" s="149"/>
      <c r="W2" s="149"/>
      <c r="X2" s="149"/>
      <c r="Y2" s="149"/>
      <c r="Z2" s="149"/>
    </row>
    <row r="3" spans="1:26" ht="13.5" customHeight="1">
      <c r="A3" s="223"/>
      <c r="B3" s="224" t="s">
        <v>795</v>
      </c>
      <c r="C3" s="483"/>
      <c r="D3" s="484">
        <f ca="1">ACTIVIDADES!G226-'FORM-AU'!I43</f>
        <v>224103866.9628529</v>
      </c>
      <c r="E3" s="225"/>
      <c r="F3" s="225"/>
      <c r="G3" s="223"/>
      <c r="H3" s="223"/>
      <c r="I3" s="223"/>
      <c r="J3" s="223"/>
      <c r="K3" s="223"/>
      <c r="L3" s="223"/>
      <c r="M3" s="223"/>
      <c r="N3" s="223"/>
      <c r="O3" s="223"/>
      <c r="P3" s="223"/>
      <c r="Q3" s="223"/>
      <c r="R3" s="223"/>
      <c r="S3" s="223"/>
      <c r="T3" s="223"/>
      <c r="U3" s="223"/>
      <c r="V3" s="223"/>
      <c r="W3" s="223"/>
      <c r="X3" s="223"/>
      <c r="Y3" s="223"/>
      <c r="Z3" s="223"/>
    </row>
    <row r="4" spans="1:26" ht="13.5" customHeight="1">
      <c r="A4" s="149"/>
      <c r="B4" s="149"/>
      <c r="C4" s="149"/>
      <c r="D4" s="221"/>
      <c r="E4" s="222"/>
      <c r="F4" s="222"/>
      <c r="G4" s="149"/>
      <c r="H4" s="149"/>
      <c r="I4" s="149"/>
      <c r="J4" s="149"/>
      <c r="K4" s="149"/>
      <c r="L4" s="149"/>
      <c r="M4" s="149"/>
      <c r="N4" s="149"/>
      <c r="O4" s="149"/>
      <c r="P4" s="149"/>
      <c r="Q4" s="149"/>
      <c r="R4" s="149"/>
      <c r="S4" s="149"/>
      <c r="T4" s="149"/>
      <c r="U4" s="149"/>
      <c r="V4" s="149"/>
      <c r="W4" s="149"/>
      <c r="X4" s="149"/>
      <c r="Y4" s="149"/>
      <c r="Z4" s="149"/>
    </row>
    <row r="5" spans="1:26" ht="13.5" customHeight="1">
      <c r="A5" s="226" t="s">
        <v>796</v>
      </c>
      <c r="B5" s="227" t="s">
        <v>797</v>
      </c>
      <c r="C5" s="228" t="s">
        <v>238</v>
      </c>
      <c r="D5" s="229">
        <v>0.04</v>
      </c>
      <c r="E5" s="230">
        <f t="shared" ref="E5:E10" ca="1" si="0">$D$3</f>
        <v>224103866.9628529</v>
      </c>
      <c r="F5" s="231">
        <f t="shared" ref="F5:F11" ca="1" si="1">D5*E5</f>
        <v>8964154.6785141155</v>
      </c>
      <c r="G5" s="149"/>
      <c r="H5" s="149"/>
      <c r="I5" s="149"/>
      <c r="J5" s="149"/>
      <c r="K5" s="149"/>
      <c r="L5" s="149"/>
      <c r="M5" s="149"/>
      <c r="N5" s="149"/>
      <c r="O5" s="149"/>
      <c r="P5" s="149"/>
      <c r="Q5" s="149"/>
      <c r="R5" s="149"/>
      <c r="S5" s="149"/>
      <c r="T5" s="149"/>
      <c r="U5" s="149"/>
      <c r="V5" s="149"/>
      <c r="W5" s="149"/>
      <c r="X5" s="149"/>
      <c r="Y5" s="149"/>
      <c r="Z5" s="149"/>
    </row>
    <row r="6" spans="1:26" ht="13.5" customHeight="1">
      <c r="A6" s="226" t="s">
        <v>796</v>
      </c>
      <c r="B6" s="232" t="s">
        <v>798</v>
      </c>
      <c r="C6" s="233" t="s">
        <v>238</v>
      </c>
      <c r="D6" s="229">
        <v>1.4999999999999999E-2</v>
      </c>
      <c r="E6" s="234">
        <f t="shared" ca="1" si="0"/>
        <v>224103866.9628529</v>
      </c>
      <c r="F6" s="235">
        <f t="shared" ca="1" si="1"/>
        <v>3361558.0044427933</v>
      </c>
      <c r="G6" s="149"/>
      <c r="H6" s="149"/>
      <c r="I6" s="149"/>
      <c r="J6" s="149"/>
      <c r="K6" s="149"/>
      <c r="L6" s="149"/>
      <c r="M6" s="149"/>
      <c r="N6" s="149"/>
      <c r="O6" s="149"/>
      <c r="P6" s="149"/>
      <c r="Q6" s="149"/>
      <c r="R6" s="149"/>
      <c r="S6" s="149"/>
      <c r="T6" s="149"/>
      <c r="U6" s="149"/>
      <c r="V6" s="149"/>
      <c r="W6" s="149"/>
      <c r="X6" s="149"/>
      <c r="Y6" s="149"/>
      <c r="Z6" s="149"/>
    </row>
    <row r="7" spans="1:26" ht="13.5" customHeight="1">
      <c r="A7" s="226" t="s">
        <v>796</v>
      </c>
      <c r="B7" s="232" t="s">
        <v>799</v>
      </c>
      <c r="C7" s="233" t="s">
        <v>238</v>
      </c>
      <c r="D7" s="229">
        <v>0.01</v>
      </c>
      <c r="E7" s="234">
        <f t="shared" ca="1" si="0"/>
        <v>224103866.9628529</v>
      </c>
      <c r="F7" s="235">
        <f t="shared" ca="1" si="1"/>
        <v>2241038.6696285289</v>
      </c>
      <c r="G7" s="149"/>
      <c r="H7" s="149"/>
      <c r="I7" s="149"/>
      <c r="J7" s="149"/>
      <c r="K7" s="149"/>
      <c r="L7" s="149"/>
      <c r="M7" s="149"/>
      <c r="N7" s="149"/>
      <c r="O7" s="149"/>
      <c r="P7" s="149"/>
      <c r="Q7" s="149"/>
      <c r="R7" s="149"/>
      <c r="S7" s="149"/>
      <c r="T7" s="149"/>
      <c r="U7" s="149"/>
      <c r="V7" s="149"/>
      <c r="W7" s="149"/>
      <c r="X7" s="149"/>
      <c r="Y7" s="149"/>
      <c r="Z7" s="149"/>
    </row>
    <row r="8" spans="1:26" ht="13.5" customHeight="1">
      <c r="A8" s="226" t="s">
        <v>796</v>
      </c>
      <c r="B8" s="232" t="s">
        <v>800</v>
      </c>
      <c r="C8" s="233" t="s">
        <v>238</v>
      </c>
      <c r="D8" s="229">
        <v>0.02</v>
      </c>
      <c r="E8" s="234">
        <f ca="1">+ACTIVIDADES!G230-'FORM-AU'!I43*ACTIVIDADES!F230</f>
        <v>67231160.088855907</v>
      </c>
      <c r="F8" s="235">
        <f t="shared" ca="1" si="1"/>
        <v>1344623.2017771183</v>
      </c>
      <c r="G8" s="149"/>
      <c r="H8" s="149"/>
      <c r="I8" s="149"/>
      <c r="J8" s="149"/>
      <c r="K8" s="149"/>
      <c r="L8" s="149"/>
      <c r="M8" s="149"/>
      <c r="N8" s="149"/>
      <c r="O8" s="149"/>
      <c r="P8" s="149"/>
      <c r="Q8" s="149"/>
      <c r="R8" s="149"/>
      <c r="S8" s="149"/>
      <c r="T8" s="149"/>
      <c r="U8" s="149"/>
      <c r="V8" s="149"/>
      <c r="W8" s="149"/>
      <c r="X8" s="149"/>
      <c r="Y8" s="149"/>
      <c r="Z8" s="149"/>
    </row>
    <row r="9" spans="1:26" ht="16.5">
      <c r="A9" s="226" t="s">
        <v>796</v>
      </c>
      <c r="B9" s="232" t="s">
        <v>801</v>
      </c>
      <c r="C9" s="233" t="s">
        <v>238</v>
      </c>
      <c r="D9" s="229">
        <v>0.02</v>
      </c>
      <c r="E9" s="234">
        <f t="shared" ca="1" si="0"/>
        <v>224103866.9628529</v>
      </c>
      <c r="F9" s="235">
        <f t="shared" ca="1" si="1"/>
        <v>4482077.3392570578</v>
      </c>
      <c r="G9" s="149"/>
      <c r="H9" s="149"/>
      <c r="I9" s="149"/>
      <c r="J9" s="149"/>
      <c r="K9" s="149"/>
      <c r="L9" s="149"/>
      <c r="M9" s="149"/>
      <c r="N9" s="149"/>
      <c r="O9" s="149"/>
      <c r="P9" s="149"/>
      <c r="Q9" s="149"/>
      <c r="R9" s="149"/>
      <c r="S9" s="149"/>
      <c r="T9" s="149"/>
      <c r="U9" s="149"/>
      <c r="V9" s="149"/>
      <c r="W9" s="149"/>
      <c r="X9" s="149"/>
      <c r="Y9" s="149"/>
      <c r="Z9" s="149"/>
    </row>
    <row r="10" spans="1:26" ht="16.899999999999999" customHeight="1" thickBot="1">
      <c r="A10" s="226" t="s">
        <v>796</v>
      </c>
      <c r="B10" s="422" t="s">
        <v>802</v>
      </c>
      <c r="C10" s="233" t="s">
        <v>238</v>
      </c>
      <c r="D10" s="236">
        <v>4.0000000000000001E-3</v>
      </c>
      <c r="E10" s="234">
        <f t="shared" ca="1" si="0"/>
        <v>224103866.9628529</v>
      </c>
      <c r="F10" s="235">
        <f t="shared" ca="1" si="1"/>
        <v>896415.46785141155</v>
      </c>
      <c r="G10" s="149"/>
      <c r="H10" s="149"/>
      <c r="I10" s="149"/>
      <c r="J10" s="149"/>
      <c r="K10" s="149"/>
      <c r="L10" s="149"/>
      <c r="M10" s="149"/>
      <c r="N10" s="149"/>
      <c r="O10" s="149"/>
      <c r="P10" s="149"/>
      <c r="Q10" s="149"/>
      <c r="R10" s="149"/>
      <c r="S10" s="149"/>
      <c r="T10" s="149"/>
      <c r="U10" s="149"/>
      <c r="V10" s="149"/>
      <c r="W10" s="149"/>
      <c r="X10" s="149"/>
      <c r="Y10" s="149"/>
      <c r="Z10" s="149"/>
    </row>
    <row r="11" spans="1:26" ht="13.5" customHeight="1" thickBot="1">
      <c r="A11" s="226"/>
      <c r="B11" s="530" t="s">
        <v>803</v>
      </c>
      <c r="C11" s="531" t="s">
        <v>238</v>
      </c>
      <c r="D11" s="532">
        <v>2.5000000000000001E-2</v>
      </c>
      <c r="E11" s="237">
        <f ca="1">+F20-ACTIVIDADES!J231</f>
        <v>156872706.87399736</v>
      </c>
      <c r="F11" s="238">
        <f t="shared" ca="1" si="1"/>
        <v>3921817.6718499344</v>
      </c>
      <c r="G11" s="149"/>
      <c r="H11" s="149"/>
      <c r="I11" s="149"/>
      <c r="J11" s="149"/>
      <c r="K11" s="149"/>
      <c r="L11" s="149"/>
      <c r="M11" s="149"/>
      <c r="N11" s="149"/>
      <c r="O11" s="149"/>
      <c r="P11" s="149"/>
      <c r="Q11" s="149"/>
      <c r="R11" s="149"/>
      <c r="S11" s="149"/>
      <c r="T11" s="149"/>
      <c r="U11" s="149"/>
      <c r="V11" s="149"/>
      <c r="W11" s="149"/>
      <c r="X11" s="149"/>
      <c r="Y11" s="149"/>
      <c r="Z11" s="149"/>
    </row>
    <row r="12" spans="1:26" ht="13.5" customHeight="1" thickBot="1">
      <c r="A12" s="149"/>
      <c r="B12" s="149"/>
      <c r="C12" s="149"/>
      <c r="D12" s="221"/>
      <c r="E12" s="222"/>
      <c r="F12" s="222"/>
      <c r="G12" s="149"/>
      <c r="H12" s="149"/>
      <c r="I12" s="149"/>
      <c r="J12" s="149"/>
      <c r="K12" s="149"/>
      <c r="L12" s="149"/>
      <c r="M12" s="149"/>
      <c r="N12" s="149"/>
      <c r="O12" s="149"/>
      <c r="P12" s="149"/>
      <c r="Q12" s="149"/>
      <c r="R12" s="149"/>
      <c r="S12" s="149"/>
      <c r="T12" s="149"/>
      <c r="U12" s="149"/>
      <c r="V12" s="149"/>
      <c r="W12" s="149"/>
      <c r="X12" s="149"/>
      <c r="Y12" s="149"/>
      <c r="Z12" s="149"/>
    </row>
    <row r="13" spans="1:26" ht="13.5" customHeight="1">
      <c r="A13" s="149"/>
      <c r="B13" s="239" t="s">
        <v>804</v>
      </c>
      <c r="C13" s="483"/>
      <c r="D13" s="485">
        <f>SUM(D5:D12)</f>
        <v>0.13400000000000001</v>
      </c>
      <c r="E13" s="486"/>
      <c r="F13" s="484">
        <f ca="1">+F5+F6+F7+F8+F9+F10+F11</f>
        <v>25211685.033320956</v>
      </c>
      <c r="G13" s="149"/>
      <c r="H13" s="149"/>
      <c r="I13" s="149"/>
      <c r="J13" s="149"/>
      <c r="K13" s="149"/>
      <c r="L13" s="149"/>
      <c r="M13" s="149"/>
      <c r="N13" s="149"/>
      <c r="O13" s="149"/>
      <c r="P13" s="149"/>
      <c r="Q13" s="149"/>
      <c r="R13" s="149"/>
      <c r="S13" s="149"/>
      <c r="T13" s="149"/>
      <c r="U13" s="149"/>
      <c r="V13" s="149"/>
      <c r="W13" s="149"/>
      <c r="X13" s="149"/>
      <c r="Y13" s="149"/>
      <c r="Z13" s="149"/>
    </row>
    <row r="14" spans="1:26" ht="13.5" customHeight="1">
      <c r="A14" s="149"/>
      <c r="B14" s="149"/>
      <c r="C14" s="149"/>
      <c r="D14" s="221"/>
      <c r="E14" s="222"/>
      <c r="F14" s="222"/>
      <c r="G14" s="149"/>
      <c r="H14" s="149"/>
      <c r="I14" s="149"/>
      <c r="J14" s="149"/>
      <c r="K14" s="149"/>
      <c r="L14" s="149"/>
      <c r="M14" s="149"/>
      <c r="N14" s="149"/>
      <c r="O14" s="149"/>
      <c r="P14" s="149"/>
      <c r="Q14" s="149"/>
      <c r="R14" s="149"/>
      <c r="S14" s="149"/>
      <c r="T14" s="149"/>
      <c r="U14" s="149"/>
      <c r="V14" s="149"/>
      <c r="W14" s="149"/>
      <c r="X14" s="149"/>
      <c r="Y14" s="149"/>
      <c r="Z14" s="149"/>
    </row>
    <row r="15" spans="1:26" ht="13.5" customHeight="1">
      <c r="A15" s="149"/>
      <c r="B15" s="806" t="s">
        <v>772</v>
      </c>
      <c r="C15" s="861"/>
      <c r="D15" s="861"/>
      <c r="E15" s="861"/>
      <c r="F15" s="862"/>
      <c r="G15" s="149"/>
      <c r="H15" s="149"/>
      <c r="I15" s="149"/>
      <c r="J15" s="149"/>
      <c r="K15" s="149"/>
      <c r="L15" s="149"/>
      <c r="M15" s="149"/>
      <c r="N15" s="149"/>
      <c r="O15" s="149"/>
      <c r="P15" s="149"/>
      <c r="Q15" s="149"/>
      <c r="R15" s="149"/>
      <c r="S15" s="149"/>
      <c r="T15" s="149"/>
      <c r="U15" s="149"/>
      <c r="V15" s="149"/>
      <c r="W15" s="149"/>
      <c r="X15" s="149"/>
      <c r="Y15" s="149"/>
      <c r="Z15" s="149"/>
    </row>
    <row r="16" spans="1:26" ht="13.5" customHeight="1">
      <c r="A16" s="149"/>
      <c r="B16" s="816" t="s">
        <v>805</v>
      </c>
      <c r="C16" s="863"/>
      <c r="D16" s="863"/>
      <c r="E16" s="863"/>
      <c r="F16" s="864"/>
      <c r="G16" s="149"/>
      <c r="H16" s="149"/>
      <c r="I16" s="149"/>
      <c r="J16" s="149"/>
      <c r="K16" s="149"/>
      <c r="L16" s="149"/>
      <c r="M16" s="149"/>
      <c r="N16" s="149"/>
      <c r="O16" s="149"/>
      <c r="P16" s="149"/>
      <c r="Q16" s="149"/>
      <c r="R16" s="149"/>
      <c r="S16" s="149"/>
      <c r="T16" s="149"/>
      <c r="U16" s="149"/>
      <c r="V16" s="149"/>
      <c r="W16" s="149"/>
      <c r="X16" s="149"/>
      <c r="Y16" s="149"/>
      <c r="Z16" s="149"/>
    </row>
    <row r="17" spans="1:26" ht="14.25" customHeight="1">
      <c r="A17" s="149"/>
      <c r="B17" s="874"/>
      <c r="C17" s="860"/>
      <c r="D17" s="860"/>
      <c r="E17" s="860"/>
      <c r="F17" s="875"/>
      <c r="G17" s="149"/>
      <c r="H17" s="149"/>
      <c r="I17" s="149"/>
      <c r="J17" s="149"/>
      <c r="K17" s="149"/>
      <c r="L17" s="149"/>
      <c r="M17" s="149"/>
      <c r="N17" s="149"/>
      <c r="O17" s="149"/>
      <c r="P17" s="149"/>
      <c r="Q17" s="149"/>
      <c r="R17" s="149"/>
      <c r="S17" s="149"/>
      <c r="T17" s="149"/>
      <c r="U17" s="149"/>
      <c r="V17" s="149"/>
      <c r="W17" s="149"/>
      <c r="X17" s="149"/>
      <c r="Y17" s="149"/>
      <c r="Z17" s="149"/>
    </row>
    <row r="18" spans="1:26" ht="50.25" customHeight="1">
      <c r="A18" s="149"/>
      <c r="B18" s="877"/>
      <c r="C18" s="878"/>
      <c r="D18" s="878"/>
      <c r="E18" s="878"/>
      <c r="F18" s="879"/>
      <c r="G18" s="149"/>
      <c r="H18" s="149"/>
      <c r="I18" s="149"/>
      <c r="J18" s="149"/>
      <c r="K18" s="149"/>
      <c r="L18" s="149"/>
      <c r="M18" s="149"/>
      <c r="N18" s="149"/>
      <c r="O18" s="149"/>
      <c r="P18" s="149"/>
      <c r="Q18" s="149"/>
      <c r="R18" s="149"/>
      <c r="S18" s="149"/>
      <c r="T18" s="149"/>
      <c r="U18" s="149"/>
      <c r="V18" s="149"/>
      <c r="W18" s="149"/>
      <c r="X18" s="149"/>
      <c r="Y18" s="149"/>
      <c r="Z18" s="149"/>
    </row>
    <row r="19" spans="1:26" ht="13.5" customHeight="1">
      <c r="A19" s="149"/>
      <c r="B19" s="149"/>
      <c r="C19" s="149"/>
      <c r="D19" s="221"/>
      <c r="E19" s="222"/>
      <c r="F19" s="222"/>
      <c r="G19" s="149"/>
      <c r="H19" s="149"/>
      <c r="I19" s="149"/>
      <c r="J19" s="149"/>
      <c r="K19" s="149"/>
      <c r="L19" s="149"/>
      <c r="M19" s="149"/>
      <c r="N19" s="149"/>
      <c r="O19" s="149"/>
      <c r="P19" s="149"/>
      <c r="Q19" s="149"/>
      <c r="R19" s="149"/>
      <c r="S19" s="149"/>
      <c r="T19" s="149"/>
      <c r="U19" s="149"/>
      <c r="V19" s="149"/>
      <c r="W19" s="149"/>
      <c r="X19" s="149"/>
      <c r="Y19" s="149"/>
      <c r="Z19" s="149"/>
    </row>
    <row r="20" spans="1:26" ht="13.5" customHeight="1">
      <c r="A20" s="149"/>
      <c r="B20" s="149"/>
      <c r="C20" s="149"/>
      <c r="D20" s="533" t="s">
        <v>806</v>
      </c>
      <c r="E20" s="534"/>
      <c r="F20" s="535">
        <f ca="1">+ACTIVIDADES!G229</f>
        <v>157167432.65093976</v>
      </c>
      <c r="G20" s="149"/>
      <c r="H20" s="149"/>
      <c r="I20" s="149"/>
      <c r="J20" s="149"/>
      <c r="K20" s="149"/>
      <c r="L20" s="149"/>
      <c r="M20" s="149"/>
      <c r="N20" s="149"/>
      <c r="O20" s="149"/>
      <c r="P20" s="149"/>
      <c r="Q20" s="149"/>
      <c r="R20" s="149"/>
      <c r="S20" s="149"/>
      <c r="T20" s="149"/>
      <c r="U20" s="149"/>
      <c r="V20" s="149"/>
      <c r="W20" s="149"/>
      <c r="X20" s="149"/>
      <c r="Y20" s="149"/>
      <c r="Z20" s="149"/>
    </row>
    <row r="21" spans="1:26" ht="13.5" customHeight="1">
      <c r="A21" s="149"/>
      <c r="B21" s="149"/>
      <c r="C21" s="149"/>
      <c r="D21" s="533" t="s">
        <v>807</v>
      </c>
      <c r="E21" s="534"/>
      <c r="F21" s="534"/>
      <c r="G21" s="149"/>
      <c r="H21" s="149"/>
      <c r="I21" s="149"/>
      <c r="J21" s="149"/>
      <c r="K21" s="149"/>
      <c r="L21" s="149"/>
      <c r="M21" s="149"/>
      <c r="N21" s="149"/>
      <c r="O21" s="149"/>
      <c r="P21" s="149"/>
      <c r="Q21" s="149"/>
      <c r="R21" s="149"/>
      <c r="S21" s="149"/>
      <c r="T21" s="149"/>
      <c r="U21" s="149"/>
      <c r="V21" s="149"/>
      <c r="W21" s="149"/>
      <c r="X21" s="149"/>
      <c r="Y21" s="149"/>
      <c r="Z21" s="149"/>
    </row>
    <row r="22" spans="1:26" ht="13.5" customHeight="1">
      <c r="A22" s="149"/>
      <c r="B22" s="149"/>
      <c r="C22" s="149"/>
      <c r="D22" s="221"/>
      <c r="E22" s="222"/>
      <c r="F22" s="564"/>
      <c r="G22" s="149"/>
      <c r="H22" s="149"/>
      <c r="I22" s="149"/>
      <c r="J22" s="149"/>
      <c r="K22" s="149"/>
      <c r="L22" s="149"/>
      <c r="M22" s="149"/>
      <c r="N22" s="149"/>
      <c r="O22" s="149"/>
      <c r="P22" s="149"/>
      <c r="Q22" s="149"/>
      <c r="R22" s="149"/>
      <c r="S22" s="149"/>
      <c r="T22" s="149"/>
      <c r="U22" s="149"/>
      <c r="V22" s="149"/>
      <c r="W22" s="149"/>
      <c r="X22" s="149"/>
      <c r="Y22" s="149"/>
      <c r="Z22" s="149"/>
    </row>
    <row r="23" spans="1:26" ht="13.5" customHeight="1">
      <c r="A23" s="149"/>
      <c r="B23" s="149"/>
      <c r="C23" s="149"/>
      <c r="D23" s="221"/>
      <c r="E23" s="222"/>
      <c r="F23" s="222"/>
      <c r="G23" s="149"/>
      <c r="H23" s="149"/>
      <c r="I23" s="149"/>
      <c r="J23" s="149"/>
      <c r="K23" s="149"/>
      <c r="L23" s="149"/>
      <c r="M23" s="149"/>
      <c r="N23" s="149"/>
      <c r="O23" s="149"/>
      <c r="P23" s="149"/>
      <c r="Q23" s="149"/>
      <c r="R23" s="149"/>
      <c r="S23" s="149"/>
      <c r="T23" s="149"/>
      <c r="U23" s="149"/>
      <c r="V23" s="149"/>
      <c r="W23" s="149"/>
      <c r="X23" s="149"/>
      <c r="Y23" s="149"/>
      <c r="Z23" s="149"/>
    </row>
    <row r="24" spans="1:26" ht="13.5" customHeight="1">
      <c r="A24" s="149"/>
      <c r="B24" s="149"/>
      <c r="C24" s="149"/>
      <c r="D24" s="221"/>
      <c r="E24" s="222"/>
      <c r="F24" s="222"/>
      <c r="G24" s="149"/>
      <c r="H24" s="149"/>
      <c r="I24" s="149"/>
      <c r="J24" s="149"/>
      <c r="K24" s="149"/>
      <c r="L24" s="149"/>
      <c r="M24" s="149"/>
      <c r="N24" s="149"/>
      <c r="O24" s="149"/>
      <c r="P24" s="149"/>
      <c r="Q24" s="149"/>
      <c r="R24" s="149"/>
      <c r="S24" s="149"/>
      <c r="T24" s="149"/>
      <c r="U24" s="149"/>
      <c r="V24" s="149"/>
      <c r="W24" s="149"/>
      <c r="X24" s="149"/>
      <c r="Y24" s="149"/>
      <c r="Z24" s="149"/>
    </row>
    <row r="25" spans="1:26" ht="13.5" customHeight="1">
      <c r="A25" s="149"/>
      <c r="B25" s="149"/>
      <c r="C25" s="149"/>
      <c r="D25" s="221"/>
      <c r="E25" s="222"/>
      <c r="F25" s="222"/>
      <c r="G25" s="149"/>
      <c r="H25" s="149"/>
      <c r="I25" s="149"/>
      <c r="J25" s="149"/>
      <c r="K25" s="149"/>
      <c r="L25" s="149"/>
      <c r="M25" s="149"/>
      <c r="N25" s="149"/>
      <c r="O25" s="149"/>
      <c r="P25" s="149"/>
      <c r="Q25" s="149"/>
      <c r="R25" s="149"/>
      <c r="S25" s="149"/>
      <c r="T25" s="149"/>
      <c r="U25" s="149"/>
      <c r="V25" s="149"/>
      <c r="W25" s="149"/>
      <c r="X25" s="149"/>
      <c r="Y25" s="149"/>
      <c r="Z25" s="149"/>
    </row>
    <row r="26" spans="1:26" ht="13.5" customHeight="1">
      <c r="A26" s="149"/>
      <c r="B26" s="149"/>
      <c r="C26" s="149"/>
      <c r="D26" s="221"/>
      <c r="E26" s="222"/>
      <c r="F26" s="222"/>
      <c r="G26" s="149"/>
      <c r="H26" s="149"/>
      <c r="I26" s="149"/>
      <c r="J26" s="149"/>
      <c r="K26" s="149"/>
      <c r="L26" s="149"/>
      <c r="M26" s="149"/>
      <c r="N26" s="149"/>
      <c r="O26" s="149"/>
      <c r="P26" s="149"/>
      <c r="Q26" s="149"/>
      <c r="R26" s="149"/>
      <c r="S26" s="149"/>
      <c r="T26" s="149"/>
      <c r="U26" s="149"/>
      <c r="V26" s="149"/>
      <c r="W26" s="149"/>
      <c r="X26" s="149"/>
      <c r="Y26" s="149"/>
      <c r="Z26" s="149"/>
    </row>
    <row r="27" spans="1:26" ht="13.5" customHeight="1">
      <c r="A27" s="149"/>
      <c r="B27" s="149"/>
      <c r="C27" s="149"/>
      <c r="D27" s="221"/>
      <c r="E27" s="222"/>
      <c r="F27" s="222"/>
      <c r="G27" s="149"/>
      <c r="H27" s="149"/>
      <c r="I27" s="149"/>
      <c r="J27" s="149"/>
      <c r="K27" s="149"/>
      <c r="L27" s="149"/>
      <c r="M27" s="149"/>
      <c r="N27" s="149"/>
      <c r="O27" s="149"/>
      <c r="P27" s="149"/>
      <c r="Q27" s="149"/>
      <c r="R27" s="149"/>
      <c r="S27" s="149"/>
      <c r="T27" s="149"/>
      <c r="U27" s="149"/>
      <c r="V27" s="149"/>
      <c r="W27" s="149"/>
      <c r="X27" s="149"/>
      <c r="Y27" s="149"/>
      <c r="Z27" s="149"/>
    </row>
    <row r="28" spans="1:26" ht="13.5" customHeight="1">
      <c r="A28" s="149"/>
      <c r="B28" s="149"/>
      <c r="C28" s="149"/>
      <c r="D28" s="221"/>
      <c r="E28" s="222"/>
      <c r="F28" s="222"/>
      <c r="G28" s="149"/>
      <c r="H28" s="149"/>
      <c r="I28" s="149"/>
      <c r="J28" s="149"/>
      <c r="K28" s="149"/>
      <c r="L28" s="149"/>
      <c r="M28" s="149"/>
      <c r="N28" s="149"/>
      <c r="O28" s="149"/>
      <c r="P28" s="149"/>
      <c r="Q28" s="149"/>
      <c r="R28" s="149"/>
      <c r="S28" s="149"/>
      <c r="T28" s="149"/>
      <c r="U28" s="149"/>
      <c r="V28" s="149"/>
      <c r="W28" s="149"/>
      <c r="X28" s="149"/>
      <c r="Y28" s="149"/>
      <c r="Z28" s="149"/>
    </row>
    <row r="29" spans="1:26" ht="13.5" customHeight="1">
      <c r="A29" s="149"/>
      <c r="B29" s="149"/>
      <c r="C29" s="149"/>
      <c r="D29" s="221"/>
      <c r="E29" s="222"/>
      <c r="F29" s="222"/>
      <c r="G29" s="149"/>
      <c r="H29" s="149"/>
      <c r="I29" s="149"/>
      <c r="J29" s="149"/>
      <c r="K29" s="149"/>
      <c r="L29" s="149"/>
      <c r="M29" s="149"/>
      <c r="N29" s="149"/>
      <c r="O29" s="149"/>
      <c r="P29" s="149"/>
      <c r="Q29" s="149"/>
      <c r="R29" s="149"/>
      <c r="S29" s="149"/>
      <c r="T29" s="149"/>
      <c r="U29" s="149"/>
      <c r="V29" s="149"/>
      <c r="W29" s="149"/>
      <c r="X29" s="149"/>
      <c r="Y29" s="149"/>
      <c r="Z29" s="149"/>
    </row>
    <row r="30" spans="1:26" ht="13.5" customHeight="1">
      <c r="A30" s="149"/>
      <c r="B30" s="149"/>
      <c r="C30" s="149"/>
      <c r="D30" s="221"/>
      <c r="E30" s="222"/>
      <c r="F30" s="222"/>
      <c r="G30" s="149"/>
      <c r="H30" s="149"/>
      <c r="I30" s="149"/>
      <c r="J30" s="149"/>
      <c r="K30" s="149"/>
      <c r="L30" s="149"/>
      <c r="M30" s="149"/>
      <c r="N30" s="149"/>
      <c r="O30" s="149"/>
      <c r="P30" s="149"/>
      <c r="Q30" s="149"/>
      <c r="R30" s="149"/>
      <c r="S30" s="149"/>
      <c r="T30" s="149"/>
      <c r="U30" s="149"/>
      <c r="V30" s="149"/>
      <c r="W30" s="149"/>
      <c r="X30" s="149"/>
      <c r="Y30" s="149"/>
      <c r="Z30" s="149"/>
    </row>
    <row r="31" spans="1:26" ht="13.5" customHeight="1">
      <c r="A31" s="149"/>
      <c r="B31" s="149"/>
      <c r="C31" s="149"/>
      <c r="D31" s="221"/>
      <c r="E31" s="222"/>
      <c r="F31" s="222"/>
      <c r="G31" s="149"/>
      <c r="H31" s="149"/>
      <c r="I31" s="149"/>
      <c r="J31" s="149"/>
      <c r="K31" s="149"/>
      <c r="L31" s="149"/>
      <c r="M31" s="149"/>
      <c r="N31" s="149"/>
      <c r="O31" s="149"/>
      <c r="P31" s="149"/>
      <c r="Q31" s="149"/>
      <c r="R31" s="149"/>
      <c r="S31" s="149"/>
      <c r="T31" s="149"/>
      <c r="U31" s="149"/>
      <c r="V31" s="149"/>
      <c r="W31" s="149"/>
      <c r="X31" s="149"/>
      <c r="Y31" s="149"/>
      <c r="Z31" s="149"/>
    </row>
    <row r="32" spans="1:26" ht="13.5" customHeight="1">
      <c r="A32" s="149"/>
      <c r="B32" s="149"/>
      <c r="C32" s="149"/>
      <c r="D32" s="221"/>
      <c r="E32" s="222"/>
      <c r="F32" s="222"/>
      <c r="G32" s="149"/>
      <c r="H32" s="149"/>
      <c r="I32" s="149"/>
      <c r="J32" s="149"/>
      <c r="K32" s="149"/>
      <c r="L32" s="149"/>
      <c r="M32" s="149"/>
      <c r="N32" s="149"/>
      <c r="O32" s="149"/>
      <c r="P32" s="149"/>
      <c r="Q32" s="149"/>
      <c r="R32" s="149"/>
      <c r="S32" s="149"/>
      <c r="T32" s="149"/>
      <c r="U32" s="149"/>
      <c r="V32" s="149"/>
      <c r="W32" s="149"/>
      <c r="X32" s="149"/>
      <c r="Y32" s="149"/>
      <c r="Z32" s="149"/>
    </row>
    <row r="33" spans="1:26" ht="13.5" customHeight="1">
      <c r="A33" s="149"/>
      <c r="B33" s="149"/>
      <c r="C33" s="149"/>
      <c r="D33" s="221"/>
      <c r="E33" s="222"/>
      <c r="F33" s="222"/>
      <c r="G33" s="149"/>
      <c r="H33" s="149"/>
      <c r="I33" s="149"/>
      <c r="J33" s="149"/>
      <c r="K33" s="149"/>
      <c r="L33" s="149"/>
      <c r="M33" s="149"/>
      <c r="N33" s="149"/>
      <c r="O33" s="149"/>
      <c r="P33" s="149"/>
      <c r="Q33" s="149"/>
      <c r="R33" s="149"/>
      <c r="S33" s="149"/>
      <c r="T33" s="149"/>
      <c r="U33" s="149"/>
      <c r="V33" s="149"/>
      <c r="W33" s="149"/>
      <c r="X33" s="149"/>
      <c r="Y33" s="149"/>
      <c r="Z33" s="149"/>
    </row>
    <row r="34" spans="1:26" ht="13.5" customHeight="1">
      <c r="A34" s="149"/>
      <c r="B34" s="149"/>
      <c r="C34" s="149"/>
      <c r="D34" s="221"/>
      <c r="E34" s="222"/>
      <c r="F34" s="222"/>
      <c r="G34" s="149"/>
      <c r="H34" s="149"/>
      <c r="I34" s="149"/>
      <c r="J34" s="149"/>
      <c r="K34" s="149"/>
      <c r="L34" s="149"/>
      <c r="M34" s="149"/>
      <c r="N34" s="149"/>
      <c r="O34" s="149"/>
      <c r="P34" s="149"/>
      <c r="Q34" s="149"/>
      <c r="R34" s="149"/>
      <c r="S34" s="149"/>
      <c r="T34" s="149"/>
      <c r="U34" s="149"/>
      <c r="V34" s="149"/>
      <c r="W34" s="149"/>
      <c r="X34" s="149"/>
      <c r="Y34" s="149"/>
      <c r="Z34" s="149"/>
    </row>
    <row r="35" spans="1:26" ht="13.5" customHeight="1">
      <c r="A35" s="149"/>
      <c r="B35" s="149"/>
      <c r="C35" s="149"/>
      <c r="D35" s="221"/>
      <c r="E35" s="222"/>
      <c r="F35" s="222"/>
      <c r="G35" s="149"/>
      <c r="H35" s="149"/>
      <c r="I35" s="149"/>
      <c r="J35" s="149"/>
      <c r="K35" s="149"/>
      <c r="L35" s="149"/>
      <c r="M35" s="149"/>
      <c r="N35" s="149"/>
      <c r="O35" s="149"/>
      <c r="P35" s="149"/>
      <c r="Q35" s="149"/>
      <c r="R35" s="149"/>
      <c r="S35" s="149"/>
      <c r="T35" s="149"/>
      <c r="U35" s="149"/>
      <c r="V35" s="149"/>
      <c r="W35" s="149"/>
      <c r="X35" s="149"/>
      <c r="Y35" s="149"/>
      <c r="Z35" s="149"/>
    </row>
    <row r="36" spans="1:26" ht="13.5" customHeight="1">
      <c r="A36" s="149"/>
      <c r="B36" s="149"/>
      <c r="C36" s="149"/>
      <c r="D36" s="221"/>
      <c r="E36" s="222"/>
      <c r="F36" s="222"/>
      <c r="G36" s="149"/>
      <c r="H36" s="149"/>
      <c r="I36" s="149"/>
      <c r="J36" s="149"/>
      <c r="K36" s="149"/>
      <c r="L36" s="149"/>
      <c r="M36" s="149"/>
      <c r="N36" s="149"/>
      <c r="O36" s="149"/>
      <c r="P36" s="149"/>
      <c r="Q36" s="149"/>
      <c r="R36" s="149"/>
      <c r="S36" s="149"/>
      <c r="T36" s="149"/>
      <c r="U36" s="149"/>
      <c r="V36" s="149"/>
      <c r="W36" s="149"/>
      <c r="X36" s="149"/>
      <c r="Y36" s="149"/>
      <c r="Z36" s="149"/>
    </row>
    <row r="37" spans="1:26" ht="13.5" customHeight="1">
      <c r="A37" s="149"/>
      <c r="B37" s="149"/>
      <c r="C37" s="149"/>
      <c r="D37" s="221"/>
      <c r="E37" s="222"/>
      <c r="F37" s="222"/>
      <c r="G37" s="149"/>
      <c r="H37" s="149"/>
      <c r="I37" s="149"/>
      <c r="J37" s="149"/>
      <c r="K37" s="149"/>
      <c r="L37" s="149"/>
      <c r="M37" s="149"/>
      <c r="N37" s="149"/>
      <c r="O37" s="149"/>
      <c r="P37" s="149"/>
      <c r="Q37" s="149"/>
      <c r="R37" s="149"/>
      <c r="S37" s="149"/>
      <c r="T37" s="149"/>
      <c r="U37" s="149"/>
      <c r="V37" s="149"/>
      <c r="W37" s="149"/>
      <c r="X37" s="149"/>
      <c r="Y37" s="149"/>
      <c r="Z37" s="149"/>
    </row>
    <row r="38" spans="1:26" ht="13.5" customHeight="1">
      <c r="A38" s="149"/>
      <c r="B38" s="149"/>
      <c r="C38" s="149"/>
      <c r="D38" s="221"/>
      <c r="E38" s="222"/>
      <c r="F38" s="222"/>
      <c r="G38" s="149"/>
      <c r="H38" s="149"/>
      <c r="I38" s="149"/>
      <c r="J38" s="149"/>
      <c r="K38" s="149"/>
      <c r="L38" s="149"/>
      <c r="M38" s="149"/>
      <c r="N38" s="149"/>
      <c r="O38" s="149"/>
      <c r="P38" s="149"/>
      <c r="Q38" s="149"/>
      <c r="R38" s="149"/>
      <c r="S38" s="149"/>
      <c r="T38" s="149"/>
      <c r="U38" s="149"/>
      <c r="V38" s="149"/>
      <c r="W38" s="149"/>
      <c r="X38" s="149"/>
      <c r="Y38" s="149"/>
      <c r="Z38" s="149"/>
    </row>
    <row r="39" spans="1:26" ht="13.5" customHeight="1">
      <c r="A39" s="149"/>
      <c r="B39" s="149"/>
      <c r="C39" s="149"/>
      <c r="D39" s="221"/>
      <c r="E39" s="222"/>
      <c r="F39" s="222"/>
      <c r="G39" s="149"/>
      <c r="H39" s="149"/>
      <c r="I39" s="149"/>
      <c r="J39" s="149"/>
      <c r="K39" s="149"/>
      <c r="L39" s="149"/>
      <c r="M39" s="149"/>
      <c r="N39" s="149"/>
      <c r="O39" s="149"/>
      <c r="P39" s="149"/>
      <c r="Q39" s="149"/>
      <c r="R39" s="149"/>
      <c r="S39" s="149"/>
      <c r="T39" s="149"/>
      <c r="U39" s="149"/>
      <c r="V39" s="149"/>
      <c r="W39" s="149"/>
      <c r="X39" s="149"/>
      <c r="Y39" s="149"/>
      <c r="Z39" s="149"/>
    </row>
    <row r="40" spans="1:26" ht="13.5" customHeight="1">
      <c r="A40" s="149"/>
      <c r="B40" s="149"/>
      <c r="C40" s="149"/>
      <c r="D40" s="221"/>
      <c r="E40" s="222"/>
      <c r="F40" s="222"/>
      <c r="G40" s="149"/>
      <c r="H40" s="149"/>
      <c r="I40" s="149"/>
      <c r="J40" s="149"/>
      <c r="K40" s="149"/>
      <c r="L40" s="149"/>
      <c r="M40" s="149"/>
      <c r="N40" s="149"/>
      <c r="O40" s="149"/>
      <c r="P40" s="149"/>
      <c r="Q40" s="149"/>
      <c r="R40" s="149"/>
      <c r="S40" s="149"/>
      <c r="T40" s="149"/>
      <c r="U40" s="149"/>
      <c r="V40" s="149"/>
      <c r="W40" s="149"/>
      <c r="X40" s="149"/>
      <c r="Y40" s="149"/>
      <c r="Z40" s="149"/>
    </row>
    <row r="41" spans="1:26" ht="13.5" customHeight="1">
      <c r="A41" s="149"/>
      <c r="B41" s="149"/>
      <c r="C41" s="149"/>
      <c r="D41" s="221"/>
      <c r="E41" s="222"/>
      <c r="F41" s="222"/>
      <c r="G41" s="149"/>
      <c r="H41" s="149"/>
      <c r="I41" s="149"/>
      <c r="J41" s="149"/>
      <c r="K41" s="149"/>
      <c r="L41" s="149"/>
      <c r="M41" s="149"/>
      <c r="N41" s="149"/>
      <c r="O41" s="149"/>
      <c r="P41" s="149"/>
      <c r="Q41" s="149"/>
      <c r="R41" s="149"/>
      <c r="S41" s="149"/>
      <c r="T41" s="149"/>
      <c r="U41" s="149"/>
      <c r="V41" s="149"/>
      <c r="W41" s="149"/>
      <c r="X41" s="149"/>
      <c r="Y41" s="149"/>
      <c r="Z41" s="149"/>
    </row>
    <row r="42" spans="1:26" ht="13.5" customHeight="1">
      <c r="A42" s="149"/>
      <c r="B42" s="149"/>
      <c r="C42" s="149"/>
      <c r="D42" s="221"/>
      <c r="E42" s="222"/>
      <c r="F42" s="222"/>
      <c r="G42" s="149"/>
      <c r="H42" s="149"/>
      <c r="I42" s="149"/>
      <c r="J42" s="149"/>
      <c r="K42" s="149"/>
      <c r="L42" s="149"/>
      <c r="M42" s="149"/>
      <c r="N42" s="149"/>
      <c r="O42" s="149"/>
      <c r="P42" s="149"/>
      <c r="Q42" s="149"/>
      <c r="R42" s="149"/>
      <c r="S42" s="149"/>
      <c r="T42" s="149"/>
      <c r="U42" s="149"/>
      <c r="V42" s="149"/>
      <c r="W42" s="149"/>
      <c r="X42" s="149"/>
      <c r="Y42" s="149"/>
      <c r="Z42" s="149"/>
    </row>
    <row r="43" spans="1:26" ht="13.5" customHeight="1">
      <c r="A43" s="149"/>
      <c r="B43" s="149"/>
      <c r="C43" s="149"/>
      <c r="D43" s="221"/>
      <c r="E43" s="222"/>
      <c r="F43" s="222"/>
      <c r="G43" s="149"/>
      <c r="H43" s="149"/>
      <c r="I43" s="149"/>
      <c r="J43" s="149"/>
      <c r="K43" s="149"/>
      <c r="L43" s="149"/>
      <c r="M43" s="149"/>
      <c r="N43" s="149"/>
      <c r="O43" s="149"/>
      <c r="P43" s="149"/>
      <c r="Q43" s="149"/>
      <c r="R43" s="149"/>
      <c r="S43" s="149"/>
      <c r="T43" s="149"/>
      <c r="U43" s="149"/>
      <c r="V43" s="149"/>
      <c r="W43" s="149"/>
      <c r="X43" s="149"/>
      <c r="Y43" s="149"/>
      <c r="Z43" s="149"/>
    </row>
    <row r="44" spans="1:26" ht="13.5" customHeight="1">
      <c r="A44" s="149"/>
      <c r="B44" s="149"/>
      <c r="C44" s="149"/>
      <c r="D44" s="221"/>
      <c r="E44" s="222"/>
      <c r="F44" s="222"/>
      <c r="G44" s="149"/>
      <c r="H44" s="149"/>
      <c r="I44" s="149"/>
      <c r="J44" s="149"/>
      <c r="K44" s="149"/>
      <c r="L44" s="149"/>
      <c r="M44" s="149"/>
      <c r="N44" s="149"/>
      <c r="O44" s="149"/>
      <c r="P44" s="149"/>
      <c r="Q44" s="149"/>
      <c r="R44" s="149"/>
      <c r="S44" s="149"/>
      <c r="T44" s="149"/>
      <c r="U44" s="149"/>
      <c r="V44" s="149"/>
      <c r="W44" s="149"/>
      <c r="X44" s="149"/>
      <c r="Y44" s="149"/>
      <c r="Z44" s="149"/>
    </row>
    <row r="45" spans="1:26" ht="13.5" customHeight="1">
      <c r="A45" s="149"/>
      <c r="B45" s="149"/>
      <c r="C45" s="149"/>
      <c r="D45" s="221"/>
      <c r="E45" s="222"/>
      <c r="F45" s="222"/>
      <c r="G45" s="149"/>
      <c r="H45" s="149"/>
      <c r="I45" s="149"/>
      <c r="J45" s="149"/>
      <c r="K45" s="149"/>
      <c r="L45" s="149"/>
      <c r="M45" s="149"/>
      <c r="N45" s="149"/>
      <c r="O45" s="149"/>
      <c r="P45" s="149"/>
      <c r="Q45" s="149"/>
      <c r="R45" s="149"/>
      <c r="S45" s="149"/>
      <c r="T45" s="149"/>
      <c r="U45" s="149"/>
      <c r="V45" s="149"/>
      <c r="W45" s="149"/>
      <c r="X45" s="149"/>
      <c r="Y45" s="149"/>
      <c r="Z45" s="149"/>
    </row>
    <row r="46" spans="1:26" ht="13.5" customHeight="1">
      <c r="A46" s="149"/>
      <c r="B46" s="149"/>
      <c r="C46" s="149"/>
      <c r="D46" s="221"/>
      <c r="E46" s="222"/>
      <c r="F46" s="222"/>
      <c r="G46" s="149"/>
      <c r="H46" s="149"/>
      <c r="I46" s="149"/>
      <c r="J46" s="149"/>
      <c r="K46" s="149"/>
      <c r="L46" s="149"/>
      <c r="M46" s="149"/>
      <c r="N46" s="149"/>
      <c r="O46" s="149"/>
      <c r="P46" s="149"/>
      <c r="Q46" s="149"/>
      <c r="R46" s="149"/>
      <c r="S46" s="149"/>
      <c r="T46" s="149"/>
      <c r="U46" s="149"/>
      <c r="V46" s="149"/>
      <c r="W46" s="149"/>
      <c r="X46" s="149"/>
      <c r="Y46" s="149"/>
      <c r="Z46" s="149"/>
    </row>
    <row r="47" spans="1:26" ht="13.5" customHeight="1">
      <c r="A47" s="149"/>
      <c r="B47" s="149"/>
      <c r="C47" s="149"/>
      <c r="D47" s="221"/>
      <c r="E47" s="222"/>
      <c r="F47" s="222"/>
      <c r="G47" s="149"/>
      <c r="H47" s="149"/>
      <c r="I47" s="149"/>
      <c r="J47" s="149"/>
      <c r="K47" s="149"/>
      <c r="L47" s="149"/>
      <c r="M47" s="149"/>
      <c r="N47" s="149"/>
      <c r="O47" s="149"/>
      <c r="P47" s="149"/>
      <c r="Q47" s="149"/>
      <c r="R47" s="149"/>
      <c r="S47" s="149"/>
      <c r="T47" s="149"/>
      <c r="U47" s="149"/>
      <c r="V47" s="149"/>
      <c r="W47" s="149"/>
      <c r="X47" s="149"/>
      <c r="Y47" s="149"/>
      <c r="Z47" s="149"/>
    </row>
    <row r="48" spans="1:26" ht="13.5" customHeight="1">
      <c r="A48" s="149"/>
      <c r="B48" s="149"/>
      <c r="C48" s="149"/>
      <c r="D48" s="221"/>
      <c r="E48" s="222"/>
      <c r="F48" s="222"/>
      <c r="G48" s="149"/>
      <c r="H48" s="149"/>
      <c r="I48" s="149"/>
      <c r="J48" s="149"/>
      <c r="K48" s="149"/>
      <c r="L48" s="149"/>
      <c r="M48" s="149"/>
      <c r="N48" s="149"/>
      <c r="O48" s="149"/>
      <c r="P48" s="149"/>
      <c r="Q48" s="149"/>
      <c r="R48" s="149"/>
      <c r="S48" s="149"/>
      <c r="T48" s="149"/>
      <c r="U48" s="149"/>
      <c r="V48" s="149"/>
      <c r="W48" s="149"/>
      <c r="X48" s="149"/>
      <c r="Y48" s="149"/>
      <c r="Z48" s="149"/>
    </row>
    <row r="49" spans="1:26" ht="13.5" customHeight="1">
      <c r="A49" s="149"/>
      <c r="B49" s="149"/>
      <c r="C49" s="149"/>
      <c r="D49" s="221"/>
      <c r="E49" s="222"/>
      <c r="F49" s="222"/>
      <c r="G49" s="149"/>
      <c r="H49" s="149"/>
      <c r="I49" s="149"/>
      <c r="J49" s="149"/>
      <c r="K49" s="149"/>
      <c r="L49" s="149"/>
      <c r="M49" s="149"/>
      <c r="N49" s="149"/>
      <c r="O49" s="149"/>
      <c r="P49" s="149"/>
      <c r="Q49" s="149"/>
      <c r="R49" s="149"/>
      <c r="S49" s="149"/>
      <c r="T49" s="149"/>
      <c r="U49" s="149"/>
      <c r="V49" s="149"/>
      <c r="W49" s="149"/>
      <c r="X49" s="149"/>
      <c r="Y49" s="149"/>
      <c r="Z49" s="149"/>
    </row>
    <row r="50" spans="1:26" ht="13.5" customHeight="1">
      <c r="A50" s="149"/>
      <c r="B50" s="149"/>
      <c r="C50" s="149"/>
      <c r="D50" s="221"/>
      <c r="E50" s="222"/>
      <c r="F50" s="222"/>
      <c r="G50" s="149"/>
      <c r="H50" s="149"/>
      <c r="I50" s="149"/>
      <c r="J50" s="149"/>
      <c r="K50" s="149"/>
      <c r="L50" s="149"/>
      <c r="M50" s="149"/>
      <c r="N50" s="149"/>
      <c r="O50" s="149"/>
      <c r="P50" s="149"/>
      <c r="Q50" s="149"/>
      <c r="R50" s="149"/>
      <c r="S50" s="149"/>
      <c r="T50" s="149"/>
      <c r="U50" s="149"/>
      <c r="V50" s="149"/>
      <c r="W50" s="149"/>
      <c r="X50" s="149"/>
      <c r="Y50" s="149"/>
      <c r="Z50" s="149"/>
    </row>
    <row r="51" spans="1:26" ht="13.5" customHeight="1">
      <c r="A51" s="149"/>
      <c r="B51" s="149"/>
      <c r="C51" s="149"/>
      <c r="D51" s="221"/>
      <c r="E51" s="222"/>
      <c r="F51" s="222"/>
      <c r="G51" s="149"/>
      <c r="H51" s="149"/>
      <c r="I51" s="149"/>
      <c r="J51" s="149"/>
      <c r="K51" s="149"/>
      <c r="L51" s="149"/>
      <c r="M51" s="149"/>
      <c r="N51" s="149"/>
      <c r="O51" s="149"/>
      <c r="P51" s="149"/>
      <c r="Q51" s="149"/>
      <c r="R51" s="149"/>
      <c r="S51" s="149"/>
      <c r="T51" s="149"/>
      <c r="U51" s="149"/>
      <c r="V51" s="149"/>
      <c r="W51" s="149"/>
      <c r="X51" s="149"/>
      <c r="Y51" s="149"/>
      <c r="Z51" s="149"/>
    </row>
    <row r="52" spans="1:26" ht="13.5" customHeight="1">
      <c r="A52" s="149"/>
      <c r="B52" s="149"/>
      <c r="C52" s="149"/>
      <c r="D52" s="221"/>
      <c r="E52" s="222"/>
      <c r="F52" s="222"/>
      <c r="G52" s="149"/>
      <c r="H52" s="149"/>
      <c r="I52" s="149"/>
      <c r="J52" s="149"/>
      <c r="K52" s="149"/>
      <c r="L52" s="149"/>
      <c r="M52" s="149"/>
      <c r="N52" s="149"/>
      <c r="O52" s="149"/>
      <c r="P52" s="149"/>
      <c r="Q52" s="149"/>
      <c r="R52" s="149"/>
      <c r="S52" s="149"/>
      <c r="T52" s="149"/>
      <c r="U52" s="149"/>
      <c r="V52" s="149"/>
      <c r="W52" s="149"/>
      <c r="X52" s="149"/>
      <c r="Y52" s="149"/>
      <c r="Z52" s="149"/>
    </row>
    <row r="53" spans="1:26" ht="13.5" customHeight="1">
      <c r="A53" s="149"/>
      <c r="B53" s="149"/>
      <c r="C53" s="149"/>
      <c r="D53" s="221"/>
      <c r="E53" s="222"/>
      <c r="F53" s="222"/>
      <c r="G53" s="149"/>
      <c r="H53" s="149"/>
      <c r="I53" s="149"/>
      <c r="J53" s="149"/>
      <c r="K53" s="149"/>
      <c r="L53" s="149"/>
      <c r="M53" s="149"/>
      <c r="N53" s="149"/>
      <c r="O53" s="149"/>
      <c r="P53" s="149"/>
      <c r="Q53" s="149"/>
      <c r="R53" s="149"/>
      <c r="S53" s="149"/>
      <c r="T53" s="149"/>
      <c r="U53" s="149"/>
      <c r="V53" s="149"/>
      <c r="W53" s="149"/>
      <c r="X53" s="149"/>
      <c r="Y53" s="149"/>
      <c r="Z53" s="149"/>
    </row>
    <row r="54" spans="1:26" ht="13.5" customHeight="1">
      <c r="A54" s="149"/>
      <c r="B54" s="149"/>
      <c r="C54" s="149"/>
      <c r="D54" s="221"/>
      <c r="E54" s="222"/>
      <c r="F54" s="222"/>
      <c r="G54" s="149"/>
      <c r="H54" s="149"/>
      <c r="I54" s="149"/>
      <c r="J54" s="149"/>
      <c r="K54" s="149"/>
      <c r="L54" s="149"/>
      <c r="M54" s="149"/>
      <c r="N54" s="149"/>
      <c r="O54" s="149"/>
      <c r="P54" s="149"/>
      <c r="Q54" s="149"/>
      <c r="R54" s="149"/>
      <c r="S54" s="149"/>
      <c r="T54" s="149"/>
      <c r="U54" s="149"/>
      <c r="V54" s="149"/>
      <c r="W54" s="149"/>
      <c r="X54" s="149"/>
      <c r="Y54" s="149"/>
      <c r="Z54" s="149"/>
    </row>
    <row r="55" spans="1:26" ht="13.5" customHeight="1">
      <c r="A55" s="149"/>
      <c r="B55" s="149"/>
      <c r="C55" s="149"/>
      <c r="D55" s="221"/>
      <c r="E55" s="222"/>
      <c r="F55" s="222"/>
      <c r="G55" s="149"/>
      <c r="H55" s="149"/>
      <c r="I55" s="149"/>
      <c r="J55" s="149"/>
      <c r="K55" s="149"/>
      <c r="L55" s="149"/>
      <c r="M55" s="149"/>
      <c r="N55" s="149"/>
      <c r="O55" s="149"/>
      <c r="P55" s="149"/>
      <c r="Q55" s="149"/>
      <c r="R55" s="149"/>
      <c r="S55" s="149"/>
      <c r="T55" s="149"/>
      <c r="U55" s="149"/>
      <c r="V55" s="149"/>
      <c r="W55" s="149"/>
      <c r="X55" s="149"/>
      <c r="Y55" s="149"/>
      <c r="Z55" s="149"/>
    </row>
    <row r="56" spans="1:26" ht="13.5" customHeight="1">
      <c r="A56" s="149"/>
      <c r="B56" s="149"/>
      <c r="C56" s="149"/>
      <c r="D56" s="221"/>
      <c r="E56" s="222"/>
      <c r="F56" s="222"/>
      <c r="G56" s="149"/>
      <c r="H56" s="149"/>
      <c r="I56" s="149"/>
      <c r="J56" s="149"/>
      <c r="K56" s="149"/>
      <c r="L56" s="149"/>
      <c r="M56" s="149"/>
      <c r="N56" s="149"/>
      <c r="O56" s="149"/>
      <c r="P56" s="149"/>
      <c r="Q56" s="149"/>
      <c r="R56" s="149"/>
      <c r="S56" s="149"/>
      <c r="T56" s="149"/>
      <c r="U56" s="149"/>
      <c r="V56" s="149"/>
      <c r="W56" s="149"/>
      <c r="X56" s="149"/>
      <c r="Y56" s="149"/>
      <c r="Z56" s="149"/>
    </row>
    <row r="57" spans="1:26" ht="13.5" customHeight="1">
      <c r="A57" s="149"/>
      <c r="B57" s="149"/>
      <c r="C57" s="149"/>
      <c r="D57" s="221"/>
      <c r="E57" s="222"/>
      <c r="F57" s="222"/>
      <c r="G57" s="149"/>
      <c r="H57" s="149"/>
      <c r="I57" s="149"/>
      <c r="J57" s="149"/>
      <c r="K57" s="149"/>
      <c r="L57" s="149"/>
      <c r="M57" s="149"/>
      <c r="N57" s="149"/>
      <c r="O57" s="149"/>
      <c r="P57" s="149"/>
      <c r="Q57" s="149"/>
      <c r="R57" s="149"/>
      <c r="S57" s="149"/>
      <c r="T57" s="149"/>
      <c r="U57" s="149"/>
      <c r="V57" s="149"/>
      <c r="W57" s="149"/>
      <c r="X57" s="149"/>
      <c r="Y57" s="149"/>
      <c r="Z57" s="149"/>
    </row>
    <row r="58" spans="1:26" ht="13.5" customHeight="1">
      <c r="A58" s="149"/>
      <c r="B58" s="149"/>
      <c r="C58" s="149"/>
      <c r="D58" s="221"/>
      <c r="E58" s="222"/>
      <c r="F58" s="222"/>
      <c r="G58" s="149"/>
      <c r="H58" s="149"/>
      <c r="I58" s="149"/>
      <c r="J58" s="149"/>
      <c r="K58" s="149"/>
      <c r="L58" s="149"/>
      <c r="M58" s="149"/>
      <c r="N58" s="149"/>
      <c r="O58" s="149"/>
      <c r="P58" s="149"/>
      <c r="Q58" s="149"/>
      <c r="R58" s="149"/>
      <c r="S58" s="149"/>
      <c r="T58" s="149"/>
      <c r="U58" s="149"/>
      <c r="V58" s="149"/>
      <c r="W58" s="149"/>
      <c r="X58" s="149"/>
      <c r="Y58" s="149"/>
      <c r="Z58" s="149"/>
    </row>
    <row r="59" spans="1:26" ht="13.5" customHeight="1">
      <c r="A59" s="149"/>
      <c r="B59" s="149"/>
      <c r="C59" s="149"/>
      <c r="D59" s="221"/>
      <c r="E59" s="222"/>
      <c r="F59" s="222"/>
      <c r="G59" s="149"/>
      <c r="H59" s="149"/>
      <c r="I59" s="149"/>
      <c r="J59" s="149"/>
      <c r="K59" s="149"/>
      <c r="L59" s="149"/>
      <c r="M59" s="149"/>
      <c r="N59" s="149"/>
      <c r="O59" s="149"/>
      <c r="P59" s="149"/>
      <c r="Q59" s="149"/>
      <c r="R59" s="149"/>
      <c r="S59" s="149"/>
      <c r="T59" s="149"/>
      <c r="U59" s="149"/>
      <c r="V59" s="149"/>
      <c r="W59" s="149"/>
      <c r="X59" s="149"/>
      <c r="Y59" s="149"/>
      <c r="Z59" s="149"/>
    </row>
    <row r="60" spans="1:26" ht="13.5" customHeight="1">
      <c r="A60" s="149"/>
      <c r="B60" s="149"/>
      <c r="C60" s="149"/>
      <c r="D60" s="221"/>
      <c r="E60" s="222"/>
      <c r="F60" s="222"/>
      <c r="G60" s="149"/>
      <c r="H60" s="149"/>
      <c r="I60" s="149"/>
      <c r="J60" s="149"/>
      <c r="K60" s="149"/>
      <c r="L60" s="149"/>
      <c r="M60" s="149"/>
      <c r="N60" s="149"/>
      <c r="O60" s="149"/>
      <c r="P60" s="149"/>
      <c r="Q60" s="149"/>
      <c r="R60" s="149"/>
      <c r="S60" s="149"/>
      <c r="T60" s="149"/>
      <c r="U60" s="149"/>
      <c r="V60" s="149"/>
      <c r="W60" s="149"/>
      <c r="X60" s="149"/>
      <c r="Y60" s="149"/>
      <c r="Z60" s="149"/>
    </row>
    <row r="61" spans="1:26" ht="13.5" customHeight="1">
      <c r="A61" s="149"/>
      <c r="B61" s="149"/>
      <c r="C61" s="149"/>
      <c r="D61" s="221"/>
      <c r="E61" s="222"/>
      <c r="F61" s="222"/>
      <c r="G61" s="149"/>
      <c r="H61" s="149"/>
      <c r="I61" s="149"/>
      <c r="J61" s="149"/>
      <c r="K61" s="149"/>
      <c r="L61" s="149"/>
      <c r="M61" s="149"/>
      <c r="N61" s="149"/>
      <c r="O61" s="149"/>
      <c r="P61" s="149"/>
      <c r="Q61" s="149"/>
      <c r="R61" s="149"/>
      <c r="S61" s="149"/>
      <c r="T61" s="149"/>
      <c r="U61" s="149"/>
      <c r="V61" s="149"/>
      <c r="W61" s="149"/>
      <c r="X61" s="149"/>
      <c r="Y61" s="149"/>
      <c r="Z61" s="149"/>
    </row>
    <row r="62" spans="1:26" ht="13.5" customHeight="1">
      <c r="A62" s="149"/>
      <c r="B62" s="149"/>
      <c r="C62" s="149"/>
      <c r="D62" s="221"/>
      <c r="E62" s="222"/>
      <c r="F62" s="222"/>
      <c r="G62" s="149"/>
      <c r="H62" s="149"/>
      <c r="I62" s="149"/>
      <c r="J62" s="149"/>
      <c r="K62" s="149"/>
      <c r="L62" s="149"/>
      <c r="M62" s="149"/>
      <c r="N62" s="149"/>
      <c r="O62" s="149"/>
      <c r="P62" s="149"/>
      <c r="Q62" s="149"/>
      <c r="R62" s="149"/>
      <c r="S62" s="149"/>
      <c r="T62" s="149"/>
      <c r="U62" s="149"/>
      <c r="V62" s="149"/>
      <c r="W62" s="149"/>
      <c r="X62" s="149"/>
      <c r="Y62" s="149"/>
      <c r="Z62" s="149"/>
    </row>
    <row r="63" spans="1:26" ht="13.5" customHeight="1">
      <c r="A63" s="149"/>
      <c r="B63" s="149"/>
      <c r="C63" s="149"/>
      <c r="D63" s="221"/>
      <c r="E63" s="222"/>
      <c r="F63" s="222"/>
      <c r="G63" s="149"/>
      <c r="H63" s="149"/>
      <c r="I63" s="149"/>
      <c r="J63" s="149"/>
      <c r="K63" s="149"/>
      <c r="L63" s="149"/>
      <c r="M63" s="149"/>
      <c r="N63" s="149"/>
      <c r="O63" s="149"/>
      <c r="P63" s="149"/>
      <c r="Q63" s="149"/>
      <c r="R63" s="149"/>
      <c r="S63" s="149"/>
      <c r="T63" s="149"/>
      <c r="U63" s="149"/>
      <c r="V63" s="149"/>
      <c r="W63" s="149"/>
      <c r="X63" s="149"/>
      <c r="Y63" s="149"/>
      <c r="Z63" s="149"/>
    </row>
    <row r="64" spans="1:26" ht="13.5" customHeight="1">
      <c r="A64" s="149"/>
      <c r="B64" s="149"/>
      <c r="C64" s="149"/>
      <c r="D64" s="221"/>
      <c r="E64" s="222"/>
      <c r="F64" s="222"/>
      <c r="G64" s="149"/>
      <c r="H64" s="149"/>
      <c r="I64" s="149"/>
      <c r="J64" s="149"/>
      <c r="K64" s="149"/>
      <c r="L64" s="149"/>
      <c r="M64" s="149"/>
      <c r="N64" s="149"/>
      <c r="O64" s="149"/>
      <c r="P64" s="149"/>
      <c r="Q64" s="149"/>
      <c r="R64" s="149"/>
      <c r="S64" s="149"/>
      <c r="T64" s="149"/>
      <c r="U64" s="149"/>
      <c r="V64" s="149"/>
      <c r="W64" s="149"/>
      <c r="X64" s="149"/>
      <c r="Y64" s="149"/>
      <c r="Z64" s="149"/>
    </row>
    <row r="65" spans="1:26" ht="13.5" customHeight="1">
      <c r="A65" s="149"/>
      <c r="B65" s="149"/>
      <c r="C65" s="149"/>
      <c r="D65" s="221"/>
      <c r="E65" s="222"/>
      <c r="F65" s="222"/>
      <c r="G65" s="149"/>
      <c r="H65" s="149"/>
      <c r="I65" s="149"/>
      <c r="J65" s="149"/>
      <c r="K65" s="149"/>
      <c r="L65" s="149"/>
      <c r="M65" s="149"/>
      <c r="N65" s="149"/>
      <c r="O65" s="149"/>
      <c r="P65" s="149"/>
      <c r="Q65" s="149"/>
      <c r="R65" s="149"/>
      <c r="S65" s="149"/>
      <c r="T65" s="149"/>
      <c r="U65" s="149"/>
      <c r="V65" s="149"/>
      <c r="W65" s="149"/>
      <c r="X65" s="149"/>
      <c r="Y65" s="149"/>
      <c r="Z65" s="149"/>
    </row>
    <row r="66" spans="1:26" ht="13.5" customHeight="1">
      <c r="A66" s="149"/>
      <c r="B66" s="149"/>
      <c r="C66" s="149"/>
      <c r="D66" s="221"/>
      <c r="E66" s="222"/>
      <c r="F66" s="222"/>
      <c r="G66" s="149"/>
      <c r="H66" s="149"/>
      <c r="I66" s="149"/>
      <c r="J66" s="149"/>
      <c r="K66" s="149"/>
      <c r="L66" s="149"/>
      <c r="M66" s="149"/>
      <c r="N66" s="149"/>
      <c r="O66" s="149"/>
      <c r="P66" s="149"/>
      <c r="Q66" s="149"/>
      <c r="R66" s="149"/>
      <c r="S66" s="149"/>
      <c r="T66" s="149"/>
      <c r="U66" s="149"/>
      <c r="V66" s="149"/>
      <c r="W66" s="149"/>
      <c r="X66" s="149"/>
      <c r="Y66" s="149"/>
      <c r="Z66" s="149"/>
    </row>
    <row r="67" spans="1:26" ht="13.5" customHeight="1">
      <c r="A67" s="149"/>
      <c r="B67" s="149"/>
      <c r="C67" s="149"/>
      <c r="D67" s="221"/>
      <c r="E67" s="222"/>
      <c r="F67" s="222"/>
      <c r="G67" s="149"/>
      <c r="H67" s="149"/>
      <c r="I67" s="149"/>
      <c r="J67" s="149"/>
      <c r="K67" s="149"/>
      <c r="L67" s="149"/>
      <c r="M67" s="149"/>
      <c r="N67" s="149"/>
      <c r="O67" s="149"/>
      <c r="P67" s="149"/>
      <c r="Q67" s="149"/>
      <c r="R67" s="149"/>
      <c r="S67" s="149"/>
      <c r="T67" s="149"/>
      <c r="U67" s="149"/>
      <c r="V67" s="149"/>
      <c r="W67" s="149"/>
      <c r="X67" s="149"/>
      <c r="Y67" s="149"/>
      <c r="Z67" s="149"/>
    </row>
    <row r="68" spans="1:26" ht="13.5" customHeight="1">
      <c r="A68" s="149"/>
      <c r="B68" s="149"/>
      <c r="C68" s="149"/>
      <c r="D68" s="221"/>
      <c r="E68" s="222"/>
      <c r="F68" s="222"/>
      <c r="G68" s="149"/>
      <c r="H68" s="149"/>
      <c r="I68" s="149"/>
      <c r="J68" s="149"/>
      <c r="K68" s="149"/>
      <c r="L68" s="149"/>
      <c r="M68" s="149"/>
      <c r="N68" s="149"/>
      <c r="O68" s="149"/>
      <c r="P68" s="149"/>
      <c r="Q68" s="149"/>
      <c r="R68" s="149"/>
      <c r="S68" s="149"/>
      <c r="T68" s="149"/>
      <c r="U68" s="149"/>
      <c r="V68" s="149"/>
      <c r="W68" s="149"/>
      <c r="X68" s="149"/>
      <c r="Y68" s="149"/>
      <c r="Z68" s="149"/>
    </row>
    <row r="69" spans="1:26" ht="13.5" customHeight="1">
      <c r="A69" s="149"/>
      <c r="B69" s="149"/>
      <c r="C69" s="149"/>
      <c r="D69" s="221"/>
      <c r="E69" s="222"/>
      <c r="F69" s="222"/>
      <c r="G69" s="149"/>
      <c r="H69" s="149"/>
      <c r="I69" s="149"/>
      <c r="J69" s="149"/>
      <c r="K69" s="149"/>
      <c r="L69" s="149"/>
      <c r="M69" s="149"/>
      <c r="N69" s="149"/>
      <c r="O69" s="149"/>
      <c r="P69" s="149"/>
      <c r="Q69" s="149"/>
      <c r="R69" s="149"/>
      <c r="S69" s="149"/>
      <c r="T69" s="149"/>
      <c r="U69" s="149"/>
      <c r="V69" s="149"/>
      <c r="W69" s="149"/>
      <c r="X69" s="149"/>
      <c r="Y69" s="149"/>
      <c r="Z69" s="149"/>
    </row>
    <row r="70" spans="1:26" ht="13.5" customHeight="1">
      <c r="A70" s="149"/>
      <c r="B70" s="149"/>
      <c r="C70" s="149"/>
      <c r="D70" s="221"/>
      <c r="E70" s="222"/>
      <c r="F70" s="222"/>
      <c r="G70" s="149"/>
      <c r="H70" s="149"/>
      <c r="I70" s="149"/>
      <c r="J70" s="149"/>
      <c r="K70" s="149"/>
      <c r="L70" s="149"/>
      <c r="M70" s="149"/>
      <c r="N70" s="149"/>
      <c r="O70" s="149"/>
      <c r="P70" s="149"/>
      <c r="Q70" s="149"/>
      <c r="R70" s="149"/>
      <c r="S70" s="149"/>
      <c r="T70" s="149"/>
      <c r="U70" s="149"/>
      <c r="V70" s="149"/>
      <c r="W70" s="149"/>
      <c r="X70" s="149"/>
      <c r="Y70" s="149"/>
      <c r="Z70" s="149"/>
    </row>
    <row r="71" spans="1:26" ht="13.5" customHeight="1">
      <c r="A71" s="149"/>
      <c r="B71" s="149"/>
      <c r="C71" s="149"/>
      <c r="D71" s="221"/>
      <c r="E71" s="222"/>
      <c r="F71" s="222"/>
      <c r="G71" s="149"/>
      <c r="H71" s="149"/>
      <c r="I71" s="149"/>
      <c r="J71" s="149"/>
      <c r="K71" s="149"/>
      <c r="L71" s="149"/>
      <c r="M71" s="149"/>
      <c r="N71" s="149"/>
      <c r="O71" s="149"/>
      <c r="P71" s="149"/>
      <c r="Q71" s="149"/>
      <c r="R71" s="149"/>
      <c r="S71" s="149"/>
      <c r="T71" s="149"/>
      <c r="U71" s="149"/>
      <c r="V71" s="149"/>
      <c r="W71" s="149"/>
      <c r="X71" s="149"/>
      <c r="Y71" s="149"/>
      <c r="Z71" s="149"/>
    </row>
    <row r="72" spans="1:26" ht="13.5" customHeight="1">
      <c r="A72" s="149"/>
      <c r="B72" s="149"/>
      <c r="C72" s="149"/>
      <c r="D72" s="221"/>
      <c r="E72" s="222"/>
      <c r="F72" s="222"/>
      <c r="G72" s="149"/>
      <c r="H72" s="149"/>
      <c r="I72" s="149"/>
      <c r="J72" s="149"/>
      <c r="K72" s="149"/>
      <c r="L72" s="149"/>
      <c r="M72" s="149"/>
      <c r="N72" s="149"/>
      <c r="O72" s="149"/>
      <c r="P72" s="149"/>
      <c r="Q72" s="149"/>
      <c r="R72" s="149"/>
      <c r="S72" s="149"/>
      <c r="T72" s="149"/>
      <c r="U72" s="149"/>
      <c r="V72" s="149"/>
      <c r="W72" s="149"/>
      <c r="X72" s="149"/>
      <c r="Y72" s="149"/>
      <c r="Z72" s="149"/>
    </row>
    <row r="73" spans="1:26" ht="13.5" customHeight="1">
      <c r="A73" s="149"/>
      <c r="B73" s="149"/>
      <c r="C73" s="149"/>
      <c r="D73" s="221"/>
      <c r="E73" s="222"/>
      <c r="F73" s="222"/>
      <c r="G73" s="149"/>
      <c r="H73" s="149"/>
      <c r="I73" s="149"/>
      <c r="J73" s="149"/>
      <c r="K73" s="149"/>
      <c r="L73" s="149"/>
      <c r="M73" s="149"/>
      <c r="N73" s="149"/>
      <c r="O73" s="149"/>
      <c r="P73" s="149"/>
      <c r="Q73" s="149"/>
      <c r="R73" s="149"/>
      <c r="S73" s="149"/>
      <c r="T73" s="149"/>
      <c r="U73" s="149"/>
      <c r="V73" s="149"/>
      <c r="W73" s="149"/>
      <c r="X73" s="149"/>
      <c r="Y73" s="149"/>
      <c r="Z73" s="149"/>
    </row>
    <row r="74" spans="1:26" ht="13.5" customHeight="1">
      <c r="A74" s="149"/>
      <c r="B74" s="149"/>
      <c r="C74" s="149"/>
      <c r="D74" s="221"/>
      <c r="E74" s="222"/>
      <c r="F74" s="222"/>
      <c r="G74" s="149"/>
      <c r="H74" s="149"/>
      <c r="I74" s="149"/>
      <c r="J74" s="149"/>
      <c r="K74" s="149"/>
      <c r="L74" s="149"/>
      <c r="M74" s="149"/>
      <c r="N74" s="149"/>
      <c r="O74" s="149"/>
      <c r="P74" s="149"/>
      <c r="Q74" s="149"/>
      <c r="R74" s="149"/>
      <c r="S74" s="149"/>
      <c r="T74" s="149"/>
      <c r="U74" s="149"/>
      <c r="V74" s="149"/>
      <c r="W74" s="149"/>
      <c r="X74" s="149"/>
      <c r="Y74" s="149"/>
      <c r="Z74" s="149"/>
    </row>
    <row r="75" spans="1:26" ht="13.5" customHeight="1">
      <c r="A75" s="149"/>
      <c r="B75" s="149"/>
      <c r="C75" s="149"/>
      <c r="D75" s="221"/>
      <c r="E75" s="222"/>
      <c r="F75" s="222"/>
      <c r="G75" s="149"/>
      <c r="H75" s="149"/>
      <c r="I75" s="149"/>
      <c r="J75" s="149"/>
      <c r="K75" s="149"/>
      <c r="L75" s="149"/>
      <c r="M75" s="149"/>
      <c r="N75" s="149"/>
      <c r="O75" s="149"/>
      <c r="P75" s="149"/>
      <c r="Q75" s="149"/>
      <c r="R75" s="149"/>
      <c r="S75" s="149"/>
      <c r="T75" s="149"/>
      <c r="U75" s="149"/>
      <c r="V75" s="149"/>
      <c r="W75" s="149"/>
      <c r="X75" s="149"/>
      <c r="Y75" s="149"/>
      <c r="Z75" s="149"/>
    </row>
    <row r="76" spans="1:26" ht="13.5" customHeight="1">
      <c r="A76" s="149"/>
      <c r="B76" s="149"/>
      <c r="C76" s="149"/>
      <c r="D76" s="221"/>
      <c r="E76" s="222"/>
      <c r="F76" s="222"/>
      <c r="G76" s="149"/>
      <c r="H76" s="149"/>
      <c r="I76" s="149"/>
      <c r="J76" s="149"/>
      <c r="K76" s="149"/>
      <c r="L76" s="149"/>
      <c r="M76" s="149"/>
      <c r="N76" s="149"/>
      <c r="O76" s="149"/>
      <c r="P76" s="149"/>
      <c r="Q76" s="149"/>
      <c r="R76" s="149"/>
      <c r="S76" s="149"/>
      <c r="T76" s="149"/>
      <c r="U76" s="149"/>
      <c r="V76" s="149"/>
      <c r="W76" s="149"/>
      <c r="X76" s="149"/>
      <c r="Y76" s="149"/>
      <c r="Z76" s="149"/>
    </row>
    <row r="77" spans="1:26" ht="13.5" customHeight="1">
      <c r="A77" s="149"/>
      <c r="B77" s="149"/>
      <c r="C77" s="149"/>
      <c r="D77" s="221"/>
      <c r="E77" s="222"/>
      <c r="F77" s="222"/>
      <c r="G77" s="149"/>
      <c r="H77" s="149"/>
      <c r="I77" s="149"/>
      <c r="J77" s="149"/>
      <c r="K77" s="149"/>
      <c r="L77" s="149"/>
      <c r="M77" s="149"/>
      <c r="N77" s="149"/>
      <c r="O77" s="149"/>
      <c r="P77" s="149"/>
      <c r="Q77" s="149"/>
      <c r="R77" s="149"/>
      <c r="S77" s="149"/>
      <c r="T77" s="149"/>
      <c r="U77" s="149"/>
      <c r="V77" s="149"/>
      <c r="W77" s="149"/>
      <c r="X77" s="149"/>
      <c r="Y77" s="149"/>
      <c r="Z77" s="149"/>
    </row>
    <row r="78" spans="1:26" ht="13.5" customHeight="1">
      <c r="A78" s="149"/>
      <c r="B78" s="149"/>
      <c r="C78" s="149"/>
      <c r="D78" s="221"/>
      <c r="E78" s="222"/>
      <c r="F78" s="222"/>
      <c r="G78" s="149"/>
      <c r="H78" s="149"/>
      <c r="I78" s="149"/>
      <c r="J78" s="149"/>
      <c r="K78" s="149"/>
      <c r="L78" s="149"/>
      <c r="M78" s="149"/>
      <c r="N78" s="149"/>
      <c r="O78" s="149"/>
      <c r="P78" s="149"/>
      <c r="Q78" s="149"/>
      <c r="R78" s="149"/>
      <c r="S78" s="149"/>
      <c r="T78" s="149"/>
      <c r="U78" s="149"/>
      <c r="V78" s="149"/>
      <c r="W78" s="149"/>
      <c r="X78" s="149"/>
      <c r="Y78" s="149"/>
      <c r="Z78" s="149"/>
    </row>
    <row r="79" spans="1:26" ht="13.5" customHeight="1">
      <c r="A79" s="149"/>
      <c r="B79" s="149"/>
      <c r="C79" s="149"/>
      <c r="D79" s="221"/>
      <c r="E79" s="222"/>
      <c r="F79" s="222"/>
      <c r="G79" s="149"/>
      <c r="H79" s="149"/>
      <c r="I79" s="149"/>
      <c r="J79" s="149"/>
      <c r="K79" s="149"/>
      <c r="L79" s="149"/>
      <c r="M79" s="149"/>
      <c r="N79" s="149"/>
      <c r="O79" s="149"/>
      <c r="P79" s="149"/>
      <c r="Q79" s="149"/>
      <c r="R79" s="149"/>
      <c r="S79" s="149"/>
      <c r="T79" s="149"/>
      <c r="U79" s="149"/>
      <c r="V79" s="149"/>
      <c r="W79" s="149"/>
      <c r="X79" s="149"/>
      <c r="Y79" s="149"/>
      <c r="Z79" s="149"/>
    </row>
    <row r="80" spans="1:26" ht="13.5" customHeight="1">
      <c r="A80" s="149"/>
      <c r="B80" s="149"/>
      <c r="C80" s="149"/>
      <c r="D80" s="221"/>
      <c r="E80" s="222"/>
      <c r="F80" s="222"/>
      <c r="G80" s="149"/>
      <c r="H80" s="149"/>
      <c r="I80" s="149"/>
      <c r="J80" s="149"/>
      <c r="K80" s="149"/>
      <c r="L80" s="149"/>
      <c r="M80" s="149"/>
      <c r="N80" s="149"/>
      <c r="O80" s="149"/>
      <c r="P80" s="149"/>
      <c r="Q80" s="149"/>
      <c r="R80" s="149"/>
      <c r="S80" s="149"/>
      <c r="T80" s="149"/>
      <c r="U80" s="149"/>
      <c r="V80" s="149"/>
      <c r="W80" s="149"/>
      <c r="X80" s="149"/>
      <c r="Y80" s="149"/>
      <c r="Z80" s="149"/>
    </row>
    <row r="81" spans="1:26" ht="13.5" customHeight="1">
      <c r="A81" s="149"/>
      <c r="B81" s="149"/>
      <c r="C81" s="149"/>
      <c r="D81" s="221"/>
      <c r="E81" s="222"/>
      <c r="F81" s="222"/>
      <c r="G81" s="149"/>
      <c r="H81" s="149"/>
      <c r="I81" s="149"/>
      <c r="J81" s="149"/>
      <c r="K81" s="149"/>
      <c r="L81" s="149"/>
      <c r="M81" s="149"/>
      <c r="N81" s="149"/>
      <c r="O81" s="149"/>
      <c r="P81" s="149"/>
      <c r="Q81" s="149"/>
      <c r="R81" s="149"/>
      <c r="S81" s="149"/>
      <c r="T81" s="149"/>
      <c r="U81" s="149"/>
      <c r="V81" s="149"/>
      <c r="W81" s="149"/>
      <c r="X81" s="149"/>
      <c r="Y81" s="149"/>
      <c r="Z81" s="149"/>
    </row>
    <row r="82" spans="1:26" ht="13.5" customHeight="1">
      <c r="A82" s="149"/>
      <c r="B82" s="149"/>
      <c r="C82" s="149"/>
      <c r="D82" s="221"/>
      <c r="E82" s="222"/>
      <c r="F82" s="222"/>
      <c r="G82" s="149"/>
      <c r="H82" s="149"/>
      <c r="I82" s="149"/>
      <c r="J82" s="149"/>
      <c r="K82" s="149"/>
      <c r="L82" s="149"/>
      <c r="M82" s="149"/>
      <c r="N82" s="149"/>
      <c r="O82" s="149"/>
      <c r="P82" s="149"/>
      <c r="Q82" s="149"/>
      <c r="R82" s="149"/>
      <c r="S82" s="149"/>
      <c r="T82" s="149"/>
      <c r="U82" s="149"/>
      <c r="V82" s="149"/>
      <c r="W82" s="149"/>
      <c r="X82" s="149"/>
      <c r="Y82" s="149"/>
      <c r="Z82" s="149"/>
    </row>
    <row r="83" spans="1:26" ht="13.5" customHeight="1">
      <c r="A83" s="149"/>
      <c r="B83" s="149"/>
      <c r="C83" s="149"/>
      <c r="D83" s="221"/>
      <c r="E83" s="222"/>
      <c r="F83" s="222"/>
      <c r="G83" s="149"/>
      <c r="H83" s="149"/>
      <c r="I83" s="149"/>
      <c r="J83" s="149"/>
      <c r="K83" s="149"/>
      <c r="L83" s="149"/>
      <c r="M83" s="149"/>
      <c r="N83" s="149"/>
      <c r="O83" s="149"/>
      <c r="P83" s="149"/>
      <c r="Q83" s="149"/>
      <c r="R83" s="149"/>
      <c r="S83" s="149"/>
      <c r="T83" s="149"/>
      <c r="U83" s="149"/>
      <c r="V83" s="149"/>
      <c r="W83" s="149"/>
      <c r="X83" s="149"/>
      <c r="Y83" s="149"/>
      <c r="Z83" s="149"/>
    </row>
    <row r="84" spans="1:26" ht="13.5" customHeight="1">
      <c r="A84" s="149"/>
      <c r="B84" s="149"/>
      <c r="C84" s="149"/>
      <c r="D84" s="221"/>
      <c r="E84" s="222"/>
      <c r="F84" s="222"/>
      <c r="G84" s="149"/>
      <c r="H84" s="149"/>
      <c r="I84" s="149"/>
      <c r="J84" s="149"/>
      <c r="K84" s="149"/>
      <c r="L84" s="149"/>
      <c r="M84" s="149"/>
      <c r="N84" s="149"/>
      <c r="O84" s="149"/>
      <c r="P84" s="149"/>
      <c r="Q84" s="149"/>
      <c r="R84" s="149"/>
      <c r="S84" s="149"/>
      <c r="T84" s="149"/>
      <c r="U84" s="149"/>
      <c r="V84" s="149"/>
      <c r="W84" s="149"/>
      <c r="X84" s="149"/>
      <c r="Y84" s="149"/>
      <c r="Z84" s="149"/>
    </row>
    <row r="85" spans="1:26" ht="13.5" customHeight="1">
      <c r="A85" s="149"/>
      <c r="B85" s="149"/>
      <c r="C85" s="149"/>
      <c r="D85" s="221"/>
      <c r="E85" s="222"/>
      <c r="F85" s="222"/>
      <c r="G85" s="149"/>
      <c r="H85" s="149"/>
      <c r="I85" s="149"/>
      <c r="J85" s="149"/>
      <c r="K85" s="149"/>
      <c r="L85" s="149"/>
      <c r="M85" s="149"/>
      <c r="N85" s="149"/>
      <c r="O85" s="149"/>
      <c r="P85" s="149"/>
      <c r="Q85" s="149"/>
      <c r="R85" s="149"/>
      <c r="S85" s="149"/>
      <c r="T85" s="149"/>
      <c r="U85" s="149"/>
      <c r="V85" s="149"/>
      <c r="W85" s="149"/>
      <c r="X85" s="149"/>
      <c r="Y85" s="149"/>
      <c r="Z85" s="149"/>
    </row>
    <row r="86" spans="1:26" ht="13.5" customHeight="1">
      <c r="A86" s="149"/>
      <c r="B86" s="149"/>
      <c r="C86" s="149"/>
      <c r="D86" s="221"/>
      <c r="E86" s="222"/>
      <c r="F86" s="222"/>
      <c r="G86" s="149"/>
      <c r="H86" s="149"/>
      <c r="I86" s="149"/>
      <c r="J86" s="149"/>
      <c r="K86" s="149"/>
      <c r="L86" s="149"/>
      <c r="M86" s="149"/>
      <c r="N86" s="149"/>
      <c r="O86" s="149"/>
      <c r="P86" s="149"/>
      <c r="Q86" s="149"/>
      <c r="R86" s="149"/>
      <c r="S86" s="149"/>
      <c r="T86" s="149"/>
      <c r="U86" s="149"/>
      <c r="V86" s="149"/>
      <c r="W86" s="149"/>
      <c r="X86" s="149"/>
      <c r="Y86" s="149"/>
      <c r="Z86" s="149"/>
    </row>
    <row r="87" spans="1:26" ht="13.5" customHeight="1">
      <c r="A87" s="149"/>
      <c r="B87" s="149"/>
      <c r="C87" s="149"/>
      <c r="D87" s="221"/>
      <c r="E87" s="222"/>
      <c r="F87" s="222"/>
      <c r="G87" s="149"/>
      <c r="H87" s="149"/>
      <c r="I87" s="149"/>
      <c r="J87" s="149"/>
      <c r="K87" s="149"/>
      <c r="L87" s="149"/>
      <c r="M87" s="149"/>
      <c r="N87" s="149"/>
      <c r="O87" s="149"/>
      <c r="P87" s="149"/>
      <c r="Q87" s="149"/>
      <c r="R87" s="149"/>
      <c r="S87" s="149"/>
      <c r="T87" s="149"/>
      <c r="U87" s="149"/>
      <c r="V87" s="149"/>
      <c r="W87" s="149"/>
      <c r="X87" s="149"/>
      <c r="Y87" s="149"/>
      <c r="Z87" s="149"/>
    </row>
    <row r="88" spans="1:26" ht="13.5" customHeight="1">
      <c r="A88" s="149"/>
      <c r="B88" s="149"/>
      <c r="C88" s="149"/>
      <c r="D88" s="221"/>
      <c r="E88" s="222"/>
      <c r="F88" s="222"/>
      <c r="G88" s="149"/>
      <c r="H88" s="149"/>
      <c r="I88" s="149"/>
      <c r="J88" s="149"/>
      <c r="K88" s="149"/>
      <c r="L88" s="149"/>
      <c r="M88" s="149"/>
      <c r="N88" s="149"/>
      <c r="O88" s="149"/>
      <c r="P88" s="149"/>
      <c r="Q88" s="149"/>
      <c r="R88" s="149"/>
      <c r="S88" s="149"/>
      <c r="T88" s="149"/>
      <c r="U88" s="149"/>
      <c r="V88" s="149"/>
      <c r="W88" s="149"/>
      <c r="X88" s="149"/>
      <c r="Y88" s="149"/>
      <c r="Z88" s="149"/>
    </row>
    <row r="89" spans="1:26" ht="13.5" customHeight="1">
      <c r="A89" s="149"/>
      <c r="B89" s="149"/>
      <c r="C89" s="149"/>
      <c r="D89" s="221"/>
      <c r="E89" s="222"/>
      <c r="F89" s="222"/>
      <c r="G89" s="149"/>
      <c r="H89" s="149"/>
      <c r="I89" s="149"/>
      <c r="J89" s="149"/>
      <c r="K89" s="149"/>
      <c r="L89" s="149"/>
      <c r="M89" s="149"/>
      <c r="N89" s="149"/>
      <c r="O89" s="149"/>
      <c r="P89" s="149"/>
      <c r="Q89" s="149"/>
      <c r="R89" s="149"/>
      <c r="S89" s="149"/>
      <c r="T89" s="149"/>
      <c r="U89" s="149"/>
      <c r="V89" s="149"/>
      <c r="W89" s="149"/>
      <c r="X89" s="149"/>
      <c r="Y89" s="149"/>
      <c r="Z89" s="149"/>
    </row>
    <row r="90" spans="1:26" ht="13.5" customHeight="1">
      <c r="A90" s="149"/>
      <c r="B90" s="149"/>
      <c r="C90" s="149"/>
      <c r="D90" s="221"/>
      <c r="E90" s="222"/>
      <c r="F90" s="222"/>
      <c r="G90" s="149"/>
      <c r="H90" s="149"/>
      <c r="I90" s="149"/>
      <c r="J90" s="149"/>
      <c r="K90" s="149"/>
      <c r="L90" s="149"/>
      <c r="M90" s="149"/>
      <c r="N90" s="149"/>
      <c r="O90" s="149"/>
      <c r="P90" s="149"/>
      <c r="Q90" s="149"/>
      <c r="R90" s="149"/>
      <c r="S90" s="149"/>
      <c r="T90" s="149"/>
      <c r="U90" s="149"/>
      <c r="V90" s="149"/>
      <c r="W90" s="149"/>
      <c r="X90" s="149"/>
      <c r="Y90" s="149"/>
      <c r="Z90" s="149"/>
    </row>
    <row r="91" spans="1:26" ht="13.5" customHeight="1">
      <c r="A91" s="149"/>
      <c r="B91" s="149"/>
      <c r="C91" s="149"/>
      <c r="D91" s="221"/>
      <c r="E91" s="222"/>
      <c r="F91" s="222"/>
      <c r="G91" s="149"/>
      <c r="H91" s="149"/>
      <c r="I91" s="149"/>
      <c r="J91" s="149"/>
      <c r="K91" s="149"/>
      <c r="L91" s="149"/>
      <c r="M91" s="149"/>
      <c r="N91" s="149"/>
      <c r="O91" s="149"/>
      <c r="P91" s="149"/>
      <c r="Q91" s="149"/>
      <c r="R91" s="149"/>
      <c r="S91" s="149"/>
      <c r="T91" s="149"/>
      <c r="U91" s="149"/>
      <c r="V91" s="149"/>
      <c r="W91" s="149"/>
      <c r="X91" s="149"/>
      <c r="Y91" s="149"/>
      <c r="Z91" s="149"/>
    </row>
    <row r="92" spans="1:26" ht="13.5" customHeight="1">
      <c r="A92" s="149"/>
      <c r="B92" s="149"/>
      <c r="C92" s="149"/>
      <c r="D92" s="221"/>
      <c r="E92" s="222"/>
      <c r="F92" s="222"/>
      <c r="G92" s="149"/>
      <c r="H92" s="149"/>
      <c r="I92" s="149"/>
      <c r="J92" s="149"/>
      <c r="K92" s="149"/>
      <c r="L92" s="149"/>
      <c r="M92" s="149"/>
      <c r="N92" s="149"/>
      <c r="O92" s="149"/>
      <c r="P92" s="149"/>
      <c r="Q92" s="149"/>
      <c r="R92" s="149"/>
      <c r="S92" s="149"/>
      <c r="T92" s="149"/>
      <c r="U92" s="149"/>
      <c r="V92" s="149"/>
      <c r="W92" s="149"/>
      <c r="X92" s="149"/>
      <c r="Y92" s="149"/>
      <c r="Z92" s="149"/>
    </row>
    <row r="93" spans="1:26" ht="13.5" customHeight="1">
      <c r="A93" s="149"/>
      <c r="B93" s="149"/>
      <c r="C93" s="149"/>
      <c r="D93" s="221"/>
      <c r="E93" s="222"/>
      <c r="F93" s="222"/>
      <c r="G93" s="149"/>
      <c r="H93" s="149"/>
      <c r="I93" s="149"/>
      <c r="J93" s="149"/>
      <c r="K93" s="149"/>
      <c r="L93" s="149"/>
      <c r="M93" s="149"/>
      <c r="N93" s="149"/>
      <c r="O93" s="149"/>
      <c r="P93" s="149"/>
      <c r="Q93" s="149"/>
      <c r="R93" s="149"/>
      <c r="S93" s="149"/>
      <c r="T93" s="149"/>
      <c r="U93" s="149"/>
      <c r="V93" s="149"/>
      <c r="W93" s="149"/>
      <c r="X93" s="149"/>
      <c r="Y93" s="149"/>
      <c r="Z93" s="149"/>
    </row>
    <row r="94" spans="1:26" ht="13.5" customHeight="1">
      <c r="A94" s="149"/>
      <c r="B94" s="149"/>
      <c r="C94" s="149"/>
      <c r="D94" s="221"/>
      <c r="E94" s="222"/>
      <c r="F94" s="222"/>
      <c r="G94" s="149"/>
      <c r="H94" s="149"/>
      <c r="I94" s="149"/>
      <c r="J94" s="149"/>
      <c r="K94" s="149"/>
      <c r="L94" s="149"/>
      <c r="M94" s="149"/>
      <c r="N94" s="149"/>
      <c r="O94" s="149"/>
      <c r="P94" s="149"/>
      <c r="Q94" s="149"/>
      <c r="R94" s="149"/>
      <c r="S94" s="149"/>
      <c r="T94" s="149"/>
      <c r="U94" s="149"/>
      <c r="V94" s="149"/>
      <c r="W94" s="149"/>
      <c r="X94" s="149"/>
      <c r="Y94" s="149"/>
      <c r="Z94" s="149"/>
    </row>
    <row r="95" spans="1:26" ht="13.5" customHeight="1">
      <c r="A95" s="149"/>
      <c r="B95" s="149"/>
      <c r="C95" s="149"/>
      <c r="D95" s="221"/>
      <c r="E95" s="222"/>
      <c r="F95" s="222"/>
      <c r="G95" s="149"/>
      <c r="H95" s="149"/>
      <c r="I95" s="149"/>
      <c r="J95" s="149"/>
      <c r="K95" s="149"/>
      <c r="L95" s="149"/>
      <c r="M95" s="149"/>
      <c r="N95" s="149"/>
      <c r="O95" s="149"/>
      <c r="P95" s="149"/>
      <c r="Q95" s="149"/>
      <c r="R95" s="149"/>
      <c r="S95" s="149"/>
      <c r="T95" s="149"/>
      <c r="U95" s="149"/>
      <c r="V95" s="149"/>
      <c r="W95" s="149"/>
      <c r="X95" s="149"/>
      <c r="Y95" s="149"/>
      <c r="Z95" s="149"/>
    </row>
    <row r="96" spans="1:26" ht="13.5" customHeight="1">
      <c r="A96" s="149"/>
      <c r="B96" s="149"/>
      <c r="C96" s="149"/>
      <c r="D96" s="221"/>
      <c r="E96" s="222"/>
      <c r="F96" s="222"/>
      <c r="G96" s="149"/>
      <c r="H96" s="149"/>
      <c r="I96" s="149"/>
      <c r="J96" s="149"/>
      <c r="K96" s="149"/>
      <c r="L96" s="149"/>
      <c r="M96" s="149"/>
      <c r="N96" s="149"/>
      <c r="O96" s="149"/>
      <c r="P96" s="149"/>
      <c r="Q96" s="149"/>
      <c r="R96" s="149"/>
      <c r="S96" s="149"/>
      <c r="T96" s="149"/>
      <c r="U96" s="149"/>
      <c r="V96" s="149"/>
      <c r="W96" s="149"/>
      <c r="X96" s="149"/>
      <c r="Y96" s="149"/>
      <c r="Z96" s="149"/>
    </row>
    <row r="97" spans="1:26" ht="13.5" customHeight="1">
      <c r="A97" s="149"/>
      <c r="B97" s="149"/>
      <c r="C97" s="149"/>
      <c r="D97" s="221"/>
      <c r="E97" s="222"/>
      <c r="F97" s="222"/>
      <c r="G97" s="149"/>
      <c r="H97" s="149"/>
      <c r="I97" s="149"/>
      <c r="J97" s="149"/>
      <c r="K97" s="149"/>
      <c r="L97" s="149"/>
      <c r="M97" s="149"/>
      <c r="N97" s="149"/>
      <c r="O97" s="149"/>
      <c r="P97" s="149"/>
      <c r="Q97" s="149"/>
      <c r="R97" s="149"/>
      <c r="S97" s="149"/>
      <c r="T97" s="149"/>
      <c r="U97" s="149"/>
      <c r="V97" s="149"/>
      <c r="W97" s="149"/>
      <c r="X97" s="149"/>
      <c r="Y97" s="149"/>
      <c r="Z97" s="149"/>
    </row>
    <row r="98" spans="1:26" ht="13.5" customHeight="1">
      <c r="A98" s="149"/>
      <c r="B98" s="149"/>
      <c r="C98" s="149"/>
      <c r="D98" s="221"/>
      <c r="E98" s="222"/>
      <c r="F98" s="222"/>
      <c r="G98" s="149"/>
      <c r="H98" s="149"/>
      <c r="I98" s="149"/>
      <c r="J98" s="149"/>
      <c r="K98" s="149"/>
      <c r="L98" s="149"/>
      <c r="M98" s="149"/>
      <c r="N98" s="149"/>
      <c r="O98" s="149"/>
      <c r="P98" s="149"/>
      <c r="Q98" s="149"/>
      <c r="R98" s="149"/>
      <c r="S98" s="149"/>
      <c r="T98" s="149"/>
      <c r="U98" s="149"/>
      <c r="V98" s="149"/>
      <c r="W98" s="149"/>
      <c r="X98" s="149"/>
      <c r="Y98" s="149"/>
      <c r="Z98" s="149"/>
    </row>
    <row r="99" spans="1:26" ht="13.5" customHeight="1">
      <c r="A99" s="149"/>
      <c r="B99" s="149"/>
      <c r="C99" s="149"/>
      <c r="D99" s="221"/>
      <c r="E99" s="222"/>
      <c r="F99" s="222"/>
      <c r="G99" s="149"/>
      <c r="H99" s="149"/>
      <c r="I99" s="149"/>
      <c r="J99" s="149"/>
      <c r="K99" s="149"/>
      <c r="L99" s="149"/>
      <c r="M99" s="149"/>
      <c r="N99" s="149"/>
      <c r="O99" s="149"/>
      <c r="P99" s="149"/>
      <c r="Q99" s="149"/>
      <c r="R99" s="149"/>
      <c r="S99" s="149"/>
      <c r="T99" s="149"/>
      <c r="U99" s="149"/>
      <c r="V99" s="149"/>
      <c r="W99" s="149"/>
      <c r="X99" s="149"/>
      <c r="Y99" s="149"/>
      <c r="Z99" s="149"/>
    </row>
    <row r="100" spans="1:26" ht="13.5" customHeight="1">
      <c r="A100" s="149"/>
      <c r="B100" s="149"/>
      <c r="C100" s="149"/>
      <c r="D100" s="221"/>
      <c r="E100" s="222"/>
      <c r="F100" s="222"/>
      <c r="G100" s="149"/>
      <c r="H100" s="149"/>
      <c r="I100" s="149"/>
      <c r="J100" s="149"/>
      <c r="K100" s="149"/>
      <c r="L100" s="149"/>
      <c r="M100" s="149"/>
      <c r="N100" s="149"/>
      <c r="O100" s="149"/>
      <c r="P100" s="149"/>
      <c r="Q100" s="149"/>
      <c r="R100" s="149"/>
      <c r="S100" s="149"/>
      <c r="T100" s="149"/>
      <c r="U100" s="149"/>
      <c r="V100" s="149"/>
      <c r="W100" s="149"/>
      <c r="X100" s="149"/>
      <c r="Y100" s="149"/>
      <c r="Z100" s="149"/>
    </row>
    <row r="101" spans="1:26" ht="13.5" customHeight="1">
      <c r="A101" s="149"/>
      <c r="B101" s="149"/>
      <c r="C101" s="149"/>
      <c r="D101" s="221"/>
      <c r="E101" s="222"/>
      <c r="F101" s="222"/>
      <c r="G101" s="149"/>
      <c r="H101" s="149"/>
      <c r="I101" s="149"/>
      <c r="J101" s="149"/>
      <c r="K101" s="149"/>
      <c r="L101" s="149"/>
      <c r="M101" s="149"/>
      <c r="N101" s="149"/>
      <c r="O101" s="149"/>
      <c r="P101" s="149"/>
      <c r="Q101" s="149"/>
      <c r="R101" s="149"/>
      <c r="S101" s="149"/>
      <c r="T101" s="149"/>
      <c r="U101" s="149"/>
      <c r="V101" s="149"/>
      <c r="W101" s="149"/>
      <c r="X101" s="149"/>
      <c r="Y101" s="149"/>
      <c r="Z101" s="149"/>
    </row>
    <row r="102" spans="1:26" ht="13.5" customHeight="1">
      <c r="A102" s="149"/>
      <c r="B102" s="149"/>
      <c r="C102" s="149"/>
      <c r="D102" s="221"/>
      <c r="E102" s="222"/>
      <c r="F102" s="222"/>
      <c r="G102" s="149"/>
      <c r="H102" s="149"/>
      <c r="I102" s="149"/>
      <c r="J102" s="149"/>
      <c r="K102" s="149"/>
      <c r="L102" s="149"/>
      <c r="M102" s="149"/>
      <c r="N102" s="149"/>
      <c r="O102" s="149"/>
      <c r="P102" s="149"/>
      <c r="Q102" s="149"/>
      <c r="R102" s="149"/>
      <c r="S102" s="149"/>
      <c r="T102" s="149"/>
      <c r="U102" s="149"/>
      <c r="V102" s="149"/>
      <c r="W102" s="149"/>
      <c r="X102" s="149"/>
      <c r="Y102" s="149"/>
      <c r="Z102" s="149"/>
    </row>
    <row r="103" spans="1:26" ht="13.5" customHeight="1">
      <c r="A103" s="149"/>
      <c r="B103" s="149"/>
      <c r="C103" s="149"/>
      <c r="D103" s="221"/>
      <c r="E103" s="222"/>
      <c r="F103" s="222"/>
      <c r="G103" s="149"/>
      <c r="H103" s="149"/>
      <c r="I103" s="149"/>
      <c r="J103" s="149"/>
      <c r="K103" s="149"/>
      <c r="L103" s="149"/>
      <c r="M103" s="149"/>
      <c r="N103" s="149"/>
      <c r="O103" s="149"/>
      <c r="P103" s="149"/>
      <c r="Q103" s="149"/>
      <c r="R103" s="149"/>
      <c r="S103" s="149"/>
      <c r="T103" s="149"/>
      <c r="U103" s="149"/>
      <c r="V103" s="149"/>
      <c r="W103" s="149"/>
      <c r="X103" s="149"/>
      <c r="Y103" s="149"/>
      <c r="Z103" s="149"/>
    </row>
    <row r="104" spans="1:26" ht="13.5" customHeight="1">
      <c r="A104" s="149"/>
      <c r="B104" s="149"/>
      <c r="C104" s="149"/>
      <c r="D104" s="221"/>
      <c r="E104" s="222"/>
      <c r="F104" s="222"/>
      <c r="G104" s="149"/>
      <c r="H104" s="149"/>
      <c r="I104" s="149"/>
      <c r="J104" s="149"/>
      <c r="K104" s="149"/>
      <c r="L104" s="149"/>
      <c r="M104" s="149"/>
      <c r="N104" s="149"/>
      <c r="O104" s="149"/>
      <c r="P104" s="149"/>
      <c r="Q104" s="149"/>
      <c r="R104" s="149"/>
      <c r="S104" s="149"/>
      <c r="T104" s="149"/>
      <c r="U104" s="149"/>
      <c r="V104" s="149"/>
      <c r="W104" s="149"/>
      <c r="X104" s="149"/>
      <c r="Y104" s="149"/>
      <c r="Z104" s="149"/>
    </row>
    <row r="105" spans="1:26" ht="13.5" customHeight="1">
      <c r="A105" s="149"/>
      <c r="B105" s="149"/>
      <c r="C105" s="149"/>
      <c r="D105" s="221"/>
      <c r="E105" s="222"/>
      <c r="F105" s="222"/>
      <c r="G105" s="149"/>
      <c r="H105" s="149"/>
      <c r="I105" s="149"/>
      <c r="J105" s="149"/>
      <c r="K105" s="149"/>
      <c r="L105" s="149"/>
      <c r="M105" s="149"/>
      <c r="N105" s="149"/>
      <c r="O105" s="149"/>
      <c r="P105" s="149"/>
      <c r="Q105" s="149"/>
      <c r="R105" s="149"/>
      <c r="S105" s="149"/>
      <c r="T105" s="149"/>
      <c r="U105" s="149"/>
      <c r="V105" s="149"/>
      <c r="W105" s="149"/>
      <c r="X105" s="149"/>
      <c r="Y105" s="149"/>
      <c r="Z105" s="149"/>
    </row>
    <row r="106" spans="1:26" ht="13.5" customHeight="1">
      <c r="A106" s="149"/>
      <c r="B106" s="149"/>
      <c r="C106" s="149"/>
      <c r="D106" s="221"/>
      <c r="E106" s="222"/>
      <c r="F106" s="222"/>
      <c r="G106" s="149"/>
      <c r="H106" s="149"/>
      <c r="I106" s="149"/>
      <c r="J106" s="149"/>
      <c r="K106" s="149"/>
      <c r="L106" s="149"/>
      <c r="M106" s="149"/>
      <c r="N106" s="149"/>
      <c r="O106" s="149"/>
      <c r="P106" s="149"/>
      <c r="Q106" s="149"/>
      <c r="R106" s="149"/>
      <c r="S106" s="149"/>
      <c r="T106" s="149"/>
      <c r="U106" s="149"/>
      <c r="V106" s="149"/>
      <c r="W106" s="149"/>
      <c r="X106" s="149"/>
      <c r="Y106" s="149"/>
      <c r="Z106" s="149"/>
    </row>
    <row r="107" spans="1:26" ht="13.5" customHeight="1">
      <c r="A107" s="149"/>
      <c r="B107" s="149"/>
      <c r="C107" s="149"/>
      <c r="D107" s="221"/>
      <c r="E107" s="222"/>
      <c r="F107" s="222"/>
      <c r="G107" s="149"/>
      <c r="H107" s="149"/>
      <c r="I107" s="149"/>
      <c r="J107" s="149"/>
      <c r="K107" s="149"/>
      <c r="L107" s="149"/>
      <c r="M107" s="149"/>
      <c r="N107" s="149"/>
      <c r="O107" s="149"/>
      <c r="P107" s="149"/>
      <c r="Q107" s="149"/>
      <c r="R107" s="149"/>
      <c r="S107" s="149"/>
      <c r="T107" s="149"/>
      <c r="U107" s="149"/>
      <c r="V107" s="149"/>
      <c r="W107" s="149"/>
      <c r="X107" s="149"/>
      <c r="Y107" s="149"/>
      <c r="Z107" s="149"/>
    </row>
    <row r="108" spans="1:26" ht="13.5" customHeight="1">
      <c r="A108" s="149"/>
      <c r="B108" s="149"/>
      <c r="C108" s="149"/>
      <c r="D108" s="221"/>
      <c r="E108" s="222"/>
      <c r="F108" s="222"/>
      <c r="G108" s="149"/>
      <c r="H108" s="149"/>
      <c r="I108" s="149"/>
      <c r="J108" s="149"/>
      <c r="K108" s="149"/>
      <c r="L108" s="149"/>
      <c r="M108" s="149"/>
      <c r="N108" s="149"/>
      <c r="O108" s="149"/>
      <c r="P108" s="149"/>
      <c r="Q108" s="149"/>
      <c r="R108" s="149"/>
      <c r="S108" s="149"/>
      <c r="T108" s="149"/>
      <c r="U108" s="149"/>
      <c r="V108" s="149"/>
      <c r="W108" s="149"/>
      <c r="X108" s="149"/>
      <c r="Y108" s="149"/>
      <c r="Z108" s="149"/>
    </row>
    <row r="109" spans="1:26" ht="13.5" customHeight="1">
      <c r="A109" s="149"/>
      <c r="B109" s="149"/>
      <c r="C109" s="149"/>
      <c r="D109" s="221"/>
      <c r="E109" s="222"/>
      <c r="F109" s="222"/>
      <c r="G109" s="149"/>
      <c r="H109" s="149"/>
      <c r="I109" s="149"/>
      <c r="J109" s="149"/>
      <c r="K109" s="149"/>
      <c r="L109" s="149"/>
      <c r="M109" s="149"/>
      <c r="N109" s="149"/>
      <c r="O109" s="149"/>
      <c r="P109" s="149"/>
      <c r="Q109" s="149"/>
      <c r="R109" s="149"/>
      <c r="S109" s="149"/>
      <c r="T109" s="149"/>
      <c r="U109" s="149"/>
      <c r="V109" s="149"/>
      <c r="W109" s="149"/>
      <c r="X109" s="149"/>
      <c r="Y109" s="149"/>
      <c r="Z109" s="149"/>
    </row>
    <row r="110" spans="1:26" ht="13.5" customHeight="1">
      <c r="A110" s="149"/>
      <c r="B110" s="149"/>
      <c r="C110" s="149"/>
      <c r="D110" s="221"/>
      <c r="E110" s="222"/>
      <c r="F110" s="222"/>
      <c r="G110" s="149"/>
      <c r="H110" s="149"/>
      <c r="I110" s="149"/>
      <c r="J110" s="149"/>
      <c r="K110" s="149"/>
      <c r="L110" s="149"/>
      <c r="M110" s="149"/>
      <c r="N110" s="149"/>
      <c r="O110" s="149"/>
      <c r="P110" s="149"/>
      <c r="Q110" s="149"/>
      <c r="R110" s="149"/>
      <c r="S110" s="149"/>
      <c r="T110" s="149"/>
      <c r="U110" s="149"/>
      <c r="V110" s="149"/>
      <c r="W110" s="149"/>
      <c r="X110" s="149"/>
      <c r="Y110" s="149"/>
      <c r="Z110" s="149"/>
    </row>
    <row r="111" spans="1:26" ht="13.5" customHeight="1">
      <c r="A111" s="149"/>
      <c r="B111" s="149"/>
      <c r="C111" s="149"/>
      <c r="D111" s="221"/>
      <c r="E111" s="222"/>
      <c r="F111" s="222"/>
      <c r="G111" s="149"/>
      <c r="H111" s="149"/>
      <c r="I111" s="149"/>
      <c r="J111" s="149"/>
      <c r="K111" s="149"/>
      <c r="L111" s="149"/>
      <c r="M111" s="149"/>
      <c r="N111" s="149"/>
      <c r="O111" s="149"/>
      <c r="P111" s="149"/>
      <c r="Q111" s="149"/>
      <c r="R111" s="149"/>
      <c r="S111" s="149"/>
      <c r="T111" s="149"/>
      <c r="U111" s="149"/>
      <c r="V111" s="149"/>
      <c r="W111" s="149"/>
      <c r="X111" s="149"/>
      <c r="Y111" s="149"/>
      <c r="Z111" s="149"/>
    </row>
    <row r="112" spans="1:26" ht="13.5" customHeight="1">
      <c r="A112" s="149"/>
      <c r="B112" s="149"/>
      <c r="C112" s="149"/>
      <c r="D112" s="221"/>
      <c r="E112" s="222"/>
      <c r="F112" s="222"/>
      <c r="G112" s="149"/>
      <c r="H112" s="149"/>
      <c r="I112" s="149"/>
      <c r="J112" s="149"/>
      <c r="K112" s="149"/>
      <c r="L112" s="149"/>
      <c r="M112" s="149"/>
      <c r="N112" s="149"/>
      <c r="O112" s="149"/>
      <c r="P112" s="149"/>
      <c r="Q112" s="149"/>
      <c r="R112" s="149"/>
      <c r="S112" s="149"/>
      <c r="T112" s="149"/>
      <c r="U112" s="149"/>
      <c r="V112" s="149"/>
      <c r="W112" s="149"/>
      <c r="X112" s="149"/>
      <c r="Y112" s="149"/>
      <c r="Z112" s="149"/>
    </row>
    <row r="113" spans="1:26" ht="13.5" customHeight="1">
      <c r="A113" s="149"/>
      <c r="B113" s="149"/>
      <c r="C113" s="149"/>
      <c r="D113" s="221"/>
      <c r="E113" s="222"/>
      <c r="F113" s="222"/>
      <c r="G113" s="149"/>
      <c r="H113" s="149"/>
      <c r="I113" s="149"/>
      <c r="J113" s="149"/>
      <c r="K113" s="149"/>
      <c r="L113" s="149"/>
      <c r="M113" s="149"/>
      <c r="N113" s="149"/>
      <c r="O113" s="149"/>
      <c r="P113" s="149"/>
      <c r="Q113" s="149"/>
      <c r="R113" s="149"/>
      <c r="S113" s="149"/>
      <c r="T113" s="149"/>
      <c r="U113" s="149"/>
      <c r="V113" s="149"/>
      <c r="W113" s="149"/>
      <c r="X113" s="149"/>
      <c r="Y113" s="149"/>
      <c r="Z113" s="149"/>
    </row>
    <row r="114" spans="1:26" ht="13.5" customHeight="1">
      <c r="A114" s="149"/>
      <c r="B114" s="149"/>
      <c r="C114" s="149"/>
      <c r="D114" s="221"/>
      <c r="E114" s="222"/>
      <c r="F114" s="222"/>
      <c r="G114" s="149"/>
      <c r="H114" s="149"/>
      <c r="I114" s="149"/>
      <c r="J114" s="149"/>
      <c r="K114" s="149"/>
      <c r="L114" s="149"/>
      <c r="M114" s="149"/>
      <c r="N114" s="149"/>
      <c r="O114" s="149"/>
      <c r="P114" s="149"/>
      <c r="Q114" s="149"/>
      <c r="R114" s="149"/>
      <c r="S114" s="149"/>
      <c r="T114" s="149"/>
      <c r="U114" s="149"/>
      <c r="V114" s="149"/>
      <c r="W114" s="149"/>
      <c r="X114" s="149"/>
      <c r="Y114" s="149"/>
      <c r="Z114" s="149"/>
    </row>
    <row r="115" spans="1:26" ht="13.5" customHeight="1">
      <c r="A115" s="149"/>
      <c r="B115" s="149"/>
      <c r="C115" s="149"/>
      <c r="D115" s="221"/>
      <c r="E115" s="222"/>
      <c r="F115" s="222"/>
      <c r="G115" s="149"/>
      <c r="H115" s="149"/>
      <c r="I115" s="149"/>
      <c r="J115" s="149"/>
      <c r="K115" s="149"/>
      <c r="L115" s="149"/>
      <c r="M115" s="149"/>
      <c r="N115" s="149"/>
      <c r="O115" s="149"/>
      <c r="P115" s="149"/>
      <c r="Q115" s="149"/>
      <c r="R115" s="149"/>
      <c r="S115" s="149"/>
      <c r="T115" s="149"/>
      <c r="U115" s="149"/>
      <c r="V115" s="149"/>
      <c r="W115" s="149"/>
      <c r="X115" s="149"/>
      <c r="Y115" s="149"/>
      <c r="Z115" s="149"/>
    </row>
    <row r="116" spans="1:26" ht="13.5" customHeight="1">
      <c r="A116" s="149"/>
      <c r="B116" s="149"/>
      <c r="C116" s="149"/>
      <c r="D116" s="221"/>
      <c r="E116" s="222"/>
      <c r="F116" s="222"/>
      <c r="G116" s="149"/>
      <c r="H116" s="149"/>
      <c r="I116" s="149"/>
      <c r="J116" s="149"/>
      <c r="K116" s="149"/>
      <c r="L116" s="149"/>
      <c r="M116" s="149"/>
      <c r="N116" s="149"/>
      <c r="O116" s="149"/>
      <c r="P116" s="149"/>
      <c r="Q116" s="149"/>
      <c r="R116" s="149"/>
      <c r="S116" s="149"/>
      <c r="T116" s="149"/>
      <c r="U116" s="149"/>
      <c r="V116" s="149"/>
      <c r="W116" s="149"/>
      <c r="X116" s="149"/>
      <c r="Y116" s="149"/>
      <c r="Z116" s="149"/>
    </row>
    <row r="117" spans="1:26" ht="13.5" customHeight="1">
      <c r="A117" s="149"/>
      <c r="B117" s="149"/>
      <c r="C117" s="149"/>
      <c r="D117" s="221"/>
      <c r="E117" s="222"/>
      <c r="F117" s="222"/>
      <c r="G117" s="149"/>
      <c r="H117" s="149"/>
      <c r="I117" s="149"/>
      <c r="J117" s="149"/>
      <c r="K117" s="149"/>
      <c r="L117" s="149"/>
      <c r="M117" s="149"/>
      <c r="N117" s="149"/>
      <c r="O117" s="149"/>
      <c r="P117" s="149"/>
      <c r="Q117" s="149"/>
      <c r="R117" s="149"/>
      <c r="S117" s="149"/>
      <c r="T117" s="149"/>
      <c r="U117" s="149"/>
      <c r="V117" s="149"/>
      <c r="W117" s="149"/>
      <c r="X117" s="149"/>
      <c r="Y117" s="149"/>
      <c r="Z117" s="149"/>
    </row>
    <row r="118" spans="1:26" ht="13.5" customHeight="1">
      <c r="A118" s="149"/>
      <c r="B118" s="149"/>
      <c r="C118" s="149"/>
      <c r="D118" s="221"/>
      <c r="E118" s="222"/>
      <c r="F118" s="222"/>
      <c r="G118" s="149"/>
      <c r="H118" s="149"/>
      <c r="I118" s="149"/>
      <c r="J118" s="149"/>
      <c r="K118" s="149"/>
      <c r="L118" s="149"/>
      <c r="M118" s="149"/>
      <c r="N118" s="149"/>
      <c r="O118" s="149"/>
      <c r="P118" s="149"/>
      <c r="Q118" s="149"/>
      <c r="R118" s="149"/>
      <c r="S118" s="149"/>
      <c r="T118" s="149"/>
      <c r="U118" s="149"/>
      <c r="V118" s="149"/>
      <c r="W118" s="149"/>
      <c r="X118" s="149"/>
      <c r="Y118" s="149"/>
      <c r="Z118" s="149"/>
    </row>
    <row r="119" spans="1:26" ht="13.5" customHeight="1">
      <c r="A119" s="149"/>
      <c r="B119" s="149"/>
      <c r="C119" s="149"/>
      <c r="D119" s="221"/>
      <c r="E119" s="222"/>
      <c r="F119" s="222"/>
      <c r="G119" s="149"/>
      <c r="H119" s="149"/>
      <c r="I119" s="149"/>
      <c r="J119" s="149"/>
      <c r="K119" s="149"/>
      <c r="L119" s="149"/>
      <c r="M119" s="149"/>
      <c r="N119" s="149"/>
      <c r="O119" s="149"/>
      <c r="P119" s="149"/>
      <c r="Q119" s="149"/>
      <c r="R119" s="149"/>
      <c r="S119" s="149"/>
      <c r="T119" s="149"/>
      <c r="U119" s="149"/>
      <c r="V119" s="149"/>
      <c r="W119" s="149"/>
      <c r="X119" s="149"/>
      <c r="Y119" s="149"/>
      <c r="Z119" s="149"/>
    </row>
    <row r="120" spans="1:26" ht="13.5" customHeight="1">
      <c r="A120" s="149"/>
      <c r="B120" s="149"/>
      <c r="C120" s="149"/>
      <c r="D120" s="221"/>
      <c r="E120" s="222"/>
      <c r="F120" s="222"/>
      <c r="G120" s="149"/>
      <c r="H120" s="149"/>
      <c r="I120" s="149"/>
      <c r="J120" s="149"/>
      <c r="K120" s="149"/>
      <c r="L120" s="149"/>
      <c r="M120" s="149"/>
      <c r="N120" s="149"/>
      <c r="O120" s="149"/>
      <c r="P120" s="149"/>
      <c r="Q120" s="149"/>
      <c r="R120" s="149"/>
      <c r="S120" s="149"/>
      <c r="T120" s="149"/>
      <c r="U120" s="149"/>
      <c r="V120" s="149"/>
      <c r="W120" s="149"/>
      <c r="X120" s="149"/>
      <c r="Y120" s="149"/>
      <c r="Z120" s="149"/>
    </row>
    <row r="121" spans="1:26" ht="13.5" customHeight="1">
      <c r="A121" s="149"/>
      <c r="B121" s="149"/>
      <c r="C121" s="149"/>
      <c r="D121" s="221"/>
      <c r="E121" s="222"/>
      <c r="F121" s="222"/>
      <c r="G121" s="149"/>
      <c r="H121" s="149"/>
      <c r="I121" s="149"/>
      <c r="J121" s="149"/>
      <c r="K121" s="149"/>
      <c r="L121" s="149"/>
      <c r="M121" s="149"/>
      <c r="N121" s="149"/>
      <c r="O121" s="149"/>
      <c r="P121" s="149"/>
      <c r="Q121" s="149"/>
      <c r="R121" s="149"/>
      <c r="S121" s="149"/>
      <c r="T121" s="149"/>
      <c r="U121" s="149"/>
      <c r="V121" s="149"/>
      <c r="W121" s="149"/>
      <c r="X121" s="149"/>
      <c r="Y121" s="149"/>
      <c r="Z121" s="149"/>
    </row>
    <row r="122" spans="1:26" ht="13.5" customHeight="1">
      <c r="A122" s="149"/>
      <c r="B122" s="149"/>
      <c r="C122" s="149"/>
      <c r="D122" s="221"/>
      <c r="E122" s="222"/>
      <c r="F122" s="222"/>
      <c r="G122" s="149"/>
      <c r="H122" s="149"/>
      <c r="I122" s="149"/>
      <c r="J122" s="149"/>
      <c r="K122" s="149"/>
      <c r="L122" s="149"/>
      <c r="M122" s="149"/>
      <c r="N122" s="149"/>
      <c r="O122" s="149"/>
      <c r="P122" s="149"/>
      <c r="Q122" s="149"/>
      <c r="R122" s="149"/>
      <c r="S122" s="149"/>
      <c r="T122" s="149"/>
      <c r="U122" s="149"/>
      <c r="V122" s="149"/>
      <c r="W122" s="149"/>
      <c r="X122" s="149"/>
      <c r="Y122" s="149"/>
      <c r="Z122" s="149"/>
    </row>
    <row r="123" spans="1:26" ht="13.5" customHeight="1">
      <c r="A123" s="149"/>
      <c r="B123" s="149"/>
      <c r="C123" s="149"/>
      <c r="D123" s="221"/>
      <c r="E123" s="222"/>
      <c r="F123" s="222"/>
      <c r="G123" s="149"/>
      <c r="H123" s="149"/>
      <c r="I123" s="149"/>
      <c r="J123" s="149"/>
      <c r="K123" s="149"/>
      <c r="L123" s="149"/>
      <c r="M123" s="149"/>
      <c r="N123" s="149"/>
      <c r="O123" s="149"/>
      <c r="P123" s="149"/>
      <c r="Q123" s="149"/>
      <c r="R123" s="149"/>
      <c r="S123" s="149"/>
      <c r="T123" s="149"/>
      <c r="U123" s="149"/>
      <c r="V123" s="149"/>
      <c r="W123" s="149"/>
      <c r="X123" s="149"/>
      <c r="Y123" s="149"/>
      <c r="Z123" s="149"/>
    </row>
    <row r="124" spans="1:26" ht="13.5" customHeight="1">
      <c r="A124" s="149"/>
      <c r="B124" s="149"/>
      <c r="C124" s="149"/>
      <c r="D124" s="221"/>
      <c r="E124" s="222"/>
      <c r="F124" s="222"/>
      <c r="G124" s="149"/>
      <c r="H124" s="149"/>
      <c r="I124" s="149"/>
      <c r="J124" s="149"/>
      <c r="K124" s="149"/>
      <c r="L124" s="149"/>
      <c r="M124" s="149"/>
      <c r="N124" s="149"/>
      <c r="O124" s="149"/>
      <c r="P124" s="149"/>
      <c r="Q124" s="149"/>
      <c r="R124" s="149"/>
      <c r="S124" s="149"/>
      <c r="T124" s="149"/>
      <c r="U124" s="149"/>
      <c r="V124" s="149"/>
      <c r="W124" s="149"/>
      <c r="X124" s="149"/>
      <c r="Y124" s="149"/>
      <c r="Z124" s="149"/>
    </row>
    <row r="125" spans="1:26" ht="13.5" customHeight="1">
      <c r="A125" s="149"/>
      <c r="B125" s="149"/>
      <c r="C125" s="149"/>
      <c r="D125" s="221"/>
      <c r="E125" s="222"/>
      <c r="F125" s="222"/>
      <c r="G125" s="149"/>
      <c r="H125" s="149"/>
      <c r="I125" s="149"/>
      <c r="J125" s="149"/>
      <c r="K125" s="149"/>
      <c r="L125" s="149"/>
      <c r="M125" s="149"/>
      <c r="N125" s="149"/>
      <c r="O125" s="149"/>
      <c r="P125" s="149"/>
      <c r="Q125" s="149"/>
      <c r="R125" s="149"/>
      <c r="S125" s="149"/>
      <c r="T125" s="149"/>
      <c r="U125" s="149"/>
      <c r="V125" s="149"/>
      <c r="W125" s="149"/>
      <c r="X125" s="149"/>
      <c r="Y125" s="149"/>
      <c r="Z125" s="149"/>
    </row>
    <row r="126" spans="1:26" ht="13.5" customHeight="1">
      <c r="A126" s="149"/>
      <c r="B126" s="149"/>
      <c r="C126" s="149"/>
      <c r="D126" s="221"/>
      <c r="E126" s="222"/>
      <c r="F126" s="222"/>
      <c r="G126" s="149"/>
      <c r="H126" s="149"/>
      <c r="I126" s="149"/>
      <c r="J126" s="149"/>
      <c r="K126" s="149"/>
      <c r="L126" s="149"/>
      <c r="M126" s="149"/>
      <c r="N126" s="149"/>
      <c r="O126" s="149"/>
      <c r="P126" s="149"/>
      <c r="Q126" s="149"/>
      <c r="R126" s="149"/>
      <c r="S126" s="149"/>
      <c r="T126" s="149"/>
      <c r="U126" s="149"/>
      <c r="V126" s="149"/>
      <c r="W126" s="149"/>
      <c r="X126" s="149"/>
      <c r="Y126" s="149"/>
      <c r="Z126" s="149"/>
    </row>
    <row r="127" spans="1:26" ht="13.5" customHeight="1">
      <c r="A127" s="149"/>
      <c r="B127" s="149"/>
      <c r="C127" s="149"/>
      <c r="D127" s="221"/>
      <c r="E127" s="222"/>
      <c r="F127" s="222"/>
      <c r="G127" s="149"/>
      <c r="H127" s="149"/>
      <c r="I127" s="149"/>
      <c r="J127" s="149"/>
      <c r="K127" s="149"/>
      <c r="L127" s="149"/>
      <c r="M127" s="149"/>
      <c r="N127" s="149"/>
      <c r="O127" s="149"/>
      <c r="P127" s="149"/>
      <c r="Q127" s="149"/>
      <c r="R127" s="149"/>
      <c r="S127" s="149"/>
      <c r="T127" s="149"/>
      <c r="U127" s="149"/>
      <c r="V127" s="149"/>
      <c r="W127" s="149"/>
      <c r="X127" s="149"/>
      <c r="Y127" s="149"/>
      <c r="Z127" s="149"/>
    </row>
    <row r="128" spans="1:26" ht="13.5" customHeight="1">
      <c r="A128" s="149"/>
      <c r="B128" s="149"/>
      <c r="C128" s="149"/>
      <c r="D128" s="221"/>
      <c r="E128" s="222"/>
      <c r="F128" s="222"/>
      <c r="G128" s="149"/>
      <c r="H128" s="149"/>
      <c r="I128" s="149"/>
      <c r="J128" s="149"/>
      <c r="K128" s="149"/>
      <c r="L128" s="149"/>
      <c r="M128" s="149"/>
      <c r="N128" s="149"/>
      <c r="O128" s="149"/>
      <c r="P128" s="149"/>
      <c r="Q128" s="149"/>
      <c r="R128" s="149"/>
      <c r="S128" s="149"/>
      <c r="T128" s="149"/>
      <c r="U128" s="149"/>
      <c r="V128" s="149"/>
      <c r="W128" s="149"/>
      <c r="X128" s="149"/>
      <c r="Y128" s="149"/>
      <c r="Z128" s="149"/>
    </row>
    <row r="129" spans="1:26" ht="13.5" customHeight="1">
      <c r="A129" s="149"/>
      <c r="B129" s="149"/>
      <c r="C129" s="149"/>
      <c r="D129" s="221"/>
      <c r="E129" s="222"/>
      <c r="F129" s="222"/>
      <c r="G129" s="149"/>
      <c r="H129" s="149"/>
      <c r="I129" s="149"/>
      <c r="J129" s="149"/>
      <c r="K129" s="149"/>
      <c r="L129" s="149"/>
      <c r="M129" s="149"/>
      <c r="N129" s="149"/>
      <c r="O129" s="149"/>
      <c r="P129" s="149"/>
      <c r="Q129" s="149"/>
      <c r="R129" s="149"/>
      <c r="S129" s="149"/>
      <c r="T129" s="149"/>
      <c r="U129" s="149"/>
      <c r="V129" s="149"/>
      <c r="W129" s="149"/>
      <c r="X129" s="149"/>
      <c r="Y129" s="149"/>
      <c r="Z129" s="149"/>
    </row>
    <row r="130" spans="1:26" ht="13.5" customHeight="1">
      <c r="A130" s="149"/>
      <c r="B130" s="149"/>
      <c r="C130" s="149"/>
      <c r="D130" s="221"/>
      <c r="E130" s="222"/>
      <c r="F130" s="222"/>
      <c r="G130" s="149"/>
      <c r="H130" s="149"/>
      <c r="I130" s="149"/>
      <c r="J130" s="149"/>
      <c r="K130" s="149"/>
      <c r="L130" s="149"/>
      <c r="M130" s="149"/>
      <c r="N130" s="149"/>
      <c r="O130" s="149"/>
      <c r="P130" s="149"/>
      <c r="Q130" s="149"/>
      <c r="R130" s="149"/>
      <c r="S130" s="149"/>
      <c r="T130" s="149"/>
      <c r="U130" s="149"/>
      <c r="V130" s="149"/>
      <c r="W130" s="149"/>
      <c r="X130" s="149"/>
      <c r="Y130" s="149"/>
      <c r="Z130" s="149"/>
    </row>
    <row r="131" spans="1:26" ht="13.5" customHeight="1">
      <c r="A131" s="149"/>
      <c r="B131" s="149"/>
      <c r="C131" s="149"/>
      <c r="D131" s="221"/>
      <c r="E131" s="222"/>
      <c r="F131" s="222"/>
      <c r="G131" s="149"/>
      <c r="H131" s="149"/>
      <c r="I131" s="149"/>
      <c r="J131" s="149"/>
      <c r="K131" s="149"/>
      <c r="L131" s="149"/>
      <c r="M131" s="149"/>
      <c r="N131" s="149"/>
      <c r="O131" s="149"/>
      <c r="P131" s="149"/>
      <c r="Q131" s="149"/>
      <c r="R131" s="149"/>
      <c r="S131" s="149"/>
      <c r="T131" s="149"/>
      <c r="U131" s="149"/>
      <c r="V131" s="149"/>
      <c r="W131" s="149"/>
      <c r="X131" s="149"/>
      <c r="Y131" s="149"/>
      <c r="Z131" s="149"/>
    </row>
    <row r="132" spans="1:26" ht="13.5" customHeight="1">
      <c r="A132" s="149"/>
      <c r="B132" s="149"/>
      <c r="C132" s="149"/>
      <c r="D132" s="221"/>
      <c r="E132" s="222"/>
      <c r="F132" s="222"/>
      <c r="G132" s="149"/>
      <c r="H132" s="149"/>
      <c r="I132" s="149"/>
      <c r="J132" s="149"/>
      <c r="K132" s="149"/>
      <c r="L132" s="149"/>
      <c r="M132" s="149"/>
      <c r="N132" s="149"/>
      <c r="O132" s="149"/>
      <c r="P132" s="149"/>
      <c r="Q132" s="149"/>
      <c r="R132" s="149"/>
      <c r="S132" s="149"/>
      <c r="T132" s="149"/>
      <c r="U132" s="149"/>
      <c r="V132" s="149"/>
      <c r="W132" s="149"/>
      <c r="X132" s="149"/>
      <c r="Y132" s="149"/>
      <c r="Z132" s="149"/>
    </row>
    <row r="133" spans="1:26" ht="13.5" customHeight="1">
      <c r="A133" s="149"/>
      <c r="B133" s="149"/>
      <c r="C133" s="149"/>
      <c r="D133" s="221"/>
      <c r="E133" s="222"/>
      <c r="F133" s="222"/>
      <c r="G133" s="149"/>
      <c r="H133" s="149"/>
      <c r="I133" s="149"/>
      <c r="J133" s="149"/>
      <c r="K133" s="149"/>
      <c r="L133" s="149"/>
      <c r="M133" s="149"/>
      <c r="N133" s="149"/>
      <c r="O133" s="149"/>
      <c r="P133" s="149"/>
      <c r="Q133" s="149"/>
      <c r="R133" s="149"/>
      <c r="S133" s="149"/>
      <c r="T133" s="149"/>
      <c r="U133" s="149"/>
      <c r="V133" s="149"/>
      <c r="W133" s="149"/>
      <c r="X133" s="149"/>
      <c r="Y133" s="149"/>
      <c r="Z133" s="149"/>
    </row>
    <row r="134" spans="1:26" ht="13.5" customHeight="1">
      <c r="A134" s="149"/>
      <c r="B134" s="149"/>
      <c r="C134" s="149"/>
      <c r="D134" s="221"/>
      <c r="E134" s="222"/>
      <c r="F134" s="222"/>
      <c r="G134" s="149"/>
      <c r="H134" s="149"/>
      <c r="I134" s="149"/>
      <c r="J134" s="149"/>
      <c r="K134" s="149"/>
      <c r="L134" s="149"/>
      <c r="M134" s="149"/>
      <c r="N134" s="149"/>
      <c r="O134" s="149"/>
      <c r="P134" s="149"/>
      <c r="Q134" s="149"/>
      <c r="R134" s="149"/>
      <c r="S134" s="149"/>
      <c r="T134" s="149"/>
      <c r="U134" s="149"/>
      <c r="V134" s="149"/>
      <c r="W134" s="149"/>
      <c r="X134" s="149"/>
      <c r="Y134" s="149"/>
      <c r="Z134" s="149"/>
    </row>
    <row r="135" spans="1:26" ht="13.5" customHeight="1">
      <c r="A135" s="149"/>
      <c r="B135" s="149"/>
      <c r="C135" s="149"/>
      <c r="D135" s="221"/>
      <c r="E135" s="222"/>
      <c r="F135" s="222"/>
      <c r="G135" s="149"/>
      <c r="H135" s="149"/>
      <c r="I135" s="149"/>
      <c r="J135" s="149"/>
      <c r="K135" s="149"/>
      <c r="L135" s="149"/>
      <c r="M135" s="149"/>
      <c r="N135" s="149"/>
      <c r="O135" s="149"/>
      <c r="P135" s="149"/>
      <c r="Q135" s="149"/>
      <c r="R135" s="149"/>
      <c r="S135" s="149"/>
      <c r="T135" s="149"/>
      <c r="U135" s="149"/>
      <c r="V135" s="149"/>
      <c r="W135" s="149"/>
      <c r="X135" s="149"/>
      <c r="Y135" s="149"/>
      <c r="Z135" s="149"/>
    </row>
    <row r="136" spans="1:26" ht="13.5" customHeight="1">
      <c r="A136" s="149"/>
      <c r="B136" s="149"/>
      <c r="C136" s="149"/>
      <c r="D136" s="221"/>
      <c r="E136" s="222"/>
      <c r="F136" s="222"/>
      <c r="G136" s="149"/>
      <c r="H136" s="149"/>
      <c r="I136" s="149"/>
      <c r="J136" s="149"/>
      <c r="K136" s="149"/>
      <c r="L136" s="149"/>
      <c r="M136" s="149"/>
      <c r="N136" s="149"/>
      <c r="O136" s="149"/>
      <c r="P136" s="149"/>
      <c r="Q136" s="149"/>
      <c r="R136" s="149"/>
      <c r="S136" s="149"/>
      <c r="T136" s="149"/>
      <c r="U136" s="149"/>
      <c r="V136" s="149"/>
      <c r="W136" s="149"/>
      <c r="X136" s="149"/>
      <c r="Y136" s="149"/>
      <c r="Z136" s="149"/>
    </row>
    <row r="137" spans="1:26" ht="13.5" customHeight="1">
      <c r="A137" s="149"/>
      <c r="B137" s="149"/>
      <c r="C137" s="149"/>
      <c r="D137" s="221"/>
      <c r="E137" s="222"/>
      <c r="F137" s="222"/>
      <c r="G137" s="149"/>
      <c r="H137" s="149"/>
      <c r="I137" s="149"/>
      <c r="J137" s="149"/>
      <c r="K137" s="149"/>
      <c r="L137" s="149"/>
      <c r="M137" s="149"/>
      <c r="N137" s="149"/>
      <c r="O137" s="149"/>
      <c r="P137" s="149"/>
      <c r="Q137" s="149"/>
      <c r="R137" s="149"/>
      <c r="S137" s="149"/>
      <c r="T137" s="149"/>
      <c r="U137" s="149"/>
      <c r="V137" s="149"/>
      <c r="W137" s="149"/>
      <c r="X137" s="149"/>
      <c r="Y137" s="149"/>
      <c r="Z137" s="149"/>
    </row>
    <row r="138" spans="1:26" ht="13.5" customHeight="1">
      <c r="A138" s="149"/>
      <c r="B138" s="149"/>
      <c r="C138" s="149"/>
      <c r="D138" s="221"/>
      <c r="E138" s="222"/>
      <c r="F138" s="222"/>
      <c r="G138" s="149"/>
      <c r="H138" s="149"/>
      <c r="I138" s="149"/>
      <c r="J138" s="149"/>
      <c r="K138" s="149"/>
      <c r="L138" s="149"/>
      <c r="M138" s="149"/>
      <c r="N138" s="149"/>
      <c r="O138" s="149"/>
      <c r="P138" s="149"/>
      <c r="Q138" s="149"/>
      <c r="R138" s="149"/>
      <c r="S138" s="149"/>
      <c r="T138" s="149"/>
      <c r="U138" s="149"/>
      <c r="V138" s="149"/>
      <c r="W138" s="149"/>
      <c r="X138" s="149"/>
      <c r="Y138" s="149"/>
      <c r="Z138" s="149"/>
    </row>
    <row r="139" spans="1:26" ht="13.5" customHeight="1">
      <c r="A139" s="149"/>
      <c r="B139" s="149"/>
      <c r="C139" s="149"/>
      <c r="D139" s="221"/>
      <c r="E139" s="222"/>
      <c r="F139" s="222"/>
      <c r="G139" s="149"/>
      <c r="H139" s="149"/>
      <c r="I139" s="149"/>
      <c r="J139" s="149"/>
      <c r="K139" s="149"/>
      <c r="L139" s="149"/>
      <c r="M139" s="149"/>
      <c r="N139" s="149"/>
      <c r="O139" s="149"/>
      <c r="P139" s="149"/>
      <c r="Q139" s="149"/>
      <c r="R139" s="149"/>
      <c r="S139" s="149"/>
      <c r="T139" s="149"/>
      <c r="U139" s="149"/>
      <c r="V139" s="149"/>
      <c r="W139" s="149"/>
      <c r="X139" s="149"/>
      <c r="Y139" s="149"/>
      <c r="Z139" s="149"/>
    </row>
    <row r="140" spans="1:26" ht="13.5" customHeight="1">
      <c r="A140" s="149"/>
      <c r="B140" s="149"/>
      <c r="C140" s="149"/>
      <c r="D140" s="221"/>
      <c r="E140" s="222"/>
      <c r="F140" s="222"/>
      <c r="G140" s="149"/>
      <c r="H140" s="149"/>
      <c r="I140" s="149"/>
      <c r="J140" s="149"/>
      <c r="K140" s="149"/>
      <c r="L140" s="149"/>
      <c r="M140" s="149"/>
      <c r="N140" s="149"/>
      <c r="O140" s="149"/>
      <c r="P140" s="149"/>
      <c r="Q140" s="149"/>
      <c r="R140" s="149"/>
      <c r="S140" s="149"/>
      <c r="T140" s="149"/>
      <c r="U140" s="149"/>
      <c r="V140" s="149"/>
      <c r="W140" s="149"/>
      <c r="X140" s="149"/>
      <c r="Y140" s="149"/>
      <c r="Z140" s="149"/>
    </row>
    <row r="141" spans="1:26" ht="13.5" customHeight="1">
      <c r="A141" s="149"/>
      <c r="B141" s="149"/>
      <c r="C141" s="149"/>
      <c r="D141" s="221"/>
      <c r="E141" s="222"/>
      <c r="F141" s="222"/>
      <c r="G141" s="149"/>
      <c r="H141" s="149"/>
      <c r="I141" s="149"/>
      <c r="J141" s="149"/>
      <c r="K141" s="149"/>
      <c r="L141" s="149"/>
      <c r="M141" s="149"/>
      <c r="N141" s="149"/>
      <c r="O141" s="149"/>
      <c r="P141" s="149"/>
      <c r="Q141" s="149"/>
      <c r="R141" s="149"/>
      <c r="S141" s="149"/>
      <c r="T141" s="149"/>
      <c r="U141" s="149"/>
      <c r="V141" s="149"/>
      <c r="W141" s="149"/>
      <c r="X141" s="149"/>
      <c r="Y141" s="149"/>
      <c r="Z141" s="149"/>
    </row>
    <row r="142" spans="1:26" ht="13.5" customHeight="1">
      <c r="A142" s="149"/>
      <c r="B142" s="149"/>
      <c r="C142" s="149"/>
      <c r="D142" s="221"/>
      <c r="E142" s="222"/>
      <c r="F142" s="222"/>
      <c r="G142" s="149"/>
      <c r="H142" s="149"/>
      <c r="I142" s="149"/>
      <c r="J142" s="149"/>
      <c r="K142" s="149"/>
      <c r="L142" s="149"/>
      <c r="M142" s="149"/>
      <c r="N142" s="149"/>
      <c r="O142" s="149"/>
      <c r="P142" s="149"/>
      <c r="Q142" s="149"/>
      <c r="R142" s="149"/>
      <c r="S142" s="149"/>
      <c r="T142" s="149"/>
      <c r="U142" s="149"/>
      <c r="V142" s="149"/>
      <c r="W142" s="149"/>
      <c r="X142" s="149"/>
      <c r="Y142" s="149"/>
      <c r="Z142" s="149"/>
    </row>
    <row r="143" spans="1:26" ht="13.5" customHeight="1">
      <c r="A143" s="149"/>
      <c r="B143" s="149"/>
      <c r="C143" s="149"/>
      <c r="D143" s="221"/>
      <c r="E143" s="222"/>
      <c r="F143" s="222"/>
      <c r="G143" s="149"/>
      <c r="H143" s="149"/>
      <c r="I143" s="149"/>
      <c r="J143" s="149"/>
      <c r="K143" s="149"/>
      <c r="L143" s="149"/>
      <c r="M143" s="149"/>
      <c r="N143" s="149"/>
      <c r="O143" s="149"/>
      <c r="P143" s="149"/>
      <c r="Q143" s="149"/>
      <c r="R143" s="149"/>
      <c r="S143" s="149"/>
      <c r="T143" s="149"/>
      <c r="U143" s="149"/>
      <c r="V143" s="149"/>
      <c r="W143" s="149"/>
      <c r="X143" s="149"/>
      <c r="Y143" s="149"/>
      <c r="Z143" s="149"/>
    </row>
    <row r="144" spans="1:26" ht="13.5" customHeight="1">
      <c r="A144" s="149"/>
      <c r="B144" s="149"/>
      <c r="C144" s="149"/>
      <c r="D144" s="221"/>
      <c r="E144" s="222"/>
      <c r="F144" s="222"/>
      <c r="G144" s="149"/>
      <c r="H144" s="149"/>
      <c r="I144" s="149"/>
      <c r="J144" s="149"/>
      <c r="K144" s="149"/>
      <c r="L144" s="149"/>
      <c r="M144" s="149"/>
      <c r="N144" s="149"/>
      <c r="O144" s="149"/>
      <c r="P144" s="149"/>
      <c r="Q144" s="149"/>
      <c r="R144" s="149"/>
      <c r="S144" s="149"/>
      <c r="T144" s="149"/>
      <c r="U144" s="149"/>
      <c r="V144" s="149"/>
      <c r="W144" s="149"/>
      <c r="X144" s="149"/>
      <c r="Y144" s="149"/>
      <c r="Z144" s="149"/>
    </row>
    <row r="145" spans="1:26" ht="13.5" customHeight="1">
      <c r="A145" s="149"/>
      <c r="B145" s="149"/>
      <c r="C145" s="149"/>
      <c r="D145" s="221"/>
      <c r="E145" s="222"/>
      <c r="F145" s="222"/>
      <c r="G145" s="149"/>
      <c r="H145" s="149"/>
      <c r="I145" s="149"/>
      <c r="J145" s="149"/>
      <c r="K145" s="149"/>
      <c r="L145" s="149"/>
      <c r="M145" s="149"/>
      <c r="N145" s="149"/>
      <c r="O145" s="149"/>
      <c r="P145" s="149"/>
      <c r="Q145" s="149"/>
      <c r="R145" s="149"/>
      <c r="S145" s="149"/>
      <c r="T145" s="149"/>
      <c r="U145" s="149"/>
      <c r="V145" s="149"/>
      <c r="W145" s="149"/>
      <c r="X145" s="149"/>
      <c r="Y145" s="149"/>
      <c r="Z145" s="149"/>
    </row>
    <row r="146" spans="1:26" ht="13.5" customHeight="1">
      <c r="A146" s="149"/>
      <c r="B146" s="149"/>
      <c r="C146" s="149"/>
      <c r="D146" s="221"/>
      <c r="E146" s="222"/>
      <c r="F146" s="222"/>
      <c r="G146" s="149"/>
      <c r="H146" s="149"/>
      <c r="I146" s="149"/>
      <c r="J146" s="149"/>
      <c r="K146" s="149"/>
      <c r="L146" s="149"/>
      <c r="M146" s="149"/>
      <c r="N146" s="149"/>
      <c r="O146" s="149"/>
      <c r="P146" s="149"/>
      <c r="Q146" s="149"/>
      <c r="R146" s="149"/>
      <c r="S146" s="149"/>
      <c r="T146" s="149"/>
      <c r="U146" s="149"/>
      <c r="V146" s="149"/>
      <c r="W146" s="149"/>
      <c r="X146" s="149"/>
      <c r="Y146" s="149"/>
      <c r="Z146" s="149"/>
    </row>
    <row r="147" spans="1:26" ht="13.5" customHeight="1">
      <c r="A147" s="149"/>
      <c r="B147" s="149"/>
      <c r="C147" s="149"/>
      <c r="D147" s="221"/>
      <c r="E147" s="222"/>
      <c r="F147" s="222"/>
      <c r="G147" s="149"/>
      <c r="H147" s="149"/>
      <c r="I147" s="149"/>
      <c r="J147" s="149"/>
      <c r="K147" s="149"/>
      <c r="L147" s="149"/>
      <c r="M147" s="149"/>
      <c r="N147" s="149"/>
      <c r="O147" s="149"/>
      <c r="P147" s="149"/>
      <c r="Q147" s="149"/>
      <c r="R147" s="149"/>
      <c r="S147" s="149"/>
      <c r="T147" s="149"/>
      <c r="U147" s="149"/>
      <c r="V147" s="149"/>
      <c r="W147" s="149"/>
      <c r="X147" s="149"/>
      <c r="Y147" s="149"/>
      <c r="Z147" s="149"/>
    </row>
    <row r="148" spans="1:26" ht="13.5" customHeight="1">
      <c r="A148" s="149"/>
      <c r="B148" s="149"/>
      <c r="C148" s="149"/>
      <c r="D148" s="221"/>
      <c r="E148" s="222"/>
      <c r="F148" s="222"/>
      <c r="G148" s="149"/>
      <c r="H148" s="149"/>
      <c r="I148" s="149"/>
      <c r="J148" s="149"/>
      <c r="K148" s="149"/>
      <c r="L148" s="149"/>
      <c r="M148" s="149"/>
      <c r="N148" s="149"/>
      <c r="O148" s="149"/>
      <c r="P148" s="149"/>
      <c r="Q148" s="149"/>
      <c r="R148" s="149"/>
      <c r="S148" s="149"/>
      <c r="T148" s="149"/>
      <c r="U148" s="149"/>
      <c r="V148" s="149"/>
      <c r="W148" s="149"/>
      <c r="X148" s="149"/>
      <c r="Y148" s="149"/>
      <c r="Z148" s="149"/>
    </row>
    <row r="149" spans="1:26" ht="13.5" customHeight="1">
      <c r="A149" s="149"/>
      <c r="B149" s="149"/>
      <c r="C149" s="149"/>
      <c r="D149" s="221"/>
      <c r="E149" s="222"/>
      <c r="F149" s="222"/>
      <c r="G149" s="149"/>
      <c r="H149" s="149"/>
      <c r="I149" s="149"/>
      <c r="J149" s="149"/>
      <c r="K149" s="149"/>
      <c r="L149" s="149"/>
      <c r="M149" s="149"/>
      <c r="N149" s="149"/>
      <c r="O149" s="149"/>
      <c r="P149" s="149"/>
      <c r="Q149" s="149"/>
      <c r="R149" s="149"/>
      <c r="S149" s="149"/>
      <c r="T149" s="149"/>
      <c r="U149" s="149"/>
      <c r="V149" s="149"/>
      <c r="W149" s="149"/>
      <c r="X149" s="149"/>
      <c r="Y149" s="149"/>
      <c r="Z149" s="149"/>
    </row>
    <row r="150" spans="1:26" ht="13.5" customHeight="1">
      <c r="A150" s="149"/>
      <c r="B150" s="149"/>
      <c r="C150" s="149"/>
      <c r="D150" s="221"/>
      <c r="E150" s="222"/>
      <c r="F150" s="222"/>
      <c r="G150" s="149"/>
      <c r="H150" s="149"/>
      <c r="I150" s="149"/>
      <c r="J150" s="149"/>
      <c r="K150" s="149"/>
      <c r="L150" s="149"/>
      <c r="M150" s="149"/>
      <c r="N150" s="149"/>
      <c r="O150" s="149"/>
      <c r="P150" s="149"/>
      <c r="Q150" s="149"/>
      <c r="R150" s="149"/>
      <c r="S150" s="149"/>
      <c r="T150" s="149"/>
      <c r="U150" s="149"/>
      <c r="V150" s="149"/>
      <c r="W150" s="149"/>
      <c r="X150" s="149"/>
      <c r="Y150" s="149"/>
      <c r="Z150" s="149"/>
    </row>
    <row r="151" spans="1:26" ht="13.5" customHeight="1">
      <c r="A151" s="149"/>
      <c r="B151" s="149"/>
      <c r="C151" s="149"/>
      <c r="D151" s="221"/>
      <c r="E151" s="222"/>
      <c r="F151" s="222"/>
      <c r="G151" s="149"/>
      <c r="H151" s="149"/>
      <c r="I151" s="149"/>
      <c r="J151" s="149"/>
      <c r="K151" s="149"/>
      <c r="L151" s="149"/>
      <c r="M151" s="149"/>
      <c r="N151" s="149"/>
      <c r="O151" s="149"/>
      <c r="P151" s="149"/>
      <c r="Q151" s="149"/>
      <c r="R151" s="149"/>
      <c r="S151" s="149"/>
      <c r="T151" s="149"/>
      <c r="U151" s="149"/>
      <c r="V151" s="149"/>
      <c r="W151" s="149"/>
      <c r="X151" s="149"/>
      <c r="Y151" s="149"/>
      <c r="Z151" s="149"/>
    </row>
    <row r="152" spans="1:26" ht="13.5" customHeight="1">
      <c r="A152" s="149"/>
      <c r="B152" s="149"/>
      <c r="C152" s="149"/>
      <c r="D152" s="221"/>
      <c r="E152" s="222"/>
      <c r="F152" s="222"/>
      <c r="G152" s="149"/>
      <c r="H152" s="149"/>
      <c r="I152" s="149"/>
      <c r="J152" s="149"/>
      <c r="K152" s="149"/>
      <c r="L152" s="149"/>
      <c r="M152" s="149"/>
      <c r="N152" s="149"/>
      <c r="O152" s="149"/>
      <c r="P152" s="149"/>
      <c r="Q152" s="149"/>
      <c r="R152" s="149"/>
      <c r="S152" s="149"/>
      <c r="T152" s="149"/>
      <c r="U152" s="149"/>
      <c r="V152" s="149"/>
      <c r="W152" s="149"/>
      <c r="X152" s="149"/>
      <c r="Y152" s="149"/>
      <c r="Z152" s="149"/>
    </row>
    <row r="153" spans="1:26" ht="13.5" customHeight="1">
      <c r="A153" s="149"/>
      <c r="B153" s="149"/>
      <c r="C153" s="149"/>
      <c r="D153" s="221"/>
      <c r="E153" s="222"/>
      <c r="F153" s="222"/>
      <c r="G153" s="149"/>
      <c r="H153" s="149"/>
      <c r="I153" s="149"/>
      <c r="J153" s="149"/>
      <c r="K153" s="149"/>
      <c r="L153" s="149"/>
      <c r="M153" s="149"/>
      <c r="N153" s="149"/>
      <c r="O153" s="149"/>
      <c r="P153" s="149"/>
      <c r="Q153" s="149"/>
      <c r="R153" s="149"/>
      <c r="S153" s="149"/>
      <c r="T153" s="149"/>
      <c r="U153" s="149"/>
      <c r="V153" s="149"/>
      <c r="W153" s="149"/>
      <c r="X153" s="149"/>
      <c r="Y153" s="149"/>
      <c r="Z153" s="149"/>
    </row>
    <row r="154" spans="1:26" ht="13.5" customHeight="1">
      <c r="A154" s="149"/>
      <c r="B154" s="149"/>
      <c r="C154" s="149"/>
      <c r="D154" s="221"/>
      <c r="E154" s="222"/>
      <c r="F154" s="222"/>
      <c r="G154" s="149"/>
      <c r="H154" s="149"/>
      <c r="I154" s="149"/>
      <c r="J154" s="149"/>
      <c r="K154" s="149"/>
      <c r="L154" s="149"/>
      <c r="M154" s="149"/>
      <c r="N154" s="149"/>
      <c r="O154" s="149"/>
      <c r="P154" s="149"/>
      <c r="Q154" s="149"/>
      <c r="R154" s="149"/>
      <c r="S154" s="149"/>
      <c r="T154" s="149"/>
      <c r="U154" s="149"/>
      <c r="V154" s="149"/>
      <c r="W154" s="149"/>
      <c r="X154" s="149"/>
      <c r="Y154" s="149"/>
      <c r="Z154" s="149"/>
    </row>
    <row r="155" spans="1:26" ht="13.5" customHeight="1">
      <c r="A155" s="149"/>
      <c r="B155" s="149"/>
      <c r="C155" s="149"/>
      <c r="D155" s="221"/>
      <c r="E155" s="222"/>
      <c r="F155" s="222"/>
      <c r="G155" s="149"/>
      <c r="H155" s="149"/>
      <c r="I155" s="149"/>
      <c r="J155" s="149"/>
      <c r="K155" s="149"/>
      <c r="L155" s="149"/>
      <c r="M155" s="149"/>
      <c r="N155" s="149"/>
      <c r="O155" s="149"/>
      <c r="P155" s="149"/>
      <c r="Q155" s="149"/>
      <c r="R155" s="149"/>
      <c r="S155" s="149"/>
      <c r="T155" s="149"/>
      <c r="U155" s="149"/>
      <c r="V155" s="149"/>
      <c r="W155" s="149"/>
      <c r="X155" s="149"/>
      <c r="Y155" s="149"/>
      <c r="Z155" s="149"/>
    </row>
    <row r="156" spans="1:26" ht="13.5" customHeight="1">
      <c r="A156" s="149"/>
      <c r="B156" s="149"/>
      <c r="C156" s="149"/>
      <c r="D156" s="221"/>
      <c r="E156" s="222"/>
      <c r="F156" s="222"/>
      <c r="G156" s="149"/>
      <c r="H156" s="149"/>
      <c r="I156" s="149"/>
      <c r="J156" s="149"/>
      <c r="K156" s="149"/>
      <c r="L156" s="149"/>
      <c r="M156" s="149"/>
      <c r="N156" s="149"/>
      <c r="O156" s="149"/>
      <c r="P156" s="149"/>
      <c r="Q156" s="149"/>
      <c r="R156" s="149"/>
      <c r="S156" s="149"/>
      <c r="T156" s="149"/>
      <c r="U156" s="149"/>
      <c r="V156" s="149"/>
      <c r="W156" s="149"/>
      <c r="X156" s="149"/>
      <c r="Y156" s="149"/>
      <c r="Z156" s="149"/>
    </row>
    <row r="157" spans="1:26" ht="13.5" customHeight="1">
      <c r="A157" s="149"/>
      <c r="B157" s="149"/>
      <c r="C157" s="149"/>
      <c r="D157" s="221"/>
      <c r="E157" s="222"/>
      <c r="F157" s="222"/>
      <c r="G157" s="149"/>
      <c r="H157" s="149"/>
      <c r="I157" s="149"/>
      <c r="J157" s="149"/>
      <c r="K157" s="149"/>
      <c r="L157" s="149"/>
      <c r="M157" s="149"/>
      <c r="N157" s="149"/>
      <c r="O157" s="149"/>
      <c r="P157" s="149"/>
      <c r="Q157" s="149"/>
      <c r="R157" s="149"/>
      <c r="S157" s="149"/>
      <c r="T157" s="149"/>
      <c r="U157" s="149"/>
      <c r="V157" s="149"/>
      <c r="W157" s="149"/>
      <c r="X157" s="149"/>
      <c r="Y157" s="149"/>
      <c r="Z157" s="149"/>
    </row>
    <row r="158" spans="1:26" ht="13.5" customHeight="1">
      <c r="A158" s="149"/>
      <c r="B158" s="149"/>
      <c r="C158" s="149"/>
      <c r="D158" s="221"/>
      <c r="E158" s="222"/>
      <c r="F158" s="222"/>
      <c r="G158" s="149"/>
      <c r="H158" s="149"/>
      <c r="I158" s="149"/>
      <c r="J158" s="149"/>
      <c r="K158" s="149"/>
      <c r="L158" s="149"/>
      <c r="M158" s="149"/>
      <c r="N158" s="149"/>
      <c r="O158" s="149"/>
      <c r="P158" s="149"/>
      <c r="Q158" s="149"/>
      <c r="R158" s="149"/>
      <c r="S158" s="149"/>
      <c r="T158" s="149"/>
      <c r="U158" s="149"/>
      <c r="V158" s="149"/>
      <c r="W158" s="149"/>
      <c r="X158" s="149"/>
      <c r="Y158" s="149"/>
      <c r="Z158" s="149"/>
    </row>
    <row r="159" spans="1:26" ht="13.5" customHeight="1">
      <c r="A159" s="149"/>
      <c r="B159" s="149"/>
      <c r="C159" s="149"/>
      <c r="D159" s="221"/>
      <c r="E159" s="222"/>
      <c r="F159" s="222"/>
      <c r="G159" s="149"/>
      <c r="H159" s="149"/>
      <c r="I159" s="149"/>
      <c r="J159" s="149"/>
      <c r="K159" s="149"/>
      <c r="L159" s="149"/>
      <c r="M159" s="149"/>
      <c r="N159" s="149"/>
      <c r="O159" s="149"/>
      <c r="P159" s="149"/>
      <c r="Q159" s="149"/>
      <c r="R159" s="149"/>
      <c r="S159" s="149"/>
      <c r="T159" s="149"/>
      <c r="U159" s="149"/>
      <c r="V159" s="149"/>
      <c r="W159" s="149"/>
      <c r="X159" s="149"/>
      <c r="Y159" s="149"/>
      <c r="Z159" s="149"/>
    </row>
    <row r="160" spans="1:26" ht="13.5" customHeight="1">
      <c r="A160" s="149"/>
      <c r="B160" s="149"/>
      <c r="C160" s="149"/>
      <c r="D160" s="221"/>
      <c r="E160" s="222"/>
      <c r="F160" s="222"/>
      <c r="G160" s="149"/>
      <c r="H160" s="149"/>
      <c r="I160" s="149"/>
      <c r="J160" s="149"/>
      <c r="K160" s="149"/>
      <c r="L160" s="149"/>
      <c r="M160" s="149"/>
      <c r="N160" s="149"/>
      <c r="O160" s="149"/>
      <c r="P160" s="149"/>
      <c r="Q160" s="149"/>
      <c r="R160" s="149"/>
      <c r="S160" s="149"/>
      <c r="T160" s="149"/>
      <c r="U160" s="149"/>
      <c r="V160" s="149"/>
      <c r="W160" s="149"/>
      <c r="X160" s="149"/>
      <c r="Y160" s="149"/>
      <c r="Z160" s="149"/>
    </row>
    <row r="161" spans="1:26" ht="13.5" customHeight="1">
      <c r="A161" s="149"/>
      <c r="B161" s="149"/>
      <c r="C161" s="149"/>
      <c r="D161" s="221"/>
      <c r="E161" s="222"/>
      <c r="F161" s="222"/>
      <c r="G161" s="149"/>
      <c r="H161" s="149"/>
      <c r="I161" s="149"/>
      <c r="J161" s="149"/>
      <c r="K161" s="149"/>
      <c r="L161" s="149"/>
      <c r="M161" s="149"/>
      <c r="N161" s="149"/>
      <c r="O161" s="149"/>
      <c r="P161" s="149"/>
      <c r="Q161" s="149"/>
      <c r="R161" s="149"/>
      <c r="S161" s="149"/>
      <c r="T161" s="149"/>
      <c r="U161" s="149"/>
      <c r="V161" s="149"/>
      <c r="W161" s="149"/>
      <c r="X161" s="149"/>
      <c r="Y161" s="149"/>
      <c r="Z161" s="149"/>
    </row>
    <row r="162" spans="1:26" ht="13.5" customHeight="1">
      <c r="A162" s="149"/>
      <c r="B162" s="149"/>
      <c r="C162" s="149"/>
      <c r="D162" s="221"/>
      <c r="E162" s="222"/>
      <c r="F162" s="222"/>
      <c r="G162" s="149"/>
      <c r="H162" s="149"/>
      <c r="I162" s="149"/>
      <c r="J162" s="149"/>
      <c r="K162" s="149"/>
      <c r="L162" s="149"/>
      <c r="M162" s="149"/>
      <c r="N162" s="149"/>
      <c r="O162" s="149"/>
      <c r="P162" s="149"/>
      <c r="Q162" s="149"/>
      <c r="R162" s="149"/>
      <c r="S162" s="149"/>
      <c r="T162" s="149"/>
      <c r="U162" s="149"/>
      <c r="V162" s="149"/>
      <c r="W162" s="149"/>
      <c r="X162" s="149"/>
      <c r="Y162" s="149"/>
      <c r="Z162" s="149"/>
    </row>
    <row r="163" spans="1:26" ht="13.5" customHeight="1">
      <c r="A163" s="149"/>
      <c r="B163" s="149"/>
      <c r="C163" s="149"/>
      <c r="D163" s="221"/>
      <c r="E163" s="222"/>
      <c r="F163" s="222"/>
      <c r="G163" s="149"/>
      <c r="H163" s="149"/>
      <c r="I163" s="149"/>
      <c r="J163" s="149"/>
      <c r="K163" s="149"/>
      <c r="L163" s="149"/>
      <c r="M163" s="149"/>
      <c r="N163" s="149"/>
      <c r="O163" s="149"/>
      <c r="P163" s="149"/>
      <c r="Q163" s="149"/>
      <c r="R163" s="149"/>
      <c r="S163" s="149"/>
      <c r="T163" s="149"/>
      <c r="U163" s="149"/>
      <c r="V163" s="149"/>
      <c r="W163" s="149"/>
      <c r="X163" s="149"/>
      <c r="Y163" s="149"/>
      <c r="Z163" s="149"/>
    </row>
    <row r="164" spans="1:26" ht="13.5" customHeight="1">
      <c r="A164" s="149"/>
      <c r="B164" s="149"/>
      <c r="C164" s="149"/>
      <c r="D164" s="221"/>
      <c r="E164" s="222"/>
      <c r="F164" s="222"/>
      <c r="G164" s="149"/>
      <c r="H164" s="149"/>
      <c r="I164" s="149"/>
      <c r="J164" s="149"/>
      <c r="K164" s="149"/>
      <c r="L164" s="149"/>
      <c r="M164" s="149"/>
      <c r="N164" s="149"/>
      <c r="O164" s="149"/>
      <c r="P164" s="149"/>
      <c r="Q164" s="149"/>
      <c r="R164" s="149"/>
      <c r="S164" s="149"/>
      <c r="T164" s="149"/>
      <c r="U164" s="149"/>
      <c r="V164" s="149"/>
      <c r="W164" s="149"/>
      <c r="X164" s="149"/>
      <c r="Y164" s="149"/>
      <c r="Z164" s="149"/>
    </row>
    <row r="165" spans="1:26" ht="13.5" customHeight="1">
      <c r="A165" s="149"/>
      <c r="B165" s="149"/>
      <c r="C165" s="149"/>
      <c r="D165" s="221"/>
      <c r="E165" s="222"/>
      <c r="F165" s="222"/>
      <c r="G165" s="149"/>
      <c r="H165" s="149"/>
      <c r="I165" s="149"/>
      <c r="J165" s="149"/>
      <c r="K165" s="149"/>
      <c r="L165" s="149"/>
      <c r="M165" s="149"/>
      <c r="N165" s="149"/>
      <c r="O165" s="149"/>
      <c r="P165" s="149"/>
      <c r="Q165" s="149"/>
      <c r="R165" s="149"/>
      <c r="S165" s="149"/>
      <c r="T165" s="149"/>
      <c r="U165" s="149"/>
      <c r="V165" s="149"/>
      <c r="W165" s="149"/>
      <c r="X165" s="149"/>
      <c r="Y165" s="149"/>
      <c r="Z165" s="149"/>
    </row>
    <row r="166" spans="1:26" ht="13.5" customHeight="1">
      <c r="A166" s="149"/>
      <c r="B166" s="149"/>
      <c r="C166" s="149"/>
      <c r="D166" s="221"/>
      <c r="E166" s="222"/>
      <c r="F166" s="222"/>
      <c r="G166" s="149"/>
      <c r="H166" s="149"/>
      <c r="I166" s="149"/>
      <c r="J166" s="149"/>
      <c r="K166" s="149"/>
      <c r="L166" s="149"/>
      <c r="M166" s="149"/>
      <c r="N166" s="149"/>
      <c r="O166" s="149"/>
      <c r="P166" s="149"/>
      <c r="Q166" s="149"/>
      <c r="R166" s="149"/>
      <c r="S166" s="149"/>
      <c r="T166" s="149"/>
      <c r="U166" s="149"/>
      <c r="V166" s="149"/>
      <c r="W166" s="149"/>
      <c r="X166" s="149"/>
      <c r="Y166" s="149"/>
      <c r="Z166" s="149"/>
    </row>
    <row r="167" spans="1:26" ht="13.5" customHeight="1">
      <c r="A167" s="149"/>
      <c r="B167" s="149"/>
      <c r="C167" s="149"/>
      <c r="D167" s="221"/>
      <c r="E167" s="222"/>
      <c r="F167" s="222"/>
      <c r="G167" s="149"/>
      <c r="H167" s="149"/>
      <c r="I167" s="149"/>
      <c r="J167" s="149"/>
      <c r="K167" s="149"/>
      <c r="L167" s="149"/>
      <c r="M167" s="149"/>
      <c r="N167" s="149"/>
      <c r="O167" s="149"/>
      <c r="P167" s="149"/>
      <c r="Q167" s="149"/>
      <c r="R167" s="149"/>
      <c r="S167" s="149"/>
      <c r="T167" s="149"/>
      <c r="U167" s="149"/>
      <c r="V167" s="149"/>
      <c r="W167" s="149"/>
      <c r="X167" s="149"/>
      <c r="Y167" s="149"/>
      <c r="Z167" s="149"/>
    </row>
    <row r="168" spans="1:26" ht="13.5" customHeight="1">
      <c r="A168" s="149"/>
      <c r="B168" s="149"/>
      <c r="C168" s="149"/>
      <c r="D168" s="221"/>
      <c r="E168" s="222"/>
      <c r="F168" s="222"/>
      <c r="G168" s="149"/>
      <c r="H168" s="149"/>
      <c r="I168" s="149"/>
      <c r="J168" s="149"/>
      <c r="K168" s="149"/>
      <c r="L168" s="149"/>
      <c r="M168" s="149"/>
      <c r="N168" s="149"/>
      <c r="O168" s="149"/>
      <c r="P168" s="149"/>
      <c r="Q168" s="149"/>
      <c r="R168" s="149"/>
      <c r="S168" s="149"/>
      <c r="T168" s="149"/>
      <c r="U168" s="149"/>
      <c r="V168" s="149"/>
      <c r="W168" s="149"/>
      <c r="X168" s="149"/>
      <c r="Y168" s="149"/>
      <c r="Z168" s="149"/>
    </row>
    <row r="169" spans="1:26" ht="13.5" customHeight="1">
      <c r="A169" s="149"/>
      <c r="B169" s="149"/>
      <c r="C169" s="149"/>
      <c r="D169" s="221"/>
      <c r="E169" s="222"/>
      <c r="F169" s="222"/>
      <c r="G169" s="149"/>
      <c r="H169" s="149"/>
      <c r="I169" s="149"/>
      <c r="J169" s="149"/>
      <c r="K169" s="149"/>
      <c r="L169" s="149"/>
      <c r="M169" s="149"/>
      <c r="N169" s="149"/>
      <c r="O169" s="149"/>
      <c r="P169" s="149"/>
      <c r="Q169" s="149"/>
      <c r="R169" s="149"/>
      <c r="S169" s="149"/>
      <c r="T169" s="149"/>
      <c r="U169" s="149"/>
      <c r="V169" s="149"/>
      <c r="W169" s="149"/>
      <c r="X169" s="149"/>
      <c r="Y169" s="149"/>
      <c r="Z169" s="149"/>
    </row>
    <row r="170" spans="1:26" ht="13.5" customHeight="1">
      <c r="A170" s="149"/>
      <c r="B170" s="149"/>
      <c r="C170" s="149"/>
      <c r="D170" s="221"/>
      <c r="E170" s="222"/>
      <c r="F170" s="222"/>
      <c r="G170" s="149"/>
      <c r="H170" s="149"/>
      <c r="I170" s="149"/>
      <c r="J170" s="149"/>
      <c r="K170" s="149"/>
      <c r="L170" s="149"/>
      <c r="M170" s="149"/>
      <c r="N170" s="149"/>
      <c r="O170" s="149"/>
      <c r="P170" s="149"/>
      <c r="Q170" s="149"/>
      <c r="R170" s="149"/>
      <c r="S170" s="149"/>
      <c r="T170" s="149"/>
      <c r="U170" s="149"/>
      <c r="V170" s="149"/>
      <c r="W170" s="149"/>
      <c r="X170" s="149"/>
      <c r="Y170" s="149"/>
      <c r="Z170" s="149"/>
    </row>
    <row r="171" spans="1:26" ht="13.5" customHeight="1">
      <c r="A171" s="149"/>
      <c r="B171" s="149"/>
      <c r="C171" s="149"/>
      <c r="D171" s="221"/>
      <c r="E171" s="222"/>
      <c r="F171" s="222"/>
      <c r="G171" s="149"/>
      <c r="H171" s="149"/>
      <c r="I171" s="149"/>
      <c r="J171" s="149"/>
      <c r="K171" s="149"/>
      <c r="L171" s="149"/>
      <c r="M171" s="149"/>
      <c r="N171" s="149"/>
      <c r="O171" s="149"/>
      <c r="P171" s="149"/>
      <c r="Q171" s="149"/>
      <c r="R171" s="149"/>
      <c r="S171" s="149"/>
      <c r="T171" s="149"/>
      <c r="U171" s="149"/>
      <c r="V171" s="149"/>
      <c r="W171" s="149"/>
      <c r="X171" s="149"/>
      <c r="Y171" s="149"/>
      <c r="Z171" s="149"/>
    </row>
    <row r="172" spans="1:26" ht="13.5" customHeight="1">
      <c r="A172" s="149"/>
      <c r="B172" s="149"/>
      <c r="C172" s="149"/>
      <c r="D172" s="221"/>
      <c r="E172" s="222"/>
      <c r="F172" s="222"/>
      <c r="G172" s="149"/>
      <c r="H172" s="149"/>
      <c r="I172" s="149"/>
      <c r="J172" s="149"/>
      <c r="K172" s="149"/>
      <c r="L172" s="149"/>
      <c r="M172" s="149"/>
      <c r="N172" s="149"/>
      <c r="O172" s="149"/>
      <c r="P172" s="149"/>
      <c r="Q172" s="149"/>
      <c r="R172" s="149"/>
      <c r="S172" s="149"/>
      <c r="T172" s="149"/>
      <c r="U172" s="149"/>
      <c r="V172" s="149"/>
      <c r="W172" s="149"/>
      <c r="X172" s="149"/>
      <c r="Y172" s="149"/>
      <c r="Z172" s="149"/>
    </row>
    <row r="173" spans="1:26" ht="13.5" customHeight="1">
      <c r="A173" s="149"/>
      <c r="B173" s="149"/>
      <c r="C173" s="149"/>
      <c r="D173" s="221"/>
      <c r="E173" s="222"/>
      <c r="F173" s="222"/>
      <c r="G173" s="149"/>
      <c r="H173" s="149"/>
      <c r="I173" s="149"/>
      <c r="J173" s="149"/>
      <c r="K173" s="149"/>
      <c r="L173" s="149"/>
      <c r="M173" s="149"/>
      <c r="N173" s="149"/>
      <c r="O173" s="149"/>
      <c r="P173" s="149"/>
      <c r="Q173" s="149"/>
      <c r="R173" s="149"/>
      <c r="S173" s="149"/>
      <c r="T173" s="149"/>
      <c r="U173" s="149"/>
      <c r="V173" s="149"/>
      <c r="W173" s="149"/>
      <c r="X173" s="149"/>
      <c r="Y173" s="149"/>
      <c r="Z173" s="149"/>
    </row>
    <row r="174" spans="1:26" ht="13.5" customHeight="1">
      <c r="A174" s="149"/>
      <c r="B174" s="149"/>
      <c r="C174" s="149"/>
      <c r="D174" s="221"/>
      <c r="E174" s="222"/>
      <c r="F174" s="222"/>
      <c r="G174" s="149"/>
      <c r="H174" s="149"/>
      <c r="I174" s="149"/>
      <c r="J174" s="149"/>
      <c r="K174" s="149"/>
      <c r="L174" s="149"/>
      <c r="M174" s="149"/>
      <c r="N174" s="149"/>
      <c r="O174" s="149"/>
      <c r="P174" s="149"/>
      <c r="Q174" s="149"/>
      <c r="R174" s="149"/>
      <c r="S174" s="149"/>
      <c r="T174" s="149"/>
      <c r="U174" s="149"/>
      <c r="V174" s="149"/>
      <c r="W174" s="149"/>
      <c r="X174" s="149"/>
      <c r="Y174" s="149"/>
      <c r="Z174" s="149"/>
    </row>
    <row r="175" spans="1:26" ht="13.5" customHeight="1">
      <c r="A175" s="149"/>
      <c r="B175" s="149"/>
      <c r="C175" s="149"/>
      <c r="D175" s="221"/>
      <c r="E175" s="222"/>
      <c r="F175" s="222"/>
      <c r="G175" s="149"/>
      <c r="H175" s="149"/>
      <c r="I175" s="149"/>
      <c r="J175" s="149"/>
      <c r="K175" s="149"/>
      <c r="L175" s="149"/>
      <c r="M175" s="149"/>
      <c r="N175" s="149"/>
      <c r="O175" s="149"/>
      <c r="P175" s="149"/>
      <c r="Q175" s="149"/>
      <c r="R175" s="149"/>
      <c r="S175" s="149"/>
      <c r="T175" s="149"/>
      <c r="U175" s="149"/>
      <c r="V175" s="149"/>
      <c r="W175" s="149"/>
      <c r="X175" s="149"/>
      <c r="Y175" s="149"/>
      <c r="Z175" s="149"/>
    </row>
    <row r="176" spans="1:26" ht="13.5" customHeight="1">
      <c r="A176" s="149"/>
      <c r="B176" s="149"/>
      <c r="C176" s="149"/>
      <c r="D176" s="221"/>
      <c r="E176" s="222"/>
      <c r="F176" s="222"/>
      <c r="G176" s="149"/>
      <c r="H176" s="149"/>
      <c r="I176" s="149"/>
      <c r="J176" s="149"/>
      <c r="K176" s="149"/>
      <c r="L176" s="149"/>
      <c r="M176" s="149"/>
      <c r="N176" s="149"/>
      <c r="O176" s="149"/>
      <c r="P176" s="149"/>
      <c r="Q176" s="149"/>
      <c r="R176" s="149"/>
      <c r="S176" s="149"/>
      <c r="T176" s="149"/>
      <c r="U176" s="149"/>
      <c r="V176" s="149"/>
      <c r="W176" s="149"/>
      <c r="X176" s="149"/>
      <c r="Y176" s="149"/>
      <c r="Z176" s="149"/>
    </row>
    <row r="177" spans="1:26" ht="13.5" customHeight="1">
      <c r="A177" s="149"/>
      <c r="B177" s="149"/>
      <c r="C177" s="149"/>
      <c r="D177" s="221"/>
      <c r="E177" s="222"/>
      <c r="F177" s="222"/>
      <c r="G177" s="149"/>
      <c r="H177" s="149"/>
      <c r="I177" s="149"/>
      <c r="J177" s="149"/>
      <c r="K177" s="149"/>
      <c r="L177" s="149"/>
      <c r="M177" s="149"/>
      <c r="N177" s="149"/>
      <c r="O177" s="149"/>
      <c r="P177" s="149"/>
      <c r="Q177" s="149"/>
      <c r="R177" s="149"/>
      <c r="S177" s="149"/>
      <c r="T177" s="149"/>
      <c r="U177" s="149"/>
      <c r="V177" s="149"/>
      <c r="W177" s="149"/>
      <c r="X177" s="149"/>
      <c r="Y177" s="149"/>
      <c r="Z177" s="149"/>
    </row>
    <row r="178" spans="1:26" ht="13.5" customHeight="1">
      <c r="A178" s="149"/>
      <c r="B178" s="149"/>
      <c r="C178" s="149"/>
      <c r="D178" s="221"/>
      <c r="E178" s="222"/>
      <c r="F178" s="222"/>
      <c r="G178" s="149"/>
      <c r="H178" s="149"/>
      <c r="I178" s="149"/>
      <c r="J178" s="149"/>
      <c r="K178" s="149"/>
      <c r="L178" s="149"/>
      <c r="M178" s="149"/>
      <c r="N178" s="149"/>
      <c r="O178" s="149"/>
      <c r="P178" s="149"/>
      <c r="Q178" s="149"/>
      <c r="R178" s="149"/>
      <c r="S178" s="149"/>
      <c r="T178" s="149"/>
      <c r="U178" s="149"/>
      <c r="V178" s="149"/>
      <c r="W178" s="149"/>
      <c r="X178" s="149"/>
      <c r="Y178" s="149"/>
      <c r="Z178" s="149"/>
    </row>
    <row r="179" spans="1:26" ht="13.5" customHeight="1">
      <c r="A179" s="149"/>
      <c r="B179" s="149"/>
      <c r="C179" s="149"/>
      <c r="D179" s="221"/>
      <c r="E179" s="222"/>
      <c r="F179" s="222"/>
      <c r="G179" s="149"/>
      <c r="H179" s="149"/>
      <c r="I179" s="149"/>
      <c r="J179" s="149"/>
      <c r="K179" s="149"/>
      <c r="L179" s="149"/>
      <c r="M179" s="149"/>
      <c r="N179" s="149"/>
      <c r="O179" s="149"/>
      <c r="P179" s="149"/>
      <c r="Q179" s="149"/>
      <c r="R179" s="149"/>
      <c r="S179" s="149"/>
      <c r="T179" s="149"/>
      <c r="U179" s="149"/>
      <c r="V179" s="149"/>
      <c r="W179" s="149"/>
      <c r="X179" s="149"/>
      <c r="Y179" s="149"/>
      <c r="Z179" s="149"/>
    </row>
    <row r="180" spans="1:26" ht="13.5" customHeight="1">
      <c r="A180" s="149"/>
      <c r="B180" s="149"/>
      <c r="C180" s="149"/>
      <c r="D180" s="221"/>
      <c r="E180" s="222"/>
      <c r="F180" s="222"/>
      <c r="G180" s="149"/>
      <c r="H180" s="149"/>
      <c r="I180" s="149"/>
      <c r="J180" s="149"/>
      <c r="K180" s="149"/>
      <c r="L180" s="149"/>
      <c r="M180" s="149"/>
      <c r="N180" s="149"/>
      <c r="O180" s="149"/>
      <c r="P180" s="149"/>
      <c r="Q180" s="149"/>
      <c r="R180" s="149"/>
      <c r="S180" s="149"/>
      <c r="T180" s="149"/>
      <c r="U180" s="149"/>
      <c r="V180" s="149"/>
      <c r="W180" s="149"/>
      <c r="X180" s="149"/>
      <c r="Y180" s="149"/>
      <c r="Z180" s="149"/>
    </row>
    <row r="181" spans="1:26" ht="13.5" customHeight="1">
      <c r="A181" s="149"/>
      <c r="B181" s="149"/>
      <c r="C181" s="149"/>
      <c r="D181" s="221"/>
      <c r="E181" s="222"/>
      <c r="F181" s="222"/>
      <c r="G181" s="149"/>
      <c r="H181" s="149"/>
      <c r="I181" s="149"/>
      <c r="J181" s="149"/>
      <c r="K181" s="149"/>
      <c r="L181" s="149"/>
      <c r="M181" s="149"/>
      <c r="N181" s="149"/>
      <c r="O181" s="149"/>
      <c r="P181" s="149"/>
      <c r="Q181" s="149"/>
      <c r="R181" s="149"/>
      <c r="S181" s="149"/>
      <c r="T181" s="149"/>
      <c r="U181" s="149"/>
      <c r="V181" s="149"/>
      <c r="W181" s="149"/>
      <c r="X181" s="149"/>
      <c r="Y181" s="149"/>
      <c r="Z181" s="149"/>
    </row>
    <row r="182" spans="1:26" ht="13.5" customHeight="1">
      <c r="A182" s="149"/>
      <c r="B182" s="149"/>
      <c r="C182" s="149"/>
      <c r="D182" s="221"/>
      <c r="E182" s="222"/>
      <c r="F182" s="222"/>
      <c r="G182" s="149"/>
      <c r="H182" s="149"/>
      <c r="I182" s="149"/>
      <c r="J182" s="149"/>
      <c r="K182" s="149"/>
      <c r="L182" s="149"/>
      <c r="M182" s="149"/>
      <c r="N182" s="149"/>
      <c r="O182" s="149"/>
      <c r="P182" s="149"/>
      <c r="Q182" s="149"/>
      <c r="R182" s="149"/>
      <c r="S182" s="149"/>
      <c r="T182" s="149"/>
      <c r="U182" s="149"/>
      <c r="V182" s="149"/>
      <c r="W182" s="149"/>
      <c r="X182" s="149"/>
      <c r="Y182" s="149"/>
      <c r="Z182" s="149"/>
    </row>
    <row r="183" spans="1:26" ht="13.5" customHeight="1">
      <c r="A183" s="149"/>
      <c r="B183" s="149"/>
      <c r="C183" s="149"/>
      <c r="D183" s="221"/>
      <c r="E183" s="222"/>
      <c r="F183" s="222"/>
      <c r="G183" s="149"/>
      <c r="H183" s="149"/>
      <c r="I183" s="149"/>
      <c r="J183" s="149"/>
      <c r="K183" s="149"/>
      <c r="L183" s="149"/>
      <c r="M183" s="149"/>
      <c r="N183" s="149"/>
      <c r="O183" s="149"/>
      <c r="P183" s="149"/>
      <c r="Q183" s="149"/>
      <c r="R183" s="149"/>
      <c r="S183" s="149"/>
      <c r="T183" s="149"/>
      <c r="U183" s="149"/>
      <c r="V183" s="149"/>
      <c r="W183" s="149"/>
      <c r="X183" s="149"/>
      <c r="Y183" s="149"/>
      <c r="Z183" s="149"/>
    </row>
    <row r="184" spans="1:26" ht="13.5" customHeight="1">
      <c r="A184" s="149"/>
      <c r="B184" s="149"/>
      <c r="C184" s="149"/>
      <c r="D184" s="221"/>
      <c r="E184" s="222"/>
      <c r="F184" s="222"/>
      <c r="G184" s="149"/>
      <c r="H184" s="149"/>
      <c r="I184" s="149"/>
      <c r="J184" s="149"/>
      <c r="K184" s="149"/>
      <c r="L184" s="149"/>
      <c r="M184" s="149"/>
      <c r="N184" s="149"/>
      <c r="O184" s="149"/>
      <c r="P184" s="149"/>
      <c r="Q184" s="149"/>
      <c r="R184" s="149"/>
      <c r="S184" s="149"/>
      <c r="T184" s="149"/>
      <c r="U184" s="149"/>
      <c r="V184" s="149"/>
      <c r="W184" s="149"/>
      <c r="X184" s="149"/>
      <c r="Y184" s="149"/>
      <c r="Z184" s="149"/>
    </row>
    <row r="185" spans="1:26" ht="13.5" customHeight="1">
      <c r="A185" s="149"/>
      <c r="B185" s="149"/>
      <c r="C185" s="149"/>
      <c r="D185" s="221"/>
      <c r="E185" s="222"/>
      <c r="F185" s="222"/>
      <c r="G185" s="149"/>
      <c r="H185" s="149"/>
      <c r="I185" s="149"/>
      <c r="J185" s="149"/>
      <c r="K185" s="149"/>
      <c r="L185" s="149"/>
      <c r="M185" s="149"/>
      <c r="N185" s="149"/>
      <c r="O185" s="149"/>
      <c r="P185" s="149"/>
      <c r="Q185" s="149"/>
      <c r="R185" s="149"/>
      <c r="S185" s="149"/>
      <c r="T185" s="149"/>
      <c r="U185" s="149"/>
      <c r="V185" s="149"/>
      <c r="W185" s="149"/>
      <c r="X185" s="149"/>
      <c r="Y185" s="149"/>
      <c r="Z185" s="149"/>
    </row>
    <row r="186" spans="1:26" ht="13.5" customHeight="1">
      <c r="A186" s="149"/>
      <c r="B186" s="149"/>
      <c r="C186" s="149"/>
      <c r="D186" s="221"/>
      <c r="E186" s="222"/>
      <c r="F186" s="222"/>
      <c r="G186" s="149"/>
      <c r="H186" s="149"/>
      <c r="I186" s="149"/>
      <c r="J186" s="149"/>
      <c r="K186" s="149"/>
      <c r="L186" s="149"/>
      <c r="M186" s="149"/>
      <c r="N186" s="149"/>
      <c r="O186" s="149"/>
      <c r="P186" s="149"/>
      <c r="Q186" s="149"/>
      <c r="R186" s="149"/>
      <c r="S186" s="149"/>
      <c r="T186" s="149"/>
      <c r="U186" s="149"/>
      <c r="V186" s="149"/>
      <c r="W186" s="149"/>
      <c r="X186" s="149"/>
      <c r="Y186" s="149"/>
      <c r="Z186" s="149"/>
    </row>
    <row r="187" spans="1:26" ht="13.5" customHeight="1">
      <c r="A187" s="149"/>
      <c r="B187" s="149"/>
      <c r="C187" s="149"/>
      <c r="D187" s="221"/>
      <c r="E187" s="222"/>
      <c r="F187" s="222"/>
      <c r="G187" s="149"/>
      <c r="H187" s="149"/>
      <c r="I187" s="149"/>
      <c r="J187" s="149"/>
      <c r="K187" s="149"/>
      <c r="L187" s="149"/>
      <c r="M187" s="149"/>
      <c r="N187" s="149"/>
      <c r="O187" s="149"/>
      <c r="P187" s="149"/>
      <c r="Q187" s="149"/>
      <c r="R187" s="149"/>
      <c r="S187" s="149"/>
      <c r="T187" s="149"/>
      <c r="U187" s="149"/>
      <c r="V187" s="149"/>
      <c r="W187" s="149"/>
      <c r="X187" s="149"/>
      <c r="Y187" s="149"/>
      <c r="Z187" s="149"/>
    </row>
    <row r="188" spans="1:26" ht="13.5" customHeight="1">
      <c r="A188" s="149"/>
      <c r="B188" s="149"/>
      <c r="C188" s="149"/>
      <c r="D188" s="221"/>
      <c r="E188" s="222"/>
      <c r="F188" s="222"/>
      <c r="G188" s="149"/>
      <c r="H188" s="149"/>
      <c r="I188" s="149"/>
      <c r="J188" s="149"/>
      <c r="K188" s="149"/>
      <c r="L188" s="149"/>
      <c r="M188" s="149"/>
      <c r="N188" s="149"/>
      <c r="O188" s="149"/>
      <c r="P188" s="149"/>
      <c r="Q188" s="149"/>
      <c r="R188" s="149"/>
      <c r="S188" s="149"/>
      <c r="T188" s="149"/>
      <c r="U188" s="149"/>
      <c r="V188" s="149"/>
      <c r="W188" s="149"/>
      <c r="X188" s="149"/>
      <c r="Y188" s="149"/>
      <c r="Z188" s="149"/>
    </row>
    <row r="189" spans="1:26" ht="13.5" customHeight="1">
      <c r="A189" s="149"/>
      <c r="B189" s="149"/>
      <c r="C189" s="149"/>
      <c r="D189" s="221"/>
      <c r="E189" s="222"/>
      <c r="F189" s="222"/>
      <c r="G189" s="149"/>
      <c r="H189" s="149"/>
      <c r="I189" s="149"/>
      <c r="J189" s="149"/>
      <c r="K189" s="149"/>
      <c r="L189" s="149"/>
      <c r="M189" s="149"/>
      <c r="N189" s="149"/>
      <c r="O189" s="149"/>
      <c r="P189" s="149"/>
      <c r="Q189" s="149"/>
      <c r="R189" s="149"/>
      <c r="S189" s="149"/>
      <c r="T189" s="149"/>
      <c r="U189" s="149"/>
      <c r="V189" s="149"/>
      <c r="W189" s="149"/>
      <c r="X189" s="149"/>
      <c r="Y189" s="149"/>
      <c r="Z189" s="149"/>
    </row>
    <row r="190" spans="1:26" ht="13.5" customHeight="1">
      <c r="A190" s="149"/>
      <c r="B190" s="149"/>
      <c r="C190" s="149"/>
      <c r="D190" s="221"/>
      <c r="E190" s="222"/>
      <c r="F190" s="222"/>
      <c r="G190" s="149"/>
      <c r="H190" s="149"/>
      <c r="I190" s="149"/>
      <c r="J190" s="149"/>
      <c r="K190" s="149"/>
      <c r="L190" s="149"/>
      <c r="M190" s="149"/>
      <c r="N190" s="149"/>
      <c r="O190" s="149"/>
      <c r="P190" s="149"/>
      <c r="Q190" s="149"/>
      <c r="R190" s="149"/>
      <c r="S190" s="149"/>
      <c r="T190" s="149"/>
      <c r="U190" s="149"/>
      <c r="V190" s="149"/>
      <c r="W190" s="149"/>
      <c r="X190" s="149"/>
      <c r="Y190" s="149"/>
      <c r="Z190" s="149"/>
    </row>
    <row r="191" spans="1:26" ht="13.5" customHeight="1">
      <c r="A191" s="149"/>
      <c r="B191" s="149"/>
      <c r="C191" s="149"/>
      <c r="D191" s="221"/>
      <c r="E191" s="222"/>
      <c r="F191" s="222"/>
      <c r="G191" s="149"/>
      <c r="H191" s="149"/>
      <c r="I191" s="149"/>
      <c r="J191" s="149"/>
      <c r="K191" s="149"/>
      <c r="L191" s="149"/>
      <c r="M191" s="149"/>
      <c r="N191" s="149"/>
      <c r="O191" s="149"/>
      <c r="P191" s="149"/>
      <c r="Q191" s="149"/>
      <c r="R191" s="149"/>
      <c r="S191" s="149"/>
      <c r="T191" s="149"/>
      <c r="U191" s="149"/>
      <c r="V191" s="149"/>
      <c r="W191" s="149"/>
      <c r="X191" s="149"/>
      <c r="Y191" s="149"/>
      <c r="Z191" s="149"/>
    </row>
    <row r="192" spans="1:26" ht="13.5" customHeight="1">
      <c r="A192" s="149"/>
      <c r="B192" s="149"/>
      <c r="C192" s="149"/>
      <c r="D192" s="221"/>
      <c r="E192" s="222"/>
      <c r="F192" s="222"/>
      <c r="G192" s="149"/>
      <c r="H192" s="149"/>
      <c r="I192" s="149"/>
      <c r="J192" s="149"/>
      <c r="K192" s="149"/>
      <c r="L192" s="149"/>
      <c r="M192" s="149"/>
      <c r="N192" s="149"/>
      <c r="O192" s="149"/>
      <c r="P192" s="149"/>
      <c r="Q192" s="149"/>
      <c r="R192" s="149"/>
      <c r="S192" s="149"/>
      <c r="T192" s="149"/>
      <c r="U192" s="149"/>
      <c r="V192" s="149"/>
      <c r="W192" s="149"/>
      <c r="X192" s="149"/>
      <c r="Y192" s="149"/>
      <c r="Z192" s="149"/>
    </row>
    <row r="193" spans="1:26" ht="13.5" customHeight="1">
      <c r="A193" s="149"/>
      <c r="B193" s="149"/>
      <c r="C193" s="149"/>
      <c r="D193" s="221"/>
      <c r="E193" s="222"/>
      <c r="F193" s="222"/>
      <c r="G193" s="149"/>
      <c r="H193" s="149"/>
      <c r="I193" s="149"/>
      <c r="J193" s="149"/>
      <c r="K193" s="149"/>
      <c r="L193" s="149"/>
      <c r="M193" s="149"/>
      <c r="N193" s="149"/>
      <c r="O193" s="149"/>
      <c r="P193" s="149"/>
      <c r="Q193" s="149"/>
      <c r="R193" s="149"/>
      <c r="S193" s="149"/>
      <c r="T193" s="149"/>
      <c r="U193" s="149"/>
      <c r="V193" s="149"/>
      <c r="W193" s="149"/>
      <c r="X193" s="149"/>
      <c r="Y193" s="149"/>
      <c r="Z193" s="149"/>
    </row>
    <row r="194" spans="1:26" ht="13.5" customHeight="1">
      <c r="A194" s="149"/>
      <c r="B194" s="149"/>
      <c r="C194" s="149"/>
      <c r="D194" s="221"/>
      <c r="E194" s="222"/>
      <c r="F194" s="222"/>
      <c r="G194" s="149"/>
      <c r="H194" s="149"/>
      <c r="I194" s="149"/>
      <c r="J194" s="149"/>
      <c r="K194" s="149"/>
      <c r="L194" s="149"/>
      <c r="M194" s="149"/>
      <c r="N194" s="149"/>
      <c r="O194" s="149"/>
      <c r="P194" s="149"/>
      <c r="Q194" s="149"/>
      <c r="R194" s="149"/>
      <c r="S194" s="149"/>
      <c r="T194" s="149"/>
      <c r="U194" s="149"/>
      <c r="V194" s="149"/>
      <c r="W194" s="149"/>
      <c r="X194" s="149"/>
      <c r="Y194" s="149"/>
      <c r="Z194" s="149"/>
    </row>
    <row r="195" spans="1:26" ht="13.5" customHeight="1">
      <c r="A195" s="149"/>
      <c r="B195" s="149"/>
      <c r="C195" s="149"/>
      <c r="D195" s="221"/>
      <c r="E195" s="222"/>
      <c r="F195" s="222"/>
      <c r="G195" s="149"/>
      <c r="H195" s="149"/>
      <c r="I195" s="149"/>
      <c r="J195" s="149"/>
      <c r="K195" s="149"/>
      <c r="L195" s="149"/>
      <c r="M195" s="149"/>
      <c r="N195" s="149"/>
      <c r="O195" s="149"/>
      <c r="P195" s="149"/>
      <c r="Q195" s="149"/>
      <c r="R195" s="149"/>
      <c r="S195" s="149"/>
      <c r="T195" s="149"/>
      <c r="U195" s="149"/>
      <c r="V195" s="149"/>
      <c r="W195" s="149"/>
      <c r="X195" s="149"/>
      <c r="Y195" s="149"/>
      <c r="Z195" s="149"/>
    </row>
    <row r="196" spans="1:26" ht="13.5" customHeight="1">
      <c r="A196" s="149"/>
      <c r="B196" s="149"/>
      <c r="C196" s="149"/>
      <c r="D196" s="221"/>
      <c r="E196" s="222"/>
      <c r="F196" s="222"/>
      <c r="G196" s="149"/>
      <c r="H196" s="149"/>
      <c r="I196" s="149"/>
      <c r="J196" s="149"/>
      <c r="K196" s="149"/>
      <c r="L196" s="149"/>
      <c r="M196" s="149"/>
      <c r="N196" s="149"/>
      <c r="O196" s="149"/>
      <c r="P196" s="149"/>
      <c r="Q196" s="149"/>
      <c r="R196" s="149"/>
      <c r="S196" s="149"/>
      <c r="T196" s="149"/>
      <c r="U196" s="149"/>
      <c r="V196" s="149"/>
      <c r="W196" s="149"/>
      <c r="X196" s="149"/>
      <c r="Y196" s="149"/>
      <c r="Z196" s="149"/>
    </row>
    <row r="197" spans="1:26" ht="13.5" customHeight="1">
      <c r="A197" s="149"/>
      <c r="B197" s="149"/>
      <c r="C197" s="149"/>
      <c r="D197" s="221"/>
      <c r="E197" s="222"/>
      <c r="F197" s="222"/>
      <c r="G197" s="149"/>
      <c r="H197" s="149"/>
      <c r="I197" s="149"/>
      <c r="J197" s="149"/>
      <c r="K197" s="149"/>
      <c r="L197" s="149"/>
      <c r="M197" s="149"/>
      <c r="N197" s="149"/>
      <c r="O197" s="149"/>
      <c r="P197" s="149"/>
      <c r="Q197" s="149"/>
      <c r="R197" s="149"/>
      <c r="S197" s="149"/>
      <c r="T197" s="149"/>
      <c r="U197" s="149"/>
      <c r="V197" s="149"/>
      <c r="W197" s="149"/>
      <c r="X197" s="149"/>
      <c r="Y197" s="149"/>
      <c r="Z197" s="149"/>
    </row>
    <row r="198" spans="1:26" ht="13.5" customHeight="1">
      <c r="A198" s="149"/>
      <c r="B198" s="149"/>
      <c r="C198" s="149"/>
      <c r="D198" s="221"/>
      <c r="E198" s="222"/>
      <c r="F198" s="222"/>
      <c r="G198" s="149"/>
      <c r="H198" s="149"/>
      <c r="I198" s="149"/>
      <c r="J198" s="149"/>
      <c r="K198" s="149"/>
      <c r="L198" s="149"/>
      <c r="M198" s="149"/>
      <c r="N198" s="149"/>
      <c r="O198" s="149"/>
      <c r="P198" s="149"/>
      <c r="Q198" s="149"/>
      <c r="R198" s="149"/>
      <c r="S198" s="149"/>
      <c r="T198" s="149"/>
      <c r="U198" s="149"/>
      <c r="V198" s="149"/>
      <c r="W198" s="149"/>
      <c r="X198" s="149"/>
      <c r="Y198" s="149"/>
      <c r="Z198" s="149"/>
    </row>
    <row r="199" spans="1:26" ht="13.5" customHeight="1">
      <c r="A199" s="149"/>
      <c r="B199" s="149"/>
      <c r="C199" s="149"/>
      <c r="D199" s="221"/>
      <c r="E199" s="222"/>
      <c r="F199" s="222"/>
      <c r="G199" s="149"/>
      <c r="H199" s="149"/>
      <c r="I199" s="149"/>
      <c r="J199" s="149"/>
      <c r="K199" s="149"/>
      <c r="L199" s="149"/>
      <c r="M199" s="149"/>
      <c r="N199" s="149"/>
      <c r="O199" s="149"/>
      <c r="P199" s="149"/>
      <c r="Q199" s="149"/>
      <c r="R199" s="149"/>
      <c r="S199" s="149"/>
      <c r="T199" s="149"/>
      <c r="U199" s="149"/>
      <c r="V199" s="149"/>
      <c r="W199" s="149"/>
      <c r="X199" s="149"/>
      <c r="Y199" s="149"/>
      <c r="Z199" s="149"/>
    </row>
    <row r="200" spans="1:26" ht="13.5" customHeight="1">
      <c r="A200" s="149"/>
      <c r="B200" s="149"/>
      <c r="C200" s="149"/>
      <c r="D200" s="221"/>
      <c r="E200" s="222"/>
      <c r="F200" s="222"/>
      <c r="G200" s="149"/>
      <c r="H200" s="149"/>
      <c r="I200" s="149"/>
      <c r="J200" s="149"/>
      <c r="K200" s="149"/>
      <c r="L200" s="149"/>
      <c r="M200" s="149"/>
      <c r="N200" s="149"/>
      <c r="O200" s="149"/>
      <c r="P200" s="149"/>
      <c r="Q200" s="149"/>
      <c r="R200" s="149"/>
      <c r="S200" s="149"/>
      <c r="T200" s="149"/>
      <c r="U200" s="149"/>
      <c r="V200" s="149"/>
      <c r="W200" s="149"/>
      <c r="X200" s="149"/>
      <c r="Y200" s="149"/>
      <c r="Z200" s="149"/>
    </row>
    <row r="201" spans="1:26" ht="13.5" customHeight="1">
      <c r="A201" s="149"/>
      <c r="B201" s="149"/>
      <c r="C201" s="149"/>
      <c r="D201" s="221"/>
      <c r="E201" s="222"/>
      <c r="F201" s="222"/>
      <c r="G201" s="149"/>
      <c r="H201" s="149"/>
      <c r="I201" s="149"/>
      <c r="J201" s="149"/>
      <c r="K201" s="149"/>
      <c r="L201" s="149"/>
      <c r="M201" s="149"/>
      <c r="N201" s="149"/>
      <c r="O201" s="149"/>
      <c r="P201" s="149"/>
      <c r="Q201" s="149"/>
      <c r="R201" s="149"/>
      <c r="S201" s="149"/>
      <c r="T201" s="149"/>
      <c r="U201" s="149"/>
      <c r="V201" s="149"/>
      <c r="W201" s="149"/>
      <c r="X201" s="149"/>
      <c r="Y201" s="149"/>
      <c r="Z201" s="149"/>
    </row>
    <row r="202" spans="1:26" ht="13.5" customHeight="1">
      <c r="A202" s="149"/>
      <c r="B202" s="149"/>
      <c r="C202" s="149"/>
      <c r="D202" s="221"/>
      <c r="E202" s="222"/>
      <c r="F202" s="222"/>
      <c r="G202" s="149"/>
      <c r="H202" s="149"/>
      <c r="I202" s="149"/>
      <c r="J202" s="149"/>
      <c r="K202" s="149"/>
      <c r="L202" s="149"/>
      <c r="M202" s="149"/>
      <c r="N202" s="149"/>
      <c r="O202" s="149"/>
      <c r="P202" s="149"/>
      <c r="Q202" s="149"/>
      <c r="R202" s="149"/>
      <c r="S202" s="149"/>
      <c r="T202" s="149"/>
      <c r="U202" s="149"/>
      <c r="V202" s="149"/>
      <c r="W202" s="149"/>
      <c r="X202" s="149"/>
      <c r="Y202" s="149"/>
      <c r="Z202" s="149"/>
    </row>
    <row r="203" spans="1:26" ht="13.5" customHeight="1">
      <c r="A203" s="149"/>
      <c r="B203" s="149"/>
      <c r="C203" s="149"/>
      <c r="D203" s="221"/>
      <c r="E203" s="222"/>
      <c r="F203" s="222"/>
      <c r="G203" s="149"/>
      <c r="H203" s="149"/>
      <c r="I203" s="149"/>
      <c r="J203" s="149"/>
      <c r="K203" s="149"/>
      <c r="L203" s="149"/>
      <c r="M203" s="149"/>
      <c r="N203" s="149"/>
      <c r="O203" s="149"/>
      <c r="P203" s="149"/>
      <c r="Q203" s="149"/>
      <c r="R203" s="149"/>
      <c r="S203" s="149"/>
      <c r="T203" s="149"/>
      <c r="U203" s="149"/>
      <c r="V203" s="149"/>
      <c r="W203" s="149"/>
      <c r="X203" s="149"/>
      <c r="Y203" s="149"/>
      <c r="Z203" s="149"/>
    </row>
    <row r="204" spans="1:26" ht="13.5" customHeight="1">
      <c r="A204" s="149"/>
      <c r="B204" s="149"/>
      <c r="C204" s="149"/>
      <c r="D204" s="221"/>
      <c r="E204" s="222"/>
      <c r="F204" s="222"/>
      <c r="G204" s="149"/>
      <c r="H204" s="149"/>
      <c r="I204" s="149"/>
      <c r="J204" s="149"/>
      <c r="K204" s="149"/>
      <c r="L204" s="149"/>
      <c r="M204" s="149"/>
      <c r="N204" s="149"/>
      <c r="O204" s="149"/>
      <c r="P204" s="149"/>
      <c r="Q204" s="149"/>
      <c r="R204" s="149"/>
      <c r="S204" s="149"/>
      <c r="T204" s="149"/>
      <c r="U204" s="149"/>
      <c r="V204" s="149"/>
      <c r="W204" s="149"/>
      <c r="X204" s="149"/>
      <c r="Y204" s="149"/>
      <c r="Z204" s="149"/>
    </row>
    <row r="205" spans="1:26" ht="13.5" customHeight="1">
      <c r="A205" s="149"/>
      <c r="B205" s="149"/>
      <c r="C205" s="149"/>
      <c r="D205" s="221"/>
      <c r="E205" s="222"/>
      <c r="F205" s="222"/>
      <c r="G205" s="149"/>
      <c r="H205" s="149"/>
      <c r="I205" s="149"/>
      <c r="J205" s="149"/>
      <c r="K205" s="149"/>
      <c r="L205" s="149"/>
      <c r="M205" s="149"/>
      <c r="N205" s="149"/>
      <c r="O205" s="149"/>
      <c r="P205" s="149"/>
      <c r="Q205" s="149"/>
      <c r="R205" s="149"/>
      <c r="S205" s="149"/>
      <c r="T205" s="149"/>
      <c r="U205" s="149"/>
      <c r="V205" s="149"/>
      <c r="W205" s="149"/>
      <c r="X205" s="149"/>
      <c r="Y205" s="149"/>
      <c r="Z205" s="149"/>
    </row>
    <row r="206" spans="1:26" ht="13.5" customHeight="1">
      <c r="A206" s="149"/>
      <c r="B206" s="149"/>
      <c r="C206" s="149"/>
      <c r="D206" s="221"/>
      <c r="E206" s="222"/>
      <c r="F206" s="222"/>
      <c r="G206" s="149"/>
      <c r="H206" s="149"/>
      <c r="I206" s="149"/>
      <c r="J206" s="149"/>
      <c r="K206" s="149"/>
      <c r="L206" s="149"/>
      <c r="M206" s="149"/>
      <c r="N206" s="149"/>
      <c r="O206" s="149"/>
      <c r="P206" s="149"/>
      <c r="Q206" s="149"/>
      <c r="R206" s="149"/>
      <c r="S206" s="149"/>
      <c r="T206" s="149"/>
      <c r="U206" s="149"/>
      <c r="V206" s="149"/>
      <c r="W206" s="149"/>
      <c r="X206" s="149"/>
      <c r="Y206" s="149"/>
      <c r="Z206" s="149"/>
    </row>
    <row r="207" spans="1:26" ht="13.5" customHeight="1">
      <c r="A207" s="149"/>
      <c r="B207" s="149"/>
      <c r="C207" s="149"/>
      <c r="D207" s="221"/>
      <c r="E207" s="222"/>
      <c r="F207" s="222"/>
      <c r="G207" s="149"/>
      <c r="H207" s="149"/>
      <c r="I207" s="149"/>
      <c r="J207" s="149"/>
      <c r="K207" s="149"/>
      <c r="L207" s="149"/>
      <c r="M207" s="149"/>
      <c r="N207" s="149"/>
      <c r="O207" s="149"/>
      <c r="P207" s="149"/>
      <c r="Q207" s="149"/>
      <c r="R207" s="149"/>
      <c r="S207" s="149"/>
      <c r="T207" s="149"/>
      <c r="U207" s="149"/>
      <c r="V207" s="149"/>
      <c r="W207" s="149"/>
      <c r="X207" s="149"/>
      <c r="Y207" s="149"/>
      <c r="Z207" s="149"/>
    </row>
    <row r="208" spans="1:26" ht="13.5" customHeight="1">
      <c r="A208" s="149"/>
      <c r="B208" s="149"/>
      <c r="C208" s="149"/>
      <c r="D208" s="221"/>
      <c r="E208" s="222"/>
      <c r="F208" s="222"/>
      <c r="G208" s="149"/>
      <c r="H208" s="149"/>
      <c r="I208" s="149"/>
      <c r="J208" s="149"/>
      <c r="K208" s="149"/>
      <c r="L208" s="149"/>
      <c r="M208" s="149"/>
      <c r="N208" s="149"/>
      <c r="O208" s="149"/>
      <c r="P208" s="149"/>
      <c r="Q208" s="149"/>
      <c r="R208" s="149"/>
      <c r="S208" s="149"/>
      <c r="T208" s="149"/>
      <c r="U208" s="149"/>
      <c r="V208" s="149"/>
      <c r="W208" s="149"/>
      <c r="X208" s="149"/>
      <c r="Y208" s="149"/>
      <c r="Z208" s="149"/>
    </row>
    <row r="209" spans="1:26" ht="13.5" customHeight="1">
      <c r="A209" s="149"/>
      <c r="B209" s="149"/>
      <c r="C209" s="149"/>
      <c r="D209" s="221"/>
      <c r="E209" s="222"/>
      <c r="F209" s="222"/>
      <c r="G209" s="149"/>
      <c r="H209" s="149"/>
      <c r="I209" s="149"/>
      <c r="J209" s="149"/>
      <c r="K209" s="149"/>
      <c r="L209" s="149"/>
      <c r="M209" s="149"/>
      <c r="N209" s="149"/>
      <c r="O209" s="149"/>
      <c r="P209" s="149"/>
      <c r="Q209" s="149"/>
      <c r="R209" s="149"/>
      <c r="S209" s="149"/>
      <c r="T209" s="149"/>
      <c r="U209" s="149"/>
      <c r="V209" s="149"/>
      <c r="W209" s="149"/>
      <c r="X209" s="149"/>
      <c r="Y209" s="149"/>
      <c r="Z209" s="149"/>
    </row>
    <row r="210" spans="1:26" ht="13.5" customHeight="1">
      <c r="A210" s="149"/>
      <c r="B210" s="149"/>
      <c r="C210" s="149"/>
      <c r="D210" s="221"/>
      <c r="E210" s="222"/>
      <c r="F210" s="222"/>
      <c r="G210" s="149"/>
      <c r="H210" s="149"/>
      <c r="I210" s="149"/>
      <c r="J210" s="149"/>
      <c r="K210" s="149"/>
      <c r="L210" s="149"/>
      <c r="M210" s="149"/>
      <c r="N210" s="149"/>
      <c r="O210" s="149"/>
      <c r="P210" s="149"/>
      <c r="Q210" s="149"/>
      <c r="R210" s="149"/>
      <c r="S210" s="149"/>
      <c r="T210" s="149"/>
      <c r="U210" s="149"/>
      <c r="V210" s="149"/>
      <c r="W210" s="149"/>
      <c r="X210" s="149"/>
      <c r="Y210" s="149"/>
      <c r="Z210" s="149"/>
    </row>
    <row r="211" spans="1:26" ht="13.5" customHeight="1">
      <c r="A211" s="149"/>
      <c r="B211" s="149"/>
      <c r="C211" s="149"/>
      <c r="D211" s="221"/>
      <c r="E211" s="222"/>
      <c r="F211" s="222"/>
      <c r="G211" s="149"/>
      <c r="H211" s="149"/>
      <c r="I211" s="149"/>
      <c r="J211" s="149"/>
      <c r="K211" s="149"/>
      <c r="L211" s="149"/>
      <c r="M211" s="149"/>
      <c r="N211" s="149"/>
      <c r="O211" s="149"/>
      <c r="P211" s="149"/>
      <c r="Q211" s="149"/>
      <c r="R211" s="149"/>
      <c r="S211" s="149"/>
      <c r="T211" s="149"/>
      <c r="U211" s="149"/>
      <c r="V211" s="149"/>
      <c r="W211" s="149"/>
      <c r="X211" s="149"/>
      <c r="Y211" s="149"/>
      <c r="Z211" s="149"/>
    </row>
    <row r="212" spans="1:26" ht="13.5" customHeight="1">
      <c r="A212" s="149"/>
      <c r="B212" s="149"/>
      <c r="C212" s="149"/>
      <c r="D212" s="221"/>
      <c r="E212" s="222"/>
      <c r="F212" s="222"/>
      <c r="G212" s="149"/>
      <c r="H212" s="149"/>
      <c r="I212" s="149"/>
      <c r="J212" s="149"/>
      <c r="K212" s="149"/>
      <c r="L212" s="149"/>
      <c r="M212" s="149"/>
      <c r="N212" s="149"/>
      <c r="O212" s="149"/>
      <c r="P212" s="149"/>
      <c r="Q212" s="149"/>
      <c r="R212" s="149"/>
      <c r="S212" s="149"/>
      <c r="T212" s="149"/>
      <c r="U212" s="149"/>
      <c r="V212" s="149"/>
      <c r="W212" s="149"/>
      <c r="X212" s="149"/>
      <c r="Y212" s="149"/>
      <c r="Z212" s="149"/>
    </row>
    <row r="213" spans="1:26" ht="13.5" customHeight="1">
      <c r="A213" s="149"/>
      <c r="B213" s="149"/>
      <c r="C213" s="149"/>
      <c r="D213" s="221"/>
      <c r="E213" s="222"/>
      <c r="F213" s="222"/>
      <c r="G213" s="149"/>
      <c r="H213" s="149"/>
      <c r="I213" s="149"/>
      <c r="J213" s="149"/>
      <c r="K213" s="149"/>
      <c r="L213" s="149"/>
      <c r="M213" s="149"/>
      <c r="N213" s="149"/>
      <c r="O213" s="149"/>
      <c r="P213" s="149"/>
      <c r="Q213" s="149"/>
      <c r="R213" s="149"/>
      <c r="S213" s="149"/>
      <c r="T213" s="149"/>
      <c r="U213" s="149"/>
      <c r="V213" s="149"/>
      <c r="W213" s="149"/>
      <c r="X213" s="149"/>
      <c r="Y213" s="149"/>
      <c r="Z213" s="149"/>
    </row>
    <row r="214" spans="1:26" ht="13.5" customHeight="1">
      <c r="A214" s="149"/>
      <c r="B214" s="149"/>
      <c r="C214" s="149"/>
      <c r="D214" s="221"/>
      <c r="E214" s="222"/>
      <c r="F214" s="222"/>
      <c r="G214" s="149"/>
      <c r="H214" s="149"/>
      <c r="I214" s="149"/>
      <c r="J214" s="149"/>
      <c r="K214" s="149"/>
      <c r="L214" s="149"/>
      <c r="M214" s="149"/>
      <c r="N214" s="149"/>
      <c r="O214" s="149"/>
      <c r="P214" s="149"/>
      <c r="Q214" s="149"/>
      <c r="R214" s="149"/>
      <c r="S214" s="149"/>
      <c r="T214" s="149"/>
      <c r="U214" s="149"/>
      <c r="V214" s="149"/>
      <c r="W214" s="149"/>
      <c r="X214" s="149"/>
      <c r="Y214" s="149"/>
      <c r="Z214" s="149"/>
    </row>
    <row r="215" spans="1:26" ht="13.5" customHeight="1">
      <c r="A215" s="149"/>
      <c r="B215" s="149"/>
      <c r="C215" s="149"/>
      <c r="D215" s="221"/>
      <c r="E215" s="222"/>
      <c r="F215" s="222"/>
      <c r="G215" s="149"/>
      <c r="H215" s="149"/>
      <c r="I215" s="149"/>
      <c r="J215" s="149"/>
      <c r="K215" s="149"/>
      <c r="L215" s="149"/>
      <c r="M215" s="149"/>
      <c r="N215" s="149"/>
      <c r="O215" s="149"/>
      <c r="P215" s="149"/>
      <c r="Q215" s="149"/>
      <c r="R215" s="149"/>
      <c r="S215" s="149"/>
      <c r="T215" s="149"/>
      <c r="U215" s="149"/>
      <c r="V215" s="149"/>
      <c r="W215" s="149"/>
      <c r="X215" s="149"/>
      <c r="Y215" s="149"/>
      <c r="Z215" s="149"/>
    </row>
    <row r="216" spans="1:26" ht="13.5" customHeight="1">
      <c r="A216" s="149"/>
      <c r="B216" s="149"/>
      <c r="C216" s="149"/>
      <c r="D216" s="221"/>
      <c r="E216" s="222"/>
      <c r="F216" s="222"/>
      <c r="G216" s="149"/>
      <c r="H216" s="149"/>
      <c r="I216" s="149"/>
      <c r="J216" s="149"/>
      <c r="K216" s="149"/>
      <c r="L216" s="149"/>
      <c r="M216" s="149"/>
      <c r="N216" s="149"/>
      <c r="O216" s="149"/>
      <c r="P216" s="149"/>
      <c r="Q216" s="149"/>
      <c r="R216" s="149"/>
      <c r="S216" s="149"/>
      <c r="T216" s="149"/>
      <c r="U216" s="149"/>
      <c r="V216" s="149"/>
      <c r="W216" s="149"/>
      <c r="X216" s="149"/>
      <c r="Y216" s="149"/>
      <c r="Z216" s="149"/>
    </row>
    <row r="217" spans="1:26" ht="13.5" customHeight="1">
      <c r="A217" s="149"/>
      <c r="B217" s="149"/>
      <c r="C217" s="149"/>
      <c r="D217" s="221"/>
      <c r="E217" s="222"/>
      <c r="F217" s="222"/>
      <c r="G217" s="149"/>
      <c r="H217" s="149"/>
      <c r="I217" s="149"/>
      <c r="J217" s="149"/>
      <c r="K217" s="149"/>
      <c r="L217" s="149"/>
      <c r="M217" s="149"/>
      <c r="N217" s="149"/>
      <c r="O217" s="149"/>
      <c r="P217" s="149"/>
      <c r="Q217" s="149"/>
      <c r="R217" s="149"/>
      <c r="S217" s="149"/>
      <c r="T217" s="149"/>
      <c r="U217" s="149"/>
      <c r="V217" s="149"/>
      <c r="W217" s="149"/>
      <c r="X217" s="149"/>
      <c r="Y217" s="149"/>
      <c r="Z217" s="149"/>
    </row>
    <row r="218" spans="1:26" ht="13.5" customHeight="1">
      <c r="A218" s="149"/>
      <c r="B218" s="149"/>
      <c r="C218" s="149"/>
      <c r="D218" s="221"/>
      <c r="E218" s="222"/>
      <c r="F218" s="222"/>
      <c r="G218" s="149"/>
      <c r="H218" s="149"/>
      <c r="I218" s="149"/>
      <c r="J218" s="149"/>
      <c r="K218" s="149"/>
      <c r="L218" s="149"/>
      <c r="M218" s="149"/>
      <c r="N218" s="149"/>
      <c r="O218" s="149"/>
      <c r="P218" s="149"/>
      <c r="Q218" s="149"/>
      <c r="R218" s="149"/>
      <c r="S218" s="149"/>
      <c r="T218" s="149"/>
      <c r="U218" s="149"/>
      <c r="V218" s="149"/>
      <c r="W218" s="149"/>
      <c r="X218" s="149"/>
      <c r="Y218" s="149"/>
      <c r="Z218" s="149"/>
    </row>
    <row r="219" spans="1:26" ht="13.5" customHeight="1">
      <c r="A219" s="149"/>
      <c r="B219" s="149"/>
      <c r="C219" s="149"/>
      <c r="D219" s="221"/>
      <c r="E219" s="222"/>
      <c r="F219" s="222"/>
      <c r="G219" s="149"/>
      <c r="H219" s="149"/>
      <c r="I219" s="149"/>
      <c r="J219" s="149"/>
      <c r="K219" s="149"/>
      <c r="L219" s="149"/>
      <c r="M219" s="149"/>
      <c r="N219" s="149"/>
      <c r="O219" s="149"/>
      <c r="P219" s="149"/>
      <c r="Q219" s="149"/>
      <c r="R219" s="149"/>
      <c r="S219" s="149"/>
      <c r="T219" s="149"/>
      <c r="U219" s="149"/>
      <c r="V219" s="149"/>
      <c r="W219" s="149"/>
      <c r="X219" s="149"/>
      <c r="Y219" s="149"/>
      <c r="Z219" s="149"/>
    </row>
    <row r="220" spans="1:26" ht="13.5" customHeight="1">
      <c r="A220" s="149"/>
      <c r="B220" s="149"/>
      <c r="C220" s="149"/>
      <c r="D220" s="221"/>
      <c r="E220" s="222"/>
      <c r="F220" s="222"/>
      <c r="G220" s="149"/>
      <c r="H220" s="149"/>
      <c r="I220" s="149"/>
      <c r="J220" s="149"/>
      <c r="K220" s="149"/>
      <c r="L220" s="149"/>
      <c r="M220" s="149"/>
      <c r="N220" s="149"/>
      <c r="O220" s="149"/>
      <c r="P220" s="149"/>
      <c r="Q220" s="149"/>
      <c r="R220" s="149"/>
      <c r="S220" s="149"/>
      <c r="T220" s="149"/>
      <c r="U220" s="149"/>
      <c r="V220" s="149"/>
      <c r="W220" s="149"/>
      <c r="X220" s="149"/>
      <c r="Y220" s="149"/>
      <c r="Z220" s="149"/>
    </row>
    <row r="221" spans="1:26" ht="13.5" customHeight="1">
      <c r="A221" s="149"/>
      <c r="B221" s="149"/>
      <c r="C221" s="149"/>
      <c r="D221" s="221"/>
      <c r="E221" s="222"/>
      <c r="F221" s="222"/>
      <c r="G221" s="149"/>
      <c r="H221" s="149"/>
      <c r="I221" s="149"/>
      <c r="J221" s="149"/>
      <c r="K221" s="149"/>
      <c r="L221" s="149"/>
      <c r="M221" s="149"/>
      <c r="N221" s="149"/>
      <c r="O221" s="149"/>
      <c r="P221" s="149"/>
      <c r="Q221" s="149"/>
      <c r="R221" s="149"/>
      <c r="S221" s="149"/>
      <c r="T221" s="149"/>
      <c r="U221" s="149"/>
      <c r="V221" s="149"/>
      <c r="W221" s="149"/>
      <c r="X221" s="149"/>
      <c r="Y221" s="149"/>
      <c r="Z221" s="149"/>
    </row>
    <row r="222" spans="1:26" ht="13.5" customHeight="1">
      <c r="A222" s="149"/>
      <c r="B222" s="149"/>
      <c r="C222" s="149"/>
      <c r="D222" s="221"/>
      <c r="E222" s="222"/>
      <c r="F222" s="222"/>
      <c r="G222" s="149"/>
      <c r="H222" s="149"/>
      <c r="I222" s="149"/>
      <c r="J222" s="149"/>
      <c r="K222" s="149"/>
      <c r="L222" s="149"/>
      <c r="M222" s="149"/>
      <c r="N222" s="149"/>
      <c r="O222" s="149"/>
      <c r="P222" s="149"/>
      <c r="Q222" s="149"/>
      <c r="R222" s="149"/>
      <c r="S222" s="149"/>
      <c r="T222" s="149"/>
      <c r="U222" s="149"/>
      <c r="V222" s="149"/>
      <c r="W222" s="149"/>
      <c r="X222" s="149"/>
      <c r="Y222" s="149"/>
      <c r="Z222" s="149"/>
    </row>
    <row r="223" spans="1:26" ht="13.5" customHeight="1">
      <c r="A223" s="149"/>
      <c r="B223" s="149"/>
      <c r="C223" s="149"/>
      <c r="D223" s="221"/>
      <c r="E223" s="222"/>
      <c r="F223" s="222"/>
      <c r="G223" s="149"/>
      <c r="H223" s="149"/>
      <c r="I223" s="149"/>
      <c r="J223" s="149"/>
      <c r="K223" s="149"/>
      <c r="L223" s="149"/>
      <c r="M223" s="149"/>
      <c r="N223" s="149"/>
      <c r="O223" s="149"/>
      <c r="P223" s="149"/>
      <c r="Q223" s="149"/>
      <c r="R223" s="149"/>
      <c r="S223" s="149"/>
      <c r="T223" s="149"/>
      <c r="U223" s="149"/>
      <c r="V223" s="149"/>
      <c r="W223" s="149"/>
      <c r="X223" s="149"/>
      <c r="Y223" s="149"/>
      <c r="Z223" s="149"/>
    </row>
    <row r="224" spans="1:26" ht="13.5" customHeight="1">
      <c r="A224" s="149"/>
      <c r="B224" s="149"/>
      <c r="C224" s="149"/>
      <c r="D224" s="221"/>
      <c r="E224" s="222"/>
      <c r="F224" s="222"/>
      <c r="G224" s="149"/>
      <c r="H224" s="149"/>
      <c r="I224" s="149"/>
      <c r="J224" s="149"/>
      <c r="K224" s="149"/>
      <c r="L224" s="149"/>
      <c r="M224" s="149"/>
      <c r="N224" s="149"/>
      <c r="O224" s="149"/>
      <c r="P224" s="149"/>
      <c r="Q224" s="149"/>
      <c r="R224" s="149"/>
      <c r="S224" s="149"/>
      <c r="T224" s="149"/>
      <c r="U224" s="149"/>
      <c r="V224" s="149"/>
      <c r="W224" s="149"/>
      <c r="X224" s="149"/>
      <c r="Y224" s="149"/>
      <c r="Z224" s="149"/>
    </row>
    <row r="225" spans="1:26" ht="13.5" customHeight="1">
      <c r="A225" s="149"/>
      <c r="B225" s="149"/>
      <c r="C225" s="149"/>
      <c r="D225" s="221"/>
      <c r="E225" s="222"/>
      <c r="F225" s="222"/>
      <c r="G225" s="149"/>
      <c r="H225" s="149"/>
      <c r="I225" s="149"/>
      <c r="J225" s="149"/>
      <c r="K225" s="149"/>
      <c r="L225" s="149"/>
      <c r="M225" s="149"/>
      <c r="N225" s="149"/>
      <c r="O225" s="149"/>
      <c r="P225" s="149"/>
      <c r="Q225" s="149"/>
      <c r="R225" s="149"/>
      <c r="S225" s="149"/>
      <c r="T225" s="149"/>
      <c r="U225" s="149"/>
      <c r="V225" s="149"/>
      <c r="W225" s="149"/>
      <c r="X225" s="149"/>
      <c r="Y225" s="149"/>
      <c r="Z225" s="149"/>
    </row>
    <row r="226" spans="1:26" ht="13.5" customHeight="1">
      <c r="A226" s="149"/>
      <c r="B226" s="149"/>
      <c r="C226" s="149"/>
      <c r="D226" s="221"/>
      <c r="E226" s="222"/>
      <c r="F226" s="222"/>
      <c r="G226" s="149"/>
      <c r="H226" s="149"/>
      <c r="I226" s="149"/>
      <c r="J226" s="149"/>
      <c r="K226" s="149"/>
      <c r="L226" s="149"/>
      <c r="M226" s="149"/>
      <c r="N226" s="149"/>
      <c r="O226" s="149"/>
      <c r="P226" s="149"/>
      <c r="Q226" s="149"/>
      <c r="R226" s="149"/>
      <c r="S226" s="149"/>
      <c r="T226" s="149"/>
      <c r="U226" s="149"/>
      <c r="V226" s="149"/>
      <c r="W226" s="149"/>
      <c r="X226" s="149"/>
      <c r="Y226" s="149"/>
      <c r="Z226" s="149"/>
    </row>
    <row r="227" spans="1:26" ht="13.5" customHeight="1">
      <c r="A227" s="149"/>
      <c r="B227" s="149"/>
      <c r="C227" s="149"/>
      <c r="D227" s="221"/>
      <c r="E227" s="222"/>
      <c r="F227" s="222"/>
      <c r="G227" s="149"/>
      <c r="H227" s="149"/>
      <c r="I227" s="149"/>
      <c r="J227" s="149"/>
      <c r="K227" s="149"/>
      <c r="L227" s="149"/>
      <c r="M227" s="149"/>
      <c r="N227" s="149"/>
      <c r="O227" s="149"/>
      <c r="P227" s="149"/>
      <c r="Q227" s="149"/>
      <c r="R227" s="149"/>
      <c r="S227" s="149"/>
      <c r="T227" s="149"/>
      <c r="U227" s="149"/>
      <c r="V227" s="149"/>
      <c r="W227" s="149"/>
      <c r="X227" s="149"/>
      <c r="Y227" s="149"/>
      <c r="Z227" s="149"/>
    </row>
    <row r="228" spans="1:26" ht="13.5" customHeight="1">
      <c r="A228" s="149"/>
      <c r="B228" s="149"/>
      <c r="C228" s="149"/>
      <c r="D228" s="221"/>
      <c r="E228" s="222"/>
      <c r="F228" s="222"/>
      <c r="G228" s="149"/>
      <c r="H228" s="149"/>
      <c r="I228" s="149"/>
      <c r="J228" s="149"/>
      <c r="K228" s="149"/>
      <c r="L228" s="149"/>
      <c r="M228" s="149"/>
      <c r="N228" s="149"/>
      <c r="O228" s="149"/>
      <c r="P228" s="149"/>
      <c r="Q228" s="149"/>
      <c r="R228" s="149"/>
      <c r="S228" s="149"/>
      <c r="T228" s="149"/>
      <c r="U228" s="149"/>
      <c r="V228" s="149"/>
      <c r="W228" s="149"/>
      <c r="X228" s="149"/>
      <c r="Y228" s="149"/>
      <c r="Z228" s="149"/>
    </row>
    <row r="229" spans="1:26" ht="13.5" customHeight="1">
      <c r="A229" s="149"/>
      <c r="B229" s="149"/>
      <c r="C229" s="149"/>
      <c r="D229" s="221"/>
      <c r="E229" s="222"/>
      <c r="F229" s="222"/>
      <c r="G229" s="149"/>
      <c r="H229" s="149"/>
      <c r="I229" s="149"/>
      <c r="J229" s="149"/>
      <c r="K229" s="149"/>
      <c r="L229" s="149"/>
      <c r="M229" s="149"/>
      <c r="N229" s="149"/>
      <c r="O229" s="149"/>
      <c r="P229" s="149"/>
      <c r="Q229" s="149"/>
      <c r="R229" s="149"/>
      <c r="S229" s="149"/>
      <c r="T229" s="149"/>
      <c r="U229" s="149"/>
      <c r="V229" s="149"/>
      <c r="W229" s="149"/>
      <c r="X229" s="149"/>
      <c r="Y229" s="149"/>
      <c r="Z229" s="149"/>
    </row>
    <row r="230" spans="1:26" ht="13.5" customHeight="1">
      <c r="A230" s="149"/>
      <c r="B230" s="149"/>
      <c r="C230" s="149"/>
      <c r="D230" s="221"/>
      <c r="E230" s="222"/>
      <c r="F230" s="222"/>
      <c r="G230" s="149"/>
      <c r="H230" s="149"/>
      <c r="I230" s="149"/>
      <c r="J230" s="149"/>
      <c r="K230" s="149"/>
      <c r="L230" s="149"/>
      <c r="M230" s="149"/>
      <c r="N230" s="149"/>
      <c r="O230" s="149"/>
      <c r="P230" s="149"/>
      <c r="Q230" s="149"/>
      <c r="R230" s="149"/>
      <c r="S230" s="149"/>
      <c r="T230" s="149"/>
      <c r="U230" s="149"/>
      <c r="V230" s="149"/>
      <c r="W230" s="149"/>
      <c r="X230" s="149"/>
      <c r="Y230" s="149"/>
      <c r="Z230" s="149"/>
    </row>
    <row r="231" spans="1:26" ht="13.5" customHeight="1">
      <c r="A231" s="149"/>
      <c r="B231" s="149"/>
      <c r="C231" s="149"/>
      <c r="D231" s="221"/>
      <c r="E231" s="222"/>
      <c r="F231" s="222"/>
      <c r="G231" s="149"/>
      <c r="H231" s="149"/>
      <c r="I231" s="149"/>
      <c r="J231" s="149"/>
      <c r="K231" s="149"/>
      <c r="L231" s="149"/>
      <c r="M231" s="149"/>
      <c r="N231" s="149"/>
      <c r="O231" s="149"/>
      <c r="P231" s="149"/>
      <c r="Q231" s="149"/>
      <c r="R231" s="149"/>
      <c r="S231" s="149"/>
      <c r="T231" s="149"/>
      <c r="U231" s="149"/>
      <c r="V231" s="149"/>
      <c r="W231" s="149"/>
      <c r="X231" s="149"/>
      <c r="Y231" s="149"/>
      <c r="Z231" s="149"/>
    </row>
    <row r="232" spans="1:26" ht="13.5" customHeight="1">
      <c r="A232" s="149"/>
      <c r="B232" s="149"/>
      <c r="C232" s="149"/>
      <c r="D232" s="221"/>
      <c r="E232" s="222"/>
      <c r="F232" s="222"/>
      <c r="G232" s="149"/>
      <c r="H232" s="149"/>
      <c r="I232" s="149"/>
      <c r="J232" s="149"/>
      <c r="K232" s="149"/>
      <c r="L232" s="149"/>
      <c r="M232" s="149"/>
      <c r="N232" s="149"/>
      <c r="O232" s="149"/>
      <c r="P232" s="149"/>
      <c r="Q232" s="149"/>
      <c r="R232" s="149"/>
      <c r="S232" s="149"/>
      <c r="T232" s="149"/>
      <c r="U232" s="149"/>
      <c r="V232" s="149"/>
      <c r="W232" s="149"/>
      <c r="X232" s="149"/>
      <c r="Y232" s="149"/>
      <c r="Z232" s="149"/>
    </row>
    <row r="233" spans="1:26" ht="13.5" customHeight="1">
      <c r="A233" s="149"/>
      <c r="B233" s="149"/>
      <c r="C233" s="149"/>
      <c r="D233" s="221"/>
      <c r="E233" s="222"/>
      <c r="F233" s="222"/>
      <c r="G233" s="149"/>
      <c r="H233" s="149"/>
      <c r="I233" s="149"/>
      <c r="J233" s="149"/>
      <c r="K233" s="149"/>
      <c r="L233" s="149"/>
      <c r="M233" s="149"/>
      <c r="N233" s="149"/>
      <c r="O233" s="149"/>
      <c r="P233" s="149"/>
      <c r="Q233" s="149"/>
      <c r="R233" s="149"/>
      <c r="S233" s="149"/>
      <c r="T233" s="149"/>
      <c r="U233" s="149"/>
      <c r="V233" s="149"/>
      <c r="W233" s="149"/>
      <c r="X233" s="149"/>
      <c r="Y233" s="149"/>
      <c r="Z233" s="149"/>
    </row>
    <row r="234" spans="1:26" ht="13.5" customHeight="1">
      <c r="A234" s="149"/>
      <c r="B234" s="149"/>
      <c r="C234" s="149"/>
      <c r="D234" s="221"/>
      <c r="E234" s="222"/>
      <c r="F234" s="222"/>
      <c r="G234" s="149"/>
      <c r="H234" s="149"/>
      <c r="I234" s="149"/>
      <c r="J234" s="149"/>
      <c r="K234" s="149"/>
      <c r="L234" s="149"/>
      <c r="M234" s="149"/>
      <c r="N234" s="149"/>
      <c r="O234" s="149"/>
      <c r="P234" s="149"/>
      <c r="Q234" s="149"/>
      <c r="R234" s="149"/>
      <c r="S234" s="149"/>
      <c r="T234" s="149"/>
      <c r="U234" s="149"/>
      <c r="V234" s="149"/>
      <c r="W234" s="149"/>
      <c r="X234" s="149"/>
      <c r="Y234" s="149"/>
      <c r="Z234" s="149"/>
    </row>
    <row r="235" spans="1:26" ht="13.5" customHeight="1">
      <c r="A235" s="149"/>
      <c r="B235" s="149"/>
      <c r="C235" s="149"/>
      <c r="D235" s="221"/>
      <c r="E235" s="222"/>
      <c r="F235" s="222"/>
      <c r="G235" s="149"/>
      <c r="H235" s="149"/>
      <c r="I235" s="149"/>
      <c r="J235" s="149"/>
      <c r="K235" s="149"/>
      <c r="L235" s="149"/>
      <c r="M235" s="149"/>
      <c r="N235" s="149"/>
      <c r="O235" s="149"/>
      <c r="P235" s="149"/>
      <c r="Q235" s="149"/>
      <c r="R235" s="149"/>
      <c r="S235" s="149"/>
      <c r="T235" s="149"/>
      <c r="U235" s="149"/>
      <c r="V235" s="149"/>
      <c r="W235" s="149"/>
      <c r="X235" s="149"/>
      <c r="Y235" s="149"/>
      <c r="Z235" s="149"/>
    </row>
    <row r="236" spans="1:26" ht="13.5" customHeight="1">
      <c r="A236" s="149"/>
      <c r="B236" s="149"/>
      <c r="C236" s="149"/>
      <c r="D236" s="221"/>
      <c r="E236" s="222"/>
      <c r="F236" s="222"/>
      <c r="G236" s="149"/>
      <c r="H236" s="149"/>
      <c r="I236" s="149"/>
      <c r="J236" s="149"/>
      <c r="K236" s="149"/>
      <c r="L236" s="149"/>
      <c r="M236" s="149"/>
      <c r="N236" s="149"/>
      <c r="O236" s="149"/>
      <c r="P236" s="149"/>
      <c r="Q236" s="149"/>
      <c r="R236" s="149"/>
      <c r="S236" s="149"/>
      <c r="T236" s="149"/>
      <c r="U236" s="149"/>
      <c r="V236" s="149"/>
      <c r="W236" s="149"/>
      <c r="X236" s="149"/>
      <c r="Y236" s="149"/>
      <c r="Z236" s="149"/>
    </row>
    <row r="237" spans="1:26" ht="13.5" customHeight="1">
      <c r="A237" s="149"/>
      <c r="B237" s="149"/>
      <c r="C237" s="149"/>
      <c r="D237" s="221"/>
      <c r="E237" s="222"/>
      <c r="F237" s="222"/>
      <c r="G237" s="149"/>
      <c r="H237" s="149"/>
      <c r="I237" s="149"/>
      <c r="J237" s="149"/>
      <c r="K237" s="149"/>
      <c r="L237" s="149"/>
      <c r="M237" s="149"/>
      <c r="N237" s="149"/>
      <c r="O237" s="149"/>
      <c r="P237" s="149"/>
      <c r="Q237" s="149"/>
      <c r="R237" s="149"/>
      <c r="S237" s="149"/>
      <c r="T237" s="149"/>
      <c r="U237" s="149"/>
      <c r="V237" s="149"/>
      <c r="W237" s="149"/>
      <c r="X237" s="149"/>
      <c r="Y237" s="149"/>
      <c r="Z237" s="149"/>
    </row>
    <row r="238" spans="1:26" ht="13.5" customHeight="1">
      <c r="A238" s="149"/>
      <c r="B238" s="149"/>
      <c r="C238" s="149"/>
      <c r="D238" s="221"/>
      <c r="E238" s="222"/>
      <c r="F238" s="222"/>
      <c r="G238" s="149"/>
      <c r="H238" s="149"/>
      <c r="I238" s="149"/>
      <c r="J238" s="149"/>
      <c r="K238" s="149"/>
      <c r="L238" s="149"/>
      <c r="M238" s="149"/>
      <c r="N238" s="149"/>
      <c r="O238" s="149"/>
      <c r="P238" s="149"/>
      <c r="Q238" s="149"/>
      <c r="R238" s="149"/>
      <c r="S238" s="149"/>
      <c r="T238" s="149"/>
      <c r="U238" s="149"/>
      <c r="V238" s="149"/>
      <c r="W238" s="149"/>
      <c r="X238" s="149"/>
      <c r="Y238" s="149"/>
      <c r="Z238" s="149"/>
    </row>
    <row r="239" spans="1:26" ht="13.5" customHeight="1">
      <c r="A239" s="149"/>
      <c r="B239" s="149"/>
      <c r="C239" s="149"/>
      <c r="D239" s="221"/>
      <c r="E239" s="222"/>
      <c r="F239" s="222"/>
      <c r="G239" s="149"/>
      <c r="H239" s="149"/>
      <c r="I239" s="149"/>
      <c r="J239" s="149"/>
      <c r="K239" s="149"/>
      <c r="L239" s="149"/>
      <c r="M239" s="149"/>
      <c r="N239" s="149"/>
      <c r="O239" s="149"/>
      <c r="P239" s="149"/>
      <c r="Q239" s="149"/>
      <c r="R239" s="149"/>
      <c r="S239" s="149"/>
      <c r="T239" s="149"/>
      <c r="U239" s="149"/>
      <c r="V239" s="149"/>
      <c r="W239" s="149"/>
      <c r="X239" s="149"/>
      <c r="Y239" s="149"/>
      <c r="Z239" s="149"/>
    </row>
    <row r="240" spans="1:26" ht="13.5" customHeight="1">
      <c r="A240" s="149"/>
      <c r="B240" s="149"/>
      <c r="C240" s="149"/>
      <c r="D240" s="221"/>
      <c r="E240" s="222"/>
      <c r="F240" s="222"/>
      <c r="G240" s="149"/>
      <c r="H240" s="149"/>
      <c r="I240" s="149"/>
      <c r="J240" s="149"/>
      <c r="K240" s="149"/>
      <c r="L240" s="149"/>
      <c r="M240" s="149"/>
      <c r="N240" s="149"/>
      <c r="O240" s="149"/>
      <c r="P240" s="149"/>
      <c r="Q240" s="149"/>
      <c r="R240" s="149"/>
      <c r="S240" s="149"/>
      <c r="T240" s="149"/>
      <c r="U240" s="149"/>
      <c r="V240" s="149"/>
      <c r="W240" s="149"/>
      <c r="X240" s="149"/>
      <c r="Y240" s="149"/>
      <c r="Z240" s="149"/>
    </row>
    <row r="241" spans="1:26" ht="13.5" customHeight="1">
      <c r="A241" s="149"/>
      <c r="B241" s="149"/>
      <c r="C241" s="149"/>
      <c r="D241" s="221"/>
      <c r="E241" s="222"/>
      <c r="F241" s="222"/>
      <c r="G241" s="149"/>
      <c r="H241" s="149"/>
      <c r="I241" s="149"/>
      <c r="J241" s="149"/>
      <c r="K241" s="149"/>
      <c r="L241" s="149"/>
      <c r="M241" s="149"/>
      <c r="N241" s="149"/>
      <c r="O241" s="149"/>
      <c r="P241" s="149"/>
      <c r="Q241" s="149"/>
      <c r="R241" s="149"/>
      <c r="S241" s="149"/>
      <c r="T241" s="149"/>
      <c r="U241" s="149"/>
      <c r="V241" s="149"/>
      <c r="W241" s="149"/>
      <c r="X241" s="149"/>
      <c r="Y241" s="149"/>
      <c r="Z241" s="149"/>
    </row>
    <row r="242" spans="1:26" ht="13.5" customHeight="1">
      <c r="A242" s="149"/>
      <c r="B242" s="149"/>
      <c r="C242" s="149"/>
      <c r="D242" s="221"/>
      <c r="E242" s="222"/>
      <c r="F242" s="222"/>
      <c r="G242" s="149"/>
      <c r="H242" s="149"/>
      <c r="I242" s="149"/>
      <c r="J242" s="149"/>
      <c r="K242" s="149"/>
      <c r="L242" s="149"/>
      <c r="M242" s="149"/>
      <c r="N242" s="149"/>
      <c r="O242" s="149"/>
      <c r="P242" s="149"/>
      <c r="Q242" s="149"/>
      <c r="R242" s="149"/>
      <c r="S242" s="149"/>
      <c r="T242" s="149"/>
      <c r="U242" s="149"/>
      <c r="V242" s="149"/>
      <c r="W242" s="149"/>
      <c r="X242" s="149"/>
      <c r="Y242" s="149"/>
      <c r="Z242" s="149"/>
    </row>
    <row r="243" spans="1:26" ht="13.5" customHeight="1">
      <c r="A243" s="149"/>
      <c r="B243" s="149"/>
      <c r="C243" s="149"/>
      <c r="D243" s="221"/>
      <c r="E243" s="222"/>
      <c r="F243" s="222"/>
      <c r="G243" s="149"/>
      <c r="H243" s="149"/>
      <c r="I243" s="149"/>
      <c r="J243" s="149"/>
      <c r="K243" s="149"/>
      <c r="L243" s="149"/>
      <c r="M243" s="149"/>
      <c r="N243" s="149"/>
      <c r="O243" s="149"/>
      <c r="P243" s="149"/>
      <c r="Q243" s="149"/>
      <c r="R243" s="149"/>
      <c r="S243" s="149"/>
      <c r="T243" s="149"/>
      <c r="U243" s="149"/>
      <c r="V243" s="149"/>
      <c r="W243" s="149"/>
      <c r="X243" s="149"/>
      <c r="Y243" s="149"/>
      <c r="Z243" s="149"/>
    </row>
    <row r="244" spans="1:26" ht="13.5" customHeight="1">
      <c r="A244" s="149"/>
      <c r="B244" s="149"/>
      <c r="C244" s="149"/>
      <c r="D244" s="221"/>
      <c r="E244" s="222"/>
      <c r="F244" s="222"/>
      <c r="G244" s="149"/>
      <c r="H244" s="149"/>
      <c r="I244" s="149"/>
      <c r="J244" s="149"/>
      <c r="K244" s="149"/>
      <c r="L244" s="149"/>
      <c r="M244" s="149"/>
      <c r="N244" s="149"/>
      <c r="O244" s="149"/>
      <c r="P244" s="149"/>
      <c r="Q244" s="149"/>
      <c r="R244" s="149"/>
      <c r="S244" s="149"/>
      <c r="T244" s="149"/>
      <c r="U244" s="149"/>
      <c r="V244" s="149"/>
      <c r="W244" s="149"/>
      <c r="X244" s="149"/>
      <c r="Y244" s="149"/>
      <c r="Z244" s="149"/>
    </row>
    <row r="245" spans="1:26" ht="13.5" customHeight="1">
      <c r="A245" s="149"/>
      <c r="B245" s="149"/>
      <c r="C245" s="149"/>
      <c r="D245" s="221"/>
      <c r="E245" s="222"/>
      <c r="F245" s="222"/>
      <c r="G245" s="149"/>
      <c r="H245" s="149"/>
      <c r="I245" s="149"/>
      <c r="J245" s="149"/>
      <c r="K245" s="149"/>
      <c r="L245" s="149"/>
      <c r="M245" s="149"/>
      <c r="N245" s="149"/>
      <c r="O245" s="149"/>
      <c r="P245" s="149"/>
      <c r="Q245" s="149"/>
      <c r="R245" s="149"/>
      <c r="S245" s="149"/>
      <c r="T245" s="149"/>
      <c r="U245" s="149"/>
      <c r="V245" s="149"/>
      <c r="W245" s="149"/>
      <c r="X245" s="149"/>
      <c r="Y245" s="149"/>
      <c r="Z245" s="149"/>
    </row>
    <row r="246" spans="1:26" ht="13.5" customHeight="1">
      <c r="A246" s="149"/>
      <c r="B246" s="149"/>
      <c r="C246" s="149"/>
      <c r="D246" s="221"/>
      <c r="E246" s="222"/>
      <c r="F246" s="222"/>
      <c r="G246" s="149"/>
      <c r="H246" s="149"/>
      <c r="I246" s="149"/>
      <c r="J246" s="149"/>
      <c r="K246" s="149"/>
      <c r="L246" s="149"/>
      <c r="M246" s="149"/>
      <c r="N246" s="149"/>
      <c r="O246" s="149"/>
      <c r="P246" s="149"/>
      <c r="Q246" s="149"/>
      <c r="R246" s="149"/>
      <c r="S246" s="149"/>
      <c r="T246" s="149"/>
      <c r="U246" s="149"/>
      <c r="V246" s="149"/>
      <c r="W246" s="149"/>
      <c r="X246" s="149"/>
      <c r="Y246" s="149"/>
      <c r="Z246" s="149"/>
    </row>
    <row r="247" spans="1:26" ht="13.5" customHeight="1">
      <c r="A247" s="149"/>
      <c r="B247" s="149"/>
      <c r="C247" s="149"/>
      <c r="D247" s="221"/>
      <c r="E247" s="222"/>
      <c r="F247" s="222"/>
      <c r="G247" s="149"/>
      <c r="H247" s="149"/>
      <c r="I247" s="149"/>
      <c r="J247" s="149"/>
      <c r="K247" s="149"/>
      <c r="L247" s="149"/>
      <c r="M247" s="149"/>
      <c r="N247" s="149"/>
      <c r="O247" s="149"/>
      <c r="P247" s="149"/>
      <c r="Q247" s="149"/>
      <c r="R247" s="149"/>
      <c r="S247" s="149"/>
      <c r="T247" s="149"/>
      <c r="U247" s="149"/>
      <c r="V247" s="149"/>
      <c r="W247" s="149"/>
      <c r="X247" s="149"/>
      <c r="Y247" s="149"/>
      <c r="Z247" s="149"/>
    </row>
    <row r="248" spans="1:26" ht="13.5" customHeight="1">
      <c r="A248" s="149"/>
      <c r="B248" s="149"/>
      <c r="C248" s="149"/>
      <c r="D248" s="221"/>
      <c r="E248" s="222"/>
      <c r="F248" s="222"/>
      <c r="G248" s="149"/>
      <c r="H248" s="149"/>
      <c r="I248" s="149"/>
      <c r="J248" s="149"/>
      <c r="K248" s="149"/>
      <c r="L248" s="149"/>
      <c r="M248" s="149"/>
      <c r="N248" s="149"/>
      <c r="O248" s="149"/>
      <c r="P248" s="149"/>
      <c r="Q248" s="149"/>
      <c r="R248" s="149"/>
      <c r="S248" s="149"/>
      <c r="T248" s="149"/>
      <c r="U248" s="149"/>
      <c r="V248" s="149"/>
      <c r="W248" s="149"/>
      <c r="X248" s="149"/>
      <c r="Y248" s="149"/>
      <c r="Z248" s="149"/>
    </row>
    <row r="249" spans="1:26" ht="13.5" customHeight="1">
      <c r="A249" s="149"/>
      <c r="B249" s="149"/>
      <c r="C249" s="149"/>
      <c r="D249" s="221"/>
      <c r="E249" s="222"/>
      <c r="F249" s="222"/>
      <c r="G249" s="149"/>
      <c r="H249" s="149"/>
      <c r="I249" s="149"/>
      <c r="J249" s="149"/>
      <c r="K249" s="149"/>
      <c r="L249" s="149"/>
      <c r="M249" s="149"/>
      <c r="N249" s="149"/>
      <c r="O249" s="149"/>
      <c r="P249" s="149"/>
      <c r="Q249" s="149"/>
      <c r="R249" s="149"/>
      <c r="S249" s="149"/>
      <c r="T249" s="149"/>
      <c r="U249" s="149"/>
      <c r="V249" s="149"/>
      <c r="W249" s="149"/>
      <c r="X249" s="149"/>
      <c r="Y249" s="149"/>
      <c r="Z249" s="149"/>
    </row>
    <row r="250" spans="1:26" ht="13.5" customHeight="1">
      <c r="A250" s="149"/>
      <c r="B250" s="149"/>
      <c r="C250" s="149"/>
      <c r="D250" s="221"/>
      <c r="E250" s="222"/>
      <c r="F250" s="222"/>
      <c r="G250" s="149"/>
      <c r="H250" s="149"/>
      <c r="I250" s="149"/>
      <c r="J250" s="149"/>
      <c r="K250" s="149"/>
      <c r="L250" s="149"/>
      <c r="M250" s="149"/>
      <c r="N250" s="149"/>
      <c r="O250" s="149"/>
      <c r="P250" s="149"/>
      <c r="Q250" s="149"/>
      <c r="R250" s="149"/>
      <c r="S250" s="149"/>
      <c r="T250" s="149"/>
      <c r="U250" s="149"/>
      <c r="V250" s="149"/>
      <c r="W250" s="149"/>
      <c r="X250" s="149"/>
      <c r="Y250" s="149"/>
      <c r="Z250" s="149"/>
    </row>
    <row r="251" spans="1:26" ht="13.5" customHeight="1">
      <c r="A251" s="149"/>
      <c r="B251" s="149"/>
      <c r="C251" s="149"/>
      <c r="D251" s="221"/>
      <c r="E251" s="222"/>
      <c r="F251" s="222"/>
      <c r="G251" s="149"/>
      <c r="H251" s="149"/>
      <c r="I251" s="149"/>
      <c r="J251" s="149"/>
      <c r="K251" s="149"/>
      <c r="L251" s="149"/>
      <c r="M251" s="149"/>
      <c r="N251" s="149"/>
      <c r="O251" s="149"/>
      <c r="P251" s="149"/>
      <c r="Q251" s="149"/>
      <c r="R251" s="149"/>
      <c r="S251" s="149"/>
      <c r="T251" s="149"/>
      <c r="U251" s="149"/>
      <c r="V251" s="149"/>
      <c r="W251" s="149"/>
      <c r="X251" s="149"/>
      <c r="Y251" s="149"/>
      <c r="Z251" s="149"/>
    </row>
    <row r="252" spans="1:26" ht="13.5" customHeight="1">
      <c r="A252" s="149"/>
      <c r="B252" s="149"/>
      <c r="C252" s="149"/>
      <c r="D252" s="221"/>
      <c r="E252" s="222"/>
      <c r="F252" s="222"/>
      <c r="G252" s="149"/>
      <c r="H252" s="149"/>
      <c r="I252" s="149"/>
      <c r="J252" s="149"/>
      <c r="K252" s="149"/>
      <c r="L252" s="149"/>
      <c r="M252" s="149"/>
      <c r="N252" s="149"/>
      <c r="O252" s="149"/>
      <c r="P252" s="149"/>
      <c r="Q252" s="149"/>
      <c r="R252" s="149"/>
      <c r="S252" s="149"/>
      <c r="T252" s="149"/>
      <c r="U252" s="149"/>
      <c r="V252" s="149"/>
      <c r="W252" s="149"/>
      <c r="X252" s="149"/>
      <c r="Y252" s="149"/>
      <c r="Z252" s="149"/>
    </row>
    <row r="253" spans="1:26" ht="13.5" customHeight="1">
      <c r="A253" s="149"/>
      <c r="B253" s="149"/>
      <c r="C253" s="149"/>
      <c r="D253" s="221"/>
      <c r="E253" s="222"/>
      <c r="F253" s="222"/>
      <c r="G253" s="149"/>
      <c r="H253" s="149"/>
      <c r="I253" s="149"/>
      <c r="J253" s="149"/>
      <c r="K253" s="149"/>
      <c r="L253" s="149"/>
      <c r="M253" s="149"/>
      <c r="N253" s="149"/>
      <c r="O253" s="149"/>
      <c r="P253" s="149"/>
      <c r="Q253" s="149"/>
      <c r="R253" s="149"/>
      <c r="S253" s="149"/>
      <c r="T253" s="149"/>
      <c r="U253" s="149"/>
      <c r="V253" s="149"/>
      <c r="W253" s="149"/>
      <c r="X253" s="149"/>
      <c r="Y253" s="149"/>
      <c r="Z253" s="149"/>
    </row>
    <row r="254" spans="1:26" ht="13.5" customHeight="1">
      <c r="A254" s="149"/>
      <c r="B254" s="149"/>
      <c r="C254" s="149"/>
      <c r="D254" s="221"/>
      <c r="E254" s="222"/>
      <c r="F254" s="222"/>
      <c r="G254" s="149"/>
      <c r="H254" s="149"/>
      <c r="I254" s="149"/>
      <c r="J254" s="149"/>
      <c r="K254" s="149"/>
      <c r="L254" s="149"/>
      <c r="M254" s="149"/>
      <c r="N254" s="149"/>
      <c r="O254" s="149"/>
      <c r="P254" s="149"/>
      <c r="Q254" s="149"/>
      <c r="R254" s="149"/>
      <c r="S254" s="149"/>
      <c r="T254" s="149"/>
      <c r="U254" s="149"/>
      <c r="V254" s="149"/>
      <c r="W254" s="149"/>
      <c r="X254" s="149"/>
      <c r="Y254" s="149"/>
      <c r="Z254" s="149"/>
    </row>
    <row r="255" spans="1:26" ht="13.5" customHeight="1">
      <c r="A255" s="149"/>
      <c r="B255" s="149"/>
      <c r="C255" s="149"/>
      <c r="D255" s="221"/>
      <c r="E255" s="222"/>
      <c r="F255" s="222"/>
      <c r="G255" s="149"/>
      <c r="H255" s="149"/>
      <c r="I255" s="149"/>
      <c r="J255" s="149"/>
      <c r="K255" s="149"/>
      <c r="L255" s="149"/>
      <c r="M255" s="149"/>
      <c r="N255" s="149"/>
      <c r="O255" s="149"/>
      <c r="P255" s="149"/>
      <c r="Q255" s="149"/>
      <c r="R255" s="149"/>
      <c r="S255" s="149"/>
      <c r="T255" s="149"/>
      <c r="U255" s="149"/>
      <c r="V255" s="149"/>
      <c r="W255" s="149"/>
      <c r="X255" s="149"/>
      <c r="Y255" s="149"/>
      <c r="Z255" s="149"/>
    </row>
    <row r="256" spans="1:26" ht="13.5" customHeight="1">
      <c r="A256" s="149"/>
      <c r="B256" s="149"/>
      <c r="C256" s="149"/>
      <c r="D256" s="221"/>
      <c r="E256" s="222"/>
      <c r="F256" s="222"/>
      <c r="G256" s="149"/>
      <c r="H256" s="149"/>
      <c r="I256" s="149"/>
      <c r="J256" s="149"/>
      <c r="K256" s="149"/>
      <c r="L256" s="149"/>
      <c r="M256" s="149"/>
      <c r="N256" s="149"/>
      <c r="O256" s="149"/>
      <c r="P256" s="149"/>
      <c r="Q256" s="149"/>
      <c r="R256" s="149"/>
      <c r="S256" s="149"/>
      <c r="T256" s="149"/>
      <c r="U256" s="149"/>
      <c r="V256" s="149"/>
      <c r="W256" s="149"/>
      <c r="X256" s="149"/>
      <c r="Y256" s="149"/>
      <c r="Z256" s="149"/>
    </row>
    <row r="257" spans="1:26" ht="13.5" customHeight="1">
      <c r="A257" s="149"/>
      <c r="B257" s="149"/>
      <c r="C257" s="149"/>
      <c r="D257" s="221"/>
      <c r="E257" s="222"/>
      <c r="F257" s="222"/>
      <c r="G257" s="149"/>
      <c r="H257" s="149"/>
      <c r="I257" s="149"/>
      <c r="J257" s="149"/>
      <c r="K257" s="149"/>
      <c r="L257" s="149"/>
      <c r="M257" s="149"/>
      <c r="N257" s="149"/>
      <c r="O257" s="149"/>
      <c r="P257" s="149"/>
      <c r="Q257" s="149"/>
      <c r="R257" s="149"/>
      <c r="S257" s="149"/>
      <c r="T257" s="149"/>
      <c r="U257" s="149"/>
      <c r="V257" s="149"/>
      <c r="W257" s="149"/>
      <c r="X257" s="149"/>
      <c r="Y257" s="149"/>
      <c r="Z257" s="149"/>
    </row>
    <row r="258" spans="1:26" ht="13.5" customHeight="1">
      <c r="A258" s="149"/>
      <c r="B258" s="149"/>
      <c r="C258" s="149"/>
      <c r="D258" s="221"/>
      <c r="E258" s="222"/>
      <c r="F258" s="222"/>
      <c r="G258" s="149"/>
      <c r="H258" s="149"/>
      <c r="I258" s="149"/>
      <c r="J258" s="149"/>
      <c r="K258" s="149"/>
      <c r="L258" s="149"/>
      <c r="M258" s="149"/>
      <c r="N258" s="149"/>
      <c r="O258" s="149"/>
      <c r="P258" s="149"/>
      <c r="Q258" s="149"/>
      <c r="R258" s="149"/>
      <c r="S258" s="149"/>
      <c r="T258" s="149"/>
      <c r="U258" s="149"/>
      <c r="V258" s="149"/>
      <c r="W258" s="149"/>
      <c r="X258" s="149"/>
      <c r="Y258" s="149"/>
      <c r="Z258" s="149"/>
    </row>
    <row r="259" spans="1:26" ht="13.5" customHeight="1">
      <c r="A259" s="149"/>
      <c r="B259" s="149"/>
      <c r="C259" s="149"/>
      <c r="D259" s="221"/>
      <c r="E259" s="222"/>
      <c r="F259" s="222"/>
      <c r="G259" s="149"/>
      <c r="H259" s="149"/>
      <c r="I259" s="149"/>
      <c r="J259" s="149"/>
      <c r="K259" s="149"/>
      <c r="L259" s="149"/>
      <c r="M259" s="149"/>
      <c r="N259" s="149"/>
      <c r="O259" s="149"/>
      <c r="P259" s="149"/>
      <c r="Q259" s="149"/>
      <c r="R259" s="149"/>
      <c r="S259" s="149"/>
      <c r="T259" s="149"/>
      <c r="U259" s="149"/>
      <c r="V259" s="149"/>
      <c r="W259" s="149"/>
      <c r="X259" s="149"/>
      <c r="Y259" s="149"/>
      <c r="Z259" s="149"/>
    </row>
    <row r="260" spans="1:26" ht="13.5" customHeight="1">
      <c r="A260" s="149"/>
      <c r="B260" s="149"/>
      <c r="C260" s="149"/>
      <c r="D260" s="221"/>
      <c r="E260" s="222"/>
      <c r="F260" s="222"/>
      <c r="G260" s="149"/>
      <c r="H260" s="149"/>
      <c r="I260" s="149"/>
      <c r="J260" s="149"/>
      <c r="K260" s="149"/>
      <c r="L260" s="149"/>
      <c r="M260" s="149"/>
      <c r="N260" s="149"/>
      <c r="O260" s="149"/>
      <c r="P260" s="149"/>
      <c r="Q260" s="149"/>
      <c r="R260" s="149"/>
      <c r="S260" s="149"/>
      <c r="T260" s="149"/>
      <c r="U260" s="149"/>
      <c r="V260" s="149"/>
      <c r="W260" s="149"/>
      <c r="X260" s="149"/>
      <c r="Y260" s="149"/>
      <c r="Z260" s="149"/>
    </row>
    <row r="261" spans="1:26" ht="13.5" customHeight="1">
      <c r="A261" s="149"/>
      <c r="B261" s="149"/>
      <c r="C261" s="149"/>
      <c r="D261" s="221"/>
      <c r="E261" s="222"/>
      <c r="F261" s="222"/>
      <c r="G261" s="149"/>
      <c r="H261" s="149"/>
      <c r="I261" s="149"/>
      <c r="J261" s="149"/>
      <c r="K261" s="149"/>
      <c r="L261" s="149"/>
      <c r="M261" s="149"/>
      <c r="N261" s="149"/>
      <c r="O261" s="149"/>
      <c r="P261" s="149"/>
      <c r="Q261" s="149"/>
      <c r="R261" s="149"/>
      <c r="S261" s="149"/>
      <c r="T261" s="149"/>
      <c r="U261" s="149"/>
      <c r="V261" s="149"/>
      <c r="W261" s="149"/>
      <c r="X261" s="149"/>
      <c r="Y261" s="149"/>
      <c r="Z261" s="149"/>
    </row>
    <row r="262" spans="1:26" ht="13.5" customHeight="1">
      <c r="A262" s="149"/>
      <c r="B262" s="149"/>
      <c r="C262" s="149"/>
      <c r="D262" s="221"/>
      <c r="E262" s="222"/>
      <c r="F262" s="222"/>
      <c r="G262" s="149"/>
      <c r="H262" s="149"/>
      <c r="I262" s="149"/>
      <c r="J262" s="149"/>
      <c r="K262" s="149"/>
      <c r="L262" s="149"/>
      <c r="M262" s="149"/>
      <c r="N262" s="149"/>
      <c r="O262" s="149"/>
      <c r="P262" s="149"/>
      <c r="Q262" s="149"/>
      <c r="R262" s="149"/>
      <c r="S262" s="149"/>
      <c r="T262" s="149"/>
      <c r="U262" s="149"/>
      <c r="V262" s="149"/>
      <c r="W262" s="149"/>
      <c r="X262" s="149"/>
      <c r="Y262" s="149"/>
      <c r="Z262" s="149"/>
    </row>
    <row r="263" spans="1:26" ht="13.5" customHeight="1">
      <c r="A263" s="149"/>
      <c r="B263" s="149"/>
      <c r="C263" s="149"/>
      <c r="D263" s="221"/>
      <c r="E263" s="222"/>
      <c r="F263" s="222"/>
      <c r="G263" s="149"/>
      <c r="H263" s="149"/>
      <c r="I263" s="149"/>
      <c r="J263" s="149"/>
      <c r="K263" s="149"/>
      <c r="L263" s="149"/>
      <c r="M263" s="149"/>
      <c r="N263" s="149"/>
      <c r="O263" s="149"/>
      <c r="P263" s="149"/>
      <c r="Q263" s="149"/>
      <c r="R263" s="149"/>
      <c r="S263" s="149"/>
      <c r="T263" s="149"/>
      <c r="U263" s="149"/>
      <c r="V263" s="149"/>
      <c r="W263" s="149"/>
      <c r="X263" s="149"/>
      <c r="Y263" s="149"/>
      <c r="Z263" s="149"/>
    </row>
    <row r="264" spans="1:26" ht="13.5" customHeight="1">
      <c r="A264" s="149"/>
      <c r="B264" s="149"/>
      <c r="C264" s="149"/>
      <c r="D264" s="221"/>
      <c r="E264" s="222"/>
      <c r="F264" s="222"/>
      <c r="G264" s="149"/>
      <c r="H264" s="149"/>
      <c r="I264" s="149"/>
      <c r="J264" s="149"/>
      <c r="K264" s="149"/>
      <c r="L264" s="149"/>
      <c r="M264" s="149"/>
      <c r="N264" s="149"/>
      <c r="O264" s="149"/>
      <c r="P264" s="149"/>
      <c r="Q264" s="149"/>
      <c r="R264" s="149"/>
      <c r="S264" s="149"/>
      <c r="T264" s="149"/>
      <c r="U264" s="149"/>
      <c r="V264" s="149"/>
      <c r="W264" s="149"/>
      <c r="X264" s="149"/>
      <c r="Y264" s="149"/>
      <c r="Z264" s="149"/>
    </row>
    <row r="265" spans="1:26" ht="13.5" customHeight="1">
      <c r="A265" s="149"/>
      <c r="B265" s="149"/>
      <c r="C265" s="149"/>
      <c r="D265" s="221"/>
      <c r="E265" s="222"/>
      <c r="F265" s="222"/>
      <c r="G265" s="149"/>
      <c r="H265" s="149"/>
      <c r="I265" s="149"/>
      <c r="J265" s="149"/>
      <c r="K265" s="149"/>
      <c r="L265" s="149"/>
      <c r="M265" s="149"/>
      <c r="N265" s="149"/>
      <c r="O265" s="149"/>
      <c r="P265" s="149"/>
      <c r="Q265" s="149"/>
      <c r="R265" s="149"/>
      <c r="S265" s="149"/>
      <c r="T265" s="149"/>
      <c r="U265" s="149"/>
      <c r="V265" s="149"/>
      <c r="W265" s="149"/>
      <c r="X265" s="149"/>
      <c r="Y265" s="149"/>
      <c r="Z265" s="149"/>
    </row>
    <row r="266" spans="1:26" ht="13.5" customHeight="1">
      <c r="A266" s="149"/>
      <c r="B266" s="149"/>
      <c r="C266" s="149"/>
      <c r="D266" s="221"/>
      <c r="E266" s="222"/>
      <c r="F266" s="222"/>
      <c r="G266" s="149"/>
      <c r="H266" s="149"/>
      <c r="I266" s="149"/>
      <c r="J266" s="149"/>
      <c r="K266" s="149"/>
      <c r="L266" s="149"/>
      <c r="M266" s="149"/>
      <c r="N266" s="149"/>
      <c r="O266" s="149"/>
      <c r="P266" s="149"/>
      <c r="Q266" s="149"/>
      <c r="R266" s="149"/>
      <c r="S266" s="149"/>
      <c r="T266" s="149"/>
      <c r="U266" s="149"/>
      <c r="V266" s="149"/>
      <c r="W266" s="149"/>
      <c r="X266" s="149"/>
      <c r="Y266" s="149"/>
      <c r="Z266" s="149"/>
    </row>
    <row r="267" spans="1:26" ht="13.5" customHeight="1">
      <c r="A267" s="149"/>
      <c r="B267" s="149"/>
      <c r="C267" s="149"/>
      <c r="D267" s="221"/>
      <c r="E267" s="222"/>
      <c r="F267" s="222"/>
      <c r="G267" s="149"/>
      <c r="H267" s="149"/>
      <c r="I267" s="149"/>
      <c r="J267" s="149"/>
      <c r="K267" s="149"/>
      <c r="L267" s="149"/>
      <c r="M267" s="149"/>
      <c r="N267" s="149"/>
      <c r="O267" s="149"/>
      <c r="P267" s="149"/>
      <c r="Q267" s="149"/>
      <c r="R267" s="149"/>
      <c r="S267" s="149"/>
      <c r="T267" s="149"/>
      <c r="U267" s="149"/>
      <c r="V267" s="149"/>
      <c r="W267" s="149"/>
      <c r="X267" s="149"/>
      <c r="Y267" s="149"/>
      <c r="Z267" s="149"/>
    </row>
    <row r="268" spans="1:26" ht="13.5" customHeight="1">
      <c r="A268" s="149"/>
      <c r="B268" s="149"/>
      <c r="C268" s="149"/>
      <c r="D268" s="221"/>
      <c r="E268" s="222"/>
      <c r="F268" s="222"/>
      <c r="G268" s="149"/>
      <c r="H268" s="149"/>
      <c r="I268" s="149"/>
      <c r="J268" s="149"/>
      <c r="K268" s="149"/>
      <c r="L268" s="149"/>
      <c r="M268" s="149"/>
      <c r="N268" s="149"/>
      <c r="O268" s="149"/>
      <c r="P268" s="149"/>
      <c r="Q268" s="149"/>
      <c r="R268" s="149"/>
      <c r="S268" s="149"/>
      <c r="T268" s="149"/>
      <c r="U268" s="149"/>
      <c r="V268" s="149"/>
      <c r="W268" s="149"/>
      <c r="X268" s="149"/>
      <c r="Y268" s="149"/>
      <c r="Z268" s="149"/>
    </row>
    <row r="269" spans="1:26" ht="13.5" customHeight="1">
      <c r="A269" s="149"/>
      <c r="B269" s="149"/>
      <c r="C269" s="149"/>
      <c r="D269" s="221"/>
      <c r="E269" s="222"/>
      <c r="F269" s="222"/>
      <c r="G269" s="149"/>
      <c r="H269" s="149"/>
      <c r="I269" s="149"/>
      <c r="J269" s="149"/>
      <c r="K269" s="149"/>
      <c r="L269" s="149"/>
      <c r="M269" s="149"/>
      <c r="N269" s="149"/>
      <c r="O269" s="149"/>
      <c r="P269" s="149"/>
      <c r="Q269" s="149"/>
      <c r="R269" s="149"/>
      <c r="S269" s="149"/>
      <c r="T269" s="149"/>
      <c r="U269" s="149"/>
      <c r="V269" s="149"/>
      <c r="W269" s="149"/>
      <c r="X269" s="149"/>
      <c r="Y269" s="149"/>
      <c r="Z269" s="149"/>
    </row>
    <row r="270" spans="1:26" ht="13.5" customHeight="1">
      <c r="A270" s="149"/>
      <c r="B270" s="149"/>
      <c r="C270" s="149"/>
      <c r="D270" s="221"/>
      <c r="E270" s="222"/>
      <c r="F270" s="222"/>
      <c r="G270" s="149"/>
      <c r="H270" s="149"/>
      <c r="I270" s="149"/>
      <c r="J270" s="149"/>
      <c r="K270" s="149"/>
      <c r="L270" s="149"/>
      <c r="M270" s="149"/>
      <c r="N270" s="149"/>
      <c r="O270" s="149"/>
      <c r="P270" s="149"/>
      <c r="Q270" s="149"/>
      <c r="R270" s="149"/>
      <c r="S270" s="149"/>
      <c r="T270" s="149"/>
      <c r="U270" s="149"/>
      <c r="V270" s="149"/>
      <c r="W270" s="149"/>
      <c r="X270" s="149"/>
      <c r="Y270" s="149"/>
      <c r="Z270" s="149"/>
    </row>
    <row r="271" spans="1:26" ht="13.5" customHeight="1">
      <c r="A271" s="149"/>
      <c r="B271" s="149"/>
      <c r="C271" s="149"/>
      <c r="D271" s="221"/>
      <c r="E271" s="222"/>
      <c r="F271" s="222"/>
      <c r="G271" s="149"/>
      <c r="H271" s="149"/>
      <c r="I271" s="149"/>
      <c r="J271" s="149"/>
      <c r="K271" s="149"/>
      <c r="L271" s="149"/>
      <c r="M271" s="149"/>
      <c r="N271" s="149"/>
      <c r="O271" s="149"/>
      <c r="P271" s="149"/>
      <c r="Q271" s="149"/>
      <c r="R271" s="149"/>
      <c r="S271" s="149"/>
      <c r="T271" s="149"/>
      <c r="U271" s="149"/>
      <c r="V271" s="149"/>
      <c r="W271" s="149"/>
      <c r="X271" s="149"/>
      <c r="Y271" s="149"/>
      <c r="Z271" s="149"/>
    </row>
    <row r="272" spans="1:26" ht="13.5" customHeight="1">
      <c r="A272" s="149"/>
      <c r="B272" s="149"/>
      <c r="C272" s="149"/>
      <c r="D272" s="221"/>
      <c r="E272" s="222"/>
      <c r="F272" s="222"/>
      <c r="G272" s="149"/>
      <c r="H272" s="149"/>
      <c r="I272" s="149"/>
      <c r="J272" s="149"/>
      <c r="K272" s="149"/>
      <c r="L272" s="149"/>
      <c r="M272" s="149"/>
      <c r="N272" s="149"/>
      <c r="O272" s="149"/>
      <c r="P272" s="149"/>
      <c r="Q272" s="149"/>
      <c r="R272" s="149"/>
      <c r="S272" s="149"/>
      <c r="T272" s="149"/>
      <c r="U272" s="149"/>
      <c r="V272" s="149"/>
      <c r="W272" s="149"/>
      <c r="X272" s="149"/>
      <c r="Y272" s="149"/>
      <c r="Z272" s="149"/>
    </row>
    <row r="273" spans="1:26" ht="13.5" customHeight="1">
      <c r="A273" s="149"/>
      <c r="B273" s="149"/>
      <c r="C273" s="149"/>
      <c r="D273" s="221"/>
      <c r="E273" s="222"/>
      <c r="F273" s="222"/>
      <c r="G273" s="149"/>
      <c r="H273" s="149"/>
      <c r="I273" s="149"/>
      <c r="J273" s="149"/>
      <c r="K273" s="149"/>
      <c r="L273" s="149"/>
      <c r="M273" s="149"/>
      <c r="N273" s="149"/>
      <c r="O273" s="149"/>
      <c r="P273" s="149"/>
      <c r="Q273" s="149"/>
      <c r="R273" s="149"/>
      <c r="S273" s="149"/>
      <c r="T273" s="149"/>
      <c r="U273" s="149"/>
      <c r="V273" s="149"/>
      <c r="W273" s="149"/>
      <c r="X273" s="149"/>
      <c r="Y273" s="149"/>
      <c r="Z273" s="149"/>
    </row>
    <row r="274" spans="1:26" ht="13.5" customHeight="1">
      <c r="A274" s="149"/>
      <c r="B274" s="149"/>
      <c r="C274" s="149"/>
      <c r="D274" s="221"/>
      <c r="E274" s="222"/>
      <c r="F274" s="222"/>
      <c r="G274" s="149"/>
      <c r="H274" s="149"/>
      <c r="I274" s="149"/>
      <c r="J274" s="149"/>
      <c r="K274" s="149"/>
      <c r="L274" s="149"/>
      <c r="M274" s="149"/>
      <c r="N274" s="149"/>
      <c r="O274" s="149"/>
      <c r="P274" s="149"/>
      <c r="Q274" s="149"/>
      <c r="R274" s="149"/>
      <c r="S274" s="149"/>
      <c r="T274" s="149"/>
      <c r="U274" s="149"/>
      <c r="V274" s="149"/>
      <c r="W274" s="149"/>
      <c r="X274" s="149"/>
      <c r="Y274" s="149"/>
      <c r="Z274" s="149"/>
    </row>
    <row r="275" spans="1:26" ht="13.5" customHeight="1">
      <c r="A275" s="149"/>
      <c r="B275" s="149"/>
      <c r="C275" s="149"/>
      <c r="D275" s="221"/>
      <c r="E275" s="222"/>
      <c r="F275" s="222"/>
      <c r="G275" s="149"/>
      <c r="H275" s="149"/>
      <c r="I275" s="149"/>
      <c r="J275" s="149"/>
      <c r="K275" s="149"/>
      <c r="L275" s="149"/>
      <c r="M275" s="149"/>
      <c r="N275" s="149"/>
      <c r="O275" s="149"/>
      <c r="P275" s="149"/>
      <c r="Q275" s="149"/>
      <c r="R275" s="149"/>
      <c r="S275" s="149"/>
      <c r="T275" s="149"/>
      <c r="U275" s="149"/>
      <c r="V275" s="149"/>
      <c r="W275" s="149"/>
      <c r="X275" s="149"/>
      <c r="Y275" s="149"/>
      <c r="Z275" s="149"/>
    </row>
    <row r="276" spans="1:26" ht="13.5" customHeight="1">
      <c r="A276" s="149"/>
      <c r="B276" s="149"/>
      <c r="C276" s="149"/>
      <c r="D276" s="221"/>
      <c r="E276" s="222"/>
      <c r="F276" s="222"/>
      <c r="G276" s="149"/>
      <c r="H276" s="149"/>
      <c r="I276" s="149"/>
      <c r="J276" s="149"/>
      <c r="K276" s="149"/>
      <c r="L276" s="149"/>
      <c r="M276" s="149"/>
      <c r="N276" s="149"/>
      <c r="O276" s="149"/>
      <c r="P276" s="149"/>
      <c r="Q276" s="149"/>
      <c r="R276" s="149"/>
      <c r="S276" s="149"/>
      <c r="T276" s="149"/>
      <c r="U276" s="149"/>
      <c r="V276" s="149"/>
      <c r="W276" s="149"/>
      <c r="X276" s="149"/>
      <c r="Y276" s="149"/>
      <c r="Z276" s="149"/>
    </row>
    <row r="277" spans="1:26" ht="13.5" customHeight="1">
      <c r="A277" s="149"/>
      <c r="B277" s="149"/>
      <c r="C277" s="149"/>
      <c r="D277" s="221"/>
      <c r="E277" s="222"/>
      <c r="F277" s="222"/>
      <c r="G277" s="149"/>
      <c r="H277" s="149"/>
      <c r="I277" s="149"/>
      <c r="J277" s="149"/>
      <c r="K277" s="149"/>
      <c r="L277" s="149"/>
      <c r="M277" s="149"/>
      <c r="N277" s="149"/>
      <c r="O277" s="149"/>
      <c r="P277" s="149"/>
      <c r="Q277" s="149"/>
      <c r="R277" s="149"/>
      <c r="S277" s="149"/>
      <c r="T277" s="149"/>
      <c r="U277" s="149"/>
      <c r="V277" s="149"/>
      <c r="W277" s="149"/>
      <c r="X277" s="149"/>
      <c r="Y277" s="149"/>
      <c r="Z277" s="149"/>
    </row>
    <row r="278" spans="1:26" ht="13.5" customHeight="1">
      <c r="A278" s="149"/>
      <c r="B278" s="149"/>
      <c r="C278" s="149"/>
      <c r="D278" s="221"/>
      <c r="E278" s="222"/>
      <c r="F278" s="222"/>
      <c r="G278" s="149"/>
      <c r="H278" s="149"/>
      <c r="I278" s="149"/>
      <c r="J278" s="149"/>
      <c r="K278" s="149"/>
      <c r="L278" s="149"/>
      <c r="M278" s="149"/>
      <c r="N278" s="149"/>
      <c r="O278" s="149"/>
      <c r="P278" s="149"/>
      <c r="Q278" s="149"/>
      <c r="R278" s="149"/>
      <c r="S278" s="149"/>
      <c r="T278" s="149"/>
      <c r="U278" s="149"/>
      <c r="V278" s="149"/>
      <c r="W278" s="149"/>
      <c r="X278" s="149"/>
      <c r="Y278" s="149"/>
      <c r="Z278" s="149"/>
    </row>
    <row r="279" spans="1:26" ht="13.5" customHeight="1">
      <c r="A279" s="149"/>
      <c r="B279" s="149"/>
      <c r="C279" s="149"/>
      <c r="D279" s="221"/>
      <c r="E279" s="222"/>
      <c r="F279" s="222"/>
      <c r="G279" s="149"/>
      <c r="H279" s="149"/>
      <c r="I279" s="149"/>
      <c r="J279" s="149"/>
      <c r="K279" s="149"/>
      <c r="L279" s="149"/>
      <c r="M279" s="149"/>
      <c r="N279" s="149"/>
      <c r="O279" s="149"/>
      <c r="P279" s="149"/>
      <c r="Q279" s="149"/>
      <c r="R279" s="149"/>
      <c r="S279" s="149"/>
      <c r="T279" s="149"/>
      <c r="U279" s="149"/>
      <c r="V279" s="149"/>
      <c r="W279" s="149"/>
      <c r="X279" s="149"/>
      <c r="Y279" s="149"/>
      <c r="Z279" s="149"/>
    </row>
    <row r="280" spans="1:26" ht="13.5" customHeight="1">
      <c r="A280" s="149"/>
      <c r="B280" s="149"/>
      <c r="C280" s="149"/>
      <c r="D280" s="221"/>
      <c r="E280" s="222"/>
      <c r="F280" s="222"/>
      <c r="G280" s="149"/>
      <c r="H280" s="149"/>
      <c r="I280" s="149"/>
      <c r="J280" s="149"/>
      <c r="K280" s="149"/>
      <c r="L280" s="149"/>
      <c r="M280" s="149"/>
      <c r="N280" s="149"/>
      <c r="O280" s="149"/>
      <c r="P280" s="149"/>
      <c r="Q280" s="149"/>
      <c r="R280" s="149"/>
      <c r="S280" s="149"/>
      <c r="T280" s="149"/>
      <c r="U280" s="149"/>
      <c r="V280" s="149"/>
      <c r="W280" s="149"/>
      <c r="X280" s="149"/>
      <c r="Y280" s="149"/>
      <c r="Z280" s="149"/>
    </row>
    <row r="281" spans="1:26" ht="13.5" customHeight="1">
      <c r="A281" s="149"/>
      <c r="B281" s="149"/>
      <c r="C281" s="149"/>
      <c r="D281" s="221"/>
      <c r="E281" s="222"/>
      <c r="F281" s="222"/>
      <c r="G281" s="149"/>
      <c r="H281" s="149"/>
      <c r="I281" s="149"/>
      <c r="J281" s="149"/>
      <c r="K281" s="149"/>
      <c r="L281" s="149"/>
      <c r="M281" s="149"/>
      <c r="N281" s="149"/>
      <c r="O281" s="149"/>
      <c r="P281" s="149"/>
      <c r="Q281" s="149"/>
      <c r="R281" s="149"/>
      <c r="S281" s="149"/>
      <c r="T281" s="149"/>
      <c r="U281" s="149"/>
      <c r="V281" s="149"/>
      <c r="W281" s="149"/>
      <c r="X281" s="149"/>
      <c r="Y281" s="149"/>
      <c r="Z281" s="149"/>
    </row>
    <row r="282" spans="1:26" ht="13.5" customHeight="1">
      <c r="A282" s="149"/>
      <c r="B282" s="149"/>
      <c r="C282" s="149"/>
      <c r="D282" s="221"/>
      <c r="E282" s="222"/>
      <c r="F282" s="222"/>
      <c r="G282" s="149"/>
      <c r="H282" s="149"/>
      <c r="I282" s="149"/>
      <c r="J282" s="149"/>
      <c r="K282" s="149"/>
      <c r="L282" s="149"/>
      <c r="M282" s="149"/>
      <c r="N282" s="149"/>
      <c r="O282" s="149"/>
      <c r="P282" s="149"/>
      <c r="Q282" s="149"/>
      <c r="R282" s="149"/>
      <c r="S282" s="149"/>
      <c r="T282" s="149"/>
      <c r="U282" s="149"/>
      <c r="V282" s="149"/>
      <c r="W282" s="149"/>
      <c r="X282" s="149"/>
      <c r="Y282" s="149"/>
      <c r="Z282" s="149"/>
    </row>
    <row r="283" spans="1:26" ht="13.5" customHeight="1">
      <c r="A283" s="149"/>
      <c r="B283" s="149"/>
      <c r="C283" s="149"/>
      <c r="D283" s="221"/>
      <c r="E283" s="222"/>
      <c r="F283" s="222"/>
      <c r="G283" s="149"/>
      <c r="H283" s="149"/>
      <c r="I283" s="149"/>
      <c r="J283" s="149"/>
      <c r="K283" s="149"/>
      <c r="L283" s="149"/>
      <c r="M283" s="149"/>
      <c r="N283" s="149"/>
      <c r="O283" s="149"/>
      <c r="P283" s="149"/>
      <c r="Q283" s="149"/>
      <c r="R283" s="149"/>
      <c r="S283" s="149"/>
      <c r="T283" s="149"/>
      <c r="U283" s="149"/>
      <c r="V283" s="149"/>
      <c r="W283" s="149"/>
      <c r="X283" s="149"/>
      <c r="Y283" s="149"/>
      <c r="Z283" s="149"/>
    </row>
    <row r="284" spans="1:26" ht="13.5" customHeight="1">
      <c r="A284" s="149"/>
      <c r="B284" s="149"/>
      <c r="C284" s="149"/>
      <c r="D284" s="221"/>
      <c r="E284" s="222"/>
      <c r="F284" s="222"/>
      <c r="G284" s="149"/>
      <c r="H284" s="149"/>
      <c r="I284" s="149"/>
      <c r="J284" s="149"/>
      <c r="K284" s="149"/>
      <c r="L284" s="149"/>
      <c r="M284" s="149"/>
      <c r="N284" s="149"/>
      <c r="O284" s="149"/>
      <c r="P284" s="149"/>
      <c r="Q284" s="149"/>
      <c r="R284" s="149"/>
      <c r="S284" s="149"/>
      <c r="T284" s="149"/>
      <c r="U284" s="149"/>
      <c r="V284" s="149"/>
      <c r="W284" s="149"/>
      <c r="X284" s="149"/>
      <c r="Y284" s="149"/>
      <c r="Z284" s="149"/>
    </row>
    <row r="285" spans="1:26" ht="13.5" customHeight="1">
      <c r="A285" s="149"/>
      <c r="B285" s="149"/>
      <c r="C285" s="149"/>
      <c r="D285" s="221"/>
      <c r="E285" s="222"/>
      <c r="F285" s="222"/>
      <c r="G285" s="149"/>
      <c r="H285" s="149"/>
      <c r="I285" s="149"/>
      <c r="J285" s="149"/>
      <c r="K285" s="149"/>
      <c r="L285" s="149"/>
      <c r="M285" s="149"/>
      <c r="N285" s="149"/>
      <c r="O285" s="149"/>
      <c r="P285" s="149"/>
      <c r="Q285" s="149"/>
      <c r="R285" s="149"/>
      <c r="S285" s="149"/>
      <c r="T285" s="149"/>
      <c r="U285" s="149"/>
      <c r="V285" s="149"/>
      <c r="W285" s="149"/>
      <c r="X285" s="149"/>
      <c r="Y285" s="149"/>
      <c r="Z285" s="149"/>
    </row>
    <row r="286" spans="1:26" ht="13.5" customHeight="1">
      <c r="A286" s="149"/>
      <c r="B286" s="149"/>
      <c r="C286" s="149"/>
      <c r="D286" s="221"/>
      <c r="E286" s="222"/>
      <c r="F286" s="222"/>
      <c r="G286" s="149"/>
      <c r="H286" s="149"/>
      <c r="I286" s="149"/>
      <c r="J286" s="149"/>
      <c r="K286" s="149"/>
      <c r="L286" s="149"/>
      <c r="M286" s="149"/>
      <c r="N286" s="149"/>
      <c r="O286" s="149"/>
      <c r="P286" s="149"/>
      <c r="Q286" s="149"/>
      <c r="R286" s="149"/>
      <c r="S286" s="149"/>
      <c r="T286" s="149"/>
      <c r="U286" s="149"/>
      <c r="V286" s="149"/>
      <c r="W286" s="149"/>
      <c r="X286" s="149"/>
      <c r="Y286" s="149"/>
      <c r="Z286" s="149"/>
    </row>
    <row r="287" spans="1:26" ht="13.5" customHeight="1">
      <c r="A287" s="149"/>
      <c r="B287" s="149"/>
      <c r="C287" s="149"/>
      <c r="D287" s="221"/>
      <c r="E287" s="222"/>
      <c r="F287" s="222"/>
      <c r="G287" s="149"/>
      <c r="H287" s="149"/>
      <c r="I287" s="149"/>
      <c r="J287" s="149"/>
      <c r="K287" s="149"/>
      <c r="L287" s="149"/>
      <c r="M287" s="149"/>
      <c r="N287" s="149"/>
      <c r="O287" s="149"/>
      <c r="P287" s="149"/>
      <c r="Q287" s="149"/>
      <c r="R287" s="149"/>
      <c r="S287" s="149"/>
      <c r="T287" s="149"/>
      <c r="U287" s="149"/>
      <c r="V287" s="149"/>
      <c r="W287" s="149"/>
      <c r="X287" s="149"/>
      <c r="Y287" s="149"/>
      <c r="Z287" s="149"/>
    </row>
    <row r="288" spans="1:26" ht="13.5" customHeight="1">
      <c r="A288" s="149"/>
      <c r="B288" s="149"/>
      <c r="C288" s="149"/>
      <c r="D288" s="221"/>
      <c r="E288" s="222"/>
      <c r="F288" s="222"/>
      <c r="G288" s="149"/>
      <c r="H288" s="149"/>
      <c r="I288" s="149"/>
      <c r="J288" s="149"/>
      <c r="K288" s="149"/>
      <c r="L288" s="149"/>
      <c r="M288" s="149"/>
      <c r="N288" s="149"/>
      <c r="O288" s="149"/>
      <c r="P288" s="149"/>
      <c r="Q288" s="149"/>
      <c r="R288" s="149"/>
      <c r="S288" s="149"/>
      <c r="T288" s="149"/>
      <c r="U288" s="149"/>
      <c r="V288" s="149"/>
      <c r="W288" s="149"/>
      <c r="X288" s="149"/>
      <c r="Y288" s="149"/>
      <c r="Z288" s="149"/>
    </row>
    <row r="289" spans="1:26" ht="13.5" customHeight="1">
      <c r="A289" s="149"/>
      <c r="B289" s="149"/>
      <c r="C289" s="149"/>
      <c r="D289" s="221"/>
      <c r="E289" s="222"/>
      <c r="F289" s="222"/>
      <c r="G289" s="149"/>
      <c r="H289" s="149"/>
      <c r="I289" s="149"/>
      <c r="J289" s="149"/>
      <c r="K289" s="149"/>
      <c r="L289" s="149"/>
      <c r="M289" s="149"/>
      <c r="N289" s="149"/>
      <c r="O289" s="149"/>
      <c r="P289" s="149"/>
      <c r="Q289" s="149"/>
      <c r="R289" s="149"/>
      <c r="S289" s="149"/>
      <c r="T289" s="149"/>
      <c r="U289" s="149"/>
      <c r="V289" s="149"/>
      <c r="W289" s="149"/>
      <c r="X289" s="149"/>
      <c r="Y289" s="149"/>
      <c r="Z289" s="149"/>
    </row>
    <row r="290" spans="1:26" ht="13.5" customHeight="1">
      <c r="A290" s="149"/>
      <c r="B290" s="149"/>
      <c r="C290" s="149"/>
      <c r="D290" s="221"/>
      <c r="E290" s="222"/>
      <c r="F290" s="222"/>
      <c r="G290" s="149"/>
      <c r="H290" s="149"/>
      <c r="I290" s="149"/>
      <c r="J290" s="149"/>
      <c r="K290" s="149"/>
      <c r="L290" s="149"/>
      <c r="M290" s="149"/>
      <c r="N290" s="149"/>
      <c r="O290" s="149"/>
      <c r="P290" s="149"/>
      <c r="Q290" s="149"/>
      <c r="R290" s="149"/>
      <c r="S290" s="149"/>
      <c r="T290" s="149"/>
      <c r="U290" s="149"/>
      <c r="V290" s="149"/>
      <c r="W290" s="149"/>
      <c r="X290" s="149"/>
      <c r="Y290" s="149"/>
      <c r="Z290" s="149"/>
    </row>
    <row r="291" spans="1:26" ht="13.5" customHeight="1">
      <c r="A291" s="149"/>
      <c r="B291" s="149"/>
      <c r="C291" s="149"/>
      <c r="D291" s="221"/>
      <c r="E291" s="222"/>
      <c r="F291" s="222"/>
      <c r="G291" s="149"/>
      <c r="H291" s="149"/>
      <c r="I291" s="149"/>
      <c r="J291" s="149"/>
      <c r="K291" s="149"/>
      <c r="L291" s="149"/>
      <c r="M291" s="149"/>
      <c r="N291" s="149"/>
      <c r="O291" s="149"/>
      <c r="P291" s="149"/>
      <c r="Q291" s="149"/>
      <c r="R291" s="149"/>
      <c r="S291" s="149"/>
      <c r="T291" s="149"/>
      <c r="U291" s="149"/>
      <c r="V291" s="149"/>
      <c r="W291" s="149"/>
      <c r="X291" s="149"/>
      <c r="Y291" s="149"/>
      <c r="Z291" s="149"/>
    </row>
    <row r="292" spans="1:26" ht="13.5" customHeight="1">
      <c r="A292" s="149"/>
      <c r="B292" s="149"/>
      <c r="C292" s="149"/>
      <c r="D292" s="221"/>
      <c r="E292" s="222"/>
      <c r="F292" s="222"/>
      <c r="G292" s="149"/>
      <c r="H292" s="149"/>
      <c r="I292" s="149"/>
      <c r="J292" s="149"/>
      <c r="K292" s="149"/>
      <c r="L292" s="149"/>
      <c r="M292" s="149"/>
      <c r="N292" s="149"/>
      <c r="O292" s="149"/>
      <c r="P292" s="149"/>
      <c r="Q292" s="149"/>
      <c r="R292" s="149"/>
      <c r="S292" s="149"/>
      <c r="T292" s="149"/>
      <c r="U292" s="149"/>
      <c r="V292" s="149"/>
      <c r="W292" s="149"/>
      <c r="X292" s="149"/>
      <c r="Y292" s="149"/>
      <c r="Z292" s="149"/>
    </row>
    <row r="293" spans="1:26" ht="13.5" customHeight="1">
      <c r="A293" s="149"/>
      <c r="B293" s="149"/>
      <c r="C293" s="149"/>
      <c r="D293" s="221"/>
      <c r="E293" s="222"/>
      <c r="F293" s="222"/>
      <c r="G293" s="149"/>
      <c r="H293" s="149"/>
      <c r="I293" s="149"/>
      <c r="J293" s="149"/>
      <c r="K293" s="149"/>
      <c r="L293" s="149"/>
      <c r="M293" s="149"/>
      <c r="N293" s="149"/>
      <c r="O293" s="149"/>
      <c r="P293" s="149"/>
      <c r="Q293" s="149"/>
      <c r="R293" s="149"/>
      <c r="S293" s="149"/>
      <c r="T293" s="149"/>
      <c r="U293" s="149"/>
      <c r="V293" s="149"/>
      <c r="W293" s="149"/>
      <c r="X293" s="149"/>
      <c r="Y293" s="149"/>
      <c r="Z293" s="149"/>
    </row>
    <row r="294" spans="1:26" ht="13.5" customHeight="1">
      <c r="A294" s="149"/>
      <c r="B294" s="149"/>
      <c r="C294" s="149"/>
      <c r="D294" s="221"/>
      <c r="E294" s="222"/>
      <c r="F294" s="222"/>
      <c r="G294" s="149"/>
      <c r="H294" s="149"/>
      <c r="I294" s="149"/>
      <c r="J294" s="149"/>
      <c r="K294" s="149"/>
      <c r="L294" s="149"/>
      <c r="M294" s="149"/>
      <c r="N294" s="149"/>
      <c r="O294" s="149"/>
      <c r="P294" s="149"/>
      <c r="Q294" s="149"/>
      <c r="R294" s="149"/>
      <c r="S294" s="149"/>
      <c r="T294" s="149"/>
      <c r="U294" s="149"/>
      <c r="V294" s="149"/>
      <c r="W294" s="149"/>
      <c r="X294" s="149"/>
      <c r="Y294" s="149"/>
      <c r="Z294" s="149"/>
    </row>
    <row r="295" spans="1:26" ht="13.5" customHeight="1">
      <c r="A295" s="149"/>
      <c r="B295" s="149"/>
      <c r="C295" s="149"/>
      <c r="D295" s="221"/>
      <c r="E295" s="222"/>
      <c r="F295" s="222"/>
      <c r="G295" s="149"/>
      <c r="H295" s="149"/>
      <c r="I295" s="149"/>
      <c r="J295" s="149"/>
      <c r="K295" s="149"/>
      <c r="L295" s="149"/>
      <c r="M295" s="149"/>
      <c r="N295" s="149"/>
      <c r="O295" s="149"/>
      <c r="P295" s="149"/>
      <c r="Q295" s="149"/>
      <c r="R295" s="149"/>
      <c r="S295" s="149"/>
      <c r="T295" s="149"/>
      <c r="U295" s="149"/>
      <c r="V295" s="149"/>
      <c r="W295" s="149"/>
      <c r="X295" s="149"/>
      <c r="Y295" s="149"/>
      <c r="Z295" s="149"/>
    </row>
    <row r="296" spans="1:26" ht="13.5" customHeight="1">
      <c r="A296" s="149"/>
      <c r="B296" s="149"/>
      <c r="C296" s="149"/>
      <c r="D296" s="221"/>
      <c r="E296" s="222"/>
      <c r="F296" s="222"/>
      <c r="G296" s="149"/>
      <c r="H296" s="149"/>
      <c r="I296" s="149"/>
      <c r="J296" s="149"/>
      <c r="K296" s="149"/>
      <c r="L296" s="149"/>
      <c r="M296" s="149"/>
      <c r="N296" s="149"/>
      <c r="O296" s="149"/>
      <c r="P296" s="149"/>
      <c r="Q296" s="149"/>
      <c r="R296" s="149"/>
      <c r="S296" s="149"/>
      <c r="T296" s="149"/>
      <c r="U296" s="149"/>
      <c r="V296" s="149"/>
      <c r="W296" s="149"/>
      <c r="X296" s="149"/>
      <c r="Y296" s="149"/>
      <c r="Z296" s="149"/>
    </row>
    <row r="297" spans="1:26" ht="13.5" customHeight="1">
      <c r="A297" s="149"/>
      <c r="B297" s="149"/>
      <c r="C297" s="149"/>
      <c r="D297" s="221"/>
      <c r="E297" s="222"/>
      <c r="F297" s="222"/>
      <c r="G297" s="149"/>
      <c r="H297" s="149"/>
      <c r="I297" s="149"/>
      <c r="J297" s="149"/>
      <c r="K297" s="149"/>
      <c r="L297" s="149"/>
      <c r="M297" s="149"/>
      <c r="N297" s="149"/>
      <c r="O297" s="149"/>
      <c r="P297" s="149"/>
      <c r="Q297" s="149"/>
      <c r="R297" s="149"/>
      <c r="S297" s="149"/>
      <c r="T297" s="149"/>
      <c r="U297" s="149"/>
      <c r="V297" s="149"/>
      <c r="W297" s="149"/>
      <c r="X297" s="149"/>
      <c r="Y297" s="149"/>
      <c r="Z297" s="149"/>
    </row>
    <row r="298" spans="1:26" ht="13.5" customHeight="1">
      <c r="A298" s="149"/>
      <c r="B298" s="149"/>
      <c r="C298" s="149"/>
      <c r="D298" s="221"/>
      <c r="E298" s="222"/>
      <c r="F298" s="222"/>
      <c r="G298" s="149"/>
      <c r="H298" s="149"/>
      <c r="I298" s="149"/>
      <c r="J298" s="149"/>
      <c r="K298" s="149"/>
      <c r="L298" s="149"/>
      <c r="M298" s="149"/>
      <c r="N298" s="149"/>
      <c r="O298" s="149"/>
      <c r="P298" s="149"/>
      <c r="Q298" s="149"/>
      <c r="R298" s="149"/>
      <c r="S298" s="149"/>
      <c r="T298" s="149"/>
      <c r="U298" s="149"/>
      <c r="V298" s="149"/>
      <c r="W298" s="149"/>
      <c r="X298" s="149"/>
      <c r="Y298" s="149"/>
      <c r="Z298" s="149"/>
    </row>
    <row r="299" spans="1:26" ht="13.5" customHeight="1">
      <c r="A299" s="149"/>
      <c r="B299" s="149"/>
      <c r="C299" s="149"/>
      <c r="D299" s="221"/>
      <c r="E299" s="222"/>
      <c r="F299" s="222"/>
      <c r="G299" s="149"/>
      <c r="H299" s="149"/>
      <c r="I299" s="149"/>
      <c r="J299" s="149"/>
      <c r="K299" s="149"/>
      <c r="L299" s="149"/>
      <c r="M299" s="149"/>
      <c r="N299" s="149"/>
      <c r="O299" s="149"/>
      <c r="P299" s="149"/>
      <c r="Q299" s="149"/>
      <c r="R299" s="149"/>
      <c r="S299" s="149"/>
      <c r="T299" s="149"/>
      <c r="U299" s="149"/>
      <c r="V299" s="149"/>
      <c r="W299" s="149"/>
      <c r="X299" s="149"/>
      <c r="Y299" s="149"/>
      <c r="Z299" s="149"/>
    </row>
    <row r="300" spans="1:26" ht="13.5" customHeight="1">
      <c r="A300" s="149"/>
      <c r="B300" s="149"/>
      <c r="C300" s="149"/>
      <c r="D300" s="221"/>
      <c r="E300" s="222"/>
      <c r="F300" s="222"/>
      <c r="G300" s="149"/>
      <c r="H300" s="149"/>
      <c r="I300" s="149"/>
      <c r="J300" s="149"/>
      <c r="K300" s="149"/>
      <c r="L300" s="149"/>
      <c r="M300" s="149"/>
      <c r="N300" s="149"/>
      <c r="O300" s="149"/>
      <c r="P300" s="149"/>
      <c r="Q300" s="149"/>
      <c r="R300" s="149"/>
      <c r="S300" s="149"/>
      <c r="T300" s="149"/>
      <c r="U300" s="149"/>
      <c r="V300" s="149"/>
      <c r="W300" s="149"/>
      <c r="X300" s="149"/>
      <c r="Y300" s="149"/>
      <c r="Z300" s="149"/>
    </row>
    <row r="301" spans="1:26" ht="13.5" customHeight="1">
      <c r="A301" s="149"/>
      <c r="B301" s="149"/>
      <c r="C301" s="149"/>
      <c r="D301" s="221"/>
      <c r="E301" s="222"/>
      <c r="F301" s="222"/>
      <c r="G301" s="149"/>
      <c r="H301" s="149"/>
      <c r="I301" s="149"/>
      <c r="J301" s="149"/>
      <c r="K301" s="149"/>
      <c r="L301" s="149"/>
      <c r="M301" s="149"/>
      <c r="N301" s="149"/>
      <c r="O301" s="149"/>
      <c r="P301" s="149"/>
      <c r="Q301" s="149"/>
      <c r="R301" s="149"/>
      <c r="S301" s="149"/>
      <c r="T301" s="149"/>
      <c r="U301" s="149"/>
      <c r="V301" s="149"/>
      <c r="W301" s="149"/>
      <c r="X301" s="149"/>
      <c r="Y301" s="149"/>
      <c r="Z301" s="149"/>
    </row>
    <row r="302" spans="1:26" ht="13.5" customHeight="1">
      <c r="A302" s="149"/>
      <c r="B302" s="149"/>
      <c r="C302" s="149"/>
      <c r="D302" s="221"/>
      <c r="E302" s="222"/>
      <c r="F302" s="222"/>
      <c r="G302" s="149"/>
      <c r="H302" s="149"/>
      <c r="I302" s="149"/>
      <c r="J302" s="149"/>
      <c r="K302" s="149"/>
      <c r="L302" s="149"/>
      <c r="M302" s="149"/>
      <c r="N302" s="149"/>
      <c r="O302" s="149"/>
      <c r="P302" s="149"/>
      <c r="Q302" s="149"/>
      <c r="R302" s="149"/>
      <c r="S302" s="149"/>
      <c r="T302" s="149"/>
      <c r="U302" s="149"/>
      <c r="V302" s="149"/>
      <c r="W302" s="149"/>
      <c r="X302" s="149"/>
      <c r="Y302" s="149"/>
      <c r="Z302" s="149"/>
    </row>
    <row r="303" spans="1:26" ht="13.5" customHeight="1">
      <c r="A303" s="149"/>
      <c r="B303" s="149"/>
      <c r="C303" s="149"/>
      <c r="D303" s="221"/>
      <c r="E303" s="222"/>
      <c r="F303" s="222"/>
      <c r="G303" s="149"/>
      <c r="H303" s="149"/>
      <c r="I303" s="149"/>
      <c r="J303" s="149"/>
      <c r="K303" s="149"/>
      <c r="L303" s="149"/>
      <c r="M303" s="149"/>
      <c r="N303" s="149"/>
      <c r="O303" s="149"/>
      <c r="P303" s="149"/>
      <c r="Q303" s="149"/>
      <c r="R303" s="149"/>
      <c r="S303" s="149"/>
      <c r="T303" s="149"/>
      <c r="U303" s="149"/>
      <c r="V303" s="149"/>
      <c r="W303" s="149"/>
      <c r="X303" s="149"/>
      <c r="Y303" s="149"/>
      <c r="Z303" s="149"/>
    </row>
    <row r="304" spans="1:26" ht="13.5" customHeight="1">
      <c r="A304" s="149"/>
      <c r="B304" s="149"/>
      <c r="C304" s="149"/>
      <c r="D304" s="221"/>
      <c r="E304" s="222"/>
      <c r="F304" s="222"/>
      <c r="G304" s="149"/>
      <c r="H304" s="149"/>
      <c r="I304" s="149"/>
      <c r="J304" s="149"/>
      <c r="K304" s="149"/>
      <c r="L304" s="149"/>
      <c r="M304" s="149"/>
      <c r="N304" s="149"/>
      <c r="O304" s="149"/>
      <c r="P304" s="149"/>
      <c r="Q304" s="149"/>
      <c r="R304" s="149"/>
      <c r="S304" s="149"/>
      <c r="T304" s="149"/>
      <c r="U304" s="149"/>
      <c r="V304" s="149"/>
      <c r="W304" s="149"/>
      <c r="X304" s="149"/>
      <c r="Y304" s="149"/>
      <c r="Z304" s="149"/>
    </row>
    <row r="305" spans="1:26" ht="13.5" customHeight="1">
      <c r="A305" s="149"/>
      <c r="B305" s="149"/>
      <c r="C305" s="149"/>
      <c r="D305" s="221"/>
      <c r="E305" s="222"/>
      <c r="F305" s="222"/>
      <c r="G305" s="149"/>
      <c r="H305" s="149"/>
      <c r="I305" s="149"/>
      <c r="J305" s="149"/>
      <c r="K305" s="149"/>
      <c r="L305" s="149"/>
      <c r="M305" s="149"/>
      <c r="N305" s="149"/>
      <c r="O305" s="149"/>
      <c r="P305" s="149"/>
      <c r="Q305" s="149"/>
      <c r="R305" s="149"/>
      <c r="S305" s="149"/>
      <c r="T305" s="149"/>
      <c r="U305" s="149"/>
      <c r="V305" s="149"/>
      <c r="W305" s="149"/>
      <c r="X305" s="149"/>
      <c r="Y305" s="149"/>
      <c r="Z305" s="149"/>
    </row>
    <row r="306" spans="1:26" ht="13.5" customHeight="1">
      <c r="A306" s="149"/>
      <c r="B306" s="149"/>
      <c r="C306" s="149"/>
      <c r="D306" s="221"/>
      <c r="E306" s="222"/>
      <c r="F306" s="222"/>
      <c r="G306" s="149"/>
      <c r="H306" s="149"/>
      <c r="I306" s="149"/>
      <c r="J306" s="149"/>
      <c r="K306" s="149"/>
      <c r="L306" s="149"/>
      <c r="M306" s="149"/>
      <c r="N306" s="149"/>
      <c r="O306" s="149"/>
      <c r="P306" s="149"/>
      <c r="Q306" s="149"/>
      <c r="R306" s="149"/>
      <c r="S306" s="149"/>
      <c r="T306" s="149"/>
      <c r="U306" s="149"/>
      <c r="V306" s="149"/>
      <c r="W306" s="149"/>
      <c r="X306" s="149"/>
      <c r="Y306" s="149"/>
      <c r="Z306" s="149"/>
    </row>
    <row r="307" spans="1:26" ht="13.5" customHeight="1">
      <c r="A307" s="149"/>
      <c r="B307" s="149"/>
      <c r="C307" s="149"/>
      <c r="D307" s="221"/>
      <c r="E307" s="222"/>
      <c r="F307" s="222"/>
      <c r="G307" s="149"/>
      <c r="H307" s="149"/>
      <c r="I307" s="149"/>
      <c r="J307" s="149"/>
      <c r="K307" s="149"/>
      <c r="L307" s="149"/>
      <c r="M307" s="149"/>
      <c r="N307" s="149"/>
      <c r="O307" s="149"/>
      <c r="P307" s="149"/>
      <c r="Q307" s="149"/>
      <c r="R307" s="149"/>
      <c r="S307" s="149"/>
      <c r="T307" s="149"/>
      <c r="U307" s="149"/>
      <c r="V307" s="149"/>
      <c r="W307" s="149"/>
      <c r="X307" s="149"/>
      <c r="Y307" s="149"/>
      <c r="Z307" s="149"/>
    </row>
    <row r="308" spans="1:26" ht="13.5" customHeight="1">
      <c r="A308" s="149"/>
      <c r="B308" s="149"/>
      <c r="C308" s="149"/>
      <c r="D308" s="221"/>
      <c r="E308" s="222"/>
      <c r="F308" s="222"/>
      <c r="G308" s="149"/>
      <c r="H308" s="149"/>
      <c r="I308" s="149"/>
      <c r="J308" s="149"/>
      <c r="K308" s="149"/>
      <c r="L308" s="149"/>
      <c r="M308" s="149"/>
      <c r="N308" s="149"/>
      <c r="O308" s="149"/>
      <c r="P308" s="149"/>
      <c r="Q308" s="149"/>
      <c r="R308" s="149"/>
      <c r="S308" s="149"/>
      <c r="T308" s="149"/>
      <c r="U308" s="149"/>
      <c r="V308" s="149"/>
      <c r="W308" s="149"/>
      <c r="X308" s="149"/>
      <c r="Y308" s="149"/>
      <c r="Z308" s="149"/>
    </row>
    <row r="309" spans="1:26" ht="13.5" customHeight="1">
      <c r="A309" s="149"/>
      <c r="B309" s="149"/>
      <c r="C309" s="149"/>
      <c r="D309" s="221"/>
      <c r="E309" s="222"/>
      <c r="F309" s="222"/>
      <c r="G309" s="149"/>
      <c r="H309" s="149"/>
      <c r="I309" s="149"/>
      <c r="J309" s="149"/>
      <c r="K309" s="149"/>
      <c r="L309" s="149"/>
      <c r="M309" s="149"/>
      <c r="N309" s="149"/>
      <c r="O309" s="149"/>
      <c r="P309" s="149"/>
      <c r="Q309" s="149"/>
      <c r="R309" s="149"/>
      <c r="S309" s="149"/>
      <c r="T309" s="149"/>
      <c r="U309" s="149"/>
      <c r="V309" s="149"/>
      <c r="W309" s="149"/>
      <c r="X309" s="149"/>
      <c r="Y309" s="149"/>
      <c r="Z309" s="149"/>
    </row>
    <row r="310" spans="1:26" ht="13.5" customHeight="1">
      <c r="A310" s="149"/>
      <c r="B310" s="149"/>
      <c r="C310" s="149"/>
      <c r="D310" s="221"/>
      <c r="E310" s="222"/>
      <c r="F310" s="222"/>
      <c r="G310" s="149"/>
      <c r="H310" s="149"/>
      <c r="I310" s="149"/>
      <c r="J310" s="149"/>
      <c r="K310" s="149"/>
      <c r="L310" s="149"/>
      <c r="M310" s="149"/>
      <c r="N310" s="149"/>
      <c r="O310" s="149"/>
      <c r="P310" s="149"/>
      <c r="Q310" s="149"/>
      <c r="R310" s="149"/>
      <c r="S310" s="149"/>
      <c r="T310" s="149"/>
      <c r="U310" s="149"/>
      <c r="V310" s="149"/>
      <c r="W310" s="149"/>
      <c r="X310" s="149"/>
      <c r="Y310" s="149"/>
      <c r="Z310" s="149"/>
    </row>
    <row r="311" spans="1:26" ht="13.5" customHeight="1">
      <c r="A311" s="149"/>
      <c r="B311" s="149"/>
      <c r="C311" s="149"/>
      <c r="D311" s="221"/>
      <c r="E311" s="222"/>
      <c r="F311" s="222"/>
      <c r="G311" s="149"/>
      <c r="H311" s="149"/>
      <c r="I311" s="149"/>
      <c r="J311" s="149"/>
      <c r="K311" s="149"/>
      <c r="L311" s="149"/>
      <c r="M311" s="149"/>
      <c r="N311" s="149"/>
      <c r="O311" s="149"/>
      <c r="P311" s="149"/>
      <c r="Q311" s="149"/>
      <c r="R311" s="149"/>
      <c r="S311" s="149"/>
      <c r="T311" s="149"/>
      <c r="U311" s="149"/>
      <c r="V311" s="149"/>
      <c r="W311" s="149"/>
      <c r="X311" s="149"/>
      <c r="Y311" s="149"/>
      <c r="Z311" s="149"/>
    </row>
    <row r="312" spans="1:26" ht="13.5" customHeight="1">
      <c r="A312" s="149"/>
      <c r="B312" s="149"/>
      <c r="C312" s="149"/>
      <c r="D312" s="221"/>
      <c r="E312" s="222"/>
      <c r="F312" s="222"/>
      <c r="G312" s="149"/>
      <c r="H312" s="149"/>
      <c r="I312" s="149"/>
      <c r="J312" s="149"/>
      <c r="K312" s="149"/>
      <c r="L312" s="149"/>
      <c r="M312" s="149"/>
      <c r="N312" s="149"/>
      <c r="O312" s="149"/>
      <c r="P312" s="149"/>
      <c r="Q312" s="149"/>
      <c r="R312" s="149"/>
      <c r="S312" s="149"/>
      <c r="T312" s="149"/>
      <c r="U312" s="149"/>
      <c r="V312" s="149"/>
      <c r="W312" s="149"/>
      <c r="X312" s="149"/>
      <c r="Y312" s="149"/>
      <c r="Z312" s="149"/>
    </row>
    <row r="313" spans="1:26" ht="13.5" customHeight="1">
      <c r="A313" s="149"/>
      <c r="B313" s="149"/>
      <c r="C313" s="149"/>
      <c r="D313" s="221"/>
      <c r="E313" s="222"/>
      <c r="F313" s="222"/>
      <c r="G313" s="149"/>
      <c r="H313" s="149"/>
      <c r="I313" s="149"/>
      <c r="J313" s="149"/>
      <c r="K313" s="149"/>
      <c r="L313" s="149"/>
      <c r="M313" s="149"/>
      <c r="N313" s="149"/>
      <c r="O313" s="149"/>
      <c r="P313" s="149"/>
      <c r="Q313" s="149"/>
      <c r="R313" s="149"/>
      <c r="S313" s="149"/>
      <c r="T313" s="149"/>
      <c r="U313" s="149"/>
      <c r="V313" s="149"/>
      <c r="W313" s="149"/>
      <c r="X313" s="149"/>
      <c r="Y313" s="149"/>
      <c r="Z313" s="149"/>
    </row>
    <row r="314" spans="1:26" ht="13.5" customHeight="1">
      <c r="A314" s="149"/>
      <c r="B314" s="149"/>
      <c r="C314" s="149"/>
      <c r="D314" s="221"/>
      <c r="E314" s="222"/>
      <c r="F314" s="222"/>
      <c r="G314" s="149"/>
      <c r="H314" s="149"/>
      <c r="I314" s="149"/>
      <c r="J314" s="149"/>
      <c r="K314" s="149"/>
      <c r="L314" s="149"/>
      <c r="M314" s="149"/>
      <c r="N314" s="149"/>
      <c r="O314" s="149"/>
      <c r="P314" s="149"/>
      <c r="Q314" s="149"/>
      <c r="R314" s="149"/>
      <c r="S314" s="149"/>
      <c r="T314" s="149"/>
      <c r="U314" s="149"/>
      <c r="V314" s="149"/>
      <c r="W314" s="149"/>
      <c r="X314" s="149"/>
      <c r="Y314" s="149"/>
      <c r="Z314" s="149"/>
    </row>
    <row r="315" spans="1:26" ht="13.5" customHeight="1">
      <c r="A315" s="149"/>
      <c r="B315" s="149"/>
      <c r="C315" s="149"/>
      <c r="D315" s="221"/>
      <c r="E315" s="222"/>
      <c r="F315" s="222"/>
      <c r="G315" s="149"/>
      <c r="H315" s="149"/>
      <c r="I315" s="149"/>
      <c r="J315" s="149"/>
      <c r="K315" s="149"/>
      <c r="L315" s="149"/>
      <c r="M315" s="149"/>
      <c r="N315" s="149"/>
      <c r="O315" s="149"/>
      <c r="P315" s="149"/>
      <c r="Q315" s="149"/>
      <c r="R315" s="149"/>
      <c r="S315" s="149"/>
      <c r="T315" s="149"/>
      <c r="U315" s="149"/>
      <c r="V315" s="149"/>
      <c r="W315" s="149"/>
      <c r="X315" s="149"/>
      <c r="Y315" s="149"/>
      <c r="Z315" s="149"/>
    </row>
    <row r="316" spans="1:26" ht="13.5" customHeight="1">
      <c r="A316" s="149"/>
      <c r="B316" s="149"/>
      <c r="C316" s="149"/>
      <c r="D316" s="221"/>
      <c r="E316" s="222"/>
      <c r="F316" s="222"/>
      <c r="G316" s="149"/>
      <c r="H316" s="149"/>
      <c r="I316" s="149"/>
      <c r="J316" s="149"/>
      <c r="K316" s="149"/>
      <c r="L316" s="149"/>
      <c r="M316" s="149"/>
      <c r="N316" s="149"/>
      <c r="O316" s="149"/>
      <c r="P316" s="149"/>
      <c r="Q316" s="149"/>
      <c r="R316" s="149"/>
      <c r="S316" s="149"/>
      <c r="T316" s="149"/>
      <c r="U316" s="149"/>
      <c r="V316" s="149"/>
      <c r="W316" s="149"/>
      <c r="X316" s="149"/>
      <c r="Y316" s="149"/>
      <c r="Z316" s="149"/>
    </row>
    <row r="317" spans="1:26" ht="13.5" customHeight="1">
      <c r="A317" s="149"/>
      <c r="B317" s="149"/>
      <c r="C317" s="149"/>
      <c r="D317" s="221"/>
      <c r="E317" s="222"/>
      <c r="F317" s="222"/>
      <c r="G317" s="149"/>
      <c r="H317" s="149"/>
      <c r="I317" s="149"/>
      <c r="J317" s="149"/>
      <c r="K317" s="149"/>
      <c r="L317" s="149"/>
      <c r="M317" s="149"/>
      <c r="N317" s="149"/>
      <c r="O317" s="149"/>
      <c r="P317" s="149"/>
      <c r="Q317" s="149"/>
      <c r="R317" s="149"/>
      <c r="S317" s="149"/>
      <c r="T317" s="149"/>
      <c r="U317" s="149"/>
      <c r="V317" s="149"/>
      <c r="W317" s="149"/>
      <c r="X317" s="149"/>
      <c r="Y317" s="149"/>
      <c r="Z317" s="149"/>
    </row>
    <row r="318" spans="1:26" ht="13.5" customHeight="1">
      <c r="A318" s="149"/>
      <c r="B318" s="149"/>
      <c r="C318" s="149"/>
      <c r="D318" s="221"/>
      <c r="E318" s="222"/>
      <c r="F318" s="222"/>
      <c r="G318" s="149"/>
      <c r="H318" s="149"/>
      <c r="I318" s="149"/>
      <c r="J318" s="149"/>
      <c r="K318" s="149"/>
      <c r="L318" s="149"/>
      <c r="M318" s="149"/>
      <c r="N318" s="149"/>
      <c r="O318" s="149"/>
      <c r="P318" s="149"/>
      <c r="Q318" s="149"/>
      <c r="R318" s="149"/>
      <c r="S318" s="149"/>
      <c r="T318" s="149"/>
      <c r="U318" s="149"/>
      <c r="V318" s="149"/>
      <c r="W318" s="149"/>
      <c r="X318" s="149"/>
      <c r="Y318" s="149"/>
      <c r="Z318" s="149"/>
    </row>
    <row r="319" spans="1:26" ht="13.5" customHeight="1">
      <c r="A319" s="149"/>
      <c r="B319" s="149"/>
      <c r="C319" s="149"/>
      <c r="D319" s="221"/>
      <c r="E319" s="222"/>
      <c r="F319" s="222"/>
      <c r="G319" s="149"/>
      <c r="H319" s="149"/>
      <c r="I319" s="149"/>
      <c r="J319" s="149"/>
      <c r="K319" s="149"/>
      <c r="L319" s="149"/>
      <c r="M319" s="149"/>
      <c r="N319" s="149"/>
      <c r="O319" s="149"/>
      <c r="P319" s="149"/>
      <c r="Q319" s="149"/>
      <c r="R319" s="149"/>
      <c r="S319" s="149"/>
      <c r="T319" s="149"/>
      <c r="U319" s="149"/>
      <c r="V319" s="149"/>
      <c r="W319" s="149"/>
      <c r="X319" s="149"/>
      <c r="Y319" s="149"/>
      <c r="Z319" s="149"/>
    </row>
    <row r="320" spans="1:26" ht="13.5" customHeight="1">
      <c r="A320" s="149"/>
      <c r="B320" s="149"/>
      <c r="C320" s="149"/>
      <c r="D320" s="221"/>
      <c r="E320" s="222"/>
      <c r="F320" s="222"/>
      <c r="G320" s="149"/>
      <c r="H320" s="149"/>
      <c r="I320" s="149"/>
      <c r="J320" s="149"/>
      <c r="K320" s="149"/>
      <c r="L320" s="149"/>
      <c r="M320" s="149"/>
      <c r="N320" s="149"/>
      <c r="O320" s="149"/>
      <c r="P320" s="149"/>
      <c r="Q320" s="149"/>
      <c r="R320" s="149"/>
      <c r="S320" s="149"/>
      <c r="T320" s="149"/>
      <c r="U320" s="149"/>
      <c r="V320" s="149"/>
      <c r="W320" s="149"/>
      <c r="X320" s="149"/>
      <c r="Y320" s="149"/>
      <c r="Z320" s="149"/>
    </row>
    <row r="321" spans="1:26" ht="13.5" customHeight="1">
      <c r="A321" s="149"/>
      <c r="B321" s="149"/>
      <c r="C321" s="149"/>
      <c r="D321" s="221"/>
      <c r="E321" s="222"/>
      <c r="F321" s="222"/>
      <c r="G321" s="149"/>
      <c r="H321" s="149"/>
      <c r="I321" s="149"/>
      <c r="J321" s="149"/>
      <c r="K321" s="149"/>
      <c r="L321" s="149"/>
      <c r="M321" s="149"/>
      <c r="N321" s="149"/>
      <c r="O321" s="149"/>
      <c r="P321" s="149"/>
      <c r="Q321" s="149"/>
      <c r="R321" s="149"/>
      <c r="S321" s="149"/>
      <c r="T321" s="149"/>
      <c r="U321" s="149"/>
      <c r="V321" s="149"/>
      <c r="W321" s="149"/>
      <c r="X321" s="149"/>
      <c r="Y321" s="149"/>
      <c r="Z321" s="149"/>
    </row>
    <row r="322" spans="1:26" ht="13.5" customHeight="1">
      <c r="A322" s="149"/>
      <c r="B322" s="149"/>
      <c r="C322" s="149"/>
      <c r="D322" s="221"/>
      <c r="E322" s="222"/>
      <c r="F322" s="222"/>
      <c r="G322" s="149"/>
      <c r="H322" s="149"/>
      <c r="I322" s="149"/>
      <c r="J322" s="149"/>
      <c r="K322" s="149"/>
      <c r="L322" s="149"/>
      <c r="M322" s="149"/>
      <c r="N322" s="149"/>
      <c r="O322" s="149"/>
      <c r="P322" s="149"/>
      <c r="Q322" s="149"/>
      <c r="R322" s="149"/>
      <c r="S322" s="149"/>
      <c r="T322" s="149"/>
      <c r="U322" s="149"/>
      <c r="V322" s="149"/>
      <c r="W322" s="149"/>
      <c r="X322" s="149"/>
      <c r="Y322" s="149"/>
      <c r="Z322" s="149"/>
    </row>
    <row r="323" spans="1:26" ht="13.5" customHeight="1">
      <c r="A323" s="149"/>
      <c r="B323" s="149"/>
      <c r="C323" s="149"/>
      <c r="D323" s="221"/>
      <c r="E323" s="222"/>
      <c r="F323" s="222"/>
      <c r="G323" s="149"/>
      <c r="H323" s="149"/>
      <c r="I323" s="149"/>
      <c r="J323" s="149"/>
      <c r="K323" s="149"/>
      <c r="L323" s="149"/>
      <c r="M323" s="149"/>
      <c r="N323" s="149"/>
      <c r="O323" s="149"/>
      <c r="P323" s="149"/>
      <c r="Q323" s="149"/>
      <c r="R323" s="149"/>
      <c r="S323" s="149"/>
      <c r="T323" s="149"/>
      <c r="U323" s="149"/>
      <c r="V323" s="149"/>
      <c r="W323" s="149"/>
      <c r="X323" s="149"/>
      <c r="Y323" s="149"/>
      <c r="Z323" s="149"/>
    </row>
    <row r="324" spans="1:26" ht="13.5" customHeight="1">
      <c r="A324" s="149"/>
      <c r="B324" s="149"/>
      <c r="C324" s="149"/>
      <c r="D324" s="221"/>
      <c r="E324" s="222"/>
      <c r="F324" s="222"/>
      <c r="G324" s="149"/>
      <c r="H324" s="149"/>
      <c r="I324" s="149"/>
      <c r="J324" s="149"/>
      <c r="K324" s="149"/>
      <c r="L324" s="149"/>
      <c r="M324" s="149"/>
      <c r="N324" s="149"/>
      <c r="O324" s="149"/>
      <c r="P324" s="149"/>
      <c r="Q324" s="149"/>
      <c r="R324" s="149"/>
      <c r="S324" s="149"/>
      <c r="T324" s="149"/>
      <c r="U324" s="149"/>
      <c r="V324" s="149"/>
      <c r="W324" s="149"/>
      <c r="X324" s="149"/>
      <c r="Y324" s="149"/>
      <c r="Z324" s="149"/>
    </row>
    <row r="325" spans="1:26" ht="13.5" customHeight="1">
      <c r="A325" s="149"/>
      <c r="B325" s="149"/>
      <c r="C325" s="149"/>
      <c r="D325" s="221"/>
      <c r="E325" s="222"/>
      <c r="F325" s="222"/>
      <c r="G325" s="149"/>
      <c r="H325" s="149"/>
      <c r="I325" s="149"/>
      <c r="J325" s="149"/>
      <c r="K325" s="149"/>
      <c r="L325" s="149"/>
      <c r="M325" s="149"/>
      <c r="N325" s="149"/>
      <c r="O325" s="149"/>
      <c r="P325" s="149"/>
      <c r="Q325" s="149"/>
      <c r="R325" s="149"/>
      <c r="S325" s="149"/>
      <c r="T325" s="149"/>
      <c r="U325" s="149"/>
      <c r="V325" s="149"/>
      <c r="W325" s="149"/>
      <c r="X325" s="149"/>
      <c r="Y325" s="149"/>
      <c r="Z325" s="149"/>
    </row>
    <row r="326" spans="1:26" ht="13.5" customHeight="1">
      <c r="A326" s="149"/>
      <c r="B326" s="149"/>
      <c r="C326" s="149"/>
      <c r="D326" s="221"/>
      <c r="E326" s="222"/>
      <c r="F326" s="222"/>
      <c r="G326" s="149"/>
      <c r="H326" s="149"/>
      <c r="I326" s="149"/>
      <c r="J326" s="149"/>
      <c r="K326" s="149"/>
      <c r="L326" s="149"/>
      <c r="M326" s="149"/>
      <c r="N326" s="149"/>
      <c r="O326" s="149"/>
      <c r="P326" s="149"/>
      <c r="Q326" s="149"/>
      <c r="R326" s="149"/>
      <c r="S326" s="149"/>
      <c r="T326" s="149"/>
      <c r="U326" s="149"/>
      <c r="V326" s="149"/>
      <c r="W326" s="149"/>
      <c r="X326" s="149"/>
      <c r="Y326" s="149"/>
      <c r="Z326" s="149"/>
    </row>
    <row r="327" spans="1:26" ht="13.5" customHeight="1">
      <c r="A327" s="149"/>
      <c r="B327" s="149"/>
      <c r="C327" s="149"/>
      <c r="D327" s="221"/>
      <c r="E327" s="222"/>
      <c r="F327" s="222"/>
      <c r="G327" s="149"/>
      <c r="H327" s="149"/>
      <c r="I327" s="149"/>
      <c r="J327" s="149"/>
      <c r="K327" s="149"/>
      <c r="L327" s="149"/>
      <c r="M327" s="149"/>
      <c r="N327" s="149"/>
      <c r="O327" s="149"/>
      <c r="P327" s="149"/>
      <c r="Q327" s="149"/>
      <c r="R327" s="149"/>
      <c r="S327" s="149"/>
      <c r="T327" s="149"/>
      <c r="U327" s="149"/>
      <c r="V327" s="149"/>
      <c r="W327" s="149"/>
      <c r="X327" s="149"/>
      <c r="Y327" s="149"/>
      <c r="Z327" s="149"/>
    </row>
    <row r="328" spans="1:26" ht="13.5" customHeight="1">
      <c r="A328" s="149"/>
      <c r="B328" s="149"/>
      <c r="C328" s="149"/>
      <c r="D328" s="221"/>
      <c r="E328" s="222"/>
      <c r="F328" s="222"/>
      <c r="G328" s="149"/>
      <c r="H328" s="149"/>
      <c r="I328" s="149"/>
      <c r="J328" s="149"/>
      <c r="K328" s="149"/>
      <c r="L328" s="149"/>
      <c r="M328" s="149"/>
      <c r="N328" s="149"/>
      <c r="O328" s="149"/>
      <c r="P328" s="149"/>
      <c r="Q328" s="149"/>
      <c r="R328" s="149"/>
      <c r="S328" s="149"/>
      <c r="T328" s="149"/>
      <c r="U328" s="149"/>
      <c r="V328" s="149"/>
      <c r="W328" s="149"/>
      <c r="X328" s="149"/>
      <c r="Y328" s="149"/>
      <c r="Z328" s="149"/>
    </row>
    <row r="329" spans="1:26" ht="13.5" customHeight="1">
      <c r="A329" s="149"/>
      <c r="B329" s="149"/>
      <c r="C329" s="149"/>
      <c r="D329" s="221"/>
      <c r="E329" s="222"/>
      <c r="F329" s="222"/>
      <c r="G329" s="149"/>
      <c r="H329" s="149"/>
      <c r="I329" s="149"/>
      <c r="J329" s="149"/>
      <c r="K329" s="149"/>
      <c r="L329" s="149"/>
      <c r="M329" s="149"/>
      <c r="N329" s="149"/>
      <c r="O329" s="149"/>
      <c r="P329" s="149"/>
      <c r="Q329" s="149"/>
      <c r="R329" s="149"/>
      <c r="S329" s="149"/>
      <c r="T329" s="149"/>
      <c r="U329" s="149"/>
      <c r="V329" s="149"/>
      <c r="W329" s="149"/>
      <c r="X329" s="149"/>
      <c r="Y329" s="149"/>
      <c r="Z329" s="149"/>
    </row>
    <row r="330" spans="1:26" ht="13.5" customHeight="1">
      <c r="A330" s="149"/>
      <c r="B330" s="149"/>
      <c r="C330" s="149"/>
      <c r="D330" s="221"/>
      <c r="E330" s="222"/>
      <c r="F330" s="222"/>
      <c r="G330" s="149"/>
      <c r="H330" s="149"/>
      <c r="I330" s="149"/>
      <c r="J330" s="149"/>
      <c r="K330" s="149"/>
      <c r="L330" s="149"/>
      <c r="M330" s="149"/>
      <c r="N330" s="149"/>
      <c r="O330" s="149"/>
      <c r="P330" s="149"/>
      <c r="Q330" s="149"/>
      <c r="R330" s="149"/>
      <c r="S330" s="149"/>
      <c r="T330" s="149"/>
      <c r="U330" s="149"/>
      <c r="V330" s="149"/>
      <c r="W330" s="149"/>
      <c r="X330" s="149"/>
      <c r="Y330" s="149"/>
      <c r="Z330" s="149"/>
    </row>
    <row r="331" spans="1:26" ht="13.5" customHeight="1">
      <c r="A331" s="149"/>
      <c r="B331" s="149"/>
      <c r="C331" s="149"/>
      <c r="D331" s="221"/>
      <c r="E331" s="222"/>
      <c r="F331" s="222"/>
      <c r="G331" s="149"/>
      <c r="H331" s="149"/>
      <c r="I331" s="149"/>
      <c r="J331" s="149"/>
      <c r="K331" s="149"/>
      <c r="L331" s="149"/>
      <c r="M331" s="149"/>
      <c r="N331" s="149"/>
      <c r="O331" s="149"/>
      <c r="P331" s="149"/>
      <c r="Q331" s="149"/>
      <c r="R331" s="149"/>
      <c r="S331" s="149"/>
      <c r="T331" s="149"/>
      <c r="U331" s="149"/>
      <c r="V331" s="149"/>
      <c r="W331" s="149"/>
      <c r="X331" s="149"/>
      <c r="Y331" s="149"/>
      <c r="Z331" s="149"/>
    </row>
    <row r="332" spans="1:26" ht="13.5" customHeight="1">
      <c r="A332" s="149"/>
      <c r="B332" s="149"/>
      <c r="C332" s="149"/>
      <c r="D332" s="221"/>
      <c r="E332" s="222"/>
      <c r="F332" s="222"/>
      <c r="G332" s="149"/>
      <c r="H332" s="149"/>
      <c r="I332" s="149"/>
      <c r="J332" s="149"/>
      <c r="K332" s="149"/>
      <c r="L332" s="149"/>
      <c r="M332" s="149"/>
      <c r="N332" s="149"/>
      <c r="O332" s="149"/>
      <c r="P332" s="149"/>
      <c r="Q332" s="149"/>
      <c r="R332" s="149"/>
      <c r="S332" s="149"/>
      <c r="T332" s="149"/>
      <c r="U332" s="149"/>
      <c r="V332" s="149"/>
      <c r="W332" s="149"/>
      <c r="X332" s="149"/>
      <c r="Y332" s="149"/>
      <c r="Z332" s="149"/>
    </row>
    <row r="333" spans="1:26" ht="13.5" customHeight="1">
      <c r="A333" s="149"/>
      <c r="B333" s="149"/>
      <c r="C333" s="149"/>
      <c r="D333" s="221"/>
      <c r="E333" s="222"/>
      <c r="F333" s="222"/>
      <c r="G333" s="149"/>
      <c r="H333" s="149"/>
      <c r="I333" s="149"/>
      <c r="J333" s="149"/>
      <c r="K333" s="149"/>
      <c r="L333" s="149"/>
      <c r="M333" s="149"/>
      <c r="N333" s="149"/>
      <c r="O333" s="149"/>
      <c r="P333" s="149"/>
      <c r="Q333" s="149"/>
      <c r="R333" s="149"/>
      <c r="S333" s="149"/>
      <c r="T333" s="149"/>
      <c r="U333" s="149"/>
      <c r="V333" s="149"/>
      <c r="W333" s="149"/>
      <c r="X333" s="149"/>
      <c r="Y333" s="149"/>
      <c r="Z333" s="149"/>
    </row>
    <row r="334" spans="1:26" ht="13.5" customHeight="1">
      <c r="A334" s="149"/>
      <c r="B334" s="149"/>
      <c r="C334" s="149"/>
      <c r="D334" s="221"/>
      <c r="E334" s="222"/>
      <c r="F334" s="222"/>
      <c r="G334" s="149"/>
      <c r="H334" s="149"/>
      <c r="I334" s="149"/>
      <c r="J334" s="149"/>
      <c r="K334" s="149"/>
      <c r="L334" s="149"/>
      <c r="M334" s="149"/>
      <c r="N334" s="149"/>
      <c r="O334" s="149"/>
      <c r="P334" s="149"/>
      <c r="Q334" s="149"/>
      <c r="R334" s="149"/>
      <c r="S334" s="149"/>
      <c r="T334" s="149"/>
      <c r="U334" s="149"/>
      <c r="V334" s="149"/>
      <c r="W334" s="149"/>
      <c r="X334" s="149"/>
      <c r="Y334" s="149"/>
      <c r="Z334" s="149"/>
    </row>
    <row r="335" spans="1:26" ht="13.5" customHeight="1">
      <c r="A335" s="149"/>
      <c r="B335" s="149"/>
      <c r="C335" s="149"/>
      <c r="D335" s="221"/>
      <c r="E335" s="222"/>
      <c r="F335" s="222"/>
      <c r="G335" s="149"/>
      <c r="H335" s="149"/>
      <c r="I335" s="149"/>
      <c r="J335" s="149"/>
      <c r="K335" s="149"/>
      <c r="L335" s="149"/>
      <c r="M335" s="149"/>
      <c r="N335" s="149"/>
      <c r="O335" s="149"/>
      <c r="P335" s="149"/>
      <c r="Q335" s="149"/>
      <c r="R335" s="149"/>
      <c r="S335" s="149"/>
      <c r="T335" s="149"/>
      <c r="U335" s="149"/>
      <c r="V335" s="149"/>
      <c r="W335" s="149"/>
      <c r="X335" s="149"/>
      <c r="Y335" s="149"/>
      <c r="Z335" s="149"/>
    </row>
    <row r="336" spans="1:26" ht="13.5" customHeight="1">
      <c r="A336" s="149"/>
      <c r="B336" s="149"/>
      <c r="C336" s="149"/>
      <c r="D336" s="221"/>
      <c r="E336" s="222"/>
      <c r="F336" s="222"/>
      <c r="G336" s="149"/>
      <c r="H336" s="149"/>
      <c r="I336" s="149"/>
      <c r="J336" s="149"/>
      <c r="K336" s="149"/>
      <c r="L336" s="149"/>
      <c r="M336" s="149"/>
      <c r="N336" s="149"/>
      <c r="O336" s="149"/>
      <c r="P336" s="149"/>
      <c r="Q336" s="149"/>
      <c r="R336" s="149"/>
      <c r="S336" s="149"/>
      <c r="T336" s="149"/>
      <c r="U336" s="149"/>
      <c r="V336" s="149"/>
      <c r="W336" s="149"/>
      <c r="X336" s="149"/>
      <c r="Y336" s="149"/>
      <c r="Z336" s="149"/>
    </row>
    <row r="337" spans="1:26" ht="13.5" customHeight="1">
      <c r="A337" s="149"/>
      <c r="B337" s="149"/>
      <c r="C337" s="149"/>
      <c r="D337" s="221"/>
      <c r="E337" s="222"/>
      <c r="F337" s="222"/>
      <c r="G337" s="149"/>
      <c r="H337" s="149"/>
      <c r="I337" s="149"/>
      <c r="J337" s="149"/>
      <c r="K337" s="149"/>
      <c r="L337" s="149"/>
      <c r="M337" s="149"/>
      <c r="N337" s="149"/>
      <c r="O337" s="149"/>
      <c r="P337" s="149"/>
      <c r="Q337" s="149"/>
      <c r="R337" s="149"/>
      <c r="S337" s="149"/>
      <c r="T337" s="149"/>
      <c r="U337" s="149"/>
      <c r="V337" s="149"/>
      <c r="W337" s="149"/>
      <c r="X337" s="149"/>
      <c r="Y337" s="149"/>
      <c r="Z337" s="149"/>
    </row>
    <row r="338" spans="1:26" ht="13.5" customHeight="1">
      <c r="A338" s="149"/>
      <c r="B338" s="149"/>
      <c r="C338" s="149"/>
      <c r="D338" s="221"/>
      <c r="E338" s="222"/>
      <c r="F338" s="222"/>
      <c r="G338" s="149"/>
      <c r="H338" s="149"/>
      <c r="I338" s="149"/>
      <c r="J338" s="149"/>
      <c r="K338" s="149"/>
      <c r="L338" s="149"/>
      <c r="M338" s="149"/>
      <c r="N338" s="149"/>
      <c r="O338" s="149"/>
      <c r="P338" s="149"/>
      <c r="Q338" s="149"/>
      <c r="R338" s="149"/>
      <c r="S338" s="149"/>
      <c r="T338" s="149"/>
      <c r="U338" s="149"/>
      <c r="V338" s="149"/>
      <c r="W338" s="149"/>
      <c r="X338" s="149"/>
      <c r="Y338" s="149"/>
      <c r="Z338" s="149"/>
    </row>
    <row r="339" spans="1:26" ht="13.5" customHeight="1">
      <c r="A339" s="149"/>
      <c r="B339" s="149"/>
      <c r="C339" s="149"/>
      <c r="D339" s="221"/>
      <c r="E339" s="222"/>
      <c r="F339" s="222"/>
      <c r="G339" s="149"/>
      <c r="H339" s="149"/>
      <c r="I339" s="149"/>
      <c r="J339" s="149"/>
      <c r="K339" s="149"/>
      <c r="L339" s="149"/>
      <c r="M339" s="149"/>
      <c r="N339" s="149"/>
      <c r="O339" s="149"/>
      <c r="P339" s="149"/>
      <c r="Q339" s="149"/>
      <c r="R339" s="149"/>
      <c r="S339" s="149"/>
      <c r="T339" s="149"/>
      <c r="U339" s="149"/>
      <c r="V339" s="149"/>
      <c r="W339" s="149"/>
      <c r="X339" s="149"/>
      <c r="Y339" s="149"/>
      <c r="Z339" s="149"/>
    </row>
    <row r="340" spans="1:26" ht="13.5" customHeight="1">
      <c r="A340" s="149"/>
      <c r="B340" s="149"/>
      <c r="C340" s="149"/>
      <c r="D340" s="221"/>
      <c r="E340" s="222"/>
      <c r="F340" s="222"/>
      <c r="G340" s="149"/>
      <c r="H340" s="149"/>
      <c r="I340" s="149"/>
      <c r="J340" s="149"/>
      <c r="K340" s="149"/>
      <c r="L340" s="149"/>
      <c r="M340" s="149"/>
      <c r="N340" s="149"/>
      <c r="O340" s="149"/>
      <c r="P340" s="149"/>
      <c r="Q340" s="149"/>
      <c r="R340" s="149"/>
      <c r="S340" s="149"/>
      <c r="T340" s="149"/>
      <c r="U340" s="149"/>
      <c r="V340" s="149"/>
      <c r="W340" s="149"/>
      <c r="X340" s="149"/>
      <c r="Y340" s="149"/>
      <c r="Z340" s="149"/>
    </row>
    <row r="341" spans="1:26" ht="13.5" customHeight="1">
      <c r="A341" s="149"/>
      <c r="B341" s="149"/>
      <c r="C341" s="149"/>
      <c r="D341" s="221"/>
      <c r="E341" s="222"/>
      <c r="F341" s="222"/>
      <c r="G341" s="149"/>
      <c r="H341" s="149"/>
      <c r="I341" s="149"/>
      <c r="J341" s="149"/>
      <c r="K341" s="149"/>
      <c r="L341" s="149"/>
      <c r="M341" s="149"/>
      <c r="N341" s="149"/>
      <c r="O341" s="149"/>
      <c r="P341" s="149"/>
      <c r="Q341" s="149"/>
      <c r="R341" s="149"/>
      <c r="S341" s="149"/>
      <c r="T341" s="149"/>
      <c r="U341" s="149"/>
      <c r="V341" s="149"/>
      <c r="W341" s="149"/>
      <c r="X341" s="149"/>
      <c r="Y341" s="149"/>
      <c r="Z341" s="149"/>
    </row>
    <row r="342" spans="1:26" ht="13.5" customHeight="1">
      <c r="A342" s="149"/>
      <c r="B342" s="149"/>
      <c r="C342" s="149"/>
      <c r="D342" s="221"/>
      <c r="E342" s="222"/>
      <c r="F342" s="222"/>
      <c r="G342" s="149"/>
      <c r="H342" s="149"/>
      <c r="I342" s="149"/>
      <c r="J342" s="149"/>
      <c r="K342" s="149"/>
      <c r="L342" s="149"/>
      <c r="M342" s="149"/>
      <c r="N342" s="149"/>
      <c r="O342" s="149"/>
      <c r="P342" s="149"/>
      <c r="Q342" s="149"/>
      <c r="R342" s="149"/>
      <c r="S342" s="149"/>
      <c r="T342" s="149"/>
      <c r="U342" s="149"/>
      <c r="V342" s="149"/>
      <c r="W342" s="149"/>
      <c r="X342" s="149"/>
      <c r="Y342" s="149"/>
      <c r="Z342" s="149"/>
    </row>
    <row r="343" spans="1:26" ht="13.5" customHeight="1">
      <c r="A343" s="149"/>
      <c r="B343" s="149"/>
      <c r="C343" s="149"/>
      <c r="D343" s="221"/>
      <c r="E343" s="222"/>
      <c r="F343" s="222"/>
      <c r="G343" s="149"/>
      <c r="H343" s="149"/>
      <c r="I343" s="149"/>
      <c r="J343" s="149"/>
      <c r="K343" s="149"/>
      <c r="L343" s="149"/>
      <c r="M343" s="149"/>
      <c r="N343" s="149"/>
      <c r="O343" s="149"/>
      <c r="P343" s="149"/>
      <c r="Q343" s="149"/>
      <c r="R343" s="149"/>
      <c r="S343" s="149"/>
      <c r="T343" s="149"/>
      <c r="U343" s="149"/>
      <c r="V343" s="149"/>
      <c r="W343" s="149"/>
      <c r="X343" s="149"/>
      <c r="Y343" s="149"/>
      <c r="Z343" s="149"/>
    </row>
    <row r="344" spans="1:26" ht="13.5" customHeight="1">
      <c r="A344" s="149"/>
      <c r="B344" s="149"/>
      <c r="C344" s="149"/>
      <c r="D344" s="221"/>
      <c r="E344" s="222"/>
      <c r="F344" s="222"/>
      <c r="G344" s="149"/>
      <c r="H344" s="149"/>
      <c r="I344" s="149"/>
      <c r="J344" s="149"/>
      <c r="K344" s="149"/>
      <c r="L344" s="149"/>
      <c r="M344" s="149"/>
      <c r="N344" s="149"/>
      <c r="O344" s="149"/>
      <c r="P344" s="149"/>
      <c r="Q344" s="149"/>
      <c r="R344" s="149"/>
      <c r="S344" s="149"/>
      <c r="T344" s="149"/>
      <c r="U344" s="149"/>
      <c r="V344" s="149"/>
      <c r="W344" s="149"/>
      <c r="X344" s="149"/>
      <c r="Y344" s="149"/>
      <c r="Z344" s="149"/>
    </row>
    <row r="345" spans="1:26" ht="13.5" customHeight="1">
      <c r="A345" s="149"/>
      <c r="B345" s="149"/>
      <c r="C345" s="149"/>
      <c r="D345" s="221"/>
      <c r="E345" s="222"/>
      <c r="F345" s="222"/>
      <c r="G345" s="149"/>
      <c r="H345" s="149"/>
      <c r="I345" s="149"/>
      <c r="J345" s="149"/>
      <c r="K345" s="149"/>
      <c r="L345" s="149"/>
      <c r="M345" s="149"/>
      <c r="N345" s="149"/>
      <c r="O345" s="149"/>
      <c r="P345" s="149"/>
      <c r="Q345" s="149"/>
      <c r="R345" s="149"/>
      <c r="S345" s="149"/>
      <c r="T345" s="149"/>
      <c r="U345" s="149"/>
      <c r="V345" s="149"/>
      <c r="W345" s="149"/>
      <c r="X345" s="149"/>
      <c r="Y345" s="149"/>
      <c r="Z345" s="149"/>
    </row>
    <row r="346" spans="1:26" ht="13.5" customHeight="1">
      <c r="A346" s="149"/>
      <c r="B346" s="149"/>
      <c r="C346" s="149"/>
      <c r="D346" s="221"/>
      <c r="E346" s="222"/>
      <c r="F346" s="222"/>
      <c r="G346" s="149"/>
      <c r="H346" s="149"/>
      <c r="I346" s="149"/>
      <c r="J346" s="149"/>
      <c r="K346" s="149"/>
      <c r="L346" s="149"/>
      <c r="M346" s="149"/>
      <c r="N346" s="149"/>
      <c r="O346" s="149"/>
      <c r="P346" s="149"/>
      <c r="Q346" s="149"/>
      <c r="R346" s="149"/>
      <c r="S346" s="149"/>
      <c r="T346" s="149"/>
      <c r="U346" s="149"/>
      <c r="V346" s="149"/>
      <c r="W346" s="149"/>
      <c r="X346" s="149"/>
      <c r="Y346" s="149"/>
      <c r="Z346" s="149"/>
    </row>
    <row r="347" spans="1:26" ht="13.5" customHeight="1">
      <c r="A347" s="149"/>
      <c r="B347" s="149"/>
      <c r="C347" s="149"/>
      <c r="D347" s="221"/>
      <c r="E347" s="222"/>
      <c r="F347" s="222"/>
      <c r="G347" s="149"/>
      <c r="H347" s="149"/>
      <c r="I347" s="149"/>
      <c r="J347" s="149"/>
      <c r="K347" s="149"/>
      <c r="L347" s="149"/>
      <c r="M347" s="149"/>
      <c r="N347" s="149"/>
      <c r="O347" s="149"/>
      <c r="P347" s="149"/>
      <c r="Q347" s="149"/>
      <c r="R347" s="149"/>
      <c r="S347" s="149"/>
      <c r="T347" s="149"/>
      <c r="U347" s="149"/>
      <c r="V347" s="149"/>
      <c r="W347" s="149"/>
      <c r="X347" s="149"/>
      <c r="Y347" s="149"/>
      <c r="Z347" s="149"/>
    </row>
    <row r="348" spans="1:26" ht="13.5" customHeight="1">
      <c r="A348" s="149"/>
      <c r="B348" s="149"/>
      <c r="C348" s="149"/>
      <c r="D348" s="221"/>
      <c r="E348" s="222"/>
      <c r="F348" s="222"/>
      <c r="G348" s="149"/>
      <c r="H348" s="149"/>
      <c r="I348" s="149"/>
      <c r="J348" s="149"/>
      <c r="K348" s="149"/>
      <c r="L348" s="149"/>
      <c r="M348" s="149"/>
      <c r="N348" s="149"/>
      <c r="O348" s="149"/>
      <c r="P348" s="149"/>
      <c r="Q348" s="149"/>
      <c r="R348" s="149"/>
      <c r="S348" s="149"/>
      <c r="T348" s="149"/>
      <c r="U348" s="149"/>
      <c r="V348" s="149"/>
      <c r="W348" s="149"/>
      <c r="X348" s="149"/>
      <c r="Y348" s="149"/>
      <c r="Z348" s="149"/>
    </row>
    <row r="349" spans="1:26" ht="13.5" customHeight="1">
      <c r="A349" s="149"/>
      <c r="B349" s="149"/>
      <c r="C349" s="149"/>
      <c r="D349" s="221"/>
      <c r="E349" s="222"/>
      <c r="F349" s="222"/>
      <c r="G349" s="149"/>
      <c r="H349" s="149"/>
      <c r="I349" s="149"/>
      <c r="J349" s="149"/>
      <c r="K349" s="149"/>
      <c r="L349" s="149"/>
      <c r="M349" s="149"/>
      <c r="N349" s="149"/>
      <c r="O349" s="149"/>
      <c r="P349" s="149"/>
      <c r="Q349" s="149"/>
      <c r="R349" s="149"/>
      <c r="S349" s="149"/>
      <c r="T349" s="149"/>
      <c r="U349" s="149"/>
      <c r="V349" s="149"/>
      <c r="W349" s="149"/>
      <c r="X349" s="149"/>
      <c r="Y349" s="149"/>
      <c r="Z349" s="149"/>
    </row>
    <row r="350" spans="1:26" ht="13.5" customHeight="1">
      <c r="A350" s="149"/>
      <c r="B350" s="149"/>
      <c r="C350" s="149"/>
      <c r="D350" s="221"/>
      <c r="E350" s="222"/>
      <c r="F350" s="222"/>
      <c r="G350" s="149"/>
      <c r="H350" s="149"/>
      <c r="I350" s="149"/>
      <c r="J350" s="149"/>
      <c r="K350" s="149"/>
      <c r="L350" s="149"/>
      <c r="M350" s="149"/>
      <c r="N350" s="149"/>
      <c r="O350" s="149"/>
      <c r="P350" s="149"/>
      <c r="Q350" s="149"/>
      <c r="R350" s="149"/>
      <c r="S350" s="149"/>
      <c r="T350" s="149"/>
      <c r="U350" s="149"/>
      <c r="V350" s="149"/>
      <c r="W350" s="149"/>
      <c r="X350" s="149"/>
      <c r="Y350" s="149"/>
      <c r="Z350" s="149"/>
    </row>
    <row r="351" spans="1:26" ht="13.5" customHeight="1">
      <c r="A351" s="149"/>
      <c r="B351" s="149"/>
      <c r="C351" s="149"/>
      <c r="D351" s="221"/>
      <c r="E351" s="222"/>
      <c r="F351" s="222"/>
      <c r="G351" s="149"/>
      <c r="H351" s="149"/>
      <c r="I351" s="149"/>
      <c r="J351" s="149"/>
      <c r="K351" s="149"/>
      <c r="L351" s="149"/>
      <c r="M351" s="149"/>
      <c r="N351" s="149"/>
      <c r="O351" s="149"/>
      <c r="P351" s="149"/>
      <c r="Q351" s="149"/>
      <c r="R351" s="149"/>
      <c r="S351" s="149"/>
      <c r="T351" s="149"/>
      <c r="U351" s="149"/>
      <c r="V351" s="149"/>
      <c r="W351" s="149"/>
      <c r="X351" s="149"/>
      <c r="Y351" s="149"/>
      <c r="Z351" s="149"/>
    </row>
    <row r="352" spans="1:26" ht="13.5" customHeight="1">
      <c r="A352" s="149"/>
      <c r="B352" s="149"/>
      <c r="C352" s="149"/>
      <c r="D352" s="221"/>
      <c r="E352" s="222"/>
      <c r="F352" s="222"/>
      <c r="G352" s="149"/>
      <c r="H352" s="149"/>
      <c r="I352" s="149"/>
      <c r="J352" s="149"/>
      <c r="K352" s="149"/>
      <c r="L352" s="149"/>
      <c r="M352" s="149"/>
      <c r="N352" s="149"/>
      <c r="O352" s="149"/>
      <c r="P352" s="149"/>
      <c r="Q352" s="149"/>
      <c r="R352" s="149"/>
      <c r="S352" s="149"/>
      <c r="T352" s="149"/>
      <c r="U352" s="149"/>
      <c r="V352" s="149"/>
      <c r="W352" s="149"/>
      <c r="X352" s="149"/>
      <c r="Y352" s="149"/>
      <c r="Z352" s="149"/>
    </row>
    <row r="353" spans="1:26" ht="13.5" customHeight="1">
      <c r="A353" s="149"/>
      <c r="B353" s="149"/>
      <c r="C353" s="149"/>
      <c r="D353" s="221"/>
      <c r="E353" s="222"/>
      <c r="F353" s="222"/>
      <c r="G353" s="149"/>
      <c r="H353" s="149"/>
      <c r="I353" s="149"/>
      <c r="J353" s="149"/>
      <c r="K353" s="149"/>
      <c r="L353" s="149"/>
      <c r="M353" s="149"/>
      <c r="N353" s="149"/>
      <c r="O353" s="149"/>
      <c r="P353" s="149"/>
      <c r="Q353" s="149"/>
      <c r="R353" s="149"/>
      <c r="S353" s="149"/>
      <c r="T353" s="149"/>
      <c r="U353" s="149"/>
      <c r="V353" s="149"/>
      <c r="W353" s="149"/>
      <c r="X353" s="149"/>
      <c r="Y353" s="149"/>
      <c r="Z353" s="149"/>
    </row>
    <row r="354" spans="1:26" ht="13.5" customHeight="1">
      <c r="A354" s="149"/>
      <c r="B354" s="149"/>
      <c r="C354" s="149"/>
      <c r="D354" s="221"/>
      <c r="E354" s="222"/>
      <c r="F354" s="222"/>
      <c r="G354" s="149"/>
      <c r="H354" s="149"/>
      <c r="I354" s="149"/>
      <c r="J354" s="149"/>
      <c r="K354" s="149"/>
      <c r="L354" s="149"/>
      <c r="M354" s="149"/>
      <c r="N354" s="149"/>
      <c r="O354" s="149"/>
      <c r="P354" s="149"/>
      <c r="Q354" s="149"/>
      <c r="R354" s="149"/>
      <c r="S354" s="149"/>
      <c r="T354" s="149"/>
      <c r="U354" s="149"/>
      <c r="V354" s="149"/>
      <c r="W354" s="149"/>
      <c r="X354" s="149"/>
      <c r="Y354" s="149"/>
      <c r="Z354" s="149"/>
    </row>
    <row r="355" spans="1:26" ht="13.5" customHeight="1">
      <c r="A355" s="149"/>
      <c r="B355" s="149"/>
      <c r="C355" s="149"/>
      <c r="D355" s="221"/>
      <c r="E355" s="222"/>
      <c r="F355" s="222"/>
      <c r="G355" s="149"/>
      <c r="H355" s="149"/>
      <c r="I355" s="149"/>
      <c r="J355" s="149"/>
      <c r="K355" s="149"/>
      <c r="L355" s="149"/>
      <c r="M355" s="149"/>
      <c r="N355" s="149"/>
      <c r="O355" s="149"/>
      <c r="P355" s="149"/>
      <c r="Q355" s="149"/>
      <c r="R355" s="149"/>
      <c r="S355" s="149"/>
      <c r="T355" s="149"/>
      <c r="U355" s="149"/>
      <c r="V355" s="149"/>
      <c r="W355" s="149"/>
      <c r="X355" s="149"/>
      <c r="Y355" s="149"/>
      <c r="Z355" s="149"/>
    </row>
    <row r="356" spans="1:26" ht="13.5" customHeight="1">
      <c r="A356" s="149"/>
      <c r="B356" s="149"/>
      <c r="C356" s="149"/>
      <c r="D356" s="221"/>
      <c r="E356" s="222"/>
      <c r="F356" s="222"/>
      <c r="G356" s="149"/>
      <c r="H356" s="149"/>
      <c r="I356" s="149"/>
      <c r="J356" s="149"/>
      <c r="K356" s="149"/>
      <c r="L356" s="149"/>
      <c r="M356" s="149"/>
      <c r="N356" s="149"/>
      <c r="O356" s="149"/>
      <c r="P356" s="149"/>
      <c r="Q356" s="149"/>
      <c r="R356" s="149"/>
      <c r="S356" s="149"/>
      <c r="T356" s="149"/>
      <c r="U356" s="149"/>
      <c r="V356" s="149"/>
      <c r="W356" s="149"/>
      <c r="X356" s="149"/>
      <c r="Y356" s="149"/>
      <c r="Z356" s="149"/>
    </row>
    <row r="357" spans="1:26" ht="13.5" customHeight="1">
      <c r="A357" s="149"/>
      <c r="B357" s="149"/>
      <c r="C357" s="149"/>
      <c r="D357" s="221"/>
      <c r="E357" s="222"/>
      <c r="F357" s="222"/>
      <c r="G357" s="149"/>
      <c r="H357" s="149"/>
      <c r="I357" s="149"/>
      <c r="J357" s="149"/>
      <c r="K357" s="149"/>
      <c r="L357" s="149"/>
      <c r="M357" s="149"/>
      <c r="N357" s="149"/>
      <c r="O357" s="149"/>
      <c r="P357" s="149"/>
      <c r="Q357" s="149"/>
      <c r="R357" s="149"/>
      <c r="S357" s="149"/>
      <c r="T357" s="149"/>
      <c r="U357" s="149"/>
      <c r="V357" s="149"/>
      <c r="W357" s="149"/>
      <c r="X357" s="149"/>
      <c r="Y357" s="149"/>
      <c r="Z357" s="149"/>
    </row>
    <row r="358" spans="1:26" ht="13.5" customHeight="1">
      <c r="A358" s="149"/>
      <c r="B358" s="149"/>
      <c r="C358" s="149"/>
      <c r="D358" s="221"/>
      <c r="E358" s="222"/>
      <c r="F358" s="222"/>
      <c r="G358" s="149"/>
      <c r="H358" s="149"/>
      <c r="I358" s="149"/>
      <c r="J358" s="149"/>
      <c r="K358" s="149"/>
      <c r="L358" s="149"/>
      <c r="M358" s="149"/>
      <c r="N358" s="149"/>
      <c r="O358" s="149"/>
      <c r="P358" s="149"/>
      <c r="Q358" s="149"/>
      <c r="R358" s="149"/>
      <c r="S358" s="149"/>
      <c r="T358" s="149"/>
      <c r="U358" s="149"/>
      <c r="V358" s="149"/>
      <c r="W358" s="149"/>
      <c r="X358" s="149"/>
      <c r="Y358" s="149"/>
      <c r="Z358" s="149"/>
    </row>
    <row r="359" spans="1:26" ht="13.5" customHeight="1">
      <c r="A359" s="149"/>
      <c r="B359" s="149"/>
      <c r="C359" s="149"/>
      <c r="D359" s="221"/>
      <c r="E359" s="222"/>
      <c r="F359" s="222"/>
      <c r="G359" s="149"/>
      <c r="H359" s="149"/>
      <c r="I359" s="149"/>
      <c r="J359" s="149"/>
      <c r="K359" s="149"/>
      <c r="L359" s="149"/>
      <c r="M359" s="149"/>
      <c r="N359" s="149"/>
      <c r="O359" s="149"/>
      <c r="P359" s="149"/>
      <c r="Q359" s="149"/>
      <c r="R359" s="149"/>
      <c r="S359" s="149"/>
      <c r="T359" s="149"/>
      <c r="U359" s="149"/>
      <c r="V359" s="149"/>
      <c r="W359" s="149"/>
      <c r="X359" s="149"/>
      <c r="Y359" s="149"/>
      <c r="Z359" s="149"/>
    </row>
    <row r="360" spans="1:26" ht="13.5" customHeight="1">
      <c r="A360" s="149"/>
      <c r="B360" s="149"/>
      <c r="C360" s="149"/>
      <c r="D360" s="221"/>
      <c r="E360" s="222"/>
      <c r="F360" s="222"/>
      <c r="G360" s="149"/>
      <c r="H360" s="149"/>
      <c r="I360" s="149"/>
      <c r="J360" s="149"/>
      <c r="K360" s="149"/>
      <c r="L360" s="149"/>
      <c r="M360" s="149"/>
      <c r="N360" s="149"/>
      <c r="O360" s="149"/>
      <c r="P360" s="149"/>
      <c r="Q360" s="149"/>
      <c r="R360" s="149"/>
      <c r="S360" s="149"/>
      <c r="T360" s="149"/>
      <c r="U360" s="149"/>
      <c r="V360" s="149"/>
      <c r="W360" s="149"/>
      <c r="X360" s="149"/>
      <c r="Y360" s="149"/>
      <c r="Z360" s="149"/>
    </row>
    <row r="361" spans="1:26" ht="13.5" customHeight="1">
      <c r="A361" s="149"/>
      <c r="B361" s="149"/>
      <c r="C361" s="149"/>
      <c r="D361" s="221"/>
      <c r="E361" s="222"/>
      <c r="F361" s="222"/>
      <c r="G361" s="149"/>
      <c r="H361" s="149"/>
      <c r="I361" s="149"/>
      <c r="J361" s="149"/>
      <c r="K361" s="149"/>
      <c r="L361" s="149"/>
      <c r="M361" s="149"/>
      <c r="N361" s="149"/>
      <c r="O361" s="149"/>
      <c r="P361" s="149"/>
      <c r="Q361" s="149"/>
      <c r="R361" s="149"/>
      <c r="S361" s="149"/>
      <c r="T361" s="149"/>
      <c r="U361" s="149"/>
      <c r="V361" s="149"/>
      <c r="W361" s="149"/>
      <c r="X361" s="149"/>
      <c r="Y361" s="149"/>
      <c r="Z361" s="149"/>
    </row>
    <row r="362" spans="1:26" ht="13.5" customHeight="1">
      <c r="A362" s="149"/>
      <c r="B362" s="149"/>
      <c r="C362" s="149"/>
      <c r="D362" s="221"/>
      <c r="E362" s="222"/>
      <c r="F362" s="222"/>
      <c r="G362" s="149"/>
      <c r="H362" s="149"/>
      <c r="I362" s="149"/>
      <c r="J362" s="149"/>
      <c r="K362" s="149"/>
      <c r="L362" s="149"/>
      <c r="M362" s="149"/>
      <c r="N362" s="149"/>
      <c r="O362" s="149"/>
      <c r="P362" s="149"/>
      <c r="Q362" s="149"/>
      <c r="R362" s="149"/>
      <c r="S362" s="149"/>
      <c r="T362" s="149"/>
      <c r="U362" s="149"/>
      <c r="V362" s="149"/>
      <c r="W362" s="149"/>
      <c r="X362" s="149"/>
      <c r="Y362" s="149"/>
      <c r="Z362" s="149"/>
    </row>
    <row r="363" spans="1:26" ht="13.5" customHeight="1">
      <c r="A363" s="149"/>
      <c r="B363" s="149"/>
      <c r="C363" s="149"/>
      <c r="D363" s="221"/>
      <c r="E363" s="222"/>
      <c r="F363" s="222"/>
      <c r="G363" s="149"/>
      <c r="H363" s="149"/>
      <c r="I363" s="149"/>
      <c r="J363" s="149"/>
      <c r="K363" s="149"/>
      <c r="L363" s="149"/>
      <c r="M363" s="149"/>
      <c r="N363" s="149"/>
      <c r="O363" s="149"/>
      <c r="P363" s="149"/>
      <c r="Q363" s="149"/>
      <c r="R363" s="149"/>
      <c r="S363" s="149"/>
      <c r="T363" s="149"/>
      <c r="U363" s="149"/>
      <c r="V363" s="149"/>
      <c r="W363" s="149"/>
      <c r="X363" s="149"/>
      <c r="Y363" s="149"/>
      <c r="Z363" s="149"/>
    </row>
    <row r="364" spans="1:26" ht="13.5" customHeight="1">
      <c r="A364" s="149"/>
      <c r="B364" s="149"/>
      <c r="C364" s="149"/>
      <c r="D364" s="221"/>
      <c r="E364" s="222"/>
      <c r="F364" s="222"/>
      <c r="G364" s="149"/>
      <c r="H364" s="149"/>
      <c r="I364" s="149"/>
      <c r="J364" s="149"/>
      <c r="K364" s="149"/>
      <c r="L364" s="149"/>
      <c r="M364" s="149"/>
      <c r="N364" s="149"/>
      <c r="O364" s="149"/>
      <c r="P364" s="149"/>
      <c r="Q364" s="149"/>
      <c r="R364" s="149"/>
      <c r="S364" s="149"/>
      <c r="T364" s="149"/>
      <c r="U364" s="149"/>
      <c r="V364" s="149"/>
      <c r="W364" s="149"/>
      <c r="X364" s="149"/>
      <c r="Y364" s="149"/>
      <c r="Z364" s="149"/>
    </row>
    <row r="365" spans="1:26" ht="13.5" customHeight="1">
      <c r="A365" s="149"/>
      <c r="B365" s="149"/>
      <c r="C365" s="149"/>
      <c r="D365" s="221"/>
      <c r="E365" s="222"/>
      <c r="F365" s="222"/>
      <c r="G365" s="149"/>
      <c r="H365" s="149"/>
      <c r="I365" s="149"/>
      <c r="J365" s="149"/>
      <c r="K365" s="149"/>
      <c r="L365" s="149"/>
      <c r="M365" s="149"/>
      <c r="N365" s="149"/>
      <c r="O365" s="149"/>
      <c r="P365" s="149"/>
      <c r="Q365" s="149"/>
      <c r="R365" s="149"/>
      <c r="S365" s="149"/>
      <c r="T365" s="149"/>
      <c r="U365" s="149"/>
      <c r="V365" s="149"/>
      <c r="W365" s="149"/>
      <c r="X365" s="149"/>
      <c r="Y365" s="149"/>
      <c r="Z365" s="149"/>
    </row>
    <row r="366" spans="1:26" ht="13.5" customHeight="1">
      <c r="A366" s="149"/>
      <c r="B366" s="149"/>
      <c r="C366" s="149"/>
      <c r="D366" s="221"/>
      <c r="E366" s="222"/>
      <c r="F366" s="222"/>
      <c r="G366" s="149"/>
      <c r="H366" s="149"/>
      <c r="I366" s="149"/>
      <c r="J366" s="149"/>
      <c r="K366" s="149"/>
      <c r="L366" s="149"/>
      <c r="M366" s="149"/>
      <c r="N366" s="149"/>
      <c r="O366" s="149"/>
      <c r="P366" s="149"/>
      <c r="Q366" s="149"/>
      <c r="R366" s="149"/>
      <c r="S366" s="149"/>
      <c r="T366" s="149"/>
      <c r="U366" s="149"/>
      <c r="V366" s="149"/>
      <c r="W366" s="149"/>
      <c r="X366" s="149"/>
      <c r="Y366" s="149"/>
      <c r="Z366" s="149"/>
    </row>
    <row r="367" spans="1:26" ht="13.5" customHeight="1">
      <c r="A367" s="149"/>
      <c r="B367" s="149"/>
      <c r="C367" s="149"/>
      <c r="D367" s="221"/>
      <c r="E367" s="222"/>
      <c r="F367" s="222"/>
      <c r="G367" s="149"/>
      <c r="H367" s="149"/>
      <c r="I367" s="149"/>
      <c r="J367" s="149"/>
      <c r="K367" s="149"/>
      <c r="L367" s="149"/>
      <c r="M367" s="149"/>
      <c r="N367" s="149"/>
      <c r="O367" s="149"/>
      <c r="P367" s="149"/>
      <c r="Q367" s="149"/>
      <c r="R367" s="149"/>
      <c r="S367" s="149"/>
      <c r="T367" s="149"/>
      <c r="U367" s="149"/>
      <c r="V367" s="149"/>
      <c r="W367" s="149"/>
      <c r="X367" s="149"/>
      <c r="Y367" s="149"/>
      <c r="Z367" s="149"/>
    </row>
    <row r="368" spans="1:26" ht="13.5" customHeight="1">
      <c r="A368" s="149"/>
      <c r="B368" s="149"/>
      <c r="C368" s="149"/>
      <c r="D368" s="221"/>
      <c r="E368" s="222"/>
      <c r="F368" s="222"/>
      <c r="G368" s="149"/>
      <c r="H368" s="149"/>
      <c r="I368" s="149"/>
      <c r="J368" s="149"/>
      <c r="K368" s="149"/>
      <c r="L368" s="149"/>
      <c r="M368" s="149"/>
      <c r="N368" s="149"/>
      <c r="O368" s="149"/>
      <c r="P368" s="149"/>
      <c r="Q368" s="149"/>
      <c r="R368" s="149"/>
      <c r="S368" s="149"/>
      <c r="T368" s="149"/>
      <c r="U368" s="149"/>
      <c r="V368" s="149"/>
      <c r="W368" s="149"/>
      <c r="X368" s="149"/>
      <c r="Y368" s="149"/>
      <c r="Z368" s="149"/>
    </row>
    <row r="369" spans="1:26" ht="13.5" customHeight="1">
      <c r="A369" s="149"/>
      <c r="B369" s="149"/>
      <c r="C369" s="149"/>
      <c r="D369" s="221"/>
      <c r="E369" s="222"/>
      <c r="F369" s="222"/>
      <c r="G369" s="149"/>
      <c r="H369" s="149"/>
      <c r="I369" s="149"/>
      <c r="J369" s="149"/>
      <c r="K369" s="149"/>
      <c r="L369" s="149"/>
      <c r="M369" s="149"/>
      <c r="N369" s="149"/>
      <c r="O369" s="149"/>
      <c r="P369" s="149"/>
      <c r="Q369" s="149"/>
      <c r="R369" s="149"/>
      <c r="S369" s="149"/>
      <c r="T369" s="149"/>
      <c r="U369" s="149"/>
      <c r="V369" s="149"/>
      <c r="W369" s="149"/>
      <c r="X369" s="149"/>
      <c r="Y369" s="149"/>
      <c r="Z369" s="149"/>
    </row>
    <row r="370" spans="1:26" ht="13.5" customHeight="1">
      <c r="A370" s="149"/>
      <c r="B370" s="149"/>
      <c r="C370" s="149"/>
      <c r="D370" s="221"/>
      <c r="E370" s="222"/>
      <c r="F370" s="222"/>
      <c r="G370" s="149"/>
      <c r="H370" s="149"/>
      <c r="I370" s="149"/>
      <c r="J370" s="149"/>
      <c r="K370" s="149"/>
      <c r="L370" s="149"/>
      <c r="M370" s="149"/>
      <c r="N370" s="149"/>
      <c r="O370" s="149"/>
      <c r="P370" s="149"/>
      <c r="Q370" s="149"/>
      <c r="R370" s="149"/>
      <c r="S370" s="149"/>
      <c r="T370" s="149"/>
      <c r="U370" s="149"/>
      <c r="V370" s="149"/>
      <c r="W370" s="149"/>
      <c r="X370" s="149"/>
      <c r="Y370" s="149"/>
      <c r="Z370" s="149"/>
    </row>
    <row r="371" spans="1:26" ht="13.5" customHeight="1">
      <c r="A371" s="149"/>
      <c r="B371" s="149"/>
      <c r="C371" s="149"/>
      <c r="D371" s="221"/>
      <c r="E371" s="222"/>
      <c r="F371" s="222"/>
      <c r="G371" s="149"/>
      <c r="H371" s="149"/>
      <c r="I371" s="149"/>
      <c r="J371" s="149"/>
      <c r="K371" s="149"/>
      <c r="L371" s="149"/>
      <c r="M371" s="149"/>
      <c r="N371" s="149"/>
      <c r="O371" s="149"/>
      <c r="P371" s="149"/>
      <c r="Q371" s="149"/>
      <c r="R371" s="149"/>
      <c r="S371" s="149"/>
      <c r="T371" s="149"/>
      <c r="U371" s="149"/>
      <c r="V371" s="149"/>
      <c r="W371" s="149"/>
      <c r="X371" s="149"/>
      <c r="Y371" s="149"/>
      <c r="Z371" s="149"/>
    </row>
    <row r="372" spans="1:26" ht="13.5" customHeight="1">
      <c r="A372" s="149"/>
      <c r="B372" s="149"/>
      <c r="C372" s="149"/>
      <c r="D372" s="221"/>
      <c r="E372" s="222"/>
      <c r="F372" s="222"/>
      <c r="G372" s="149"/>
      <c r="H372" s="149"/>
      <c r="I372" s="149"/>
      <c r="J372" s="149"/>
      <c r="K372" s="149"/>
      <c r="L372" s="149"/>
      <c r="M372" s="149"/>
      <c r="N372" s="149"/>
      <c r="O372" s="149"/>
      <c r="P372" s="149"/>
      <c r="Q372" s="149"/>
      <c r="R372" s="149"/>
      <c r="S372" s="149"/>
      <c r="T372" s="149"/>
      <c r="U372" s="149"/>
      <c r="V372" s="149"/>
      <c r="W372" s="149"/>
      <c r="X372" s="149"/>
      <c r="Y372" s="149"/>
      <c r="Z372" s="149"/>
    </row>
    <row r="373" spans="1:26" ht="13.5" customHeight="1">
      <c r="A373" s="149"/>
      <c r="B373" s="149"/>
      <c r="C373" s="149"/>
      <c r="D373" s="221"/>
      <c r="E373" s="222"/>
      <c r="F373" s="222"/>
      <c r="G373" s="149"/>
      <c r="H373" s="149"/>
      <c r="I373" s="149"/>
      <c r="J373" s="149"/>
      <c r="K373" s="149"/>
      <c r="L373" s="149"/>
      <c r="M373" s="149"/>
      <c r="N373" s="149"/>
      <c r="O373" s="149"/>
      <c r="P373" s="149"/>
      <c r="Q373" s="149"/>
      <c r="R373" s="149"/>
      <c r="S373" s="149"/>
      <c r="T373" s="149"/>
      <c r="U373" s="149"/>
      <c r="V373" s="149"/>
      <c r="W373" s="149"/>
      <c r="X373" s="149"/>
      <c r="Y373" s="149"/>
      <c r="Z373" s="149"/>
    </row>
    <row r="374" spans="1:26" ht="13.5" customHeight="1">
      <c r="A374" s="149"/>
      <c r="B374" s="149"/>
      <c r="C374" s="149"/>
      <c r="D374" s="221"/>
      <c r="E374" s="222"/>
      <c r="F374" s="222"/>
      <c r="G374" s="149"/>
      <c r="H374" s="149"/>
      <c r="I374" s="149"/>
      <c r="J374" s="149"/>
      <c r="K374" s="149"/>
      <c r="L374" s="149"/>
      <c r="M374" s="149"/>
      <c r="N374" s="149"/>
      <c r="O374" s="149"/>
      <c r="P374" s="149"/>
      <c r="Q374" s="149"/>
      <c r="R374" s="149"/>
      <c r="S374" s="149"/>
      <c r="T374" s="149"/>
      <c r="U374" s="149"/>
      <c r="V374" s="149"/>
      <c r="W374" s="149"/>
      <c r="X374" s="149"/>
      <c r="Y374" s="149"/>
      <c r="Z374" s="149"/>
    </row>
    <row r="375" spans="1:26" ht="13.5" customHeight="1">
      <c r="A375" s="149"/>
      <c r="B375" s="149"/>
      <c r="C375" s="149"/>
      <c r="D375" s="221"/>
      <c r="E375" s="222"/>
      <c r="F375" s="222"/>
      <c r="G375" s="149"/>
      <c r="H375" s="149"/>
      <c r="I375" s="149"/>
      <c r="J375" s="149"/>
      <c r="K375" s="149"/>
      <c r="L375" s="149"/>
      <c r="M375" s="149"/>
      <c r="N375" s="149"/>
      <c r="O375" s="149"/>
      <c r="P375" s="149"/>
      <c r="Q375" s="149"/>
      <c r="R375" s="149"/>
      <c r="S375" s="149"/>
      <c r="T375" s="149"/>
      <c r="U375" s="149"/>
      <c r="V375" s="149"/>
      <c r="W375" s="149"/>
      <c r="X375" s="149"/>
      <c r="Y375" s="149"/>
      <c r="Z375" s="149"/>
    </row>
    <row r="376" spans="1:26" ht="13.5" customHeight="1">
      <c r="A376" s="149"/>
      <c r="B376" s="149"/>
      <c r="C376" s="149"/>
      <c r="D376" s="221"/>
      <c r="E376" s="222"/>
      <c r="F376" s="222"/>
      <c r="G376" s="149"/>
      <c r="H376" s="149"/>
      <c r="I376" s="149"/>
      <c r="J376" s="149"/>
      <c r="K376" s="149"/>
      <c r="L376" s="149"/>
      <c r="M376" s="149"/>
      <c r="N376" s="149"/>
      <c r="O376" s="149"/>
      <c r="P376" s="149"/>
      <c r="Q376" s="149"/>
      <c r="R376" s="149"/>
      <c r="S376" s="149"/>
      <c r="T376" s="149"/>
      <c r="U376" s="149"/>
      <c r="V376" s="149"/>
      <c r="W376" s="149"/>
      <c r="X376" s="149"/>
      <c r="Y376" s="149"/>
      <c r="Z376" s="149"/>
    </row>
    <row r="377" spans="1:26" ht="13.5" customHeight="1">
      <c r="A377" s="149"/>
      <c r="B377" s="149"/>
      <c r="C377" s="149"/>
      <c r="D377" s="221"/>
      <c r="E377" s="222"/>
      <c r="F377" s="222"/>
      <c r="G377" s="149"/>
      <c r="H377" s="149"/>
      <c r="I377" s="149"/>
      <c r="J377" s="149"/>
      <c r="K377" s="149"/>
      <c r="L377" s="149"/>
      <c r="M377" s="149"/>
      <c r="N377" s="149"/>
      <c r="O377" s="149"/>
      <c r="P377" s="149"/>
      <c r="Q377" s="149"/>
      <c r="R377" s="149"/>
      <c r="S377" s="149"/>
      <c r="T377" s="149"/>
      <c r="U377" s="149"/>
      <c r="V377" s="149"/>
      <c r="W377" s="149"/>
      <c r="X377" s="149"/>
      <c r="Y377" s="149"/>
      <c r="Z377" s="149"/>
    </row>
    <row r="378" spans="1:26" ht="13.5" customHeight="1">
      <c r="A378" s="149"/>
      <c r="B378" s="149"/>
      <c r="C378" s="149"/>
      <c r="D378" s="221"/>
      <c r="E378" s="222"/>
      <c r="F378" s="222"/>
      <c r="G378" s="149"/>
      <c r="H378" s="149"/>
      <c r="I378" s="149"/>
      <c r="J378" s="149"/>
      <c r="K378" s="149"/>
      <c r="L378" s="149"/>
      <c r="M378" s="149"/>
      <c r="N378" s="149"/>
      <c r="O378" s="149"/>
      <c r="P378" s="149"/>
      <c r="Q378" s="149"/>
      <c r="R378" s="149"/>
      <c r="S378" s="149"/>
      <c r="T378" s="149"/>
      <c r="U378" s="149"/>
      <c r="V378" s="149"/>
      <c r="W378" s="149"/>
      <c r="X378" s="149"/>
      <c r="Y378" s="149"/>
      <c r="Z378" s="149"/>
    </row>
    <row r="379" spans="1:26" ht="13.5" customHeight="1">
      <c r="A379" s="149"/>
      <c r="B379" s="149"/>
      <c r="C379" s="149"/>
      <c r="D379" s="221"/>
      <c r="E379" s="222"/>
      <c r="F379" s="222"/>
      <c r="G379" s="149"/>
      <c r="H379" s="149"/>
      <c r="I379" s="149"/>
      <c r="J379" s="149"/>
      <c r="K379" s="149"/>
      <c r="L379" s="149"/>
      <c r="M379" s="149"/>
      <c r="N379" s="149"/>
      <c r="O379" s="149"/>
      <c r="P379" s="149"/>
      <c r="Q379" s="149"/>
      <c r="R379" s="149"/>
      <c r="S379" s="149"/>
      <c r="T379" s="149"/>
      <c r="U379" s="149"/>
      <c r="V379" s="149"/>
      <c r="W379" s="149"/>
      <c r="X379" s="149"/>
      <c r="Y379" s="149"/>
      <c r="Z379" s="149"/>
    </row>
    <row r="380" spans="1:26" ht="13.5" customHeight="1">
      <c r="A380" s="149"/>
      <c r="B380" s="149"/>
      <c r="C380" s="149"/>
      <c r="D380" s="221"/>
      <c r="E380" s="222"/>
      <c r="F380" s="222"/>
      <c r="G380" s="149"/>
      <c r="H380" s="149"/>
      <c r="I380" s="149"/>
      <c r="J380" s="149"/>
      <c r="K380" s="149"/>
      <c r="L380" s="149"/>
      <c r="M380" s="149"/>
      <c r="N380" s="149"/>
      <c r="O380" s="149"/>
      <c r="P380" s="149"/>
      <c r="Q380" s="149"/>
      <c r="R380" s="149"/>
      <c r="S380" s="149"/>
      <c r="T380" s="149"/>
      <c r="U380" s="149"/>
      <c r="V380" s="149"/>
      <c r="W380" s="149"/>
      <c r="X380" s="149"/>
      <c r="Y380" s="149"/>
      <c r="Z380" s="149"/>
    </row>
    <row r="381" spans="1:26" ht="13.5" customHeight="1">
      <c r="A381" s="149"/>
      <c r="B381" s="149"/>
      <c r="C381" s="149"/>
      <c r="D381" s="221"/>
      <c r="E381" s="222"/>
      <c r="F381" s="222"/>
      <c r="G381" s="149"/>
      <c r="H381" s="149"/>
      <c r="I381" s="149"/>
      <c r="J381" s="149"/>
      <c r="K381" s="149"/>
      <c r="L381" s="149"/>
      <c r="M381" s="149"/>
      <c r="N381" s="149"/>
      <c r="O381" s="149"/>
      <c r="P381" s="149"/>
      <c r="Q381" s="149"/>
      <c r="R381" s="149"/>
      <c r="S381" s="149"/>
      <c r="T381" s="149"/>
      <c r="U381" s="149"/>
      <c r="V381" s="149"/>
      <c r="W381" s="149"/>
      <c r="X381" s="149"/>
      <c r="Y381" s="149"/>
      <c r="Z381" s="149"/>
    </row>
    <row r="382" spans="1:26" ht="13.5" customHeight="1">
      <c r="A382" s="149"/>
      <c r="B382" s="149"/>
      <c r="C382" s="149"/>
      <c r="D382" s="221"/>
      <c r="E382" s="222"/>
      <c r="F382" s="222"/>
      <c r="G382" s="149"/>
      <c r="H382" s="149"/>
      <c r="I382" s="149"/>
      <c r="J382" s="149"/>
      <c r="K382" s="149"/>
      <c r="L382" s="149"/>
      <c r="M382" s="149"/>
      <c r="N382" s="149"/>
      <c r="O382" s="149"/>
      <c r="P382" s="149"/>
      <c r="Q382" s="149"/>
      <c r="R382" s="149"/>
      <c r="S382" s="149"/>
      <c r="T382" s="149"/>
      <c r="U382" s="149"/>
      <c r="V382" s="149"/>
      <c r="W382" s="149"/>
      <c r="X382" s="149"/>
      <c r="Y382" s="149"/>
      <c r="Z382" s="149"/>
    </row>
    <row r="383" spans="1:26" ht="13.5" customHeight="1">
      <c r="A383" s="149"/>
      <c r="B383" s="149"/>
      <c r="C383" s="149"/>
      <c r="D383" s="221"/>
      <c r="E383" s="222"/>
      <c r="F383" s="222"/>
      <c r="G383" s="149"/>
      <c r="H383" s="149"/>
      <c r="I383" s="149"/>
      <c r="J383" s="149"/>
      <c r="K383" s="149"/>
      <c r="L383" s="149"/>
      <c r="M383" s="149"/>
      <c r="N383" s="149"/>
      <c r="O383" s="149"/>
      <c r="P383" s="149"/>
      <c r="Q383" s="149"/>
      <c r="R383" s="149"/>
      <c r="S383" s="149"/>
      <c r="T383" s="149"/>
      <c r="U383" s="149"/>
      <c r="V383" s="149"/>
      <c r="W383" s="149"/>
      <c r="X383" s="149"/>
      <c r="Y383" s="149"/>
      <c r="Z383" s="149"/>
    </row>
    <row r="384" spans="1:26" ht="13.5" customHeight="1">
      <c r="A384" s="149"/>
      <c r="B384" s="149"/>
      <c r="C384" s="149"/>
      <c r="D384" s="221"/>
      <c r="E384" s="222"/>
      <c r="F384" s="222"/>
      <c r="G384" s="149"/>
      <c r="H384" s="149"/>
      <c r="I384" s="149"/>
      <c r="J384" s="149"/>
      <c r="K384" s="149"/>
      <c r="L384" s="149"/>
      <c r="M384" s="149"/>
      <c r="N384" s="149"/>
      <c r="O384" s="149"/>
      <c r="P384" s="149"/>
      <c r="Q384" s="149"/>
      <c r="R384" s="149"/>
      <c r="S384" s="149"/>
      <c r="T384" s="149"/>
      <c r="U384" s="149"/>
      <c r="V384" s="149"/>
      <c r="W384" s="149"/>
      <c r="X384" s="149"/>
      <c r="Y384" s="149"/>
      <c r="Z384" s="149"/>
    </row>
    <row r="385" spans="1:26" ht="13.5" customHeight="1">
      <c r="A385" s="149"/>
      <c r="B385" s="149"/>
      <c r="C385" s="149"/>
      <c r="D385" s="221"/>
      <c r="E385" s="222"/>
      <c r="F385" s="222"/>
      <c r="G385" s="149"/>
      <c r="H385" s="149"/>
      <c r="I385" s="149"/>
      <c r="J385" s="149"/>
      <c r="K385" s="149"/>
      <c r="L385" s="149"/>
      <c r="M385" s="149"/>
      <c r="N385" s="149"/>
      <c r="O385" s="149"/>
      <c r="P385" s="149"/>
      <c r="Q385" s="149"/>
      <c r="R385" s="149"/>
      <c r="S385" s="149"/>
      <c r="T385" s="149"/>
      <c r="U385" s="149"/>
      <c r="V385" s="149"/>
      <c r="W385" s="149"/>
      <c r="X385" s="149"/>
      <c r="Y385" s="149"/>
      <c r="Z385" s="149"/>
    </row>
    <row r="386" spans="1:26" ht="13.5" customHeight="1">
      <c r="A386" s="149"/>
      <c r="B386" s="149"/>
      <c r="C386" s="149"/>
      <c r="D386" s="221"/>
      <c r="E386" s="222"/>
      <c r="F386" s="222"/>
      <c r="G386" s="149"/>
      <c r="H386" s="149"/>
      <c r="I386" s="149"/>
      <c r="J386" s="149"/>
      <c r="K386" s="149"/>
      <c r="L386" s="149"/>
      <c r="M386" s="149"/>
      <c r="N386" s="149"/>
      <c r="O386" s="149"/>
      <c r="P386" s="149"/>
      <c r="Q386" s="149"/>
      <c r="R386" s="149"/>
      <c r="S386" s="149"/>
      <c r="T386" s="149"/>
      <c r="U386" s="149"/>
      <c r="V386" s="149"/>
      <c r="W386" s="149"/>
      <c r="X386" s="149"/>
      <c r="Y386" s="149"/>
      <c r="Z386" s="149"/>
    </row>
    <row r="387" spans="1:26" ht="13.5" customHeight="1">
      <c r="A387" s="149"/>
      <c r="B387" s="149"/>
      <c r="C387" s="149"/>
      <c r="D387" s="221"/>
      <c r="E387" s="222"/>
      <c r="F387" s="222"/>
      <c r="G387" s="149"/>
      <c r="H387" s="149"/>
      <c r="I387" s="149"/>
      <c r="J387" s="149"/>
      <c r="K387" s="149"/>
      <c r="L387" s="149"/>
      <c r="M387" s="149"/>
      <c r="N387" s="149"/>
      <c r="O387" s="149"/>
      <c r="P387" s="149"/>
      <c r="Q387" s="149"/>
      <c r="R387" s="149"/>
      <c r="S387" s="149"/>
      <c r="T387" s="149"/>
      <c r="U387" s="149"/>
      <c r="V387" s="149"/>
      <c r="W387" s="149"/>
      <c r="X387" s="149"/>
      <c r="Y387" s="149"/>
      <c r="Z387" s="149"/>
    </row>
    <row r="388" spans="1:26" ht="13.5" customHeight="1">
      <c r="A388" s="149"/>
      <c r="B388" s="149"/>
      <c r="C388" s="149"/>
      <c r="D388" s="221"/>
      <c r="E388" s="222"/>
      <c r="F388" s="222"/>
      <c r="G388" s="149"/>
      <c r="H388" s="149"/>
      <c r="I388" s="149"/>
      <c r="J388" s="149"/>
      <c r="K388" s="149"/>
      <c r="L388" s="149"/>
      <c r="M388" s="149"/>
      <c r="N388" s="149"/>
      <c r="O388" s="149"/>
      <c r="P388" s="149"/>
      <c r="Q388" s="149"/>
      <c r="R388" s="149"/>
      <c r="S388" s="149"/>
      <c r="T388" s="149"/>
      <c r="U388" s="149"/>
      <c r="V388" s="149"/>
      <c r="W388" s="149"/>
      <c r="X388" s="149"/>
      <c r="Y388" s="149"/>
      <c r="Z388" s="149"/>
    </row>
    <row r="389" spans="1:26" ht="13.5" customHeight="1">
      <c r="A389" s="149"/>
      <c r="B389" s="149"/>
      <c r="C389" s="149"/>
      <c r="D389" s="221"/>
      <c r="E389" s="222"/>
      <c r="F389" s="222"/>
      <c r="G389" s="149"/>
      <c r="H389" s="149"/>
      <c r="I389" s="149"/>
      <c r="J389" s="149"/>
      <c r="K389" s="149"/>
      <c r="L389" s="149"/>
      <c r="M389" s="149"/>
      <c r="N389" s="149"/>
      <c r="O389" s="149"/>
      <c r="P389" s="149"/>
      <c r="Q389" s="149"/>
      <c r="R389" s="149"/>
      <c r="S389" s="149"/>
      <c r="T389" s="149"/>
      <c r="U389" s="149"/>
      <c r="V389" s="149"/>
      <c r="W389" s="149"/>
      <c r="X389" s="149"/>
      <c r="Y389" s="149"/>
      <c r="Z389" s="149"/>
    </row>
    <row r="390" spans="1:26" ht="13.5" customHeight="1">
      <c r="A390" s="149"/>
      <c r="B390" s="149"/>
      <c r="C390" s="149"/>
      <c r="D390" s="221"/>
      <c r="E390" s="222"/>
      <c r="F390" s="222"/>
      <c r="G390" s="149"/>
      <c r="H390" s="149"/>
      <c r="I390" s="149"/>
      <c r="J390" s="149"/>
      <c r="K390" s="149"/>
      <c r="L390" s="149"/>
      <c r="M390" s="149"/>
      <c r="N390" s="149"/>
      <c r="O390" s="149"/>
      <c r="P390" s="149"/>
      <c r="Q390" s="149"/>
      <c r="R390" s="149"/>
      <c r="S390" s="149"/>
      <c r="T390" s="149"/>
      <c r="U390" s="149"/>
      <c r="V390" s="149"/>
      <c r="W390" s="149"/>
      <c r="X390" s="149"/>
      <c r="Y390" s="149"/>
      <c r="Z390" s="149"/>
    </row>
    <row r="391" spans="1:26" ht="13.5" customHeight="1">
      <c r="A391" s="149"/>
      <c r="B391" s="149"/>
      <c r="C391" s="149"/>
      <c r="D391" s="221"/>
      <c r="E391" s="222"/>
      <c r="F391" s="222"/>
      <c r="G391" s="149"/>
      <c r="H391" s="149"/>
      <c r="I391" s="149"/>
      <c r="J391" s="149"/>
      <c r="K391" s="149"/>
      <c r="L391" s="149"/>
      <c r="M391" s="149"/>
      <c r="N391" s="149"/>
      <c r="O391" s="149"/>
      <c r="P391" s="149"/>
      <c r="Q391" s="149"/>
      <c r="R391" s="149"/>
      <c r="S391" s="149"/>
      <c r="T391" s="149"/>
      <c r="U391" s="149"/>
      <c r="V391" s="149"/>
      <c r="W391" s="149"/>
      <c r="X391" s="149"/>
      <c r="Y391" s="149"/>
      <c r="Z391" s="149"/>
    </row>
    <row r="392" spans="1:26" ht="13.5" customHeight="1">
      <c r="A392" s="149"/>
      <c r="B392" s="149"/>
      <c r="C392" s="149"/>
      <c r="D392" s="221"/>
      <c r="E392" s="222"/>
      <c r="F392" s="222"/>
      <c r="G392" s="149"/>
      <c r="H392" s="149"/>
      <c r="I392" s="149"/>
      <c r="J392" s="149"/>
      <c r="K392" s="149"/>
      <c r="L392" s="149"/>
      <c r="M392" s="149"/>
      <c r="N392" s="149"/>
      <c r="O392" s="149"/>
      <c r="P392" s="149"/>
      <c r="Q392" s="149"/>
      <c r="R392" s="149"/>
      <c r="S392" s="149"/>
      <c r="T392" s="149"/>
      <c r="U392" s="149"/>
      <c r="V392" s="149"/>
      <c r="W392" s="149"/>
      <c r="X392" s="149"/>
      <c r="Y392" s="149"/>
      <c r="Z392" s="149"/>
    </row>
    <row r="393" spans="1:26" ht="13.5" customHeight="1">
      <c r="A393" s="149"/>
      <c r="B393" s="149"/>
      <c r="C393" s="149"/>
      <c r="D393" s="221"/>
      <c r="E393" s="222"/>
      <c r="F393" s="222"/>
      <c r="G393" s="149"/>
      <c r="H393" s="149"/>
      <c r="I393" s="149"/>
      <c r="J393" s="149"/>
      <c r="K393" s="149"/>
      <c r="L393" s="149"/>
      <c r="M393" s="149"/>
      <c r="N393" s="149"/>
      <c r="O393" s="149"/>
      <c r="P393" s="149"/>
      <c r="Q393" s="149"/>
      <c r="R393" s="149"/>
      <c r="S393" s="149"/>
      <c r="T393" s="149"/>
      <c r="U393" s="149"/>
      <c r="V393" s="149"/>
      <c r="W393" s="149"/>
      <c r="X393" s="149"/>
      <c r="Y393" s="149"/>
      <c r="Z393" s="149"/>
    </row>
    <row r="394" spans="1:26" ht="13.5" customHeight="1">
      <c r="A394" s="149"/>
      <c r="B394" s="149"/>
      <c r="C394" s="149"/>
      <c r="D394" s="221"/>
      <c r="E394" s="222"/>
      <c r="F394" s="222"/>
      <c r="G394" s="149"/>
      <c r="H394" s="149"/>
      <c r="I394" s="149"/>
      <c r="J394" s="149"/>
      <c r="K394" s="149"/>
      <c r="L394" s="149"/>
      <c r="M394" s="149"/>
      <c r="N394" s="149"/>
      <c r="O394" s="149"/>
      <c r="P394" s="149"/>
      <c r="Q394" s="149"/>
      <c r="R394" s="149"/>
      <c r="S394" s="149"/>
      <c r="T394" s="149"/>
      <c r="U394" s="149"/>
      <c r="V394" s="149"/>
      <c r="W394" s="149"/>
      <c r="X394" s="149"/>
      <c r="Y394" s="149"/>
      <c r="Z394" s="149"/>
    </row>
    <row r="395" spans="1:26" ht="13.5" customHeight="1">
      <c r="A395" s="149"/>
      <c r="B395" s="149"/>
      <c r="C395" s="149"/>
      <c r="D395" s="221"/>
      <c r="E395" s="222"/>
      <c r="F395" s="222"/>
      <c r="G395" s="149"/>
      <c r="H395" s="149"/>
      <c r="I395" s="149"/>
      <c r="J395" s="149"/>
      <c r="K395" s="149"/>
      <c r="L395" s="149"/>
      <c r="M395" s="149"/>
      <c r="N395" s="149"/>
      <c r="O395" s="149"/>
      <c r="P395" s="149"/>
      <c r="Q395" s="149"/>
      <c r="R395" s="149"/>
      <c r="S395" s="149"/>
      <c r="T395" s="149"/>
      <c r="U395" s="149"/>
      <c r="V395" s="149"/>
      <c r="W395" s="149"/>
      <c r="X395" s="149"/>
      <c r="Y395" s="149"/>
      <c r="Z395" s="149"/>
    </row>
    <row r="396" spans="1:26" ht="13.5" customHeight="1">
      <c r="A396" s="149"/>
      <c r="B396" s="149"/>
      <c r="C396" s="149"/>
      <c r="D396" s="221"/>
      <c r="E396" s="222"/>
      <c r="F396" s="222"/>
      <c r="G396" s="149"/>
      <c r="H396" s="149"/>
      <c r="I396" s="149"/>
      <c r="J396" s="149"/>
      <c r="K396" s="149"/>
      <c r="L396" s="149"/>
      <c r="M396" s="149"/>
      <c r="N396" s="149"/>
      <c r="O396" s="149"/>
      <c r="P396" s="149"/>
      <c r="Q396" s="149"/>
      <c r="R396" s="149"/>
      <c r="S396" s="149"/>
      <c r="T396" s="149"/>
      <c r="U396" s="149"/>
      <c r="V396" s="149"/>
      <c r="W396" s="149"/>
      <c r="X396" s="149"/>
      <c r="Y396" s="149"/>
      <c r="Z396" s="149"/>
    </row>
    <row r="397" spans="1:26" ht="13.5" customHeight="1">
      <c r="A397" s="149"/>
      <c r="B397" s="149"/>
      <c r="C397" s="149"/>
      <c r="D397" s="221"/>
      <c r="E397" s="222"/>
      <c r="F397" s="222"/>
      <c r="G397" s="149"/>
      <c r="H397" s="149"/>
      <c r="I397" s="149"/>
      <c r="J397" s="149"/>
      <c r="K397" s="149"/>
      <c r="L397" s="149"/>
      <c r="M397" s="149"/>
      <c r="N397" s="149"/>
      <c r="O397" s="149"/>
      <c r="P397" s="149"/>
      <c r="Q397" s="149"/>
      <c r="R397" s="149"/>
      <c r="S397" s="149"/>
      <c r="T397" s="149"/>
      <c r="U397" s="149"/>
      <c r="V397" s="149"/>
      <c r="W397" s="149"/>
      <c r="X397" s="149"/>
      <c r="Y397" s="149"/>
      <c r="Z397" s="149"/>
    </row>
    <row r="398" spans="1:26" ht="13.5" customHeight="1">
      <c r="A398" s="149"/>
      <c r="B398" s="149"/>
      <c r="C398" s="149"/>
      <c r="D398" s="221"/>
      <c r="E398" s="222"/>
      <c r="F398" s="222"/>
      <c r="G398" s="149"/>
      <c r="H398" s="149"/>
      <c r="I398" s="149"/>
      <c r="J398" s="149"/>
      <c r="K398" s="149"/>
      <c r="L398" s="149"/>
      <c r="M398" s="149"/>
      <c r="N398" s="149"/>
      <c r="O398" s="149"/>
      <c r="P398" s="149"/>
      <c r="Q398" s="149"/>
      <c r="R398" s="149"/>
      <c r="S398" s="149"/>
      <c r="T398" s="149"/>
      <c r="U398" s="149"/>
      <c r="V398" s="149"/>
      <c r="W398" s="149"/>
      <c r="X398" s="149"/>
      <c r="Y398" s="149"/>
      <c r="Z398" s="149"/>
    </row>
    <row r="399" spans="1:26" ht="13.5" customHeight="1">
      <c r="A399" s="149"/>
      <c r="B399" s="149"/>
      <c r="C399" s="149"/>
      <c r="D399" s="221"/>
      <c r="E399" s="222"/>
      <c r="F399" s="222"/>
      <c r="G399" s="149"/>
      <c r="H399" s="149"/>
      <c r="I399" s="149"/>
      <c r="J399" s="149"/>
      <c r="K399" s="149"/>
      <c r="L399" s="149"/>
      <c r="M399" s="149"/>
      <c r="N399" s="149"/>
      <c r="O399" s="149"/>
      <c r="P399" s="149"/>
      <c r="Q399" s="149"/>
      <c r="R399" s="149"/>
      <c r="S399" s="149"/>
      <c r="T399" s="149"/>
      <c r="U399" s="149"/>
      <c r="V399" s="149"/>
      <c r="W399" s="149"/>
      <c r="X399" s="149"/>
      <c r="Y399" s="149"/>
      <c r="Z399" s="149"/>
    </row>
    <row r="400" spans="1:26" ht="13.5" customHeight="1">
      <c r="A400" s="149"/>
      <c r="B400" s="149"/>
      <c r="C400" s="149"/>
      <c r="D400" s="221"/>
      <c r="E400" s="222"/>
      <c r="F400" s="222"/>
      <c r="G400" s="149"/>
      <c r="H400" s="149"/>
      <c r="I400" s="149"/>
      <c r="J400" s="149"/>
      <c r="K400" s="149"/>
      <c r="L400" s="149"/>
      <c r="M400" s="149"/>
      <c r="N400" s="149"/>
      <c r="O400" s="149"/>
      <c r="P400" s="149"/>
      <c r="Q400" s="149"/>
      <c r="R400" s="149"/>
      <c r="S400" s="149"/>
      <c r="T400" s="149"/>
      <c r="U400" s="149"/>
      <c r="V400" s="149"/>
      <c r="W400" s="149"/>
      <c r="X400" s="149"/>
      <c r="Y400" s="149"/>
      <c r="Z400" s="149"/>
    </row>
    <row r="401" spans="1:26" ht="13.5" customHeight="1">
      <c r="A401" s="149"/>
      <c r="B401" s="149"/>
      <c r="C401" s="149"/>
      <c r="D401" s="221"/>
      <c r="E401" s="222"/>
      <c r="F401" s="222"/>
      <c r="G401" s="149"/>
      <c r="H401" s="149"/>
      <c r="I401" s="149"/>
      <c r="J401" s="149"/>
      <c r="K401" s="149"/>
      <c r="L401" s="149"/>
      <c r="M401" s="149"/>
      <c r="N401" s="149"/>
      <c r="O401" s="149"/>
      <c r="P401" s="149"/>
      <c r="Q401" s="149"/>
      <c r="R401" s="149"/>
      <c r="S401" s="149"/>
      <c r="T401" s="149"/>
      <c r="U401" s="149"/>
      <c r="V401" s="149"/>
      <c r="W401" s="149"/>
      <c r="X401" s="149"/>
      <c r="Y401" s="149"/>
      <c r="Z401" s="149"/>
    </row>
    <row r="402" spans="1:26" ht="13.5" customHeight="1">
      <c r="A402" s="149"/>
      <c r="B402" s="149"/>
      <c r="C402" s="149"/>
      <c r="D402" s="221"/>
      <c r="E402" s="222"/>
      <c r="F402" s="222"/>
      <c r="G402" s="149"/>
      <c r="H402" s="149"/>
      <c r="I402" s="149"/>
      <c r="J402" s="149"/>
      <c r="K402" s="149"/>
      <c r="L402" s="149"/>
      <c r="M402" s="149"/>
      <c r="N402" s="149"/>
      <c r="O402" s="149"/>
      <c r="P402" s="149"/>
      <c r="Q402" s="149"/>
      <c r="R402" s="149"/>
      <c r="S402" s="149"/>
      <c r="T402" s="149"/>
      <c r="U402" s="149"/>
      <c r="V402" s="149"/>
      <c r="W402" s="149"/>
      <c r="X402" s="149"/>
      <c r="Y402" s="149"/>
      <c r="Z402" s="149"/>
    </row>
    <row r="403" spans="1:26" ht="13.5" customHeight="1">
      <c r="A403" s="149"/>
      <c r="B403" s="149"/>
      <c r="C403" s="149"/>
      <c r="D403" s="221"/>
      <c r="E403" s="222"/>
      <c r="F403" s="222"/>
      <c r="G403" s="149"/>
      <c r="H403" s="149"/>
      <c r="I403" s="149"/>
      <c r="J403" s="149"/>
      <c r="K403" s="149"/>
      <c r="L403" s="149"/>
      <c r="M403" s="149"/>
      <c r="N403" s="149"/>
      <c r="O403" s="149"/>
      <c r="P403" s="149"/>
      <c r="Q403" s="149"/>
      <c r="R403" s="149"/>
      <c r="S403" s="149"/>
      <c r="T403" s="149"/>
      <c r="U403" s="149"/>
      <c r="V403" s="149"/>
      <c r="W403" s="149"/>
      <c r="X403" s="149"/>
      <c r="Y403" s="149"/>
      <c r="Z403" s="149"/>
    </row>
    <row r="404" spans="1:26" ht="13.5" customHeight="1">
      <c r="A404" s="149"/>
      <c r="B404" s="149"/>
      <c r="C404" s="149"/>
      <c r="D404" s="221"/>
      <c r="E404" s="222"/>
      <c r="F404" s="222"/>
      <c r="G404" s="149"/>
      <c r="H404" s="149"/>
      <c r="I404" s="149"/>
      <c r="J404" s="149"/>
      <c r="K404" s="149"/>
      <c r="L404" s="149"/>
      <c r="M404" s="149"/>
      <c r="N404" s="149"/>
      <c r="O404" s="149"/>
      <c r="P404" s="149"/>
      <c r="Q404" s="149"/>
      <c r="R404" s="149"/>
      <c r="S404" s="149"/>
      <c r="T404" s="149"/>
      <c r="U404" s="149"/>
      <c r="V404" s="149"/>
      <c r="W404" s="149"/>
      <c r="X404" s="149"/>
      <c r="Y404" s="149"/>
      <c r="Z404" s="149"/>
    </row>
    <row r="405" spans="1:26" ht="13.5" customHeight="1">
      <c r="A405" s="149"/>
      <c r="B405" s="149"/>
      <c r="C405" s="149"/>
      <c r="D405" s="221"/>
      <c r="E405" s="222"/>
      <c r="F405" s="222"/>
      <c r="G405" s="149"/>
      <c r="H405" s="149"/>
      <c r="I405" s="149"/>
      <c r="J405" s="149"/>
      <c r="K405" s="149"/>
      <c r="L405" s="149"/>
      <c r="M405" s="149"/>
      <c r="N405" s="149"/>
      <c r="O405" s="149"/>
      <c r="P405" s="149"/>
      <c r="Q405" s="149"/>
      <c r="R405" s="149"/>
      <c r="S405" s="149"/>
      <c r="T405" s="149"/>
      <c r="U405" s="149"/>
      <c r="V405" s="149"/>
      <c r="W405" s="149"/>
      <c r="X405" s="149"/>
      <c r="Y405" s="149"/>
      <c r="Z405" s="149"/>
    </row>
    <row r="406" spans="1:26" ht="13.5" customHeight="1">
      <c r="A406" s="149"/>
      <c r="B406" s="149"/>
      <c r="C406" s="149"/>
      <c r="D406" s="221"/>
      <c r="E406" s="222"/>
      <c r="F406" s="222"/>
      <c r="G406" s="149"/>
      <c r="H406" s="149"/>
      <c r="I406" s="149"/>
      <c r="J406" s="149"/>
      <c r="K406" s="149"/>
      <c r="L406" s="149"/>
      <c r="M406" s="149"/>
      <c r="N406" s="149"/>
      <c r="O406" s="149"/>
      <c r="P406" s="149"/>
      <c r="Q406" s="149"/>
      <c r="R406" s="149"/>
      <c r="S406" s="149"/>
      <c r="T406" s="149"/>
      <c r="U406" s="149"/>
      <c r="V406" s="149"/>
      <c r="W406" s="149"/>
      <c r="X406" s="149"/>
      <c r="Y406" s="149"/>
      <c r="Z406" s="149"/>
    </row>
    <row r="407" spans="1:26" ht="13.5" customHeight="1">
      <c r="A407" s="149"/>
      <c r="B407" s="149"/>
      <c r="C407" s="149"/>
      <c r="D407" s="221"/>
      <c r="E407" s="222"/>
      <c r="F407" s="222"/>
      <c r="G407" s="149"/>
      <c r="H407" s="149"/>
      <c r="I407" s="149"/>
      <c r="J407" s="149"/>
      <c r="K407" s="149"/>
      <c r="L407" s="149"/>
      <c r="M407" s="149"/>
      <c r="N407" s="149"/>
      <c r="O407" s="149"/>
      <c r="P407" s="149"/>
      <c r="Q407" s="149"/>
      <c r="R407" s="149"/>
      <c r="S407" s="149"/>
      <c r="T407" s="149"/>
      <c r="U407" s="149"/>
      <c r="V407" s="149"/>
      <c r="W407" s="149"/>
      <c r="X407" s="149"/>
      <c r="Y407" s="149"/>
      <c r="Z407" s="149"/>
    </row>
    <row r="408" spans="1:26" ht="13.5" customHeight="1">
      <c r="A408" s="149"/>
      <c r="B408" s="149"/>
      <c r="C408" s="149"/>
      <c r="D408" s="221"/>
      <c r="E408" s="222"/>
      <c r="F408" s="222"/>
      <c r="G408" s="149"/>
      <c r="H408" s="149"/>
      <c r="I408" s="149"/>
      <c r="J408" s="149"/>
      <c r="K408" s="149"/>
      <c r="L408" s="149"/>
      <c r="M408" s="149"/>
      <c r="N408" s="149"/>
      <c r="O408" s="149"/>
      <c r="P408" s="149"/>
      <c r="Q408" s="149"/>
      <c r="R408" s="149"/>
      <c r="S408" s="149"/>
      <c r="T408" s="149"/>
      <c r="U408" s="149"/>
      <c r="V408" s="149"/>
      <c r="W408" s="149"/>
      <c r="X408" s="149"/>
      <c r="Y408" s="149"/>
      <c r="Z408" s="149"/>
    </row>
    <row r="409" spans="1:26" ht="13.5" customHeight="1">
      <c r="A409" s="149"/>
      <c r="B409" s="149"/>
      <c r="C409" s="149"/>
      <c r="D409" s="221"/>
      <c r="E409" s="222"/>
      <c r="F409" s="222"/>
      <c r="G409" s="149"/>
      <c r="H409" s="149"/>
      <c r="I409" s="149"/>
      <c r="J409" s="149"/>
      <c r="K409" s="149"/>
      <c r="L409" s="149"/>
      <c r="M409" s="149"/>
      <c r="N409" s="149"/>
      <c r="O409" s="149"/>
      <c r="P409" s="149"/>
      <c r="Q409" s="149"/>
      <c r="R409" s="149"/>
      <c r="S409" s="149"/>
      <c r="T409" s="149"/>
      <c r="U409" s="149"/>
      <c r="V409" s="149"/>
      <c r="W409" s="149"/>
      <c r="X409" s="149"/>
      <c r="Y409" s="149"/>
      <c r="Z409" s="149"/>
    </row>
    <row r="410" spans="1:26" ht="13.5" customHeight="1">
      <c r="A410" s="149"/>
      <c r="B410" s="149"/>
      <c r="C410" s="149"/>
      <c r="D410" s="221"/>
      <c r="E410" s="222"/>
      <c r="F410" s="222"/>
      <c r="G410" s="149"/>
      <c r="H410" s="149"/>
      <c r="I410" s="149"/>
      <c r="J410" s="149"/>
      <c r="K410" s="149"/>
      <c r="L410" s="149"/>
      <c r="M410" s="149"/>
      <c r="N410" s="149"/>
      <c r="O410" s="149"/>
      <c r="P410" s="149"/>
      <c r="Q410" s="149"/>
      <c r="R410" s="149"/>
      <c r="S410" s="149"/>
      <c r="T410" s="149"/>
      <c r="U410" s="149"/>
      <c r="V410" s="149"/>
      <c r="W410" s="149"/>
      <c r="X410" s="149"/>
      <c r="Y410" s="149"/>
      <c r="Z410" s="149"/>
    </row>
    <row r="411" spans="1:26" ht="13.5" customHeight="1">
      <c r="A411" s="149"/>
      <c r="B411" s="149"/>
      <c r="C411" s="149"/>
      <c r="D411" s="221"/>
      <c r="E411" s="222"/>
      <c r="F411" s="222"/>
      <c r="G411" s="149"/>
      <c r="H411" s="149"/>
      <c r="I411" s="149"/>
      <c r="J411" s="149"/>
      <c r="K411" s="149"/>
      <c r="L411" s="149"/>
      <c r="M411" s="149"/>
      <c r="N411" s="149"/>
      <c r="O411" s="149"/>
      <c r="P411" s="149"/>
      <c r="Q411" s="149"/>
      <c r="R411" s="149"/>
      <c r="S411" s="149"/>
      <c r="T411" s="149"/>
      <c r="U411" s="149"/>
      <c r="V411" s="149"/>
      <c r="W411" s="149"/>
      <c r="X411" s="149"/>
      <c r="Y411" s="149"/>
      <c r="Z411" s="149"/>
    </row>
    <row r="412" spans="1:26" ht="13.5" customHeight="1">
      <c r="A412" s="149"/>
      <c r="B412" s="149"/>
      <c r="C412" s="149"/>
      <c r="D412" s="221"/>
      <c r="E412" s="222"/>
      <c r="F412" s="222"/>
      <c r="G412" s="149"/>
      <c r="H412" s="149"/>
      <c r="I412" s="149"/>
      <c r="J412" s="149"/>
      <c r="K412" s="149"/>
      <c r="L412" s="149"/>
      <c r="M412" s="149"/>
      <c r="N412" s="149"/>
      <c r="O412" s="149"/>
      <c r="P412" s="149"/>
      <c r="Q412" s="149"/>
      <c r="R412" s="149"/>
      <c r="S412" s="149"/>
      <c r="T412" s="149"/>
      <c r="U412" s="149"/>
      <c r="V412" s="149"/>
      <c r="W412" s="149"/>
      <c r="X412" s="149"/>
      <c r="Y412" s="149"/>
      <c r="Z412" s="149"/>
    </row>
    <row r="413" spans="1:26" ht="13.5" customHeight="1">
      <c r="A413" s="149"/>
      <c r="B413" s="149"/>
      <c r="C413" s="149"/>
      <c r="D413" s="221"/>
      <c r="E413" s="222"/>
      <c r="F413" s="222"/>
      <c r="G413" s="149"/>
      <c r="H413" s="149"/>
      <c r="I413" s="149"/>
      <c r="J413" s="149"/>
      <c r="K413" s="149"/>
      <c r="L413" s="149"/>
      <c r="M413" s="149"/>
      <c r="N413" s="149"/>
      <c r="O413" s="149"/>
      <c r="P413" s="149"/>
      <c r="Q413" s="149"/>
      <c r="R413" s="149"/>
      <c r="S413" s="149"/>
      <c r="T413" s="149"/>
      <c r="U413" s="149"/>
      <c r="V413" s="149"/>
      <c r="W413" s="149"/>
      <c r="X413" s="149"/>
      <c r="Y413" s="149"/>
      <c r="Z413" s="149"/>
    </row>
    <row r="414" spans="1:26" ht="13.5" customHeight="1">
      <c r="A414" s="149"/>
      <c r="B414" s="149"/>
      <c r="C414" s="149"/>
      <c r="D414" s="221"/>
      <c r="E414" s="222"/>
      <c r="F414" s="222"/>
      <c r="G414" s="149"/>
      <c r="H414" s="149"/>
      <c r="I414" s="149"/>
      <c r="J414" s="149"/>
      <c r="K414" s="149"/>
      <c r="L414" s="149"/>
      <c r="M414" s="149"/>
      <c r="N414" s="149"/>
      <c r="O414" s="149"/>
      <c r="P414" s="149"/>
      <c r="Q414" s="149"/>
      <c r="R414" s="149"/>
      <c r="S414" s="149"/>
      <c r="T414" s="149"/>
      <c r="U414" s="149"/>
      <c r="V414" s="149"/>
      <c r="W414" s="149"/>
      <c r="X414" s="149"/>
      <c r="Y414" s="149"/>
      <c r="Z414" s="149"/>
    </row>
    <row r="415" spans="1:26" ht="13.5" customHeight="1">
      <c r="A415" s="149"/>
      <c r="B415" s="149"/>
      <c r="C415" s="149"/>
      <c r="D415" s="221"/>
      <c r="E415" s="222"/>
      <c r="F415" s="222"/>
      <c r="G415" s="149"/>
      <c r="H415" s="149"/>
      <c r="I415" s="149"/>
      <c r="J415" s="149"/>
      <c r="K415" s="149"/>
      <c r="L415" s="149"/>
      <c r="M415" s="149"/>
      <c r="N415" s="149"/>
      <c r="O415" s="149"/>
      <c r="P415" s="149"/>
      <c r="Q415" s="149"/>
      <c r="R415" s="149"/>
      <c r="S415" s="149"/>
      <c r="T415" s="149"/>
      <c r="U415" s="149"/>
      <c r="V415" s="149"/>
      <c r="W415" s="149"/>
      <c r="X415" s="149"/>
      <c r="Y415" s="149"/>
      <c r="Z415" s="149"/>
    </row>
    <row r="416" spans="1:26" ht="13.5" customHeight="1">
      <c r="A416" s="149"/>
      <c r="B416" s="149"/>
      <c r="C416" s="149"/>
      <c r="D416" s="221"/>
      <c r="E416" s="222"/>
      <c r="F416" s="222"/>
      <c r="G416" s="149"/>
      <c r="H416" s="149"/>
      <c r="I416" s="149"/>
      <c r="J416" s="149"/>
      <c r="K416" s="149"/>
      <c r="L416" s="149"/>
      <c r="M416" s="149"/>
      <c r="N416" s="149"/>
      <c r="O416" s="149"/>
      <c r="P416" s="149"/>
      <c r="Q416" s="149"/>
      <c r="R416" s="149"/>
      <c r="S416" s="149"/>
      <c r="T416" s="149"/>
      <c r="U416" s="149"/>
      <c r="V416" s="149"/>
      <c r="W416" s="149"/>
      <c r="X416" s="149"/>
      <c r="Y416" s="149"/>
      <c r="Z416" s="149"/>
    </row>
    <row r="417" spans="1:26" ht="13.5" customHeight="1">
      <c r="A417" s="149"/>
      <c r="B417" s="149"/>
      <c r="C417" s="149"/>
      <c r="D417" s="221"/>
      <c r="E417" s="222"/>
      <c r="F417" s="222"/>
      <c r="G417" s="149"/>
      <c r="H417" s="149"/>
      <c r="I417" s="149"/>
      <c r="J417" s="149"/>
      <c r="K417" s="149"/>
      <c r="L417" s="149"/>
      <c r="M417" s="149"/>
      <c r="N417" s="149"/>
      <c r="O417" s="149"/>
      <c r="P417" s="149"/>
      <c r="Q417" s="149"/>
      <c r="R417" s="149"/>
      <c r="S417" s="149"/>
      <c r="T417" s="149"/>
      <c r="U417" s="149"/>
      <c r="V417" s="149"/>
      <c r="W417" s="149"/>
      <c r="X417" s="149"/>
      <c r="Y417" s="149"/>
      <c r="Z417" s="149"/>
    </row>
    <row r="418" spans="1:26" ht="13.5" customHeight="1">
      <c r="A418" s="149"/>
      <c r="B418" s="149"/>
      <c r="C418" s="149"/>
      <c r="D418" s="221"/>
      <c r="E418" s="222"/>
      <c r="F418" s="222"/>
      <c r="G418" s="149"/>
      <c r="H418" s="149"/>
      <c r="I418" s="149"/>
      <c r="J418" s="149"/>
      <c r="K418" s="149"/>
      <c r="L418" s="149"/>
      <c r="M418" s="149"/>
      <c r="N418" s="149"/>
      <c r="O418" s="149"/>
      <c r="P418" s="149"/>
      <c r="Q418" s="149"/>
      <c r="R418" s="149"/>
      <c r="S418" s="149"/>
      <c r="T418" s="149"/>
      <c r="U418" s="149"/>
      <c r="V418" s="149"/>
      <c r="W418" s="149"/>
      <c r="X418" s="149"/>
      <c r="Y418" s="149"/>
      <c r="Z418" s="149"/>
    </row>
    <row r="419" spans="1:26" ht="13.5" customHeight="1">
      <c r="A419" s="149"/>
      <c r="B419" s="149"/>
      <c r="C419" s="149"/>
      <c r="D419" s="221"/>
      <c r="E419" s="222"/>
      <c r="F419" s="222"/>
      <c r="G419" s="149"/>
      <c r="H419" s="149"/>
      <c r="I419" s="149"/>
      <c r="J419" s="149"/>
      <c r="K419" s="149"/>
      <c r="L419" s="149"/>
      <c r="M419" s="149"/>
      <c r="N419" s="149"/>
      <c r="O419" s="149"/>
      <c r="P419" s="149"/>
      <c r="Q419" s="149"/>
      <c r="R419" s="149"/>
      <c r="S419" s="149"/>
      <c r="T419" s="149"/>
      <c r="U419" s="149"/>
      <c r="V419" s="149"/>
      <c r="W419" s="149"/>
      <c r="X419" s="149"/>
      <c r="Y419" s="149"/>
      <c r="Z419" s="149"/>
    </row>
    <row r="420" spans="1:26" ht="13.5" customHeight="1">
      <c r="A420" s="149"/>
      <c r="B420" s="149"/>
      <c r="C420" s="149"/>
      <c r="D420" s="221"/>
      <c r="E420" s="222"/>
      <c r="F420" s="222"/>
      <c r="G420" s="149"/>
      <c r="H420" s="149"/>
      <c r="I420" s="149"/>
      <c r="J420" s="149"/>
      <c r="K420" s="149"/>
      <c r="L420" s="149"/>
      <c r="M420" s="149"/>
      <c r="N420" s="149"/>
      <c r="O420" s="149"/>
      <c r="P420" s="149"/>
      <c r="Q420" s="149"/>
      <c r="R420" s="149"/>
      <c r="S420" s="149"/>
      <c r="T420" s="149"/>
      <c r="U420" s="149"/>
      <c r="V420" s="149"/>
      <c r="W420" s="149"/>
      <c r="X420" s="149"/>
      <c r="Y420" s="149"/>
      <c r="Z420" s="149"/>
    </row>
    <row r="421" spans="1:26" ht="13.5" customHeight="1">
      <c r="A421" s="149"/>
      <c r="B421" s="149"/>
      <c r="C421" s="149"/>
      <c r="D421" s="221"/>
      <c r="E421" s="222"/>
      <c r="F421" s="222"/>
      <c r="G421" s="149"/>
      <c r="H421" s="149"/>
      <c r="I421" s="149"/>
      <c r="J421" s="149"/>
      <c r="K421" s="149"/>
      <c r="L421" s="149"/>
      <c r="M421" s="149"/>
      <c r="N421" s="149"/>
      <c r="O421" s="149"/>
      <c r="P421" s="149"/>
      <c r="Q421" s="149"/>
      <c r="R421" s="149"/>
      <c r="S421" s="149"/>
      <c r="T421" s="149"/>
      <c r="U421" s="149"/>
      <c r="V421" s="149"/>
      <c r="W421" s="149"/>
      <c r="X421" s="149"/>
      <c r="Y421" s="149"/>
      <c r="Z421" s="149"/>
    </row>
    <row r="422" spans="1:26" ht="13.5" customHeight="1">
      <c r="A422" s="149"/>
      <c r="B422" s="149"/>
      <c r="C422" s="149"/>
      <c r="D422" s="221"/>
      <c r="E422" s="222"/>
      <c r="F422" s="222"/>
      <c r="G422" s="149"/>
      <c r="H422" s="149"/>
      <c r="I422" s="149"/>
      <c r="J422" s="149"/>
      <c r="K422" s="149"/>
      <c r="L422" s="149"/>
      <c r="M422" s="149"/>
      <c r="N422" s="149"/>
      <c r="O422" s="149"/>
      <c r="P422" s="149"/>
      <c r="Q422" s="149"/>
      <c r="R422" s="149"/>
      <c r="S422" s="149"/>
      <c r="T422" s="149"/>
      <c r="U422" s="149"/>
      <c r="V422" s="149"/>
      <c r="W422" s="149"/>
      <c r="X422" s="149"/>
      <c r="Y422" s="149"/>
      <c r="Z422" s="149"/>
    </row>
    <row r="423" spans="1:26" ht="13.5" customHeight="1">
      <c r="A423" s="149"/>
      <c r="B423" s="149"/>
      <c r="C423" s="149"/>
      <c r="D423" s="221"/>
      <c r="E423" s="222"/>
      <c r="F423" s="222"/>
      <c r="G423" s="149"/>
      <c r="H423" s="149"/>
      <c r="I423" s="149"/>
      <c r="J423" s="149"/>
      <c r="K423" s="149"/>
      <c r="L423" s="149"/>
      <c r="M423" s="149"/>
      <c r="N423" s="149"/>
      <c r="O423" s="149"/>
      <c r="P423" s="149"/>
      <c r="Q423" s="149"/>
      <c r="R423" s="149"/>
      <c r="S423" s="149"/>
      <c r="T423" s="149"/>
      <c r="U423" s="149"/>
      <c r="V423" s="149"/>
      <c r="W423" s="149"/>
      <c r="X423" s="149"/>
      <c r="Y423" s="149"/>
      <c r="Z423" s="149"/>
    </row>
    <row r="424" spans="1:26" ht="13.5" customHeight="1">
      <c r="A424" s="149"/>
      <c r="B424" s="149"/>
      <c r="C424" s="149"/>
      <c r="D424" s="221"/>
      <c r="E424" s="222"/>
      <c r="F424" s="222"/>
      <c r="G424" s="149"/>
      <c r="H424" s="149"/>
      <c r="I424" s="149"/>
      <c r="J424" s="149"/>
      <c r="K424" s="149"/>
      <c r="L424" s="149"/>
      <c r="M424" s="149"/>
      <c r="N424" s="149"/>
      <c r="O424" s="149"/>
      <c r="P424" s="149"/>
      <c r="Q424" s="149"/>
      <c r="R424" s="149"/>
      <c r="S424" s="149"/>
      <c r="T424" s="149"/>
      <c r="U424" s="149"/>
      <c r="V424" s="149"/>
      <c r="W424" s="149"/>
      <c r="X424" s="149"/>
      <c r="Y424" s="149"/>
      <c r="Z424" s="149"/>
    </row>
    <row r="425" spans="1:26" ht="13.5" customHeight="1">
      <c r="A425" s="149"/>
      <c r="B425" s="149"/>
      <c r="C425" s="149"/>
      <c r="D425" s="221"/>
      <c r="E425" s="222"/>
      <c r="F425" s="222"/>
      <c r="G425" s="149"/>
      <c r="H425" s="149"/>
      <c r="I425" s="149"/>
      <c r="J425" s="149"/>
      <c r="K425" s="149"/>
      <c r="L425" s="149"/>
      <c r="M425" s="149"/>
      <c r="N425" s="149"/>
      <c r="O425" s="149"/>
      <c r="P425" s="149"/>
      <c r="Q425" s="149"/>
      <c r="R425" s="149"/>
      <c r="S425" s="149"/>
      <c r="T425" s="149"/>
      <c r="U425" s="149"/>
      <c r="V425" s="149"/>
      <c r="W425" s="149"/>
      <c r="X425" s="149"/>
      <c r="Y425" s="149"/>
      <c r="Z425" s="149"/>
    </row>
    <row r="426" spans="1:26" ht="13.5" customHeight="1">
      <c r="A426" s="149"/>
      <c r="B426" s="149"/>
      <c r="C426" s="149"/>
      <c r="D426" s="221"/>
      <c r="E426" s="222"/>
      <c r="F426" s="222"/>
      <c r="G426" s="149"/>
      <c r="H426" s="149"/>
      <c r="I426" s="149"/>
      <c r="J426" s="149"/>
      <c r="K426" s="149"/>
      <c r="L426" s="149"/>
      <c r="M426" s="149"/>
      <c r="N426" s="149"/>
      <c r="O426" s="149"/>
      <c r="P426" s="149"/>
      <c r="Q426" s="149"/>
      <c r="R426" s="149"/>
      <c r="S426" s="149"/>
      <c r="T426" s="149"/>
      <c r="U426" s="149"/>
      <c r="V426" s="149"/>
      <c r="W426" s="149"/>
      <c r="X426" s="149"/>
      <c r="Y426" s="149"/>
      <c r="Z426" s="149"/>
    </row>
    <row r="427" spans="1:26" ht="13.5" customHeight="1">
      <c r="A427" s="149"/>
      <c r="B427" s="149"/>
      <c r="C427" s="149"/>
      <c r="D427" s="221"/>
      <c r="E427" s="222"/>
      <c r="F427" s="222"/>
      <c r="G427" s="149"/>
      <c r="H427" s="149"/>
      <c r="I427" s="149"/>
      <c r="J427" s="149"/>
      <c r="K427" s="149"/>
      <c r="L427" s="149"/>
      <c r="M427" s="149"/>
      <c r="N427" s="149"/>
      <c r="O427" s="149"/>
      <c r="P427" s="149"/>
      <c r="Q427" s="149"/>
      <c r="R427" s="149"/>
      <c r="S427" s="149"/>
      <c r="T427" s="149"/>
      <c r="U427" s="149"/>
      <c r="V427" s="149"/>
      <c r="W427" s="149"/>
      <c r="X427" s="149"/>
      <c r="Y427" s="149"/>
      <c r="Z427" s="149"/>
    </row>
    <row r="428" spans="1:26" ht="13.5" customHeight="1">
      <c r="A428" s="149"/>
      <c r="B428" s="149"/>
      <c r="C428" s="149"/>
      <c r="D428" s="221"/>
      <c r="E428" s="222"/>
      <c r="F428" s="222"/>
      <c r="G428" s="149"/>
      <c r="H428" s="149"/>
      <c r="I428" s="149"/>
      <c r="J428" s="149"/>
      <c r="K428" s="149"/>
      <c r="L428" s="149"/>
      <c r="M428" s="149"/>
      <c r="N428" s="149"/>
      <c r="O428" s="149"/>
      <c r="P428" s="149"/>
      <c r="Q428" s="149"/>
      <c r="R428" s="149"/>
      <c r="S428" s="149"/>
      <c r="T428" s="149"/>
      <c r="U428" s="149"/>
      <c r="V428" s="149"/>
      <c r="W428" s="149"/>
      <c r="X428" s="149"/>
      <c r="Y428" s="149"/>
      <c r="Z428" s="149"/>
    </row>
    <row r="429" spans="1:26" ht="13.5" customHeight="1">
      <c r="A429" s="149"/>
      <c r="B429" s="149"/>
      <c r="C429" s="149"/>
      <c r="D429" s="221"/>
      <c r="E429" s="222"/>
      <c r="F429" s="222"/>
      <c r="G429" s="149"/>
      <c r="H429" s="149"/>
      <c r="I429" s="149"/>
      <c r="J429" s="149"/>
      <c r="K429" s="149"/>
      <c r="L429" s="149"/>
      <c r="M429" s="149"/>
      <c r="N429" s="149"/>
      <c r="O429" s="149"/>
      <c r="P429" s="149"/>
      <c r="Q429" s="149"/>
      <c r="R429" s="149"/>
      <c r="S429" s="149"/>
      <c r="T429" s="149"/>
      <c r="U429" s="149"/>
      <c r="V429" s="149"/>
      <c r="W429" s="149"/>
      <c r="X429" s="149"/>
      <c r="Y429" s="149"/>
      <c r="Z429" s="149"/>
    </row>
    <row r="430" spans="1:26" ht="13.5" customHeight="1">
      <c r="A430" s="149"/>
      <c r="B430" s="149"/>
      <c r="C430" s="149"/>
      <c r="D430" s="221"/>
      <c r="E430" s="222"/>
      <c r="F430" s="222"/>
      <c r="G430" s="149"/>
      <c r="H430" s="149"/>
      <c r="I430" s="149"/>
      <c r="J430" s="149"/>
      <c r="K430" s="149"/>
      <c r="L430" s="149"/>
      <c r="M430" s="149"/>
      <c r="N430" s="149"/>
      <c r="O430" s="149"/>
      <c r="P430" s="149"/>
      <c r="Q430" s="149"/>
      <c r="R430" s="149"/>
      <c r="S430" s="149"/>
      <c r="T430" s="149"/>
      <c r="U430" s="149"/>
      <c r="V430" s="149"/>
      <c r="W430" s="149"/>
      <c r="X430" s="149"/>
      <c r="Y430" s="149"/>
      <c r="Z430" s="149"/>
    </row>
    <row r="431" spans="1:26" ht="13.5" customHeight="1">
      <c r="A431" s="149"/>
      <c r="B431" s="149"/>
      <c r="C431" s="149"/>
      <c r="D431" s="221"/>
      <c r="E431" s="222"/>
      <c r="F431" s="222"/>
      <c r="G431" s="149"/>
      <c r="H431" s="149"/>
      <c r="I431" s="149"/>
      <c r="J431" s="149"/>
      <c r="K431" s="149"/>
      <c r="L431" s="149"/>
      <c r="M431" s="149"/>
      <c r="N431" s="149"/>
      <c r="O431" s="149"/>
      <c r="P431" s="149"/>
      <c r="Q431" s="149"/>
      <c r="R431" s="149"/>
      <c r="S431" s="149"/>
      <c r="T431" s="149"/>
      <c r="U431" s="149"/>
      <c r="V431" s="149"/>
      <c r="W431" s="149"/>
      <c r="X431" s="149"/>
      <c r="Y431" s="149"/>
      <c r="Z431" s="149"/>
    </row>
    <row r="432" spans="1:26" ht="13.5" customHeight="1">
      <c r="A432" s="149"/>
      <c r="B432" s="149"/>
      <c r="C432" s="149"/>
      <c r="D432" s="221"/>
      <c r="E432" s="222"/>
      <c r="F432" s="222"/>
      <c r="G432" s="149"/>
      <c r="H432" s="149"/>
      <c r="I432" s="149"/>
      <c r="J432" s="149"/>
      <c r="K432" s="149"/>
      <c r="L432" s="149"/>
      <c r="M432" s="149"/>
      <c r="N432" s="149"/>
      <c r="O432" s="149"/>
      <c r="P432" s="149"/>
      <c r="Q432" s="149"/>
      <c r="R432" s="149"/>
      <c r="S432" s="149"/>
      <c r="T432" s="149"/>
      <c r="U432" s="149"/>
      <c r="V432" s="149"/>
      <c r="W432" s="149"/>
      <c r="X432" s="149"/>
      <c r="Y432" s="149"/>
      <c r="Z432" s="149"/>
    </row>
    <row r="433" spans="1:26" ht="13.5" customHeight="1">
      <c r="A433" s="149"/>
      <c r="B433" s="149"/>
      <c r="C433" s="149"/>
      <c r="D433" s="221"/>
      <c r="E433" s="222"/>
      <c r="F433" s="222"/>
      <c r="G433" s="149"/>
      <c r="H433" s="149"/>
      <c r="I433" s="149"/>
      <c r="J433" s="149"/>
      <c r="K433" s="149"/>
      <c r="L433" s="149"/>
      <c r="M433" s="149"/>
      <c r="N433" s="149"/>
      <c r="O433" s="149"/>
      <c r="P433" s="149"/>
      <c r="Q433" s="149"/>
      <c r="R433" s="149"/>
      <c r="S433" s="149"/>
      <c r="T433" s="149"/>
      <c r="U433" s="149"/>
      <c r="V433" s="149"/>
      <c r="W433" s="149"/>
      <c r="X433" s="149"/>
      <c r="Y433" s="149"/>
      <c r="Z433" s="149"/>
    </row>
    <row r="434" spans="1:26" ht="13.5" customHeight="1">
      <c r="A434" s="149"/>
      <c r="B434" s="149"/>
      <c r="C434" s="149"/>
      <c r="D434" s="221"/>
      <c r="E434" s="222"/>
      <c r="F434" s="222"/>
      <c r="G434" s="149"/>
      <c r="H434" s="149"/>
      <c r="I434" s="149"/>
      <c r="J434" s="149"/>
      <c r="K434" s="149"/>
      <c r="L434" s="149"/>
      <c r="M434" s="149"/>
      <c r="N434" s="149"/>
      <c r="O434" s="149"/>
      <c r="P434" s="149"/>
      <c r="Q434" s="149"/>
      <c r="R434" s="149"/>
      <c r="S434" s="149"/>
      <c r="T434" s="149"/>
      <c r="U434" s="149"/>
      <c r="V434" s="149"/>
      <c r="W434" s="149"/>
      <c r="X434" s="149"/>
      <c r="Y434" s="149"/>
      <c r="Z434" s="149"/>
    </row>
    <row r="435" spans="1:26" ht="13.5" customHeight="1">
      <c r="A435" s="149"/>
      <c r="B435" s="149"/>
      <c r="C435" s="149"/>
      <c r="D435" s="221"/>
      <c r="E435" s="222"/>
      <c r="F435" s="222"/>
      <c r="G435" s="149"/>
      <c r="H435" s="149"/>
      <c r="I435" s="149"/>
      <c r="J435" s="149"/>
      <c r="K435" s="149"/>
      <c r="L435" s="149"/>
      <c r="M435" s="149"/>
      <c r="N435" s="149"/>
      <c r="O435" s="149"/>
      <c r="P435" s="149"/>
      <c r="Q435" s="149"/>
      <c r="R435" s="149"/>
      <c r="S435" s="149"/>
      <c r="T435" s="149"/>
      <c r="U435" s="149"/>
      <c r="V435" s="149"/>
      <c r="W435" s="149"/>
      <c r="X435" s="149"/>
      <c r="Y435" s="149"/>
      <c r="Z435" s="149"/>
    </row>
    <row r="436" spans="1:26" ht="13.5" customHeight="1">
      <c r="A436" s="149"/>
      <c r="B436" s="149"/>
      <c r="C436" s="149"/>
      <c r="D436" s="221"/>
      <c r="E436" s="222"/>
      <c r="F436" s="222"/>
      <c r="G436" s="149"/>
      <c r="H436" s="149"/>
      <c r="I436" s="149"/>
      <c r="J436" s="149"/>
      <c r="K436" s="149"/>
      <c r="L436" s="149"/>
      <c r="M436" s="149"/>
      <c r="N436" s="149"/>
      <c r="O436" s="149"/>
      <c r="P436" s="149"/>
      <c r="Q436" s="149"/>
      <c r="R436" s="149"/>
      <c r="S436" s="149"/>
      <c r="T436" s="149"/>
      <c r="U436" s="149"/>
      <c r="V436" s="149"/>
      <c r="W436" s="149"/>
      <c r="X436" s="149"/>
      <c r="Y436" s="149"/>
      <c r="Z436" s="149"/>
    </row>
    <row r="437" spans="1:26" ht="13.5" customHeight="1">
      <c r="A437" s="149"/>
      <c r="B437" s="149"/>
      <c r="C437" s="149"/>
      <c r="D437" s="221"/>
      <c r="E437" s="222"/>
      <c r="F437" s="222"/>
      <c r="G437" s="149"/>
      <c r="H437" s="149"/>
      <c r="I437" s="149"/>
      <c r="J437" s="149"/>
      <c r="K437" s="149"/>
      <c r="L437" s="149"/>
      <c r="M437" s="149"/>
      <c r="N437" s="149"/>
      <c r="O437" s="149"/>
      <c r="P437" s="149"/>
      <c r="Q437" s="149"/>
      <c r="R437" s="149"/>
      <c r="S437" s="149"/>
      <c r="T437" s="149"/>
      <c r="U437" s="149"/>
      <c r="V437" s="149"/>
      <c r="W437" s="149"/>
      <c r="X437" s="149"/>
      <c r="Y437" s="149"/>
      <c r="Z437" s="149"/>
    </row>
    <row r="438" spans="1:26" ht="13.5" customHeight="1">
      <c r="A438" s="149"/>
      <c r="B438" s="149"/>
      <c r="C438" s="149"/>
      <c r="D438" s="221"/>
      <c r="E438" s="222"/>
      <c r="F438" s="222"/>
      <c r="G438" s="149"/>
      <c r="H438" s="149"/>
      <c r="I438" s="149"/>
      <c r="J438" s="149"/>
      <c r="K438" s="149"/>
      <c r="L438" s="149"/>
      <c r="M438" s="149"/>
      <c r="N438" s="149"/>
      <c r="O438" s="149"/>
      <c r="P438" s="149"/>
      <c r="Q438" s="149"/>
      <c r="R438" s="149"/>
      <c r="S438" s="149"/>
      <c r="T438" s="149"/>
      <c r="U438" s="149"/>
      <c r="V438" s="149"/>
      <c r="W438" s="149"/>
      <c r="X438" s="149"/>
      <c r="Y438" s="149"/>
      <c r="Z438" s="149"/>
    </row>
    <row r="439" spans="1:26" ht="13.5" customHeight="1">
      <c r="A439" s="149"/>
      <c r="B439" s="149"/>
      <c r="C439" s="149"/>
      <c r="D439" s="221"/>
      <c r="E439" s="222"/>
      <c r="F439" s="222"/>
      <c r="G439" s="149"/>
      <c r="H439" s="149"/>
      <c r="I439" s="149"/>
      <c r="J439" s="149"/>
      <c r="K439" s="149"/>
      <c r="L439" s="149"/>
      <c r="M439" s="149"/>
      <c r="N439" s="149"/>
      <c r="O439" s="149"/>
      <c r="P439" s="149"/>
      <c r="Q439" s="149"/>
      <c r="R439" s="149"/>
      <c r="S439" s="149"/>
      <c r="T439" s="149"/>
      <c r="U439" s="149"/>
      <c r="V439" s="149"/>
      <c r="W439" s="149"/>
      <c r="X439" s="149"/>
      <c r="Y439" s="149"/>
      <c r="Z439" s="149"/>
    </row>
    <row r="440" spans="1:26" ht="13.5" customHeight="1">
      <c r="A440" s="149"/>
      <c r="B440" s="149"/>
      <c r="C440" s="149"/>
      <c r="D440" s="221"/>
      <c r="E440" s="222"/>
      <c r="F440" s="222"/>
      <c r="G440" s="149"/>
      <c r="H440" s="149"/>
      <c r="I440" s="149"/>
      <c r="J440" s="149"/>
      <c r="K440" s="149"/>
      <c r="L440" s="149"/>
      <c r="M440" s="149"/>
      <c r="N440" s="149"/>
      <c r="O440" s="149"/>
      <c r="P440" s="149"/>
      <c r="Q440" s="149"/>
      <c r="R440" s="149"/>
      <c r="S440" s="149"/>
      <c r="T440" s="149"/>
      <c r="U440" s="149"/>
      <c r="V440" s="149"/>
      <c r="W440" s="149"/>
      <c r="X440" s="149"/>
      <c r="Y440" s="149"/>
      <c r="Z440" s="149"/>
    </row>
    <row r="441" spans="1:26" ht="13.5" customHeight="1">
      <c r="A441" s="149"/>
      <c r="B441" s="149"/>
      <c r="C441" s="149"/>
      <c r="D441" s="221"/>
      <c r="E441" s="222"/>
      <c r="F441" s="222"/>
      <c r="G441" s="149"/>
      <c r="H441" s="149"/>
      <c r="I441" s="149"/>
      <c r="J441" s="149"/>
      <c r="K441" s="149"/>
      <c r="L441" s="149"/>
      <c r="M441" s="149"/>
      <c r="N441" s="149"/>
      <c r="O441" s="149"/>
      <c r="P441" s="149"/>
      <c r="Q441" s="149"/>
      <c r="R441" s="149"/>
      <c r="S441" s="149"/>
      <c r="T441" s="149"/>
      <c r="U441" s="149"/>
      <c r="V441" s="149"/>
      <c r="W441" s="149"/>
      <c r="X441" s="149"/>
      <c r="Y441" s="149"/>
      <c r="Z441" s="149"/>
    </row>
    <row r="442" spans="1:26" ht="13.5" customHeight="1">
      <c r="A442" s="149"/>
      <c r="B442" s="149"/>
      <c r="C442" s="149"/>
      <c r="D442" s="221"/>
      <c r="E442" s="222"/>
      <c r="F442" s="222"/>
      <c r="G442" s="149"/>
      <c r="H442" s="149"/>
      <c r="I442" s="149"/>
      <c r="J442" s="149"/>
      <c r="K442" s="149"/>
      <c r="L442" s="149"/>
      <c r="M442" s="149"/>
      <c r="N442" s="149"/>
      <c r="O442" s="149"/>
      <c r="P442" s="149"/>
      <c r="Q442" s="149"/>
      <c r="R442" s="149"/>
      <c r="S442" s="149"/>
      <c r="T442" s="149"/>
      <c r="U442" s="149"/>
      <c r="V442" s="149"/>
      <c r="W442" s="149"/>
      <c r="X442" s="149"/>
      <c r="Y442" s="149"/>
      <c r="Z442" s="149"/>
    </row>
    <row r="443" spans="1:26" ht="13.5" customHeight="1">
      <c r="A443" s="149"/>
      <c r="B443" s="149"/>
      <c r="C443" s="149"/>
      <c r="D443" s="221"/>
      <c r="E443" s="222"/>
      <c r="F443" s="222"/>
      <c r="G443" s="149"/>
      <c r="H443" s="149"/>
      <c r="I443" s="149"/>
      <c r="J443" s="149"/>
      <c r="K443" s="149"/>
      <c r="L443" s="149"/>
      <c r="M443" s="149"/>
      <c r="N443" s="149"/>
      <c r="O443" s="149"/>
      <c r="P443" s="149"/>
      <c r="Q443" s="149"/>
      <c r="R443" s="149"/>
      <c r="S443" s="149"/>
      <c r="T443" s="149"/>
      <c r="U443" s="149"/>
      <c r="V443" s="149"/>
      <c r="W443" s="149"/>
      <c r="X443" s="149"/>
      <c r="Y443" s="149"/>
      <c r="Z443" s="149"/>
    </row>
    <row r="444" spans="1:26" ht="13.5" customHeight="1">
      <c r="A444" s="149"/>
      <c r="B444" s="149"/>
      <c r="C444" s="149"/>
      <c r="D444" s="221"/>
      <c r="E444" s="222"/>
      <c r="F444" s="222"/>
      <c r="G444" s="149"/>
      <c r="H444" s="149"/>
      <c r="I444" s="149"/>
      <c r="J444" s="149"/>
      <c r="K444" s="149"/>
      <c r="L444" s="149"/>
      <c r="M444" s="149"/>
      <c r="N444" s="149"/>
      <c r="O444" s="149"/>
      <c r="P444" s="149"/>
      <c r="Q444" s="149"/>
      <c r="R444" s="149"/>
      <c r="S444" s="149"/>
      <c r="T444" s="149"/>
      <c r="U444" s="149"/>
      <c r="V444" s="149"/>
      <c r="W444" s="149"/>
      <c r="X444" s="149"/>
      <c r="Y444" s="149"/>
      <c r="Z444" s="149"/>
    </row>
    <row r="445" spans="1:26" ht="13.5" customHeight="1">
      <c r="A445" s="149"/>
      <c r="B445" s="149"/>
      <c r="C445" s="149"/>
      <c r="D445" s="221"/>
      <c r="E445" s="222"/>
      <c r="F445" s="222"/>
      <c r="G445" s="149"/>
      <c r="H445" s="149"/>
      <c r="I445" s="149"/>
      <c r="J445" s="149"/>
      <c r="K445" s="149"/>
      <c r="L445" s="149"/>
      <c r="M445" s="149"/>
      <c r="N445" s="149"/>
      <c r="O445" s="149"/>
      <c r="P445" s="149"/>
      <c r="Q445" s="149"/>
      <c r="R445" s="149"/>
      <c r="S445" s="149"/>
      <c r="T445" s="149"/>
      <c r="U445" s="149"/>
      <c r="V445" s="149"/>
      <c r="W445" s="149"/>
      <c r="X445" s="149"/>
      <c r="Y445" s="149"/>
      <c r="Z445" s="149"/>
    </row>
    <row r="446" spans="1:26" ht="13.5" customHeight="1">
      <c r="A446" s="149"/>
      <c r="B446" s="149"/>
      <c r="C446" s="149"/>
      <c r="D446" s="221"/>
      <c r="E446" s="222"/>
      <c r="F446" s="222"/>
      <c r="G446" s="149"/>
      <c r="H446" s="149"/>
      <c r="I446" s="149"/>
      <c r="J446" s="149"/>
      <c r="K446" s="149"/>
      <c r="L446" s="149"/>
      <c r="M446" s="149"/>
      <c r="N446" s="149"/>
      <c r="O446" s="149"/>
      <c r="P446" s="149"/>
      <c r="Q446" s="149"/>
      <c r="R446" s="149"/>
      <c r="S446" s="149"/>
      <c r="T446" s="149"/>
      <c r="U446" s="149"/>
      <c r="V446" s="149"/>
      <c r="W446" s="149"/>
      <c r="X446" s="149"/>
      <c r="Y446" s="149"/>
      <c r="Z446" s="149"/>
    </row>
    <row r="447" spans="1:26" ht="13.5" customHeight="1">
      <c r="A447" s="149"/>
      <c r="B447" s="149"/>
      <c r="C447" s="149"/>
      <c r="D447" s="221"/>
      <c r="E447" s="222"/>
      <c r="F447" s="222"/>
      <c r="G447" s="149"/>
      <c r="H447" s="149"/>
      <c r="I447" s="149"/>
      <c r="J447" s="149"/>
      <c r="K447" s="149"/>
      <c r="L447" s="149"/>
      <c r="M447" s="149"/>
      <c r="N447" s="149"/>
      <c r="O447" s="149"/>
      <c r="P447" s="149"/>
      <c r="Q447" s="149"/>
      <c r="R447" s="149"/>
      <c r="S447" s="149"/>
      <c r="T447" s="149"/>
      <c r="U447" s="149"/>
      <c r="V447" s="149"/>
      <c r="W447" s="149"/>
      <c r="X447" s="149"/>
      <c r="Y447" s="149"/>
      <c r="Z447" s="149"/>
    </row>
    <row r="448" spans="1:26" ht="13.5" customHeight="1">
      <c r="A448" s="149"/>
      <c r="B448" s="149"/>
      <c r="C448" s="149"/>
      <c r="D448" s="221"/>
      <c r="E448" s="222"/>
      <c r="F448" s="222"/>
      <c r="G448" s="149"/>
      <c r="H448" s="149"/>
      <c r="I448" s="149"/>
      <c r="J448" s="149"/>
      <c r="K448" s="149"/>
      <c r="L448" s="149"/>
      <c r="M448" s="149"/>
      <c r="N448" s="149"/>
      <c r="O448" s="149"/>
      <c r="P448" s="149"/>
      <c r="Q448" s="149"/>
      <c r="R448" s="149"/>
      <c r="S448" s="149"/>
      <c r="T448" s="149"/>
      <c r="U448" s="149"/>
      <c r="V448" s="149"/>
      <c r="W448" s="149"/>
      <c r="X448" s="149"/>
      <c r="Y448" s="149"/>
      <c r="Z448" s="149"/>
    </row>
    <row r="449" spans="1:26" ht="13.5" customHeight="1">
      <c r="A449" s="149"/>
      <c r="B449" s="149"/>
      <c r="C449" s="149"/>
      <c r="D449" s="221"/>
      <c r="E449" s="222"/>
      <c r="F449" s="222"/>
      <c r="G449" s="149"/>
      <c r="H449" s="149"/>
      <c r="I449" s="149"/>
      <c r="J449" s="149"/>
      <c r="K449" s="149"/>
      <c r="L449" s="149"/>
      <c r="M449" s="149"/>
      <c r="N449" s="149"/>
      <c r="O449" s="149"/>
      <c r="P449" s="149"/>
      <c r="Q449" s="149"/>
      <c r="R449" s="149"/>
      <c r="S449" s="149"/>
      <c r="T449" s="149"/>
      <c r="U449" s="149"/>
      <c r="V449" s="149"/>
      <c r="W449" s="149"/>
      <c r="X449" s="149"/>
      <c r="Y449" s="149"/>
      <c r="Z449" s="149"/>
    </row>
    <row r="450" spans="1:26" ht="13.5" customHeight="1">
      <c r="A450" s="149"/>
      <c r="B450" s="149"/>
      <c r="C450" s="149"/>
      <c r="D450" s="221"/>
      <c r="E450" s="222"/>
      <c r="F450" s="222"/>
      <c r="G450" s="149"/>
      <c r="H450" s="149"/>
      <c r="I450" s="149"/>
      <c r="J450" s="149"/>
      <c r="K450" s="149"/>
      <c r="L450" s="149"/>
      <c r="M450" s="149"/>
      <c r="N450" s="149"/>
      <c r="O450" s="149"/>
      <c r="P450" s="149"/>
      <c r="Q450" s="149"/>
      <c r="R450" s="149"/>
      <c r="S450" s="149"/>
      <c r="T450" s="149"/>
      <c r="U450" s="149"/>
      <c r="V450" s="149"/>
      <c r="W450" s="149"/>
      <c r="X450" s="149"/>
      <c r="Y450" s="149"/>
      <c r="Z450" s="149"/>
    </row>
    <row r="451" spans="1:26" ht="13.5" customHeight="1">
      <c r="A451" s="149"/>
      <c r="B451" s="149"/>
      <c r="C451" s="149"/>
      <c r="D451" s="221"/>
      <c r="E451" s="222"/>
      <c r="F451" s="222"/>
      <c r="G451" s="149"/>
      <c r="H451" s="149"/>
      <c r="I451" s="149"/>
      <c r="J451" s="149"/>
      <c r="K451" s="149"/>
      <c r="L451" s="149"/>
      <c r="M451" s="149"/>
      <c r="N451" s="149"/>
      <c r="O451" s="149"/>
      <c r="P451" s="149"/>
      <c r="Q451" s="149"/>
      <c r="R451" s="149"/>
      <c r="S451" s="149"/>
      <c r="T451" s="149"/>
      <c r="U451" s="149"/>
      <c r="V451" s="149"/>
      <c r="W451" s="149"/>
      <c r="X451" s="149"/>
      <c r="Y451" s="149"/>
      <c r="Z451" s="149"/>
    </row>
    <row r="452" spans="1:26" ht="13.5" customHeight="1">
      <c r="A452" s="149"/>
      <c r="B452" s="149"/>
      <c r="C452" s="149"/>
      <c r="D452" s="221"/>
      <c r="E452" s="222"/>
      <c r="F452" s="222"/>
      <c r="G452" s="149"/>
      <c r="H452" s="149"/>
      <c r="I452" s="149"/>
      <c r="J452" s="149"/>
      <c r="K452" s="149"/>
      <c r="L452" s="149"/>
      <c r="M452" s="149"/>
      <c r="N452" s="149"/>
      <c r="O452" s="149"/>
      <c r="P452" s="149"/>
      <c r="Q452" s="149"/>
      <c r="R452" s="149"/>
      <c r="S452" s="149"/>
      <c r="T452" s="149"/>
      <c r="U452" s="149"/>
      <c r="V452" s="149"/>
      <c r="W452" s="149"/>
      <c r="X452" s="149"/>
      <c r="Y452" s="149"/>
      <c r="Z452" s="149"/>
    </row>
    <row r="453" spans="1:26" ht="13.5" customHeight="1">
      <c r="A453" s="149"/>
      <c r="B453" s="149"/>
      <c r="C453" s="149"/>
      <c r="D453" s="221"/>
      <c r="E453" s="222"/>
      <c r="F453" s="222"/>
      <c r="G453" s="149"/>
      <c r="H453" s="149"/>
      <c r="I453" s="149"/>
      <c r="J453" s="149"/>
      <c r="K453" s="149"/>
      <c r="L453" s="149"/>
      <c r="M453" s="149"/>
      <c r="N453" s="149"/>
      <c r="O453" s="149"/>
      <c r="P453" s="149"/>
      <c r="Q453" s="149"/>
      <c r="R453" s="149"/>
      <c r="S453" s="149"/>
      <c r="T453" s="149"/>
      <c r="U453" s="149"/>
      <c r="V453" s="149"/>
      <c r="W453" s="149"/>
      <c r="X453" s="149"/>
      <c r="Y453" s="149"/>
      <c r="Z453" s="149"/>
    </row>
    <row r="454" spans="1:26" ht="13.5" customHeight="1">
      <c r="A454" s="149"/>
      <c r="B454" s="149"/>
      <c r="C454" s="149"/>
      <c r="D454" s="221"/>
      <c r="E454" s="222"/>
      <c r="F454" s="222"/>
      <c r="G454" s="149"/>
      <c r="H454" s="149"/>
      <c r="I454" s="149"/>
      <c r="J454" s="149"/>
      <c r="K454" s="149"/>
      <c r="L454" s="149"/>
      <c r="M454" s="149"/>
      <c r="N454" s="149"/>
      <c r="O454" s="149"/>
      <c r="P454" s="149"/>
      <c r="Q454" s="149"/>
      <c r="R454" s="149"/>
      <c r="S454" s="149"/>
      <c r="T454" s="149"/>
      <c r="U454" s="149"/>
      <c r="V454" s="149"/>
      <c r="W454" s="149"/>
      <c r="X454" s="149"/>
      <c r="Y454" s="149"/>
      <c r="Z454" s="149"/>
    </row>
    <row r="455" spans="1:26" ht="13.5" customHeight="1">
      <c r="A455" s="149"/>
      <c r="B455" s="149"/>
      <c r="C455" s="149"/>
      <c r="D455" s="221"/>
      <c r="E455" s="222"/>
      <c r="F455" s="222"/>
      <c r="G455" s="149"/>
      <c r="H455" s="149"/>
      <c r="I455" s="149"/>
      <c r="J455" s="149"/>
      <c r="K455" s="149"/>
      <c r="L455" s="149"/>
      <c r="M455" s="149"/>
      <c r="N455" s="149"/>
      <c r="O455" s="149"/>
      <c r="P455" s="149"/>
      <c r="Q455" s="149"/>
      <c r="R455" s="149"/>
      <c r="S455" s="149"/>
      <c r="T455" s="149"/>
      <c r="U455" s="149"/>
      <c r="V455" s="149"/>
      <c r="W455" s="149"/>
      <c r="X455" s="149"/>
      <c r="Y455" s="149"/>
      <c r="Z455" s="149"/>
    </row>
    <row r="456" spans="1:26" ht="13.5" customHeight="1">
      <c r="A456" s="149"/>
      <c r="B456" s="149"/>
      <c r="C456" s="149"/>
      <c r="D456" s="221"/>
      <c r="E456" s="222"/>
      <c r="F456" s="222"/>
      <c r="G456" s="149"/>
      <c r="H456" s="149"/>
      <c r="I456" s="149"/>
      <c r="J456" s="149"/>
      <c r="K456" s="149"/>
      <c r="L456" s="149"/>
      <c r="M456" s="149"/>
      <c r="N456" s="149"/>
      <c r="O456" s="149"/>
      <c r="P456" s="149"/>
      <c r="Q456" s="149"/>
      <c r="R456" s="149"/>
      <c r="S456" s="149"/>
      <c r="T456" s="149"/>
      <c r="U456" s="149"/>
      <c r="V456" s="149"/>
      <c r="W456" s="149"/>
      <c r="X456" s="149"/>
      <c r="Y456" s="149"/>
      <c r="Z456" s="149"/>
    </row>
    <row r="457" spans="1:26" ht="13.5" customHeight="1">
      <c r="A457" s="149"/>
      <c r="B457" s="149"/>
      <c r="C457" s="149"/>
      <c r="D457" s="221"/>
      <c r="E457" s="222"/>
      <c r="F457" s="222"/>
      <c r="G457" s="149"/>
      <c r="H457" s="149"/>
      <c r="I457" s="149"/>
      <c r="J457" s="149"/>
      <c r="K457" s="149"/>
      <c r="L457" s="149"/>
      <c r="M457" s="149"/>
      <c r="N457" s="149"/>
      <c r="O457" s="149"/>
      <c r="P457" s="149"/>
      <c r="Q457" s="149"/>
      <c r="R457" s="149"/>
      <c r="S457" s="149"/>
      <c r="T457" s="149"/>
      <c r="U457" s="149"/>
      <c r="V457" s="149"/>
      <c r="W457" s="149"/>
      <c r="X457" s="149"/>
      <c r="Y457" s="149"/>
      <c r="Z457" s="149"/>
    </row>
    <row r="458" spans="1:26" ht="13.5" customHeight="1">
      <c r="A458" s="149"/>
      <c r="B458" s="149"/>
      <c r="C458" s="149"/>
      <c r="D458" s="221"/>
      <c r="E458" s="222"/>
      <c r="F458" s="222"/>
      <c r="G458" s="149"/>
      <c r="H458" s="149"/>
      <c r="I458" s="149"/>
      <c r="J458" s="149"/>
      <c r="K458" s="149"/>
      <c r="L458" s="149"/>
      <c r="M458" s="149"/>
      <c r="N458" s="149"/>
      <c r="O458" s="149"/>
      <c r="P458" s="149"/>
      <c r="Q458" s="149"/>
      <c r="R458" s="149"/>
      <c r="S458" s="149"/>
      <c r="T458" s="149"/>
      <c r="U458" s="149"/>
      <c r="V458" s="149"/>
      <c r="W458" s="149"/>
      <c r="X458" s="149"/>
      <c r="Y458" s="149"/>
      <c r="Z458" s="149"/>
    </row>
    <row r="459" spans="1:26" ht="13.5" customHeight="1">
      <c r="A459" s="149"/>
      <c r="B459" s="149"/>
      <c r="C459" s="149"/>
      <c r="D459" s="221"/>
      <c r="E459" s="222"/>
      <c r="F459" s="222"/>
      <c r="G459" s="149"/>
      <c r="H459" s="149"/>
      <c r="I459" s="149"/>
      <c r="J459" s="149"/>
      <c r="K459" s="149"/>
      <c r="L459" s="149"/>
      <c r="M459" s="149"/>
      <c r="N459" s="149"/>
      <c r="O459" s="149"/>
      <c r="P459" s="149"/>
      <c r="Q459" s="149"/>
      <c r="R459" s="149"/>
      <c r="S459" s="149"/>
      <c r="T459" s="149"/>
      <c r="U459" s="149"/>
      <c r="V459" s="149"/>
      <c r="W459" s="149"/>
      <c r="X459" s="149"/>
      <c r="Y459" s="149"/>
      <c r="Z459" s="149"/>
    </row>
    <row r="460" spans="1:26" ht="13.5" customHeight="1">
      <c r="A460" s="149"/>
      <c r="B460" s="149"/>
      <c r="C460" s="149"/>
      <c r="D460" s="221"/>
      <c r="E460" s="222"/>
      <c r="F460" s="222"/>
      <c r="G460" s="149"/>
      <c r="H460" s="149"/>
      <c r="I460" s="149"/>
      <c r="J460" s="149"/>
      <c r="K460" s="149"/>
      <c r="L460" s="149"/>
      <c r="M460" s="149"/>
      <c r="N460" s="149"/>
      <c r="O460" s="149"/>
      <c r="P460" s="149"/>
      <c r="Q460" s="149"/>
      <c r="R460" s="149"/>
      <c r="S460" s="149"/>
      <c r="T460" s="149"/>
      <c r="U460" s="149"/>
      <c r="V460" s="149"/>
      <c r="W460" s="149"/>
      <c r="X460" s="149"/>
      <c r="Y460" s="149"/>
      <c r="Z460" s="149"/>
    </row>
    <row r="461" spans="1:26" ht="13.5" customHeight="1">
      <c r="A461" s="149"/>
      <c r="B461" s="149"/>
      <c r="C461" s="149"/>
      <c r="D461" s="221"/>
      <c r="E461" s="222"/>
      <c r="F461" s="222"/>
      <c r="G461" s="149"/>
      <c r="H461" s="149"/>
      <c r="I461" s="149"/>
      <c r="J461" s="149"/>
      <c r="K461" s="149"/>
      <c r="L461" s="149"/>
      <c r="M461" s="149"/>
      <c r="N461" s="149"/>
      <c r="O461" s="149"/>
      <c r="P461" s="149"/>
      <c r="Q461" s="149"/>
      <c r="R461" s="149"/>
      <c r="S461" s="149"/>
      <c r="T461" s="149"/>
      <c r="U461" s="149"/>
      <c r="V461" s="149"/>
      <c r="W461" s="149"/>
      <c r="X461" s="149"/>
      <c r="Y461" s="149"/>
      <c r="Z461" s="149"/>
    </row>
    <row r="462" spans="1:26" ht="13.5" customHeight="1">
      <c r="A462" s="149"/>
      <c r="B462" s="149"/>
      <c r="C462" s="149"/>
      <c r="D462" s="221"/>
      <c r="E462" s="222"/>
      <c r="F462" s="222"/>
      <c r="G462" s="149"/>
      <c r="H462" s="149"/>
      <c r="I462" s="149"/>
      <c r="J462" s="149"/>
      <c r="K462" s="149"/>
      <c r="L462" s="149"/>
      <c r="M462" s="149"/>
      <c r="N462" s="149"/>
      <c r="O462" s="149"/>
      <c r="P462" s="149"/>
      <c r="Q462" s="149"/>
      <c r="R462" s="149"/>
      <c r="S462" s="149"/>
      <c r="T462" s="149"/>
      <c r="U462" s="149"/>
      <c r="V462" s="149"/>
      <c r="W462" s="149"/>
      <c r="X462" s="149"/>
      <c r="Y462" s="149"/>
      <c r="Z462" s="149"/>
    </row>
    <row r="463" spans="1:26" ht="13.5" customHeight="1">
      <c r="A463" s="149"/>
      <c r="B463" s="149"/>
      <c r="C463" s="149"/>
      <c r="D463" s="221"/>
      <c r="E463" s="222"/>
      <c r="F463" s="222"/>
      <c r="G463" s="149"/>
      <c r="H463" s="149"/>
      <c r="I463" s="149"/>
      <c r="J463" s="149"/>
      <c r="K463" s="149"/>
      <c r="L463" s="149"/>
      <c r="M463" s="149"/>
      <c r="N463" s="149"/>
      <c r="O463" s="149"/>
      <c r="P463" s="149"/>
      <c r="Q463" s="149"/>
      <c r="R463" s="149"/>
      <c r="S463" s="149"/>
      <c r="T463" s="149"/>
      <c r="U463" s="149"/>
      <c r="V463" s="149"/>
      <c r="W463" s="149"/>
      <c r="X463" s="149"/>
      <c r="Y463" s="149"/>
      <c r="Z463" s="149"/>
    </row>
    <row r="464" spans="1:26" ht="13.5" customHeight="1">
      <c r="A464" s="149"/>
      <c r="B464" s="149"/>
      <c r="C464" s="149"/>
      <c r="D464" s="221"/>
      <c r="E464" s="222"/>
      <c r="F464" s="222"/>
      <c r="G464" s="149"/>
      <c r="H464" s="149"/>
      <c r="I464" s="149"/>
      <c r="J464" s="149"/>
      <c r="K464" s="149"/>
      <c r="L464" s="149"/>
      <c r="M464" s="149"/>
      <c r="N464" s="149"/>
      <c r="O464" s="149"/>
      <c r="P464" s="149"/>
      <c r="Q464" s="149"/>
      <c r="R464" s="149"/>
      <c r="S464" s="149"/>
      <c r="T464" s="149"/>
      <c r="U464" s="149"/>
      <c r="V464" s="149"/>
      <c r="W464" s="149"/>
      <c r="X464" s="149"/>
      <c r="Y464" s="149"/>
      <c r="Z464" s="149"/>
    </row>
    <row r="465" spans="1:26" ht="13.5" customHeight="1">
      <c r="A465" s="149"/>
      <c r="B465" s="149"/>
      <c r="C465" s="149"/>
      <c r="D465" s="221"/>
      <c r="E465" s="222"/>
      <c r="F465" s="222"/>
      <c r="G465" s="149"/>
      <c r="H465" s="149"/>
      <c r="I465" s="149"/>
      <c r="J465" s="149"/>
      <c r="K465" s="149"/>
      <c r="L465" s="149"/>
      <c r="M465" s="149"/>
      <c r="N465" s="149"/>
      <c r="O465" s="149"/>
      <c r="P465" s="149"/>
      <c r="Q465" s="149"/>
      <c r="R465" s="149"/>
      <c r="S465" s="149"/>
      <c r="T465" s="149"/>
      <c r="U465" s="149"/>
      <c r="V465" s="149"/>
      <c r="W465" s="149"/>
      <c r="X465" s="149"/>
      <c r="Y465" s="149"/>
      <c r="Z465" s="149"/>
    </row>
    <row r="466" spans="1:26" ht="13.5" customHeight="1">
      <c r="A466" s="149"/>
      <c r="B466" s="149"/>
      <c r="C466" s="149"/>
      <c r="D466" s="221"/>
      <c r="E466" s="222"/>
      <c r="F466" s="222"/>
      <c r="G466" s="149"/>
      <c r="H466" s="149"/>
      <c r="I466" s="149"/>
      <c r="J466" s="149"/>
      <c r="K466" s="149"/>
      <c r="L466" s="149"/>
      <c r="M466" s="149"/>
      <c r="N466" s="149"/>
      <c r="O466" s="149"/>
      <c r="P466" s="149"/>
      <c r="Q466" s="149"/>
      <c r="R466" s="149"/>
      <c r="S466" s="149"/>
      <c r="T466" s="149"/>
      <c r="U466" s="149"/>
      <c r="V466" s="149"/>
      <c r="W466" s="149"/>
      <c r="X466" s="149"/>
      <c r="Y466" s="149"/>
      <c r="Z466" s="149"/>
    </row>
    <row r="467" spans="1:26" ht="13.5" customHeight="1">
      <c r="A467" s="149"/>
      <c r="B467" s="149"/>
      <c r="C467" s="149"/>
      <c r="D467" s="221"/>
      <c r="E467" s="222"/>
      <c r="F467" s="222"/>
      <c r="G467" s="149"/>
      <c r="H467" s="149"/>
      <c r="I467" s="149"/>
      <c r="J467" s="149"/>
      <c r="K467" s="149"/>
      <c r="L467" s="149"/>
      <c r="M467" s="149"/>
      <c r="N467" s="149"/>
      <c r="O467" s="149"/>
      <c r="P467" s="149"/>
      <c r="Q467" s="149"/>
      <c r="R467" s="149"/>
      <c r="S467" s="149"/>
      <c r="T467" s="149"/>
      <c r="U467" s="149"/>
      <c r="V467" s="149"/>
      <c r="W467" s="149"/>
      <c r="X467" s="149"/>
      <c r="Y467" s="149"/>
      <c r="Z467" s="149"/>
    </row>
    <row r="468" spans="1:26" ht="13.5" customHeight="1">
      <c r="A468" s="149"/>
      <c r="B468" s="149"/>
      <c r="C468" s="149"/>
      <c r="D468" s="221"/>
      <c r="E468" s="222"/>
      <c r="F468" s="222"/>
      <c r="G468" s="149"/>
      <c r="H468" s="149"/>
      <c r="I468" s="149"/>
      <c r="J468" s="149"/>
      <c r="K468" s="149"/>
      <c r="L468" s="149"/>
      <c r="M468" s="149"/>
      <c r="N468" s="149"/>
      <c r="O468" s="149"/>
      <c r="P468" s="149"/>
      <c r="Q468" s="149"/>
      <c r="R468" s="149"/>
      <c r="S468" s="149"/>
      <c r="T468" s="149"/>
      <c r="U468" s="149"/>
      <c r="V468" s="149"/>
      <c r="W468" s="149"/>
      <c r="X468" s="149"/>
      <c r="Y468" s="149"/>
      <c r="Z468" s="149"/>
    </row>
    <row r="469" spans="1:26" ht="13.5" customHeight="1">
      <c r="A469" s="149"/>
      <c r="B469" s="149"/>
      <c r="C469" s="149"/>
      <c r="D469" s="221"/>
      <c r="E469" s="222"/>
      <c r="F469" s="222"/>
      <c r="G469" s="149"/>
      <c r="H469" s="149"/>
      <c r="I469" s="149"/>
      <c r="J469" s="149"/>
      <c r="K469" s="149"/>
      <c r="L469" s="149"/>
      <c r="M469" s="149"/>
      <c r="N469" s="149"/>
      <c r="O469" s="149"/>
      <c r="P469" s="149"/>
      <c r="Q469" s="149"/>
      <c r="R469" s="149"/>
      <c r="S469" s="149"/>
      <c r="T469" s="149"/>
      <c r="U469" s="149"/>
      <c r="V469" s="149"/>
      <c r="W469" s="149"/>
      <c r="X469" s="149"/>
      <c r="Y469" s="149"/>
      <c r="Z469" s="149"/>
    </row>
    <row r="470" spans="1:26" ht="13.5" customHeight="1">
      <c r="A470" s="149"/>
      <c r="B470" s="149"/>
      <c r="C470" s="149"/>
      <c r="D470" s="221"/>
      <c r="E470" s="222"/>
      <c r="F470" s="222"/>
      <c r="G470" s="149"/>
      <c r="H470" s="149"/>
      <c r="I470" s="149"/>
      <c r="J470" s="149"/>
      <c r="K470" s="149"/>
      <c r="L470" s="149"/>
      <c r="M470" s="149"/>
      <c r="N470" s="149"/>
      <c r="O470" s="149"/>
      <c r="P470" s="149"/>
      <c r="Q470" s="149"/>
      <c r="R470" s="149"/>
      <c r="S470" s="149"/>
      <c r="T470" s="149"/>
      <c r="U470" s="149"/>
      <c r="V470" s="149"/>
      <c r="W470" s="149"/>
      <c r="X470" s="149"/>
      <c r="Y470" s="149"/>
      <c r="Z470" s="149"/>
    </row>
    <row r="471" spans="1:26" ht="13.5" customHeight="1">
      <c r="A471" s="149"/>
      <c r="B471" s="149"/>
      <c r="C471" s="149"/>
      <c r="D471" s="221"/>
      <c r="E471" s="222"/>
      <c r="F471" s="222"/>
      <c r="G471" s="149"/>
      <c r="H471" s="149"/>
      <c r="I471" s="149"/>
      <c r="J471" s="149"/>
      <c r="K471" s="149"/>
      <c r="L471" s="149"/>
      <c r="M471" s="149"/>
      <c r="N471" s="149"/>
      <c r="O471" s="149"/>
      <c r="P471" s="149"/>
      <c r="Q471" s="149"/>
      <c r="R471" s="149"/>
      <c r="S471" s="149"/>
      <c r="T471" s="149"/>
      <c r="U471" s="149"/>
      <c r="V471" s="149"/>
      <c r="W471" s="149"/>
      <c r="X471" s="149"/>
      <c r="Y471" s="149"/>
      <c r="Z471" s="149"/>
    </row>
    <row r="472" spans="1:26" ht="13.5" customHeight="1">
      <c r="A472" s="149"/>
      <c r="B472" s="149"/>
      <c r="C472" s="149"/>
      <c r="D472" s="221"/>
      <c r="E472" s="222"/>
      <c r="F472" s="222"/>
      <c r="G472" s="149"/>
      <c r="H472" s="149"/>
      <c r="I472" s="149"/>
      <c r="J472" s="149"/>
      <c r="K472" s="149"/>
      <c r="L472" s="149"/>
      <c r="M472" s="149"/>
      <c r="N472" s="149"/>
      <c r="O472" s="149"/>
      <c r="P472" s="149"/>
      <c r="Q472" s="149"/>
      <c r="R472" s="149"/>
      <c r="S472" s="149"/>
      <c r="T472" s="149"/>
      <c r="U472" s="149"/>
      <c r="V472" s="149"/>
      <c r="W472" s="149"/>
      <c r="X472" s="149"/>
      <c r="Y472" s="149"/>
      <c r="Z472" s="149"/>
    </row>
    <row r="473" spans="1:26" ht="13.5" customHeight="1">
      <c r="A473" s="149"/>
      <c r="B473" s="149"/>
      <c r="C473" s="149"/>
      <c r="D473" s="221"/>
      <c r="E473" s="222"/>
      <c r="F473" s="222"/>
      <c r="G473" s="149"/>
      <c r="H473" s="149"/>
      <c r="I473" s="149"/>
      <c r="J473" s="149"/>
      <c r="K473" s="149"/>
      <c r="L473" s="149"/>
      <c r="M473" s="149"/>
      <c r="N473" s="149"/>
      <c r="O473" s="149"/>
      <c r="P473" s="149"/>
      <c r="Q473" s="149"/>
      <c r="R473" s="149"/>
      <c r="S473" s="149"/>
      <c r="T473" s="149"/>
      <c r="U473" s="149"/>
      <c r="V473" s="149"/>
      <c r="W473" s="149"/>
      <c r="X473" s="149"/>
      <c r="Y473" s="149"/>
      <c r="Z473" s="149"/>
    </row>
    <row r="474" spans="1:26" ht="13.5" customHeight="1">
      <c r="A474" s="149"/>
      <c r="B474" s="149"/>
      <c r="C474" s="149"/>
      <c r="D474" s="221"/>
      <c r="E474" s="222"/>
      <c r="F474" s="222"/>
      <c r="G474" s="149"/>
      <c r="H474" s="149"/>
      <c r="I474" s="149"/>
      <c r="J474" s="149"/>
      <c r="K474" s="149"/>
      <c r="L474" s="149"/>
      <c r="M474" s="149"/>
      <c r="N474" s="149"/>
      <c r="O474" s="149"/>
      <c r="P474" s="149"/>
      <c r="Q474" s="149"/>
      <c r="R474" s="149"/>
      <c r="S474" s="149"/>
      <c r="T474" s="149"/>
      <c r="U474" s="149"/>
      <c r="V474" s="149"/>
      <c r="W474" s="149"/>
      <c r="X474" s="149"/>
      <c r="Y474" s="149"/>
      <c r="Z474" s="149"/>
    </row>
    <row r="475" spans="1:26" ht="13.5" customHeight="1">
      <c r="A475" s="149"/>
      <c r="B475" s="149"/>
      <c r="C475" s="149"/>
      <c r="D475" s="221"/>
      <c r="E475" s="222"/>
      <c r="F475" s="222"/>
      <c r="G475" s="149"/>
      <c r="H475" s="149"/>
      <c r="I475" s="149"/>
      <c r="J475" s="149"/>
      <c r="K475" s="149"/>
      <c r="L475" s="149"/>
      <c r="M475" s="149"/>
      <c r="N475" s="149"/>
      <c r="O475" s="149"/>
      <c r="P475" s="149"/>
      <c r="Q475" s="149"/>
      <c r="R475" s="149"/>
      <c r="S475" s="149"/>
      <c r="T475" s="149"/>
      <c r="U475" s="149"/>
      <c r="V475" s="149"/>
      <c r="W475" s="149"/>
      <c r="X475" s="149"/>
      <c r="Y475" s="149"/>
      <c r="Z475" s="149"/>
    </row>
    <row r="476" spans="1:26" ht="13.5" customHeight="1">
      <c r="A476" s="149"/>
      <c r="B476" s="149"/>
      <c r="C476" s="149"/>
      <c r="D476" s="221"/>
      <c r="E476" s="222"/>
      <c r="F476" s="222"/>
      <c r="G476" s="149"/>
      <c r="H476" s="149"/>
      <c r="I476" s="149"/>
      <c r="J476" s="149"/>
      <c r="K476" s="149"/>
      <c r="L476" s="149"/>
      <c r="M476" s="149"/>
      <c r="N476" s="149"/>
      <c r="O476" s="149"/>
      <c r="P476" s="149"/>
      <c r="Q476" s="149"/>
      <c r="R476" s="149"/>
      <c r="S476" s="149"/>
      <c r="T476" s="149"/>
      <c r="U476" s="149"/>
      <c r="V476" s="149"/>
      <c r="W476" s="149"/>
      <c r="X476" s="149"/>
      <c r="Y476" s="149"/>
      <c r="Z476" s="149"/>
    </row>
    <row r="477" spans="1:26" ht="13.5" customHeight="1">
      <c r="A477" s="149"/>
      <c r="B477" s="149"/>
      <c r="C477" s="149"/>
      <c r="D477" s="221"/>
      <c r="E477" s="222"/>
      <c r="F477" s="222"/>
      <c r="G477" s="149"/>
      <c r="H477" s="149"/>
      <c r="I477" s="149"/>
      <c r="J477" s="149"/>
      <c r="K477" s="149"/>
      <c r="L477" s="149"/>
      <c r="M477" s="149"/>
      <c r="N477" s="149"/>
      <c r="O477" s="149"/>
      <c r="P477" s="149"/>
      <c r="Q477" s="149"/>
      <c r="R477" s="149"/>
      <c r="S477" s="149"/>
      <c r="T477" s="149"/>
      <c r="U477" s="149"/>
      <c r="V477" s="149"/>
      <c r="W477" s="149"/>
      <c r="X477" s="149"/>
      <c r="Y477" s="149"/>
      <c r="Z477" s="149"/>
    </row>
    <row r="478" spans="1:26" ht="13.5" customHeight="1">
      <c r="A478" s="149"/>
      <c r="B478" s="149"/>
      <c r="C478" s="149"/>
      <c r="D478" s="221"/>
      <c r="E478" s="222"/>
      <c r="F478" s="222"/>
      <c r="G478" s="149"/>
      <c r="H478" s="149"/>
      <c r="I478" s="149"/>
      <c r="J478" s="149"/>
      <c r="K478" s="149"/>
      <c r="L478" s="149"/>
      <c r="M478" s="149"/>
      <c r="N478" s="149"/>
      <c r="O478" s="149"/>
      <c r="P478" s="149"/>
      <c r="Q478" s="149"/>
      <c r="R478" s="149"/>
      <c r="S478" s="149"/>
      <c r="T478" s="149"/>
      <c r="U478" s="149"/>
      <c r="V478" s="149"/>
      <c r="W478" s="149"/>
      <c r="X478" s="149"/>
      <c r="Y478" s="149"/>
      <c r="Z478" s="149"/>
    </row>
    <row r="479" spans="1:26" ht="13.5" customHeight="1">
      <c r="A479" s="149"/>
      <c r="B479" s="149"/>
      <c r="C479" s="149"/>
      <c r="D479" s="221"/>
      <c r="E479" s="222"/>
      <c r="F479" s="222"/>
      <c r="G479" s="149"/>
      <c r="H479" s="149"/>
      <c r="I479" s="149"/>
      <c r="J479" s="149"/>
      <c r="K479" s="149"/>
      <c r="L479" s="149"/>
      <c r="M479" s="149"/>
      <c r="N479" s="149"/>
      <c r="O479" s="149"/>
      <c r="P479" s="149"/>
      <c r="Q479" s="149"/>
      <c r="R479" s="149"/>
      <c r="S479" s="149"/>
      <c r="T479" s="149"/>
      <c r="U479" s="149"/>
      <c r="V479" s="149"/>
      <c r="W479" s="149"/>
      <c r="X479" s="149"/>
      <c r="Y479" s="149"/>
      <c r="Z479" s="149"/>
    </row>
    <row r="480" spans="1:26" ht="13.5" customHeight="1">
      <c r="A480" s="149"/>
      <c r="B480" s="149"/>
      <c r="C480" s="149"/>
      <c r="D480" s="221"/>
      <c r="E480" s="222"/>
      <c r="F480" s="222"/>
      <c r="G480" s="149"/>
      <c r="H480" s="149"/>
      <c r="I480" s="149"/>
      <c r="J480" s="149"/>
      <c r="K480" s="149"/>
      <c r="L480" s="149"/>
      <c r="M480" s="149"/>
      <c r="N480" s="149"/>
      <c r="O480" s="149"/>
      <c r="P480" s="149"/>
      <c r="Q480" s="149"/>
      <c r="R480" s="149"/>
      <c r="S480" s="149"/>
      <c r="T480" s="149"/>
      <c r="U480" s="149"/>
      <c r="V480" s="149"/>
      <c r="W480" s="149"/>
      <c r="X480" s="149"/>
      <c r="Y480" s="149"/>
      <c r="Z480" s="149"/>
    </row>
    <row r="481" spans="1:26" ht="13.5" customHeight="1">
      <c r="A481" s="149"/>
      <c r="B481" s="149"/>
      <c r="C481" s="149"/>
      <c r="D481" s="221"/>
      <c r="E481" s="222"/>
      <c r="F481" s="222"/>
      <c r="G481" s="149"/>
      <c r="H481" s="149"/>
      <c r="I481" s="149"/>
      <c r="J481" s="149"/>
      <c r="K481" s="149"/>
      <c r="L481" s="149"/>
      <c r="M481" s="149"/>
      <c r="N481" s="149"/>
      <c r="O481" s="149"/>
      <c r="P481" s="149"/>
      <c r="Q481" s="149"/>
      <c r="R481" s="149"/>
      <c r="S481" s="149"/>
      <c r="T481" s="149"/>
      <c r="U481" s="149"/>
      <c r="V481" s="149"/>
      <c r="W481" s="149"/>
      <c r="X481" s="149"/>
      <c r="Y481" s="149"/>
      <c r="Z481" s="149"/>
    </row>
    <row r="482" spans="1:26" ht="13.5" customHeight="1">
      <c r="A482" s="149"/>
      <c r="B482" s="149"/>
      <c r="C482" s="149"/>
      <c r="D482" s="221"/>
      <c r="E482" s="222"/>
      <c r="F482" s="222"/>
      <c r="G482" s="149"/>
      <c r="H482" s="149"/>
      <c r="I482" s="149"/>
      <c r="J482" s="149"/>
      <c r="K482" s="149"/>
      <c r="L482" s="149"/>
      <c r="M482" s="149"/>
      <c r="N482" s="149"/>
      <c r="O482" s="149"/>
      <c r="P482" s="149"/>
      <c r="Q482" s="149"/>
      <c r="R482" s="149"/>
      <c r="S482" s="149"/>
      <c r="T482" s="149"/>
      <c r="U482" s="149"/>
      <c r="V482" s="149"/>
      <c r="W482" s="149"/>
      <c r="X482" s="149"/>
      <c r="Y482" s="149"/>
      <c r="Z482" s="149"/>
    </row>
    <row r="483" spans="1:26" ht="13.5" customHeight="1">
      <c r="A483" s="149"/>
      <c r="B483" s="149"/>
      <c r="C483" s="149"/>
      <c r="D483" s="221"/>
      <c r="E483" s="222"/>
      <c r="F483" s="222"/>
      <c r="G483" s="149"/>
      <c r="H483" s="149"/>
      <c r="I483" s="149"/>
      <c r="J483" s="149"/>
      <c r="K483" s="149"/>
      <c r="L483" s="149"/>
      <c r="M483" s="149"/>
      <c r="N483" s="149"/>
      <c r="O483" s="149"/>
      <c r="P483" s="149"/>
      <c r="Q483" s="149"/>
      <c r="R483" s="149"/>
      <c r="S483" s="149"/>
      <c r="T483" s="149"/>
      <c r="U483" s="149"/>
      <c r="V483" s="149"/>
      <c r="W483" s="149"/>
      <c r="X483" s="149"/>
      <c r="Y483" s="149"/>
      <c r="Z483" s="149"/>
    </row>
    <row r="484" spans="1:26" ht="13.5" customHeight="1">
      <c r="A484" s="149"/>
      <c r="B484" s="149"/>
      <c r="C484" s="149"/>
      <c r="D484" s="221"/>
      <c r="E484" s="222"/>
      <c r="F484" s="222"/>
      <c r="G484" s="149"/>
      <c r="H484" s="149"/>
      <c r="I484" s="149"/>
      <c r="J484" s="149"/>
      <c r="K484" s="149"/>
      <c r="L484" s="149"/>
      <c r="M484" s="149"/>
      <c r="N484" s="149"/>
      <c r="O484" s="149"/>
      <c r="P484" s="149"/>
      <c r="Q484" s="149"/>
      <c r="R484" s="149"/>
      <c r="S484" s="149"/>
      <c r="T484" s="149"/>
      <c r="U484" s="149"/>
      <c r="V484" s="149"/>
      <c r="W484" s="149"/>
      <c r="X484" s="149"/>
      <c r="Y484" s="149"/>
      <c r="Z484" s="149"/>
    </row>
    <row r="485" spans="1:26" ht="13.5" customHeight="1">
      <c r="A485" s="149"/>
      <c r="B485" s="149"/>
      <c r="C485" s="149"/>
      <c r="D485" s="221"/>
      <c r="E485" s="222"/>
      <c r="F485" s="222"/>
      <c r="G485" s="149"/>
      <c r="H485" s="149"/>
      <c r="I485" s="149"/>
      <c r="J485" s="149"/>
      <c r="K485" s="149"/>
      <c r="L485" s="149"/>
      <c r="M485" s="149"/>
      <c r="N485" s="149"/>
      <c r="O485" s="149"/>
      <c r="P485" s="149"/>
      <c r="Q485" s="149"/>
      <c r="R485" s="149"/>
      <c r="S485" s="149"/>
      <c r="T485" s="149"/>
      <c r="U485" s="149"/>
      <c r="V485" s="149"/>
      <c r="W485" s="149"/>
      <c r="X485" s="149"/>
      <c r="Y485" s="149"/>
      <c r="Z485" s="149"/>
    </row>
    <row r="486" spans="1:26" ht="13.5" customHeight="1">
      <c r="A486" s="149"/>
      <c r="B486" s="149"/>
      <c r="C486" s="149"/>
      <c r="D486" s="221"/>
      <c r="E486" s="222"/>
      <c r="F486" s="222"/>
      <c r="G486" s="149"/>
      <c r="H486" s="149"/>
      <c r="I486" s="149"/>
      <c r="J486" s="149"/>
      <c r="K486" s="149"/>
      <c r="L486" s="149"/>
      <c r="M486" s="149"/>
      <c r="N486" s="149"/>
      <c r="O486" s="149"/>
      <c r="P486" s="149"/>
      <c r="Q486" s="149"/>
      <c r="R486" s="149"/>
      <c r="S486" s="149"/>
      <c r="T486" s="149"/>
      <c r="U486" s="149"/>
      <c r="V486" s="149"/>
      <c r="W486" s="149"/>
      <c r="X486" s="149"/>
      <c r="Y486" s="149"/>
      <c r="Z486" s="149"/>
    </row>
    <row r="487" spans="1:26" ht="13.5" customHeight="1">
      <c r="A487" s="149"/>
      <c r="B487" s="149"/>
      <c r="C487" s="149"/>
      <c r="D487" s="221"/>
      <c r="E487" s="222"/>
      <c r="F487" s="222"/>
      <c r="G487" s="149"/>
      <c r="H487" s="149"/>
      <c r="I487" s="149"/>
      <c r="J487" s="149"/>
      <c r="K487" s="149"/>
      <c r="L487" s="149"/>
      <c r="M487" s="149"/>
      <c r="N487" s="149"/>
      <c r="O487" s="149"/>
      <c r="P487" s="149"/>
      <c r="Q487" s="149"/>
      <c r="R487" s="149"/>
      <c r="S487" s="149"/>
      <c r="T487" s="149"/>
      <c r="U487" s="149"/>
      <c r="V487" s="149"/>
      <c r="W487" s="149"/>
      <c r="X487" s="149"/>
      <c r="Y487" s="149"/>
      <c r="Z487" s="149"/>
    </row>
    <row r="488" spans="1:26" ht="13.5" customHeight="1">
      <c r="A488" s="149"/>
      <c r="B488" s="149"/>
      <c r="C488" s="149"/>
      <c r="D488" s="221"/>
      <c r="E488" s="222"/>
      <c r="F488" s="222"/>
      <c r="G488" s="149"/>
      <c r="H488" s="149"/>
      <c r="I488" s="149"/>
      <c r="J488" s="149"/>
      <c r="K488" s="149"/>
      <c r="L488" s="149"/>
      <c r="M488" s="149"/>
      <c r="N488" s="149"/>
      <c r="O488" s="149"/>
      <c r="P488" s="149"/>
      <c r="Q488" s="149"/>
      <c r="R488" s="149"/>
      <c r="S488" s="149"/>
      <c r="T488" s="149"/>
      <c r="U488" s="149"/>
      <c r="V488" s="149"/>
      <c r="W488" s="149"/>
      <c r="X488" s="149"/>
      <c r="Y488" s="149"/>
      <c r="Z488" s="149"/>
    </row>
    <row r="489" spans="1:26" ht="13.5" customHeight="1">
      <c r="A489" s="149"/>
      <c r="B489" s="149"/>
      <c r="C489" s="149"/>
      <c r="D489" s="221"/>
      <c r="E489" s="222"/>
      <c r="F489" s="222"/>
      <c r="G489" s="149"/>
      <c r="H489" s="149"/>
      <c r="I489" s="149"/>
      <c r="J489" s="149"/>
      <c r="K489" s="149"/>
      <c r="L489" s="149"/>
      <c r="M489" s="149"/>
      <c r="N489" s="149"/>
      <c r="O489" s="149"/>
      <c r="P489" s="149"/>
      <c r="Q489" s="149"/>
      <c r="R489" s="149"/>
      <c r="S489" s="149"/>
      <c r="T489" s="149"/>
      <c r="U489" s="149"/>
      <c r="V489" s="149"/>
      <c r="W489" s="149"/>
      <c r="X489" s="149"/>
      <c r="Y489" s="149"/>
      <c r="Z489" s="149"/>
    </row>
    <row r="490" spans="1:26" ht="13.5" customHeight="1">
      <c r="A490" s="149"/>
      <c r="B490" s="149"/>
      <c r="C490" s="149"/>
      <c r="D490" s="221"/>
      <c r="E490" s="222"/>
      <c r="F490" s="222"/>
      <c r="G490" s="149"/>
      <c r="H490" s="149"/>
      <c r="I490" s="149"/>
      <c r="J490" s="149"/>
      <c r="K490" s="149"/>
      <c r="L490" s="149"/>
      <c r="M490" s="149"/>
      <c r="N490" s="149"/>
      <c r="O490" s="149"/>
      <c r="P490" s="149"/>
      <c r="Q490" s="149"/>
      <c r="R490" s="149"/>
      <c r="S490" s="149"/>
      <c r="T490" s="149"/>
      <c r="U490" s="149"/>
      <c r="V490" s="149"/>
      <c r="W490" s="149"/>
      <c r="X490" s="149"/>
      <c r="Y490" s="149"/>
      <c r="Z490" s="149"/>
    </row>
    <row r="491" spans="1:26" ht="13.5" customHeight="1">
      <c r="A491" s="149"/>
      <c r="B491" s="149"/>
      <c r="C491" s="149"/>
      <c r="D491" s="221"/>
      <c r="E491" s="222"/>
      <c r="F491" s="222"/>
      <c r="G491" s="149"/>
      <c r="H491" s="149"/>
      <c r="I491" s="149"/>
      <c r="J491" s="149"/>
      <c r="K491" s="149"/>
      <c r="L491" s="149"/>
      <c r="M491" s="149"/>
      <c r="N491" s="149"/>
      <c r="O491" s="149"/>
      <c r="P491" s="149"/>
      <c r="Q491" s="149"/>
      <c r="R491" s="149"/>
      <c r="S491" s="149"/>
      <c r="T491" s="149"/>
      <c r="U491" s="149"/>
      <c r="V491" s="149"/>
      <c r="W491" s="149"/>
      <c r="X491" s="149"/>
      <c r="Y491" s="149"/>
      <c r="Z491" s="149"/>
    </row>
    <row r="492" spans="1:26" ht="13.5" customHeight="1">
      <c r="A492" s="149"/>
      <c r="B492" s="149"/>
      <c r="C492" s="149"/>
      <c r="D492" s="221"/>
      <c r="E492" s="222"/>
      <c r="F492" s="222"/>
      <c r="G492" s="149"/>
      <c r="H492" s="149"/>
      <c r="I492" s="149"/>
      <c r="J492" s="149"/>
      <c r="K492" s="149"/>
      <c r="L492" s="149"/>
      <c r="M492" s="149"/>
      <c r="N492" s="149"/>
      <c r="O492" s="149"/>
      <c r="P492" s="149"/>
      <c r="Q492" s="149"/>
      <c r="R492" s="149"/>
      <c r="S492" s="149"/>
      <c r="T492" s="149"/>
      <c r="U492" s="149"/>
      <c r="V492" s="149"/>
      <c r="W492" s="149"/>
      <c r="X492" s="149"/>
      <c r="Y492" s="149"/>
      <c r="Z492" s="149"/>
    </row>
    <row r="493" spans="1:26" ht="13.5" customHeight="1">
      <c r="A493" s="149"/>
      <c r="B493" s="149"/>
      <c r="C493" s="149"/>
      <c r="D493" s="221"/>
      <c r="E493" s="222"/>
      <c r="F493" s="222"/>
      <c r="G493" s="149"/>
      <c r="H493" s="149"/>
      <c r="I493" s="149"/>
      <c r="J493" s="149"/>
      <c r="K493" s="149"/>
      <c r="L493" s="149"/>
      <c r="M493" s="149"/>
      <c r="N493" s="149"/>
      <c r="O493" s="149"/>
      <c r="P493" s="149"/>
      <c r="Q493" s="149"/>
      <c r="R493" s="149"/>
      <c r="S493" s="149"/>
      <c r="T493" s="149"/>
      <c r="U493" s="149"/>
      <c r="V493" s="149"/>
      <c r="W493" s="149"/>
      <c r="X493" s="149"/>
      <c r="Y493" s="149"/>
      <c r="Z493" s="149"/>
    </row>
    <row r="494" spans="1:26" ht="13.5" customHeight="1">
      <c r="A494" s="149"/>
      <c r="B494" s="149"/>
      <c r="C494" s="149"/>
      <c r="D494" s="221"/>
      <c r="E494" s="222"/>
      <c r="F494" s="222"/>
      <c r="G494" s="149"/>
      <c r="H494" s="149"/>
      <c r="I494" s="149"/>
      <c r="J494" s="149"/>
      <c r="K494" s="149"/>
      <c r="L494" s="149"/>
      <c r="M494" s="149"/>
      <c r="N494" s="149"/>
      <c r="O494" s="149"/>
      <c r="P494" s="149"/>
      <c r="Q494" s="149"/>
      <c r="R494" s="149"/>
      <c r="S494" s="149"/>
      <c r="T494" s="149"/>
      <c r="U494" s="149"/>
      <c r="V494" s="149"/>
      <c r="W494" s="149"/>
      <c r="X494" s="149"/>
      <c r="Y494" s="149"/>
      <c r="Z494" s="149"/>
    </row>
    <row r="495" spans="1:26" ht="13.5" customHeight="1">
      <c r="A495" s="149"/>
      <c r="B495" s="149"/>
      <c r="C495" s="149"/>
      <c r="D495" s="221"/>
      <c r="E495" s="222"/>
      <c r="F495" s="222"/>
      <c r="G495" s="149"/>
      <c r="H495" s="149"/>
      <c r="I495" s="149"/>
      <c r="J495" s="149"/>
      <c r="K495" s="149"/>
      <c r="L495" s="149"/>
      <c r="M495" s="149"/>
      <c r="N495" s="149"/>
      <c r="O495" s="149"/>
      <c r="P495" s="149"/>
      <c r="Q495" s="149"/>
      <c r="R495" s="149"/>
      <c r="S495" s="149"/>
      <c r="T495" s="149"/>
      <c r="U495" s="149"/>
      <c r="V495" s="149"/>
      <c r="W495" s="149"/>
      <c r="X495" s="149"/>
      <c r="Y495" s="149"/>
      <c r="Z495" s="149"/>
    </row>
    <row r="496" spans="1:26" ht="13.5" customHeight="1">
      <c r="A496" s="149"/>
      <c r="B496" s="149"/>
      <c r="C496" s="149"/>
      <c r="D496" s="221"/>
      <c r="E496" s="222"/>
      <c r="F496" s="222"/>
      <c r="G496" s="149"/>
      <c r="H496" s="149"/>
      <c r="I496" s="149"/>
      <c r="J496" s="149"/>
      <c r="K496" s="149"/>
      <c r="L496" s="149"/>
      <c r="M496" s="149"/>
      <c r="N496" s="149"/>
      <c r="O496" s="149"/>
      <c r="P496" s="149"/>
      <c r="Q496" s="149"/>
      <c r="R496" s="149"/>
      <c r="S496" s="149"/>
      <c r="T496" s="149"/>
      <c r="U496" s="149"/>
      <c r="V496" s="149"/>
      <c r="W496" s="149"/>
      <c r="X496" s="149"/>
      <c r="Y496" s="149"/>
      <c r="Z496" s="149"/>
    </row>
    <row r="497" spans="1:26" ht="13.5" customHeight="1">
      <c r="A497" s="149"/>
      <c r="B497" s="149"/>
      <c r="C497" s="149"/>
      <c r="D497" s="221"/>
      <c r="E497" s="222"/>
      <c r="F497" s="222"/>
      <c r="G497" s="149"/>
      <c r="H497" s="149"/>
      <c r="I497" s="149"/>
      <c r="J497" s="149"/>
      <c r="K497" s="149"/>
      <c r="L497" s="149"/>
      <c r="M497" s="149"/>
      <c r="N497" s="149"/>
      <c r="O497" s="149"/>
      <c r="P497" s="149"/>
      <c r="Q497" s="149"/>
      <c r="R497" s="149"/>
      <c r="S497" s="149"/>
      <c r="T497" s="149"/>
      <c r="U497" s="149"/>
      <c r="V497" s="149"/>
      <c r="W497" s="149"/>
      <c r="X497" s="149"/>
      <c r="Y497" s="149"/>
      <c r="Z497" s="149"/>
    </row>
    <row r="498" spans="1:26" ht="13.5" customHeight="1">
      <c r="A498" s="149"/>
      <c r="B498" s="149"/>
      <c r="C498" s="149"/>
      <c r="D498" s="221"/>
      <c r="E498" s="222"/>
      <c r="F498" s="222"/>
      <c r="G498" s="149"/>
      <c r="H498" s="149"/>
      <c r="I498" s="149"/>
      <c r="J498" s="149"/>
      <c r="K498" s="149"/>
      <c r="L498" s="149"/>
      <c r="M498" s="149"/>
      <c r="N498" s="149"/>
      <c r="O498" s="149"/>
      <c r="P498" s="149"/>
      <c r="Q498" s="149"/>
      <c r="R498" s="149"/>
      <c r="S498" s="149"/>
      <c r="T498" s="149"/>
      <c r="U498" s="149"/>
      <c r="V498" s="149"/>
      <c r="W498" s="149"/>
      <c r="X498" s="149"/>
      <c r="Y498" s="149"/>
      <c r="Z498" s="149"/>
    </row>
    <row r="499" spans="1:26" ht="13.5" customHeight="1">
      <c r="A499" s="149"/>
      <c r="B499" s="149"/>
      <c r="C499" s="149"/>
      <c r="D499" s="221"/>
      <c r="E499" s="222"/>
      <c r="F499" s="222"/>
      <c r="G499" s="149"/>
      <c r="H499" s="149"/>
      <c r="I499" s="149"/>
      <c r="J499" s="149"/>
      <c r="K499" s="149"/>
      <c r="L499" s="149"/>
      <c r="M499" s="149"/>
      <c r="N499" s="149"/>
      <c r="O499" s="149"/>
      <c r="P499" s="149"/>
      <c r="Q499" s="149"/>
      <c r="R499" s="149"/>
      <c r="S499" s="149"/>
      <c r="T499" s="149"/>
      <c r="U499" s="149"/>
      <c r="V499" s="149"/>
      <c r="W499" s="149"/>
      <c r="X499" s="149"/>
      <c r="Y499" s="149"/>
      <c r="Z499" s="149"/>
    </row>
    <row r="500" spans="1:26" ht="13.5" customHeight="1">
      <c r="A500" s="149"/>
      <c r="B500" s="149"/>
      <c r="C500" s="149"/>
      <c r="D500" s="221"/>
      <c r="E500" s="222"/>
      <c r="F500" s="222"/>
      <c r="G500" s="149"/>
      <c r="H500" s="149"/>
      <c r="I500" s="149"/>
      <c r="J500" s="149"/>
      <c r="K500" s="149"/>
      <c r="L500" s="149"/>
      <c r="M500" s="149"/>
      <c r="N500" s="149"/>
      <c r="O500" s="149"/>
      <c r="P500" s="149"/>
      <c r="Q500" s="149"/>
      <c r="R500" s="149"/>
      <c r="S500" s="149"/>
      <c r="T500" s="149"/>
      <c r="U500" s="149"/>
      <c r="V500" s="149"/>
      <c r="W500" s="149"/>
      <c r="X500" s="149"/>
      <c r="Y500" s="149"/>
      <c r="Z500" s="149"/>
    </row>
    <row r="501" spans="1:26" ht="13.5" customHeight="1">
      <c r="A501" s="149"/>
      <c r="B501" s="149"/>
      <c r="C501" s="149"/>
      <c r="D501" s="221"/>
      <c r="E501" s="222"/>
      <c r="F501" s="222"/>
      <c r="G501" s="149"/>
      <c r="H501" s="149"/>
      <c r="I501" s="149"/>
      <c r="J501" s="149"/>
      <c r="K501" s="149"/>
      <c r="L501" s="149"/>
      <c r="M501" s="149"/>
      <c r="N501" s="149"/>
      <c r="O501" s="149"/>
      <c r="P501" s="149"/>
      <c r="Q501" s="149"/>
      <c r="R501" s="149"/>
      <c r="S501" s="149"/>
      <c r="T501" s="149"/>
      <c r="U501" s="149"/>
      <c r="V501" s="149"/>
      <c r="W501" s="149"/>
      <c r="X501" s="149"/>
      <c r="Y501" s="149"/>
      <c r="Z501" s="149"/>
    </row>
    <row r="502" spans="1:26" ht="13.5" customHeight="1">
      <c r="A502" s="149"/>
      <c r="B502" s="149"/>
      <c r="C502" s="149"/>
      <c r="D502" s="221"/>
      <c r="E502" s="222"/>
      <c r="F502" s="222"/>
      <c r="G502" s="149"/>
      <c r="H502" s="149"/>
      <c r="I502" s="149"/>
      <c r="J502" s="149"/>
      <c r="K502" s="149"/>
      <c r="L502" s="149"/>
      <c r="M502" s="149"/>
      <c r="N502" s="149"/>
      <c r="O502" s="149"/>
      <c r="P502" s="149"/>
      <c r="Q502" s="149"/>
      <c r="R502" s="149"/>
      <c r="S502" s="149"/>
      <c r="T502" s="149"/>
      <c r="U502" s="149"/>
      <c r="V502" s="149"/>
      <c r="W502" s="149"/>
      <c r="X502" s="149"/>
      <c r="Y502" s="149"/>
      <c r="Z502" s="149"/>
    </row>
    <row r="503" spans="1:26" ht="13.5" customHeight="1">
      <c r="A503" s="149"/>
      <c r="B503" s="149"/>
      <c r="C503" s="149"/>
      <c r="D503" s="221"/>
      <c r="E503" s="222"/>
      <c r="F503" s="222"/>
      <c r="G503" s="149"/>
      <c r="H503" s="149"/>
      <c r="I503" s="149"/>
      <c r="J503" s="149"/>
      <c r="K503" s="149"/>
      <c r="L503" s="149"/>
      <c r="M503" s="149"/>
      <c r="N503" s="149"/>
      <c r="O503" s="149"/>
      <c r="P503" s="149"/>
      <c r="Q503" s="149"/>
      <c r="R503" s="149"/>
      <c r="S503" s="149"/>
      <c r="T503" s="149"/>
      <c r="U503" s="149"/>
      <c r="V503" s="149"/>
      <c r="W503" s="149"/>
      <c r="X503" s="149"/>
      <c r="Y503" s="149"/>
      <c r="Z503" s="149"/>
    </row>
    <row r="504" spans="1:26" ht="13.5" customHeight="1">
      <c r="A504" s="149"/>
      <c r="B504" s="149"/>
      <c r="C504" s="149"/>
      <c r="D504" s="221"/>
      <c r="E504" s="222"/>
      <c r="F504" s="222"/>
      <c r="G504" s="149"/>
      <c r="H504" s="149"/>
      <c r="I504" s="149"/>
      <c r="J504" s="149"/>
      <c r="K504" s="149"/>
      <c r="L504" s="149"/>
      <c r="M504" s="149"/>
      <c r="N504" s="149"/>
      <c r="O504" s="149"/>
      <c r="P504" s="149"/>
      <c r="Q504" s="149"/>
      <c r="R504" s="149"/>
      <c r="S504" s="149"/>
      <c r="T504" s="149"/>
      <c r="U504" s="149"/>
      <c r="V504" s="149"/>
      <c r="W504" s="149"/>
      <c r="X504" s="149"/>
      <c r="Y504" s="149"/>
      <c r="Z504" s="149"/>
    </row>
    <row r="505" spans="1:26" ht="13.5" customHeight="1">
      <c r="A505" s="149"/>
      <c r="B505" s="149"/>
      <c r="C505" s="149"/>
      <c r="D505" s="221"/>
      <c r="E505" s="222"/>
      <c r="F505" s="222"/>
      <c r="G505" s="149"/>
      <c r="H505" s="149"/>
      <c r="I505" s="149"/>
      <c r="J505" s="149"/>
      <c r="K505" s="149"/>
      <c r="L505" s="149"/>
      <c r="M505" s="149"/>
      <c r="N505" s="149"/>
      <c r="O505" s="149"/>
      <c r="P505" s="149"/>
      <c r="Q505" s="149"/>
      <c r="R505" s="149"/>
      <c r="S505" s="149"/>
      <c r="T505" s="149"/>
      <c r="U505" s="149"/>
      <c r="V505" s="149"/>
      <c r="W505" s="149"/>
      <c r="X505" s="149"/>
      <c r="Y505" s="149"/>
      <c r="Z505" s="149"/>
    </row>
    <row r="506" spans="1:26" ht="13.5" customHeight="1">
      <c r="A506" s="149"/>
      <c r="B506" s="149"/>
      <c r="C506" s="149"/>
      <c r="D506" s="221"/>
      <c r="E506" s="222"/>
      <c r="F506" s="222"/>
      <c r="G506" s="149"/>
      <c r="H506" s="149"/>
      <c r="I506" s="149"/>
      <c r="J506" s="149"/>
      <c r="K506" s="149"/>
      <c r="L506" s="149"/>
      <c r="M506" s="149"/>
      <c r="N506" s="149"/>
      <c r="O506" s="149"/>
      <c r="P506" s="149"/>
      <c r="Q506" s="149"/>
      <c r="R506" s="149"/>
      <c r="S506" s="149"/>
      <c r="T506" s="149"/>
      <c r="U506" s="149"/>
      <c r="V506" s="149"/>
      <c r="W506" s="149"/>
      <c r="X506" s="149"/>
      <c r="Y506" s="149"/>
      <c r="Z506" s="149"/>
    </row>
    <row r="507" spans="1:26" ht="13.5" customHeight="1">
      <c r="A507" s="149"/>
      <c r="B507" s="149"/>
      <c r="C507" s="149"/>
      <c r="D507" s="221"/>
      <c r="E507" s="222"/>
      <c r="F507" s="222"/>
      <c r="G507" s="149"/>
      <c r="H507" s="149"/>
      <c r="I507" s="149"/>
      <c r="J507" s="149"/>
      <c r="K507" s="149"/>
      <c r="L507" s="149"/>
      <c r="M507" s="149"/>
      <c r="N507" s="149"/>
      <c r="O507" s="149"/>
      <c r="P507" s="149"/>
      <c r="Q507" s="149"/>
      <c r="R507" s="149"/>
      <c r="S507" s="149"/>
      <c r="T507" s="149"/>
      <c r="U507" s="149"/>
      <c r="V507" s="149"/>
      <c r="W507" s="149"/>
      <c r="X507" s="149"/>
      <c r="Y507" s="149"/>
      <c r="Z507" s="149"/>
    </row>
    <row r="508" spans="1:26" ht="13.5" customHeight="1">
      <c r="A508" s="149"/>
      <c r="B508" s="149"/>
      <c r="C508" s="149"/>
      <c r="D508" s="221"/>
      <c r="E508" s="222"/>
      <c r="F508" s="222"/>
      <c r="G508" s="149"/>
      <c r="H508" s="149"/>
      <c r="I508" s="149"/>
      <c r="J508" s="149"/>
      <c r="K508" s="149"/>
      <c r="L508" s="149"/>
      <c r="M508" s="149"/>
      <c r="N508" s="149"/>
      <c r="O508" s="149"/>
      <c r="P508" s="149"/>
      <c r="Q508" s="149"/>
      <c r="R508" s="149"/>
      <c r="S508" s="149"/>
      <c r="T508" s="149"/>
      <c r="U508" s="149"/>
      <c r="V508" s="149"/>
      <c r="W508" s="149"/>
      <c r="X508" s="149"/>
      <c r="Y508" s="149"/>
      <c r="Z508" s="149"/>
    </row>
    <row r="509" spans="1:26" ht="13.5" customHeight="1">
      <c r="A509" s="149"/>
      <c r="B509" s="149"/>
      <c r="C509" s="149"/>
      <c r="D509" s="221"/>
      <c r="E509" s="222"/>
      <c r="F509" s="222"/>
      <c r="G509" s="149"/>
      <c r="H509" s="149"/>
      <c r="I509" s="149"/>
      <c r="J509" s="149"/>
      <c r="K509" s="149"/>
      <c r="L509" s="149"/>
      <c r="M509" s="149"/>
      <c r="N509" s="149"/>
      <c r="O509" s="149"/>
      <c r="P509" s="149"/>
      <c r="Q509" s="149"/>
      <c r="R509" s="149"/>
      <c r="S509" s="149"/>
      <c r="T509" s="149"/>
      <c r="U509" s="149"/>
      <c r="V509" s="149"/>
      <c r="W509" s="149"/>
      <c r="X509" s="149"/>
      <c r="Y509" s="149"/>
      <c r="Z509" s="149"/>
    </row>
    <row r="510" spans="1:26" ht="13.5" customHeight="1">
      <c r="A510" s="149"/>
      <c r="B510" s="149"/>
      <c r="C510" s="149"/>
      <c r="D510" s="221"/>
      <c r="E510" s="222"/>
      <c r="F510" s="222"/>
      <c r="G510" s="149"/>
      <c r="H510" s="149"/>
      <c r="I510" s="149"/>
      <c r="J510" s="149"/>
      <c r="K510" s="149"/>
      <c r="L510" s="149"/>
      <c r="M510" s="149"/>
      <c r="N510" s="149"/>
      <c r="O510" s="149"/>
      <c r="P510" s="149"/>
      <c r="Q510" s="149"/>
      <c r="R510" s="149"/>
      <c r="S510" s="149"/>
      <c r="T510" s="149"/>
      <c r="U510" s="149"/>
      <c r="V510" s="149"/>
      <c r="W510" s="149"/>
      <c r="X510" s="149"/>
      <c r="Y510" s="149"/>
      <c r="Z510" s="149"/>
    </row>
    <row r="511" spans="1:26" ht="13.5" customHeight="1">
      <c r="A511" s="149"/>
      <c r="B511" s="149"/>
      <c r="C511" s="149"/>
      <c r="D511" s="221"/>
      <c r="E511" s="222"/>
      <c r="F511" s="222"/>
      <c r="G511" s="149"/>
      <c r="H511" s="149"/>
      <c r="I511" s="149"/>
      <c r="J511" s="149"/>
      <c r="K511" s="149"/>
      <c r="L511" s="149"/>
      <c r="M511" s="149"/>
      <c r="N511" s="149"/>
      <c r="O511" s="149"/>
      <c r="P511" s="149"/>
      <c r="Q511" s="149"/>
      <c r="R511" s="149"/>
      <c r="S511" s="149"/>
      <c r="T511" s="149"/>
      <c r="U511" s="149"/>
      <c r="V511" s="149"/>
      <c r="W511" s="149"/>
      <c r="X511" s="149"/>
      <c r="Y511" s="149"/>
      <c r="Z511" s="149"/>
    </row>
    <row r="512" spans="1:26" ht="13.5" customHeight="1">
      <c r="A512" s="149"/>
      <c r="B512" s="149"/>
      <c r="C512" s="149"/>
      <c r="D512" s="221"/>
      <c r="E512" s="222"/>
      <c r="F512" s="222"/>
      <c r="G512" s="149"/>
      <c r="H512" s="149"/>
      <c r="I512" s="149"/>
      <c r="J512" s="149"/>
      <c r="K512" s="149"/>
      <c r="L512" s="149"/>
      <c r="M512" s="149"/>
      <c r="N512" s="149"/>
      <c r="O512" s="149"/>
      <c r="P512" s="149"/>
      <c r="Q512" s="149"/>
      <c r="R512" s="149"/>
      <c r="S512" s="149"/>
      <c r="T512" s="149"/>
      <c r="U512" s="149"/>
      <c r="V512" s="149"/>
      <c r="W512" s="149"/>
      <c r="X512" s="149"/>
      <c r="Y512" s="149"/>
      <c r="Z512" s="149"/>
    </row>
    <row r="513" spans="1:26" ht="13.5" customHeight="1">
      <c r="A513" s="149"/>
      <c r="B513" s="149"/>
      <c r="C513" s="149"/>
      <c r="D513" s="221"/>
      <c r="E513" s="222"/>
      <c r="F513" s="222"/>
      <c r="G513" s="149"/>
      <c r="H513" s="149"/>
      <c r="I513" s="149"/>
      <c r="J513" s="149"/>
      <c r="K513" s="149"/>
      <c r="L513" s="149"/>
      <c r="M513" s="149"/>
      <c r="N513" s="149"/>
      <c r="O513" s="149"/>
      <c r="P513" s="149"/>
      <c r="Q513" s="149"/>
      <c r="R513" s="149"/>
      <c r="S513" s="149"/>
      <c r="T513" s="149"/>
      <c r="U513" s="149"/>
      <c r="V513" s="149"/>
      <c r="W513" s="149"/>
      <c r="X513" s="149"/>
      <c r="Y513" s="149"/>
      <c r="Z513" s="149"/>
    </row>
    <row r="514" spans="1:26" ht="13.5" customHeight="1">
      <c r="A514" s="149"/>
      <c r="B514" s="149"/>
      <c r="C514" s="149"/>
      <c r="D514" s="221"/>
      <c r="E514" s="222"/>
      <c r="F514" s="222"/>
      <c r="G514" s="149"/>
      <c r="H514" s="149"/>
      <c r="I514" s="149"/>
      <c r="J514" s="149"/>
      <c r="K514" s="149"/>
      <c r="L514" s="149"/>
      <c r="M514" s="149"/>
      <c r="N514" s="149"/>
      <c r="O514" s="149"/>
      <c r="P514" s="149"/>
      <c r="Q514" s="149"/>
      <c r="R514" s="149"/>
      <c r="S514" s="149"/>
      <c r="T514" s="149"/>
      <c r="U514" s="149"/>
      <c r="V514" s="149"/>
      <c r="W514" s="149"/>
      <c r="X514" s="149"/>
      <c r="Y514" s="149"/>
      <c r="Z514" s="149"/>
    </row>
    <row r="515" spans="1:26" ht="13.5" customHeight="1">
      <c r="A515" s="149"/>
      <c r="B515" s="149"/>
      <c r="C515" s="149"/>
      <c r="D515" s="221"/>
      <c r="E515" s="222"/>
      <c r="F515" s="222"/>
      <c r="G515" s="149"/>
      <c r="H515" s="149"/>
      <c r="I515" s="149"/>
      <c r="J515" s="149"/>
      <c r="K515" s="149"/>
      <c r="L515" s="149"/>
      <c r="M515" s="149"/>
      <c r="N515" s="149"/>
      <c r="O515" s="149"/>
      <c r="P515" s="149"/>
      <c r="Q515" s="149"/>
      <c r="R515" s="149"/>
      <c r="S515" s="149"/>
      <c r="T515" s="149"/>
      <c r="U515" s="149"/>
      <c r="V515" s="149"/>
      <c r="W515" s="149"/>
      <c r="X515" s="149"/>
      <c r="Y515" s="149"/>
      <c r="Z515" s="149"/>
    </row>
    <row r="516" spans="1:26" ht="13.5" customHeight="1">
      <c r="A516" s="149"/>
      <c r="B516" s="149"/>
      <c r="C516" s="149"/>
      <c r="D516" s="221"/>
      <c r="E516" s="222"/>
      <c r="F516" s="222"/>
      <c r="G516" s="149"/>
      <c r="H516" s="149"/>
      <c r="I516" s="149"/>
      <c r="J516" s="149"/>
      <c r="K516" s="149"/>
      <c r="L516" s="149"/>
      <c r="M516" s="149"/>
      <c r="N516" s="149"/>
      <c r="O516" s="149"/>
      <c r="P516" s="149"/>
      <c r="Q516" s="149"/>
      <c r="R516" s="149"/>
      <c r="S516" s="149"/>
      <c r="T516" s="149"/>
      <c r="U516" s="149"/>
      <c r="V516" s="149"/>
      <c r="W516" s="149"/>
      <c r="X516" s="149"/>
      <c r="Y516" s="149"/>
      <c r="Z516" s="149"/>
    </row>
    <row r="517" spans="1:26" ht="13.5" customHeight="1">
      <c r="A517" s="149"/>
      <c r="B517" s="149"/>
      <c r="C517" s="149"/>
      <c r="D517" s="221"/>
      <c r="E517" s="222"/>
      <c r="F517" s="222"/>
      <c r="G517" s="149"/>
      <c r="H517" s="149"/>
      <c r="I517" s="149"/>
      <c r="J517" s="149"/>
      <c r="K517" s="149"/>
      <c r="L517" s="149"/>
      <c r="M517" s="149"/>
      <c r="N517" s="149"/>
      <c r="O517" s="149"/>
      <c r="P517" s="149"/>
      <c r="Q517" s="149"/>
      <c r="R517" s="149"/>
      <c r="S517" s="149"/>
      <c r="T517" s="149"/>
      <c r="U517" s="149"/>
      <c r="V517" s="149"/>
      <c r="W517" s="149"/>
      <c r="X517" s="149"/>
      <c r="Y517" s="149"/>
      <c r="Z517" s="149"/>
    </row>
    <row r="518" spans="1:26" ht="13.5" customHeight="1">
      <c r="A518" s="149"/>
      <c r="B518" s="149"/>
      <c r="C518" s="149"/>
      <c r="D518" s="221"/>
      <c r="E518" s="222"/>
      <c r="F518" s="222"/>
      <c r="G518" s="149"/>
      <c r="H518" s="149"/>
      <c r="I518" s="149"/>
      <c r="J518" s="149"/>
      <c r="K518" s="149"/>
      <c r="L518" s="149"/>
      <c r="M518" s="149"/>
      <c r="N518" s="149"/>
      <c r="O518" s="149"/>
      <c r="P518" s="149"/>
      <c r="Q518" s="149"/>
      <c r="R518" s="149"/>
      <c r="S518" s="149"/>
      <c r="T518" s="149"/>
      <c r="U518" s="149"/>
      <c r="V518" s="149"/>
      <c r="W518" s="149"/>
      <c r="X518" s="149"/>
      <c r="Y518" s="149"/>
      <c r="Z518" s="149"/>
    </row>
    <row r="519" spans="1:26" ht="13.5" customHeight="1">
      <c r="A519" s="149"/>
      <c r="B519" s="149"/>
      <c r="C519" s="149"/>
      <c r="D519" s="221"/>
      <c r="E519" s="222"/>
      <c r="F519" s="222"/>
      <c r="G519" s="149"/>
      <c r="H519" s="149"/>
      <c r="I519" s="149"/>
      <c r="J519" s="149"/>
      <c r="K519" s="149"/>
      <c r="L519" s="149"/>
      <c r="M519" s="149"/>
      <c r="N519" s="149"/>
      <c r="O519" s="149"/>
      <c r="P519" s="149"/>
      <c r="Q519" s="149"/>
      <c r="R519" s="149"/>
      <c r="S519" s="149"/>
      <c r="T519" s="149"/>
      <c r="U519" s="149"/>
      <c r="V519" s="149"/>
      <c r="W519" s="149"/>
      <c r="X519" s="149"/>
      <c r="Y519" s="149"/>
      <c r="Z519" s="149"/>
    </row>
    <row r="520" spans="1:26" ht="13.5" customHeight="1">
      <c r="A520" s="149"/>
      <c r="B520" s="149"/>
      <c r="C520" s="149"/>
      <c r="D520" s="221"/>
      <c r="E520" s="222"/>
      <c r="F520" s="222"/>
      <c r="G520" s="149"/>
      <c r="H520" s="149"/>
      <c r="I520" s="149"/>
      <c r="J520" s="149"/>
      <c r="K520" s="149"/>
      <c r="L520" s="149"/>
      <c r="M520" s="149"/>
      <c r="N520" s="149"/>
      <c r="O520" s="149"/>
      <c r="P520" s="149"/>
      <c r="Q520" s="149"/>
      <c r="R520" s="149"/>
      <c r="S520" s="149"/>
      <c r="T520" s="149"/>
      <c r="U520" s="149"/>
      <c r="V520" s="149"/>
      <c r="W520" s="149"/>
      <c r="X520" s="149"/>
      <c r="Y520" s="149"/>
      <c r="Z520" s="149"/>
    </row>
    <row r="521" spans="1:26" ht="13.5" customHeight="1">
      <c r="A521" s="149"/>
      <c r="B521" s="149"/>
      <c r="C521" s="149"/>
      <c r="D521" s="221"/>
      <c r="E521" s="222"/>
      <c r="F521" s="222"/>
      <c r="G521" s="149"/>
      <c r="H521" s="149"/>
      <c r="I521" s="149"/>
      <c r="J521" s="149"/>
      <c r="K521" s="149"/>
      <c r="L521" s="149"/>
      <c r="M521" s="149"/>
      <c r="N521" s="149"/>
      <c r="O521" s="149"/>
      <c r="P521" s="149"/>
      <c r="Q521" s="149"/>
      <c r="R521" s="149"/>
      <c r="S521" s="149"/>
      <c r="T521" s="149"/>
      <c r="U521" s="149"/>
      <c r="V521" s="149"/>
      <c r="W521" s="149"/>
      <c r="X521" s="149"/>
      <c r="Y521" s="149"/>
      <c r="Z521" s="149"/>
    </row>
    <row r="522" spans="1:26" ht="13.5" customHeight="1">
      <c r="A522" s="149"/>
      <c r="B522" s="149"/>
      <c r="C522" s="149"/>
      <c r="D522" s="221"/>
      <c r="E522" s="222"/>
      <c r="F522" s="222"/>
      <c r="G522" s="149"/>
      <c r="H522" s="149"/>
      <c r="I522" s="149"/>
      <c r="J522" s="149"/>
      <c r="K522" s="149"/>
      <c r="L522" s="149"/>
      <c r="M522" s="149"/>
      <c r="N522" s="149"/>
      <c r="O522" s="149"/>
      <c r="P522" s="149"/>
      <c r="Q522" s="149"/>
      <c r="R522" s="149"/>
      <c r="S522" s="149"/>
      <c r="T522" s="149"/>
      <c r="U522" s="149"/>
      <c r="V522" s="149"/>
      <c r="W522" s="149"/>
      <c r="X522" s="149"/>
      <c r="Y522" s="149"/>
      <c r="Z522" s="149"/>
    </row>
    <row r="523" spans="1:26" ht="13.5" customHeight="1">
      <c r="A523" s="149"/>
      <c r="B523" s="149"/>
      <c r="C523" s="149"/>
      <c r="D523" s="221"/>
      <c r="E523" s="222"/>
      <c r="F523" s="222"/>
      <c r="G523" s="149"/>
      <c r="H523" s="149"/>
      <c r="I523" s="149"/>
      <c r="J523" s="149"/>
      <c r="K523" s="149"/>
      <c r="L523" s="149"/>
      <c r="M523" s="149"/>
      <c r="N523" s="149"/>
      <c r="O523" s="149"/>
      <c r="P523" s="149"/>
      <c r="Q523" s="149"/>
      <c r="R523" s="149"/>
      <c r="S523" s="149"/>
      <c r="T523" s="149"/>
      <c r="U523" s="149"/>
      <c r="V523" s="149"/>
      <c r="W523" s="149"/>
      <c r="X523" s="149"/>
      <c r="Y523" s="149"/>
      <c r="Z523" s="149"/>
    </row>
    <row r="524" spans="1:26" ht="13.5" customHeight="1">
      <c r="A524" s="149"/>
      <c r="B524" s="149"/>
      <c r="C524" s="149"/>
      <c r="D524" s="221"/>
      <c r="E524" s="222"/>
      <c r="F524" s="222"/>
      <c r="G524" s="149"/>
      <c r="H524" s="149"/>
      <c r="I524" s="149"/>
      <c r="J524" s="149"/>
      <c r="K524" s="149"/>
      <c r="L524" s="149"/>
      <c r="M524" s="149"/>
      <c r="N524" s="149"/>
      <c r="O524" s="149"/>
      <c r="P524" s="149"/>
      <c r="Q524" s="149"/>
      <c r="R524" s="149"/>
      <c r="S524" s="149"/>
      <c r="T524" s="149"/>
      <c r="U524" s="149"/>
      <c r="V524" s="149"/>
      <c r="W524" s="149"/>
      <c r="X524" s="149"/>
      <c r="Y524" s="149"/>
      <c r="Z524" s="149"/>
    </row>
    <row r="525" spans="1:26" ht="13.5" customHeight="1">
      <c r="A525" s="149"/>
      <c r="B525" s="149"/>
      <c r="C525" s="149"/>
      <c r="D525" s="221"/>
      <c r="E525" s="222"/>
      <c r="F525" s="222"/>
      <c r="G525" s="149"/>
      <c r="H525" s="149"/>
      <c r="I525" s="149"/>
      <c r="J525" s="149"/>
      <c r="K525" s="149"/>
      <c r="L525" s="149"/>
      <c r="M525" s="149"/>
      <c r="N525" s="149"/>
      <c r="O525" s="149"/>
      <c r="P525" s="149"/>
      <c r="Q525" s="149"/>
      <c r="R525" s="149"/>
      <c r="S525" s="149"/>
      <c r="T525" s="149"/>
      <c r="U525" s="149"/>
      <c r="V525" s="149"/>
      <c r="W525" s="149"/>
      <c r="X525" s="149"/>
      <c r="Y525" s="149"/>
      <c r="Z525" s="149"/>
    </row>
    <row r="526" spans="1:26" ht="13.5" customHeight="1">
      <c r="A526" s="149"/>
      <c r="B526" s="149"/>
      <c r="C526" s="149"/>
      <c r="D526" s="221"/>
      <c r="E526" s="222"/>
      <c r="F526" s="222"/>
      <c r="G526" s="149"/>
      <c r="H526" s="149"/>
      <c r="I526" s="149"/>
      <c r="J526" s="149"/>
      <c r="K526" s="149"/>
      <c r="L526" s="149"/>
      <c r="M526" s="149"/>
      <c r="N526" s="149"/>
      <c r="O526" s="149"/>
      <c r="P526" s="149"/>
      <c r="Q526" s="149"/>
      <c r="R526" s="149"/>
      <c r="S526" s="149"/>
      <c r="T526" s="149"/>
      <c r="U526" s="149"/>
      <c r="V526" s="149"/>
      <c r="W526" s="149"/>
      <c r="X526" s="149"/>
      <c r="Y526" s="149"/>
      <c r="Z526" s="149"/>
    </row>
    <row r="527" spans="1:26" ht="13.5" customHeight="1">
      <c r="A527" s="149"/>
      <c r="B527" s="149"/>
      <c r="C527" s="149"/>
      <c r="D527" s="221"/>
      <c r="E527" s="222"/>
      <c r="F527" s="222"/>
      <c r="G527" s="149"/>
      <c r="H527" s="149"/>
      <c r="I527" s="149"/>
      <c r="J527" s="149"/>
      <c r="K527" s="149"/>
      <c r="L527" s="149"/>
      <c r="M527" s="149"/>
      <c r="N527" s="149"/>
      <c r="O527" s="149"/>
      <c r="P527" s="149"/>
      <c r="Q527" s="149"/>
      <c r="R527" s="149"/>
      <c r="S527" s="149"/>
      <c r="T527" s="149"/>
      <c r="U527" s="149"/>
      <c r="V527" s="149"/>
      <c r="W527" s="149"/>
      <c r="X527" s="149"/>
      <c r="Y527" s="149"/>
      <c r="Z527" s="149"/>
    </row>
    <row r="528" spans="1:26" ht="13.5" customHeight="1">
      <c r="A528" s="149"/>
      <c r="B528" s="149"/>
      <c r="C528" s="149"/>
      <c r="D528" s="221"/>
      <c r="E528" s="222"/>
      <c r="F528" s="222"/>
      <c r="G528" s="149"/>
      <c r="H528" s="149"/>
      <c r="I528" s="149"/>
      <c r="J528" s="149"/>
      <c r="K528" s="149"/>
      <c r="L528" s="149"/>
      <c r="M528" s="149"/>
      <c r="N528" s="149"/>
      <c r="O528" s="149"/>
      <c r="P528" s="149"/>
      <c r="Q528" s="149"/>
      <c r="R528" s="149"/>
      <c r="S528" s="149"/>
      <c r="T528" s="149"/>
      <c r="U528" s="149"/>
      <c r="V528" s="149"/>
      <c r="W528" s="149"/>
      <c r="X528" s="149"/>
      <c r="Y528" s="149"/>
      <c r="Z528" s="149"/>
    </row>
    <row r="529" spans="1:26" ht="13.5" customHeight="1">
      <c r="A529" s="149"/>
      <c r="B529" s="149"/>
      <c r="C529" s="149"/>
      <c r="D529" s="221"/>
      <c r="E529" s="222"/>
      <c r="F529" s="222"/>
      <c r="G529" s="149"/>
      <c r="H529" s="149"/>
      <c r="I529" s="149"/>
      <c r="J529" s="149"/>
      <c r="K529" s="149"/>
      <c r="L529" s="149"/>
      <c r="M529" s="149"/>
      <c r="N529" s="149"/>
      <c r="O529" s="149"/>
      <c r="P529" s="149"/>
      <c r="Q529" s="149"/>
      <c r="R529" s="149"/>
      <c r="S529" s="149"/>
      <c r="T529" s="149"/>
      <c r="U529" s="149"/>
      <c r="V529" s="149"/>
      <c r="W529" s="149"/>
      <c r="X529" s="149"/>
      <c r="Y529" s="149"/>
      <c r="Z529" s="149"/>
    </row>
    <row r="530" spans="1:26" ht="13.5" customHeight="1">
      <c r="A530" s="149"/>
      <c r="B530" s="149"/>
      <c r="C530" s="149"/>
      <c r="D530" s="221"/>
      <c r="E530" s="222"/>
      <c r="F530" s="222"/>
      <c r="G530" s="149"/>
      <c r="H530" s="149"/>
      <c r="I530" s="149"/>
      <c r="J530" s="149"/>
      <c r="K530" s="149"/>
      <c r="L530" s="149"/>
      <c r="M530" s="149"/>
      <c r="N530" s="149"/>
      <c r="O530" s="149"/>
      <c r="P530" s="149"/>
      <c r="Q530" s="149"/>
      <c r="R530" s="149"/>
      <c r="S530" s="149"/>
      <c r="T530" s="149"/>
      <c r="U530" s="149"/>
      <c r="V530" s="149"/>
      <c r="W530" s="149"/>
      <c r="X530" s="149"/>
      <c r="Y530" s="149"/>
      <c r="Z530" s="149"/>
    </row>
    <row r="531" spans="1:26" ht="13.5" customHeight="1">
      <c r="A531" s="149"/>
      <c r="B531" s="149"/>
      <c r="C531" s="149"/>
      <c r="D531" s="221"/>
      <c r="E531" s="222"/>
      <c r="F531" s="222"/>
      <c r="G531" s="149"/>
      <c r="H531" s="149"/>
      <c r="I531" s="149"/>
      <c r="J531" s="149"/>
      <c r="K531" s="149"/>
      <c r="L531" s="149"/>
      <c r="M531" s="149"/>
      <c r="N531" s="149"/>
      <c r="O531" s="149"/>
      <c r="P531" s="149"/>
      <c r="Q531" s="149"/>
      <c r="R531" s="149"/>
      <c r="S531" s="149"/>
      <c r="T531" s="149"/>
      <c r="U531" s="149"/>
      <c r="V531" s="149"/>
      <c r="W531" s="149"/>
      <c r="X531" s="149"/>
      <c r="Y531" s="149"/>
      <c r="Z531" s="149"/>
    </row>
    <row r="532" spans="1:26" ht="13.5" customHeight="1">
      <c r="A532" s="149"/>
      <c r="B532" s="149"/>
      <c r="C532" s="149"/>
      <c r="D532" s="221"/>
      <c r="E532" s="222"/>
      <c r="F532" s="222"/>
      <c r="G532" s="149"/>
      <c r="H532" s="149"/>
      <c r="I532" s="149"/>
      <c r="J532" s="149"/>
      <c r="K532" s="149"/>
      <c r="L532" s="149"/>
      <c r="M532" s="149"/>
      <c r="N532" s="149"/>
      <c r="O532" s="149"/>
      <c r="P532" s="149"/>
      <c r="Q532" s="149"/>
      <c r="R532" s="149"/>
      <c r="S532" s="149"/>
      <c r="T532" s="149"/>
      <c r="U532" s="149"/>
      <c r="V532" s="149"/>
      <c r="W532" s="149"/>
      <c r="X532" s="149"/>
      <c r="Y532" s="149"/>
      <c r="Z532" s="149"/>
    </row>
    <row r="533" spans="1:26" ht="13.5" customHeight="1">
      <c r="A533" s="149"/>
      <c r="B533" s="149"/>
      <c r="C533" s="149"/>
      <c r="D533" s="221"/>
      <c r="E533" s="222"/>
      <c r="F533" s="222"/>
      <c r="G533" s="149"/>
      <c r="H533" s="149"/>
      <c r="I533" s="149"/>
      <c r="J533" s="149"/>
      <c r="K533" s="149"/>
      <c r="L533" s="149"/>
      <c r="M533" s="149"/>
      <c r="N533" s="149"/>
      <c r="O533" s="149"/>
      <c r="P533" s="149"/>
      <c r="Q533" s="149"/>
      <c r="R533" s="149"/>
      <c r="S533" s="149"/>
      <c r="T533" s="149"/>
      <c r="U533" s="149"/>
      <c r="V533" s="149"/>
      <c r="W533" s="149"/>
      <c r="X533" s="149"/>
      <c r="Y533" s="149"/>
      <c r="Z533" s="149"/>
    </row>
    <row r="534" spans="1:26" ht="13.5" customHeight="1">
      <c r="A534" s="149"/>
      <c r="B534" s="149"/>
      <c r="C534" s="149"/>
      <c r="D534" s="221"/>
      <c r="E534" s="222"/>
      <c r="F534" s="222"/>
      <c r="G534" s="149"/>
      <c r="H534" s="149"/>
      <c r="I534" s="149"/>
      <c r="J534" s="149"/>
      <c r="K534" s="149"/>
      <c r="L534" s="149"/>
      <c r="M534" s="149"/>
      <c r="N534" s="149"/>
      <c r="O534" s="149"/>
      <c r="P534" s="149"/>
      <c r="Q534" s="149"/>
      <c r="R534" s="149"/>
      <c r="S534" s="149"/>
      <c r="T534" s="149"/>
      <c r="U534" s="149"/>
      <c r="V534" s="149"/>
      <c r="W534" s="149"/>
      <c r="X534" s="149"/>
      <c r="Y534" s="149"/>
      <c r="Z534" s="149"/>
    </row>
    <row r="535" spans="1:26" ht="13.5" customHeight="1">
      <c r="A535" s="149"/>
      <c r="B535" s="149"/>
      <c r="C535" s="149"/>
      <c r="D535" s="221"/>
      <c r="E535" s="222"/>
      <c r="F535" s="222"/>
      <c r="G535" s="149"/>
      <c r="H535" s="149"/>
      <c r="I535" s="149"/>
      <c r="J535" s="149"/>
      <c r="K535" s="149"/>
      <c r="L535" s="149"/>
      <c r="M535" s="149"/>
      <c r="N535" s="149"/>
      <c r="O535" s="149"/>
      <c r="P535" s="149"/>
      <c r="Q535" s="149"/>
      <c r="R535" s="149"/>
      <c r="S535" s="149"/>
      <c r="T535" s="149"/>
      <c r="U535" s="149"/>
      <c r="V535" s="149"/>
      <c r="W535" s="149"/>
      <c r="X535" s="149"/>
      <c r="Y535" s="149"/>
      <c r="Z535" s="149"/>
    </row>
    <row r="536" spans="1:26" ht="13.5" customHeight="1">
      <c r="A536" s="149"/>
      <c r="B536" s="149"/>
      <c r="C536" s="149"/>
      <c r="D536" s="221"/>
      <c r="E536" s="222"/>
      <c r="F536" s="222"/>
      <c r="G536" s="149"/>
      <c r="H536" s="149"/>
      <c r="I536" s="149"/>
      <c r="J536" s="149"/>
      <c r="K536" s="149"/>
      <c r="L536" s="149"/>
      <c r="M536" s="149"/>
      <c r="N536" s="149"/>
      <c r="O536" s="149"/>
      <c r="P536" s="149"/>
      <c r="Q536" s="149"/>
      <c r="R536" s="149"/>
      <c r="S536" s="149"/>
      <c r="T536" s="149"/>
      <c r="U536" s="149"/>
      <c r="V536" s="149"/>
      <c r="W536" s="149"/>
      <c r="X536" s="149"/>
      <c r="Y536" s="149"/>
      <c r="Z536" s="149"/>
    </row>
    <row r="537" spans="1:26" ht="13.5" customHeight="1">
      <c r="A537" s="149"/>
      <c r="B537" s="149"/>
      <c r="C537" s="149"/>
      <c r="D537" s="221"/>
      <c r="E537" s="222"/>
      <c r="F537" s="222"/>
      <c r="G537" s="149"/>
      <c r="H537" s="149"/>
      <c r="I537" s="149"/>
      <c r="J537" s="149"/>
      <c r="K537" s="149"/>
      <c r="L537" s="149"/>
      <c r="M537" s="149"/>
      <c r="N537" s="149"/>
      <c r="O537" s="149"/>
      <c r="P537" s="149"/>
      <c r="Q537" s="149"/>
      <c r="R537" s="149"/>
      <c r="S537" s="149"/>
      <c r="T537" s="149"/>
      <c r="U537" s="149"/>
      <c r="V537" s="149"/>
      <c r="W537" s="149"/>
      <c r="X537" s="149"/>
      <c r="Y537" s="149"/>
      <c r="Z537" s="149"/>
    </row>
    <row r="538" spans="1:26" ht="13.5" customHeight="1">
      <c r="A538" s="149"/>
      <c r="B538" s="149"/>
      <c r="C538" s="149"/>
      <c r="D538" s="221"/>
      <c r="E538" s="222"/>
      <c r="F538" s="222"/>
      <c r="G538" s="149"/>
      <c r="H538" s="149"/>
      <c r="I538" s="149"/>
      <c r="J538" s="149"/>
      <c r="K538" s="149"/>
      <c r="L538" s="149"/>
      <c r="M538" s="149"/>
      <c r="N538" s="149"/>
      <c r="O538" s="149"/>
      <c r="P538" s="149"/>
      <c r="Q538" s="149"/>
      <c r="R538" s="149"/>
      <c r="S538" s="149"/>
      <c r="T538" s="149"/>
      <c r="U538" s="149"/>
      <c r="V538" s="149"/>
      <c r="W538" s="149"/>
      <c r="X538" s="149"/>
      <c r="Y538" s="149"/>
      <c r="Z538" s="149"/>
    </row>
    <row r="539" spans="1:26" ht="13.5" customHeight="1">
      <c r="A539" s="149"/>
      <c r="B539" s="149"/>
      <c r="C539" s="149"/>
      <c r="D539" s="221"/>
      <c r="E539" s="222"/>
      <c r="F539" s="222"/>
      <c r="G539" s="149"/>
      <c r="H539" s="149"/>
      <c r="I539" s="149"/>
      <c r="J539" s="149"/>
      <c r="K539" s="149"/>
      <c r="L539" s="149"/>
      <c r="M539" s="149"/>
      <c r="N539" s="149"/>
      <c r="O539" s="149"/>
      <c r="P539" s="149"/>
      <c r="Q539" s="149"/>
      <c r="R539" s="149"/>
      <c r="S539" s="149"/>
      <c r="T539" s="149"/>
      <c r="U539" s="149"/>
      <c r="V539" s="149"/>
      <c r="W539" s="149"/>
      <c r="X539" s="149"/>
      <c r="Y539" s="149"/>
      <c r="Z539" s="149"/>
    </row>
    <row r="540" spans="1:26" ht="13.5" customHeight="1">
      <c r="A540" s="149"/>
      <c r="B540" s="149"/>
      <c r="C540" s="149"/>
      <c r="D540" s="221"/>
      <c r="E540" s="222"/>
      <c r="F540" s="222"/>
      <c r="G540" s="149"/>
      <c r="H540" s="149"/>
      <c r="I540" s="149"/>
      <c r="J540" s="149"/>
      <c r="K540" s="149"/>
      <c r="L540" s="149"/>
      <c r="M540" s="149"/>
      <c r="N540" s="149"/>
      <c r="O540" s="149"/>
      <c r="P540" s="149"/>
      <c r="Q540" s="149"/>
      <c r="R540" s="149"/>
      <c r="S540" s="149"/>
      <c r="T540" s="149"/>
      <c r="U540" s="149"/>
      <c r="V540" s="149"/>
      <c r="W540" s="149"/>
      <c r="X540" s="149"/>
      <c r="Y540" s="149"/>
      <c r="Z540" s="149"/>
    </row>
    <row r="541" spans="1:26" ht="13.5" customHeight="1">
      <c r="A541" s="149"/>
      <c r="B541" s="149"/>
      <c r="C541" s="149"/>
      <c r="D541" s="221"/>
      <c r="E541" s="222"/>
      <c r="F541" s="222"/>
      <c r="G541" s="149"/>
      <c r="H541" s="149"/>
      <c r="I541" s="149"/>
      <c r="J541" s="149"/>
      <c r="K541" s="149"/>
      <c r="L541" s="149"/>
      <c r="M541" s="149"/>
      <c r="N541" s="149"/>
      <c r="O541" s="149"/>
      <c r="P541" s="149"/>
      <c r="Q541" s="149"/>
      <c r="R541" s="149"/>
      <c r="S541" s="149"/>
      <c r="T541" s="149"/>
      <c r="U541" s="149"/>
      <c r="V541" s="149"/>
      <c r="W541" s="149"/>
      <c r="X541" s="149"/>
      <c r="Y541" s="149"/>
      <c r="Z541" s="149"/>
    </row>
    <row r="542" spans="1:26" ht="13.5" customHeight="1">
      <c r="A542" s="149"/>
      <c r="B542" s="149"/>
      <c r="C542" s="149"/>
      <c r="D542" s="221"/>
      <c r="E542" s="222"/>
      <c r="F542" s="222"/>
      <c r="G542" s="149"/>
      <c r="H542" s="149"/>
      <c r="I542" s="149"/>
      <c r="J542" s="149"/>
      <c r="K542" s="149"/>
      <c r="L542" s="149"/>
      <c r="M542" s="149"/>
      <c r="N542" s="149"/>
      <c r="O542" s="149"/>
      <c r="P542" s="149"/>
      <c r="Q542" s="149"/>
      <c r="R542" s="149"/>
      <c r="S542" s="149"/>
      <c r="T542" s="149"/>
      <c r="U542" s="149"/>
      <c r="V542" s="149"/>
      <c r="W542" s="149"/>
      <c r="X542" s="149"/>
      <c r="Y542" s="149"/>
      <c r="Z542" s="149"/>
    </row>
    <row r="543" spans="1:26" ht="13.5" customHeight="1">
      <c r="A543" s="149"/>
      <c r="B543" s="149"/>
      <c r="C543" s="149"/>
      <c r="D543" s="221"/>
      <c r="E543" s="222"/>
      <c r="F543" s="222"/>
      <c r="G543" s="149"/>
      <c r="H543" s="149"/>
      <c r="I543" s="149"/>
      <c r="J543" s="149"/>
      <c r="K543" s="149"/>
      <c r="L543" s="149"/>
      <c r="M543" s="149"/>
      <c r="N543" s="149"/>
      <c r="O543" s="149"/>
      <c r="P543" s="149"/>
      <c r="Q543" s="149"/>
      <c r="R543" s="149"/>
      <c r="S543" s="149"/>
      <c r="T543" s="149"/>
      <c r="U543" s="149"/>
      <c r="V543" s="149"/>
      <c r="W543" s="149"/>
      <c r="X543" s="149"/>
      <c r="Y543" s="149"/>
      <c r="Z543" s="149"/>
    </row>
    <row r="544" spans="1:26" ht="13.5" customHeight="1">
      <c r="A544" s="149"/>
      <c r="B544" s="149"/>
      <c r="C544" s="149"/>
      <c r="D544" s="221"/>
      <c r="E544" s="222"/>
      <c r="F544" s="222"/>
      <c r="G544" s="149"/>
      <c r="H544" s="149"/>
      <c r="I544" s="149"/>
      <c r="J544" s="149"/>
      <c r="K544" s="149"/>
      <c r="L544" s="149"/>
      <c r="M544" s="149"/>
      <c r="N544" s="149"/>
      <c r="O544" s="149"/>
      <c r="P544" s="149"/>
      <c r="Q544" s="149"/>
      <c r="R544" s="149"/>
      <c r="S544" s="149"/>
      <c r="T544" s="149"/>
      <c r="U544" s="149"/>
      <c r="V544" s="149"/>
      <c r="W544" s="149"/>
      <c r="X544" s="149"/>
      <c r="Y544" s="149"/>
      <c r="Z544" s="149"/>
    </row>
    <row r="545" spans="1:26" ht="13.5" customHeight="1">
      <c r="A545" s="149"/>
      <c r="B545" s="149"/>
      <c r="C545" s="149"/>
      <c r="D545" s="221"/>
      <c r="E545" s="222"/>
      <c r="F545" s="222"/>
      <c r="G545" s="149"/>
      <c r="H545" s="149"/>
      <c r="I545" s="149"/>
      <c r="J545" s="149"/>
      <c r="K545" s="149"/>
      <c r="L545" s="149"/>
      <c r="M545" s="149"/>
      <c r="N545" s="149"/>
      <c r="O545" s="149"/>
      <c r="P545" s="149"/>
      <c r="Q545" s="149"/>
      <c r="R545" s="149"/>
      <c r="S545" s="149"/>
      <c r="T545" s="149"/>
      <c r="U545" s="149"/>
      <c r="V545" s="149"/>
      <c r="W545" s="149"/>
      <c r="X545" s="149"/>
      <c r="Y545" s="149"/>
      <c r="Z545" s="149"/>
    </row>
    <row r="546" spans="1:26" ht="13.5" customHeight="1">
      <c r="A546" s="149"/>
      <c r="B546" s="149"/>
      <c r="C546" s="149"/>
      <c r="D546" s="221"/>
      <c r="E546" s="222"/>
      <c r="F546" s="222"/>
      <c r="G546" s="149"/>
      <c r="H546" s="149"/>
      <c r="I546" s="149"/>
      <c r="J546" s="149"/>
      <c r="K546" s="149"/>
      <c r="L546" s="149"/>
      <c r="M546" s="149"/>
      <c r="N546" s="149"/>
      <c r="O546" s="149"/>
      <c r="P546" s="149"/>
      <c r="Q546" s="149"/>
      <c r="R546" s="149"/>
      <c r="S546" s="149"/>
      <c r="T546" s="149"/>
      <c r="U546" s="149"/>
      <c r="V546" s="149"/>
      <c r="W546" s="149"/>
      <c r="X546" s="149"/>
      <c r="Y546" s="149"/>
      <c r="Z546" s="149"/>
    </row>
    <row r="547" spans="1:26" ht="13.5" customHeight="1">
      <c r="A547" s="149"/>
      <c r="B547" s="149"/>
      <c r="C547" s="149"/>
      <c r="D547" s="221"/>
      <c r="E547" s="222"/>
      <c r="F547" s="222"/>
      <c r="G547" s="149"/>
      <c r="H547" s="149"/>
      <c r="I547" s="149"/>
      <c r="J547" s="149"/>
      <c r="K547" s="149"/>
      <c r="L547" s="149"/>
      <c r="M547" s="149"/>
      <c r="N547" s="149"/>
      <c r="O547" s="149"/>
      <c r="P547" s="149"/>
      <c r="Q547" s="149"/>
      <c r="R547" s="149"/>
      <c r="S547" s="149"/>
      <c r="T547" s="149"/>
      <c r="U547" s="149"/>
      <c r="V547" s="149"/>
      <c r="W547" s="149"/>
      <c r="X547" s="149"/>
      <c r="Y547" s="149"/>
      <c r="Z547" s="149"/>
    </row>
    <row r="548" spans="1:26" ht="13.5" customHeight="1">
      <c r="A548" s="149"/>
      <c r="B548" s="149"/>
      <c r="C548" s="149"/>
      <c r="D548" s="221"/>
      <c r="E548" s="222"/>
      <c r="F548" s="222"/>
      <c r="G548" s="149"/>
      <c r="H548" s="149"/>
      <c r="I548" s="149"/>
      <c r="J548" s="149"/>
      <c r="K548" s="149"/>
      <c r="L548" s="149"/>
      <c r="M548" s="149"/>
      <c r="N548" s="149"/>
      <c r="O548" s="149"/>
      <c r="P548" s="149"/>
      <c r="Q548" s="149"/>
      <c r="R548" s="149"/>
      <c r="S548" s="149"/>
      <c r="T548" s="149"/>
      <c r="U548" s="149"/>
      <c r="V548" s="149"/>
      <c r="W548" s="149"/>
      <c r="X548" s="149"/>
      <c r="Y548" s="149"/>
      <c r="Z548" s="149"/>
    </row>
    <row r="549" spans="1:26" ht="13.5" customHeight="1">
      <c r="A549" s="149"/>
      <c r="B549" s="149"/>
      <c r="C549" s="149"/>
      <c r="D549" s="221"/>
      <c r="E549" s="222"/>
      <c r="F549" s="222"/>
      <c r="G549" s="149"/>
      <c r="H549" s="149"/>
      <c r="I549" s="149"/>
      <c r="J549" s="149"/>
      <c r="K549" s="149"/>
      <c r="L549" s="149"/>
      <c r="M549" s="149"/>
      <c r="N549" s="149"/>
      <c r="O549" s="149"/>
      <c r="P549" s="149"/>
      <c r="Q549" s="149"/>
      <c r="R549" s="149"/>
      <c r="S549" s="149"/>
      <c r="T549" s="149"/>
      <c r="U549" s="149"/>
      <c r="V549" s="149"/>
      <c r="W549" s="149"/>
      <c r="X549" s="149"/>
      <c r="Y549" s="149"/>
      <c r="Z549" s="149"/>
    </row>
    <row r="550" spans="1:26" ht="13.5" customHeight="1">
      <c r="A550" s="149"/>
      <c r="B550" s="149"/>
      <c r="C550" s="149"/>
      <c r="D550" s="221"/>
      <c r="E550" s="222"/>
      <c r="F550" s="222"/>
      <c r="G550" s="149"/>
      <c r="H550" s="149"/>
      <c r="I550" s="149"/>
      <c r="J550" s="149"/>
      <c r="K550" s="149"/>
      <c r="L550" s="149"/>
      <c r="M550" s="149"/>
      <c r="N550" s="149"/>
      <c r="O550" s="149"/>
      <c r="P550" s="149"/>
      <c r="Q550" s="149"/>
      <c r="R550" s="149"/>
      <c r="S550" s="149"/>
      <c r="T550" s="149"/>
      <c r="U550" s="149"/>
      <c r="V550" s="149"/>
      <c r="W550" s="149"/>
      <c r="X550" s="149"/>
      <c r="Y550" s="149"/>
      <c r="Z550" s="149"/>
    </row>
    <row r="551" spans="1:26" ht="13.5" customHeight="1">
      <c r="A551" s="149"/>
      <c r="B551" s="149"/>
      <c r="C551" s="149"/>
      <c r="D551" s="221"/>
      <c r="E551" s="222"/>
      <c r="F551" s="222"/>
      <c r="G551" s="149"/>
      <c r="H551" s="149"/>
      <c r="I551" s="149"/>
      <c r="J551" s="149"/>
      <c r="K551" s="149"/>
      <c r="L551" s="149"/>
      <c r="M551" s="149"/>
      <c r="N551" s="149"/>
      <c r="O551" s="149"/>
      <c r="P551" s="149"/>
      <c r="Q551" s="149"/>
      <c r="R551" s="149"/>
      <c r="S551" s="149"/>
      <c r="T551" s="149"/>
      <c r="U551" s="149"/>
      <c r="V551" s="149"/>
      <c r="W551" s="149"/>
      <c r="X551" s="149"/>
      <c r="Y551" s="149"/>
      <c r="Z551" s="149"/>
    </row>
    <row r="552" spans="1:26" ht="13.5" customHeight="1">
      <c r="A552" s="149"/>
      <c r="B552" s="149"/>
      <c r="C552" s="149"/>
      <c r="D552" s="221"/>
      <c r="E552" s="222"/>
      <c r="F552" s="222"/>
      <c r="G552" s="149"/>
      <c r="H552" s="149"/>
      <c r="I552" s="149"/>
      <c r="J552" s="149"/>
      <c r="K552" s="149"/>
      <c r="L552" s="149"/>
      <c r="M552" s="149"/>
      <c r="N552" s="149"/>
      <c r="O552" s="149"/>
      <c r="P552" s="149"/>
      <c r="Q552" s="149"/>
      <c r="R552" s="149"/>
      <c r="S552" s="149"/>
      <c r="T552" s="149"/>
      <c r="U552" s="149"/>
      <c r="V552" s="149"/>
      <c r="W552" s="149"/>
      <c r="X552" s="149"/>
      <c r="Y552" s="149"/>
      <c r="Z552" s="149"/>
    </row>
    <row r="553" spans="1:26" ht="13.5" customHeight="1">
      <c r="A553" s="149"/>
      <c r="B553" s="149"/>
      <c r="C553" s="149"/>
      <c r="D553" s="221"/>
      <c r="E553" s="222"/>
      <c r="F553" s="222"/>
      <c r="G553" s="149"/>
      <c r="H553" s="149"/>
      <c r="I553" s="149"/>
      <c r="J553" s="149"/>
      <c r="K553" s="149"/>
      <c r="L553" s="149"/>
      <c r="M553" s="149"/>
      <c r="N553" s="149"/>
      <c r="O553" s="149"/>
      <c r="P553" s="149"/>
      <c r="Q553" s="149"/>
      <c r="R553" s="149"/>
      <c r="S553" s="149"/>
      <c r="T553" s="149"/>
      <c r="U553" s="149"/>
      <c r="V553" s="149"/>
      <c r="W553" s="149"/>
      <c r="X553" s="149"/>
      <c r="Y553" s="149"/>
      <c r="Z553" s="149"/>
    </row>
    <row r="554" spans="1:26" ht="13.5" customHeight="1">
      <c r="A554" s="149"/>
      <c r="B554" s="149"/>
      <c r="C554" s="149"/>
      <c r="D554" s="221"/>
      <c r="E554" s="222"/>
      <c r="F554" s="222"/>
      <c r="G554" s="149"/>
      <c r="H554" s="149"/>
      <c r="I554" s="149"/>
      <c r="J554" s="149"/>
      <c r="K554" s="149"/>
      <c r="L554" s="149"/>
      <c r="M554" s="149"/>
      <c r="N554" s="149"/>
      <c r="O554" s="149"/>
      <c r="P554" s="149"/>
      <c r="Q554" s="149"/>
      <c r="R554" s="149"/>
      <c r="S554" s="149"/>
      <c r="T554" s="149"/>
      <c r="U554" s="149"/>
      <c r="V554" s="149"/>
      <c r="W554" s="149"/>
      <c r="X554" s="149"/>
      <c r="Y554" s="149"/>
      <c r="Z554" s="149"/>
    </row>
    <row r="555" spans="1:26" ht="13.5" customHeight="1">
      <c r="A555" s="149"/>
      <c r="B555" s="149"/>
      <c r="C555" s="149"/>
      <c r="D555" s="221"/>
      <c r="E555" s="222"/>
      <c r="F555" s="222"/>
      <c r="G555" s="149"/>
      <c r="H555" s="149"/>
      <c r="I555" s="149"/>
      <c r="J555" s="149"/>
      <c r="K555" s="149"/>
      <c r="L555" s="149"/>
      <c r="M555" s="149"/>
      <c r="N555" s="149"/>
      <c r="O555" s="149"/>
      <c r="P555" s="149"/>
      <c r="Q555" s="149"/>
      <c r="R555" s="149"/>
      <c r="S555" s="149"/>
      <c r="T555" s="149"/>
      <c r="U555" s="149"/>
      <c r="V555" s="149"/>
      <c r="W555" s="149"/>
      <c r="X555" s="149"/>
      <c r="Y555" s="149"/>
      <c r="Z555" s="149"/>
    </row>
    <row r="556" spans="1:26" ht="13.5" customHeight="1">
      <c r="A556" s="149"/>
      <c r="B556" s="149"/>
      <c r="C556" s="149"/>
      <c r="D556" s="221"/>
      <c r="E556" s="222"/>
      <c r="F556" s="222"/>
      <c r="G556" s="149"/>
      <c r="H556" s="149"/>
      <c r="I556" s="149"/>
      <c r="J556" s="149"/>
      <c r="K556" s="149"/>
      <c r="L556" s="149"/>
      <c r="M556" s="149"/>
      <c r="N556" s="149"/>
      <c r="O556" s="149"/>
      <c r="P556" s="149"/>
      <c r="Q556" s="149"/>
      <c r="R556" s="149"/>
      <c r="S556" s="149"/>
      <c r="T556" s="149"/>
      <c r="U556" s="149"/>
      <c r="V556" s="149"/>
      <c r="W556" s="149"/>
      <c r="X556" s="149"/>
      <c r="Y556" s="149"/>
      <c r="Z556" s="149"/>
    </row>
    <row r="557" spans="1:26" ht="13.5" customHeight="1">
      <c r="A557" s="149"/>
      <c r="B557" s="149"/>
      <c r="C557" s="149"/>
      <c r="D557" s="221"/>
      <c r="E557" s="222"/>
      <c r="F557" s="222"/>
      <c r="G557" s="149"/>
      <c r="H557" s="149"/>
      <c r="I557" s="149"/>
      <c r="J557" s="149"/>
      <c r="K557" s="149"/>
      <c r="L557" s="149"/>
      <c r="M557" s="149"/>
      <c r="N557" s="149"/>
      <c r="O557" s="149"/>
      <c r="P557" s="149"/>
      <c r="Q557" s="149"/>
      <c r="R557" s="149"/>
      <c r="S557" s="149"/>
      <c r="T557" s="149"/>
      <c r="U557" s="149"/>
      <c r="V557" s="149"/>
      <c r="W557" s="149"/>
      <c r="X557" s="149"/>
      <c r="Y557" s="149"/>
      <c r="Z557" s="149"/>
    </row>
    <row r="558" spans="1:26" ht="13.5" customHeight="1">
      <c r="A558" s="149"/>
      <c r="B558" s="149"/>
      <c r="C558" s="149"/>
      <c r="D558" s="221"/>
      <c r="E558" s="222"/>
      <c r="F558" s="222"/>
      <c r="G558" s="149"/>
      <c r="H558" s="149"/>
      <c r="I558" s="149"/>
      <c r="J558" s="149"/>
      <c r="K558" s="149"/>
      <c r="L558" s="149"/>
      <c r="M558" s="149"/>
      <c r="N558" s="149"/>
      <c r="O558" s="149"/>
      <c r="P558" s="149"/>
      <c r="Q558" s="149"/>
      <c r="R558" s="149"/>
      <c r="S558" s="149"/>
      <c r="T558" s="149"/>
      <c r="U558" s="149"/>
      <c r="V558" s="149"/>
      <c r="W558" s="149"/>
      <c r="X558" s="149"/>
      <c r="Y558" s="149"/>
      <c r="Z558" s="149"/>
    </row>
    <row r="559" spans="1:26" ht="13.5" customHeight="1">
      <c r="A559" s="149"/>
      <c r="B559" s="149"/>
      <c r="C559" s="149"/>
      <c r="D559" s="221"/>
      <c r="E559" s="222"/>
      <c r="F559" s="222"/>
      <c r="G559" s="149"/>
      <c r="H559" s="149"/>
      <c r="I559" s="149"/>
      <c r="J559" s="149"/>
      <c r="K559" s="149"/>
      <c r="L559" s="149"/>
      <c r="M559" s="149"/>
      <c r="N559" s="149"/>
      <c r="O559" s="149"/>
      <c r="P559" s="149"/>
      <c r="Q559" s="149"/>
      <c r="R559" s="149"/>
      <c r="S559" s="149"/>
      <c r="T559" s="149"/>
      <c r="U559" s="149"/>
      <c r="V559" s="149"/>
      <c r="W559" s="149"/>
      <c r="X559" s="149"/>
      <c r="Y559" s="149"/>
      <c r="Z559" s="149"/>
    </row>
    <row r="560" spans="1:26" ht="13.5" customHeight="1">
      <c r="A560" s="149"/>
      <c r="B560" s="149"/>
      <c r="C560" s="149"/>
      <c r="D560" s="221"/>
      <c r="E560" s="222"/>
      <c r="F560" s="222"/>
      <c r="G560" s="149"/>
      <c r="H560" s="149"/>
      <c r="I560" s="149"/>
      <c r="J560" s="149"/>
      <c r="K560" s="149"/>
      <c r="L560" s="149"/>
      <c r="M560" s="149"/>
      <c r="N560" s="149"/>
      <c r="O560" s="149"/>
      <c r="P560" s="149"/>
      <c r="Q560" s="149"/>
      <c r="R560" s="149"/>
      <c r="S560" s="149"/>
      <c r="T560" s="149"/>
      <c r="U560" s="149"/>
      <c r="V560" s="149"/>
      <c r="W560" s="149"/>
      <c r="X560" s="149"/>
      <c r="Y560" s="149"/>
      <c r="Z560" s="149"/>
    </row>
    <row r="561" spans="1:26" ht="13.5" customHeight="1">
      <c r="A561" s="149"/>
      <c r="B561" s="149"/>
      <c r="C561" s="149"/>
      <c r="D561" s="221"/>
      <c r="E561" s="222"/>
      <c r="F561" s="222"/>
      <c r="G561" s="149"/>
      <c r="H561" s="149"/>
      <c r="I561" s="149"/>
      <c r="J561" s="149"/>
      <c r="K561" s="149"/>
      <c r="L561" s="149"/>
      <c r="M561" s="149"/>
      <c r="N561" s="149"/>
      <c r="O561" s="149"/>
      <c r="P561" s="149"/>
      <c r="Q561" s="149"/>
      <c r="R561" s="149"/>
      <c r="S561" s="149"/>
      <c r="T561" s="149"/>
      <c r="U561" s="149"/>
      <c r="V561" s="149"/>
      <c r="W561" s="149"/>
      <c r="X561" s="149"/>
      <c r="Y561" s="149"/>
      <c r="Z561" s="149"/>
    </row>
    <row r="562" spans="1:26" ht="13.5" customHeight="1">
      <c r="A562" s="149"/>
      <c r="B562" s="149"/>
      <c r="C562" s="149"/>
      <c r="D562" s="221"/>
      <c r="E562" s="222"/>
      <c r="F562" s="222"/>
      <c r="G562" s="149"/>
      <c r="H562" s="149"/>
      <c r="I562" s="149"/>
      <c r="J562" s="149"/>
      <c r="K562" s="149"/>
      <c r="L562" s="149"/>
      <c r="M562" s="149"/>
      <c r="N562" s="149"/>
      <c r="O562" s="149"/>
      <c r="P562" s="149"/>
      <c r="Q562" s="149"/>
      <c r="R562" s="149"/>
      <c r="S562" s="149"/>
      <c r="T562" s="149"/>
      <c r="U562" s="149"/>
      <c r="V562" s="149"/>
      <c r="W562" s="149"/>
      <c r="X562" s="149"/>
      <c r="Y562" s="149"/>
      <c r="Z562" s="149"/>
    </row>
    <row r="563" spans="1:26" ht="13.5" customHeight="1">
      <c r="A563" s="149"/>
      <c r="B563" s="149"/>
      <c r="C563" s="149"/>
      <c r="D563" s="221"/>
      <c r="E563" s="222"/>
      <c r="F563" s="222"/>
      <c r="G563" s="149"/>
      <c r="H563" s="149"/>
      <c r="I563" s="149"/>
      <c r="J563" s="149"/>
      <c r="K563" s="149"/>
      <c r="L563" s="149"/>
      <c r="M563" s="149"/>
      <c r="N563" s="149"/>
      <c r="O563" s="149"/>
      <c r="P563" s="149"/>
      <c r="Q563" s="149"/>
      <c r="R563" s="149"/>
      <c r="S563" s="149"/>
      <c r="T563" s="149"/>
      <c r="U563" s="149"/>
      <c r="V563" s="149"/>
      <c r="W563" s="149"/>
      <c r="X563" s="149"/>
      <c r="Y563" s="149"/>
      <c r="Z563" s="149"/>
    </row>
    <row r="564" spans="1:26" ht="13.5" customHeight="1">
      <c r="A564" s="149"/>
      <c r="B564" s="149"/>
      <c r="C564" s="149"/>
      <c r="D564" s="221"/>
      <c r="E564" s="222"/>
      <c r="F564" s="222"/>
      <c r="G564" s="149"/>
      <c r="H564" s="149"/>
      <c r="I564" s="149"/>
      <c r="J564" s="149"/>
      <c r="K564" s="149"/>
      <c r="L564" s="149"/>
      <c r="M564" s="149"/>
      <c r="N564" s="149"/>
      <c r="O564" s="149"/>
      <c r="P564" s="149"/>
      <c r="Q564" s="149"/>
      <c r="R564" s="149"/>
      <c r="S564" s="149"/>
      <c r="T564" s="149"/>
      <c r="U564" s="149"/>
      <c r="V564" s="149"/>
      <c r="W564" s="149"/>
      <c r="X564" s="149"/>
      <c r="Y564" s="149"/>
      <c r="Z564" s="149"/>
    </row>
    <row r="565" spans="1:26" ht="13.5" customHeight="1">
      <c r="A565" s="149"/>
      <c r="B565" s="149"/>
      <c r="C565" s="149"/>
      <c r="D565" s="221"/>
      <c r="E565" s="222"/>
      <c r="F565" s="222"/>
      <c r="G565" s="149"/>
      <c r="H565" s="149"/>
      <c r="I565" s="149"/>
      <c r="J565" s="149"/>
      <c r="K565" s="149"/>
      <c r="L565" s="149"/>
      <c r="M565" s="149"/>
      <c r="N565" s="149"/>
      <c r="O565" s="149"/>
      <c r="P565" s="149"/>
      <c r="Q565" s="149"/>
      <c r="R565" s="149"/>
      <c r="S565" s="149"/>
      <c r="T565" s="149"/>
      <c r="U565" s="149"/>
      <c r="V565" s="149"/>
      <c r="W565" s="149"/>
      <c r="X565" s="149"/>
      <c r="Y565" s="149"/>
      <c r="Z565" s="149"/>
    </row>
    <row r="566" spans="1:26" ht="13.5" customHeight="1">
      <c r="A566" s="149"/>
      <c r="B566" s="149"/>
      <c r="C566" s="149"/>
      <c r="D566" s="221"/>
      <c r="E566" s="222"/>
      <c r="F566" s="222"/>
      <c r="G566" s="149"/>
      <c r="H566" s="149"/>
      <c r="I566" s="149"/>
      <c r="J566" s="149"/>
      <c r="K566" s="149"/>
      <c r="L566" s="149"/>
      <c r="M566" s="149"/>
      <c r="N566" s="149"/>
      <c r="O566" s="149"/>
      <c r="P566" s="149"/>
      <c r="Q566" s="149"/>
      <c r="R566" s="149"/>
      <c r="S566" s="149"/>
      <c r="T566" s="149"/>
      <c r="U566" s="149"/>
      <c r="V566" s="149"/>
      <c r="W566" s="149"/>
      <c r="X566" s="149"/>
      <c r="Y566" s="149"/>
      <c r="Z566" s="149"/>
    </row>
    <row r="567" spans="1:26" ht="13.5" customHeight="1">
      <c r="A567" s="149"/>
      <c r="B567" s="149"/>
      <c r="C567" s="149"/>
      <c r="D567" s="221"/>
      <c r="E567" s="222"/>
      <c r="F567" s="222"/>
      <c r="G567" s="149"/>
      <c r="H567" s="149"/>
      <c r="I567" s="149"/>
      <c r="J567" s="149"/>
      <c r="K567" s="149"/>
      <c r="L567" s="149"/>
      <c r="M567" s="149"/>
      <c r="N567" s="149"/>
      <c r="O567" s="149"/>
      <c r="P567" s="149"/>
      <c r="Q567" s="149"/>
      <c r="R567" s="149"/>
      <c r="S567" s="149"/>
      <c r="T567" s="149"/>
      <c r="U567" s="149"/>
      <c r="V567" s="149"/>
      <c r="W567" s="149"/>
      <c r="X567" s="149"/>
      <c r="Y567" s="149"/>
      <c r="Z567" s="149"/>
    </row>
    <row r="568" spans="1:26" ht="13.5" customHeight="1">
      <c r="A568" s="149"/>
      <c r="B568" s="149"/>
      <c r="C568" s="149"/>
      <c r="D568" s="221"/>
      <c r="E568" s="222"/>
      <c r="F568" s="222"/>
      <c r="G568" s="149"/>
      <c r="H568" s="149"/>
      <c r="I568" s="149"/>
      <c r="J568" s="149"/>
      <c r="K568" s="149"/>
      <c r="L568" s="149"/>
      <c r="M568" s="149"/>
      <c r="N568" s="149"/>
      <c r="O568" s="149"/>
      <c r="P568" s="149"/>
      <c r="Q568" s="149"/>
      <c r="R568" s="149"/>
      <c r="S568" s="149"/>
      <c r="T568" s="149"/>
      <c r="U568" s="149"/>
      <c r="V568" s="149"/>
      <c r="W568" s="149"/>
      <c r="X568" s="149"/>
      <c r="Y568" s="149"/>
      <c r="Z568" s="149"/>
    </row>
    <row r="569" spans="1:26" ht="13.5" customHeight="1">
      <c r="A569" s="149"/>
      <c r="B569" s="149"/>
      <c r="C569" s="149"/>
      <c r="D569" s="221"/>
      <c r="E569" s="222"/>
      <c r="F569" s="222"/>
      <c r="G569" s="149"/>
      <c r="H569" s="149"/>
      <c r="I569" s="149"/>
      <c r="J569" s="149"/>
      <c r="K569" s="149"/>
      <c r="L569" s="149"/>
      <c r="M569" s="149"/>
      <c r="N569" s="149"/>
      <c r="O569" s="149"/>
      <c r="P569" s="149"/>
      <c r="Q569" s="149"/>
      <c r="R569" s="149"/>
      <c r="S569" s="149"/>
      <c r="T569" s="149"/>
      <c r="U569" s="149"/>
      <c r="V569" s="149"/>
      <c r="W569" s="149"/>
      <c r="X569" s="149"/>
      <c r="Y569" s="149"/>
      <c r="Z569" s="149"/>
    </row>
    <row r="570" spans="1:26" ht="13.5" customHeight="1">
      <c r="A570" s="149"/>
      <c r="B570" s="149"/>
      <c r="C570" s="149"/>
      <c r="D570" s="221"/>
      <c r="E570" s="222"/>
      <c r="F570" s="222"/>
      <c r="G570" s="149"/>
      <c r="H570" s="149"/>
      <c r="I570" s="149"/>
      <c r="J570" s="149"/>
      <c r="K570" s="149"/>
      <c r="L570" s="149"/>
      <c r="M570" s="149"/>
      <c r="N570" s="149"/>
      <c r="O570" s="149"/>
      <c r="P570" s="149"/>
      <c r="Q570" s="149"/>
      <c r="R570" s="149"/>
      <c r="S570" s="149"/>
      <c r="T570" s="149"/>
      <c r="U570" s="149"/>
      <c r="V570" s="149"/>
      <c r="W570" s="149"/>
      <c r="X570" s="149"/>
      <c r="Y570" s="149"/>
      <c r="Z570" s="149"/>
    </row>
    <row r="571" spans="1:26" ht="13.5" customHeight="1">
      <c r="A571" s="149"/>
      <c r="B571" s="149"/>
      <c r="C571" s="149"/>
      <c r="D571" s="221"/>
      <c r="E571" s="222"/>
      <c r="F571" s="222"/>
      <c r="G571" s="149"/>
      <c r="H571" s="149"/>
      <c r="I571" s="149"/>
      <c r="J571" s="149"/>
      <c r="K571" s="149"/>
      <c r="L571" s="149"/>
      <c r="M571" s="149"/>
      <c r="N571" s="149"/>
      <c r="O571" s="149"/>
      <c r="P571" s="149"/>
      <c r="Q571" s="149"/>
      <c r="R571" s="149"/>
      <c r="S571" s="149"/>
      <c r="T571" s="149"/>
      <c r="U571" s="149"/>
      <c r="V571" s="149"/>
      <c r="W571" s="149"/>
      <c r="X571" s="149"/>
      <c r="Y571" s="149"/>
      <c r="Z571" s="149"/>
    </row>
    <row r="572" spans="1:26" ht="13.5" customHeight="1">
      <c r="A572" s="149"/>
      <c r="B572" s="149"/>
      <c r="C572" s="149"/>
      <c r="D572" s="221"/>
      <c r="E572" s="222"/>
      <c r="F572" s="222"/>
      <c r="G572" s="149"/>
      <c r="H572" s="149"/>
      <c r="I572" s="149"/>
      <c r="J572" s="149"/>
      <c r="K572" s="149"/>
      <c r="L572" s="149"/>
      <c r="M572" s="149"/>
      <c r="N572" s="149"/>
      <c r="O572" s="149"/>
      <c r="P572" s="149"/>
      <c r="Q572" s="149"/>
      <c r="R572" s="149"/>
      <c r="S572" s="149"/>
      <c r="T572" s="149"/>
      <c r="U572" s="149"/>
      <c r="V572" s="149"/>
      <c r="W572" s="149"/>
      <c r="X572" s="149"/>
      <c r="Y572" s="149"/>
      <c r="Z572" s="149"/>
    </row>
    <row r="573" spans="1:26" ht="13.5" customHeight="1">
      <c r="A573" s="149"/>
      <c r="B573" s="149"/>
      <c r="C573" s="149"/>
      <c r="D573" s="221"/>
      <c r="E573" s="222"/>
      <c r="F573" s="222"/>
      <c r="G573" s="149"/>
      <c r="H573" s="149"/>
      <c r="I573" s="149"/>
      <c r="J573" s="149"/>
      <c r="K573" s="149"/>
      <c r="L573" s="149"/>
      <c r="M573" s="149"/>
      <c r="N573" s="149"/>
      <c r="O573" s="149"/>
      <c r="P573" s="149"/>
      <c r="Q573" s="149"/>
      <c r="R573" s="149"/>
      <c r="S573" s="149"/>
      <c r="T573" s="149"/>
      <c r="U573" s="149"/>
      <c r="V573" s="149"/>
      <c r="W573" s="149"/>
      <c r="X573" s="149"/>
      <c r="Y573" s="149"/>
      <c r="Z573" s="149"/>
    </row>
    <row r="574" spans="1:26" ht="13.5" customHeight="1">
      <c r="A574" s="149"/>
      <c r="B574" s="149"/>
      <c r="C574" s="149"/>
      <c r="D574" s="221"/>
      <c r="E574" s="222"/>
      <c r="F574" s="222"/>
      <c r="G574" s="149"/>
      <c r="H574" s="149"/>
      <c r="I574" s="149"/>
      <c r="J574" s="149"/>
      <c r="K574" s="149"/>
      <c r="L574" s="149"/>
      <c r="M574" s="149"/>
      <c r="N574" s="149"/>
      <c r="O574" s="149"/>
      <c r="P574" s="149"/>
      <c r="Q574" s="149"/>
      <c r="R574" s="149"/>
      <c r="S574" s="149"/>
      <c r="T574" s="149"/>
      <c r="U574" s="149"/>
      <c r="V574" s="149"/>
      <c r="W574" s="149"/>
      <c r="X574" s="149"/>
      <c r="Y574" s="149"/>
      <c r="Z574" s="149"/>
    </row>
    <row r="575" spans="1:26" ht="13.5" customHeight="1">
      <c r="A575" s="149"/>
      <c r="B575" s="149"/>
      <c r="C575" s="149"/>
      <c r="D575" s="221"/>
      <c r="E575" s="222"/>
      <c r="F575" s="222"/>
      <c r="G575" s="149"/>
      <c r="H575" s="149"/>
      <c r="I575" s="149"/>
      <c r="J575" s="149"/>
      <c r="K575" s="149"/>
      <c r="L575" s="149"/>
      <c r="M575" s="149"/>
      <c r="N575" s="149"/>
      <c r="O575" s="149"/>
      <c r="P575" s="149"/>
      <c r="Q575" s="149"/>
      <c r="R575" s="149"/>
      <c r="S575" s="149"/>
      <c r="T575" s="149"/>
      <c r="U575" s="149"/>
      <c r="V575" s="149"/>
      <c r="W575" s="149"/>
      <c r="X575" s="149"/>
      <c r="Y575" s="149"/>
      <c r="Z575" s="149"/>
    </row>
    <row r="576" spans="1:26" ht="13.5" customHeight="1">
      <c r="A576" s="149"/>
      <c r="B576" s="149"/>
      <c r="C576" s="149"/>
      <c r="D576" s="221"/>
      <c r="E576" s="222"/>
      <c r="F576" s="222"/>
      <c r="G576" s="149"/>
      <c r="H576" s="149"/>
      <c r="I576" s="149"/>
      <c r="J576" s="149"/>
      <c r="K576" s="149"/>
      <c r="L576" s="149"/>
      <c r="M576" s="149"/>
      <c r="N576" s="149"/>
      <c r="O576" s="149"/>
      <c r="P576" s="149"/>
      <c r="Q576" s="149"/>
      <c r="R576" s="149"/>
      <c r="S576" s="149"/>
      <c r="T576" s="149"/>
      <c r="U576" s="149"/>
      <c r="V576" s="149"/>
      <c r="W576" s="149"/>
      <c r="X576" s="149"/>
      <c r="Y576" s="149"/>
      <c r="Z576" s="149"/>
    </row>
    <row r="577" spans="1:26" ht="13.5" customHeight="1">
      <c r="A577" s="149"/>
      <c r="B577" s="149"/>
      <c r="C577" s="149"/>
      <c r="D577" s="221"/>
      <c r="E577" s="222"/>
      <c r="F577" s="222"/>
      <c r="G577" s="149"/>
      <c r="H577" s="149"/>
      <c r="I577" s="149"/>
      <c r="J577" s="149"/>
      <c r="K577" s="149"/>
      <c r="L577" s="149"/>
      <c r="M577" s="149"/>
      <c r="N577" s="149"/>
      <c r="O577" s="149"/>
      <c r="P577" s="149"/>
      <c r="Q577" s="149"/>
      <c r="R577" s="149"/>
      <c r="S577" s="149"/>
      <c r="T577" s="149"/>
      <c r="U577" s="149"/>
      <c r="V577" s="149"/>
      <c r="W577" s="149"/>
      <c r="X577" s="149"/>
      <c r="Y577" s="149"/>
      <c r="Z577" s="149"/>
    </row>
    <row r="578" spans="1:26" ht="13.5" customHeight="1">
      <c r="A578" s="149"/>
      <c r="B578" s="149"/>
      <c r="C578" s="149"/>
      <c r="D578" s="221"/>
      <c r="E578" s="222"/>
      <c r="F578" s="222"/>
      <c r="G578" s="149"/>
      <c r="H578" s="149"/>
      <c r="I578" s="149"/>
      <c r="J578" s="149"/>
      <c r="K578" s="149"/>
      <c r="L578" s="149"/>
      <c r="M578" s="149"/>
      <c r="N578" s="149"/>
      <c r="O578" s="149"/>
      <c r="P578" s="149"/>
      <c r="Q578" s="149"/>
      <c r="R578" s="149"/>
      <c r="S578" s="149"/>
      <c r="T578" s="149"/>
      <c r="U578" s="149"/>
      <c r="V578" s="149"/>
      <c r="W578" s="149"/>
      <c r="X578" s="149"/>
      <c r="Y578" s="149"/>
      <c r="Z578" s="149"/>
    </row>
    <row r="579" spans="1:26" ht="13.5" customHeight="1">
      <c r="A579" s="149"/>
      <c r="B579" s="149"/>
      <c r="C579" s="149"/>
      <c r="D579" s="221"/>
      <c r="E579" s="222"/>
      <c r="F579" s="222"/>
      <c r="G579" s="149"/>
      <c r="H579" s="149"/>
      <c r="I579" s="149"/>
      <c r="J579" s="149"/>
      <c r="K579" s="149"/>
      <c r="L579" s="149"/>
      <c r="M579" s="149"/>
      <c r="N579" s="149"/>
      <c r="O579" s="149"/>
      <c r="P579" s="149"/>
      <c r="Q579" s="149"/>
      <c r="R579" s="149"/>
      <c r="S579" s="149"/>
      <c r="T579" s="149"/>
      <c r="U579" s="149"/>
      <c r="V579" s="149"/>
      <c r="W579" s="149"/>
      <c r="X579" s="149"/>
      <c r="Y579" s="149"/>
      <c r="Z579" s="149"/>
    </row>
    <row r="580" spans="1:26" ht="13.5" customHeight="1">
      <c r="A580" s="149"/>
      <c r="B580" s="149"/>
      <c r="C580" s="149"/>
      <c r="D580" s="221"/>
      <c r="E580" s="222"/>
      <c r="F580" s="222"/>
      <c r="G580" s="149"/>
      <c r="H580" s="149"/>
      <c r="I580" s="149"/>
      <c r="J580" s="149"/>
      <c r="K580" s="149"/>
      <c r="L580" s="149"/>
      <c r="M580" s="149"/>
      <c r="N580" s="149"/>
      <c r="O580" s="149"/>
      <c r="P580" s="149"/>
      <c r="Q580" s="149"/>
      <c r="R580" s="149"/>
      <c r="S580" s="149"/>
      <c r="T580" s="149"/>
      <c r="U580" s="149"/>
      <c r="V580" s="149"/>
      <c r="W580" s="149"/>
      <c r="X580" s="149"/>
      <c r="Y580" s="149"/>
      <c r="Z580" s="149"/>
    </row>
    <row r="581" spans="1:26" ht="13.5" customHeight="1">
      <c r="A581" s="149"/>
      <c r="B581" s="149"/>
      <c r="C581" s="149"/>
      <c r="D581" s="221"/>
      <c r="E581" s="222"/>
      <c r="F581" s="222"/>
      <c r="G581" s="149"/>
      <c r="H581" s="149"/>
      <c r="I581" s="149"/>
      <c r="J581" s="149"/>
      <c r="K581" s="149"/>
      <c r="L581" s="149"/>
      <c r="M581" s="149"/>
      <c r="N581" s="149"/>
      <c r="O581" s="149"/>
      <c r="P581" s="149"/>
      <c r="Q581" s="149"/>
      <c r="R581" s="149"/>
      <c r="S581" s="149"/>
      <c r="T581" s="149"/>
      <c r="U581" s="149"/>
      <c r="V581" s="149"/>
      <c r="W581" s="149"/>
      <c r="X581" s="149"/>
      <c r="Y581" s="149"/>
      <c r="Z581" s="149"/>
    </row>
    <row r="582" spans="1:26" ht="13.5" customHeight="1">
      <c r="A582" s="149"/>
      <c r="B582" s="149"/>
      <c r="C582" s="149"/>
      <c r="D582" s="221"/>
      <c r="E582" s="222"/>
      <c r="F582" s="222"/>
      <c r="G582" s="149"/>
      <c r="H582" s="149"/>
      <c r="I582" s="149"/>
      <c r="J582" s="149"/>
      <c r="K582" s="149"/>
      <c r="L582" s="149"/>
      <c r="M582" s="149"/>
      <c r="N582" s="149"/>
      <c r="O582" s="149"/>
      <c r="P582" s="149"/>
      <c r="Q582" s="149"/>
      <c r="R582" s="149"/>
      <c r="S582" s="149"/>
      <c r="T582" s="149"/>
      <c r="U582" s="149"/>
      <c r="V582" s="149"/>
      <c r="W582" s="149"/>
      <c r="X582" s="149"/>
      <c r="Y582" s="149"/>
      <c r="Z582" s="149"/>
    </row>
    <row r="583" spans="1:26" ht="13.5" customHeight="1">
      <c r="A583" s="149"/>
      <c r="B583" s="149"/>
      <c r="C583" s="149"/>
      <c r="D583" s="221"/>
      <c r="E583" s="222"/>
      <c r="F583" s="222"/>
      <c r="G583" s="149"/>
      <c r="H583" s="149"/>
      <c r="I583" s="149"/>
      <c r="J583" s="149"/>
      <c r="K583" s="149"/>
      <c r="L583" s="149"/>
      <c r="M583" s="149"/>
      <c r="N583" s="149"/>
      <c r="O583" s="149"/>
      <c r="P583" s="149"/>
      <c r="Q583" s="149"/>
      <c r="R583" s="149"/>
      <c r="S583" s="149"/>
      <c r="T583" s="149"/>
      <c r="U583" s="149"/>
      <c r="V583" s="149"/>
      <c r="W583" s="149"/>
      <c r="X583" s="149"/>
      <c r="Y583" s="149"/>
      <c r="Z583" s="149"/>
    </row>
    <row r="584" spans="1:26" ht="13.5" customHeight="1">
      <c r="A584" s="149"/>
      <c r="B584" s="149"/>
      <c r="C584" s="149"/>
      <c r="D584" s="221"/>
      <c r="E584" s="222"/>
      <c r="F584" s="222"/>
      <c r="G584" s="149"/>
      <c r="H584" s="149"/>
      <c r="I584" s="149"/>
      <c r="J584" s="149"/>
      <c r="K584" s="149"/>
      <c r="L584" s="149"/>
      <c r="M584" s="149"/>
      <c r="N584" s="149"/>
      <c r="O584" s="149"/>
      <c r="P584" s="149"/>
      <c r="Q584" s="149"/>
      <c r="R584" s="149"/>
      <c r="S584" s="149"/>
      <c r="T584" s="149"/>
      <c r="U584" s="149"/>
      <c r="V584" s="149"/>
      <c r="W584" s="149"/>
      <c r="X584" s="149"/>
      <c r="Y584" s="149"/>
      <c r="Z584" s="149"/>
    </row>
    <row r="585" spans="1:26" ht="13.5" customHeight="1">
      <c r="A585" s="149"/>
      <c r="B585" s="149"/>
      <c r="C585" s="149"/>
      <c r="D585" s="221"/>
      <c r="E585" s="222"/>
      <c r="F585" s="222"/>
      <c r="G585" s="149"/>
      <c r="H585" s="149"/>
      <c r="I585" s="149"/>
      <c r="J585" s="149"/>
      <c r="K585" s="149"/>
      <c r="L585" s="149"/>
      <c r="M585" s="149"/>
      <c r="N585" s="149"/>
      <c r="O585" s="149"/>
      <c r="P585" s="149"/>
      <c r="Q585" s="149"/>
      <c r="R585" s="149"/>
      <c r="S585" s="149"/>
      <c r="T585" s="149"/>
      <c r="U585" s="149"/>
      <c r="V585" s="149"/>
      <c r="W585" s="149"/>
      <c r="X585" s="149"/>
      <c r="Y585" s="149"/>
      <c r="Z585" s="149"/>
    </row>
    <row r="586" spans="1:26" ht="13.5" customHeight="1">
      <c r="A586" s="149"/>
      <c r="B586" s="149"/>
      <c r="C586" s="149"/>
      <c r="D586" s="221"/>
      <c r="E586" s="222"/>
      <c r="F586" s="222"/>
      <c r="G586" s="149"/>
      <c r="H586" s="149"/>
      <c r="I586" s="149"/>
      <c r="J586" s="149"/>
      <c r="K586" s="149"/>
      <c r="L586" s="149"/>
      <c r="M586" s="149"/>
      <c r="N586" s="149"/>
      <c r="O586" s="149"/>
      <c r="P586" s="149"/>
      <c r="Q586" s="149"/>
      <c r="R586" s="149"/>
      <c r="S586" s="149"/>
      <c r="T586" s="149"/>
      <c r="U586" s="149"/>
      <c r="V586" s="149"/>
      <c r="W586" s="149"/>
      <c r="X586" s="149"/>
      <c r="Y586" s="149"/>
      <c r="Z586" s="149"/>
    </row>
    <row r="587" spans="1:26" ht="13.5" customHeight="1">
      <c r="A587" s="149"/>
      <c r="B587" s="149"/>
      <c r="C587" s="149"/>
      <c r="D587" s="221"/>
      <c r="E587" s="222"/>
      <c r="F587" s="222"/>
      <c r="G587" s="149"/>
      <c r="H587" s="149"/>
      <c r="I587" s="149"/>
      <c r="J587" s="149"/>
      <c r="K587" s="149"/>
      <c r="L587" s="149"/>
      <c r="M587" s="149"/>
      <c r="N587" s="149"/>
      <c r="O587" s="149"/>
      <c r="P587" s="149"/>
      <c r="Q587" s="149"/>
      <c r="R587" s="149"/>
      <c r="S587" s="149"/>
      <c r="T587" s="149"/>
      <c r="U587" s="149"/>
      <c r="V587" s="149"/>
      <c r="W587" s="149"/>
      <c r="X587" s="149"/>
      <c r="Y587" s="149"/>
      <c r="Z587" s="149"/>
    </row>
    <row r="588" spans="1:26" ht="13.5" customHeight="1">
      <c r="A588" s="149"/>
      <c r="B588" s="149"/>
      <c r="C588" s="149"/>
      <c r="D588" s="221"/>
      <c r="E588" s="222"/>
      <c r="F588" s="222"/>
      <c r="G588" s="149"/>
      <c r="H588" s="149"/>
      <c r="I588" s="149"/>
      <c r="J588" s="149"/>
      <c r="K588" s="149"/>
      <c r="L588" s="149"/>
      <c r="M588" s="149"/>
      <c r="N588" s="149"/>
      <c r="O588" s="149"/>
      <c r="P588" s="149"/>
      <c r="Q588" s="149"/>
      <c r="R588" s="149"/>
      <c r="S588" s="149"/>
      <c r="T588" s="149"/>
      <c r="U588" s="149"/>
      <c r="V588" s="149"/>
      <c r="W588" s="149"/>
      <c r="X588" s="149"/>
      <c r="Y588" s="149"/>
      <c r="Z588" s="149"/>
    </row>
    <row r="589" spans="1:26" ht="13.5" customHeight="1">
      <c r="A589" s="149"/>
      <c r="B589" s="149"/>
      <c r="C589" s="149"/>
      <c r="D589" s="221"/>
      <c r="E589" s="222"/>
      <c r="F589" s="222"/>
      <c r="G589" s="149"/>
      <c r="H589" s="149"/>
      <c r="I589" s="149"/>
      <c r="J589" s="149"/>
      <c r="K589" s="149"/>
      <c r="L589" s="149"/>
      <c r="M589" s="149"/>
      <c r="N589" s="149"/>
      <c r="O589" s="149"/>
      <c r="P589" s="149"/>
      <c r="Q589" s="149"/>
      <c r="R589" s="149"/>
      <c r="S589" s="149"/>
      <c r="T589" s="149"/>
      <c r="U589" s="149"/>
      <c r="V589" s="149"/>
      <c r="W589" s="149"/>
      <c r="X589" s="149"/>
      <c r="Y589" s="149"/>
      <c r="Z589" s="149"/>
    </row>
    <row r="590" spans="1:26" ht="13.5" customHeight="1">
      <c r="A590" s="149"/>
      <c r="B590" s="149"/>
      <c r="C590" s="149"/>
      <c r="D590" s="221"/>
      <c r="E590" s="222"/>
      <c r="F590" s="222"/>
      <c r="G590" s="149"/>
      <c r="H590" s="149"/>
      <c r="I590" s="149"/>
      <c r="J590" s="149"/>
      <c r="K590" s="149"/>
      <c r="L590" s="149"/>
      <c r="M590" s="149"/>
      <c r="N590" s="149"/>
      <c r="O590" s="149"/>
      <c r="P590" s="149"/>
      <c r="Q590" s="149"/>
      <c r="R590" s="149"/>
      <c r="S590" s="149"/>
      <c r="T590" s="149"/>
      <c r="U590" s="149"/>
      <c r="V590" s="149"/>
      <c r="W590" s="149"/>
      <c r="X590" s="149"/>
      <c r="Y590" s="149"/>
      <c r="Z590" s="149"/>
    </row>
    <row r="591" spans="1:26" ht="13.5" customHeight="1">
      <c r="A591" s="149"/>
      <c r="B591" s="149"/>
      <c r="C591" s="149"/>
      <c r="D591" s="221"/>
      <c r="E591" s="222"/>
      <c r="F591" s="222"/>
      <c r="G591" s="149"/>
      <c r="H591" s="149"/>
      <c r="I591" s="149"/>
      <c r="J591" s="149"/>
      <c r="K591" s="149"/>
      <c r="L591" s="149"/>
      <c r="M591" s="149"/>
      <c r="N591" s="149"/>
      <c r="O591" s="149"/>
      <c r="P591" s="149"/>
      <c r="Q591" s="149"/>
      <c r="R591" s="149"/>
      <c r="S591" s="149"/>
      <c r="T591" s="149"/>
      <c r="U591" s="149"/>
      <c r="V591" s="149"/>
      <c r="W591" s="149"/>
      <c r="X591" s="149"/>
      <c r="Y591" s="149"/>
      <c r="Z591" s="149"/>
    </row>
    <row r="592" spans="1:26" ht="13.5" customHeight="1">
      <c r="A592" s="149"/>
      <c r="B592" s="149"/>
      <c r="C592" s="149"/>
      <c r="D592" s="221"/>
      <c r="E592" s="222"/>
      <c r="F592" s="222"/>
      <c r="G592" s="149"/>
      <c r="H592" s="149"/>
      <c r="I592" s="149"/>
      <c r="J592" s="149"/>
      <c r="K592" s="149"/>
      <c r="L592" s="149"/>
      <c r="M592" s="149"/>
      <c r="N592" s="149"/>
      <c r="O592" s="149"/>
      <c r="P592" s="149"/>
      <c r="Q592" s="149"/>
      <c r="R592" s="149"/>
      <c r="S592" s="149"/>
      <c r="T592" s="149"/>
      <c r="U592" s="149"/>
      <c r="V592" s="149"/>
      <c r="W592" s="149"/>
      <c r="X592" s="149"/>
      <c r="Y592" s="149"/>
      <c r="Z592" s="149"/>
    </row>
    <row r="593" spans="1:26" ht="13.5" customHeight="1">
      <c r="A593" s="149"/>
      <c r="B593" s="149"/>
      <c r="C593" s="149"/>
      <c r="D593" s="221"/>
      <c r="E593" s="222"/>
      <c r="F593" s="222"/>
      <c r="G593" s="149"/>
      <c r="H593" s="149"/>
      <c r="I593" s="149"/>
      <c r="J593" s="149"/>
      <c r="K593" s="149"/>
      <c r="L593" s="149"/>
      <c r="M593" s="149"/>
      <c r="N593" s="149"/>
      <c r="O593" s="149"/>
      <c r="P593" s="149"/>
      <c r="Q593" s="149"/>
      <c r="R593" s="149"/>
      <c r="S593" s="149"/>
      <c r="T593" s="149"/>
      <c r="U593" s="149"/>
      <c r="V593" s="149"/>
      <c r="W593" s="149"/>
      <c r="X593" s="149"/>
      <c r="Y593" s="149"/>
      <c r="Z593" s="149"/>
    </row>
    <row r="594" spans="1:26" ht="13.5" customHeight="1">
      <c r="A594" s="149"/>
      <c r="B594" s="149"/>
      <c r="C594" s="149"/>
      <c r="D594" s="221"/>
      <c r="E594" s="222"/>
      <c r="F594" s="222"/>
      <c r="G594" s="149"/>
      <c r="H594" s="149"/>
      <c r="I594" s="149"/>
      <c r="J594" s="149"/>
      <c r="K594" s="149"/>
      <c r="L594" s="149"/>
      <c r="M594" s="149"/>
      <c r="N594" s="149"/>
      <c r="O594" s="149"/>
      <c r="P594" s="149"/>
      <c r="Q594" s="149"/>
      <c r="R594" s="149"/>
      <c r="S594" s="149"/>
      <c r="T594" s="149"/>
      <c r="U594" s="149"/>
      <c r="V594" s="149"/>
      <c r="W594" s="149"/>
      <c r="X594" s="149"/>
      <c r="Y594" s="149"/>
      <c r="Z594" s="149"/>
    </row>
    <row r="595" spans="1:26" ht="13.5" customHeight="1">
      <c r="A595" s="149"/>
      <c r="B595" s="149"/>
      <c r="C595" s="149"/>
      <c r="D595" s="221"/>
      <c r="E595" s="222"/>
      <c r="F595" s="222"/>
      <c r="G595" s="149"/>
      <c r="H595" s="149"/>
      <c r="I595" s="149"/>
      <c r="J595" s="149"/>
      <c r="K595" s="149"/>
      <c r="L595" s="149"/>
      <c r="M595" s="149"/>
      <c r="N595" s="149"/>
      <c r="O595" s="149"/>
      <c r="P595" s="149"/>
      <c r="Q595" s="149"/>
      <c r="R595" s="149"/>
      <c r="S595" s="149"/>
      <c r="T595" s="149"/>
      <c r="U595" s="149"/>
      <c r="V595" s="149"/>
      <c r="W595" s="149"/>
      <c r="X595" s="149"/>
      <c r="Y595" s="149"/>
      <c r="Z595" s="149"/>
    </row>
    <row r="596" spans="1:26" ht="13.5" customHeight="1">
      <c r="A596" s="149"/>
      <c r="B596" s="149"/>
      <c r="C596" s="149"/>
      <c r="D596" s="221"/>
      <c r="E596" s="222"/>
      <c r="F596" s="222"/>
      <c r="G596" s="149"/>
      <c r="H596" s="149"/>
      <c r="I596" s="149"/>
      <c r="J596" s="149"/>
      <c r="K596" s="149"/>
      <c r="L596" s="149"/>
      <c r="M596" s="149"/>
      <c r="N596" s="149"/>
      <c r="O596" s="149"/>
      <c r="P596" s="149"/>
      <c r="Q596" s="149"/>
      <c r="R596" s="149"/>
      <c r="S596" s="149"/>
      <c r="T596" s="149"/>
      <c r="U596" s="149"/>
      <c r="V596" s="149"/>
      <c r="W596" s="149"/>
      <c r="X596" s="149"/>
      <c r="Y596" s="149"/>
      <c r="Z596" s="149"/>
    </row>
    <row r="597" spans="1:26" ht="13.5" customHeight="1">
      <c r="A597" s="149"/>
      <c r="B597" s="149"/>
      <c r="C597" s="149"/>
      <c r="D597" s="221"/>
      <c r="E597" s="222"/>
      <c r="F597" s="222"/>
      <c r="G597" s="149"/>
      <c r="H597" s="149"/>
      <c r="I597" s="149"/>
      <c r="J597" s="149"/>
      <c r="K597" s="149"/>
      <c r="L597" s="149"/>
      <c r="M597" s="149"/>
      <c r="N597" s="149"/>
      <c r="O597" s="149"/>
      <c r="P597" s="149"/>
      <c r="Q597" s="149"/>
      <c r="R597" s="149"/>
      <c r="S597" s="149"/>
      <c r="T597" s="149"/>
      <c r="U597" s="149"/>
      <c r="V597" s="149"/>
      <c r="W597" s="149"/>
      <c r="X597" s="149"/>
      <c r="Y597" s="149"/>
      <c r="Z597" s="149"/>
    </row>
    <row r="598" spans="1:26" ht="13.5" customHeight="1">
      <c r="A598" s="149"/>
      <c r="B598" s="149"/>
      <c r="C598" s="149"/>
      <c r="D598" s="221"/>
      <c r="E598" s="222"/>
      <c r="F598" s="222"/>
      <c r="G598" s="149"/>
      <c r="H598" s="149"/>
      <c r="I598" s="149"/>
      <c r="J598" s="149"/>
      <c r="K598" s="149"/>
      <c r="L598" s="149"/>
      <c r="M598" s="149"/>
      <c r="N598" s="149"/>
      <c r="O598" s="149"/>
      <c r="P598" s="149"/>
      <c r="Q598" s="149"/>
      <c r="R598" s="149"/>
      <c r="S598" s="149"/>
      <c r="T598" s="149"/>
      <c r="U598" s="149"/>
      <c r="V598" s="149"/>
      <c r="W598" s="149"/>
      <c r="X598" s="149"/>
      <c r="Y598" s="149"/>
      <c r="Z598" s="149"/>
    </row>
    <row r="599" spans="1:26" ht="13.5" customHeight="1">
      <c r="A599" s="149"/>
      <c r="B599" s="149"/>
      <c r="C599" s="149"/>
      <c r="D599" s="221"/>
      <c r="E599" s="222"/>
      <c r="F599" s="222"/>
      <c r="G599" s="149"/>
      <c r="H599" s="149"/>
      <c r="I599" s="149"/>
      <c r="J599" s="149"/>
      <c r="K599" s="149"/>
      <c r="L599" s="149"/>
      <c r="M599" s="149"/>
      <c r="N599" s="149"/>
      <c r="O599" s="149"/>
      <c r="P599" s="149"/>
      <c r="Q599" s="149"/>
      <c r="R599" s="149"/>
      <c r="S599" s="149"/>
      <c r="T599" s="149"/>
      <c r="U599" s="149"/>
      <c r="V599" s="149"/>
      <c r="W599" s="149"/>
      <c r="X599" s="149"/>
      <c r="Y599" s="149"/>
      <c r="Z599" s="149"/>
    </row>
    <row r="600" spans="1:26" ht="13.5" customHeight="1">
      <c r="A600" s="149"/>
      <c r="B600" s="149"/>
      <c r="C600" s="149"/>
      <c r="D600" s="221"/>
      <c r="E600" s="222"/>
      <c r="F600" s="222"/>
      <c r="G600" s="149"/>
      <c r="H600" s="149"/>
      <c r="I600" s="149"/>
      <c r="J600" s="149"/>
      <c r="K600" s="149"/>
      <c r="L600" s="149"/>
      <c r="M600" s="149"/>
      <c r="N600" s="149"/>
      <c r="O600" s="149"/>
      <c r="P600" s="149"/>
      <c r="Q600" s="149"/>
      <c r="R600" s="149"/>
      <c r="S600" s="149"/>
      <c r="T600" s="149"/>
      <c r="U600" s="149"/>
      <c r="V600" s="149"/>
      <c r="W600" s="149"/>
      <c r="X600" s="149"/>
      <c r="Y600" s="149"/>
      <c r="Z600" s="149"/>
    </row>
    <row r="601" spans="1:26" ht="13.5" customHeight="1">
      <c r="A601" s="149"/>
      <c r="B601" s="149"/>
      <c r="C601" s="149"/>
      <c r="D601" s="221"/>
      <c r="E601" s="222"/>
      <c r="F601" s="222"/>
      <c r="G601" s="149"/>
      <c r="H601" s="149"/>
      <c r="I601" s="149"/>
      <c r="J601" s="149"/>
      <c r="K601" s="149"/>
      <c r="L601" s="149"/>
      <c r="M601" s="149"/>
      <c r="N601" s="149"/>
      <c r="O601" s="149"/>
      <c r="P601" s="149"/>
      <c r="Q601" s="149"/>
      <c r="R601" s="149"/>
      <c r="S601" s="149"/>
      <c r="T601" s="149"/>
      <c r="U601" s="149"/>
      <c r="V601" s="149"/>
      <c r="W601" s="149"/>
      <c r="X601" s="149"/>
      <c r="Y601" s="149"/>
      <c r="Z601" s="149"/>
    </row>
    <row r="602" spans="1:26" ht="13.5" customHeight="1">
      <c r="A602" s="149"/>
      <c r="B602" s="149"/>
      <c r="C602" s="149"/>
      <c r="D602" s="221"/>
      <c r="E602" s="222"/>
      <c r="F602" s="222"/>
      <c r="G602" s="149"/>
      <c r="H602" s="149"/>
      <c r="I602" s="149"/>
      <c r="J602" s="149"/>
      <c r="K602" s="149"/>
      <c r="L602" s="149"/>
      <c r="M602" s="149"/>
      <c r="N602" s="149"/>
      <c r="O602" s="149"/>
      <c r="P602" s="149"/>
      <c r="Q602" s="149"/>
      <c r="R602" s="149"/>
      <c r="S602" s="149"/>
      <c r="T602" s="149"/>
      <c r="U602" s="149"/>
      <c r="V602" s="149"/>
      <c r="W602" s="149"/>
      <c r="X602" s="149"/>
      <c r="Y602" s="149"/>
      <c r="Z602" s="149"/>
    </row>
    <row r="603" spans="1:26" ht="13.5" customHeight="1">
      <c r="A603" s="149"/>
      <c r="B603" s="149"/>
      <c r="C603" s="149"/>
      <c r="D603" s="221"/>
      <c r="E603" s="222"/>
      <c r="F603" s="222"/>
      <c r="G603" s="149"/>
      <c r="H603" s="149"/>
      <c r="I603" s="149"/>
      <c r="J603" s="149"/>
      <c r="K603" s="149"/>
      <c r="L603" s="149"/>
      <c r="M603" s="149"/>
      <c r="N603" s="149"/>
      <c r="O603" s="149"/>
      <c r="P603" s="149"/>
      <c r="Q603" s="149"/>
      <c r="R603" s="149"/>
      <c r="S603" s="149"/>
      <c r="T603" s="149"/>
      <c r="U603" s="149"/>
      <c r="V603" s="149"/>
      <c r="W603" s="149"/>
      <c r="X603" s="149"/>
      <c r="Y603" s="149"/>
      <c r="Z603" s="149"/>
    </row>
    <row r="604" spans="1:26" ht="13.5" customHeight="1">
      <c r="A604" s="149"/>
      <c r="B604" s="149"/>
      <c r="C604" s="149"/>
      <c r="D604" s="221"/>
      <c r="E604" s="222"/>
      <c r="F604" s="222"/>
      <c r="G604" s="149"/>
      <c r="H604" s="149"/>
      <c r="I604" s="149"/>
      <c r="J604" s="149"/>
      <c r="K604" s="149"/>
      <c r="L604" s="149"/>
      <c r="M604" s="149"/>
      <c r="N604" s="149"/>
      <c r="O604" s="149"/>
      <c r="P604" s="149"/>
      <c r="Q604" s="149"/>
      <c r="R604" s="149"/>
      <c r="S604" s="149"/>
      <c r="T604" s="149"/>
      <c r="U604" s="149"/>
      <c r="V604" s="149"/>
      <c r="W604" s="149"/>
      <c r="X604" s="149"/>
      <c r="Y604" s="149"/>
      <c r="Z604" s="149"/>
    </row>
    <row r="605" spans="1:26" ht="13.5" customHeight="1">
      <c r="A605" s="149"/>
      <c r="B605" s="149"/>
      <c r="C605" s="149"/>
      <c r="D605" s="221"/>
      <c r="E605" s="222"/>
      <c r="F605" s="222"/>
      <c r="G605" s="149"/>
      <c r="H605" s="149"/>
      <c r="I605" s="149"/>
      <c r="J605" s="149"/>
      <c r="K605" s="149"/>
      <c r="L605" s="149"/>
      <c r="M605" s="149"/>
      <c r="N605" s="149"/>
      <c r="O605" s="149"/>
      <c r="P605" s="149"/>
      <c r="Q605" s="149"/>
      <c r="R605" s="149"/>
      <c r="S605" s="149"/>
      <c r="T605" s="149"/>
      <c r="U605" s="149"/>
      <c r="V605" s="149"/>
      <c r="W605" s="149"/>
      <c r="X605" s="149"/>
      <c r="Y605" s="149"/>
      <c r="Z605" s="149"/>
    </row>
    <row r="606" spans="1:26" ht="13.5" customHeight="1">
      <c r="A606" s="149"/>
      <c r="B606" s="149"/>
      <c r="C606" s="149"/>
      <c r="D606" s="221"/>
      <c r="E606" s="222"/>
      <c r="F606" s="222"/>
      <c r="G606" s="149"/>
      <c r="H606" s="149"/>
      <c r="I606" s="149"/>
      <c r="J606" s="149"/>
      <c r="K606" s="149"/>
      <c r="L606" s="149"/>
      <c r="M606" s="149"/>
      <c r="N606" s="149"/>
      <c r="O606" s="149"/>
      <c r="P606" s="149"/>
      <c r="Q606" s="149"/>
      <c r="R606" s="149"/>
      <c r="S606" s="149"/>
      <c r="T606" s="149"/>
      <c r="U606" s="149"/>
      <c r="V606" s="149"/>
      <c r="W606" s="149"/>
      <c r="X606" s="149"/>
      <c r="Y606" s="149"/>
      <c r="Z606" s="149"/>
    </row>
    <row r="607" spans="1:26" ht="13.5" customHeight="1">
      <c r="A607" s="149"/>
      <c r="B607" s="149"/>
      <c r="C607" s="149"/>
      <c r="D607" s="221"/>
      <c r="E607" s="222"/>
      <c r="F607" s="222"/>
      <c r="G607" s="149"/>
      <c r="H607" s="149"/>
      <c r="I607" s="149"/>
      <c r="J607" s="149"/>
      <c r="K607" s="149"/>
      <c r="L607" s="149"/>
      <c r="M607" s="149"/>
      <c r="N607" s="149"/>
      <c r="O607" s="149"/>
      <c r="P607" s="149"/>
      <c r="Q607" s="149"/>
      <c r="R607" s="149"/>
      <c r="S607" s="149"/>
      <c r="T607" s="149"/>
      <c r="U607" s="149"/>
      <c r="V607" s="149"/>
      <c r="W607" s="149"/>
      <c r="X607" s="149"/>
      <c r="Y607" s="149"/>
      <c r="Z607" s="149"/>
    </row>
    <row r="608" spans="1:26" ht="13.5" customHeight="1">
      <c r="A608" s="149"/>
      <c r="B608" s="149"/>
      <c r="C608" s="149"/>
      <c r="D608" s="221"/>
      <c r="E608" s="222"/>
      <c r="F608" s="222"/>
      <c r="G608" s="149"/>
      <c r="H608" s="149"/>
      <c r="I608" s="149"/>
      <c r="J608" s="149"/>
      <c r="K608" s="149"/>
      <c r="L608" s="149"/>
      <c r="M608" s="149"/>
      <c r="N608" s="149"/>
      <c r="O608" s="149"/>
      <c r="P608" s="149"/>
      <c r="Q608" s="149"/>
      <c r="R608" s="149"/>
      <c r="S608" s="149"/>
      <c r="T608" s="149"/>
      <c r="U608" s="149"/>
      <c r="V608" s="149"/>
      <c r="W608" s="149"/>
      <c r="X608" s="149"/>
      <c r="Y608" s="149"/>
      <c r="Z608" s="149"/>
    </row>
    <row r="609" spans="1:26" ht="13.5" customHeight="1">
      <c r="A609" s="149"/>
      <c r="B609" s="149"/>
      <c r="C609" s="149"/>
      <c r="D609" s="221"/>
      <c r="E609" s="222"/>
      <c r="F609" s="222"/>
      <c r="G609" s="149"/>
      <c r="H609" s="149"/>
      <c r="I609" s="149"/>
      <c r="J609" s="149"/>
      <c r="K609" s="149"/>
      <c r="L609" s="149"/>
      <c r="M609" s="149"/>
      <c r="N609" s="149"/>
      <c r="O609" s="149"/>
      <c r="P609" s="149"/>
      <c r="Q609" s="149"/>
      <c r="R609" s="149"/>
      <c r="S609" s="149"/>
      <c r="T609" s="149"/>
      <c r="U609" s="149"/>
      <c r="V609" s="149"/>
      <c r="W609" s="149"/>
      <c r="X609" s="149"/>
      <c r="Y609" s="149"/>
      <c r="Z609" s="149"/>
    </row>
    <row r="610" spans="1:26" ht="13.5" customHeight="1">
      <c r="A610" s="149"/>
      <c r="B610" s="149"/>
      <c r="C610" s="149"/>
      <c r="D610" s="221"/>
      <c r="E610" s="222"/>
      <c r="F610" s="222"/>
      <c r="G610" s="149"/>
      <c r="H610" s="149"/>
      <c r="I610" s="149"/>
      <c r="J610" s="149"/>
      <c r="K610" s="149"/>
      <c r="L610" s="149"/>
      <c r="M610" s="149"/>
      <c r="N610" s="149"/>
      <c r="O610" s="149"/>
      <c r="P610" s="149"/>
      <c r="Q610" s="149"/>
      <c r="R610" s="149"/>
      <c r="S610" s="149"/>
      <c r="T610" s="149"/>
      <c r="U610" s="149"/>
      <c r="V610" s="149"/>
      <c r="W610" s="149"/>
      <c r="X610" s="149"/>
      <c r="Y610" s="149"/>
      <c r="Z610" s="149"/>
    </row>
    <row r="611" spans="1:26" ht="13.5" customHeight="1">
      <c r="A611" s="149"/>
      <c r="B611" s="149"/>
      <c r="C611" s="149"/>
      <c r="D611" s="221"/>
      <c r="E611" s="222"/>
      <c r="F611" s="222"/>
      <c r="G611" s="149"/>
      <c r="H611" s="149"/>
      <c r="I611" s="149"/>
      <c r="J611" s="149"/>
      <c r="K611" s="149"/>
      <c r="L611" s="149"/>
      <c r="M611" s="149"/>
      <c r="N611" s="149"/>
      <c r="O611" s="149"/>
      <c r="P611" s="149"/>
      <c r="Q611" s="149"/>
      <c r="R611" s="149"/>
      <c r="S611" s="149"/>
      <c r="T611" s="149"/>
      <c r="U611" s="149"/>
      <c r="V611" s="149"/>
      <c r="W611" s="149"/>
      <c r="X611" s="149"/>
      <c r="Y611" s="149"/>
      <c r="Z611" s="149"/>
    </row>
    <row r="612" spans="1:26" ht="13.5" customHeight="1">
      <c r="A612" s="149"/>
      <c r="B612" s="149"/>
      <c r="C612" s="149"/>
      <c r="D612" s="221"/>
      <c r="E612" s="222"/>
      <c r="F612" s="222"/>
      <c r="G612" s="149"/>
      <c r="H612" s="149"/>
      <c r="I612" s="149"/>
      <c r="J612" s="149"/>
      <c r="K612" s="149"/>
      <c r="L612" s="149"/>
      <c r="M612" s="149"/>
      <c r="N612" s="149"/>
      <c r="O612" s="149"/>
      <c r="P612" s="149"/>
      <c r="Q612" s="149"/>
      <c r="R612" s="149"/>
      <c r="S612" s="149"/>
      <c r="T612" s="149"/>
      <c r="U612" s="149"/>
      <c r="V612" s="149"/>
      <c r="W612" s="149"/>
      <c r="X612" s="149"/>
      <c r="Y612" s="149"/>
      <c r="Z612" s="149"/>
    </row>
    <row r="613" spans="1:26" ht="13.5" customHeight="1">
      <c r="A613" s="149"/>
      <c r="B613" s="149"/>
      <c r="C613" s="149"/>
      <c r="D613" s="221"/>
      <c r="E613" s="222"/>
      <c r="F613" s="222"/>
      <c r="G613" s="149"/>
      <c r="H613" s="149"/>
      <c r="I613" s="149"/>
      <c r="J613" s="149"/>
      <c r="K613" s="149"/>
      <c r="L613" s="149"/>
      <c r="M613" s="149"/>
      <c r="N613" s="149"/>
      <c r="O613" s="149"/>
      <c r="P613" s="149"/>
      <c r="Q613" s="149"/>
      <c r="R613" s="149"/>
      <c r="S613" s="149"/>
      <c r="T613" s="149"/>
      <c r="U613" s="149"/>
      <c r="V613" s="149"/>
      <c r="W613" s="149"/>
      <c r="X613" s="149"/>
      <c r="Y613" s="149"/>
      <c r="Z613" s="149"/>
    </row>
    <row r="614" spans="1:26" ht="13.5" customHeight="1">
      <c r="A614" s="149"/>
      <c r="B614" s="149"/>
      <c r="C614" s="149"/>
      <c r="D614" s="221"/>
      <c r="E614" s="222"/>
      <c r="F614" s="222"/>
      <c r="G614" s="149"/>
      <c r="H614" s="149"/>
      <c r="I614" s="149"/>
      <c r="J614" s="149"/>
      <c r="K614" s="149"/>
      <c r="L614" s="149"/>
      <c r="M614" s="149"/>
      <c r="N614" s="149"/>
      <c r="O614" s="149"/>
      <c r="P614" s="149"/>
      <c r="Q614" s="149"/>
      <c r="R614" s="149"/>
      <c r="S614" s="149"/>
      <c r="T614" s="149"/>
      <c r="U614" s="149"/>
      <c r="V614" s="149"/>
      <c r="W614" s="149"/>
      <c r="X614" s="149"/>
      <c r="Y614" s="149"/>
      <c r="Z614" s="149"/>
    </row>
    <row r="615" spans="1:26" ht="13.5" customHeight="1">
      <c r="A615" s="149"/>
      <c r="B615" s="149"/>
      <c r="C615" s="149"/>
      <c r="D615" s="221"/>
      <c r="E615" s="222"/>
      <c r="F615" s="222"/>
      <c r="G615" s="149"/>
      <c r="H615" s="149"/>
      <c r="I615" s="149"/>
      <c r="J615" s="149"/>
      <c r="K615" s="149"/>
      <c r="L615" s="149"/>
      <c r="M615" s="149"/>
      <c r="N615" s="149"/>
      <c r="O615" s="149"/>
      <c r="P615" s="149"/>
      <c r="Q615" s="149"/>
      <c r="R615" s="149"/>
      <c r="S615" s="149"/>
      <c r="T615" s="149"/>
      <c r="U615" s="149"/>
      <c r="V615" s="149"/>
      <c r="W615" s="149"/>
      <c r="X615" s="149"/>
      <c r="Y615" s="149"/>
      <c r="Z615" s="149"/>
    </row>
    <row r="616" spans="1:26" ht="13.5" customHeight="1">
      <c r="A616" s="149"/>
      <c r="B616" s="149"/>
      <c r="C616" s="149"/>
      <c r="D616" s="221"/>
      <c r="E616" s="222"/>
      <c r="F616" s="222"/>
      <c r="G616" s="149"/>
      <c r="H616" s="149"/>
      <c r="I616" s="149"/>
      <c r="J616" s="149"/>
      <c r="K616" s="149"/>
      <c r="L616" s="149"/>
      <c r="M616" s="149"/>
      <c r="N616" s="149"/>
      <c r="O616" s="149"/>
      <c r="P616" s="149"/>
      <c r="Q616" s="149"/>
      <c r="R616" s="149"/>
      <c r="S616" s="149"/>
      <c r="T616" s="149"/>
      <c r="U616" s="149"/>
      <c r="V616" s="149"/>
      <c r="W616" s="149"/>
      <c r="X616" s="149"/>
      <c r="Y616" s="149"/>
      <c r="Z616" s="149"/>
    </row>
    <row r="617" spans="1:26" ht="13.5" customHeight="1">
      <c r="A617" s="149"/>
      <c r="B617" s="149"/>
      <c r="C617" s="149"/>
      <c r="D617" s="221"/>
      <c r="E617" s="222"/>
      <c r="F617" s="222"/>
      <c r="G617" s="149"/>
      <c r="H617" s="149"/>
      <c r="I617" s="149"/>
      <c r="J617" s="149"/>
      <c r="K617" s="149"/>
      <c r="L617" s="149"/>
      <c r="M617" s="149"/>
      <c r="N617" s="149"/>
      <c r="O617" s="149"/>
      <c r="P617" s="149"/>
      <c r="Q617" s="149"/>
      <c r="R617" s="149"/>
      <c r="S617" s="149"/>
      <c r="T617" s="149"/>
      <c r="U617" s="149"/>
      <c r="V617" s="149"/>
      <c r="W617" s="149"/>
      <c r="X617" s="149"/>
      <c r="Y617" s="149"/>
      <c r="Z617" s="149"/>
    </row>
    <row r="618" spans="1:26" ht="13.5" customHeight="1">
      <c r="A618" s="149"/>
      <c r="B618" s="149"/>
      <c r="C618" s="149"/>
      <c r="D618" s="221"/>
      <c r="E618" s="222"/>
      <c r="F618" s="222"/>
      <c r="G618" s="149"/>
      <c r="H618" s="149"/>
      <c r="I618" s="149"/>
      <c r="J618" s="149"/>
      <c r="K618" s="149"/>
      <c r="L618" s="149"/>
      <c r="M618" s="149"/>
      <c r="N618" s="149"/>
      <c r="O618" s="149"/>
      <c r="P618" s="149"/>
      <c r="Q618" s="149"/>
      <c r="R618" s="149"/>
      <c r="S618" s="149"/>
      <c r="T618" s="149"/>
      <c r="U618" s="149"/>
      <c r="V618" s="149"/>
      <c r="W618" s="149"/>
      <c r="X618" s="149"/>
      <c r="Y618" s="149"/>
      <c r="Z618" s="149"/>
    </row>
    <row r="619" spans="1:26" ht="13.5" customHeight="1">
      <c r="A619" s="149"/>
      <c r="B619" s="149"/>
      <c r="C619" s="149"/>
      <c r="D619" s="221"/>
      <c r="E619" s="222"/>
      <c r="F619" s="222"/>
      <c r="G619" s="149"/>
      <c r="H619" s="149"/>
      <c r="I619" s="149"/>
      <c r="J619" s="149"/>
      <c r="K619" s="149"/>
      <c r="L619" s="149"/>
      <c r="M619" s="149"/>
      <c r="N619" s="149"/>
      <c r="O619" s="149"/>
      <c r="P619" s="149"/>
      <c r="Q619" s="149"/>
      <c r="R619" s="149"/>
      <c r="S619" s="149"/>
      <c r="T619" s="149"/>
      <c r="U619" s="149"/>
      <c r="V619" s="149"/>
      <c r="W619" s="149"/>
      <c r="X619" s="149"/>
      <c r="Y619" s="149"/>
      <c r="Z619" s="149"/>
    </row>
    <row r="620" spans="1:26" ht="13.5" customHeight="1">
      <c r="A620" s="149"/>
      <c r="B620" s="149"/>
      <c r="C620" s="149"/>
      <c r="D620" s="221"/>
      <c r="E620" s="222"/>
      <c r="F620" s="222"/>
      <c r="G620" s="149"/>
      <c r="H620" s="149"/>
      <c r="I620" s="149"/>
      <c r="J620" s="149"/>
      <c r="K620" s="149"/>
      <c r="L620" s="149"/>
      <c r="M620" s="149"/>
      <c r="N620" s="149"/>
      <c r="O620" s="149"/>
      <c r="P620" s="149"/>
      <c r="Q620" s="149"/>
      <c r="R620" s="149"/>
      <c r="S620" s="149"/>
      <c r="T620" s="149"/>
      <c r="U620" s="149"/>
      <c r="V620" s="149"/>
      <c r="W620" s="149"/>
      <c r="X620" s="149"/>
      <c r="Y620" s="149"/>
      <c r="Z620" s="149"/>
    </row>
    <row r="621" spans="1:26" ht="13.5" customHeight="1">
      <c r="A621" s="149"/>
      <c r="B621" s="149"/>
      <c r="C621" s="149"/>
      <c r="D621" s="221"/>
      <c r="E621" s="222"/>
      <c r="F621" s="222"/>
      <c r="G621" s="149"/>
      <c r="H621" s="149"/>
      <c r="I621" s="149"/>
      <c r="J621" s="149"/>
      <c r="K621" s="149"/>
      <c r="L621" s="149"/>
      <c r="M621" s="149"/>
      <c r="N621" s="149"/>
      <c r="O621" s="149"/>
      <c r="P621" s="149"/>
      <c r="Q621" s="149"/>
      <c r="R621" s="149"/>
      <c r="S621" s="149"/>
      <c r="T621" s="149"/>
      <c r="U621" s="149"/>
      <c r="V621" s="149"/>
      <c r="W621" s="149"/>
      <c r="X621" s="149"/>
      <c r="Y621" s="149"/>
      <c r="Z621" s="149"/>
    </row>
    <row r="622" spans="1:26" ht="13.5" customHeight="1">
      <c r="A622" s="149"/>
      <c r="B622" s="149"/>
      <c r="C622" s="149"/>
      <c r="D622" s="221"/>
      <c r="E622" s="222"/>
      <c r="F622" s="222"/>
      <c r="G622" s="149"/>
      <c r="H622" s="149"/>
      <c r="I622" s="149"/>
      <c r="J622" s="149"/>
      <c r="K622" s="149"/>
      <c r="L622" s="149"/>
      <c r="M622" s="149"/>
      <c r="N622" s="149"/>
      <c r="O622" s="149"/>
      <c r="P622" s="149"/>
      <c r="Q622" s="149"/>
      <c r="R622" s="149"/>
      <c r="S622" s="149"/>
      <c r="T622" s="149"/>
      <c r="U622" s="149"/>
      <c r="V622" s="149"/>
      <c r="W622" s="149"/>
      <c r="X622" s="149"/>
      <c r="Y622" s="149"/>
      <c r="Z622" s="149"/>
    </row>
    <row r="623" spans="1:26" ht="13.5" customHeight="1">
      <c r="A623" s="149"/>
      <c r="B623" s="149"/>
      <c r="C623" s="149"/>
      <c r="D623" s="221"/>
      <c r="E623" s="222"/>
      <c r="F623" s="222"/>
      <c r="G623" s="149"/>
      <c r="H623" s="149"/>
      <c r="I623" s="149"/>
      <c r="J623" s="149"/>
      <c r="K623" s="149"/>
      <c r="L623" s="149"/>
      <c r="M623" s="149"/>
      <c r="N623" s="149"/>
      <c r="O623" s="149"/>
      <c r="P623" s="149"/>
      <c r="Q623" s="149"/>
      <c r="R623" s="149"/>
      <c r="S623" s="149"/>
      <c r="T623" s="149"/>
      <c r="U623" s="149"/>
      <c r="V623" s="149"/>
      <c r="W623" s="149"/>
      <c r="X623" s="149"/>
      <c r="Y623" s="149"/>
      <c r="Z623" s="149"/>
    </row>
    <row r="624" spans="1:26" ht="13.5" customHeight="1">
      <c r="A624" s="149"/>
      <c r="B624" s="149"/>
      <c r="C624" s="149"/>
      <c r="D624" s="221"/>
      <c r="E624" s="222"/>
      <c r="F624" s="222"/>
      <c r="G624" s="149"/>
      <c r="H624" s="149"/>
      <c r="I624" s="149"/>
      <c r="J624" s="149"/>
      <c r="K624" s="149"/>
      <c r="L624" s="149"/>
      <c r="M624" s="149"/>
      <c r="N624" s="149"/>
      <c r="O624" s="149"/>
      <c r="P624" s="149"/>
      <c r="Q624" s="149"/>
      <c r="R624" s="149"/>
      <c r="S624" s="149"/>
      <c r="T624" s="149"/>
      <c r="U624" s="149"/>
      <c r="V624" s="149"/>
      <c r="W624" s="149"/>
      <c r="X624" s="149"/>
      <c r="Y624" s="149"/>
      <c r="Z624" s="149"/>
    </row>
    <row r="625" spans="1:26" ht="13.5" customHeight="1">
      <c r="A625" s="149"/>
      <c r="B625" s="149"/>
      <c r="C625" s="149"/>
      <c r="D625" s="221"/>
      <c r="E625" s="222"/>
      <c r="F625" s="222"/>
      <c r="G625" s="149"/>
      <c r="H625" s="149"/>
      <c r="I625" s="149"/>
      <c r="J625" s="149"/>
      <c r="K625" s="149"/>
      <c r="L625" s="149"/>
      <c r="M625" s="149"/>
      <c r="N625" s="149"/>
      <c r="O625" s="149"/>
      <c r="P625" s="149"/>
      <c r="Q625" s="149"/>
      <c r="R625" s="149"/>
      <c r="S625" s="149"/>
      <c r="T625" s="149"/>
      <c r="U625" s="149"/>
      <c r="V625" s="149"/>
      <c r="W625" s="149"/>
      <c r="X625" s="149"/>
      <c r="Y625" s="149"/>
      <c r="Z625" s="149"/>
    </row>
    <row r="626" spans="1:26" ht="13.5" customHeight="1">
      <c r="A626" s="149"/>
      <c r="B626" s="149"/>
      <c r="C626" s="149"/>
      <c r="D626" s="221"/>
      <c r="E626" s="222"/>
      <c r="F626" s="222"/>
      <c r="G626" s="149"/>
      <c r="H626" s="149"/>
      <c r="I626" s="149"/>
      <c r="J626" s="149"/>
      <c r="K626" s="149"/>
      <c r="L626" s="149"/>
      <c r="M626" s="149"/>
      <c r="N626" s="149"/>
      <c r="O626" s="149"/>
      <c r="P626" s="149"/>
      <c r="Q626" s="149"/>
      <c r="R626" s="149"/>
      <c r="S626" s="149"/>
      <c r="T626" s="149"/>
      <c r="U626" s="149"/>
      <c r="V626" s="149"/>
      <c r="W626" s="149"/>
      <c r="X626" s="149"/>
      <c r="Y626" s="149"/>
      <c r="Z626" s="149"/>
    </row>
    <row r="627" spans="1:26" ht="13.5" customHeight="1">
      <c r="A627" s="149"/>
      <c r="B627" s="149"/>
      <c r="C627" s="149"/>
      <c r="D627" s="221"/>
      <c r="E627" s="222"/>
      <c r="F627" s="222"/>
      <c r="G627" s="149"/>
      <c r="H627" s="149"/>
      <c r="I627" s="149"/>
      <c r="J627" s="149"/>
      <c r="K627" s="149"/>
      <c r="L627" s="149"/>
      <c r="M627" s="149"/>
      <c r="N627" s="149"/>
      <c r="O627" s="149"/>
      <c r="P627" s="149"/>
      <c r="Q627" s="149"/>
      <c r="R627" s="149"/>
      <c r="S627" s="149"/>
      <c r="T627" s="149"/>
      <c r="U627" s="149"/>
      <c r="V627" s="149"/>
      <c r="W627" s="149"/>
      <c r="X627" s="149"/>
      <c r="Y627" s="149"/>
      <c r="Z627" s="149"/>
    </row>
    <row r="628" spans="1:26" ht="13.5" customHeight="1">
      <c r="A628" s="149"/>
      <c r="B628" s="149"/>
      <c r="C628" s="149"/>
      <c r="D628" s="221"/>
      <c r="E628" s="222"/>
      <c r="F628" s="222"/>
      <c r="G628" s="149"/>
      <c r="H628" s="149"/>
      <c r="I628" s="149"/>
      <c r="J628" s="149"/>
      <c r="K628" s="149"/>
      <c r="L628" s="149"/>
      <c r="M628" s="149"/>
      <c r="N628" s="149"/>
      <c r="O628" s="149"/>
      <c r="P628" s="149"/>
      <c r="Q628" s="149"/>
      <c r="R628" s="149"/>
      <c r="S628" s="149"/>
      <c r="T628" s="149"/>
      <c r="U628" s="149"/>
      <c r="V628" s="149"/>
      <c r="W628" s="149"/>
      <c r="X628" s="149"/>
      <c r="Y628" s="149"/>
      <c r="Z628" s="149"/>
    </row>
    <row r="629" spans="1:26" ht="13.5" customHeight="1">
      <c r="A629" s="149"/>
      <c r="B629" s="149"/>
      <c r="C629" s="149"/>
      <c r="D629" s="221"/>
      <c r="E629" s="222"/>
      <c r="F629" s="222"/>
      <c r="G629" s="149"/>
      <c r="H629" s="149"/>
      <c r="I629" s="149"/>
      <c r="J629" s="149"/>
      <c r="K629" s="149"/>
      <c r="L629" s="149"/>
      <c r="M629" s="149"/>
      <c r="N629" s="149"/>
      <c r="O629" s="149"/>
      <c r="P629" s="149"/>
      <c r="Q629" s="149"/>
      <c r="R629" s="149"/>
      <c r="S629" s="149"/>
      <c r="T629" s="149"/>
      <c r="U629" s="149"/>
      <c r="V629" s="149"/>
      <c r="W629" s="149"/>
      <c r="X629" s="149"/>
      <c r="Y629" s="149"/>
      <c r="Z629" s="149"/>
    </row>
    <row r="630" spans="1:26" ht="13.5" customHeight="1">
      <c r="A630" s="149"/>
      <c r="B630" s="149"/>
      <c r="C630" s="149"/>
      <c r="D630" s="221"/>
      <c r="E630" s="222"/>
      <c r="F630" s="222"/>
      <c r="G630" s="149"/>
      <c r="H630" s="149"/>
      <c r="I630" s="149"/>
      <c r="J630" s="149"/>
      <c r="K630" s="149"/>
      <c r="L630" s="149"/>
      <c r="M630" s="149"/>
      <c r="N630" s="149"/>
      <c r="O630" s="149"/>
      <c r="P630" s="149"/>
      <c r="Q630" s="149"/>
      <c r="R630" s="149"/>
      <c r="S630" s="149"/>
      <c r="T630" s="149"/>
      <c r="U630" s="149"/>
      <c r="V630" s="149"/>
      <c r="W630" s="149"/>
      <c r="X630" s="149"/>
      <c r="Y630" s="149"/>
      <c r="Z630" s="149"/>
    </row>
    <row r="631" spans="1:26" ht="13.5" customHeight="1">
      <c r="A631" s="149"/>
      <c r="B631" s="149"/>
      <c r="C631" s="149"/>
      <c r="D631" s="221"/>
      <c r="E631" s="222"/>
      <c r="F631" s="222"/>
      <c r="G631" s="149"/>
      <c r="H631" s="149"/>
      <c r="I631" s="149"/>
      <c r="J631" s="149"/>
      <c r="K631" s="149"/>
      <c r="L631" s="149"/>
      <c r="M631" s="149"/>
      <c r="N631" s="149"/>
      <c r="O631" s="149"/>
      <c r="P631" s="149"/>
      <c r="Q631" s="149"/>
      <c r="R631" s="149"/>
      <c r="S631" s="149"/>
      <c r="T631" s="149"/>
      <c r="U631" s="149"/>
      <c r="V631" s="149"/>
      <c r="W631" s="149"/>
      <c r="X631" s="149"/>
      <c r="Y631" s="149"/>
      <c r="Z631" s="149"/>
    </row>
    <row r="632" spans="1:26" ht="13.5" customHeight="1">
      <c r="A632" s="149"/>
      <c r="B632" s="149"/>
      <c r="C632" s="149"/>
      <c r="D632" s="221"/>
      <c r="E632" s="222"/>
      <c r="F632" s="222"/>
      <c r="G632" s="149"/>
      <c r="H632" s="149"/>
      <c r="I632" s="149"/>
      <c r="J632" s="149"/>
      <c r="K632" s="149"/>
      <c r="L632" s="149"/>
      <c r="M632" s="149"/>
      <c r="N632" s="149"/>
      <c r="O632" s="149"/>
      <c r="P632" s="149"/>
      <c r="Q632" s="149"/>
      <c r="R632" s="149"/>
      <c r="S632" s="149"/>
      <c r="T632" s="149"/>
      <c r="U632" s="149"/>
      <c r="V632" s="149"/>
      <c r="W632" s="149"/>
      <c r="X632" s="149"/>
      <c r="Y632" s="149"/>
      <c r="Z632" s="149"/>
    </row>
    <row r="633" spans="1:26" ht="13.5" customHeight="1">
      <c r="A633" s="149"/>
      <c r="B633" s="149"/>
      <c r="C633" s="149"/>
      <c r="D633" s="221"/>
      <c r="E633" s="222"/>
      <c r="F633" s="222"/>
      <c r="G633" s="149"/>
      <c r="H633" s="149"/>
      <c r="I633" s="149"/>
      <c r="J633" s="149"/>
      <c r="K633" s="149"/>
      <c r="L633" s="149"/>
      <c r="M633" s="149"/>
      <c r="N633" s="149"/>
      <c r="O633" s="149"/>
      <c r="P633" s="149"/>
      <c r="Q633" s="149"/>
      <c r="R633" s="149"/>
      <c r="S633" s="149"/>
      <c r="T633" s="149"/>
      <c r="U633" s="149"/>
      <c r="V633" s="149"/>
      <c r="W633" s="149"/>
      <c r="X633" s="149"/>
      <c r="Y633" s="149"/>
      <c r="Z633" s="149"/>
    </row>
    <row r="634" spans="1:26" ht="13.5" customHeight="1">
      <c r="A634" s="149"/>
      <c r="B634" s="149"/>
      <c r="C634" s="149"/>
      <c r="D634" s="221"/>
      <c r="E634" s="222"/>
      <c r="F634" s="222"/>
      <c r="G634" s="149"/>
      <c r="H634" s="149"/>
      <c r="I634" s="149"/>
      <c r="J634" s="149"/>
      <c r="K634" s="149"/>
      <c r="L634" s="149"/>
      <c r="M634" s="149"/>
      <c r="N634" s="149"/>
      <c r="O634" s="149"/>
      <c r="P634" s="149"/>
      <c r="Q634" s="149"/>
      <c r="R634" s="149"/>
      <c r="S634" s="149"/>
      <c r="T634" s="149"/>
      <c r="U634" s="149"/>
      <c r="V634" s="149"/>
      <c r="W634" s="149"/>
      <c r="X634" s="149"/>
      <c r="Y634" s="149"/>
      <c r="Z634" s="149"/>
    </row>
    <row r="635" spans="1:26" ht="13.5" customHeight="1">
      <c r="A635" s="149"/>
      <c r="B635" s="149"/>
      <c r="C635" s="149"/>
      <c r="D635" s="221"/>
      <c r="E635" s="222"/>
      <c r="F635" s="222"/>
      <c r="G635" s="149"/>
      <c r="H635" s="149"/>
      <c r="I635" s="149"/>
      <c r="J635" s="149"/>
      <c r="K635" s="149"/>
      <c r="L635" s="149"/>
      <c r="M635" s="149"/>
      <c r="N635" s="149"/>
      <c r="O635" s="149"/>
      <c r="P635" s="149"/>
      <c r="Q635" s="149"/>
      <c r="R635" s="149"/>
      <c r="S635" s="149"/>
      <c r="T635" s="149"/>
      <c r="U635" s="149"/>
      <c r="V635" s="149"/>
      <c r="W635" s="149"/>
      <c r="X635" s="149"/>
      <c r="Y635" s="149"/>
      <c r="Z635" s="149"/>
    </row>
    <row r="636" spans="1:26" ht="13.5" customHeight="1">
      <c r="A636" s="149"/>
      <c r="B636" s="149"/>
      <c r="C636" s="149"/>
      <c r="D636" s="221"/>
      <c r="E636" s="222"/>
      <c r="F636" s="222"/>
      <c r="G636" s="149"/>
      <c r="H636" s="149"/>
      <c r="I636" s="149"/>
      <c r="J636" s="149"/>
      <c r="K636" s="149"/>
      <c r="L636" s="149"/>
      <c r="M636" s="149"/>
      <c r="N636" s="149"/>
      <c r="O636" s="149"/>
      <c r="P636" s="149"/>
      <c r="Q636" s="149"/>
      <c r="R636" s="149"/>
      <c r="S636" s="149"/>
      <c r="T636" s="149"/>
      <c r="U636" s="149"/>
      <c r="V636" s="149"/>
      <c r="W636" s="149"/>
      <c r="X636" s="149"/>
      <c r="Y636" s="149"/>
      <c r="Z636" s="149"/>
    </row>
    <row r="637" spans="1:26" ht="13.5" customHeight="1">
      <c r="A637" s="149"/>
      <c r="B637" s="149"/>
      <c r="C637" s="149"/>
      <c r="D637" s="221"/>
      <c r="E637" s="222"/>
      <c r="F637" s="222"/>
      <c r="G637" s="149"/>
      <c r="H637" s="149"/>
      <c r="I637" s="149"/>
      <c r="J637" s="149"/>
      <c r="K637" s="149"/>
      <c r="L637" s="149"/>
      <c r="M637" s="149"/>
      <c r="N637" s="149"/>
      <c r="O637" s="149"/>
      <c r="P637" s="149"/>
      <c r="Q637" s="149"/>
      <c r="R637" s="149"/>
      <c r="S637" s="149"/>
      <c r="T637" s="149"/>
      <c r="U637" s="149"/>
      <c r="V637" s="149"/>
      <c r="W637" s="149"/>
      <c r="X637" s="149"/>
      <c r="Y637" s="149"/>
      <c r="Z637" s="149"/>
    </row>
    <row r="638" spans="1:26" ht="13.5" customHeight="1">
      <c r="A638" s="149"/>
      <c r="B638" s="149"/>
      <c r="C638" s="149"/>
      <c r="D638" s="221"/>
      <c r="E638" s="222"/>
      <c r="F638" s="222"/>
      <c r="G638" s="149"/>
      <c r="H638" s="149"/>
      <c r="I638" s="149"/>
      <c r="J638" s="149"/>
      <c r="K638" s="149"/>
      <c r="L638" s="149"/>
      <c r="M638" s="149"/>
      <c r="N638" s="149"/>
      <c r="O638" s="149"/>
      <c r="P638" s="149"/>
      <c r="Q638" s="149"/>
      <c r="R638" s="149"/>
      <c r="S638" s="149"/>
      <c r="T638" s="149"/>
      <c r="U638" s="149"/>
      <c r="V638" s="149"/>
      <c r="W638" s="149"/>
      <c r="X638" s="149"/>
      <c r="Y638" s="149"/>
      <c r="Z638" s="149"/>
    </row>
    <row r="639" spans="1:26" ht="13.5" customHeight="1">
      <c r="A639" s="149"/>
      <c r="B639" s="149"/>
      <c r="C639" s="149"/>
      <c r="D639" s="221"/>
      <c r="E639" s="222"/>
      <c r="F639" s="222"/>
      <c r="G639" s="149"/>
      <c r="H639" s="149"/>
      <c r="I639" s="149"/>
      <c r="J639" s="149"/>
      <c r="K639" s="149"/>
      <c r="L639" s="149"/>
      <c r="M639" s="149"/>
      <c r="N639" s="149"/>
      <c r="O639" s="149"/>
      <c r="P639" s="149"/>
      <c r="Q639" s="149"/>
      <c r="R639" s="149"/>
      <c r="S639" s="149"/>
      <c r="T639" s="149"/>
      <c r="U639" s="149"/>
      <c r="V639" s="149"/>
      <c r="W639" s="149"/>
      <c r="X639" s="149"/>
      <c r="Y639" s="149"/>
      <c r="Z639" s="149"/>
    </row>
    <row r="640" spans="1:26" ht="13.5" customHeight="1">
      <c r="A640" s="149"/>
      <c r="B640" s="149"/>
      <c r="C640" s="149"/>
      <c r="D640" s="221"/>
      <c r="E640" s="222"/>
      <c r="F640" s="222"/>
      <c r="G640" s="149"/>
      <c r="H640" s="149"/>
      <c r="I640" s="149"/>
      <c r="J640" s="149"/>
      <c r="K640" s="149"/>
      <c r="L640" s="149"/>
      <c r="M640" s="149"/>
      <c r="N640" s="149"/>
      <c r="O640" s="149"/>
      <c r="P640" s="149"/>
      <c r="Q640" s="149"/>
      <c r="R640" s="149"/>
      <c r="S640" s="149"/>
      <c r="T640" s="149"/>
      <c r="U640" s="149"/>
      <c r="V640" s="149"/>
      <c r="W640" s="149"/>
      <c r="X640" s="149"/>
      <c r="Y640" s="149"/>
      <c r="Z640" s="149"/>
    </row>
    <row r="641" spans="1:26" ht="13.5" customHeight="1">
      <c r="A641" s="149"/>
      <c r="B641" s="149"/>
      <c r="C641" s="149"/>
      <c r="D641" s="221"/>
      <c r="E641" s="222"/>
      <c r="F641" s="222"/>
      <c r="G641" s="149"/>
      <c r="H641" s="149"/>
      <c r="I641" s="149"/>
      <c r="J641" s="149"/>
      <c r="K641" s="149"/>
      <c r="L641" s="149"/>
      <c r="M641" s="149"/>
      <c r="N641" s="149"/>
      <c r="O641" s="149"/>
      <c r="P641" s="149"/>
      <c r="Q641" s="149"/>
      <c r="R641" s="149"/>
      <c r="S641" s="149"/>
      <c r="T641" s="149"/>
      <c r="U641" s="149"/>
      <c r="V641" s="149"/>
      <c r="W641" s="149"/>
      <c r="X641" s="149"/>
      <c r="Y641" s="149"/>
      <c r="Z641" s="149"/>
    </row>
    <row r="642" spans="1:26" ht="13.5" customHeight="1">
      <c r="A642" s="149"/>
      <c r="B642" s="149"/>
      <c r="C642" s="149"/>
      <c r="D642" s="221"/>
      <c r="E642" s="222"/>
      <c r="F642" s="222"/>
      <c r="G642" s="149"/>
      <c r="H642" s="149"/>
      <c r="I642" s="149"/>
      <c r="J642" s="149"/>
      <c r="K642" s="149"/>
      <c r="L642" s="149"/>
      <c r="M642" s="149"/>
      <c r="N642" s="149"/>
      <c r="O642" s="149"/>
      <c r="P642" s="149"/>
      <c r="Q642" s="149"/>
      <c r="R642" s="149"/>
      <c r="S642" s="149"/>
      <c r="T642" s="149"/>
      <c r="U642" s="149"/>
      <c r="V642" s="149"/>
      <c r="W642" s="149"/>
      <c r="X642" s="149"/>
      <c r="Y642" s="149"/>
      <c r="Z642" s="149"/>
    </row>
    <row r="643" spans="1:26" ht="13.5" customHeight="1">
      <c r="A643" s="149"/>
      <c r="B643" s="149"/>
      <c r="C643" s="149"/>
      <c r="D643" s="221"/>
      <c r="E643" s="222"/>
      <c r="F643" s="222"/>
      <c r="G643" s="149"/>
      <c r="H643" s="149"/>
      <c r="I643" s="149"/>
      <c r="J643" s="149"/>
      <c r="K643" s="149"/>
      <c r="L643" s="149"/>
      <c r="M643" s="149"/>
      <c r="N643" s="149"/>
      <c r="O643" s="149"/>
      <c r="P643" s="149"/>
      <c r="Q643" s="149"/>
      <c r="R643" s="149"/>
      <c r="S643" s="149"/>
      <c r="T643" s="149"/>
      <c r="U643" s="149"/>
      <c r="V643" s="149"/>
      <c r="W643" s="149"/>
      <c r="X643" s="149"/>
      <c r="Y643" s="149"/>
      <c r="Z643" s="149"/>
    </row>
    <row r="644" spans="1:26" ht="13.5" customHeight="1">
      <c r="A644" s="149"/>
      <c r="B644" s="149"/>
      <c r="C644" s="149"/>
      <c r="D644" s="221"/>
      <c r="E644" s="222"/>
      <c r="F644" s="222"/>
      <c r="G644" s="149"/>
      <c r="H644" s="149"/>
      <c r="I644" s="149"/>
      <c r="J644" s="149"/>
      <c r="K644" s="149"/>
      <c r="L644" s="149"/>
      <c r="M644" s="149"/>
      <c r="N644" s="149"/>
      <c r="O644" s="149"/>
      <c r="P644" s="149"/>
      <c r="Q644" s="149"/>
      <c r="R644" s="149"/>
      <c r="S644" s="149"/>
      <c r="T644" s="149"/>
      <c r="U644" s="149"/>
      <c r="V644" s="149"/>
      <c r="W644" s="149"/>
      <c r="X644" s="149"/>
      <c r="Y644" s="149"/>
      <c r="Z644" s="149"/>
    </row>
    <row r="645" spans="1:26" ht="13.5" customHeight="1">
      <c r="A645" s="149"/>
      <c r="B645" s="149"/>
      <c r="C645" s="149"/>
      <c r="D645" s="221"/>
      <c r="E645" s="222"/>
      <c r="F645" s="222"/>
      <c r="G645" s="149"/>
      <c r="H645" s="149"/>
      <c r="I645" s="149"/>
      <c r="J645" s="149"/>
      <c r="K645" s="149"/>
      <c r="L645" s="149"/>
      <c r="M645" s="149"/>
      <c r="N645" s="149"/>
      <c r="O645" s="149"/>
      <c r="P645" s="149"/>
      <c r="Q645" s="149"/>
      <c r="R645" s="149"/>
      <c r="S645" s="149"/>
      <c r="T645" s="149"/>
      <c r="U645" s="149"/>
      <c r="V645" s="149"/>
      <c r="W645" s="149"/>
      <c r="X645" s="149"/>
      <c r="Y645" s="149"/>
      <c r="Z645" s="149"/>
    </row>
    <row r="646" spans="1:26" ht="13.5" customHeight="1">
      <c r="A646" s="149"/>
      <c r="B646" s="149"/>
      <c r="C646" s="149"/>
      <c r="D646" s="221"/>
      <c r="E646" s="222"/>
      <c r="F646" s="222"/>
      <c r="G646" s="149"/>
      <c r="H646" s="149"/>
      <c r="I646" s="149"/>
      <c r="J646" s="149"/>
      <c r="K646" s="149"/>
      <c r="L646" s="149"/>
      <c r="M646" s="149"/>
      <c r="N646" s="149"/>
      <c r="O646" s="149"/>
      <c r="P646" s="149"/>
      <c r="Q646" s="149"/>
      <c r="R646" s="149"/>
      <c r="S646" s="149"/>
      <c r="T646" s="149"/>
      <c r="U646" s="149"/>
      <c r="V646" s="149"/>
      <c r="W646" s="149"/>
      <c r="X646" s="149"/>
      <c r="Y646" s="149"/>
      <c r="Z646" s="149"/>
    </row>
    <row r="647" spans="1:26" ht="13.5" customHeight="1">
      <c r="A647" s="149"/>
      <c r="B647" s="149"/>
      <c r="C647" s="149"/>
      <c r="D647" s="221"/>
      <c r="E647" s="222"/>
      <c r="F647" s="222"/>
      <c r="G647" s="149"/>
      <c r="H647" s="149"/>
      <c r="I647" s="149"/>
      <c r="J647" s="149"/>
      <c r="K647" s="149"/>
      <c r="L647" s="149"/>
      <c r="M647" s="149"/>
      <c r="N647" s="149"/>
      <c r="O647" s="149"/>
      <c r="P647" s="149"/>
      <c r="Q647" s="149"/>
      <c r="R647" s="149"/>
      <c r="S647" s="149"/>
      <c r="T647" s="149"/>
      <c r="U647" s="149"/>
      <c r="V647" s="149"/>
      <c r="W647" s="149"/>
      <c r="X647" s="149"/>
      <c r="Y647" s="149"/>
      <c r="Z647" s="149"/>
    </row>
    <row r="648" spans="1:26" ht="13.5" customHeight="1">
      <c r="A648" s="149"/>
      <c r="B648" s="149"/>
      <c r="C648" s="149"/>
      <c r="D648" s="221"/>
      <c r="E648" s="222"/>
      <c r="F648" s="222"/>
      <c r="G648" s="149"/>
      <c r="H648" s="149"/>
      <c r="I648" s="149"/>
      <c r="J648" s="149"/>
      <c r="K648" s="149"/>
      <c r="L648" s="149"/>
      <c r="M648" s="149"/>
      <c r="N648" s="149"/>
      <c r="O648" s="149"/>
      <c r="P648" s="149"/>
      <c r="Q648" s="149"/>
      <c r="R648" s="149"/>
      <c r="S648" s="149"/>
      <c r="T648" s="149"/>
      <c r="U648" s="149"/>
      <c r="V648" s="149"/>
      <c r="W648" s="149"/>
      <c r="X648" s="149"/>
      <c r="Y648" s="149"/>
      <c r="Z648" s="149"/>
    </row>
    <row r="649" spans="1:26" ht="13.5" customHeight="1">
      <c r="A649" s="149"/>
      <c r="B649" s="149"/>
      <c r="C649" s="149"/>
      <c r="D649" s="221"/>
      <c r="E649" s="222"/>
      <c r="F649" s="222"/>
      <c r="G649" s="149"/>
      <c r="H649" s="149"/>
      <c r="I649" s="149"/>
      <c r="J649" s="149"/>
      <c r="K649" s="149"/>
      <c r="L649" s="149"/>
      <c r="M649" s="149"/>
      <c r="N649" s="149"/>
      <c r="O649" s="149"/>
      <c r="P649" s="149"/>
      <c r="Q649" s="149"/>
      <c r="R649" s="149"/>
      <c r="S649" s="149"/>
      <c r="T649" s="149"/>
      <c r="U649" s="149"/>
      <c r="V649" s="149"/>
      <c r="W649" s="149"/>
      <c r="X649" s="149"/>
      <c r="Y649" s="149"/>
      <c r="Z649" s="149"/>
    </row>
    <row r="650" spans="1:26" ht="13.5" customHeight="1">
      <c r="A650" s="149"/>
      <c r="B650" s="149"/>
      <c r="C650" s="149"/>
      <c r="D650" s="221"/>
      <c r="E650" s="222"/>
      <c r="F650" s="222"/>
      <c r="G650" s="149"/>
      <c r="H650" s="149"/>
      <c r="I650" s="149"/>
      <c r="J650" s="149"/>
      <c r="K650" s="149"/>
      <c r="L650" s="149"/>
      <c r="M650" s="149"/>
      <c r="N650" s="149"/>
      <c r="O650" s="149"/>
      <c r="P650" s="149"/>
      <c r="Q650" s="149"/>
      <c r="R650" s="149"/>
      <c r="S650" s="149"/>
      <c r="T650" s="149"/>
      <c r="U650" s="149"/>
      <c r="V650" s="149"/>
      <c r="W650" s="149"/>
      <c r="X650" s="149"/>
      <c r="Y650" s="149"/>
      <c r="Z650" s="149"/>
    </row>
    <row r="651" spans="1:26" ht="13.5" customHeight="1">
      <c r="A651" s="149"/>
      <c r="B651" s="149"/>
      <c r="C651" s="149"/>
      <c r="D651" s="221"/>
      <c r="E651" s="222"/>
      <c r="F651" s="222"/>
      <c r="G651" s="149"/>
      <c r="H651" s="149"/>
      <c r="I651" s="149"/>
      <c r="J651" s="149"/>
      <c r="K651" s="149"/>
      <c r="L651" s="149"/>
      <c r="M651" s="149"/>
      <c r="N651" s="149"/>
      <c r="O651" s="149"/>
      <c r="P651" s="149"/>
      <c r="Q651" s="149"/>
      <c r="R651" s="149"/>
      <c r="S651" s="149"/>
      <c r="T651" s="149"/>
      <c r="U651" s="149"/>
      <c r="V651" s="149"/>
      <c r="W651" s="149"/>
      <c r="X651" s="149"/>
      <c r="Y651" s="149"/>
      <c r="Z651" s="149"/>
    </row>
    <row r="652" spans="1:26" ht="13.5" customHeight="1">
      <c r="A652" s="149"/>
      <c r="B652" s="149"/>
      <c r="C652" s="149"/>
      <c r="D652" s="221"/>
      <c r="E652" s="222"/>
      <c r="F652" s="222"/>
      <c r="G652" s="149"/>
      <c r="H652" s="149"/>
      <c r="I652" s="149"/>
      <c r="J652" s="149"/>
      <c r="K652" s="149"/>
      <c r="L652" s="149"/>
      <c r="M652" s="149"/>
      <c r="N652" s="149"/>
      <c r="O652" s="149"/>
      <c r="P652" s="149"/>
      <c r="Q652" s="149"/>
      <c r="R652" s="149"/>
      <c r="S652" s="149"/>
      <c r="T652" s="149"/>
      <c r="U652" s="149"/>
      <c r="V652" s="149"/>
      <c r="W652" s="149"/>
      <c r="X652" s="149"/>
      <c r="Y652" s="149"/>
      <c r="Z652" s="149"/>
    </row>
    <row r="653" spans="1:26" ht="13.5" customHeight="1">
      <c r="A653" s="149"/>
      <c r="B653" s="149"/>
      <c r="C653" s="149"/>
      <c r="D653" s="221"/>
      <c r="E653" s="222"/>
      <c r="F653" s="222"/>
      <c r="G653" s="149"/>
      <c r="H653" s="149"/>
      <c r="I653" s="149"/>
      <c r="J653" s="149"/>
      <c r="K653" s="149"/>
      <c r="L653" s="149"/>
      <c r="M653" s="149"/>
      <c r="N653" s="149"/>
      <c r="O653" s="149"/>
      <c r="P653" s="149"/>
      <c r="Q653" s="149"/>
      <c r="R653" s="149"/>
      <c r="S653" s="149"/>
      <c r="T653" s="149"/>
      <c r="U653" s="149"/>
      <c r="V653" s="149"/>
      <c r="W653" s="149"/>
      <c r="X653" s="149"/>
      <c r="Y653" s="149"/>
      <c r="Z653" s="149"/>
    </row>
    <row r="654" spans="1:26" ht="13.5" customHeight="1">
      <c r="A654" s="149"/>
      <c r="B654" s="149"/>
      <c r="C654" s="149"/>
      <c r="D654" s="221"/>
      <c r="E654" s="222"/>
      <c r="F654" s="222"/>
      <c r="G654" s="149"/>
      <c r="H654" s="149"/>
      <c r="I654" s="149"/>
      <c r="J654" s="149"/>
      <c r="K654" s="149"/>
      <c r="L654" s="149"/>
      <c r="M654" s="149"/>
      <c r="N654" s="149"/>
      <c r="O654" s="149"/>
      <c r="P654" s="149"/>
      <c r="Q654" s="149"/>
      <c r="R654" s="149"/>
      <c r="S654" s="149"/>
      <c r="T654" s="149"/>
      <c r="U654" s="149"/>
      <c r="V654" s="149"/>
      <c r="W654" s="149"/>
      <c r="X654" s="149"/>
      <c r="Y654" s="149"/>
      <c r="Z654" s="149"/>
    </row>
    <row r="655" spans="1:26" ht="13.5" customHeight="1">
      <c r="A655" s="149"/>
      <c r="B655" s="149"/>
      <c r="C655" s="149"/>
      <c r="D655" s="221"/>
      <c r="E655" s="222"/>
      <c r="F655" s="222"/>
      <c r="G655" s="149"/>
      <c r="H655" s="149"/>
      <c r="I655" s="149"/>
      <c r="J655" s="149"/>
      <c r="K655" s="149"/>
      <c r="L655" s="149"/>
      <c r="M655" s="149"/>
      <c r="N655" s="149"/>
      <c r="O655" s="149"/>
      <c r="P655" s="149"/>
      <c r="Q655" s="149"/>
      <c r="R655" s="149"/>
      <c r="S655" s="149"/>
      <c r="T655" s="149"/>
      <c r="U655" s="149"/>
      <c r="V655" s="149"/>
      <c r="W655" s="149"/>
      <c r="X655" s="149"/>
      <c r="Y655" s="149"/>
      <c r="Z655" s="149"/>
    </row>
    <row r="656" spans="1:26" ht="13.5" customHeight="1">
      <c r="A656" s="149"/>
      <c r="B656" s="149"/>
      <c r="C656" s="149"/>
      <c r="D656" s="221"/>
      <c r="E656" s="222"/>
      <c r="F656" s="222"/>
      <c r="G656" s="149"/>
      <c r="H656" s="149"/>
      <c r="I656" s="149"/>
      <c r="J656" s="149"/>
      <c r="K656" s="149"/>
      <c r="L656" s="149"/>
      <c r="M656" s="149"/>
      <c r="N656" s="149"/>
      <c r="O656" s="149"/>
      <c r="P656" s="149"/>
      <c r="Q656" s="149"/>
      <c r="R656" s="149"/>
      <c r="S656" s="149"/>
      <c r="T656" s="149"/>
      <c r="U656" s="149"/>
      <c r="V656" s="149"/>
      <c r="W656" s="149"/>
      <c r="X656" s="149"/>
      <c r="Y656" s="149"/>
      <c r="Z656" s="149"/>
    </row>
    <row r="657" spans="1:26" ht="13.5" customHeight="1">
      <c r="A657" s="149"/>
      <c r="B657" s="149"/>
      <c r="C657" s="149"/>
      <c r="D657" s="221"/>
      <c r="E657" s="222"/>
      <c r="F657" s="222"/>
      <c r="G657" s="149"/>
      <c r="H657" s="149"/>
      <c r="I657" s="149"/>
      <c r="J657" s="149"/>
      <c r="K657" s="149"/>
      <c r="L657" s="149"/>
      <c r="M657" s="149"/>
      <c r="N657" s="149"/>
      <c r="O657" s="149"/>
      <c r="P657" s="149"/>
      <c r="Q657" s="149"/>
      <c r="R657" s="149"/>
      <c r="S657" s="149"/>
      <c r="T657" s="149"/>
      <c r="U657" s="149"/>
      <c r="V657" s="149"/>
      <c r="W657" s="149"/>
      <c r="X657" s="149"/>
      <c r="Y657" s="149"/>
      <c r="Z657" s="149"/>
    </row>
    <row r="658" spans="1:26" ht="13.5" customHeight="1">
      <c r="A658" s="149"/>
      <c r="B658" s="149"/>
      <c r="C658" s="149"/>
      <c r="D658" s="221"/>
      <c r="E658" s="222"/>
      <c r="F658" s="222"/>
      <c r="G658" s="149"/>
      <c r="H658" s="149"/>
      <c r="I658" s="149"/>
      <c r="J658" s="149"/>
      <c r="K658" s="149"/>
      <c r="L658" s="149"/>
      <c r="M658" s="149"/>
      <c r="N658" s="149"/>
      <c r="O658" s="149"/>
      <c r="P658" s="149"/>
      <c r="Q658" s="149"/>
      <c r="R658" s="149"/>
      <c r="S658" s="149"/>
      <c r="T658" s="149"/>
      <c r="U658" s="149"/>
      <c r="V658" s="149"/>
      <c r="W658" s="149"/>
      <c r="X658" s="149"/>
      <c r="Y658" s="149"/>
      <c r="Z658" s="149"/>
    </row>
    <row r="659" spans="1:26" ht="13.5" customHeight="1">
      <c r="A659" s="149"/>
      <c r="B659" s="149"/>
      <c r="C659" s="149"/>
      <c r="D659" s="221"/>
      <c r="E659" s="222"/>
      <c r="F659" s="222"/>
      <c r="G659" s="149"/>
      <c r="H659" s="149"/>
      <c r="I659" s="149"/>
      <c r="J659" s="149"/>
      <c r="K659" s="149"/>
      <c r="L659" s="149"/>
      <c r="M659" s="149"/>
      <c r="N659" s="149"/>
      <c r="O659" s="149"/>
      <c r="P659" s="149"/>
      <c r="Q659" s="149"/>
      <c r="R659" s="149"/>
      <c r="S659" s="149"/>
      <c r="T659" s="149"/>
      <c r="U659" s="149"/>
      <c r="V659" s="149"/>
      <c r="W659" s="149"/>
      <c r="X659" s="149"/>
      <c r="Y659" s="149"/>
      <c r="Z659" s="149"/>
    </row>
    <row r="660" spans="1:26" ht="13.5" customHeight="1">
      <c r="A660" s="149"/>
      <c r="B660" s="149"/>
      <c r="C660" s="149"/>
      <c r="D660" s="221"/>
      <c r="E660" s="222"/>
      <c r="F660" s="222"/>
      <c r="G660" s="149"/>
      <c r="H660" s="149"/>
      <c r="I660" s="149"/>
      <c r="J660" s="149"/>
      <c r="K660" s="149"/>
      <c r="L660" s="149"/>
      <c r="M660" s="149"/>
      <c r="N660" s="149"/>
      <c r="O660" s="149"/>
      <c r="P660" s="149"/>
      <c r="Q660" s="149"/>
      <c r="R660" s="149"/>
      <c r="S660" s="149"/>
      <c r="T660" s="149"/>
      <c r="U660" s="149"/>
      <c r="V660" s="149"/>
      <c r="W660" s="149"/>
      <c r="X660" s="149"/>
      <c r="Y660" s="149"/>
      <c r="Z660" s="149"/>
    </row>
    <row r="661" spans="1:26" ht="13.5" customHeight="1">
      <c r="A661" s="149"/>
      <c r="B661" s="149"/>
      <c r="C661" s="149"/>
      <c r="D661" s="221"/>
      <c r="E661" s="222"/>
      <c r="F661" s="222"/>
      <c r="G661" s="149"/>
      <c r="H661" s="149"/>
      <c r="I661" s="149"/>
      <c r="J661" s="149"/>
      <c r="K661" s="149"/>
      <c r="L661" s="149"/>
      <c r="M661" s="149"/>
      <c r="N661" s="149"/>
      <c r="O661" s="149"/>
      <c r="P661" s="149"/>
      <c r="Q661" s="149"/>
      <c r="R661" s="149"/>
      <c r="S661" s="149"/>
      <c r="T661" s="149"/>
      <c r="U661" s="149"/>
      <c r="V661" s="149"/>
      <c r="W661" s="149"/>
      <c r="X661" s="149"/>
      <c r="Y661" s="149"/>
      <c r="Z661" s="149"/>
    </row>
    <row r="662" spans="1:26" ht="13.5" customHeight="1">
      <c r="A662" s="149"/>
      <c r="B662" s="149"/>
      <c r="C662" s="149"/>
      <c r="D662" s="221"/>
      <c r="E662" s="222"/>
      <c r="F662" s="222"/>
      <c r="G662" s="149"/>
      <c r="H662" s="149"/>
      <c r="I662" s="149"/>
      <c r="J662" s="149"/>
      <c r="K662" s="149"/>
      <c r="L662" s="149"/>
      <c r="M662" s="149"/>
      <c r="N662" s="149"/>
      <c r="O662" s="149"/>
      <c r="P662" s="149"/>
      <c r="Q662" s="149"/>
      <c r="R662" s="149"/>
      <c r="S662" s="149"/>
      <c r="T662" s="149"/>
      <c r="U662" s="149"/>
      <c r="V662" s="149"/>
      <c r="W662" s="149"/>
      <c r="X662" s="149"/>
      <c r="Y662" s="149"/>
      <c r="Z662" s="149"/>
    </row>
    <row r="663" spans="1:26" ht="13.5" customHeight="1">
      <c r="A663" s="149"/>
      <c r="B663" s="149"/>
      <c r="C663" s="149"/>
      <c r="D663" s="221"/>
      <c r="E663" s="222"/>
      <c r="F663" s="222"/>
      <c r="G663" s="149"/>
      <c r="H663" s="149"/>
      <c r="I663" s="149"/>
      <c r="J663" s="149"/>
      <c r="K663" s="149"/>
      <c r="L663" s="149"/>
      <c r="M663" s="149"/>
      <c r="N663" s="149"/>
      <c r="O663" s="149"/>
      <c r="P663" s="149"/>
      <c r="Q663" s="149"/>
      <c r="R663" s="149"/>
      <c r="S663" s="149"/>
      <c r="T663" s="149"/>
      <c r="U663" s="149"/>
      <c r="V663" s="149"/>
      <c r="W663" s="149"/>
      <c r="X663" s="149"/>
      <c r="Y663" s="149"/>
      <c r="Z663" s="149"/>
    </row>
    <row r="664" spans="1:26" ht="13.5" customHeight="1">
      <c r="A664" s="149"/>
      <c r="B664" s="149"/>
      <c r="C664" s="149"/>
      <c r="D664" s="221"/>
      <c r="E664" s="222"/>
      <c r="F664" s="222"/>
      <c r="G664" s="149"/>
      <c r="H664" s="149"/>
      <c r="I664" s="149"/>
      <c r="J664" s="149"/>
      <c r="K664" s="149"/>
      <c r="L664" s="149"/>
      <c r="M664" s="149"/>
      <c r="N664" s="149"/>
      <c r="O664" s="149"/>
      <c r="P664" s="149"/>
      <c r="Q664" s="149"/>
      <c r="R664" s="149"/>
      <c r="S664" s="149"/>
      <c r="T664" s="149"/>
      <c r="U664" s="149"/>
      <c r="V664" s="149"/>
      <c r="W664" s="149"/>
      <c r="X664" s="149"/>
      <c r="Y664" s="149"/>
      <c r="Z664" s="149"/>
    </row>
    <row r="665" spans="1:26" ht="13.5" customHeight="1">
      <c r="A665" s="149"/>
      <c r="B665" s="149"/>
      <c r="C665" s="149"/>
      <c r="D665" s="221"/>
      <c r="E665" s="222"/>
      <c r="F665" s="222"/>
      <c r="G665" s="149"/>
      <c r="H665" s="149"/>
      <c r="I665" s="149"/>
      <c r="J665" s="149"/>
      <c r="K665" s="149"/>
      <c r="L665" s="149"/>
      <c r="M665" s="149"/>
      <c r="N665" s="149"/>
      <c r="O665" s="149"/>
      <c r="P665" s="149"/>
      <c r="Q665" s="149"/>
      <c r="R665" s="149"/>
      <c r="S665" s="149"/>
      <c r="T665" s="149"/>
      <c r="U665" s="149"/>
      <c r="V665" s="149"/>
      <c r="W665" s="149"/>
      <c r="X665" s="149"/>
      <c r="Y665" s="149"/>
      <c r="Z665" s="149"/>
    </row>
    <row r="666" spans="1:26" ht="13.5" customHeight="1">
      <c r="A666" s="149"/>
      <c r="B666" s="149"/>
      <c r="C666" s="149"/>
      <c r="D666" s="221"/>
      <c r="E666" s="222"/>
      <c r="F666" s="222"/>
      <c r="G666" s="149"/>
      <c r="H666" s="149"/>
      <c r="I666" s="149"/>
      <c r="J666" s="149"/>
      <c r="K666" s="149"/>
      <c r="L666" s="149"/>
      <c r="M666" s="149"/>
      <c r="N666" s="149"/>
      <c r="O666" s="149"/>
      <c r="P666" s="149"/>
      <c r="Q666" s="149"/>
      <c r="R666" s="149"/>
      <c r="S666" s="149"/>
      <c r="T666" s="149"/>
      <c r="U666" s="149"/>
      <c r="V666" s="149"/>
      <c r="W666" s="149"/>
      <c r="X666" s="149"/>
      <c r="Y666" s="149"/>
      <c r="Z666" s="149"/>
    </row>
    <row r="667" spans="1:26" ht="13.5" customHeight="1">
      <c r="A667" s="149"/>
      <c r="B667" s="149"/>
      <c r="C667" s="149"/>
      <c r="D667" s="221"/>
      <c r="E667" s="222"/>
      <c r="F667" s="222"/>
      <c r="G667" s="149"/>
      <c r="H667" s="149"/>
      <c r="I667" s="149"/>
      <c r="J667" s="149"/>
      <c r="K667" s="149"/>
      <c r="L667" s="149"/>
      <c r="M667" s="149"/>
      <c r="N667" s="149"/>
      <c r="O667" s="149"/>
      <c r="P667" s="149"/>
      <c r="Q667" s="149"/>
      <c r="R667" s="149"/>
      <c r="S667" s="149"/>
      <c r="T667" s="149"/>
      <c r="U667" s="149"/>
      <c r="V667" s="149"/>
      <c r="W667" s="149"/>
      <c r="X667" s="149"/>
      <c r="Y667" s="149"/>
      <c r="Z667" s="149"/>
    </row>
    <row r="668" spans="1:26" ht="13.5" customHeight="1">
      <c r="A668" s="149"/>
      <c r="B668" s="149"/>
      <c r="C668" s="149"/>
      <c r="D668" s="221"/>
      <c r="E668" s="222"/>
      <c r="F668" s="222"/>
      <c r="G668" s="149"/>
      <c r="H668" s="149"/>
      <c r="I668" s="149"/>
      <c r="J668" s="149"/>
      <c r="K668" s="149"/>
      <c r="L668" s="149"/>
      <c r="M668" s="149"/>
      <c r="N668" s="149"/>
      <c r="O668" s="149"/>
      <c r="P668" s="149"/>
      <c r="Q668" s="149"/>
      <c r="R668" s="149"/>
      <c r="S668" s="149"/>
      <c r="T668" s="149"/>
      <c r="U668" s="149"/>
      <c r="V668" s="149"/>
      <c r="W668" s="149"/>
      <c r="X668" s="149"/>
      <c r="Y668" s="149"/>
      <c r="Z668" s="149"/>
    </row>
    <row r="669" spans="1:26" ht="13.5" customHeight="1">
      <c r="A669" s="149"/>
      <c r="B669" s="149"/>
      <c r="C669" s="149"/>
      <c r="D669" s="221"/>
      <c r="E669" s="222"/>
      <c r="F669" s="222"/>
      <c r="G669" s="149"/>
      <c r="H669" s="149"/>
      <c r="I669" s="149"/>
      <c r="J669" s="149"/>
      <c r="K669" s="149"/>
      <c r="L669" s="149"/>
      <c r="M669" s="149"/>
      <c r="N669" s="149"/>
      <c r="O669" s="149"/>
      <c r="P669" s="149"/>
      <c r="Q669" s="149"/>
      <c r="R669" s="149"/>
      <c r="S669" s="149"/>
      <c r="T669" s="149"/>
      <c r="U669" s="149"/>
      <c r="V669" s="149"/>
      <c r="W669" s="149"/>
      <c r="X669" s="149"/>
      <c r="Y669" s="149"/>
      <c r="Z669" s="149"/>
    </row>
    <row r="670" spans="1:26" ht="13.5" customHeight="1">
      <c r="A670" s="149"/>
      <c r="B670" s="149"/>
      <c r="C670" s="149"/>
      <c r="D670" s="221"/>
      <c r="E670" s="222"/>
      <c r="F670" s="222"/>
      <c r="G670" s="149"/>
      <c r="H670" s="149"/>
      <c r="I670" s="149"/>
      <c r="J670" s="149"/>
      <c r="K670" s="149"/>
      <c r="L670" s="149"/>
      <c r="M670" s="149"/>
      <c r="N670" s="149"/>
      <c r="O670" s="149"/>
      <c r="P670" s="149"/>
      <c r="Q670" s="149"/>
      <c r="R670" s="149"/>
      <c r="S670" s="149"/>
      <c r="T670" s="149"/>
      <c r="U670" s="149"/>
      <c r="V670" s="149"/>
      <c r="W670" s="149"/>
      <c r="X670" s="149"/>
      <c r="Y670" s="149"/>
      <c r="Z670" s="149"/>
    </row>
    <row r="671" spans="1:26" ht="13.5" customHeight="1">
      <c r="A671" s="149"/>
      <c r="B671" s="149"/>
      <c r="C671" s="149"/>
      <c r="D671" s="221"/>
      <c r="E671" s="222"/>
      <c r="F671" s="222"/>
      <c r="G671" s="149"/>
      <c r="H671" s="149"/>
      <c r="I671" s="149"/>
      <c r="J671" s="149"/>
      <c r="K671" s="149"/>
      <c r="L671" s="149"/>
      <c r="M671" s="149"/>
      <c r="N671" s="149"/>
      <c r="O671" s="149"/>
      <c r="P671" s="149"/>
      <c r="Q671" s="149"/>
      <c r="R671" s="149"/>
      <c r="S671" s="149"/>
      <c r="T671" s="149"/>
      <c r="U671" s="149"/>
      <c r="V671" s="149"/>
      <c r="W671" s="149"/>
      <c r="X671" s="149"/>
      <c r="Y671" s="149"/>
      <c r="Z671" s="149"/>
    </row>
    <row r="672" spans="1:26" ht="13.5" customHeight="1">
      <c r="A672" s="149"/>
      <c r="B672" s="149"/>
      <c r="C672" s="149"/>
      <c r="D672" s="221"/>
      <c r="E672" s="222"/>
      <c r="F672" s="222"/>
      <c r="G672" s="149"/>
      <c r="H672" s="149"/>
      <c r="I672" s="149"/>
      <c r="J672" s="149"/>
      <c r="K672" s="149"/>
      <c r="L672" s="149"/>
      <c r="M672" s="149"/>
      <c r="N672" s="149"/>
      <c r="O672" s="149"/>
      <c r="P672" s="149"/>
      <c r="Q672" s="149"/>
      <c r="R672" s="149"/>
      <c r="S672" s="149"/>
      <c r="T672" s="149"/>
      <c r="U672" s="149"/>
      <c r="V672" s="149"/>
      <c r="W672" s="149"/>
      <c r="X672" s="149"/>
      <c r="Y672" s="149"/>
      <c r="Z672" s="149"/>
    </row>
    <row r="673" spans="1:26" ht="13.5" customHeight="1">
      <c r="A673" s="149"/>
      <c r="B673" s="149"/>
      <c r="C673" s="149"/>
      <c r="D673" s="221"/>
      <c r="E673" s="222"/>
      <c r="F673" s="222"/>
      <c r="G673" s="149"/>
      <c r="H673" s="149"/>
      <c r="I673" s="149"/>
      <c r="J673" s="149"/>
      <c r="K673" s="149"/>
      <c r="L673" s="149"/>
      <c r="M673" s="149"/>
      <c r="N673" s="149"/>
      <c r="O673" s="149"/>
      <c r="P673" s="149"/>
      <c r="Q673" s="149"/>
      <c r="R673" s="149"/>
      <c r="S673" s="149"/>
      <c r="T673" s="149"/>
      <c r="U673" s="149"/>
      <c r="V673" s="149"/>
      <c r="W673" s="149"/>
      <c r="X673" s="149"/>
      <c r="Y673" s="149"/>
      <c r="Z673" s="149"/>
    </row>
    <row r="674" spans="1:26" ht="13.5" customHeight="1">
      <c r="A674" s="149"/>
      <c r="B674" s="149"/>
      <c r="C674" s="149"/>
      <c r="D674" s="221"/>
      <c r="E674" s="222"/>
      <c r="F674" s="222"/>
      <c r="G674" s="149"/>
      <c r="H674" s="149"/>
      <c r="I674" s="149"/>
      <c r="J674" s="149"/>
      <c r="K674" s="149"/>
      <c r="L674" s="149"/>
      <c r="M674" s="149"/>
      <c r="N674" s="149"/>
      <c r="O674" s="149"/>
      <c r="P674" s="149"/>
      <c r="Q674" s="149"/>
      <c r="R674" s="149"/>
      <c r="S674" s="149"/>
      <c r="T674" s="149"/>
      <c r="U674" s="149"/>
      <c r="V674" s="149"/>
      <c r="W674" s="149"/>
      <c r="X674" s="149"/>
      <c r="Y674" s="149"/>
      <c r="Z674" s="149"/>
    </row>
    <row r="675" spans="1:26" ht="13.5" customHeight="1">
      <c r="A675" s="149"/>
      <c r="B675" s="149"/>
      <c r="C675" s="149"/>
      <c r="D675" s="221"/>
      <c r="E675" s="222"/>
      <c r="F675" s="222"/>
      <c r="G675" s="149"/>
      <c r="H675" s="149"/>
      <c r="I675" s="149"/>
      <c r="J675" s="149"/>
      <c r="K675" s="149"/>
      <c r="L675" s="149"/>
      <c r="M675" s="149"/>
      <c r="N675" s="149"/>
      <c r="O675" s="149"/>
      <c r="P675" s="149"/>
      <c r="Q675" s="149"/>
      <c r="R675" s="149"/>
      <c r="S675" s="149"/>
      <c r="T675" s="149"/>
      <c r="U675" s="149"/>
      <c r="V675" s="149"/>
      <c r="W675" s="149"/>
      <c r="X675" s="149"/>
      <c r="Y675" s="149"/>
      <c r="Z675" s="149"/>
    </row>
    <row r="676" spans="1:26" ht="13.5" customHeight="1">
      <c r="A676" s="149"/>
      <c r="B676" s="149"/>
      <c r="C676" s="149"/>
      <c r="D676" s="221"/>
      <c r="E676" s="222"/>
      <c r="F676" s="222"/>
      <c r="G676" s="149"/>
      <c r="H676" s="149"/>
      <c r="I676" s="149"/>
      <c r="J676" s="149"/>
      <c r="K676" s="149"/>
      <c r="L676" s="149"/>
      <c r="M676" s="149"/>
      <c r="N676" s="149"/>
      <c r="O676" s="149"/>
      <c r="P676" s="149"/>
      <c r="Q676" s="149"/>
      <c r="R676" s="149"/>
      <c r="S676" s="149"/>
      <c r="T676" s="149"/>
      <c r="U676" s="149"/>
      <c r="V676" s="149"/>
      <c r="W676" s="149"/>
      <c r="X676" s="149"/>
      <c r="Y676" s="149"/>
      <c r="Z676" s="149"/>
    </row>
    <row r="677" spans="1:26" ht="13.5" customHeight="1">
      <c r="A677" s="149"/>
      <c r="B677" s="149"/>
      <c r="C677" s="149"/>
      <c r="D677" s="221"/>
      <c r="E677" s="222"/>
      <c r="F677" s="222"/>
      <c r="G677" s="149"/>
      <c r="H677" s="149"/>
      <c r="I677" s="149"/>
      <c r="J677" s="149"/>
      <c r="K677" s="149"/>
      <c r="L677" s="149"/>
      <c r="M677" s="149"/>
      <c r="N677" s="149"/>
      <c r="O677" s="149"/>
      <c r="P677" s="149"/>
      <c r="Q677" s="149"/>
      <c r="R677" s="149"/>
      <c r="S677" s="149"/>
      <c r="T677" s="149"/>
      <c r="U677" s="149"/>
      <c r="V677" s="149"/>
      <c r="W677" s="149"/>
      <c r="X677" s="149"/>
      <c r="Y677" s="149"/>
      <c r="Z677" s="149"/>
    </row>
    <row r="678" spans="1:26" ht="13.5" customHeight="1">
      <c r="A678" s="149"/>
      <c r="B678" s="149"/>
      <c r="C678" s="149"/>
      <c r="D678" s="221"/>
      <c r="E678" s="222"/>
      <c r="F678" s="222"/>
      <c r="G678" s="149"/>
      <c r="H678" s="149"/>
      <c r="I678" s="149"/>
      <c r="J678" s="149"/>
      <c r="K678" s="149"/>
      <c r="L678" s="149"/>
      <c r="M678" s="149"/>
      <c r="N678" s="149"/>
      <c r="O678" s="149"/>
      <c r="P678" s="149"/>
      <c r="Q678" s="149"/>
      <c r="R678" s="149"/>
      <c r="S678" s="149"/>
      <c r="T678" s="149"/>
      <c r="U678" s="149"/>
      <c r="V678" s="149"/>
      <c r="W678" s="149"/>
      <c r="X678" s="149"/>
      <c r="Y678" s="149"/>
      <c r="Z678" s="149"/>
    </row>
    <row r="679" spans="1:26" ht="13.5" customHeight="1">
      <c r="A679" s="149"/>
      <c r="B679" s="149"/>
      <c r="C679" s="149"/>
      <c r="D679" s="221"/>
      <c r="E679" s="222"/>
      <c r="F679" s="222"/>
      <c r="G679" s="149"/>
      <c r="H679" s="149"/>
      <c r="I679" s="149"/>
      <c r="J679" s="149"/>
      <c r="K679" s="149"/>
      <c r="L679" s="149"/>
      <c r="M679" s="149"/>
      <c r="N679" s="149"/>
      <c r="O679" s="149"/>
      <c r="P679" s="149"/>
      <c r="Q679" s="149"/>
      <c r="R679" s="149"/>
      <c r="S679" s="149"/>
      <c r="T679" s="149"/>
      <c r="U679" s="149"/>
      <c r="V679" s="149"/>
      <c r="W679" s="149"/>
      <c r="X679" s="149"/>
      <c r="Y679" s="149"/>
      <c r="Z679" s="149"/>
    </row>
    <row r="680" spans="1:26" ht="13.5" customHeight="1">
      <c r="A680" s="149"/>
      <c r="B680" s="149"/>
      <c r="C680" s="149"/>
      <c r="D680" s="221"/>
      <c r="E680" s="222"/>
      <c r="F680" s="222"/>
      <c r="G680" s="149"/>
      <c r="H680" s="149"/>
      <c r="I680" s="149"/>
      <c r="J680" s="149"/>
      <c r="K680" s="149"/>
      <c r="L680" s="149"/>
      <c r="M680" s="149"/>
      <c r="N680" s="149"/>
      <c r="O680" s="149"/>
      <c r="P680" s="149"/>
      <c r="Q680" s="149"/>
      <c r="R680" s="149"/>
      <c r="S680" s="149"/>
      <c r="T680" s="149"/>
      <c r="U680" s="149"/>
      <c r="V680" s="149"/>
      <c r="W680" s="149"/>
      <c r="X680" s="149"/>
      <c r="Y680" s="149"/>
      <c r="Z680" s="149"/>
    </row>
    <row r="681" spans="1:26" ht="13.5" customHeight="1">
      <c r="A681" s="149"/>
      <c r="B681" s="149"/>
      <c r="C681" s="149"/>
      <c r="D681" s="221"/>
      <c r="E681" s="222"/>
      <c r="F681" s="222"/>
      <c r="G681" s="149"/>
      <c r="H681" s="149"/>
      <c r="I681" s="149"/>
      <c r="J681" s="149"/>
      <c r="K681" s="149"/>
      <c r="L681" s="149"/>
      <c r="M681" s="149"/>
      <c r="N681" s="149"/>
      <c r="O681" s="149"/>
      <c r="P681" s="149"/>
      <c r="Q681" s="149"/>
      <c r="R681" s="149"/>
      <c r="S681" s="149"/>
      <c r="T681" s="149"/>
      <c r="U681" s="149"/>
      <c r="V681" s="149"/>
      <c r="W681" s="149"/>
      <c r="X681" s="149"/>
      <c r="Y681" s="149"/>
      <c r="Z681" s="149"/>
    </row>
    <row r="682" spans="1:26" ht="13.5" customHeight="1">
      <c r="A682" s="149"/>
      <c r="B682" s="149"/>
      <c r="C682" s="149"/>
      <c r="D682" s="221"/>
      <c r="E682" s="222"/>
      <c r="F682" s="222"/>
      <c r="G682" s="149"/>
      <c r="H682" s="149"/>
      <c r="I682" s="149"/>
      <c r="J682" s="149"/>
      <c r="K682" s="149"/>
      <c r="L682" s="149"/>
      <c r="M682" s="149"/>
      <c r="N682" s="149"/>
      <c r="O682" s="149"/>
      <c r="P682" s="149"/>
      <c r="Q682" s="149"/>
      <c r="R682" s="149"/>
      <c r="S682" s="149"/>
      <c r="T682" s="149"/>
      <c r="U682" s="149"/>
      <c r="V682" s="149"/>
      <c r="W682" s="149"/>
      <c r="X682" s="149"/>
      <c r="Y682" s="149"/>
      <c r="Z682" s="149"/>
    </row>
    <row r="683" spans="1:26" ht="13.5" customHeight="1">
      <c r="A683" s="149"/>
      <c r="B683" s="149"/>
      <c r="C683" s="149"/>
      <c r="D683" s="221"/>
      <c r="E683" s="222"/>
      <c r="F683" s="222"/>
      <c r="G683" s="149"/>
      <c r="H683" s="149"/>
      <c r="I683" s="149"/>
      <c r="J683" s="149"/>
      <c r="K683" s="149"/>
      <c r="L683" s="149"/>
      <c r="M683" s="149"/>
      <c r="N683" s="149"/>
      <c r="O683" s="149"/>
      <c r="P683" s="149"/>
      <c r="Q683" s="149"/>
      <c r="R683" s="149"/>
      <c r="S683" s="149"/>
      <c r="T683" s="149"/>
      <c r="U683" s="149"/>
      <c r="V683" s="149"/>
      <c r="W683" s="149"/>
      <c r="X683" s="149"/>
      <c r="Y683" s="149"/>
      <c r="Z683" s="149"/>
    </row>
    <row r="684" spans="1:26" ht="13.5" customHeight="1">
      <c r="A684" s="149"/>
      <c r="B684" s="149"/>
      <c r="C684" s="149"/>
      <c r="D684" s="221"/>
      <c r="E684" s="222"/>
      <c r="F684" s="222"/>
      <c r="G684" s="149"/>
      <c r="H684" s="149"/>
      <c r="I684" s="149"/>
      <c r="J684" s="149"/>
      <c r="K684" s="149"/>
      <c r="L684" s="149"/>
      <c r="M684" s="149"/>
      <c r="N684" s="149"/>
      <c r="O684" s="149"/>
      <c r="P684" s="149"/>
      <c r="Q684" s="149"/>
      <c r="R684" s="149"/>
      <c r="S684" s="149"/>
      <c r="T684" s="149"/>
      <c r="U684" s="149"/>
      <c r="V684" s="149"/>
      <c r="W684" s="149"/>
      <c r="X684" s="149"/>
      <c r="Y684" s="149"/>
      <c r="Z684" s="149"/>
    </row>
    <row r="685" spans="1:26" ht="13.5" customHeight="1">
      <c r="A685" s="149"/>
      <c r="B685" s="149"/>
      <c r="C685" s="149"/>
      <c r="D685" s="221"/>
      <c r="E685" s="222"/>
      <c r="F685" s="222"/>
      <c r="G685" s="149"/>
      <c r="H685" s="149"/>
      <c r="I685" s="149"/>
      <c r="J685" s="149"/>
      <c r="K685" s="149"/>
      <c r="L685" s="149"/>
      <c r="M685" s="149"/>
      <c r="N685" s="149"/>
      <c r="O685" s="149"/>
      <c r="P685" s="149"/>
      <c r="Q685" s="149"/>
      <c r="R685" s="149"/>
      <c r="S685" s="149"/>
      <c r="T685" s="149"/>
      <c r="U685" s="149"/>
      <c r="V685" s="149"/>
      <c r="W685" s="149"/>
      <c r="X685" s="149"/>
      <c r="Y685" s="149"/>
      <c r="Z685" s="149"/>
    </row>
    <row r="686" spans="1:26" ht="13.5" customHeight="1">
      <c r="A686" s="149"/>
      <c r="B686" s="149"/>
      <c r="C686" s="149"/>
      <c r="D686" s="221"/>
      <c r="E686" s="222"/>
      <c r="F686" s="222"/>
      <c r="G686" s="149"/>
      <c r="H686" s="149"/>
      <c r="I686" s="149"/>
      <c r="J686" s="149"/>
      <c r="K686" s="149"/>
      <c r="L686" s="149"/>
      <c r="M686" s="149"/>
      <c r="N686" s="149"/>
      <c r="O686" s="149"/>
      <c r="P686" s="149"/>
      <c r="Q686" s="149"/>
      <c r="R686" s="149"/>
      <c r="S686" s="149"/>
      <c r="T686" s="149"/>
      <c r="U686" s="149"/>
      <c r="V686" s="149"/>
      <c r="W686" s="149"/>
      <c r="X686" s="149"/>
      <c r="Y686" s="149"/>
      <c r="Z686" s="149"/>
    </row>
    <row r="687" spans="1:26" ht="13.5" customHeight="1">
      <c r="A687" s="149"/>
      <c r="B687" s="149"/>
      <c r="C687" s="149"/>
      <c r="D687" s="221"/>
      <c r="E687" s="222"/>
      <c r="F687" s="222"/>
      <c r="G687" s="149"/>
      <c r="H687" s="149"/>
      <c r="I687" s="149"/>
      <c r="J687" s="149"/>
      <c r="K687" s="149"/>
      <c r="L687" s="149"/>
      <c r="M687" s="149"/>
      <c r="N687" s="149"/>
      <c r="O687" s="149"/>
      <c r="P687" s="149"/>
      <c r="Q687" s="149"/>
      <c r="R687" s="149"/>
      <c r="S687" s="149"/>
      <c r="T687" s="149"/>
      <c r="U687" s="149"/>
      <c r="V687" s="149"/>
      <c r="W687" s="149"/>
      <c r="X687" s="149"/>
      <c r="Y687" s="149"/>
      <c r="Z687" s="149"/>
    </row>
    <row r="688" spans="1:26" ht="13.5" customHeight="1">
      <c r="A688" s="149"/>
      <c r="B688" s="149"/>
      <c r="C688" s="149"/>
      <c r="D688" s="221"/>
      <c r="E688" s="222"/>
      <c r="F688" s="222"/>
      <c r="G688" s="149"/>
      <c r="H688" s="149"/>
      <c r="I688" s="149"/>
      <c r="J688" s="149"/>
      <c r="K688" s="149"/>
      <c r="L688" s="149"/>
      <c r="M688" s="149"/>
      <c r="N688" s="149"/>
      <c r="O688" s="149"/>
      <c r="P688" s="149"/>
      <c r="Q688" s="149"/>
      <c r="R688" s="149"/>
      <c r="S688" s="149"/>
      <c r="T688" s="149"/>
      <c r="U688" s="149"/>
      <c r="V688" s="149"/>
      <c r="W688" s="149"/>
      <c r="X688" s="149"/>
      <c r="Y688" s="149"/>
      <c r="Z688" s="149"/>
    </row>
    <row r="689" spans="1:26" ht="13.5" customHeight="1">
      <c r="A689" s="149"/>
      <c r="B689" s="149"/>
      <c r="C689" s="149"/>
      <c r="D689" s="221"/>
      <c r="E689" s="222"/>
      <c r="F689" s="222"/>
      <c r="G689" s="149"/>
      <c r="H689" s="149"/>
      <c r="I689" s="149"/>
      <c r="J689" s="149"/>
      <c r="K689" s="149"/>
      <c r="L689" s="149"/>
      <c r="M689" s="149"/>
      <c r="N689" s="149"/>
      <c r="O689" s="149"/>
      <c r="P689" s="149"/>
      <c r="Q689" s="149"/>
      <c r="R689" s="149"/>
      <c r="S689" s="149"/>
      <c r="T689" s="149"/>
      <c r="U689" s="149"/>
      <c r="V689" s="149"/>
      <c r="W689" s="149"/>
      <c r="X689" s="149"/>
      <c r="Y689" s="149"/>
      <c r="Z689" s="149"/>
    </row>
    <row r="690" spans="1:26" ht="13.5" customHeight="1">
      <c r="A690" s="149"/>
      <c r="B690" s="149"/>
      <c r="C690" s="149"/>
      <c r="D690" s="221"/>
      <c r="E690" s="222"/>
      <c r="F690" s="222"/>
      <c r="G690" s="149"/>
      <c r="H690" s="149"/>
      <c r="I690" s="149"/>
      <c r="J690" s="149"/>
      <c r="K690" s="149"/>
      <c r="L690" s="149"/>
      <c r="M690" s="149"/>
      <c r="N690" s="149"/>
      <c r="O690" s="149"/>
      <c r="P690" s="149"/>
      <c r="Q690" s="149"/>
      <c r="R690" s="149"/>
      <c r="S690" s="149"/>
      <c r="T690" s="149"/>
      <c r="U690" s="149"/>
      <c r="V690" s="149"/>
      <c r="W690" s="149"/>
      <c r="X690" s="149"/>
      <c r="Y690" s="149"/>
      <c r="Z690" s="149"/>
    </row>
    <row r="691" spans="1:26" ht="13.5" customHeight="1">
      <c r="A691" s="149"/>
      <c r="B691" s="149"/>
      <c r="C691" s="149"/>
      <c r="D691" s="221"/>
      <c r="E691" s="222"/>
      <c r="F691" s="222"/>
      <c r="G691" s="149"/>
      <c r="H691" s="149"/>
      <c r="I691" s="149"/>
      <c r="J691" s="149"/>
      <c r="K691" s="149"/>
      <c r="L691" s="149"/>
      <c r="M691" s="149"/>
      <c r="N691" s="149"/>
      <c r="O691" s="149"/>
      <c r="P691" s="149"/>
      <c r="Q691" s="149"/>
      <c r="R691" s="149"/>
      <c r="S691" s="149"/>
      <c r="T691" s="149"/>
      <c r="U691" s="149"/>
      <c r="V691" s="149"/>
      <c r="W691" s="149"/>
      <c r="X691" s="149"/>
      <c r="Y691" s="149"/>
      <c r="Z691" s="149"/>
    </row>
    <row r="692" spans="1:26" ht="13.5" customHeight="1">
      <c r="A692" s="149"/>
      <c r="B692" s="149"/>
      <c r="C692" s="149"/>
      <c r="D692" s="221"/>
      <c r="E692" s="222"/>
      <c r="F692" s="222"/>
      <c r="G692" s="149"/>
      <c r="H692" s="149"/>
      <c r="I692" s="149"/>
      <c r="J692" s="149"/>
      <c r="K692" s="149"/>
      <c r="L692" s="149"/>
      <c r="M692" s="149"/>
      <c r="N692" s="149"/>
      <c r="O692" s="149"/>
      <c r="P692" s="149"/>
      <c r="Q692" s="149"/>
      <c r="R692" s="149"/>
      <c r="S692" s="149"/>
      <c r="T692" s="149"/>
      <c r="U692" s="149"/>
      <c r="V692" s="149"/>
      <c r="W692" s="149"/>
      <c r="X692" s="149"/>
      <c r="Y692" s="149"/>
      <c r="Z692" s="149"/>
    </row>
    <row r="693" spans="1:26" ht="13.5" customHeight="1">
      <c r="A693" s="149"/>
      <c r="B693" s="149"/>
      <c r="C693" s="149"/>
      <c r="D693" s="221"/>
      <c r="E693" s="222"/>
      <c r="F693" s="222"/>
      <c r="G693" s="149"/>
      <c r="H693" s="149"/>
      <c r="I693" s="149"/>
      <c r="J693" s="149"/>
      <c r="K693" s="149"/>
      <c r="L693" s="149"/>
      <c r="M693" s="149"/>
      <c r="N693" s="149"/>
      <c r="O693" s="149"/>
      <c r="P693" s="149"/>
      <c r="Q693" s="149"/>
      <c r="R693" s="149"/>
      <c r="S693" s="149"/>
      <c r="T693" s="149"/>
      <c r="U693" s="149"/>
      <c r="V693" s="149"/>
      <c r="W693" s="149"/>
      <c r="X693" s="149"/>
      <c r="Y693" s="149"/>
      <c r="Z693" s="149"/>
    </row>
    <row r="694" spans="1:26" ht="13.5" customHeight="1">
      <c r="A694" s="149"/>
      <c r="B694" s="149"/>
      <c r="C694" s="149"/>
      <c r="D694" s="221"/>
      <c r="E694" s="222"/>
      <c r="F694" s="222"/>
      <c r="G694" s="149"/>
      <c r="H694" s="149"/>
      <c r="I694" s="149"/>
      <c r="J694" s="149"/>
      <c r="K694" s="149"/>
      <c r="L694" s="149"/>
      <c r="M694" s="149"/>
      <c r="N694" s="149"/>
      <c r="O694" s="149"/>
      <c r="P694" s="149"/>
      <c r="Q694" s="149"/>
      <c r="R694" s="149"/>
      <c r="S694" s="149"/>
      <c r="T694" s="149"/>
      <c r="U694" s="149"/>
      <c r="V694" s="149"/>
      <c r="W694" s="149"/>
      <c r="X694" s="149"/>
      <c r="Y694" s="149"/>
      <c r="Z694" s="149"/>
    </row>
    <row r="695" spans="1:26" ht="13.5" customHeight="1">
      <c r="A695" s="149"/>
      <c r="B695" s="149"/>
      <c r="C695" s="149"/>
      <c r="D695" s="221"/>
      <c r="E695" s="222"/>
      <c r="F695" s="222"/>
      <c r="G695" s="149"/>
      <c r="H695" s="149"/>
      <c r="I695" s="149"/>
      <c r="J695" s="149"/>
      <c r="K695" s="149"/>
      <c r="L695" s="149"/>
      <c r="M695" s="149"/>
      <c r="N695" s="149"/>
      <c r="O695" s="149"/>
      <c r="P695" s="149"/>
      <c r="Q695" s="149"/>
      <c r="R695" s="149"/>
      <c r="S695" s="149"/>
      <c r="T695" s="149"/>
      <c r="U695" s="149"/>
      <c r="V695" s="149"/>
      <c r="W695" s="149"/>
      <c r="X695" s="149"/>
      <c r="Y695" s="149"/>
      <c r="Z695" s="149"/>
    </row>
    <row r="696" spans="1:26" ht="13.5" customHeight="1">
      <c r="A696" s="149"/>
      <c r="B696" s="149"/>
      <c r="C696" s="149"/>
      <c r="D696" s="221"/>
      <c r="E696" s="222"/>
      <c r="F696" s="222"/>
      <c r="G696" s="149"/>
      <c r="H696" s="149"/>
      <c r="I696" s="149"/>
      <c r="J696" s="149"/>
      <c r="K696" s="149"/>
      <c r="L696" s="149"/>
      <c r="M696" s="149"/>
      <c r="N696" s="149"/>
      <c r="O696" s="149"/>
      <c r="P696" s="149"/>
      <c r="Q696" s="149"/>
      <c r="R696" s="149"/>
      <c r="S696" s="149"/>
      <c r="T696" s="149"/>
      <c r="U696" s="149"/>
      <c r="V696" s="149"/>
      <c r="W696" s="149"/>
      <c r="X696" s="149"/>
      <c r="Y696" s="149"/>
      <c r="Z696" s="149"/>
    </row>
    <row r="697" spans="1:26" ht="13.5" customHeight="1">
      <c r="A697" s="149"/>
      <c r="B697" s="149"/>
      <c r="C697" s="149"/>
      <c r="D697" s="221"/>
      <c r="E697" s="222"/>
      <c r="F697" s="222"/>
      <c r="G697" s="149"/>
      <c r="H697" s="149"/>
      <c r="I697" s="149"/>
      <c r="J697" s="149"/>
      <c r="K697" s="149"/>
      <c r="L697" s="149"/>
      <c r="M697" s="149"/>
      <c r="N697" s="149"/>
      <c r="O697" s="149"/>
      <c r="P697" s="149"/>
      <c r="Q697" s="149"/>
      <c r="R697" s="149"/>
      <c r="S697" s="149"/>
      <c r="T697" s="149"/>
      <c r="U697" s="149"/>
      <c r="V697" s="149"/>
      <c r="W697" s="149"/>
      <c r="X697" s="149"/>
      <c r="Y697" s="149"/>
      <c r="Z697" s="149"/>
    </row>
    <row r="698" spans="1:26" ht="13.5" customHeight="1">
      <c r="A698" s="149"/>
      <c r="B698" s="149"/>
      <c r="C698" s="149"/>
      <c r="D698" s="221"/>
      <c r="E698" s="222"/>
      <c r="F698" s="222"/>
      <c r="G698" s="149"/>
      <c r="H698" s="149"/>
      <c r="I698" s="149"/>
      <c r="J698" s="149"/>
      <c r="K698" s="149"/>
      <c r="L698" s="149"/>
      <c r="M698" s="149"/>
      <c r="N698" s="149"/>
      <c r="O698" s="149"/>
      <c r="P698" s="149"/>
      <c r="Q698" s="149"/>
      <c r="R698" s="149"/>
      <c r="S698" s="149"/>
      <c r="T698" s="149"/>
      <c r="U698" s="149"/>
      <c r="V698" s="149"/>
      <c r="W698" s="149"/>
      <c r="X698" s="149"/>
      <c r="Y698" s="149"/>
      <c r="Z698" s="149"/>
    </row>
    <row r="699" spans="1:26" ht="13.5" customHeight="1">
      <c r="A699" s="149"/>
      <c r="B699" s="149"/>
      <c r="C699" s="149"/>
      <c r="D699" s="221"/>
      <c r="E699" s="222"/>
      <c r="F699" s="222"/>
      <c r="G699" s="149"/>
      <c r="H699" s="149"/>
      <c r="I699" s="149"/>
      <c r="J699" s="149"/>
      <c r="K699" s="149"/>
      <c r="L699" s="149"/>
      <c r="M699" s="149"/>
      <c r="N699" s="149"/>
      <c r="O699" s="149"/>
      <c r="P699" s="149"/>
      <c r="Q699" s="149"/>
      <c r="R699" s="149"/>
      <c r="S699" s="149"/>
      <c r="T699" s="149"/>
      <c r="U699" s="149"/>
      <c r="V699" s="149"/>
      <c r="W699" s="149"/>
      <c r="X699" s="149"/>
      <c r="Y699" s="149"/>
      <c r="Z699" s="149"/>
    </row>
    <row r="700" spans="1:26" ht="13.5" customHeight="1">
      <c r="A700" s="149"/>
      <c r="B700" s="149"/>
      <c r="C700" s="149"/>
      <c r="D700" s="221"/>
      <c r="E700" s="222"/>
      <c r="F700" s="222"/>
      <c r="G700" s="149"/>
      <c r="H700" s="149"/>
      <c r="I700" s="149"/>
      <c r="J700" s="149"/>
      <c r="K700" s="149"/>
      <c r="L700" s="149"/>
      <c r="M700" s="149"/>
      <c r="N700" s="149"/>
      <c r="O700" s="149"/>
      <c r="P700" s="149"/>
      <c r="Q700" s="149"/>
      <c r="R700" s="149"/>
      <c r="S700" s="149"/>
      <c r="T700" s="149"/>
      <c r="U700" s="149"/>
      <c r="V700" s="149"/>
      <c r="W700" s="149"/>
      <c r="X700" s="149"/>
      <c r="Y700" s="149"/>
      <c r="Z700" s="149"/>
    </row>
    <row r="701" spans="1:26" ht="13.5" customHeight="1">
      <c r="A701" s="149"/>
      <c r="B701" s="149"/>
      <c r="C701" s="149"/>
      <c r="D701" s="221"/>
      <c r="E701" s="222"/>
      <c r="F701" s="222"/>
      <c r="G701" s="149"/>
      <c r="H701" s="149"/>
      <c r="I701" s="149"/>
      <c r="J701" s="149"/>
      <c r="K701" s="149"/>
      <c r="L701" s="149"/>
      <c r="M701" s="149"/>
      <c r="N701" s="149"/>
      <c r="O701" s="149"/>
      <c r="P701" s="149"/>
      <c r="Q701" s="149"/>
      <c r="R701" s="149"/>
      <c r="S701" s="149"/>
      <c r="T701" s="149"/>
      <c r="U701" s="149"/>
      <c r="V701" s="149"/>
      <c r="W701" s="149"/>
      <c r="X701" s="149"/>
      <c r="Y701" s="149"/>
      <c r="Z701" s="149"/>
    </row>
    <row r="702" spans="1:26" ht="13.5" customHeight="1">
      <c r="A702" s="149"/>
      <c r="B702" s="149"/>
      <c r="C702" s="149"/>
      <c r="D702" s="221"/>
      <c r="E702" s="222"/>
      <c r="F702" s="222"/>
      <c r="G702" s="149"/>
      <c r="H702" s="149"/>
      <c r="I702" s="149"/>
      <c r="J702" s="149"/>
      <c r="K702" s="149"/>
      <c r="L702" s="149"/>
      <c r="M702" s="149"/>
      <c r="N702" s="149"/>
      <c r="O702" s="149"/>
      <c r="P702" s="149"/>
      <c r="Q702" s="149"/>
      <c r="R702" s="149"/>
      <c r="S702" s="149"/>
      <c r="T702" s="149"/>
      <c r="U702" s="149"/>
      <c r="V702" s="149"/>
      <c r="W702" s="149"/>
      <c r="X702" s="149"/>
      <c r="Y702" s="149"/>
      <c r="Z702" s="149"/>
    </row>
    <row r="703" spans="1:26" ht="13.5" customHeight="1">
      <c r="A703" s="149"/>
      <c r="B703" s="149"/>
      <c r="C703" s="149"/>
      <c r="D703" s="221"/>
      <c r="E703" s="222"/>
      <c r="F703" s="222"/>
      <c r="G703" s="149"/>
      <c r="H703" s="149"/>
      <c r="I703" s="149"/>
      <c r="J703" s="149"/>
      <c r="K703" s="149"/>
      <c r="L703" s="149"/>
      <c r="M703" s="149"/>
      <c r="N703" s="149"/>
      <c r="O703" s="149"/>
      <c r="P703" s="149"/>
      <c r="Q703" s="149"/>
      <c r="R703" s="149"/>
      <c r="S703" s="149"/>
      <c r="T703" s="149"/>
      <c r="U703" s="149"/>
      <c r="V703" s="149"/>
      <c r="W703" s="149"/>
      <c r="X703" s="149"/>
      <c r="Y703" s="149"/>
      <c r="Z703" s="149"/>
    </row>
    <row r="704" spans="1:26" ht="13.5" customHeight="1">
      <c r="A704" s="149"/>
      <c r="B704" s="149"/>
      <c r="C704" s="149"/>
      <c r="D704" s="221"/>
      <c r="E704" s="222"/>
      <c r="F704" s="222"/>
      <c r="G704" s="149"/>
      <c r="H704" s="149"/>
      <c r="I704" s="149"/>
      <c r="J704" s="149"/>
      <c r="K704" s="149"/>
      <c r="L704" s="149"/>
      <c r="M704" s="149"/>
      <c r="N704" s="149"/>
      <c r="O704" s="149"/>
      <c r="P704" s="149"/>
      <c r="Q704" s="149"/>
      <c r="R704" s="149"/>
      <c r="S704" s="149"/>
      <c r="T704" s="149"/>
      <c r="U704" s="149"/>
      <c r="V704" s="149"/>
      <c r="W704" s="149"/>
      <c r="X704" s="149"/>
      <c r="Y704" s="149"/>
      <c r="Z704" s="149"/>
    </row>
    <row r="705" spans="1:26" ht="13.5" customHeight="1">
      <c r="A705" s="149"/>
      <c r="B705" s="149"/>
      <c r="C705" s="149"/>
      <c r="D705" s="221"/>
      <c r="E705" s="222"/>
      <c r="F705" s="222"/>
      <c r="G705" s="149"/>
      <c r="H705" s="149"/>
      <c r="I705" s="149"/>
      <c r="J705" s="149"/>
      <c r="K705" s="149"/>
      <c r="L705" s="149"/>
      <c r="M705" s="149"/>
      <c r="N705" s="149"/>
      <c r="O705" s="149"/>
      <c r="P705" s="149"/>
      <c r="Q705" s="149"/>
      <c r="R705" s="149"/>
      <c r="S705" s="149"/>
      <c r="T705" s="149"/>
      <c r="U705" s="149"/>
      <c r="V705" s="149"/>
      <c r="W705" s="149"/>
      <c r="X705" s="149"/>
      <c r="Y705" s="149"/>
      <c r="Z705" s="149"/>
    </row>
    <row r="706" spans="1:26" ht="13.5" customHeight="1">
      <c r="A706" s="149"/>
      <c r="B706" s="149"/>
      <c r="C706" s="149"/>
      <c r="D706" s="221"/>
      <c r="E706" s="222"/>
      <c r="F706" s="222"/>
      <c r="G706" s="149"/>
      <c r="H706" s="149"/>
      <c r="I706" s="149"/>
      <c r="J706" s="149"/>
      <c r="K706" s="149"/>
      <c r="L706" s="149"/>
      <c r="M706" s="149"/>
      <c r="N706" s="149"/>
      <c r="O706" s="149"/>
      <c r="P706" s="149"/>
      <c r="Q706" s="149"/>
      <c r="R706" s="149"/>
      <c r="S706" s="149"/>
      <c r="T706" s="149"/>
      <c r="U706" s="149"/>
      <c r="V706" s="149"/>
      <c r="W706" s="149"/>
      <c r="X706" s="149"/>
      <c r="Y706" s="149"/>
      <c r="Z706" s="149"/>
    </row>
    <row r="707" spans="1:26" ht="13.5" customHeight="1">
      <c r="A707" s="149"/>
      <c r="B707" s="149"/>
      <c r="C707" s="149"/>
      <c r="D707" s="221"/>
      <c r="E707" s="222"/>
      <c r="F707" s="222"/>
      <c r="G707" s="149"/>
      <c r="H707" s="149"/>
      <c r="I707" s="149"/>
      <c r="J707" s="149"/>
      <c r="K707" s="149"/>
      <c r="L707" s="149"/>
      <c r="M707" s="149"/>
      <c r="N707" s="149"/>
      <c r="O707" s="149"/>
      <c r="P707" s="149"/>
      <c r="Q707" s="149"/>
      <c r="R707" s="149"/>
      <c r="S707" s="149"/>
      <c r="T707" s="149"/>
      <c r="U707" s="149"/>
      <c r="V707" s="149"/>
      <c r="W707" s="149"/>
      <c r="X707" s="149"/>
      <c r="Y707" s="149"/>
      <c r="Z707" s="149"/>
    </row>
    <row r="708" spans="1:26" ht="13.5" customHeight="1">
      <c r="A708" s="149"/>
      <c r="B708" s="149"/>
      <c r="C708" s="149"/>
      <c r="D708" s="221"/>
      <c r="E708" s="222"/>
      <c r="F708" s="222"/>
      <c r="G708" s="149"/>
      <c r="H708" s="149"/>
      <c r="I708" s="149"/>
      <c r="J708" s="149"/>
      <c r="K708" s="149"/>
      <c r="L708" s="149"/>
      <c r="M708" s="149"/>
      <c r="N708" s="149"/>
      <c r="O708" s="149"/>
      <c r="P708" s="149"/>
      <c r="Q708" s="149"/>
      <c r="R708" s="149"/>
      <c r="S708" s="149"/>
      <c r="T708" s="149"/>
      <c r="U708" s="149"/>
      <c r="V708" s="149"/>
      <c r="W708" s="149"/>
      <c r="X708" s="149"/>
      <c r="Y708" s="149"/>
      <c r="Z708" s="149"/>
    </row>
    <row r="709" spans="1:26" ht="13.5" customHeight="1">
      <c r="A709" s="149"/>
      <c r="B709" s="149"/>
      <c r="C709" s="149"/>
      <c r="D709" s="221"/>
      <c r="E709" s="222"/>
      <c r="F709" s="222"/>
      <c r="G709" s="149"/>
      <c r="H709" s="149"/>
      <c r="I709" s="149"/>
      <c r="J709" s="149"/>
      <c r="K709" s="149"/>
      <c r="L709" s="149"/>
      <c r="M709" s="149"/>
      <c r="N709" s="149"/>
      <c r="O709" s="149"/>
      <c r="P709" s="149"/>
      <c r="Q709" s="149"/>
      <c r="R709" s="149"/>
      <c r="S709" s="149"/>
      <c r="T709" s="149"/>
      <c r="U709" s="149"/>
      <c r="V709" s="149"/>
      <c r="W709" s="149"/>
      <c r="X709" s="149"/>
      <c r="Y709" s="149"/>
      <c r="Z709" s="149"/>
    </row>
    <row r="710" spans="1:26" ht="13.5" customHeight="1">
      <c r="A710" s="149"/>
      <c r="B710" s="149"/>
      <c r="C710" s="149"/>
      <c r="D710" s="221"/>
      <c r="E710" s="222"/>
      <c r="F710" s="222"/>
      <c r="G710" s="149"/>
      <c r="H710" s="149"/>
      <c r="I710" s="149"/>
      <c r="J710" s="149"/>
      <c r="K710" s="149"/>
      <c r="L710" s="149"/>
      <c r="M710" s="149"/>
      <c r="N710" s="149"/>
      <c r="O710" s="149"/>
      <c r="P710" s="149"/>
      <c r="Q710" s="149"/>
      <c r="R710" s="149"/>
      <c r="S710" s="149"/>
      <c r="T710" s="149"/>
      <c r="U710" s="149"/>
      <c r="V710" s="149"/>
      <c r="W710" s="149"/>
      <c r="X710" s="149"/>
      <c r="Y710" s="149"/>
      <c r="Z710" s="149"/>
    </row>
    <row r="711" spans="1:26" ht="13.5" customHeight="1">
      <c r="A711" s="149"/>
      <c r="B711" s="149"/>
      <c r="C711" s="149"/>
      <c r="D711" s="221"/>
      <c r="E711" s="222"/>
      <c r="F711" s="222"/>
      <c r="G711" s="149"/>
      <c r="H711" s="149"/>
      <c r="I711" s="149"/>
      <c r="J711" s="149"/>
      <c r="K711" s="149"/>
      <c r="L711" s="149"/>
      <c r="M711" s="149"/>
      <c r="N711" s="149"/>
      <c r="O711" s="149"/>
      <c r="P711" s="149"/>
      <c r="Q711" s="149"/>
      <c r="R711" s="149"/>
      <c r="S711" s="149"/>
      <c r="T711" s="149"/>
      <c r="U711" s="149"/>
      <c r="V711" s="149"/>
      <c r="W711" s="149"/>
      <c r="X711" s="149"/>
      <c r="Y711" s="149"/>
      <c r="Z711" s="149"/>
    </row>
    <row r="712" spans="1:26" ht="13.5" customHeight="1">
      <c r="A712" s="149"/>
      <c r="B712" s="149"/>
      <c r="C712" s="149"/>
      <c r="D712" s="221"/>
      <c r="E712" s="222"/>
      <c r="F712" s="222"/>
      <c r="G712" s="149"/>
      <c r="H712" s="149"/>
      <c r="I712" s="149"/>
      <c r="J712" s="149"/>
      <c r="K712" s="149"/>
      <c r="L712" s="149"/>
      <c r="M712" s="149"/>
      <c r="N712" s="149"/>
      <c r="O712" s="149"/>
      <c r="P712" s="149"/>
      <c r="Q712" s="149"/>
      <c r="R712" s="149"/>
      <c r="S712" s="149"/>
      <c r="T712" s="149"/>
      <c r="U712" s="149"/>
      <c r="V712" s="149"/>
      <c r="W712" s="149"/>
      <c r="X712" s="149"/>
      <c r="Y712" s="149"/>
      <c r="Z712" s="149"/>
    </row>
    <row r="713" spans="1:26" ht="13.5" customHeight="1">
      <c r="A713" s="149"/>
      <c r="B713" s="149"/>
      <c r="C713" s="149"/>
      <c r="D713" s="221"/>
      <c r="E713" s="222"/>
      <c r="F713" s="222"/>
      <c r="G713" s="149"/>
      <c r="H713" s="149"/>
      <c r="I713" s="149"/>
      <c r="J713" s="149"/>
      <c r="K713" s="149"/>
      <c r="L713" s="149"/>
      <c r="M713" s="149"/>
      <c r="N713" s="149"/>
      <c r="O713" s="149"/>
      <c r="P713" s="149"/>
      <c r="Q713" s="149"/>
      <c r="R713" s="149"/>
      <c r="S713" s="149"/>
      <c r="T713" s="149"/>
      <c r="U713" s="149"/>
      <c r="V713" s="149"/>
      <c r="W713" s="149"/>
      <c r="X713" s="149"/>
      <c r="Y713" s="149"/>
      <c r="Z713" s="149"/>
    </row>
    <row r="714" spans="1:26" ht="13.5" customHeight="1">
      <c r="A714" s="149"/>
      <c r="B714" s="149"/>
      <c r="C714" s="149"/>
      <c r="D714" s="221"/>
      <c r="E714" s="222"/>
      <c r="F714" s="222"/>
      <c r="G714" s="149"/>
      <c r="H714" s="149"/>
      <c r="I714" s="149"/>
      <c r="J714" s="149"/>
      <c r="K714" s="149"/>
      <c r="L714" s="149"/>
      <c r="M714" s="149"/>
      <c r="N714" s="149"/>
      <c r="O714" s="149"/>
      <c r="P714" s="149"/>
      <c r="Q714" s="149"/>
      <c r="R714" s="149"/>
      <c r="S714" s="149"/>
      <c r="T714" s="149"/>
      <c r="U714" s="149"/>
      <c r="V714" s="149"/>
      <c r="W714" s="149"/>
      <c r="X714" s="149"/>
      <c r="Y714" s="149"/>
      <c r="Z714" s="149"/>
    </row>
    <row r="715" spans="1:26" ht="13.5" customHeight="1">
      <c r="A715" s="149"/>
      <c r="B715" s="149"/>
      <c r="C715" s="149"/>
      <c r="D715" s="221"/>
      <c r="E715" s="222"/>
      <c r="F715" s="222"/>
      <c r="G715" s="149"/>
      <c r="H715" s="149"/>
      <c r="I715" s="149"/>
      <c r="J715" s="149"/>
      <c r="K715" s="149"/>
      <c r="L715" s="149"/>
      <c r="M715" s="149"/>
      <c r="N715" s="149"/>
      <c r="O715" s="149"/>
      <c r="P715" s="149"/>
      <c r="Q715" s="149"/>
      <c r="R715" s="149"/>
      <c r="S715" s="149"/>
      <c r="T715" s="149"/>
      <c r="U715" s="149"/>
      <c r="V715" s="149"/>
      <c r="W715" s="149"/>
      <c r="X715" s="149"/>
      <c r="Y715" s="149"/>
      <c r="Z715" s="149"/>
    </row>
    <row r="716" spans="1:26" ht="13.5" customHeight="1">
      <c r="A716" s="149"/>
      <c r="B716" s="149"/>
      <c r="C716" s="149"/>
      <c r="D716" s="221"/>
      <c r="E716" s="222"/>
      <c r="F716" s="222"/>
      <c r="G716" s="149"/>
      <c r="H716" s="149"/>
      <c r="I716" s="149"/>
      <c r="J716" s="149"/>
      <c r="K716" s="149"/>
      <c r="L716" s="149"/>
      <c r="M716" s="149"/>
      <c r="N716" s="149"/>
      <c r="O716" s="149"/>
      <c r="P716" s="149"/>
      <c r="Q716" s="149"/>
      <c r="R716" s="149"/>
      <c r="S716" s="149"/>
      <c r="T716" s="149"/>
      <c r="U716" s="149"/>
      <c r="V716" s="149"/>
      <c r="W716" s="149"/>
      <c r="X716" s="149"/>
      <c r="Y716" s="149"/>
      <c r="Z716" s="149"/>
    </row>
    <row r="717" spans="1:26" ht="13.5" customHeight="1">
      <c r="A717" s="149"/>
      <c r="B717" s="149"/>
      <c r="C717" s="149"/>
      <c r="D717" s="221"/>
      <c r="E717" s="222"/>
      <c r="F717" s="222"/>
      <c r="G717" s="149"/>
      <c r="H717" s="149"/>
      <c r="I717" s="149"/>
      <c r="J717" s="149"/>
      <c r="K717" s="149"/>
      <c r="L717" s="149"/>
      <c r="M717" s="149"/>
      <c r="N717" s="149"/>
      <c r="O717" s="149"/>
      <c r="P717" s="149"/>
      <c r="Q717" s="149"/>
      <c r="R717" s="149"/>
      <c r="S717" s="149"/>
      <c r="T717" s="149"/>
      <c r="U717" s="149"/>
      <c r="V717" s="149"/>
      <c r="W717" s="149"/>
      <c r="X717" s="149"/>
      <c r="Y717" s="149"/>
      <c r="Z717" s="149"/>
    </row>
    <row r="718" spans="1:26" ht="13.5" customHeight="1">
      <c r="A718" s="149"/>
      <c r="B718" s="149"/>
      <c r="C718" s="149"/>
      <c r="D718" s="221"/>
      <c r="E718" s="222"/>
      <c r="F718" s="222"/>
      <c r="G718" s="149"/>
      <c r="H718" s="149"/>
      <c r="I718" s="149"/>
      <c r="J718" s="149"/>
      <c r="K718" s="149"/>
      <c r="L718" s="149"/>
      <c r="M718" s="149"/>
      <c r="N718" s="149"/>
      <c r="O718" s="149"/>
      <c r="P718" s="149"/>
      <c r="Q718" s="149"/>
      <c r="R718" s="149"/>
      <c r="S718" s="149"/>
      <c r="T718" s="149"/>
      <c r="U718" s="149"/>
      <c r="V718" s="149"/>
      <c r="W718" s="149"/>
      <c r="X718" s="149"/>
      <c r="Y718" s="149"/>
      <c r="Z718" s="149"/>
    </row>
    <row r="719" spans="1:26" ht="13.5" customHeight="1">
      <c r="A719" s="149"/>
      <c r="B719" s="149"/>
      <c r="C719" s="149"/>
      <c r="D719" s="221"/>
      <c r="E719" s="222"/>
      <c r="F719" s="222"/>
      <c r="G719" s="149"/>
      <c r="H719" s="149"/>
      <c r="I719" s="149"/>
      <c r="J719" s="149"/>
      <c r="K719" s="149"/>
      <c r="L719" s="149"/>
      <c r="M719" s="149"/>
      <c r="N719" s="149"/>
      <c r="O719" s="149"/>
      <c r="P719" s="149"/>
      <c r="Q719" s="149"/>
      <c r="R719" s="149"/>
      <c r="S719" s="149"/>
      <c r="T719" s="149"/>
      <c r="U719" s="149"/>
      <c r="V719" s="149"/>
      <c r="W719" s="149"/>
      <c r="X719" s="149"/>
      <c r="Y719" s="149"/>
      <c r="Z719" s="149"/>
    </row>
    <row r="720" spans="1:26" ht="13.5" customHeight="1">
      <c r="A720" s="149"/>
      <c r="B720" s="149"/>
      <c r="C720" s="149"/>
      <c r="D720" s="221"/>
      <c r="E720" s="222"/>
      <c r="F720" s="222"/>
      <c r="G720" s="149"/>
      <c r="H720" s="149"/>
      <c r="I720" s="149"/>
      <c r="J720" s="149"/>
      <c r="K720" s="149"/>
      <c r="L720" s="149"/>
      <c r="M720" s="149"/>
      <c r="N720" s="149"/>
      <c r="O720" s="149"/>
      <c r="P720" s="149"/>
      <c r="Q720" s="149"/>
      <c r="R720" s="149"/>
      <c r="S720" s="149"/>
      <c r="T720" s="149"/>
      <c r="U720" s="149"/>
      <c r="V720" s="149"/>
      <c r="W720" s="149"/>
      <c r="X720" s="149"/>
      <c r="Y720" s="149"/>
      <c r="Z720" s="149"/>
    </row>
    <row r="721" spans="1:26" ht="13.5" customHeight="1">
      <c r="A721" s="149"/>
      <c r="B721" s="149"/>
      <c r="C721" s="149"/>
      <c r="D721" s="221"/>
      <c r="E721" s="222"/>
      <c r="F721" s="222"/>
      <c r="G721" s="149"/>
      <c r="H721" s="149"/>
      <c r="I721" s="149"/>
      <c r="J721" s="149"/>
      <c r="K721" s="149"/>
      <c r="L721" s="149"/>
      <c r="M721" s="149"/>
      <c r="N721" s="149"/>
      <c r="O721" s="149"/>
      <c r="P721" s="149"/>
      <c r="Q721" s="149"/>
      <c r="R721" s="149"/>
      <c r="S721" s="149"/>
      <c r="T721" s="149"/>
      <c r="U721" s="149"/>
      <c r="V721" s="149"/>
      <c r="W721" s="149"/>
      <c r="X721" s="149"/>
      <c r="Y721" s="149"/>
      <c r="Z721" s="149"/>
    </row>
    <row r="722" spans="1:26" ht="13.5" customHeight="1">
      <c r="A722" s="149"/>
      <c r="B722" s="149"/>
      <c r="C722" s="149"/>
      <c r="D722" s="221"/>
      <c r="E722" s="222"/>
      <c r="F722" s="222"/>
      <c r="G722" s="149"/>
      <c r="H722" s="149"/>
      <c r="I722" s="149"/>
      <c r="J722" s="149"/>
      <c r="K722" s="149"/>
      <c r="L722" s="149"/>
      <c r="M722" s="149"/>
      <c r="N722" s="149"/>
      <c r="O722" s="149"/>
      <c r="P722" s="149"/>
      <c r="Q722" s="149"/>
      <c r="R722" s="149"/>
      <c r="S722" s="149"/>
      <c r="T722" s="149"/>
      <c r="U722" s="149"/>
      <c r="V722" s="149"/>
      <c r="W722" s="149"/>
      <c r="X722" s="149"/>
      <c r="Y722" s="149"/>
      <c r="Z722" s="149"/>
    </row>
    <row r="723" spans="1:26" ht="13.5" customHeight="1">
      <c r="A723" s="149"/>
      <c r="B723" s="149"/>
      <c r="C723" s="149"/>
      <c r="D723" s="221"/>
      <c r="E723" s="222"/>
      <c r="F723" s="222"/>
      <c r="G723" s="149"/>
      <c r="H723" s="149"/>
      <c r="I723" s="149"/>
      <c r="J723" s="149"/>
      <c r="K723" s="149"/>
      <c r="L723" s="149"/>
      <c r="M723" s="149"/>
      <c r="N723" s="149"/>
      <c r="O723" s="149"/>
      <c r="P723" s="149"/>
      <c r="Q723" s="149"/>
      <c r="R723" s="149"/>
      <c r="S723" s="149"/>
      <c r="T723" s="149"/>
      <c r="U723" s="149"/>
      <c r="V723" s="149"/>
      <c r="W723" s="149"/>
      <c r="X723" s="149"/>
      <c r="Y723" s="149"/>
      <c r="Z723" s="149"/>
    </row>
    <row r="724" spans="1:26" ht="13.5" customHeight="1">
      <c r="A724" s="149"/>
      <c r="B724" s="149"/>
      <c r="C724" s="149"/>
      <c r="D724" s="221"/>
      <c r="E724" s="222"/>
      <c r="F724" s="222"/>
      <c r="G724" s="149"/>
      <c r="H724" s="149"/>
      <c r="I724" s="149"/>
      <c r="J724" s="149"/>
      <c r="K724" s="149"/>
      <c r="L724" s="149"/>
      <c r="M724" s="149"/>
      <c r="N724" s="149"/>
      <c r="O724" s="149"/>
      <c r="P724" s="149"/>
      <c r="Q724" s="149"/>
      <c r="R724" s="149"/>
      <c r="S724" s="149"/>
      <c r="T724" s="149"/>
      <c r="U724" s="149"/>
      <c r="V724" s="149"/>
      <c r="W724" s="149"/>
      <c r="X724" s="149"/>
      <c r="Y724" s="149"/>
      <c r="Z724" s="149"/>
    </row>
    <row r="725" spans="1:26" ht="13.5" customHeight="1">
      <c r="A725" s="149"/>
      <c r="B725" s="149"/>
      <c r="C725" s="149"/>
      <c r="D725" s="221"/>
      <c r="E725" s="222"/>
      <c r="F725" s="222"/>
      <c r="G725" s="149"/>
      <c r="H725" s="149"/>
      <c r="I725" s="149"/>
      <c r="J725" s="149"/>
      <c r="K725" s="149"/>
      <c r="L725" s="149"/>
      <c r="M725" s="149"/>
      <c r="N725" s="149"/>
      <c r="O725" s="149"/>
      <c r="P725" s="149"/>
      <c r="Q725" s="149"/>
      <c r="R725" s="149"/>
      <c r="S725" s="149"/>
      <c r="T725" s="149"/>
      <c r="U725" s="149"/>
      <c r="V725" s="149"/>
      <c r="W725" s="149"/>
      <c r="X725" s="149"/>
      <c r="Y725" s="149"/>
      <c r="Z725" s="149"/>
    </row>
    <row r="726" spans="1:26" ht="13.5" customHeight="1">
      <c r="A726" s="149"/>
      <c r="B726" s="149"/>
      <c r="C726" s="149"/>
      <c r="D726" s="221"/>
      <c r="E726" s="222"/>
      <c r="F726" s="222"/>
      <c r="G726" s="149"/>
      <c r="H726" s="149"/>
      <c r="I726" s="149"/>
      <c r="J726" s="149"/>
      <c r="K726" s="149"/>
      <c r="L726" s="149"/>
      <c r="M726" s="149"/>
      <c r="N726" s="149"/>
      <c r="O726" s="149"/>
      <c r="P726" s="149"/>
      <c r="Q726" s="149"/>
      <c r="R726" s="149"/>
      <c r="S726" s="149"/>
      <c r="T726" s="149"/>
      <c r="U726" s="149"/>
      <c r="V726" s="149"/>
      <c r="W726" s="149"/>
      <c r="X726" s="149"/>
      <c r="Y726" s="149"/>
      <c r="Z726" s="149"/>
    </row>
    <row r="727" spans="1:26" ht="13.5" customHeight="1">
      <c r="A727" s="149"/>
      <c r="B727" s="149"/>
      <c r="C727" s="149"/>
      <c r="D727" s="221"/>
      <c r="E727" s="222"/>
      <c r="F727" s="222"/>
      <c r="G727" s="149"/>
      <c r="H727" s="149"/>
      <c r="I727" s="149"/>
      <c r="J727" s="149"/>
      <c r="K727" s="149"/>
      <c r="L727" s="149"/>
      <c r="M727" s="149"/>
      <c r="N727" s="149"/>
      <c r="O727" s="149"/>
      <c r="P727" s="149"/>
      <c r="Q727" s="149"/>
      <c r="R727" s="149"/>
      <c r="S727" s="149"/>
      <c r="T727" s="149"/>
      <c r="U727" s="149"/>
      <c r="V727" s="149"/>
      <c r="W727" s="149"/>
      <c r="X727" s="149"/>
      <c r="Y727" s="149"/>
      <c r="Z727" s="149"/>
    </row>
    <row r="728" spans="1:26" ht="13.5" customHeight="1">
      <c r="A728" s="149"/>
      <c r="B728" s="149"/>
      <c r="C728" s="149"/>
      <c r="D728" s="221"/>
      <c r="E728" s="222"/>
      <c r="F728" s="222"/>
      <c r="G728" s="149"/>
      <c r="H728" s="149"/>
      <c r="I728" s="149"/>
      <c r="J728" s="149"/>
      <c r="K728" s="149"/>
      <c r="L728" s="149"/>
      <c r="M728" s="149"/>
      <c r="N728" s="149"/>
      <c r="O728" s="149"/>
      <c r="P728" s="149"/>
      <c r="Q728" s="149"/>
      <c r="R728" s="149"/>
      <c r="S728" s="149"/>
      <c r="T728" s="149"/>
      <c r="U728" s="149"/>
      <c r="V728" s="149"/>
      <c r="W728" s="149"/>
      <c r="X728" s="149"/>
      <c r="Y728" s="149"/>
      <c r="Z728" s="149"/>
    </row>
    <row r="729" spans="1:26" ht="13.5" customHeight="1">
      <c r="A729" s="149"/>
      <c r="B729" s="149"/>
      <c r="C729" s="149"/>
      <c r="D729" s="221"/>
      <c r="E729" s="222"/>
      <c r="F729" s="222"/>
      <c r="G729" s="149"/>
      <c r="H729" s="149"/>
      <c r="I729" s="149"/>
      <c r="J729" s="149"/>
      <c r="K729" s="149"/>
      <c r="L729" s="149"/>
      <c r="M729" s="149"/>
      <c r="N729" s="149"/>
      <c r="O729" s="149"/>
      <c r="P729" s="149"/>
      <c r="Q729" s="149"/>
      <c r="R729" s="149"/>
      <c r="S729" s="149"/>
      <c r="T729" s="149"/>
      <c r="U729" s="149"/>
      <c r="V729" s="149"/>
      <c r="W729" s="149"/>
      <c r="X729" s="149"/>
      <c r="Y729" s="149"/>
      <c r="Z729" s="149"/>
    </row>
    <row r="730" spans="1:26" ht="13.5" customHeight="1">
      <c r="A730" s="149"/>
      <c r="B730" s="149"/>
      <c r="C730" s="149"/>
      <c r="D730" s="221"/>
      <c r="E730" s="222"/>
      <c r="F730" s="222"/>
      <c r="G730" s="149"/>
      <c r="H730" s="149"/>
      <c r="I730" s="149"/>
      <c r="J730" s="149"/>
      <c r="K730" s="149"/>
      <c r="L730" s="149"/>
      <c r="M730" s="149"/>
      <c r="N730" s="149"/>
      <c r="O730" s="149"/>
      <c r="P730" s="149"/>
      <c r="Q730" s="149"/>
      <c r="R730" s="149"/>
      <c r="S730" s="149"/>
      <c r="T730" s="149"/>
      <c r="U730" s="149"/>
      <c r="V730" s="149"/>
      <c r="W730" s="149"/>
      <c r="X730" s="149"/>
      <c r="Y730" s="149"/>
      <c r="Z730" s="149"/>
    </row>
    <row r="731" spans="1:26" ht="13.5" customHeight="1">
      <c r="A731" s="149"/>
      <c r="B731" s="149"/>
      <c r="C731" s="149"/>
      <c r="D731" s="221"/>
      <c r="E731" s="222"/>
      <c r="F731" s="222"/>
      <c r="G731" s="149"/>
      <c r="H731" s="149"/>
      <c r="I731" s="149"/>
      <c r="J731" s="149"/>
      <c r="K731" s="149"/>
      <c r="L731" s="149"/>
      <c r="M731" s="149"/>
      <c r="N731" s="149"/>
      <c r="O731" s="149"/>
      <c r="P731" s="149"/>
      <c r="Q731" s="149"/>
      <c r="R731" s="149"/>
      <c r="S731" s="149"/>
      <c r="T731" s="149"/>
      <c r="U731" s="149"/>
      <c r="V731" s="149"/>
      <c r="W731" s="149"/>
      <c r="X731" s="149"/>
      <c r="Y731" s="149"/>
      <c r="Z731" s="149"/>
    </row>
    <row r="732" spans="1:26" ht="13.5" customHeight="1">
      <c r="A732" s="149"/>
      <c r="B732" s="149"/>
      <c r="C732" s="149"/>
      <c r="D732" s="221"/>
      <c r="E732" s="222"/>
      <c r="F732" s="222"/>
      <c r="G732" s="149"/>
      <c r="H732" s="149"/>
      <c r="I732" s="149"/>
      <c r="J732" s="149"/>
      <c r="K732" s="149"/>
      <c r="L732" s="149"/>
      <c r="M732" s="149"/>
      <c r="N732" s="149"/>
      <c r="O732" s="149"/>
      <c r="P732" s="149"/>
      <c r="Q732" s="149"/>
      <c r="R732" s="149"/>
      <c r="S732" s="149"/>
      <c r="T732" s="149"/>
      <c r="U732" s="149"/>
      <c r="V732" s="149"/>
      <c r="W732" s="149"/>
      <c r="X732" s="149"/>
      <c r="Y732" s="149"/>
      <c r="Z732" s="149"/>
    </row>
    <row r="733" spans="1:26" ht="13.5" customHeight="1">
      <c r="A733" s="149"/>
      <c r="B733" s="149"/>
      <c r="C733" s="149"/>
      <c r="D733" s="221"/>
      <c r="E733" s="222"/>
      <c r="F733" s="222"/>
      <c r="G733" s="149"/>
      <c r="H733" s="149"/>
      <c r="I733" s="149"/>
      <c r="J733" s="149"/>
      <c r="K733" s="149"/>
      <c r="L733" s="149"/>
      <c r="M733" s="149"/>
      <c r="N733" s="149"/>
      <c r="O733" s="149"/>
      <c r="P733" s="149"/>
      <c r="Q733" s="149"/>
      <c r="R733" s="149"/>
      <c r="S733" s="149"/>
      <c r="T733" s="149"/>
      <c r="U733" s="149"/>
      <c r="V733" s="149"/>
      <c r="W733" s="149"/>
      <c r="X733" s="149"/>
      <c r="Y733" s="149"/>
      <c r="Z733" s="149"/>
    </row>
    <row r="734" spans="1:26" ht="13.5" customHeight="1">
      <c r="A734" s="149"/>
      <c r="B734" s="149"/>
      <c r="C734" s="149"/>
      <c r="D734" s="221"/>
      <c r="E734" s="222"/>
      <c r="F734" s="222"/>
      <c r="G734" s="149"/>
      <c r="H734" s="149"/>
      <c r="I734" s="149"/>
      <c r="J734" s="149"/>
      <c r="K734" s="149"/>
      <c r="L734" s="149"/>
      <c r="M734" s="149"/>
      <c r="N734" s="149"/>
      <c r="O734" s="149"/>
      <c r="P734" s="149"/>
      <c r="Q734" s="149"/>
      <c r="R734" s="149"/>
      <c r="S734" s="149"/>
      <c r="T734" s="149"/>
      <c r="U734" s="149"/>
      <c r="V734" s="149"/>
      <c r="W734" s="149"/>
      <c r="X734" s="149"/>
      <c r="Y734" s="149"/>
      <c r="Z734" s="149"/>
    </row>
    <row r="735" spans="1:26" ht="13.5" customHeight="1">
      <c r="A735" s="149"/>
      <c r="B735" s="149"/>
      <c r="C735" s="149"/>
      <c r="D735" s="221"/>
      <c r="E735" s="222"/>
      <c r="F735" s="222"/>
      <c r="G735" s="149"/>
      <c r="H735" s="149"/>
      <c r="I735" s="149"/>
      <c r="J735" s="149"/>
      <c r="K735" s="149"/>
      <c r="L735" s="149"/>
      <c r="M735" s="149"/>
      <c r="N735" s="149"/>
      <c r="O735" s="149"/>
      <c r="P735" s="149"/>
      <c r="Q735" s="149"/>
      <c r="R735" s="149"/>
      <c r="S735" s="149"/>
      <c r="T735" s="149"/>
      <c r="U735" s="149"/>
      <c r="V735" s="149"/>
      <c r="W735" s="149"/>
      <c r="X735" s="149"/>
      <c r="Y735" s="149"/>
      <c r="Z735" s="149"/>
    </row>
    <row r="736" spans="1:26" ht="13.5" customHeight="1">
      <c r="A736" s="149"/>
      <c r="B736" s="149"/>
      <c r="C736" s="149"/>
      <c r="D736" s="221"/>
      <c r="E736" s="222"/>
      <c r="F736" s="222"/>
      <c r="G736" s="149"/>
      <c r="H736" s="149"/>
      <c r="I736" s="149"/>
      <c r="J736" s="149"/>
      <c r="K736" s="149"/>
      <c r="L736" s="149"/>
      <c r="M736" s="149"/>
      <c r="N736" s="149"/>
      <c r="O736" s="149"/>
      <c r="P736" s="149"/>
      <c r="Q736" s="149"/>
      <c r="R736" s="149"/>
      <c r="S736" s="149"/>
      <c r="T736" s="149"/>
      <c r="U736" s="149"/>
      <c r="V736" s="149"/>
      <c r="W736" s="149"/>
      <c r="X736" s="149"/>
      <c r="Y736" s="149"/>
      <c r="Z736" s="149"/>
    </row>
    <row r="737" spans="1:26" ht="13.5" customHeight="1">
      <c r="A737" s="149"/>
      <c r="B737" s="149"/>
      <c r="C737" s="149"/>
      <c r="D737" s="221"/>
      <c r="E737" s="222"/>
      <c r="F737" s="222"/>
      <c r="G737" s="149"/>
      <c r="H737" s="149"/>
      <c r="I737" s="149"/>
      <c r="J737" s="149"/>
      <c r="K737" s="149"/>
      <c r="L737" s="149"/>
      <c r="M737" s="149"/>
      <c r="N737" s="149"/>
      <c r="O737" s="149"/>
      <c r="P737" s="149"/>
      <c r="Q737" s="149"/>
      <c r="R737" s="149"/>
      <c r="S737" s="149"/>
      <c r="T737" s="149"/>
      <c r="U737" s="149"/>
      <c r="V737" s="149"/>
      <c r="W737" s="149"/>
      <c r="X737" s="149"/>
      <c r="Y737" s="149"/>
      <c r="Z737" s="149"/>
    </row>
    <row r="738" spans="1:26" ht="13.5" customHeight="1">
      <c r="A738" s="149"/>
      <c r="B738" s="149"/>
      <c r="C738" s="149"/>
      <c r="D738" s="221"/>
      <c r="E738" s="222"/>
      <c r="F738" s="222"/>
      <c r="G738" s="149"/>
      <c r="H738" s="149"/>
      <c r="I738" s="149"/>
      <c r="J738" s="149"/>
      <c r="K738" s="149"/>
      <c r="L738" s="149"/>
      <c r="M738" s="149"/>
      <c r="N738" s="149"/>
      <c r="O738" s="149"/>
      <c r="P738" s="149"/>
      <c r="Q738" s="149"/>
      <c r="R738" s="149"/>
      <c r="S738" s="149"/>
      <c r="T738" s="149"/>
      <c r="U738" s="149"/>
      <c r="V738" s="149"/>
      <c r="W738" s="149"/>
      <c r="X738" s="149"/>
      <c r="Y738" s="149"/>
      <c r="Z738" s="149"/>
    </row>
    <row r="739" spans="1:26" ht="13.5" customHeight="1">
      <c r="A739" s="149"/>
      <c r="B739" s="149"/>
      <c r="C739" s="149"/>
      <c r="D739" s="221"/>
      <c r="E739" s="222"/>
      <c r="F739" s="222"/>
      <c r="G739" s="149"/>
      <c r="H739" s="149"/>
      <c r="I739" s="149"/>
      <c r="J739" s="149"/>
      <c r="K739" s="149"/>
      <c r="L739" s="149"/>
      <c r="M739" s="149"/>
      <c r="N739" s="149"/>
      <c r="O739" s="149"/>
      <c r="P739" s="149"/>
      <c r="Q739" s="149"/>
      <c r="R739" s="149"/>
      <c r="S739" s="149"/>
      <c r="T739" s="149"/>
      <c r="U739" s="149"/>
      <c r="V739" s="149"/>
      <c r="W739" s="149"/>
      <c r="X739" s="149"/>
      <c r="Y739" s="149"/>
      <c r="Z739" s="149"/>
    </row>
    <row r="740" spans="1:26" ht="13.5" customHeight="1">
      <c r="A740" s="149"/>
      <c r="B740" s="149"/>
      <c r="C740" s="149"/>
      <c r="D740" s="221"/>
      <c r="E740" s="222"/>
      <c r="F740" s="222"/>
      <c r="G740" s="149"/>
      <c r="H740" s="149"/>
      <c r="I740" s="149"/>
      <c r="J740" s="149"/>
      <c r="K740" s="149"/>
      <c r="L740" s="149"/>
      <c r="M740" s="149"/>
      <c r="N740" s="149"/>
      <c r="O740" s="149"/>
      <c r="P740" s="149"/>
      <c r="Q740" s="149"/>
      <c r="R740" s="149"/>
      <c r="S740" s="149"/>
      <c r="T740" s="149"/>
      <c r="U740" s="149"/>
      <c r="V740" s="149"/>
      <c r="W740" s="149"/>
      <c r="X740" s="149"/>
      <c r="Y740" s="149"/>
      <c r="Z740" s="149"/>
    </row>
    <row r="741" spans="1:26" ht="13.5" customHeight="1">
      <c r="A741" s="149"/>
      <c r="B741" s="149"/>
      <c r="C741" s="149"/>
      <c r="D741" s="221"/>
      <c r="E741" s="222"/>
      <c r="F741" s="222"/>
      <c r="G741" s="149"/>
      <c r="H741" s="149"/>
      <c r="I741" s="149"/>
      <c r="J741" s="149"/>
      <c r="K741" s="149"/>
      <c r="L741" s="149"/>
      <c r="M741" s="149"/>
      <c r="N741" s="149"/>
      <c r="O741" s="149"/>
      <c r="P741" s="149"/>
      <c r="Q741" s="149"/>
      <c r="R741" s="149"/>
      <c r="S741" s="149"/>
      <c r="T741" s="149"/>
      <c r="U741" s="149"/>
      <c r="V741" s="149"/>
      <c r="W741" s="149"/>
      <c r="X741" s="149"/>
      <c r="Y741" s="149"/>
      <c r="Z741" s="149"/>
    </row>
    <row r="742" spans="1:26" ht="13.5" customHeight="1">
      <c r="A742" s="149"/>
      <c r="B742" s="149"/>
      <c r="C742" s="149"/>
      <c r="D742" s="221"/>
      <c r="E742" s="222"/>
      <c r="F742" s="222"/>
      <c r="G742" s="149"/>
      <c r="H742" s="149"/>
      <c r="I742" s="149"/>
      <c r="J742" s="149"/>
      <c r="K742" s="149"/>
      <c r="L742" s="149"/>
      <c r="M742" s="149"/>
      <c r="N742" s="149"/>
      <c r="O742" s="149"/>
      <c r="P742" s="149"/>
      <c r="Q742" s="149"/>
      <c r="R742" s="149"/>
      <c r="S742" s="149"/>
      <c r="T742" s="149"/>
      <c r="U742" s="149"/>
      <c r="V742" s="149"/>
      <c r="W742" s="149"/>
      <c r="X742" s="149"/>
      <c r="Y742" s="149"/>
      <c r="Z742" s="149"/>
    </row>
    <row r="743" spans="1:26" ht="13.5" customHeight="1">
      <c r="A743" s="149"/>
      <c r="B743" s="149"/>
      <c r="C743" s="149"/>
      <c r="D743" s="221"/>
      <c r="E743" s="222"/>
      <c r="F743" s="222"/>
      <c r="G743" s="149"/>
      <c r="H743" s="149"/>
      <c r="I743" s="149"/>
      <c r="J743" s="149"/>
      <c r="K743" s="149"/>
      <c r="L743" s="149"/>
      <c r="M743" s="149"/>
      <c r="N743" s="149"/>
      <c r="O743" s="149"/>
      <c r="P743" s="149"/>
      <c r="Q743" s="149"/>
      <c r="R743" s="149"/>
      <c r="S743" s="149"/>
      <c r="T743" s="149"/>
      <c r="U743" s="149"/>
      <c r="V743" s="149"/>
      <c r="W743" s="149"/>
      <c r="X743" s="149"/>
      <c r="Y743" s="149"/>
      <c r="Z743" s="149"/>
    </row>
    <row r="744" spans="1:26" ht="13.5" customHeight="1">
      <c r="A744" s="149"/>
      <c r="B744" s="149"/>
      <c r="C744" s="149"/>
      <c r="D744" s="221"/>
      <c r="E744" s="222"/>
      <c r="F744" s="222"/>
      <c r="G744" s="149"/>
      <c r="H744" s="149"/>
      <c r="I744" s="149"/>
      <c r="J744" s="149"/>
      <c r="K744" s="149"/>
      <c r="L744" s="149"/>
      <c r="M744" s="149"/>
      <c r="N744" s="149"/>
      <c r="O744" s="149"/>
      <c r="P744" s="149"/>
      <c r="Q744" s="149"/>
      <c r="R744" s="149"/>
      <c r="S744" s="149"/>
      <c r="T744" s="149"/>
      <c r="U744" s="149"/>
      <c r="V744" s="149"/>
      <c r="W744" s="149"/>
      <c r="X744" s="149"/>
      <c r="Y744" s="149"/>
      <c r="Z744" s="149"/>
    </row>
    <row r="745" spans="1:26" ht="13.5" customHeight="1">
      <c r="A745" s="149"/>
      <c r="B745" s="149"/>
      <c r="C745" s="149"/>
      <c r="D745" s="221"/>
      <c r="E745" s="222"/>
      <c r="F745" s="222"/>
      <c r="G745" s="149"/>
      <c r="H745" s="149"/>
      <c r="I745" s="149"/>
      <c r="J745" s="149"/>
      <c r="K745" s="149"/>
      <c r="L745" s="149"/>
      <c r="M745" s="149"/>
      <c r="N745" s="149"/>
      <c r="O745" s="149"/>
      <c r="P745" s="149"/>
      <c r="Q745" s="149"/>
      <c r="R745" s="149"/>
      <c r="S745" s="149"/>
      <c r="T745" s="149"/>
      <c r="U745" s="149"/>
      <c r="V745" s="149"/>
      <c r="W745" s="149"/>
      <c r="X745" s="149"/>
      <c r="Y745" s="149"/>
      <c r="Z745" s="149"/>
    </row>
    <row r="746" spans="1:26" ht="13.5" customHeight="1">
      <c r="A746" s="149"/>
      <c r="B746" s="149"/>
      <c r="C746" s="149"/>
      <c r="D746" s="221"/>
      <c r="E746" s="222"/>
      <c r="F746" s="222"/>
      <c r="G746" s="149"/>
      <c r="H746" s="149"/>
      <c r="I746" s="149"/>
      <c r="J746" s="149"/>
      <c r="K746" s="149"/>
      <c r="L746" s="149"/>
      <c r="M746" s="149"/>
      <c r="N746" s="149"/>
      <c r="O746" s="149"/>
      <c r="P746" s="149"/>
      <c r="Q746" s="149"/>
      <c r="R746" s="149"/>
      <c r="S746" s="149"/>
      <c r="T746" s="149"/>
      <c r="U746" s="149"/>
      <c r="V746" s="149"/>
      <c r="W746" s="149"/>
      <c r="X746" s="149"/>
      <c r="Y746" s="149"/>
      <c r="Z746" s="149"/>
    </row>
    <row r="747" spans="1:26" ht="13.5" customHeight="1">
      <c r="A747" s="149"/>
      <c r="B747" s="149"/>
      <c r="C747" s="149"/>
      <c r="D747" s="221"/>
      <c r="E747" s="222"/>
      <c r="F747" s="222"/>
      <c r="G747" s="149"/>
      <c r="H747" s="149"/>
      <c r="I747" s="149"/>
      <c r="J747" s="149"/>
      <c r="K747" s="149"/>
      <c r="L747" s="149"/>
      <c r="M747" s="149"/>
      <c r="N747" s="149"/>
      <c r="O747" s="149"/>
      <c r="P747" s="149"/>
      <c r="Q747" s="149"/>
      <c r="R747" s="149"/>
      <c r="S747" s="149"/>
      <c r="T747" s="149"/>
      <c r="U747" s="149"/>
      <c r="V747" s="149"/>
      <c r="W747" s="149"/>
      <c r="X747" s="149"/>
      <c r="Y747" s="149"/>
      <c r="Z747" s="149"/>
    </row>
    <row r="748" spans="1:26" ht="13.5" customHeight="1">
      <c r="A748" s="149"/>
      <c r="B748" s="149"/>
      <c r="C748" s="149"/>
      <c r="D748" s="221"/>
      <c r="E748" s="222"/>
      <c r="F748" s="222"/>
      <c r="G748" s="149"/>
      <c r="H748" s="149"/>
      <c r="I748" s="149"/>
      <c r="J748" s="149"/>
      <c r="K748" s="149"/>
      <c r="L748" s="149"/>
      <c r="M748" s="149"/>
      <c r="N748" s="149"/>
      <c r="O748" s="149"/>
      <c r="P748" s="149"/>
      <c r="Q748" s="149"/>
      <c r="R748" s="149"/>
      <c r="S748" s="149"/>
      <c r="T748" s="149"/>
      <c r="U748" s="149"/>
      <c r="V748" s="149"/>
      <c r="W748" s="149"/>
      <c r="X748" s="149"/>
      <c r="Y748" s="149"/>
      <c r="Z748" s="149"/>
    </row>
    <row r="749" spans="1:26" ht="13.5" customHeight="1">
      <c r="A749" s="149"/>
      <c r="B749" s="149"/>
      <c r="C749" s="149"/>
      <c r="D749" s="221"/>
      <c r="E749" s="222"/>
      <c r="F749" s="222"/>
      <c r="G749" s="149"/>
      <c r="H749" s="149"/>
      <c r="I749" s="149"/>
      <c r="J749" s="149"/>
      <c r="K749" s="149"/>
      <c r="L749" s="149"/>
      <c r="M749" s="149"/>
      <c r="N749" s="149"/>
      <c r="O749" s="149"/>
      <c r="P749" s="149"/>
      <c r="Q749" s="149"/>
      <c r="R749" s="149"/>
      <c r="S749" s="149"/>
      <c r="T749" s="149"/>
      <c r="U749" s="149"/>
      <c r="V749" s="149"/>
      <c r="W749" s="149"/>
      <c r="X749" s="149"/>
      <c r="Y749" s="149"/>
      <c r="Z749" s="149"/>
    </row>
    <row r="750" spans="1:26" ht="13.5" customHeight="1">
      <c r="A750" s="149"/>
      <c r="B750" s="149"/>
      <c r="C750" s="149"/>
      <c r="D750" s="221"/>
      <c r="E750" s="222"/>
      <c r="F750" s="222"/>
      <c r="G750" s="149"/>
      <c r="H750" s="149"/>
      <c r="I750" s="149"/>
      <c r="J750" s="149"/>
      <c r="K750" s="149"/>
      <c r="L750" s="149"/>
      <c r="M750" s="149"/>
      <c r="N750" s="149"/>
      <c r="O750" s="149"/>
      <c r="P750" s="149"/>
      <c r="Q750" s="149"/>
      <c r="R750" s="149"/>
      <c r="S750" s="149"/>
      <c r="T750" s="149"/>
      <c r="U750" s="149"/>
      <c r="V750" s="149"/>
      <c r="W750" s="149"/>
      <c r="X750" s="149"/>
      <c r="Y750" s="149"/>
      <c r="Z750" s="149"/>
    </row>
    <row r="751" spans="1:26" ht="13.5" customHeight="1">
      <c r="A751" s="149"/>
      <c r="B751" s="149"/>
      <c r="C751" s="149"/>
      <c r="D751" s="221"/>
      <c r="E751" s="222"/>
      <c r="F751" s="222"/>
      <c r="G751" s="149"/>
      <c r="H751" s="149"/>
      <c r="I751" s="149"/>
      <c r="J751" s="149"/>
      <c r="K751" s="149"/>
      <c r="L751" s="149"/>
      <c r="M751" s="149"/>
      <c r="N751" s="149"/>
      <c r="O751" s="149"/>
      <c r="P751" s="149"/>
      <c r="Q751" s="149"/>
      <c r="R751" s="149"/>
      <c r="S751" s="149"/>
      <c r="T751" s="149"/>
      <c r="U751" s="149"/>
      <c r="V751" s="149"/>
      <c r="W751" s="149"/>
      <c r="X751" s="149"/>
      <c r="Y751" s="149"/>
      <c r="Z751" s="149"/>
    </row>
    <row r="752" spans="1:26" ht="13.5" customHeight="1">
      <c r="A752" s="149"/>
      <c r="B752" s="149"/>
      <c r="C752" s="149"/>
      <c r="D752" s="221"/>
      <c r="E752" s="222"/>
      <c r="F752" s="222"/>
      <c r="G752" s="149"/>
      <c r="H752" s="149"/>
      <c r="I752" s="149"/>
      <c r="J752" s="149"/>
      <c r="K752" s="149"/>
      <c r="L752" s="149"/>
      <c r="M752" s="149"/>
      <c r="N752" s="149"/>
      <c r="O752" s="149"/>
      <c r="P752" s="149"/>
      <c r="Q752" s="149"/>
      <c r="R752" s="149"/>
      <c r="S752" s="149"/>
      <c r="T752" s="149"/>
      <c r="U752" s="149"/>
      <c r="V752" s="149"/>
      <c r="W752" s="149"/>
      <c r="X752" s="149"/>
      <c r="Y752" s="149"/>
      <c r="Z752" s="149"/>
    </row>
    <row r="753" spans="1:26" ht="13.5" customHeight="1">
      <c r="A753" s="149"/>
      <c r="B753" s="149"/>
      <c r="C753" s="149"/>
      <c r="D753" s="221"/>
      <c r="E753" s="222"/>
      <c r="F753" s="222"/>
      <c r="G753" s="149"/>
      <c r="H753" s="149"/>
      <c r="I753" s="149"/>
      <c r="J753" s="149"/>
      <c r="K753" s="149"/>
      <c r="L753" s="149"/>
      <c r="M753" s="149"/>
      <c r="N753" s="149"/>
      <c r="O753" s="149"/>
      <c r="P753" s="149"/>
      <c r="Q753" s="149"/>
      <c r="R753" s="149"/>
      <c r="S753" s="149"/>
      <c r="T753" s="149"/>
      <c r="U753" s="149"/>
      <c r="V753" s="149"/>
      <c r="W753" s="149"/>
      <c r="X753" s="149"/>
      <c r="Y753" s="149"/>
      <c r="Z753" s="149"/>
    </row>
    <row r="754" spans="1:26" ht="13.5" customHeight="1">
      <c r="A754" s="149"/>
      <c r="B754" s="149"/>
      <c r="C754" s="149"/>
      <c r="D754" s="221"/>
      <c r="E754" s="222"/>
      <c r="F754" s="222"/>
      <c r="G754" s="149"/>
      <c r="H754" s="149"/>
      <c r="I754" s="149"/>
      <c r="J754" s="149"/>
      <c r="K754" s="149"/>
      <c r="L754" s="149"/>
      <c r="M754" s="149"/>
      <c r="N754" s="149"/>
      <c r="O754" s="149"/>
      <c r="P754" s="149"/>
      <c r="Q754" s="149"/>
      <c r="R754" s="149"/>
      <c r="S754" s="149"/>
      <c r="T754" s="149"/>
      <c r="U754" s="149"/>
      <c r="V754" s="149"/>
      <c r="W754" s="149"/>
      <c r="X754" s="149"/>
      <c r="Y754" s="149"/>
      <c r="Z754" s="149"/>
    </row>
    <row r="755" spans="1:26" ht="13.5" customHeight="1">
      <c r="A755" s="149"/>
      <c r="B755" s="149"/>
      <c r="C755" s="149"/>
      <c r="D755" s="221"/>
      <c r="E755" s="222"/>
      <c r="F755" s="222"/>
      <c r="G755" s="149"/>
      <c r="H755" s="149"/>
      <c r="I755" s="149"/>
      <c r="J755" s="149"/>
      <c r="K755" s="149"/>
      <c r="L755" s="149"/>
      <c r="M755" s="149"/>
      <c r="N755" s="149"/>
      <c r="O755" s="149"/>
      <c r="P755" s="149"/>
      <c r="Q755" s="149"/>
      <c r="R755" s="149"/>
      <c r="S755" s="149"/>
      <c r="T755" s="149"/>
      <c r="U755" s="149"/>
      <c r="V755" s="149"/>
      <c r="W755" s="149"/>
      <c r="X755" s="149"/>
      <c r="Y755" s="149"/>
      <c r="Z755" s="149"/>
    </row>
    <row r="756" spans="1:26" ht="13.5" customHeight="1">
      <c r="A756" s="149"/>
      <c r="B756" s="149"/>
      <c r="C756" s="149"/>
      <c r="D756" s="221"/>
      <c r="E756" s="222"/>
      <c r="F756" s="222"/>
      <c r="G756" s="149"/>
      <c r="H756" s="149"/>
      <c r="I756" s="149"/>
      <c r="J756" s="149"/>
      <c r="K756" s="149"/>
      <c r="L756" s="149"/>
      <c r="M756" s="149"/>
      <c r="N756" s="149"/>
      <c r="O756" s="149"/>
      <c r="P756" s="149"/>
      <c r="Q756" s="149"/>
      <c r="R756" s="149"/>
      <c r="S756" s="149"/>
      <c r="T756" s="149"/>
      <c r="U756" s="149"/>
      <c r="V756" s="149"/>
      <c r="W756" s="149"/>
      <c r="X756" s="149"/>
      <c r="Y756" s="149"/>
      <c r="Z756" s="149"/>
    </row>
    <row r="757" spans="1:26" ht="13.5" customHeight="1">
      <c r="A757" s="149"/>
      <c r="B757" s="149"/>
      <c r="C757" s="149"/>
      <c r="D757" s="221"/>
      <c r="E757" s="222"/>
      <c r="F757" s="222"/>
      <c r="G757" s="149"/>
      <c r="H757" s="149"/>
      <c r="I757" s="149"/>
      <c r="J757" s="149"/>
      <c r="K757" s="149"/>
      <c r="L757" s="149"/>
      <c r="M757" s="149"/>
      <c r="N757" s="149"/>
      <c r="O757" s="149"/>
      <c r="P757" s="149"/>
      <c r="Q757" s="149"/>
      <c r="R757" s="149"/>
      <c r="S757" s="149"/>
      <c r="T757" s="149"/>
      <c r="U757" s="149"/>
      <c r="V757" s="149"/>
      <c r="W757" s="149"/>
      <c r="X757" s="149"/>
      <c r="Y757" s="149"/>
      <c r="Z757" s="149"/>
    </row>
    <row r="758" spans="1:26" ht="13.5" customHeight="1">
      <c r="A758" s="149"/>
      <c r="B758" s="149"/>
      <c r="C758" s="149"/>
      <c r="D758" s="221"/>
      <c r="E758" s="222"/>
      <c r="F758" s="222"/>
      <c r="G758" s="149"/>
      <c r="H758" s="149"/>
      <c r="I758" s="149"/>
      <c r="J758" s="149"/>
      <c r="K758" s="149"/>
      <c r="L758" s="149"/>
      <c r="M758" s="149"/>
      <c r="N758" s="149"/>
      <c r="O758" s="149"/>
      <c r="P758" s="149"/>
      <c r="Q758" s="149"/>
      <c r="R758" s="149"/>
      <c r="S758" s="149"/>
      <c r="T758" s="149"/>
      <c r="U758" s="149"/>
      <c r="V758" s="149"/>
      <c r="W758" s="149"/>
      <c r="X758" s="149"/>
      <c r="Y758" s="149"/>
      <c r="Z758" s="149"/>
    </row>
    <row r="759" spans="1:26" ht="13.5" customHeight="1">
      <c r="A759" s="149"/>
      <c r="B759" s="149"/>
      <c r="C759" s="149"/>
      <c r="D759" s="221"/>
      <c r="E759" s="222"/>
      <c r="F759" s="222"/>
      <c r="G759" s="149"/>
      <c r="H759" s="149"/>
      <c r="I759" s="149"/>
      <c r="J759" s="149"/>
      <c r="K759" s="149"/>
      <c r="L759" s="149"/>
      <c r="M759" s="149"/>
      <c r="N759" s="149"/>
      <c r="O759" s="149"/>
      <c r="P759" s="149"/>
      <c r="Q759" s="149"/>
      <c r="R759" s="149"/>
      <c r="S759" s="149"/>
      <c r="T759" s="149"/>
      <c r="U759" s="149"/>
      <c r="V759" s="149"/>
      <c r="W759" s="149"/>
      <c r="X759" s="149"/>
      <c r="Y759" s="149"/>
      <c r="Z759" s="149"/>
    </row>
    <row r="760" spans="1:26" ht="13.5" customHeight="1">
      <c r="A760" s="149"/>
      <c r="B760" s="149"/>
      <c r="C760" s="149"/>
      <c r="D760" s="221"/>
      <c r="E760" s="222"/>
      <c r="F760" s="222"/>
      <c r="G760" s="149"/>
      <c r="H760" s="149"/>
      <c r="I760" s="149"/>
      <c r="J760" s="149"/>
      <c r="K760" s="149"/>
      <c r="L760" s="149"/>
      <c r="M760" s="149"/>
      <c r="N760" s="149"/>
      <c r="O760" s="149"/>
      <c r="P760" s="149"/>
      <c r="Q760" s="149"/>
      <c r="R760" s="149"/>
      <c r="S760" s="149"/>
      <c r="T760" s="149"/>
      <c r="U760" s="149"/>
      <c r="V760" s="149"/>
      <c r="W760" s="149"/>
      <c r="X760" s="149"/>
      <c r="Y760" s="149"/>
      <c r="Z760" s="149"/>
    </row>
    <row r="761" spans="1:26" ht="13.5" customHeight="1">
      <c r="A761" s="149"/>
      <c r="B761" s="149"/>
      <c r="C761" s="149"/>
      <c r="D761" s="221"/>
      <c r="E761" s="222"/>
      <c r="F761" s="222"/>
      <c r="G761" s="149"/>
      <c r="H761" s="149"/>
      <c r="I761" s="149"/>
      <c r="J761" s="149"/>
      <c r="K761" s="149"/>
      <c r="L761" s="149"/>
      <c r="M761" s="149"/>
      <c r="N761" s="149"/>
      <c r="O761" s="149"/>
      <c r="P761" s="149"/>
      <c r="Q761" s="149"/>
      <c r="R761" s="149"/>
      <c r="S761" s="149"/>
      <c r="T761" s="149"/>
      <c r="U761" s="149"/>
      <c r="V761" s="149"/>
      <c r="W761" s="149"/>
      <c r="X761" s="149"/>
      <c r="Y761" s="149"/>
      <c r="Z761" s="149"/>
    </row>
    <row r="762" spans="1:26" ht="13.5" customHeight="1">
      <c r="A762" s="149"/>
      <c r="B762" s="149"/>
      <c r="C762" s="149"/>
      <c r="D762" s="221"/>
      <c r="E762" s="222"/>
      <c r="F762" s="222"/>
      <c r="G762" s="149"/>
      <c r="H762" s="149"/>
      <c r="I762" s="149"/>
      <c r="J762" s="149"/>
      <c r="K762" s="149"/>
      <c r="L762" s="149"/>
      <c r="M762" s="149"/>
      <c r="N762" s="149"/>
      <c r="O762" s="149"/>
      <c r="P762" s="149"/>
      <c r="Q762" s="149"/>
      <c r="R762" s="149"/>
      <c r="S762" s="149"/>
      <c r="T762" s="149"/>
      <c r="U762" s="149"/>
      <c r="V762" s="149"/>
      <c r="W762" s="149"/>
      <c r="X762" s="149"/>
      <c r="Y762" s="149"/>
      <c r="Z762" s="149"/>
    </row>
    <row r="763" spans="1:26" ht="13.5" customHeight="1">
      <c r="A763" s="149"/>
      <c r="B763" s="149"/>
      <c r="C763" s="149"/>
      <c r="D763" s="221"/>
      <c r="E763" s="222"/>
      <c r="F763" s="222"/>
      <c r="G763" s="149"/>
      <c r="H763" s="149"/>
      <c r="I763" s="149"/>
      <c r="J763" s="149"/>
      <c r="K763" s="149"/>
      <c r="L763" s="149"/>
      <c r="M763" s="149"/>
      <c r="N763" s="149"/>
      <c r="O763" s="149"/>
      <c r="P763" s="149"/>
      <c r="Q763" s="149"/>
      <c r="R763" s="149"/>
      <c r="S763" s="149"/>
      <c r="T763" s="149"/>
      <c r="U763" s="149"/>
      <c r="V763" s="149"/>
      <c r="W763" s="149"/>
      <c r="X763" s="149"/>
      <c r="Y763" s="149"/>
      <c r="Z763" s="149"/>
    </row>
    <row r="764" spans="1:26" ht="13.5" customHeight="1">
      <c r="A764" s="149"/>
      <c r="B764" s="149"/>
      <c r="C764" s="149"/>
      <c r="D764" s="221"/>
      <c r="E764" s="222"/>
      <c r="F764" s="222"/>
      <c r="G764" s="149"/>
      <c r="H764" s="149"/>
      <c r="I764" s="149"/>
      <c r="J764" s="149"/>
      <c r="K764" s="149"/>
      <c r="L764" s="149"/>
      <c r="M764" s="149"/>
      <c r="N764" s="149"/>
      <c r="O764" s="149"/>
      <c r="P764" s="149"/>
      <c r="Q764" s="149"/>
      <c r="R764" s="149"/>
      <c r="S764" s="149"/>
      <c r="T764" s="149"/>
      <c r="U764" s="149"/>
      <c r="V764" s="149"/>
      <c r="W764" s="149"/>
      <c r="X764" s="149"/>
      <c r="Y764" s="149"/>
      <c r="Z764" s="149"/>
    </row>
    <row r="765" spans="1:26" ht="13.5" customHeight="1">
      <c r="A765" s="149"/>
      <c r="B765" s="149"/>
      <c r="C765" s="149"/>
      <c r="D765" s="221"/>
      <c r="E765" s="222"/>
      <c r="F765" s="222"/>
      <c r="G765" s="149"/>
      <c r="H765" s="149"/>
      <c r="I765" s="149"/>
      <c r="J765" s="149"/>
      <c r="K765" s="149"/>
      <c r="L765" s="149"/>
      <c r="M765" s="149"/>
      <c r="N765" s="149"/>
      <c r="O765" s="149"/>
      <c r="P765" s="149"/>
      <c r="Q765" s="149"/>
      <c r="R765" s="149"/>
      <c r="S765" s="149"/>
      <c r="T765" s="149"/>
      <c r="U765" s="149"/>
      <c r="V765" s="149"/>
      <c r="W765" s="149"/>
      <c r="X765" s="149"/>
      <c r="Y765" s="149"/>
      <c r="Z765" s="149"/>
    </row>
    <row r="766" spans="1:26" ht="13.5" customHeight="1">
      <c r="A766" s="149"/>
      <c r="B766" s="149"/>
      <c r="C766" s="149"/>
      <c r="D766" s="221"/>
      <c r="E766" s="222"/>
      <c r="F766" s="222"/>
      <c r="G766" s="149"/>
      <c r="H766" s="149"/>
      <c r="I766" s="149"/>
      <c r="J766" s="149"/>
      <c r="K766" s="149"/>
      <c r="L766" s="149"/>
      <c r="M766" s="149"/>
      <c r="N766" s="149"/>
      <c r="O766" s="149"/>
      <c r="P766" s="149"/>
      <c r="Q766" s="149"/>
      <c r="R766" s="149"/>
      <c r="S766" s="149"/>
      <c r="T766" s="149"/>
      <c r="U766" s="149"/>
      <c r="V766" s="149"/>
      <c r="W766" s="149"/>
      <c r="X766" s="149"/>
      <c r="Y766" s="149"/>
      <c r="Z766" s="149"/>
    </row>
    <row r="767" spans="1:26" ht="13.5" customHeight="1">
      <c r="A767" s="149"/>
      <c r="B767" s="149"/>
      <c r="C767" s="149"/>
      <c r="D767" s="221"/>
      <c r="E767" s="222"/>
      <c r="F767" s="222"/>
      <c r="G767" s="149"/>
      <c r="H767" s="149"/>
      <c r="I767" s="149"/>
      <c r="J767" s="149"/>
      <c r="K767" s="149"/>
      <c r="L767" s="149"/>
      <c r="M767" s="149"/>
      <c r="N767" s="149"/>
      <c r="O767" s="149"/>
      <c r="P767" s="149"/>
      <c r="Q767" s="149"/>
      <c r="R767" s="149"/>
      <c r="S767" s="149"/>
      <c r="T767" s="149"/>
      <c r="U767" s="149"/>
      <c r="V767" s="149"/>
      <c r="W767" s="149"/>
      <c r="X767" s="149"/>
      <c r="Y767" s="149"/>
      <c r="Z767" s="149"/>
    </row>
    <row r="768" spans="1:26" ht="13.5" customHeight="1">
      <c r="A768" s="149"/>
      <c r="B768" s="149"/>
      <c r="C768" s="149"/>
      <c r="D768" s="221"/>
      <c r="E768" s="222"/>
      <c r="F768" s="222"/>
      <c r="G768" s="149"/>
      <c r="H768" s="149"/>
      <c r="I768" s="149"/>
      <c r="J768" s="149"/>
      <c r="K768" s="149"/>
      <c r="L768" s="149"/>
      <c r="M768" s="149"/>
      <c r="N768" s="149"/>
      <c r="O768" s="149"/>
      <c r="P768" s="149"/>
      <c r="Q768" s="149"/>
      <c r="R768" s="149"/>
      <c r="S768" s="149"/>
      <c r="T768" s="149"/>
      <c r="U768" s="149"/>
      <c r="V768" s="149"/>
      <c r="W768" s="149"/>
      <c r="X768" s="149"/>
      <c r="Y768" s="149"/>
      <c r="Z768" s="149"/>
    </row>
    <row r="769" spans="1:26" ht="13.5" customHeight="1">
      <c r="A769" s="149"/>
      <c r="B769" s="149"/>
      <c r="C769" s="149"/>
      <c r="D769" s="221"/>
      <c r="E769" s="222"/>
      <c r="F769" s="222"/>
      <c r="G769" s="149"/>
      <c r="H769" s="149"/>
      <c r="I769" s="149"/>
      <c r="J769" s="149"/>
      <c r="K769" s="149"/>
      <c r="L769" s="149"/>
      <c r="M769" s="149"/>
      <c r="N769" s="149"/>
      <c r="O769" s="149"/>
      <c r="P769" s="149"/>
      <c r="Q769" s="149"/>
      <c r="R769" s="149"/>
      <c r="S769" s="149"/>
      <c r="T769" s="149"/>
      <c r="U769" s="149"/>
      <c r="V769" s="149"/>
      <c r="W769" s="149"/>
      <c r="X769" s="149"/>
      <c r="Y769" s="149"/>
      <c r="Z769" s="149"/>
    </row>
    <row r="770" spans="1:26" ht="13.5" customHeight="1">
      <c r="A770" s="149"/>
      <c r="B770" s="149"/>
      <c r="C770" s="149"/>
      <c r="D770" s="221"/>
      <c r="E770" s="222"/>
      <c r="F770" s="222"/>
      <c r="G770" s="149"/>
      <c r="H770" s="149"/>
      <c r="I770" s="149"/>
      <c r="J770" s="149"/>
      <c r="K770" s="149"/>
      <c r="L770" s="149"/>
      <c r="M770" s="149"/>
      <c r="N770" s="149"/>
      <c r="O770" s="149"/>
      <c r="P770" s="149"/>
      <c r="Q770" s="149"/>
      <c r="R770" s="149"/>
      <c r="S770" s="149"/>
      <c r="T770" s="149"/>
      <c r="U770" s="149"/>
      <c r="V770" s="149"/>
      <c r="W770" s="149"/>
      <c r="X770" s="149"/>
      <c r="Y770" s="149"/>
      <c r="Z770" s="149"/>
    </row>
    <row r="771" spans="1:26" ht="13.5" customHeight="1">
      <c r="A771" s="149"/>
      <c r="B771" s="149"/>
      <c r="C771" s="149"/>
      <c r="D771" s="221"/>
      <c r="E771" s="222"/>
      <c r="F771" s="222"/>
      <c r="G771" s="149"/>
      <c r="H771" s="149"/>
      <c r="I771" s="149"/>
      <c r="J771" s="149"/>
      <c r="K771" s="149"/>
      <c r="L771" s="149"/>
      <c r="M771" s="149"/>
      <c r="N771" s="149"/>
      <c r="O771" s="149"/>
      <c r="P771" s="149"/>
      <c r="Q771" s="149"/>
      <c r="R771" s="149"/>
      <c r="S771" s="149"/>
      <c r="T771" s="149"/>
      <c r="U771" s="149"/>
      <c r="V771" s="149"/>
      <c r="W771" s="149"/>
      <c r="X771" s="149"/>
      <c r="Y771" s="149"/>
      <c r="Z771" s="149"/>
    </row>
    <row r="772" spans="1:26" ht="13.5" customHeight="1">
      <c r="A772" s="149"/>
      <c r="B772" s="149"/>
      <c r="C772" s="149"/>
      <c r="D772" s="221"/>
      <c r="E772" s="222"/>
      <c r="F772" s="222"/>
      <c r="G772" s="149"/>
      <c r="H772" s="149"/>
      <c r="I772" s="149"/>
      <c r="J772" s="149"/>
      <c r="K772" s="149"/>
      <c r="L772" s="149"/>
      <c r="M772" s="149"/>
      <c r="N772" s="149"/>
      <c r="O772" s="149"/>
      <c r="P772" s="149"/>
      <c r="Q772" s="149"/>
      <c r="R772" s="149"/>
      <c r="S772" s="149"/>
      <c r="T772" s="149"/>
      <c r="U772" s="149"/>
      <c r="V772" s="149"/>
      <c r="W772" s="149"/>
      <c r="X772" s="149"/>
      <c r="Y772" s="149"/>
      <c r="Z772" s="149"/>
    </row>
    <row r="773" spans="1:26" ht="13.5" customHeight="1">
      <c r="A773" s="149"/>
      <c r="B773" s="149"/>
      <c r="C773" s="149"/>
      <c r="D773" s="221"/>
      <c r="E773" s="222"/>
      <c r="F773" s="222"/>
      <c r="G773" s="149"/>
      <c r="H773" s="149"/>
      <c r="I773" s="149"/>
      <c r="J773" s="149"/>
      <c r="K773" s="149"/>
      <c r="L773" s="149"/>
      <c r="M773" s="149"/>
      <c r="N773" s="149"/>
      <c r="O773" s="149"/>
      <c r="P773" s="149"/>
      <c r="Q773" s="149"/>
      <c r="R773" s="149"/>
      <c r="S773" s="149"/>
      <c r="T773" s="149"/>
      <c r="U773" s="149"/>
      <c r="V773" s="149"/>
      <c r="W773" s="149"/>
      <c r="X773" s="149"/>
      <c r="Y773" s="149"/>
      <c r="Z773" s="149"/>
    </row>
    <row r="774" spans="1:26" ht="13.5" customHeight="1">
      <c r="A774" s="149"/>
      <c r="B774" s="149"/>
      <c r="C774" s="149"/>
      <c r="D774" s="221"/>
      <c r="E774" s="222"/>
      <c r="F774" s="222"/>
      <c r="G774" s="149"/>
      <c r="H774" s="149"/>
      <c r="I774" s="149"/>
      <c r="J774" s="149"/>
      <c r="K774" s="149"/>
      <c r="L774" s="149"/>
      <c r="M774" s="149"/>
      <c r="N774" s="149"/>
      <c r="O774" s="149"/>
      <c r="P774" s="149"/>
      <c r="Q774" s="149"/>
      <c r="R774" s="149"/>
      <c r="S774" s="149"/>
      <c r="T774" s="149"/>
      <c r="U774" s="149"/>
      <c r="V774" s="149"/>
      <c r="W774" s="149"/>
      <c r="X774" s="149"/>
      <c r="Y774" s="149"/>
      <c r="Z774" s="149"/>
    </row>
    <row r="775" spans="1:26" ht="13.5" customHeight="1">
      <c r="A775" s="149"/>
      <c r="B775" s="149"/>
      <c r="C775" s="149"/>
      <c r="D775" s="221"/>
      <c r="E775" s="222"/>
      <c r="F775" s="222"/>
      <c r="G775" s="149"/>
      <c r="H775" s="149"/>
      <c r="I775" s="149"/>
      <c r="J775" s="149"/>
      <c r="K775" s="149"/>
      <c r="L775" s="149"/>
      <c r="M775" s="149"/>
      <c r="N775" s="149"/>
      <c r="O775" s="149"/>
      <c r="P775" s="149"/>
      <c r="Q775" s="149"/>
      <c r="R775" s="149"/>
      <c r="S775" s="149"/>
      <c r="T775" s="149"/>
      <c r="U775" s="149"/>
      <c r="V775" s="149"/>
      <c r="W775" s="149"/>
      <c r="X775" s="149"/>
      <c r="Y775" s="149"/>
      <c r="Z775" s="149"/>
    </row>
    <row r="776" spans="1:26" ht="13.5" customHeight="1">
      <c r="A776" s="149"/>
      <c r="B776" s="149"/>
      <c r="C776" s="149"/>
      <c r="D776" s="221"/>
      <c r="E776" s="222"/>
      <c r="F776" s="222"/>
      <c r="G776" s="149"/>
      <c r="H776" s="149"/>
      <c r="I776" s="149"/>
      <c r="J776" s="149"/>
      <c r="K776" s="149"/>
      <c r="L776" s="149"/>
      <c r="M776" s="149"/>
      <c r="N776" s="149"/>
      <c r="O776" s="149"/>
      <c r="P776" s="149"/>
      <c r="Q776" s="149"/>
      <c r="R776" s="149"/>
      <c r="S776" s="149"/>
      <c r="T776" s="149"/>
      <c r="U776" s="149"/>
      <c r="V776" s="149"/>
      <c r="W776" s="149"/>
      <c r="X776" s="149"/>
      <c r="Y776" s="149"/>
      <c r="Z776" s="149"/>
    </row>
    <row r="777" spans="1:26" ht="13.5" customHeight="1">
      <c r="A777" s="149"/>
      <c r="B777" s="149"/>
      <c r="C777" s="149"/>
      <c r="D777" s="221"/>
      <c r="E777" s="222"/>
      <c r="F777" s="222"/>
      <c r="G777" s="149"/>
      <c r="H777" s="149"/>
      <c r="I777" s="149"/>
      <c r="J777" s="149"/>
      <c r="K777" s="149"/>
      <c r="L777" s="149"/>
      <c r="M777" s="149"/>
      <c r="N777" s="149"/>
      <c r="O777" s="149"/>
      <c r="P777" s="149"/>
      <c r="Q777" s="149"/>
      <c r="R777" s="149"/>
      <c r="S777" s="149"/>
      <c r="T777" s="149"/>
      <c r="U777" s="149"/>
      <c r="V777" s="149"/>
      <c r="W777" s="149"/>
      <c r="X777" s="149"/>
      <c r="Y777" s="149"/>
      <c r="Z777" s="149"/>
    </row>
    <row r="778" spans="1:26" ht="13.5" customHeight="1">
      <c r="A778" s="149"/>
      <c r="B778" s="149"/>
      <c r="C778" s="149"/>
      <c r="D778" s="221"/>
      <c r="E778" s="222"/>
      <c r="F778" s="222"/>
      <c r="G778" s="149"/>
      <c r="H778" s="149"/>
      <c r="I778" s="149"/>
      <c r="J778" s="149"/>
      <c r="K778" s="149"/>
      <c r="L778" s="149"/>
      <c r="M778" s="149"/>
      <c r="N778" s="149"/>
      <c r="O778" s="149"/>
      <c r="P778" s="149"/>
      <c r="Q778" s="149"/>
      <c r="R778" s="149"/>
      <c r="S778" s="149"/>
      <c r="T778" s="149"/>
      <c r="U778" s="149"/>
      <c r="V778" s="149"/>
      <c r="W778" s="149"/>
      <c r="X778" s="149"/>
      <c r="Y778" s="149"/>
      <c r="Z778" s="149"/>
    </row>
    <row r="779" spans="1:26" ht="13.5" customHeight="1">
      <c r="A779" s="149"/>
      <c r="B779" s="149"/>
      <c r="C779" s="149"/>
      <c r="D779" s="221"/>
      <c r="E779" s="222"/>
      <c r="F779" s="222"/>
      <c r="G779" s="149"/>
      <c r="H779" s="149"/>
      <c r="I779" s="149"/>
      <c r="J779" s="149"/>
      <c r="K779" s="149"/>
      <c r="L779" s="149"/>
      <c r="M779" s="149"/>
      <c r="N779" s="149"/>
      <c r="O779" s="149"/>
      <c r="P779" s="149"/>
      <c r="Q779" s="149"/>
      <c r="R779" s="149"/>
      <c r="S779" s="149"/>
      <c r="T779" s="149"/>
      <c r="U779" s="149"/>
      <c r="V779" s="149"/>
      <c r="W779" s="149"/>
      <c r="X779" s="149"/>
      <c r="Y779" s="149"/>
      <c r="Z779" s="149"/>
    </row>
    <row r="780" spans="1:26" ht="13.5" customHeight="1">
      <c r="A780" s="149"/>
      <c r="B780" s="149"/>
      <c r="C780" s="149"/>
      <c r="D780" s="221"/>
      <c r="E780" s="222"/>
      <c r="F780" s="222"/>
      <c r="G780" s="149"/>
      <c r="H780" s="149"/>
      <c r="I780" s="149"/>
      <c r="J780" s="149"/>
      <c r="K780" s="149"/>
      <c r="L780" s="149"/>
      <c r="M780" s="149"/>
      <c r="N780" s="149"/>
      <c r="O780" s="149"/>
      <c r="P780" s="149"/>
      <c r="Q780" s="149"/>
      <c r="R780" s="149"/>
      <c r="S780" s="149"/>
      <c r="T780" s="149"/>
      <c r="U780" s="149"/>
      <c r="V780" s="149"/>
      <c r="W780" s="149"/>
      <c r="X780" s="149"/>
      <c r="Y780" s="149"/>
      <c r="Z780" s="149"/>
    </row>
    <row r="781" spans="1:26" ht="13.5" customHeight="1">
      <c r="A781" s="149"/>
      <c r="B781" s="149"/>
      <c r="C781" s="149"/>
      <c r="D781" s="221"/>
      <c r="E781" s="222"/>
      <c r="F781" s="222"/>
      <c r="G781" s="149"/>
      <c r="H781" s="149"/>
      <c r="I781" s="149"/>
      <c r="J781" s="149"/>
      <c r="K781" s="149"/>
      <c r="L781" s="149"/>
      <c r="M781" s="149"/>
      <c r="N781" s="149"/>
      <c r="O781" s="149"/>
      <c r="P781" s="149"/>
      <c r="Q781" s="149"/>
      <c r="R781" s="149"/>
      <c r="S781" s="149"/>
      <c r="T781" s="149"/>
      <c r="U781" s="149"/>
      <c r="V781" s="149"/>
      <c r="W781" s="149"/>
      <c r="X781" s="149"/>
      <c r="Y781" s="149"/>
      <c r="Z781" s="149"/>
    </row>
    <row r="782" spans="1:26" ht="13.5" customHeight="1">
      <c r="A782" s="149"/>
      <c r="B782" s="149"/>
      <c r="C782" s="149"/>
      <c r="D782" s="221"/>
      <c r="E782" s="222"/>
      <c r="F782" s="222"/>
      <c r="G782" s="149"/>
      <c r="H782" s="149"/>
      <c r="I782" s="149"/>
      <c r="J782" s="149"/>
      <c r="K782" s="149"/>
      <c r="L782" s="149"/>
      <c r="M782" s="149"/>
      <c r="N782" s="149"/>
      <c r="O782" s="149"/>
      <c r="P782" s="149"/>
      <c r="Q782" s="149"/>
      <c r="R782" s="149"/>
      <c r="S782" s="149"/>
      <c r="T782" s="149"/>
      <c r="U782" s="149"/>
      <c r="V782" s="149"/>
      <c r="W782" s="149"/>
      <c r="X782" s="149"/>
      <c r="Y782" s="149"/>
      <c r="Z782" s="149"/>
    </row>
    <row r="783" spans="1:26" ht="13.5" customHeight="1">
      <c r="A783" s="149"/>
      <c r="B783" s="149"/>
      <c r="C783" s="149"/>
      <c r="D783" s="221"/>
      <c r="E783" s="222"/>
      <c r="F783" s="222"/>
      <c r="G783" s="149"/>
      <c r="H783" s="149"/>
      <c r="I783" s="149"/>
      <c r="J783" s="149"/>
      <c r="K783" s="149"/>
      <c r="L783" s="149"/>
      <c r="M783" s="149"/>
      <c r="N783" s="149"/>
      <c r="O783" s="149"/>
      <c r="P783" s="149"/>
      <c r="Q783" s="149"/>
      <c r="R783" s="149"/>
      <c r="S783" s="149"/>
      <c r="T783" s="149"/>
      <c r="U783" s="149"/>
      <c r="V783" s="149"/>
      <c r="W783" s="149"/>
      <c r="X783" s="149"/>
      <c r="Y783" s="149"/>
      <c r="Z783" s="149"/>
    </row>
    <row r="784" spans="1:26" ht="13.5" customHeight="1">
      <c r="A784" s="149"/>
      <c r="B784" s="149"/>
      <c r="C784" s="149"/>
      <c r="D784" s="221"/>
      <c r="E784" s="222"/>
      <c r="F784" s="222"/>
      <c r="G784" s="149"/>
      <c r="H784" s="149"/>
      <c r="I784" s="149"/>
      <c r="J784" s="149"/>
      <c r="K784" s="149"/>
      <c r="L784" s="149"/>
      <c r="M784" s="149"/>
      <c r="N784" s="149"/>
      <c r="O784" s="149"/>
      <c r="P784" s="149"/>
      <c r="Q784" s="149"/>
      <c r="R784" s="149"/>
      <c r="S784" s="149"/>
      <c r="T784" s="149"/>
      <c r="U784" s="149"/>
      <c r="V784" s="149"/>
      <c r="W784" s="149"/>
      <c r="X784" s="149"/>
      <c r="Y784" s="149"/>
      <c r="Z784" s="149"/>
    </row>
    <row r="785" spans="1:26" ht="13.5" customHeight="1">
      <c r="A785" s="149"/>
      <c r="B785" s="149"/>
      <c r="C785" s="149"/>
      <c r="D785" s="221"/>
      <c r="E785" s="222"/>
      <c r="F785" s="222"/>
      <c r="G785" s="149"/>
      <c r="H785" s="149"/>
      <c r="I785" s="149"/>
      <c r="J785" s="149"/>
      <c r="K785" s="149"/>
      <c r="L785" s="149"/>
      <c r="M785" s="149"/>
      <c r="N785" s="149"/>
      <c r="O785" s="149"/>
      <c r="P785" s="149"/>
      <c r="Q785" s="149"/>
      <c r="R785" s="149"/>
      <c r="S785" s="149"/>
      <c r="T785" s="149"/>
      <c r="U785" s="149"/>
      <c r="V785" s="149"/>
      <c r="W785" s="149"/>
      <c r="X785" s="149"/>
      <c r="Y785" s="149"/>
      <c r="Z785" s="149"/>
    </row>
    <row r="786" spans="1:26" ht="13.5" customHeight="1">
      <c r="A786" s="149"/>
      <c r="B786" s="149"/>
      <c r="C786" s="149"/>
      <c r="D786" s="221"/>
      <c r="E786" s="222"/>
      <c r="F786" s="222"/>
      <c r="G786" s="149"/>
      <c r="H786" s="149"/>
      <c r="I786" s="149"/>
      <c r="J786" s="149"/>
      <c r="K786" s="149"/>
      <c r="L786" s="149"/>
      <c r="M786" s="149"/>
      <c r="N786" s="149"/>
      <c r="O786" s="149"/>
      <c r="P786" s="149"/>
      <c r="Q786" s="149"/>
      <c r="R786" s="149"/>
      <c r="S786" s="149"/>
      <c r="T786" s="149"/>
      <c r="U786" s="149"/>
      <c r="V786" s="149"/>
      <c r="W786" s="149"/>
      <c r="X786" s="149"/>
      <c r="Y786" s="149"/>
      <c r="Z786" s="149"/>
    </row>
    <row r="787" spans="1:26" ht="13.5" customHeight="1">
      <c r="A787" s="149"/>
      <c r="B787" s="149"/>
      <c r="C787" s="149"/>
      <c r="D787" s="221"/>
      <c r="E787" s="222"/>
      <c r="F787" s="222"/>
      <c r="G787" s="149"/>
      <c r="H787" s="149"/>
      <c r="I787" s="149"/>
      <c r="J787" s="149"/>
      <c r="K787" s="149"/>
      <c r="L787" s="149"/>
      <c r="M787" s="149"/>
      <c r="N787" s="149"/>
      <c r="O787" s="149"/>
      <c r="P787" s="149"/>
      <c r="Q787" s="149"/>
      <c r="R787" s="149"/>
      <c r="S787" s="149"/>
      <c r="T787" s="149"/>
      <c r="U787" s="149"/>
      <c r="V787" s="149"/>
      <c r="W787" s="149"/>
      <c r="X787" s="149"/>
      <c r="Y787" s="149"/>
      <c r="Z787" s="149"/>
    </row>
    <row r="788" spans="1:26" ht="13.5" customHeight="1">
      <c r="A788" s="149"/>
      <c r="B788" s="149"/>
      <c r="C788" s="149"/>
      <c r="D788" s="221"/>
      <c r="E788" s="222"/>
      <c r="F788" s="222"/>
      <c r="G788" s="149"/>
      <c r="H788" s="149"/>
      <c r="I788" s="149"/>
      <c r="J788" s="149"/>
      <c r="K788" s="149"/>
      <c r="L788" s="149"/>
      <c r="M788" s="149"/>
      <c r="N788" s="149"/>
      <c r="O788" s="149"/>
      <c r="P788" s="149"/>
      <c r="Q788" s="149"/>
      <c r="R788" s="149"/>
      <c r="S788" s="149"/>
      <c r="T788" s="149"/>
      <c r="U788" s="149"/>
      <c r="V788" s="149"/>
      <c r="W788" s="149"/>
      <c r="X788" s="149"/>
      <c r="Y788" s="149"/>
      <c r="Z788" s="149"/>
    </row>
    <row r="789" spans="1:26" ht="13.5" customHeight="1">
      <c r="A789" s="149"/>
      <c r="B789" s="149"/>
      <c r="C789" s="149"/>
      <c r="D789" s="221"/>
      <c r="E789" s="222"/>
      <c r="F789" s="222"/>
      <c r="G789" s="149"/>
      <c r="H789" s="149"/>
      <c r="I789" s="149"/>
      <c r="J789" s="149"/>
      <c r="K789" s="149"/>
      <c r="L789" s="149"/>
      <c r="M789" s="149"/>
      <c r="N789" s="149"/>
      <c r="O789" s="149"/>
      <c r="P789" s="149"/>
      <c r="Q789" s="149"/>
      <c r="R789" s="149"/>
      <c r="S789" s="149"/>
      <c r="T789" s="149"/>
      <c r="U789" s="149"/>
      <c r="V789" s="149"/>
      <c r="W789" s="149"/>
      <c r="X789" s="149"/>
      <c r="Y789" s="149"/>
      <c r="Z789" s="149"/>
    </row>
    <row r="790" spans="1:26" ht="13.5" customHeight="1">
      <c r="A790" s="149"/>
      <c r="B790" s="149"/>
      <c r="C790" s="149"/>
      <c r="D790" s="221"/>
      <c r="E790" s="222"/>
      <c r="F790" s="222"/>
      <c r="G790" s="149"/>
      <c r="H790" s="149"/>
      <c r="I790" s="149"/>
      <c r="J790" s="149"/>
      <c r="K790" s="149"/>
      <c r="L790" s="149"/>
      <c r="M790" s="149"/>
      <c r="N790" s="149"/>
      <c r="O790" s="149"/>
      <c r="P790" s="149"/>
      <c r="Q790" s="149"/>
      <c r="R790" s="149"/>
      <c r="S790" s="149"/>
      <c r="T790" s="149"/>
      <c r="U790" s="149"/>
      <c r="V790" s="149"/>
      <c r="W790" s="149"/>
      <c r="X790" s="149"/>
      <c r="Y790" s="149"/>
      <c r="Z790" s="149"/>
    </row>
    <row r="791" spans="1:26" ht="13.5" customHeight="1">
      <c r="A791" s="149"/>
      <c r="B791" s="149"/>
      <c r="C791" s="149"/>
      <c r="D791" s="221"/>
      <c r="E791" s="222"/>
      <c r="F791" s="222"/>
      <c r="G791" s="149"/>
      <c r="H791" s="149"/>
      <c r="I791" s="149"/>
      <c r="J791" s="149"/>
      <c r="K791" s="149"/>
      <c r="L791" s="149"/>
      <c r="M791" s="149"/>
      <c r="N791" s="149"/>
      <c r="O791" s="149"/>
      <c r="P791" s="149"/>
      <c r="Q791" s="149"/>
      <c r="R791" s="149"/>
      <c r="S791" s="149"/>
      <c r="T791" s="149"/>
      <c r="U791" s="149"/>
      <c r="V791" s="149"/>
      <c r="W791" s="149"/>
      <c r="X791" s="149"/>
      <c r="Y791" s="149"/>
      <c r="Z791" s="149"/>
    </row>
    <row r="792" spans="1:26" ht="13.5" customHeight="1">
      <c r="A792" s="149"/>
      <c r="B792" s="149"/>
      <c r="C792" s="149"/>
      <c r="D792" s="221"/>
      <c r="E792" s="222"/>
      <c r="F792" s="222"/>
      <c r="G792" s="149"/>
      <c r="H792" s="149"/>
      <c r="I792" s="149"/>
      <c r="J792" s="149"/>
      <c r="K792" s="149"/>
      <c r="L792" s="149"/>
      <c r="M792" s="149"/>
      <c r="N792" s="149"/>
      <c r="O792" s="149"/>
      <c r="P792" s="149"/>
      <c r="Q792" s="149"/>
      <c r="R792" s="149"/>
      <c r="S792" s="149"/>
      <c r="T792" s="149"/>
      <c r="U792" s="149"/>
      <c r="V792" s="149"/>
      <c r="W792" s="149"/>
      <c r="X792" s="149"/>
      <c r="Y792" s="149"/>
      <c r="Z792" s="149"/>
    </row>
    <row r="793" spans="1:26" ht="13.5" customHeight="1">
      <c r="A793" s="149"/>
      <c r="B793" s="149"/>
      <c r="C793" s="149"/>
      <c r="D793" s="221"/>
      <c r="E793" s="222"/>
      <c r="F793" s="222"/>
      <c r="G793" s="149"/>
      <c r="H793" s="149"/>
      <c r="I793" s="149"/>
      <c r="J793" s="149"/>
      <c r="K793" s="149"/>
      <c r="L793" s="149"/>
      <c r="M793" s="149"/>
      <c r="N793" s="149"/>
      <c r="O793" s="149"/>
      <c r="P793" s="149"/>
      <c r="Q793" s="149"/>
      <c r="R793" s="149"/>
      <c r="S793" s="149"/>
      <c r="T793" s="149"/>
      <c r="U793" s="149"/>
      <c r="V793" s="149"/>
      <c r="W793" s="149"/>
      <c r="X793" s="149"/>
      <c r="Y793" s="149"/>
      <c r="Z793" s="149"/>
    </row>
    <row r="794" spans="1:26" ht="13.5" customHeight="1">
      <c r="A794" s="149"/>
      <c r="B794" s="149"/>
      <c r="C794" s="149"/>
      <c r="D794" s="221"/>
      <c r="E794" s="222"/>
      <c r="F794" s="222"/>
      <c r="G794" s="149"/>
      <c r="H794" s="149"/>
      <c r="I794" s="149"/>
      <c r="J794" s="149"/>
      <c r="K794" s="149"/>
      <c r="L794" s="149"/>
      <c r="M794" s="149"/>
      <c r="N794" s="149"/>
      <c r="O794" s="149"/>
      <c r="P794" s="149"/>
      <c r="Q794" s="149"/>
      <c r="R794" s="149"/>
      <c r="S794" s="149"/>
      <c r="T794" s="149"/>
      <c r="U794" s="149"/>
      <c r="V794" s="149"/>
      <c r="W794" s="149"/>
      <c r="X794" s="149"/>
      <c r="Y794" s="149"/>
      <c r="Z794" s="149"/>
    </row>
    <row r="795" spans="1:26" ht="13.5" customHeight="1">
      <c r="A795" s="149"/>
      <c r="B795" s="149"/>
      <c r="C795" s="149"/>
      <c r="D795" s="221"/>
      <c r="E795" s="222"/>
      <c r="F795" s="222"/>
      <c r="G795" s="149"/>
      <c r="H795" s="149"/>
      <c r="I795" s="149"/>
      <c r="J795" s="149"/>
      <c r="K795" s="149"/>
      <c r="L795" s="149"/>
      <c r="M795" s="149"/>
      <c r="N795" s="149"/>
      <c r="O795" s="149"/>
      <c r="P795" s="149"/>
      <c r="Q795" s="149"/>
      <c r="R795" s="149"/>
      <c r="S795" s="149"/>
      <c r="T795" s="149"/>
      <c r="U795" s="149"/>
      <c r="V795" s="149"/>
      <c r="W795" s="149"/>
      <c r="X795" s="149"/>
      <c r="Y795" s="149"/>
      <c r="Z795" s="149"/>
    </row>
    <row r="796" spans="1:26" ht="13.5" customHeight="1">
      <c r="A796" s="149"/>
      <c r="B796" s="149"/>
      <c r="C796" s="149"/>
      <c r="D796" s="221"/>
      <c r="E796" s="222"/>
      <c r="F796" s="222"/>
      <c r="G796" s="149"/>
      <c r="H796" s="149"/>
      <c r="I796" s="149"/>
      <c r="J796" s="149"/>
      <c r="K796" s="149"/>
      <c r="L796" s="149"/>
      <c r="M796" s="149"/>
      <c r="N796" s="149"/>
      <c r="O796" s="149"/>
      <c r="P796" s="149"/>
      <c r="Q796" s="149"/>
      <c r="R796" s="149"/>
      <c r="S796" s="149"/>
      <c r="T796" s="149"/>
      <c r="U796" s="149"/>
      <c r="V796" s="149"/>
      <c r="W796" s="149"/>
      <c r="X796" s="149"/>
      <c r="Y796" s="149"/>
      <c r="Z796" s="149"/>
    </row>
    <row r="797" spans="1:26" ht="13.5" customHeight="1">
      <c r="A797" s="149"/>
      <c r="B797" s="149"/>
      <c r="C797" s="149"/>
      <c r="D797" s="221"/>
      <c r="E797" s="222"/>
      <c r="F797" s="222"/>
      <c r="G797" s="149"/>
      <c r="H797" s="149"/>
      <c r="I797" s="149"/>
      <c r="J797" s="149"/>
      <c r="K797" s="149"/>
      <c r="L797" s="149"/>
      <c r="M797" s="149"/>
      <c r="N797" s="149"/>
      <c r="O797" s="149"/>
      <c r="P797" s="149"/>
      <c r="Q797" s="149"/>
      <c r="R797" s="149"/>
      <c r="S797" s="149"/>
      <c r="T797" s="149"/>
      <c r="U797" s="149"/>
      <c r="V797" s="149"/>
      <c r="W797" s="149"/>
      <c r="X797" s="149"/>
      <c r="Y797" s="149"/>
      <c r="Z797" s="149"/>
    </row>
    <row r="798" spans="1:26" ht="13.5" customHeight="1">
      <c r="A798" s="149"/>
      <c r="B798" s="149"/>
      <c r="C798" s="149"/>
      <c r="D798" s="221"/>
      <c r="E798" s="222"/>
      <c r="F798" s="222"/>
      <c r="G798" s="149"/>
      <c r="H798" s="149"/>
      <c r="I798" s="149"/>
      <c r="J798" s="149"/>
      <c r="K798" s="149"/>
      <c r="L798" s="149"/>
      <c r="M798" s="149"/>
      <c r="N798" s="149"/>
      <c r="O798" s="149"/>
      <c r="P798" s="149"/>
      <c r="Q798" s="149"/>
      <c r="R798" s="149"/>
      <c r="S798" s="149"/>
      <c r="T798" s="149"/>
      <c r="U798" s="149"/>
      <c r="V798" s="149"/>
      <c r="W798" s="149"/>
      <c r="X798" s="149"/>
      <c r="Y798" s="149"/>
      <c r="Z798" s="149"/>
    </row>
    <row r="799" spans="1:26" ht="13.5" customHeight="1">
      <c r="A799" s="149"/>
      <c r="B799" s="149"/>
      <c r="C799" s="149"/>
      <c r="D799" s="221"/>
      <c r="E799" s="222"/>
      <c r="F799" s="222"/>
      <c r="G799" s="149"/>
      <c r="H799" s="149"/>
      <c r="I799" s="149"/>
      <c r="J799" s="149"/>
      <c r="K799" s="149"/>
      <c r="L799" s="149"/>
      <c r="M799" s="149"/>
      <c r="N799" s="149"/>
      <c r="O799" s="149"/>
      <c r="P799" s="149"/>
      <c r="Q799" s="149"/>
      <c r="R799" s="149"/>
      <c r="S799" s="149"/>
      <c r="T799" s="149"/>
      <c r="U799" s="149"/>
      <c r="V799" s="149"/>
      <c r="W799" s="149"/>
      <c r="X799" s="149"/>
      <c r="Y799" s="149"/>
      <c r="Z799" s="149"/>
    </row>
    <row r="800" spans="1:26" ht="13.5" customHeight="1">
      <c r="A800" s="149"/>
      <c r="B800" s="149"/>
      <c r="C800" s="149"/>
      <c r="D800" s="221"/>
      <c r="E800" s="222"/>
      <c r="F800" s="222"/>
      <c r="G800" s="149"/>
      <c r="H800" s="149"/>
      <c r="I800" s="149"/>
      <c r="J800" s="149"/>
      <c r="K800" s="149"/>
      <c r="L800" s="149"/>
      <c r="M800" s="149"/>
      <c r="N800" s="149"/>
      <c r="O800" s="149"/>
      <c r="P800" s="149"/>
      <c r="Q800" s="149"/>
      <c r="R800" s="149"/>
      <c r="S800" s="149"/>
      <c r="T800" s="149"/>
      <c r="U800" s="149"/>
      <c r="V800" s="149"/>
      <c r="W800" s="149"/>
      <c r="X800" s="149"/>
      <c r="Y800" s="149"/>
      <c r="Z800" s="149"/>
    </row>
    <row r="801" spans="1:26" ht="13.5" customHeight="1">
      <c r="A801" s="149"/>
      <c r="B801" s="149"/>
      <c r="C801" s="149"/>
      <c r="D801" s="221"/>
      <c r="E801" s="222"/>
      <c r="F801" s="222"/>
      <c r="G801" s="149"/>
      <c r="H801" s="149"/>
      <c r="I801" s="149"/>
      <c r="J801" s="149"/>
      <c r="K801" s="149"/>
      <c r="L801" s="149"/>
      <c r="M801" s="149"/>
      <c r="N801" s="149"/>
      <c r="O801" s="149"/>
      <c r="P801" s="149"/>
      <c r="Q801" s="149"/>
      <c r="R801" s="149"/>
      <c r="S801" s="149"/>
      <c r="T801" s="149"/>
      <c r="U801" s="149"/>
      <c r="V801" s="149"/>
      <c r="W801" s="149"/>
      <c r="X801" s="149"/>
      <c r="Y801" s="149"/>
      <c r="Z801" s="149"/>
    </row>
    <row r="802" spans="1:26" ht="13.5" customHeight="1">
      <c r="A802" s="149"/>
      <c r="B802" s="149"/>
      <c r="C802" s="149"/>
      <c r="D802" s="221"/>
      <c r="E802" s="222"/>
      <c r="F802" s="222"/>
      <c r="G802" s="149"/>
      <c r="H802" s="149"/>
      <c r="I802" s="149"/>
      <c r="J802" s="149"/>
      <c r="K802" s="149"/>
      <c r="L802" s="149"/>
      <c r="M802" s="149"/>
      <c r="N802" s="149"/>
      <c r="O802" s="149"/>
      <c r="P802" s="149"/>
      <c r="Q802" s="149"/>
      <c r="R802" s="149"/>
      <c r="S802" s="149"/>
      <c r="T802" s="149"/>
      <c r="U802" s="149"/>
      <c r="V802" s="149"/>
      <c r="W802" s="149"/>
      <c r="X802" s="149"/>
      <c r="Y802" s="149"/>
      <c r="Z802" s="149"/>
    </row>
    <row r="803" spans="1:26" ht="13.5" customHeight="1">
      <c r="A803" s="149"/>
      <c r="B803" s="149"/>
      <c r="C803" s="149"/>
      <c r="D803" s="221"/>
      <c r="E803" s="222"/>
      <c r="F803" s="222"/>
      <c r="G803" s="149"/>
      <c r="H803" s="149"/>
      <c r="I803" s="149"/>
      <c r="J803" s="149"/>
      <c r="K803" s="149"/>
      <c r="L803" s="149"/>
      <c r="M803" s="149"/>
      <c r="N803" s="149"/>
      <c r="O803" s="149"/>
      <c r="P803" s="149"/>
      <c r="Q803" s="149"/>
      <c r="R803" s="149"/>
      <c r="S803" s="149"/>
      <c r="T803" s="149"/>
      <c r="U803" s="149"/>
      <c r="V803" s="149"/>
      <c r="W803" s="149"/>
      <c r="X803" s="149"/>
      <c r="Y803" s="149"/>
      <c r="Z803" s="149"/>
    </row>
    <row r="804" spans="1:26" ht="13.5" customHeight="1">
      <c r="A804" s="149"/>
      <c r="B804" s="149"/>
      <c r="C804" s="149"/>
      <c r="D804" s="221"/>
      <c r="E804" s="222"/>
      <c r="F804" s="222"/>
      <c r="G804" s="149"/>
      <c r="H804" s="149"/>
      <c r="I804" s="149"/>
      <c r="J804" s="149"/>
      <c r="K804" s="149"/>
      <c r="L804" s="149"/>
      <c r="M804" s="149"/>
      <c r="N804" s="149"/>
      <c r="O804" s="149"/>
      <c r="P804" s="149"/>
      <c r="Q804" s="149"/>
      <c r="R804" s="149"/>
      <c r="S804" s="149"/>
      <c r="T804" s="149"/>
      <c r="U804" s="149"/>
      <c r="V804" s="149"/>
      <c r="W804" s="149"/>
      <c r="X804" s="149"/>
      <c r="Y804" s="149"/>
      <c r="Z804" s="149"/>
    </row>
    <row r="805" spans="1:26" ht="13.5" customHeight="1">
      <c r="A805" s="149"/>
      <c r="B805" s="149"/>
      <c r="C805" s="149"/>
      <c r="D805" s="221"/>
      <c r="E805" s="222"/>
      <c r="F805" s="222"/>
      <c r="G805" s="149"/>
      <c r="H805" s="149"/>
      <c r="I805" s="149"/>
      <c r="J805" s="149"/>
      <c r="K805" s="149"/>
      <c r="L805" s="149"/>
      <c r="M805" s="149"/>
      <c r="N805" s="149"/>
      <c r="O805" s="149"/>
      <c r="P805" s="149"/>
      <c r="Q805" s="149"/>
      <c r="R805" s="149"/>
      <c r="S805" s="149"/>
      <c r="T805" s="149"/>
      <c r="U805" s="149"/>
      <c r="V805" s="149"/>
      <c r="W805" s="149"/>
      <c r="X805" s="149"/>
      <c r="Y805" s="149"/>
      <c r="Z805" s="149"/>
    </row>
    <row r="806" spans="1:26" ht="13.5" customHeight="1">
      <c r="A806" s="149"/>
      <c r="B806" s="149"/>
      <c r="C806" s="149"/>
      <c r="D806" s="221"/>
      <c r="E806" s="222"/>
      <c r="F806" s="222"/>
      <c r="G806" s="149"/>
      <c r="H806" s="149"/>
      <c r="I806" s="149"/>
      <c r="J806" s="149"/>
      <c r="K806" s="149"/>
      <c r="L806" s="149"/>
      <c r="M806" s="149"/>
      <c r="N806" s="149"/>
      <c r="O806" s="149"/>
      <c r="P806" s="149"/>
      <c r="Q806" s="149"/>
      <c r="R806" s="149"/>
      <c r="S806" s="149"/>
      <c r="T806" s="149"/>
      <c r="U806" s="149"/>
      <c r="V806" s="149"/>
      <c r="W806" s="149"/>
      <c r="X806" s="149"/>
      <c r="Y806" s="149"/>
      <c r="Z806" s="149"/>
    </row>
    <row r="807" spans="1:26" ht="13.5" customHeight="1">
      <c r="A807" s="149"/>
      <c r="B807" s="149"/>
      <c r="C807" s="149"/>
      <c r="D807" s="221"/>
      <c r="E807" s="222"/>
      <c r="F807" s="222"/>
      <c r="G807" s="149"/>
      <c r="H807" s="149"/>
      <c r="I807" s="149"/>
      <c r="J807" s="149"/>
      <c r="K807" s="149"/>
      <c r="L807" s="149"/>
      <c r="M807" s="149"/>
      <c r="N807" s="149"/>
      <c r="O807" s="149"/>
      <c r="P807" s="149"/>
      <c r="Q807" s="149"/>
      <c r="R807" s="149"/>
      <c r="S807" s="149"/>
      <c r="T807" s="149"/>
      <c r="U807" s="149"/>
      <c r="V807" s="149"/>
      <c r="W807" s="149"/>
      <c r="X807" s="149"/>
      <c r="Y807" s="149"/>
      <c r="Z807" s="149"/>
    </row>
    <row r="808" spans="1:26" ht="13.5" customHeight="1">
      <c r="A808" s="149"/>
      <c r="B808" s="149"/>
      <c r="C808" s="149"/>
      <c r="D808" s="221"/>
      <c r="E808" s="222"/>
      <c r="F808" s="222"/>
      <c r="G808" s="149"/>
      <c r="H808" s="149"/>
      <c r="I808" s="149"/>
      <c r="J808" s="149"/>
      <c r="K808" s="149"/>
      <c r="L808" s="149"/>
      <c r="M808" s="149"/>
      <c r="N808" s="149"/>
      <c r="O808" s="149"/>
      <c r="P808" s="149"/>
      <c r="Q808" s="149"/>
      <c r="R808" s="149"/>
      <c r="S808" s="149"/>
      <c r="T808" s="149"/>
      <c r="U808" s="149"/>
      <c r="V808" s="149"/>
      <c r="W808" s="149"/>
      <c r="X808" s="149"/>
      <c r="Y808" s="149"/>
      <c r="Z808" s="149"/>
    </row>
    <row r="809" spans="1:26" ht="13.5" customHeight="1">
      <c r="A809" s="149"/>
      <c r="B809" s="149"/>
      <c r="C809" s="149"/>
      <c r="D809" s="221"/>
      <c r="E809" s="222"/>
      <c r="F809" s="222"/>
      <c r="G809" s="149"/>
      <c r="H809" s="149"/>
      <c r="I809" s="149"/>
      <c r="J809" s="149"/>
      <c r="K809" s="149"/>
      <c r="L809" s="149"/>
      <c r="M809" s="149"/>
      <c r="N809" s="149"/>
      <c r="O809" s="149"/>
      <c r="P809" s="149"/>
      <c r="Q809" s="149"/>
      <c r="R809" s="149"/>
      <c r="S809" s="149"/>
      <c r="T809" s="149"/>
      <c r="U809" s="149"/>
      <c r="V809" s="149"/>
      <c r="W809" s="149"/>
      <c r="X809" s="149"/>
      <c r="Y809" s="149"/>
      <c r="Z809" s="149"/>
    </row>
    <row r="810" spans="1:26" ht="13.5" customHeight="1">
      <c r="A810" s="149"/>
      <c r="B810" s="149"/>
      <c r="C810" s="149"/>
      <c r="D810" s="221"/>
      <c r="E810" s="222"/>
      <c r="F810" s="222"/>
      <c r="G810" s="149"/>
      <c r="H810" s="149"/>
      <c r="I810" s="149"/>
      <c r="J810" s="149"/>
      <c r="K810" s="149"/>
      <c r="L810" s="149"/>
      <c r="M810" s="149"/>
      <c r="N810" s="149"/>
      <c r="O810" s="149"/>
      <c r="P810" s="149"/>
      <c r="Q810" s="149"/>
      <c r="R810" s="149"/>
      <c r="S810" s="149"/>
      <c r="T810" s="149"/>
      <c r="U810" s="149"/>
      <c r="V810" s="149"/>
      <c r="W810" s="149"/>
      <c r="X810" s="149"/>
      <c r="Y810" s="149"/>
      <c r="Z810" s="149"/>
    </row>
    <row r="811" spans="1:26" ht="13.5" customHeight="1">
      <c r="A811" s="149"/>
      <c r="B811" s="149"/>
      <c r="C811" s="149"/>
      <c r="D811" s="221"/>
      <c r="E811" s="222"/>
      <c r="F811" s="222"/>
      <c r="G811" s="149"/>
      <c r="H811" s="149"/>
      <c r="I811" s="149"/>
      <c r="J811" s="149"/>
      <c r="K811" s="149"/>
      <c r="L811" s="149"/>
      <c r="M811" s="149"/>
      <c r="N811" s="149"/>
      <c r="O811" s="149"/>
      <c r="P811" s="149"/>
      <c r="Q811" s="149"/>
      <c r="R811" s="149"/>
      <c r="S811" s="149"/>
      <c r="T811" s="149"/>
      <c r="U811" s="149"/>
      <c r="V811" s="149"/>
      <c r="W811" s="149"/>
      <c r="X811" s="149"/>
      <c r="Y811" s="149"/>
      <c r="Z811" s="149"/>
    </row>
    <row r="812" spans="1:26" ht="13.5" customHeight="1">
      <c r="A812" s="149"/>
      <c r="B812" s="149"/>
      <c r="C812" s="149"/>
      <c r="D812" s="221"/>
      <c r="E812" s="222"/>
      <c r="F812" s="222"/>
      <c r="G812" s="149"/>
      <c r="H812" s="149"/>
      <c r="I812" s="149"/>
      <c r="J812" s="149"/>
      <c r="K812" s="149"/>
      <c r="L812" s="149"/>
      <c r="M812" s="149"/>
      <c r="N812" s="149"/>
      <c r="O812" s="149"/>
      <c r="P812" s="149"/>
      <c r="Q812" s="149"/>
      <c r="R812" s="149"/>
      <c r="S812" s="149"/>
      <c r="T812" s="149"/>
      <c r="U812" s="149"/>
      <c r="V812" s="149"/>
      <c r="W812" s="149"/>
      <c r="X812" s="149"/>
      <c r="Y812" s="149"/>
      <c r="Z812" s="149"/>
    </row>
    <row r="813" spans="1:26" ht="13.5" customHeight="1">
      <c r="A813" s="149"/>
      <c r="B813" s="149"/>
      <c r="C813" s="149"/>
      <c r="D813" s="221"/>
      <c r="E813" s="222"/>
      <c r="F813" s="222"/>
      <c r="G813" s="149"/>
      <c r="H813" s="149"/>
      <c r="I813" s="149"/>
      <c r="J813" s="149"/>
      <c r="K813" s="149"/>
      <c r="L813" s="149"/>
      <c r="M813" s="149"/>
      <c r="N813" s="149"/>
      <c r="O813" s="149"/>
      <c r="P813" s="149"/>
      <c r="Q813" s="149"/>
      <c r="R813" s="149"/>
      <c r="S813" s="149"/>
      <c r="T813" s="149"/>
      <c r="U813" s="149"/>
      <c r="V813" s="149"/>
      <c r="W813" s="149"/>
      <c r="X813" s="149"/>
      <c r="Y813" s="149"/>
      <c r="Z813" s="149"/>
    </row>
    <row r="814" spans="1:26" ht="13.5" customHeight="1">
      <c r="A814" s="149"/>
      <c r="B814" s="149"/>
      <c r="C814" s="149"/>
      <c r="D814" s="221"/>
      <c r="E814" s="222"/>
      <c r="F814" s="222"/>
      <c r="G814" s="149"/>
      <c r="H814" s="149"/>
      <c r="I814" s="149"/>
      <c r="J814" s="149"/>
      <c r="K814" s="149"/>
      <c r="L814" s="149"/>
      <c r="M814" s="149"/>
      <c r="N814" s="149"/>
      <c r="O814" s="149"/>
      <c r="P814" s="149"/>
      <c r="Q814" s="149"/>
      <c r="R814" s="149"/>
      <c r="S814" s="149"/>
      <c r="T814" s="149"/>
      <c r="U814" s="149"/>
      <c r="V814" s="149"/>
      <c r="W814" s="149"/>
      <c r="X814" s="149"/>
      <c r="Y814" s="149"/>
      <c r="Z814" s="149"/>
    </row>
    <row r="815" spans="1:26" ht="13.5" customHeight="1">
      <c r="A815" s="149"/>
      <c r="B815" s="149"/>
      <c r="C815" s="149"/>
      <c r="D815" s="221"/>
      <c r="E815" s="222"/>
      <c r="F815" s="222"/>
      <c r="G815" s="149"/>
      <c r="H815" s="149"/>
      <c r="I815" s="149"/>
      <c r="J815" s="149"/>
      <c r="K815" s="149"/>
      <c r="L815" s="149"/>
      <c r="M815" s="149"/>
      <c r="N815" s="149"/>
      <c r="O815" s="149"/>
      <c r="P815" s="149"/>
      <c r="Q815" s="149"/>
      <c r="R815" s="149"/>
      <c r="S815" s="149"/>
      <c r="T815" s="149"/>
      <c r="U815" s="149"/>
      <c r="V815" s="149"/>
      <c r="W815" s="149"/>
      <c r="X815" s="149"/>
      <c r="Y815" s="149"/>
      <c r="Z815" s="149"/>
    </row>
    <row r="816" spans="1:26" ht="13.5" customHeight="1">
      <c r="A816" s="149"/>
      <c r="B816" s="149"/>
      <c r="C816" s="149"/>
      <c r="D816" s="221"/>
      <c r="E816" s="222"/>
      <c r="F816" s="222"/>
      <c r="G816" s="149"/>
      <c r="H816" s="149"/>
      <c r="I816" s="149"/>
      <c r="J816" s="149"/>
      <c r="K816" s="149"/>
      <c r="L816" s="149"/>
      <c r="M816" s="149"/>
      <c r="N816" s="149"/>
      <c r="O816" s="149"/>
      <c r="P816" s="149"/>
      <c r="Q816" s="149"/>
      <c r="R816" s="149"/>
      <c r="S816" s="149"/>
      <c r="T816" s="149"/>
      <c r="U816" s="149"/>
      <c r="V816" s="149"/>
      <c r="W816" s="149"/>
      <c r="X816" s="149"/>
      <c r="Y816" s="149"/>
      <c r="Z816" s="149"/>
    </row>
    <row r="817" spans="1:26" ht="13.5" customHeight="1">
      <c r="A817" s="149"/>
      <c r="B817" s="149"/>
      <c r="C817" s="149"/>
      <c r="D817" s="221"/>
      <c r="E817" s="222"/>
      <c r="F817" s="222"/>
      <c r="G817" s="149"/>
      <c r="H817" s="149"/>
      <c r="I817" s="149"/>
      <c r="J817" s="149"/>
      <c r="K817" s="149"/>
      <c r="L817" s="149"/>
      <c r="M817" s="149"/>
      <c r="N817" s="149"/>
      <c r="O817" s="149"/>
      <c r="P817" s="149"/>
      <c r="Q817" s="149"/>
      <c r="R817" s="149"/>
      <c r="S817" s="149"/>
      <c r="T817" s="149"/>
      <c r="U817" s="149"/>
      <c r="V817" s="149"/>
      <c r="W817" s="149"/>
      <c r="X817" s="149"/>
      <c r="Y817" s="149"/>
      <c r="Z817" s="149"/>
    </row>
    <row r="818" spans="1:26" ht="13.5" customHeight="1">
      <c r="A818" s="149"/>
      <c r="B818" s="149"/>
      <c r="C818" s="149"/>
      <c r="D818" s="221"/>
      <c r="E818" s="222"/>
      <c r="F818" s="222"/>
      <c r="G818" s="149"/>
      <c r="H818" s="149"/>
      <c r="I818" s="149"/>
      <c r="J818" s="149"/>
      <c r="K818" s="149"/>
      <c r="L818" s="149"/>
      <c r="M818" s="149"/>
      <c r="N818" s="149"/>
      <c r="O818" s="149"/>
      <c r="P818" s="149"/>
      <c r="Q818" s="149"/>
      <c r="R818" s="149"/>
      <c r="S818" s="149"/>
      <c r="T818" s="149"/>
      <c r="U818" s="149"/>
      <c r="V818" s="149"/>
      <c r="W818" s="149"/>
      <c r="X818" s="149"/>
      <c r="Y818" s="149"/>
      <c r="Z818" s="149"/>
    </row>
    <row r="819" spans="1:26" ht="13.5" customHeight="1">
      <c r="A819" s="149"/>
      <c r="B819" s="149"/>
      <c r="C819" s="149"/>
      <c r="D819" s="221"/>
      <c r="E819" s="222"/>
      <c r="F819" s="222"/>
      <c r="G819" s="149"/>
      <c r="H819" s="149"/>
      <c r="I819" s="149"/>
      <c r="J819" s="149"/>
      <c r="K819" s="149"/>
      <c r="L819" s="149"/>
      <c r="M819" s="149"/>
      <c r="N819" s="149"/>
      <c r="O819" s="149"/>
      <c r="P819" s="149"/>
      <c r="Q819" s="149"/>
      <c r="R819" s="149"/>
      <c r="S819" s="149"/>
      <c r="T819" s="149"/>
      <c r="U819" s="149"/>
      <c r="V819" s="149"/>
      <c r="W819" s="149"/>
      <c r="X819" s="149"/>
      <c r="Y819" s="149"/>
      <c r="Z819" s="149"/>
    </row>
    <row r="820" spans="1:26" ht="13.5" customHeight="1">
      <c r="A820" s="149"/>
      <c r="B820" s="149"/>
      <c r="C820" s="149"/>
      <c r="D820" s="221"/>
      <c r="E820" s="222"/>
      <c r="F820" s="222"/>
      <c r="G820" s="149"/>
      <c r="H820" s="149"/>
      <c r="I820" s="149"/>
      <c r="J820" s="149"/>
      <c r="K820" s="149"/>
      <c r="L820" s="149"/>
      <c r="M820" s="149"/>
      <c r="N820" s="149"/>
      <c r="O820" s="149"/>
      <c r="P820" s="149"/>
      <c r="Q820" s="149"/>
      <c r="R820" s="149"/>
      <c r="S820" s="149"/>
      <c r="T820" s="149"/>
      <c r="U820" s="149"/>
      <c r="V820" s="149"/>
      <c r="W820" s="149"/>
      <c r="X820" s="149"/>
      <c r="Y820" s="149"/>
      <c r="Z820" s="149"/>
    </row>
    <row r="821" spans="1:26" ht="13.5" customHeight="1">
      <c r="A821" s="149"/>
      <c r="B821" s="149"/>
      <c r="C821" s="149"/>
      <c r="D821" s="221"/>
      <c r="E821" s="222"/>
      <c r="F821" s="222"/>
      <c r="G821" s="149"/>
      <c r="H821" s="149"/>
      <c r="I821" s="149"/>
      <c r="J821" s="149"/>
      <c r="K821" s="149"/>
      <c r="L821" s="149"/>
      <c r="M821" s="149"/>
      <c r="N821" s="149"/>
      <c r="O821" s="149"/>
      <c r="P821" s="149"/>
      <c r="Q821" s="149"/>
      <c r="R821" s="149"/>
      <c r="S821" s="149"/>
      <c r="T821" s="149"/>
      <c r="U821" s="149"/>
      <c r="V821" s="149"/>
      <c r="W821" s="149"/>
      <c r="X821" s="149"/>
      <c r="Y821" s="149"/>
      <c r="Z821" s="149"/>
    </row>
    <row r="822" spans="1:26" ht="13.5" customHeight="1">
      <c r="A822" s="149"/>
      <c r="B822" s="149"/>
      <c r="C822" s="149"/>
      <c r="D822" s="221"/>
      <c r="E822" s="222"/>
      <c r="F822" s="222"/>
      <c r="G822" s="149"/>
      <c r="H822" s="149"/>
      <c r="I822" s="149"/>
      <c r="J822" s="149"/>
      <c r="K822" s="149"/>
      <c r="L822" s="149"/>
      <c r="M822" s="149"/>
      <c r="N822" s="149"/>
      <c r="O822" s="149"/>
      <c r="P822" s="149"/>
      <c r="Q822" s="149"/>
      <c r="R822" s="149"/>
      <c r="S822" s="149"/>
      <c r="T822" s="149"/>
      <c r="U822" s="149"/>
      <c r="V822" s="149"/>
      <c r="W822" s="149"/>
      <c r="X822" s="149"/>
      <c r="Y822" s="149"/>
      <c r="Z822" s="149"/>
    </row>
    <row r="823" spans="1:26" ht="13.5" customHeight="1">
      <c r="A823" s="149"/>
      <c r="B823" s="149"/>
      <c r="C823" s="149"/>
      <c r="D823" s="221"/>
      <c r="E823" s="222"/>
      <c r="F823" s="222"/>
      <c r="G823" s="149"/>
      <c r="H823" s="149"/>
      <c r="I823" s="149"/>
      <c r="J823" s="149"/>
      <c r="K823" s="149"/>
      <c r="L823" s="149"/>
      <c r="M823" s="149"/>
      <c r="N823" s="149"/>
      <c r="O823" s="149"/>
      <c r="P823" s="149"/>
      <c r="Q823" s="149"/>
      <c r="R823" s="149"/>
      <c r="S823" s="149"/>
      <c r="T823" s="149"/>
      <c r="U823" s="149"/>
      <c r="V823" s="149"/>
      <c r="W823" s="149"/>
      <c r="X823" s="149"/>
      <c r="Y823" s="149"/>
      <c r="Z823" s="149"/>
    </row>
    <row r="824" spans="1:26" ht="13.5" customHeight="1">
      <c r="A824" s="149"/>
      <c r="B824" s="149"/>
      <c r="C824" s="149"/>
      <c r="D824" s="221"/>
      <c r="E824" s="222"/>
      <c r="F824" s="222"/>
      <c r="G824" s="149"/>
      <c r="H824" s="149"/>
      <c r="I824" s="149"/>
      <c r="J824" s="149"/>
      <c r="K824" s="149"/>
      <c r="L824" s="149"/>
      <c r="M824" s="149"/>
      <c r="N824" s="149"/>
      <c r="O824" s="149"/>
      <c r="P824" s="149"/>
      <c r="Q824" s="149"/>
      <c r="R824" s="149"/>
      <c r="S824" s="149"/>
      <c r="T824" s="149"/>
      <c r="U824" s="149"/>
      <c r="V824" s="149"/>
      <c r="W824" s="149"/>
      <c r="X824" s="149"/>
      <c r="Y824" s="149"/>
      <c r="Z824" s="149"/>
    </row>
    <row r="825" spans="1:26" ht="13.5" customHeight="1">
      <c r="A825" s="149"/>
      <c r="B825" s="149"/>
      <c r="C825" s="149"/>
      <c r="D825" s="221"/>
      <c r="E825" s="222"/>
      <c r="F825" s="222"/>
      <c r="G825" s="149"/>
      <c r="H825" s="149"/>
      <c r="I825" s="149"/>
      <c r="J825" s="149"/>
      <c r="K825" s="149"/>
      <c r="L825" s="149"/>
      <c r="M825" s="149"/>
      <c r="N825" s="149"/>
      <c r="O825" s="149"/>
      <c r="P825" s="149"/>
      <c r="Q825" s="149"/>
      <c r="R825" s="149"/>
      <c r="S825" s="149"/>
      <c r="T825" s="149"/>
      <c r="U825" s="149"/>
      <c r="V825" s="149"/>
      <c r="W825" s="149"/>
      <c r="X825" s="149"/>
      <c r="Y825" s="149"/>
      <c r="Z825" s="149"/>
    </row>
    <row r="826" spans="1:26" ht="13.5" customHeight="1">
      <c r="A826" s="149"/>
      <c r="B826" s="149"/>
      <c r="C826" s="149"/>
      <c r="D826" s="221"/>
      <c r="E826" s="222"/>
      <c r="F826" s="222"/>
      <c r="G826" s="149"/>
      <c r="H826" s="149"/>
      <c r="I826" s="149"/>
      <c r="J826" s="149"/>
      <c r="K826" s="149"/>
      <c r="L826" s="149"/>
      <c r="M826" s="149"/>
      <c r="N826" s="149"/>
      <c r="O826" s="149"/>
      <c r="P826" s="149"/>
      <c r="Q826" s="149"/>
      <c r="R826" s="149"/>
      <c r="S826" s="149"/>
      <c r="T826" s="149"/>
      <c r="U826" s="149"/>
      <c r="V826" s="149"/>
      <c r="W826" s="149"/>
      <c r="X826" s="149"/>
      <c r="Y826" s="149"/>
      <c r="Z826" s="149"/>
    </row>
    <row r="827" spans="1:26" ht="13.5" customHeight="1">
      <c r="A827" s="149"/>
      <c r="B827" s="149"/>
      <c r="C827" s="149"/>
      <c r="D827" s="221"/>
      <c r="E827" s="222"/>
      <c r="F827" s="222"/>
      <c r="G827" s="149"/>
      <c r="H827" s="149"/>
      <c r="I827" s="149"/>
      <c r="J827" s="149"/>
      <c r="K827" s="149"/>
      <c r="L827" s="149"/>
      <c r="M827" s="149"/>
      <c r="N827" s="149"/>
      <c r="O827" s="149"/>
      <c r="P827" s="149"/>
      <c r="Q827" s="149"/>
      <c r="R827" s="149"/>
      <c r="S827" s="149"/>
      <c r="T827" s="149"/>
      <c r="U827" s="149"/>
      <c r="V827" s="149"/>
      <c r="W827" s="149"/>
      <c r="X827" s="149"/>
      <c r="Y827" s="149"/>
      <c r="Z827" s="149"/>
    </row>
    <row r="828" spans="1:26" ht="13.5" customHeight="1">
      <c r="A828" s="149"/>
      <c r="B828" s="149"/>
      <c r="C828" s="149"/>
      <c r="D828" s="221"/>
      <c r="E828" s="222"/>
      <c r="F828" s="222"/>
      <c r="G828" s="149"/>
      <c r="H828" s="149"/>
      <c r="I828" s="149"/>
      <c r="J828" s="149"/>
      <c r="K828" s="149"/>
      <c r="L828" s="149"/>
      <c r="M828" s="149"/>
      <c r="N828" s="149"/>
      <c r="O828" s="149"/>
      <c r="P828" s="149"/>
      <c r="Q828" s="149"/>
      <c r="R828" s="149"/>
      <c r="S828" s="149"/>
      <c r="T828" s="149"/>
      <c r="U828" s="149"/>
      <c r="V828" s="149"/>
      <c r="W828" s="149"/>
      <c r="X828" s="149"/>
      <c r="Y828" s="149"/>
      <c r="Z828" s="149"/>
    </row>
    <row r="829" spans="1:26" ht="13.5" customHeight="1">
      <c r="A829" s="149"/>
      <c r="B829" s="149"/>
      <c r="C829" s="149"/>
      <c r="D829" s="221"/>
      <c r="E829" s="222"/>
      <c r="F829" s="222"/>
      <c r="G829" s="149"/>
      <c r="H829" s="149"/>
      <c r="I829" s="149"/>
      <c r="J829" s="149"/>
      <c r="K829" s="149"/>
      <c r="L829" s="149"/>
      <c r="M829" s="149"/>
      <c r="N829" s="149"/>
      <c r="O829" s="149"/>
      <c r="P829" s="149"/>
      <c r="Q829" s="149"/>
      <c r="R829" s="149"/>
      <c r="S829" s="149"/>
      <c r="T829" s="149"/>
      <c r="U829" s="149"/>
      <c r="V829" s="149"/>
      <c r="W829" s="149"/>
      <c r="X829" s="149"/>
      <c r="Y829" s="149"/>
      <c r="Z829" s="149"/>
    </row>
    <row r="830" spans="1:26" ht="13.5" customHeight="1">
      <c r="A830" s="149"/>
      <c r="B830" s="149"/>
      <c r="C830" s="149"/>
      <c r="D830" s="221"/>
      <c r="E830" s="222"/>
      <c r="F830" s="222"/>
      <c r="G830" s="149"/>
      <c r="H830" s="149"/>
      <c r="I830" s="149"/>
      <c r="J830" s="149"/>
      <c r="K830" s="149"/>
      <c r="L830" s="149"/>
      <c r="M830" s="149"/>
      <c r="N830" s="149"/>
      <c r="O830" s="149"/>
      <c r="P830" s="149"/>
      <c r="Q830" s="149"/>
      <c r="R830" s="149"/>
      <c r="S830" s="149"/>
      <c r="T830" s="149"/>
      <c r="U830" s="149"/>
      <c r="V830" s="149"/>
      <c r="W830" s="149"/>
      <c r="X830" s="149"/>
      <c r="Y830" s="149"/>
      <c r="Z830" s="149"/>
    </row>
    <row r="831" spans="1:26" ht="13.5" customHeight="1">
      <c r="A831" s="149"/>
      <c r="B831" s="149"/>
      <c r="C831" s="149"/>
      <c r="D831" s="221"/>
      <c r="E831" s="222"/>
      <c r="F831" s="222"/>
      <c r="G831" s="149"/>
      <c r="H831" s="149"/>
      <c r="I831" s="149"/>
      <c r="J831" s="149"/>
      <c r="K831" s="149"/>
      <c r="L831" s="149"/>
      <c r="M831" s="149"/>
      <c r="N831" s="149"/>
      <c r="O831" s="149"/>
      <c r="P831" s="149"/>
      <c r="Q831" s="149"/>
      <c r="R831" s="149"/>
      <c r="S831" s="149"/>
      <c r="T831" s="149"/>
      <c r="U831" s="149"/>
      <c r="V831" s="149"/>
      <c r="W831" s="149"/>
      <c r="X831" s="149"/>
      <c r="Y831" s="149"/>
      <c r="Z831" s="149"/>
    </row>
    <row r="832" spans="1:26" ht="13.5" customHeight="1">
      <c r="A832" s="149"/>
      <c r="B832" s="149"/>
      <c r="C832" s="149"/>
      <c r="D832" s="221"/>
      <c r="E832" s="222"/>
      <c r="F832" s="222"/>
      <c r="G832" s="149"/>
      <c r="H832" s="149"/>
      <c r="I832" s="149"/>
      <c r="J832" s="149"/>
      <c r="K832" s="149"/>
      <c r="L832" s="149"/>
      <c r="M832" s="149"/>
      <c r="N832" s="149"/>
      <c r="O832" s="149"/>
      <c r="P832" s="149"/>
      <c r="Q832" s="149"/>
      <c r="R832" s="149"/>
      <c r="S832" s="149"/>
      <c r="T832" s="149"/>
      <c r="U832" s="149"/>
      <c r="V832" s="149"/>
      <c r="W832" s="149"/>
      <c r="X832" s="149"/>
      <c r="Y832" s="149"/>
      <c r="Z832" s="149"/>
    </row>
    <row r="833" spans="1:26" ht="13.5" customHeight="1">
      <c r="A833" s="149"/>
      <c r="B833" s="149"/>
      <c r="C833" s="149"/>
      <c r="D833" s="221"/>
      <c r="E833" s="222"/>
      <c r="F833" s="222"/>
      <c r="G833" s="149"/>
      <c r="H833" s="149"/>
      <c r="I833" s="149"/>
      <c r="J833" s="149"/>
      <c r="K833" s="149"/>
      <c r="L833" s="149"/>
      <c r="M833" s="149"/>
      <c r="N833" s="149"/>
      <c r="O833" s="149"/>
      <c r="P833" s="149"/>
      <c r="Q833" s="149"/>
      <c r="R833" s="149"/>
      <c r="S833" s="149"/>
      <c r="T833" s="149"/>
      <c r="U833" s="149"/>
      <c r="V833" s="149"/>
      <c r="W833" s="149"/>
      <c r="X833" s="149"/>
      <c r="Y833" s="149"/>
      <c r="Z833" s="149"/>
    </row>
    <row r="834" spans="1:26" ht="13.5" customHeight="1">
      <c r="A834" s="149"/>
      <c r="B834" s="149"/>
      <c r="C834" s="149"/>
      <c r="D834" s="221"/>
      <c r="E834" s="222"/>
      <c r="F834" s="222"/>
      <c r="G834" s="149"/>
      <c r="H834" s="149"/>
      <c r="I834" s="149"/>
      <c r="J834" s="149"/>
      <c r="K834" s="149"/>
      <c r="L834" s="149"/>
      <c r="M834" s="149"/>
      <c r="N834" s="149"/>
      <c r="O834" s="149"/>
      <c r="P834" s="149"/>
      <c r="Q834" s="149"/>
      <c r="R834" s="149"/>
      <c r="S834" s="149"/>
      <c r="T834" s="149"/>
      <c r="U834" s="149"/>
      <c r="V834" s="149"/>
      <c r="W834" s="149"/>
      <c r="X834" s="149"/>
      <c r="Y834" s="149"/>
      <c r="Z834" s="149"/>
    </row>
    <row r="835" spans="1:26" ht="13.5" customHeight="1">
      <c r="A835" s="149"/>
      <c r="B835" s="149"/>
      <c r="C835" s="149"/>
      <c r="D835" s="221"/>
      <c r="E835" s="222"/>
      <c r="F835" s="222"/>
      <c r="G835" s="149"/>
      <c r="H835" s="149"/>
      <c r="I835" s="149"/>
      <c r="J835" s="149"/>
      <c r="K835" s="149"/>
      <c r="L835" s="149"/>
      <c r="M835" s="149"/>
      <c r="N835" s="149"/>
      <c r="O835" s="149"/>
      <c r="P835" s="149"/>
      <c r="Q835" s="149"/>
      <c r="R835" s="149"/>
      <c r="S835" s="149"/>
      <c r="T835" s="149"/>
      <c r="U835" s="149"/>
      <c r="V835" s="149"/>
      <c r="W835" s="149"/>
      <c r="X835" s="149"/>
      <c r="Y835" s="149"/>
      <c r="Z835" s="149"/>
    </row>
    <row r="836" spans="1:26" ht="13.5" customHeight="1">
      <c r="A836" s="149"/>
      <c r="B836" s="149"/>
      <c r="C836" s="149"/>
      <c r="D836" s="221"/>
      <c r="E836" s="222"/>
      <c r="F836" s="222"/>
      <c r="G836" s="149"/>
      <c r="H836" s="149"/>
      <c r="I836" s="149"/>
      <c r="J836" s="149"/>
      <c r="K836" s="149"/>
      <c r="L836" s="149"/>
      <c r="M836" s="149"/>
      <c r="N836" s="149"/>
      <c r="O836" s="149"/>
      <c r="P836" s="149"/>
      <c r="Q836" s="149"/>
      <c r="R836" s="149"/>
      <c r="S836" s="149"/>
      <c r="T836" s="149"/>
      <c r="U836" s="149"/>
      <c r="V836" s="149"/>
      <c r="W836" s="149"/>
      <c r="X836" s="149"/>
      <c r="Y836" s="149"/>
      <c r="Z836" s="149"/>
    </row>
    <row r="837" spans="1:26" ht="13.5" customHeight="1">
      <c r="A837" s="149"/>
      <c r="B837" s="149"/>
      <c r="C837" s="149"/>
      <c r="D837" s="221"/>
      <c r="E837" s="222"/>
      <c r="F837" s="222"/>
      <c r="G837" s="149"/>
      <c r="H837" s="149"/>
      <c r="I837" s="149"/>
      <c r="J837" s="149"/>
      <c r="K837" s="149"/>
      <c r="L837" s="149"/>
      <c r="M837" s="149"/>
      <c r="N837" s="149"/>
      <c r="O837" s="149"/>
      <c r="P837" s="149"/>
      <c r="Q837" s="149"/>
      <c r="R837" s="149"/>
      <c r="S837" s="149"/>
      <c r="T837" s="149"/>
      <c r="U837" s="149"/>
      <c r="V837" s="149"/>
      <c r="W837" s="149"/>
      <c r="X837" s="149"/>
      <c r="Y837" s="149"/>
      <c r="Z837" s="149"/>
    </row>
    <row r="838" spans="1:26" ht="13.5" customHeight="1">
      <c r="A838" s="149"/>
      <c r="B838" s="149"/>
      <c r="C838" s="149"/>
      <c r="D838" s="221"/>
      <c r="E838" s="222"/>
      <c r="F838" s="222"/>
      <c r="G838" s="149"/>
      <c r="H838" s="149"/>
      <c r="I838" s="149"/>
      <c r="J838" s="149"/>
      <c r="K838" s="149"/>
      <c r="L838" s="149"/>
      <c r="M838" s="149"/>
      <c r="N838" s="149"/>
      <c r="O838" s="149"/>
      <c r="P838" s="149"/>
      <c r="Q838" s="149"/>
      <c r="R838" s="149"/>
      <c r="S838" s="149"/>
      <c r="T838" s="149"/>
      <c r="U838" s="149"/>
      <c r="V838" s="149"/>
      <c r="W838" s="149"/>
      <c r="X838" s="149"/>
      <c r="Y838" s="149"/>
      <c r="Z838" s="149"/>
    </row>
    <row r="839" spans="1:26" ht="13.5" customHeight="1">
      <c r="A839" s="149"/>
      <c r="B839" s="149"/>
      <c r="C839" s="149"/>
      <c r="D839" s="221"/>
      <c r="E839" s="222"/>
      <c r="F839" s="222"/>
      <c r="G839" s="149"/>
      <c r="H839" s="149"/>
      <c r="I839" s="149"/>
      <c r="J839" s="149"/>
      <c r="K839" s="149"/>
      <c r="L839" s="149"/>
      <c r="M839" s="149"/>
      <c r="N839" s="149"/>
      <c r="O839" s="149"/>
      <c r="P839" s="149"/>
      <c r="Q839" s="149"/>
      <c r="R839" s="149"/>
      <c r="S839" s="149"/>
      <c r="T839" s="149"/>
      <c r="U839" s="149"/>
      <c r="V839" s="149"/>
      <c r="W839" s="149"/>
      <c r="X839" s="149"/>
      <c r="Y839" s="149"/>
      <c r="Z839" s="149"/>
    </row>
    <row r="840" spans="1:26" ht="13.5" customHeight="1">
      <c r="A840" s="149"/>
      <c r="B840" s="149"/>
      <c r="C840" s="149"/>
      <c r="D840" s="221"/>
      <c r="E840" s="222"/>
      <c r="F840" s="222"/>
      <c r="G840" s="149"/>
      <c r="H840" s="149"/>
      <c r="I840" s="149"/>
      <c r="J840" s="149"/>
      <c r="K840" s="149"/>
      <c r="L840" s="149"/>
      <c r="M840" s="149"/>
      <c r="N840" s="149"/>
      <c r="O840" s="149"/>
      <c r="P840" s="149"/>
      <c r="Q840" s="149"/>
      <c r="R840" s="149"/>
      <c r="S840" s="149"/>
      <c r="T840" s="149"/>
      <c r="U840" s="149"/>
      <c r="V840" s="149"/>
      <c r="W840" s="149"/>
      <c r="X840" s="149"/>
      <c r="Y840" s="149"/>
      <c r="Z840" s="149"/>
    </row>
    <row r="841" spans="1:26" ht="13.5" customHeight="1">
      <c r="A841" s="149"/>
      <c r="B841" s="149"/>
      <c r="C841" s="149"/>
      <c r="D841" s="221"/>
      <c r="E841" s="222"/>
      <c r="F841" s="222"/>
      <c r="G841" s="149"/>
      <c r="H841" s="149"/>
      <c r="I841" s="149"/>
      <c r="J841" s="149"/>
      <c r="K841" s="149"/>
      <c r="L841" s="149"/>
      <c r="M841" s="149"/>
      <c r="N841" s="149"/>
      <c r="O841" s="149"/>
      <c r="P841" s="149"/>
      <c r="Q841" s="149"/>
      <c r="R841" s="149"/>
      <c r="S841" s="149"/>
      <c r="T841" s="149"/>
      <c r="U841" s="149"/>
      <c r="V841" s="149"/>
      <c r="W841" s="149"/>
      <c r="X841" s="149"/>
      <c r="Y841" s="149"/>
      <c r="Z841" s="149"/>
    </row>
    <row r="842" spans="1:26" ht="13.5" customHeight="1">
      <c r="A842" s="149"/>
      <c r="B842" s="149"/>
      <c r="C842" s="149"/>
      <c r="D842" s="221"/>
      <c r="E842" s="222"/>
      <c r="F842" s="222"/>
      <c r="G842" s="149"/>
      <c r="H842" s="149"/>
      <c r="I842" s="149"/>
      <c r="J842" s="149"/>
      <c r="K842" s="149"/>
      <c r="L842" s="149"/>
      <c r="M842" s="149"/>
      <c r="N842" s="149"/>
      <c r="O842" s="149"/>
      <c r="P842" s="149"/>
      <c r="Q842" s="149"/>
      <c r="R842" s="149"/>
      <c r="S842" s="149"/>
      <c r="T842" s="149"/>
      <c r="U842" s="149"/>
      <c r="V842" s="149"/>
      <c r="W842" s="149"/>
      <c r="X842" s="149"/>
      <c r="Y842" s="149"/>
      <c r="Z842" s="149"/>
    </row>
    <row r="843" spans="1:26" ht="13.5" customHeight="1">
      <c r="A843" s="149"/>
      <c r="B843" s="149"/>
      <c r="C843" s="149"/>
      <c r="D843" s="221"/>
      <c r="E843" s="222"/>
      <c r="F843" s="222"/>
      <c r="G843" s="149"/>
      <c r="H843" s="149"/>
      <c r="I843" s="149"/>
      <c r="J843" s="149"/>
      <c r="K843" s="149"/>
      <c r="L843" s="149"/>
      <c r="M843" s="149"/>
      <c r="N843" s="149"/>
      <c r="O843" s="149"/>
      <c r="P843" s="149"/>
      <c r="Q843" s="149"/>
      <c r="R843" s="149"/>
      <c r="S843" s="149"/>
      <c r="T843" s="149"/>
      <c r="U843" s="149"/>
      <c r="V843" s="149"/>
      <c r="W843" s="149"/>
      <c r="X843" s="149"/>
      <c r="Y843" s="149"/>
      <c r="Z843" s="149"/>
    </row>
    <row r="844" spans="1:26" ht="13.5" customHeight="1">
      <c r="A844" s="149"/>
      <c r="B844" s="149"/>
      <c r="C844" s="149"/>
      <c r="D844" s="221"/>
      <c r="E844" s="222"/>
      <c r="F844" s="222"/>
      <c r="G844" s="149"/>
      <c r="H844" s="149"/>
      <c r="I844" s="149"/>
      <c r="J844" s="149"/>
      <c r="K844" s="149"/>
      <c r="L844" s="149"/>
      <c r="M844" s="149"/>
      <c r="N844" s="149"/>
      <c r="O844" s="149"/>
      <c r="P844" s="149"/>
      <c r="Q844" s="149"/>
      <c r="R844" s="149"/>
      <c r="S844" s="149"/>
      <c r="T844" s="149"/>
      <c r="U844" s="149"/>
      <c r="V844" s="149"/>
      <c r="W844" s="149"/>
      <c r="X844" s="149"/>
      <c r="Y844" s="149"/>
      <c r="Z844" s="149"/>
    </row>
    <row r="845" spans="1:26" ht="13.5" customHeight="1">
      <c r="A845" s="149"/>
      <c r="B845" s="149"/>
      <c r="C845" s="149"/>
      <c r="D845" s="221"/>
      <c r="E845" s="222"/>
      <c r="F845" s="222"/>
      <c r="G845" s="149"/>
      <c r="H845" s="149"/>
      <c r="I845" s="149"/>
      <c r="J845" s="149"/>
      <c r="K845" s="149"/>
      <c r="L845" s="149"/>
      <c r="M845" s="149"/>
      <c r="N845" s="149"/>
      <c r="O845" s="149"/>
      <c r="P845" s="149"/>
      <c r="Q845" s="149"/>
      <c r="R845" s="149"/>
      <c r="S845" s="149"/>
      <c r="T845" s="149"/>
      <c r="U845" s="149"/>
      <c r="V845" s="149"/>
      <c r="W845" s="149"/>
      <c r="X845" s="149"/>
      <c r="Y845" s="149"/>
      <c r="Z845" s="149"/>
    </row>
    <row r="846" spans="1:26" ht="13.5" customHeight="1">
      <c r="A846" s="149"/>
      <c r="B846" s="149"/>
      <c r="C846" s="149"/>
      <c r="D846" s="221"/>
      <c r="E846" s="222"/>
      <c r="F846" s="222"/>
      <c r="G846" s="149"/>
      <c r="H846" s="149"/>
      <c r="I846" s="149"/>
      <c r="J846" s="149"/>
      <c r="K846" s="149"/>
      <c r="L846" s="149"/>
      <c r="M846" s="149"/>
      <c r="N846" s="149"/>
      <c r="O846" s="149"/>
      <c r="P846" s="149"/>
      <c r="Q846" s="149"/>
      <c r="R846" s="149"/>
      <c r="S846" s="149"/>
      <c r="T846" s="149"/>
      <c r="U846" s="149"/>
      <c r="V846" s="149"/>
      <c r="W846" s="149"/>
      <c r="X846" s="149"/>
      <c r="Y846" s="149"/>
      <c r="Z846" s="149"/>
    </row>
    <row r="847" spans="1:26" ht="13.5" customHeight="1">
      <c r="A847" s="149"/>
      <c r="B847" s="149"/>
      <c r="C847" s="149"/>
      <c r="D847" s="221"/>
      <c r="E847" s="222"/>
      <c r="F847" s="222"/>
      <c r="G847" s="149"/>
      <c r="H847" s="149"/>
      <c r="I847" s="149"/>
      <c r="J847" s="149"/>
      <c r="K847" s="149"/>
      <c r="L847" s="149"/>
      <c r="M847" s="149"/>
      <c r="N847" s="149"/>
      <c r="O847" s="149"/>
      <c r="P847" s="149"/>
      <c r="Q847" s="149"/>
      <c r="R847" s="149"/>
      <c r="S847" s="149"/>
      <c r="T847" s="149"/>
      <c r="U847" s="149"/>
      <c r="V847" s="149"/>
      <c r="W847" s="149"/>
      <c r="X847" s="149"/>
      <c r="Y847" s="149"/>
      <c r="Z847" s="149"/>
    </row>
    <row r="848" spans="1:26" ht="13.5" customHeight="1">
      <c r="A848" s="149"/>
      <c r="B848" s="149"/>
      <c r="C848" s="149"/>
      <c r="D848" s="221"/>
      <c r="E848" s="222"/>
      <c r="F848" s="222"/>
      <c r="G848" s="149"/>
      <c r="H848" s="149"/>
      <c r="I848" s="149"/>
      <c r="J848" s="149"/>
      <c r="K848" s="149"/>
      <c r="L848" s="149"/>
      <c r="M848" s="149"/>
      <c r="N848" s="149"/>
      <c r="O848" s="149"/>
      <c r="P848" s="149"/>
      <c r="Q848" s="149"/>
      <c r="R848" s="149"/>
      <c r="S848" s="149"/>
      <c r="T848" s="149"/>
      <c r="U848" s="149"/>
      <c r="V848" s="149"/>
      <c r="W848" s="149"/>
      <c r="X848" s="149"/>
      <c r="Y848" s="149"/>
      <c r="Z848" s="149"/>
    </row>
    <row r="849" spans="1:26" ht="13.5" customHeight="1">
      <c r="A849" s="149"/>
      <c r="B849" s="149"/>
      <c r="C849" s="149"/>
      <c r="D849" s="221"/>
      <c r="E849" s="222"/>
      <c r="F849" s="222"/>
      <c r="G849" s="149"/>
      <c r="H849" s="149"/>
      <c r="I849" s="149"/>
      <c r="J849" s="149"/>
      <c r="K849" s="149"/>
      <c r="L849" s="149"/>
      <c r="M849" s="149"/>
      <c r="N849" s="149"/>
      <c r="O849" s="149"/>
      <c r="P849" s="149"/>
      <c r="Q849" s="149"/>
      <c r="R849" s="149"/>
      <c r="S849" s="149"/>
      <c r="T849" s="149"/>
      <c r="U849" s="149"/>
      <c r="V849" s="149"/>
      <c r="W849" s="149"/>
      <c r="X849" s="149"/>
      <c r="Y849" s="149"/>
      <c r="Z849" s="149"/>
    </row>
    <row r="850" spans="1:26" ht="13.5" customHeight="1">
      <c r="A850" s="149"/>
      <c r="B850" s="149"/>
      <c r="C850" s="149"/>
      <c r="D850" s="221"/>
      <c r="E850" s="222"/>
      <c r="F850" s="222"/>
      <c r="G850" s="149"/>
      <c r="H850" s="149"/>
      <c r="I850" s="149"/>
      <c r="J850" s="149"/>
      <c r="K850" s="149"/>
      <c r="L850" s="149"/>
      <c r="M850" s="149"/>
      <c r="N850" s="149"/>
      <c r="O850" s="149"/>
      <c r="P850" s="149"/>
      <c r="Q850" s="149"/>
      <c r="R850" s="149"/>
      <c r="S850" s="149"/>
      <c r="T850" s="149"/>
      <c r="U850" s="149"/>
      <c r="V850" s="149"/>
      <c r="W850" s="149"/>
      <c r="X850" s="149"/>
      <c r="Y850" s="149"/>
      <c r="Z850" s="149"/>
    </row>
    <row r="851" spans="1:26" ht="13.5" customHeight="1">
      <c r="A851" s="149"/>
      <c r="B851" s="149"/>
      <c r="C851" s="149"/>
      <c r="D851" s="221"/>
      <c r="E851" s="222"/>
      <c r="F851" s="222"/>
      <c r="G851" s="149"/>
      <c r="H851" s="149"/>
      <c r="I851" s="149"/>
      <c r="J851" s="149"/>
      <c r="K851" s="149"/>
      <c r="L851" s="149"/>
      <c r="M851" s="149"/>
      <c r="N851" s="149"/>
      <c r="O851" s="149"/>
      <c r="P851" s="149"/>
      <c r="Q851" s="149"/>
      <c r="R851" s="149"/>
      <c r="S851" s="149"/>
      <c r="T851" s="149"/>
      <c r="U851" s="149"/>
      <c r="V851" s="149"/>
      <c r="W851" s="149"/>
      <c r="X851" s="149"/>
      <c r="Y851" s="149"/>
      <c r="Z851" s="149"/>
    </row>
    <row r="852" spans="1:26" ht="13.5" customHeight="1">
      <c r="A852" s="149"/>
      <c r="B852" s="149"/>
      <c r="C852" s="149"/>
      <c r="D852" s="221"/>
      <c r="E852" s="222"/>
      <c r="F852" s="222"/>
      <c r="G852" s="149"/>
      <c r="H852" s="149"/>
      <c r="I852" s="149"/>
      <c r="J852" s="149"/>
      <c r="K852" s="149"/>
      <c r="L852" s="149"/>
      <c r="M852" s="149"/>
      <c r="N852" s="149"/>
      <c r="O852" s="149"/>
      <c r="P852" s="149"/>
      <c r="Q852" s="149"/>
      <c r="R852" s="149"/>
      <c r="S852" s="149"/>
      <c r="T852" s="149"/>
      <c r="U852" s="149"/>
      <c r="V852" s="149"/>
      <c r="W852" s="149"/>
      <c r="X852" s="149"/>
      <c r="Y852" s="149"/>
      <c r="Z852" s="149"/>
    </row>
    <row r="853" spans="1:26" ht="13.5" customHeight="1">
      <c r="A853" s="149"/>
      <c r="B853" s="149"/>
      <c r="C853" s="149"/>
      <c r="D853" s="221"/>
      <c r="E853" s="222"/>
      <c r="F853" s="222"/>
      <c r="G853" s="149"/>
      <c r="H853" s="149"/>
      <c r="I853" s="149"/>
      <c r="J853" s="149"/>
      <c r="K853" s="149"/>
      <c r="L853" s="149"/>
      <c r="M853" s="149"/>
      <c r="N853" s="149"/>
      <c r="O853" s="149"/>
      <c r="P853" s="149"/>
      <c r="Q853" s="149"/>
      <c r="R853" s="149"/>
      <c r="S853" s="149"/>
      <c r="T853" s="149"/>
      <c r="U853" s="149"/>
      <c r="V853" s="149"/>
      <c r="W853" s="149"/>
      <c r="X853" s="149"/>
      <c r="Y853" s="149"/>
      <c r="Z853" s="149"/>
    </row>
    <row r="854" spans="1:26" ht="13.5" customHeight="1">
      <c r="A854" s="149"/>
      <c r="B854" s="149"/>
      <c r="C854" s="149"/>
      <c r="D854" s="221"/>
      <c r="E854" s="222"/>
      <c r="F854" s="222"/>
      <c r="G854" s="149"/>
      <c r="H854" s="149"/>
      <c r="I854" s="149"/>
      <c r="J854" s="149"/>
      <c r="K854" s="149"/>
      <c r="L854" s="149"/>
      <c r="M854" s="149"/>
      <c r="N854" s="149"/>
      <c r="O854" s="149"/>
      <c r="P854" s="149"/>
      <c r="Q854" s="149"/>
      <c r="R854" s="149"/>
      <c r="S854" s="149"/>
      <c r="T854" s="149"/>
      <c r="U854" s="149"/>
      <c r="V854" s="149"/>
      <c r="W854" s="149"/>
      <c r="X854" s="149"/>
      <c r="Y854" s="149"/>
      <c r="Z854" s="149"/>
    </row>
    <row r="855" spans="1:26" ht="13.5" customHeight="1">
      <c r="A855" s="149"/>
      <c r="B855" s="149"/>
      <c r="C855" s="149"/>
      <c r="D855" s="221"/>
      <c r="E855" s="222"/>
      <c r="F855" s="222"/>
      <c r="G855" s="149"/>
      <c r="H855" s="149"/>
      <c r="I855" s="149"/>
      <c r="J855" s="149"/>
      <c r="K855" s="149"/>
      <c r="L855" s="149"/>
      <c r="M855" s="149"/>
      <c r="N855" s="149"/>
      <c r="O855" s="149"/>
      <c r="P855" s="149"/>
      <c r="Q855" s="149"/>
      <c r="R855" s="149"/>
      <c r="S855" s="149"/>
      <c r="T855" s="149"/>
      <c r="U855" s="149"/>
      <c r="V855" s="149"/>
      <c r="W855" s="149"/>
      <c r="X855" s="149"/>
      <c r="Y855" s="149"/>
      <c r="Z855" s="149"/>
    </row>
    <row r="856" spans="1:26" ht="13.5" customHeight="1">
      <c r="A856" s="149"/>
      <c r="B856" s="149"/>
      <c r="C856" s="149"/>
      <c r="D856" s="221"/>
      <c r="E856" s="222"/>
      <c r="F856" s="222"/>
      <c r="G856" s="149"/>
      <c r="H856" s="149"/>
      <c r="I856" s="149"/>
      <c r="J856" s="149"/>
      <c r="K856" s="149"/>
      <c r="L856" s="149"/>
      <c r="M856" s="149"/>
      <c r="N856" s="149"/>
      <c r="O856" s="149"/>
      <c r="P856" s="149"/>
      <c r="Q856" s="149"/>
      <c r="R856" s="149"/>
      <c r="S856" s="149"/>
      <c r="T856" s="149"/>
      <c r="U856" s="149"/>
      <c r="V856" s="149"/>
      <c r="W856" s="149"/>
      <c r="X856" s="149"/>
      <c r="Y856" s="149"/>
      <c r="Z856" s="149"/>
    </row>
    <row r="857" spans="1:26" ht="13.5" customHeight="1">
      <c r="A857" s="149"/>
      <c r="B857" s="149"/>
      <c r="C857" s="149"/>
      <c r="D857" s="221"/>
      <c r="E857" s="222"/>
      <c r="F857" s="222"/>
      <c r="G857" s="149"/>
      <c r="H857" s="149"/>
      <c r="I857" s="149"/>
      <c r="J857" s="149"/>
      <c r="K857" s="149"/>
      <c r="L857" s="149"/>
      <c r="M857" s="149"/>
      <c r="N857" s="149"/>
      <c r="O857" s="149"/>
      <c r="P857" s="149"/>
      <c r="Q857" s="149"/>
      <c r="R857" s="149"/>
      <c r="S857" s="149"/>
      <c r="T857" s="149"/>
      <c r="U857" s="149"/>
      <c r="V857" s="149"/>
      <c r="W857" s="149"/>
      <c r="X857" s="149"/>
      <c r="Y857" s="149"/>
      <c r="Z857" s="149"/>
    </row>
    <row r="858" spans="1:26" ht="13.5" customHeight="1">
      <c r="A858" s="149"/>
      <c r="B858" s="149"/>
      <c r="C858" s="149"/>
      <c r="D858" s="221"/>
      <c r="E858" s="222"/>
      <c r="F858" s="222"/>
      <c r="G858" s="149"/>
      <c r="H858" s="149"/>
      <c r="I858" s="149"/>
      <c r="J858" s="149"/>
      <c r="K858" s="149"/>
      <c r="L858" s="149"/>
      <c r="M858" s="149"/>
      <c r="N858" s="149"/>
      <c r="O858" s="149"/>
      <c r="P858" s="149"/>
      <c r="Q858" s="149"/>
      <c r="R858" s="149"/>
      <c r="S858" s="149"/>
      <c r="T858" s="149"/>
      <c r="U858" s="149"/>
      <c r="V858" s="149"/>
      <c r="W858" s="149"/>
      <c r="X858" s="149"/>
      <c r="Y858" s="149"/>
      <c r="Z858" s="149"/>
    </row>
    <row r="859" spans="1:26" ht="13.5" customHeight="1">
      <c r="A859" s="149"/>
      <c r="B859" s="149"/>
      <c r="C859" s="149"/>
      <c r="D859" s="221"/>
      <c r="E859" s="222"/>
      <c r="F859" s="222"/>
      <c r="G859" s="149"/>
      <c r="H859" s="149"/>
      <c r="I859" s="149"/>
      <c r="J859" s="149"/>
      <c r="K859" s="149"/>
      <c r="L859" s="149"/>
      <c r="M859" s="149"/>
      <c r="N859" s="149"/>
      <c r="O859" s="149"/>
      <c r="P859" s="149"/>
      <c r="Q859" s="149"/>
      <c r="R859" s="149"/>
      <c r="S859" s="149"/>
      <c r="T859" s="149"/>
      <c r="U859" s="149"/>
      <c r="V859" s="149"/>
      <c r="W859" s="149"/>
      <c r="X859" s="149"/>
      <c r="Y859" s="149"/>
      <c r="Z859" s="149"/>
    </row>
    <row r="860" spans="1:26" ht="13.5" customHeight="1">
      <c r="A860" s="149"/>
      <c r="B860" s="149"/>
      <c r="C860" s="149"/>
      <c r="D860" s="221"/>
      <c r="E860" s="222"/>
      <c r="F860" s="222"/>
      <c r="G860" s="149"/>
      <c r="H860" s="149"/>
      <c r="I860" s="149"/>
      <c r="J860" s="149"/>
      <c r="K860" s="149"/>
      <c r="L860" s="149"/>
      <c r="M860" s="149"/>
      <c r="N860" s="149"/>
      <c r="O860" s="149"/>
      <c r="P860" s="149"/>
      <c r="Q860" s="149"/>
      <c r="R860" s="149"/>
      <c r="S860" s="149"/>
      <c r="T860" s="149"/>
      <c r="U860" s="149"/>
      <c r="V860" s="149"/>
      <c r="W860" s="149"/>
      <c r="X860" s="149"/>
      <c r="Y860" s="149"/>
      <c r="Z860" s="149"/>
    </row>
    <row r="861" spans="1:26" ht="13.5" customHeight="1">
      <c r="A861" s="149"/>
      <c r="B861" s="149"/>
      <c r="C861" s="149"/>
      <c r="D861" s="221"/>
      <c r="E861" s="222"/>
      <c r="F861" s="222"/>
      <c r="G861" s="149"/>
      <c r="H861" s="149"/>
      <c r="I861" s="149"/>
      <c r="J861" s="149"/>
      <c r="K861" s="149"/>
      <c r="L861" s="149"/>
      <c r="M861" s="149"/>
      <c r="N861" s="149"/>
      <c r="O861" s="149"/>
      <c r="P861" s="149"/>
      <c r="Q861" s="149"/>
      <c r="R861" s="149"/>
      <c r="S861" s="149"/>
      <c r="T861" s="149"/>
      <c r="U861" s="149"/>
      <c r="V861" s="149"/>
      <c r="W861" s="149"/>
      <c r="X861" s="149"/>
      <c r="Y861" s="149"/>
      <c r="Z861" s="149"/>
    </row>
    <row r="862" spans="1:26" ht="13.5" customHeight="1">
      <c r="A862" s="149"/>
      <c r="B862" s="149"/>
      <c r="C862" s="149"/>
      <c r="D862" s="221"/>
      <c r="E862" s="222"/>
      <c r="F862" s="222"/>
      <c r="G862" s="149"/>
      <c r="H862" s="149"/>
      <c r="I862" s="149"/>
      <c r="J862" s="149"/>
      <c r="K862" s="149"/>
      <c r="L862" s="149"/>
      <c r="M862" s="149"/>
      <c r="N862" s="149"/>
      <c r="O862" s="149"/>
      <c r="P862" s="149"/>
      <c r="Q862" s="149"/>
      <c r="R862" s="149"/>
      <c r="S862" s="149"/>
      <c r="T862" s="149"/>
      <c r="U862" s="149"/>
      <c r="V862" s="149"/>
      <c r="W862" s="149"/>
      <c r="X862" s="149"/>
      <c r="Y862" s="149"/>
      <c r="Z862" s="149"/>
    </row>
    <row r="863" spans="1:26" ht="13.5" customHeight="1">
      <c r="A863" s="149"/>
      <c r="B863" s="149"/>
      <c r="C863" s="149"/>
      <c r="D863" s="221"/>
      <c r="E863" s="222"/>
      <c r="F863" s="222"/>
      <c r="G863" s="149"/>
      <c r="H863" s="149"/>
      <c r="I863" s="149"/>
      <c r="J863" s="149"/>
      <c r="K863" s="149"/>
      <c r="L863" s="149"/>
      <c r="M863" s="149"/>
      <c r="N863" s="149"/>
      <c r="O863" s="149"/>
      <c r="P863" s="149"/>
      <c r="Q863" s="149"/>
      <c r="R863" s="149"/>
      <c r="S863" s="149"/>
      <c r="T863" s="149"/>
      <c r="U863" s="149"/>
      <c r="V863" s="149"/>
      <c r="W863" s="149"/>
      <c r="X863" s="149"/>
      <c r="Y863" s="149"/>
      <c r="Z863" s="149"/>
    </row>
    <row r="864" spans="1:26" ht="13.5" customHeight="1">
      <c r="A864" s="149"/>
      <c r="B864" s="149"/>
      <c r="C864" s="149"/>
      <c r="D864" s="221"/>
      <c r="E864" s="222"/>
      <c r="F864" s="222"/>
      <c r="G864" s="149"/>
      <c r="H864" s="149"/>
      <c r="I864" s="149"/>
      <c r="J864" s="149"/>
      <c r="K864" s="149"/>
      <c r="L864" s="149"/>
      <c r="M864" s="149"/>
      <c r="N864" s="149"/>
      <c r="O864" s="149"/>
      <c r="P864" s="149"/>
      <c r="Q864" s="149"/>
      <c r="R864" s="149"/>
      <c r="S864" s="149"/>
      <c r="T864" s="149"/>
      <c r="U864" s="149"/>
      <c r="V864" s="149"/>
      <c r="W864" s="149"/>
      <c r="X864" s="149"/>
      <c r="Y864" s="149"/>
      <c r="Z864" s="149"/>
    </row>
    <row r="865" spans="1:26" ht="13.5" customHeight="1">
      <c r="A865" s="149"/>
      <c r="B865" s="149"/>
      <c r="C865" s="149"/>
      <c r="D865" s="221"/>
      <c r="E865" s="222"/>
      <c r="F865" s="222"/>
      <c r="G865" s="149"/>
      <c r="H865" s="149"/>
      <c r="I865" s="149"/>
      <c r="J865" s="149"/>
      <c r="K865" s="149"/>
      <c r="L865" s="149"/>
      <c r="M865" s="149"/>
      <c r="N865" s="149"/>
      <c r="O865" s="149"/>
      <c r="P865" s="149"/>
      <c r="Q865" s="149"/>
      <c r="R865" s="149"/>
      <c r="S865" s="149"/>
      <c r="T865" s="149"/>
      <c r="U865" s="149"/>
      <c r="V865" s="149"/>
      <c r="W865" s="149"/>
      <c r="X865" s="149"/>
      <c r="Y865" s="149"/>
      <c r="Z865" s="149"/>
    </row>
    <row r="866" spans="1:26" ht="13.5" customHeight="1">
      <c r="A866" s="149"/>
      <c r="B866" s="149"/>
      <c r="C866" s="149"/>
      <c r="D866" s="221"/>
      <c r="E866" s="222"/>
      <c r="F866" s="222"/>
      <c r="G866" s="149"/>
      <c r="H866" s="149"/>
      <c r="I866" s="149"/>
      <c r="J866" s="149"/>
      <c r="K866" s="149"/>
      <c r="L866" s="149"/>
      <c r="M866" s="149"/>
      <c r="N866" s="149"/>
      <c r="O866" s="149"/>
      <c r="P866" s="149"/>
      <c r="Q866" s="149"/>
      <c r="R866" s="149"/>
      <c r="S866" s="149"/>
      <c r="T866" s="149"/>
      <c r="U866" s="149"/>
      <c r="V866" s="149"/>
      <c r="W866" s="149"/>
      <c r="X866" s="149"/>
      <c r="Y866" s="149"/>
      <c r="Z866" s="149"/>
    </row>
    <row r="867" spans="1:26" ht="13.5" customHeight="1">
      <c r="A867" s="149"/>
      <c r="B867" s="149"/>
      <c r="C867" s="149"/>
      <c r="D867" s="221"/>
      <c r="E867" s="222"/>
      <c r="F867" s="222"/>
      <c r="G867" s="149"/>
      <c r="H867" s="149"/>
      <c r="I867" s="149"/>
      <c r="J867" s="149"/>
      <c r="K867" s="149"/>
      <c r="L867" s="149"/>
      <c r="M867" s="149"/>
      <c r="N867" s="149"/>
      <c r="O867" s="149"/>
      <c r="P867" s="149"/>
      <c r="Q867" s="149"/>
      <c r="R867" s="149"/>
      <c r="S867" s="149"/>
      <c r="T867" s="149"/>
      <c r="U867" s="149"/>
      <c r="V867" s="149"/>
      <c r="W867" s="149"/>
      <c r="X867" s="149"/>
      <c r="Y867" s="149"/>
      <c r="Z867" s="149"/>
    </row>
    <row r="868" spans="1:26" ht="13.5" customHeight="1">
      <c r="A868" s="149"/>
      <c r="B868" s="149"/>
      <c r="C868" s="149"/>
      <c r="D868" s="221"/>
      <c r="E868" s="222"/>
      <c r="F868" s="222"/>
      <c r="G868" s="149"/>
      <c r="H868" s="149"/>
      <c r="I868" s="149"/>
      <c r="J868" s="149"/>
      <c r="K868" s="149"/>
      <c r="L868" s="149"/>
      <c r="M868" s="149"/>
      <c r="N868" s="149"/>
      <c r="O868" s="149"/>
      <c r="P868" s="149"/>
      <c r="Q868" s="149"/>
      <c r="R868" s="149"/>
      <c r="S868" s="149"/>
      <c r="T868" s="149"/>
      <c r="U868" s="149"/>
      <c r="V868" s="149"/>
      <c r="W868" s="149"/>
      <c r="X868" s="149"/>
      <c r="Y868" s="149"/>
      <c r="Z868" s="149"/>
    </row>
    <row r="869" spans="1:26" ht="13.5" customHeight="1">
      <c r="A869" s="149"/>
      <c r="B869" s="149"/>
      <c r="C869" s="149"/>
      <c r="D869" s="221"/>
      <c r="E869" s="222"/>
      <c r="F869" s="222"/>
      <c r="G869" s="149"/>
      <c r="H869" s="149"/>
      <c r="I869" s="149"/>
      <c r="J869" s="149"/>
      <c r="K869" s="149"/>
      <c r="L869" s="149"/>
      <c r="M869" s="149"/>
      <c r="N869" s="149"/>
      <c r="O869" s="149"/>
      <c r="P869" s="149"/>
      <c r="Q869" s="149"/>
      <c r="R869" s="149"/>
      <c r="S869" s="149"/>
      <c r="T869" s="149"/>
      <c r="U869" s="149"/>
      <c r="V869" s="149"/>
      <c r="W869" s="149"/>
      <c r="X869" s="149"/>
      <c r="Y869" s="149"/>
      <c r="Z869" s="149"/>
    </row>
    <row r="870" spans="1:26" ht="13.5" customHeight="1">
      <c r="A870" s="149"/>
      <c r="B870" s="149"/>
      <c r="C870" s="149"/>
      <c r="D870" s="221"/>
      <c r="E870" s="222"/>
      <c r="F870" s="222"/>
      <c r="G870" s="149"/>
      <c r="H870" s="149"/>
      <c r="I870" s="149"/>
      <c r="J870" s="149"/>
      <c r="K870" s="149"/>
      <c r="L870" s="149"/>
      <c r="M870" s="149"/>
      <c r="N870" s="149"/>
      <c r="O870" s="149"/>
      <c r="P870" s="149"/>
      <c r="Q870" s="149"/>
      <c r="R870" s="149"/>
      <c r="S870" s="149"/>
      <c r="T870" s="149"/>
      <c r="U870" s="149"/>
      <c r="V870" s="149"/>
      <c r="W870" s="149"/>
      <c r="X870" s="149"/>
      <c r="Y870" s="149"/>
      <c r="Z870" s="149"/>
    </row>
    <row r="871" spans="1:26" ht="13.5" customHeight="1">
      <c r="A871" s="149"/>
      <c r="B871" s="149"/>
      <c r="C871" s="149"/>
      <c r="D871" s="221"/>
      <c r="E871" s="222"/>
      <c r="F871" s="222"/>
      <c r="G871" s="149"/>
      <c r="H871" s="149"/>
      <c r="I871" s="149"/>
      <c r="J871" s="149"/>
      <c r="K871" s="149"/>
      <c r="L871" s="149"/>
      <c r="M871" s="149"/>
      <c r="N871" s="149"/>
      <c r="O871" s="149"/>
      <c r="P871" s="149"/>
      <c r="Q871" s="149"/>
      <c r="R871" s="149"/>
      <c r="S871" s="149"/>
      <c r="T871" s="149"/>
      <c r="U871" s="149"/>
      <c r="V871" s="149"/>
      <c r="W871" s="149"/>
      <c r="X871" s="149"/>
      <c r="Y871" s="149"/>
      <c r="Z871" s="149"/>
    </row>
    <row r="872" spans="1:26" ht="13.5" customHeight="1">
      <c r="A872" s="149"/>
      <c r="B872" s="149"/>
      <c r="C872" s="149"/>
      <c r="D872" s="221"/>
      <c r="E872" s="222"/>
      <c r="F872" s="222"/>
      <c r="G872" s="149"/>
      <c r="H872" s="149"/>
      <c r="I872" s="149"/>
      <c r="J872" s="149"/>
      <c r="K872" s="149"/>
      <c r="L872" s="149"/>
      <c r="M872" s="149"/>
      <c r="N872" s="149"/>
      <c r="O872" s="149"/>
      <c r="P872" s="149"/>
      <c r="Q872" s="149"/>
      <c r="R872" s="149"/>
      <c r="S872" s="149"/>
      <c r="T872" s="149"/>
      <c r="U872" s="149"/>
      <c r="V872" s="149"/>
      <c r="W872" s="149"/>
      <c r="X872" s="149"/>
      <c r="Y872" s="149"/>
      <c r="Z872" s="149"/>
    </row>
    <row r="873" spans="1:26" ht="13.5" customHeight="1">
      <c r="A873" s="149"/>
      <c r="B873" s="149"/>
      <c r="C873" s="149"/>
      <c r="D873" s="221"/>
      <c r="E873" s="222"/>
      <c r="F873" s="222"/>
      <c r="G873" s="149"/>
      <c r="H873" s="149"/>
      <c r="I873" s="149"/>
      <c r="J873" s="149"/>
      <c r="K873" s="149"/>
      <c r="L873" s="149"/>
      <c r="M873" s="149"/>
      <c r="N873" s="149"/>
      <c r="O873" s="149"/>
      <c r="P873" s="149"/>
      <c r="Q873" s="149"/>
      <c r="R873" s="149"/>
      <c r="S873" s="149"/>
      <c r="T873" s="149"/>
      <c r="U873" s="149"/>
      <c r="V873" s="149"/>
      <c r="W873" s="149"/>
      <c r="X873" s="149"/>
      <c r="Y873" s="149"/>
      <c r="Z873" s="149"/>
    </row>
    <row r="874" spans="1:26" ht="13.5" customHeight="1">
      <c r="A874" s="149"/>
      <c r="B874" s="149"/>
      <c r="C874" s="149"/>
      <c r="D874" s="221"/>
      <c r="E874" s="222"/>
      <c r="F874" s="222"/>
      <c r="G874" s="149"/>
      <c r="H874" s="149"/>
      <c r="I874" s="149"/>
      <c r="J874" s="149"/>
      <c r="K874" s="149"/>
      <c r="L874" s="149"/>
      <c r="M874" s="149"/>
      <c r="N874" s="149"/>
      <c r="O874" s="149"/>
      <c r="P874" s="149"/>
      <c r="Q874" s="149"/>
      <c r="R874" s="149"/>
      <c r="S874" s="149"/>
      <c r="T874" s="149"/>
      <c r="U874" s="149"/>
      <c r="V874" s="149"/>
      <c r="W874" s="149"/>
      <c r="X874" s="149"/>
      <c r="Y874" s="149"/>
      <c r="Z874" s="149"/>
    </row>
    <row r="875" spans="1:26" ht="13.5" customHeight="1">
      <c r="A875" s="149"/>
      <c r="B875" s="149"/>
      <c r="C875" s="149"/>
      <c r="D875" s="221"/>
      <c r="E875" s="222"/>
      <c r="F875" s="222"/>
      <c r="G875" s="149"/>
      <c r="H875" s="149"/>
      <c r="I875" s="149"/>
      <c r="J875" s="149"/>
      <c r="K875" s="149"/>
      <c r="L875" s="149"/>
      <c r="M875" s="149"/>
      <c r="N875" s="149"/>
      <c r="O875" s="149"/>
      <c r="P875" s="149"/>
      <c r="Q875" s="149"/>
      <c r="R875" s="149"/>
      <c r="S875" s="149"/>
      <c r="T875" s="149"/>
      <c r="U875" s="149"/>
      <c r="V875" s="149"/>
      <c r="W875" s="149"/>
      <c r="X875" s="149"/>
      <c r="Y875" s="149"/>
      <c r="Z875" s="149"/>
    </row>
    <row r="876" spans="1:26" ht="13.5" customHeight="1">
      <c r="A876" s="149"/>
      <c r="B876" s="149"/>
      <c r="C876" s="149"/>
      <c r="D876" s="221"/>
      <c r="E876" s="222"/>
      <c r="F876" s="222"/>
      <c r="G876" s="149"/>
      <c r="H876" s="149"/>
      <c r="I876" s="149"/>
      <c r="J876" s="149"/>
      <c r="K876" s="149"/>
      <c r="L876" s="149"/>
      <c r="M876" s="149"/>
      <c r="N876" s="149"/>
      <c r="O876" s="149"/>
      <c r="P876" s="149"/>
      <c r="Q876" s="149"/>
      <c r="R876" s="149"/>
      <c r="S876" s="149"/>
      <c r="T876" s="149"/>
      <c r="U876" s="149"/>
      <c r="V876" s="149"/>
      <c r="W876" s="149"/>
      <c r="X876" s="149"/>
      <c r="Y876" s="149"/>
      <c r="Z876" s="149"/>
    </row>
    <row r="877" spans="1:26" ht="13.5" customHeight="1">
      <c r="A877" s="149"/>
      <c r="B877" s="149"/>
      <c r="C877" s="149"/>
      <c r="D877" s="221"/>
      <c r="E877" s="222"/>
      <c r="F877" s="222"/>
      <c r="G877" s="149"/>
      <c r="H877" s="149"/>
      <c r="I877" s="149"/>
      <c r="J877" s="149"/>
      <c r="K877" s="149"/>
      <c r="L877" s="149"/>
      <c r="M877" s="149"/>
      <c r="N877" s="149"/>
      <c r="O877" s="149"/>
      <c r="P877" s="149"/>
      <c r="Q877" s="149"/>
      <c r="R877" s="149"/>
      <c r="S877" s="149"/>
      <c r="T877" s="149"/>
      <c r="U877" s="149"/>
      <c r="V877" s="149"/>
      <c r="W877" s="149"/>
      <c r="X877" s="149"/>
      <c r="Y877" s="149"/>
      <c r="Z877" s="149"/>
    </row>
    <row r="878" spans="1:26" ht="13.5" customHeight="1">
      <c r="A878" s="149"/>
      <c r="B878" s="149"/>
      <c r="C878" s="149"/>
      <c r="D878" s="221"/>
      <c r="E878" s="222"/>
      <c r="F878" s="222"/>
      <c r="G878" s="149"/>
      <c r="H878" s="149"/>
      <c r="I878" s="149"/>
      <c r="J878" s="149"/>
      <c r="K878" s="149"/>
      <c r="L878" s="149"/>
      <c r="M878" s="149"/>
      <c r="N878" s="149"/>
      <c r="O878" s="149"/>
      <c r="P878" s="149"/>
      <c r="Q878" s="149"/>
      <c r="R878" s="149"/>
      <c r="S878" s="149"/>
      <c r="T878" s="149"/>
      <c r="U878" s="149"/>
      <c r="V878" s="149"/>
      <c r="W878" s="149"/>
      <c r="X878" s="149"/>
      <c r="Y878" s="149"/>
      <c r="Z878" s="149"/>
    </row>
    <row r="879" spans="1:26" ht="13.5" customHeight="1">
      <c r="A879" s="149"/>
      <c r="B879" s="149"/>
      <c r="C879" s="149"/>
      <c r="D879" s="221"/>
      <c r="E879" s="222"/>
      <c r="F879" s="222"/>
      <c r="G879" s="149"/>
      <c r="H879" s="149"/>
      <c r="I879" s="149"/>
      <c r="J879" s="149"/>
      <c r="K879" s="149"/>
      <c r="L879" s="149"/>
      <c r="M879" s="149"/>
      <c r="N879" s="149"/>
      <c r="O879" s="149"/>
      <c r="P879" s="149"/>
      <c r="Q879" s="149"/>
      <c r="R879" s="149"/>
      <c r="S879" s="149"/>
      <c r="T879" s="149"/>
      <c r="U879" s="149"/>
      <c r="V879" s="149"/>
      <c r="W879" s="149"/>
      <c r="X879" s="149"/>
      <c r="Y879" s="149"/>
      <c r="Z879" s="149"/>
    </row>
    <row r="880" spans="1:26" ht="13.5" customHeight="1">
      <c r="A880" s="149"/>
      <c r="B880" s="149"/>
      <c r="C880" s="149"/>
      <c r="D880" s="221"/>
      <c r="E880" s="222"/>
      <c r="F880" s="222"/>
      <c r="G880" s="149"/>
      <c r="H880" s="149"/>
      <c r="I880" s="149"/>
      <c r="J880" s="149"/>
      <c r="K880" s="149"/>
      <c r="L880" s="149"/>
      <c r="M880" s="149"/>
      <c r="N880" s="149"/>
      <c r="O880" s="149"/>
      <c r="P880" s="149"/>
      <c r="Q880" s="149"/>
      <c r="R880" s="149"/>
      <c r="S880" s="149"/>
      <c r="T880" s="149"/>
      <c r="U880" s="149"/>
      <c r="V880" s="149"/>
      <c r="W880" s="149"/>
      <c r="X880" s="149"/>
      <c r="Y880" s="149"/>
      <c r="Z880" s="149"/>
    </row>
    <row r="881" spans="1:26" ht="13.5" customHeight="1">
      <c r="A881" s="149"/>
      <c r="B881" s="149"/>
      <c r="C881" s="149"/>
      <c r="D881" s="221"/>
      <c r="E881" s="222"/>
      <c r="F881" s="222"/>
      <c r="G881" s="149"/>
      <c r="H881" s="149"/>
      <c r="I881" s="149"/>
      <c r="J881" s="149"/>
      <c r="K881" s="149"/>
      <c r="L881" s="149"/>
      <c r="M881" s="149"/>
      <c r="N881" s="149"/>
      <c r="O881" s="149"/>
      <c r="P881" s="149"/>
      <c r="Q881" s="149"/>
      <c r="R881" s="149"/>
      <c r="S881" s="149"/>
      <c r="T881" s="149"/>
      <c r="U881" s="149"/>
      <c r="V881" s="149"/>
      <c r="W881" s="149"/>
      <c r="X881" s="149"/>
      <c r="Y881" s="149"/>
      <c r="Z881" s="149"/>
    </row>
    <row r="882" spans="1:26" ht="13.5" customHeight="1">
      <c r="A882" s="149"/>
      <c r="B882" s="149"/>
      <c r="C882" s="149"/>
      <c r="D882" s="221"/>
      <c r="E882" s="222"/>
      <c r="F882" s="222"/>
      <c r="G882" s="149"/>
      <c r="H882" s="149"/>
      <c r="I882" s="149"/>
      <c r="J882" s="149"/>
      <c r="K882" s="149"/>
      <c r="L882" s="149"/>
      <c r="M882" s="149"/>
      <c r="N882" s="149"/>
      <c r="O882" s="149"/>
      <c r="P882" s="149"/>
      <c r="Q882" s="149"/>
      <c r="R882" s="149"/>
      <c r="S882" s="149"/>
      <c r="T882" s="149"/>
      <c r="U882" s="149"/>
      <c r="V882" s="149"/>
      <c r="W882" s="149"/>
      <c r="X882" s="149"/>
      <c r="Y882" s="149"/>
      <c r="Z882" s="149"/>
    </row>
    <row r="883" spans="1:26" ht="13.5" customHeight="1">
      <c r="A883" s="149"/>
      <c r="B883" s="149"/>
      <c r="C883" s="149"/>
      <c r="D883" s="221"/>
      <c r="E883" s="222"/>
      <c r="F883" s="222"/>
      <c r="G883" s="149"/>
      <c r="H883" s="149"/>
      <c r="I883" s="149"/>
      <c r="J883" s="149"/>
      <c r="K883" s="149"/>
      <c r="L883" s="149"/>
      <c r="M883" s="149"/>
      <c r="N883" s="149"/>
      <c r="O883" s="149"/>
      <c r="P883" s="149"/>
      <c r="Q883" s="149"/>
      <c r="R883" s="149"/>
      <c r="S883" s="149"/>
      <c r="T883" s="149"/>
      <c r="U883" s="149"/>
      <c r="V883" s="149"/>
      <c r="W883" s="149"/>
      <c r="X883" s="149"/>
      <c r="Y883" s="149"/>
      <c r="Z883" s="149"/>
    </row>
    <row r="884" spans="1:26" ht="13.5" customHeight="1">
      <c r="A884" s="149"/>
      <c r="B884" s="149"/>
      <c r="C884" s="149"/>
      <c r="D884" s="221"/>
      <c r="E884" s="222"/>
      <c r="F884" s="222"/>
      <c r="G884" s="149"/>
      <c r="H884" s="149"/>
      <c r="I884" s="149"/>
      <c r="J884" s="149"/>
      <c r="K884" s="149"/>
      <c r="L884" s="149"/>
      <c r="M884" s="149"/>
      <c r="N884" s="149"/>
      <c r="O884" s="149"/>
      <c r="P884" s="149"/>
      <c r="Q884" s="149"/>
      <c r="R884" s="149"/>
      <c r="S884" s="149"/>
      <c r="T884" s="149"/>
      <c r="U884" s="149"/>
      <c r="V884" s="149"/>
      <c r="W884" s="149"/>
      <c r="X884" s="149"/>
      <c r="Y884" s="149"/>
      <c r="Z884" s="149"/>
    </row>
    <row r="885" spans="1:26" ht="13.5" customHeight="1">
      <c r="A885" s="149"/>
      <c r="B885" s="149"/>
      <c r="C885" s="149"/>
      <c r="D885" s="221"/>
      <c r="E885" s="222"/>
      <c r="F885" s="222"/>
      <c r="G885" s="149"/>
      <c r="H885" s="149"/>
      <c r="I885" s="149"/>
      <c r="J885" s="149"/>
      <c r="K885" s="149"/>
      <c r="L885" s="149"/>
      <c r="M885" s="149"/>
      <c r="N885" s="149"/>
      <c r="O885" s="149"/>
      <c r="P885" s="149"/>
      <c r="Q885" s="149"/>
      <c r="R885" s="149"/>
      <c r="S885" s="149"/>
      <c r="T885" s="149"/>
      <c r="U885" s="149"/>
      <c r="V885" s="149"/>
      <c r="W885" s="149"/>
      <c r="X885" s="149"/>
      <c r="Y885" s="149"/>
      <c r="Z885" s="149"/>
    </row>
    <row r="886" spans="1:26" ht="13.5" customHeight="1">
      <c r="A886" s="149"/>
      <c r="B886" s="149"/>
      <c r="C886" s="149"/>
      <c r="D886" s="221"/>
      <c r="E886" s="222"/>
      <c r="F886" s="222"/>
      <c r="G886" s="149"/>
      <c r="H886" s="149"/>
      <c r="I886" s="149"/>
      <c r="J886" s="149"/>
      <c r="K886" s="149"/>
      <c r="L886" s="149"/>
      <c r="M886" s="149"/>
      <c r="N886" s="149"/>
      <c r="O886" s="149"/>
      <c r="P886" s="149"/>
      <c r="Q886" s="149"/>
      <c r="R886" s="149"/>
      <c r="S886" s="149"/>
      <c r="T886" s="149"/>
      <c r="U886" s="149"/>
      <c r="V886" s="149"/>
      <c r="W886" s="149"/>
      <c r="X886" s="149"/>
      <c r="Y886" s="149"/>
      <c r="Z886" s="149"/>
    </row>
    <row r="887" spans="1:26" ht="13.5" customHeight="1">
      <c r="A887" s="149"/>
      <c r="B887" s="149"/>
      <c r="C887" s="149"/>
      <c r="D887" s="221"/>
      <c r="E887" s="222"/>
      <c r="F887" s="222"/>
      <c r="G887" s="149"/>
      <c r="H887" s="149"/>
      <c r="I887" s="149"/>
      <c r="J887" s="149"/>
      <c r="K887" s="149"/>
      <c r="L887" s="149"/>
      <c r="M887" s="149"/>
      <c r="N887" s="149"/>
      <c r="O887" s="149"/>
      <c r="P887" s="149"/>
      <c r="Q887" s="149"/>
      <c r="R887" s="149"/>
      <c r="S887" s="149"/>
      <c r="T887" s="149"/>
      <c r="U887" s="149"/>
      <c r="V887" s="149"/>
      <c r="W887" s="149"/>
      <c r="X887" s="149"/>
      <c r="Y887" s="149"/>
      <c r="Z887" s="149"/>
    </row>
    <row r="888" spans="1:26" ht="13.5" customHeight="1">
      <c r="A888" s="149"/>
      <c r="B888" s="149"/>
      <c r="C888" s="149"/>
      <c r="D888" s="221"/>
      <c r="E888" s="222"/>
      <c r="F888" s="222"/>
      <c r="G888" s="149"/>
      <c r="H888" s="149"/>
      <c r="I888" s="149"/>
      <c r="J888" s="149"/>
      <c r="K888" s="149"/>
      <c r="L888" s="149"/>
      <c r="M888" s="149"/>
      <c r="N888" s="149"/>
      <c r="O888" s="149"/>
      <c r="P888" s="149"/>
      <c r="Q888" s="149"/>
      <c r="R888" s="149"/>
      <c r="S888" s="149"/>
      <c r="T888" s="149"/>
      <c r="U888" s="149"/>
      <c r="V888" s="149"/>
      <c r="W888" s="149"/>
      <c r="X888" s="149"/>
      <c r="Y888" s="149"/>
      <c r="Z888" s="149"/>
    </row>
    <row r="889" spans="1:26" ht="13.5" customHeight="1">
      <c r="A889" s="149"/>
      <c r="B889" s="149"/>
      <c r="C889" s="149"/>
      <c r="D889" s="221"/>
      <c r="E889" s="222"/>
      <c r="F889" s="222"/>
      <c r="G889" s="149"/>
      <c r="H889" s="149"/>
      <c r="I889" s="149"/>
      <c r="J889" s="149"/>
      <c r="K889" s="149"/>
      <c r="L889" s="149"/>
      <c r="M889" s="149"/>
      <c r="N889" s="149"/>
      <c r="O889" s="149"/>
      <c r="P889" s="149"/>
      <c r="Q889" s="149"/>
      <c r="R889" s="149"/>
      <c r="S889" s="149"/>
      <c r="T889" s="149"/>
      <c r="U889" s="149"/>
      <c r="V889" s="149"/>
      <c r="W889" s="149"/>
      <c r="X889" s="149"/>
      <c r="Y889" s="149"/>
      <c r="Z889" s="149"/>
    </row>
    <row r="890" spans="1:26" ht="13.5" customHeight="1">
      <c r="A890" s="149"/>
      <c r="B890" s="149"/>
      <c r="C890" s="149"/>
      <c r="D890" s="221"/>
      <c r="E890" s="222"/>
      <c r="F890" s="222"/>
      <c r="G890" s="149"/>
      <c r="H890" s="149"/>
      <c r="I890" s="149"/>
      <c r="J890" s="149"/>
      <c r="K890" s="149"/>
      <c r="L890" s="149"/>
      <c r="M890" s="149"/>
      <c r="N890" s="149"/>
      <c r="O890" s="149"/>
      <c r="P890" s="149"/>
      <c r="Q890" s="149"/>
      <c r="R890" s="149"/>
      <c r="S890" s="149"/>
      <c r="T890" s="149"/>
      <c r="U890" s="149"/>
      <c r="V890" s="149"/>
      <c r="W890" s="149"/>
      <c r="X890" s="149"/>
      <c r="Y890" s="149"/>
      <c r="Z890" s="149"/>
    </row>
    <row r="891" spans="1:26" ht="13.5" customHeight="1">
      <c r="A891" s="149"/>
      <c r="B891" s="149"/>
      <c r="C891" s="149"/>
      <c r="D891" s="221"/>
      <c r="E891" s="222"/>
      <c r="F891" s="222"/>
      <c r="G891" s="149"/>
      <c r="H891" s="149"/>
      <c r="I891" s="149"/>
      <c r="J891" s="149"/>
      <c r="K891" s="149"/>
      <c r="L891" s="149"/>
      <c r="M891" s="149"/>
      <c r="N891" s="149"/>
      <c r="O891" s="149"/>
      <c r="P891" s="149"/>
      <c r="Q891" s="149"/>
      <c r="R891" s="149"/>
      <c r="S891" s="149"/>
      <c r="T891" s="149"/>
      <c r="U891" s="149"/>
      <c r="V891" s="149"/>
      <c r="W891" s="149"/>
      <c r="X891" s="149"/>
      <c r="Y891" s="149"/>
      <c r="Z891" s="149"/>
    </row>
    <row r="892" spans="1:26" ht="13.5" customHeight="1">
      <c r="A892" s="149"/>
      <c r="B892" s="149"/>
      <c r="C892" s="149"/>
      <c r="D892" s="221"/>
      <c r="E892" s="222"/>
      <c r="F892" s="222"/>
      <c r="G892" s="149"/>
      <c r="H892" s="149"/>
      <c r="I892" s="149"/>
      <c r="J892" s="149"/>
      <c r="K892" s="149"/>
      <c r="L892" s="149"/>
      <c r="M892" s="149"/>
      <c r="N892" s="149"/>
      <c r="O892" s="149"/>
      <c r="P892" s="149"/>
      <c r="Q892" s="149"/>
      <c r="R892" s="149"/>
      <c r="S892" s="149"/>
      <c r="T892" s="149"/>
      <c r="U892" s="149"/>
      <c r="V892" s="149"/>
      <c r="W892" s="149"/>
      <c r="X892" s="149"/>
      <c r="Y892" s="149"/>
      <c r="Z892" s="149"/>
    </row>
    <row r="893" spans="1:26" ht="13.5" customHeight="1">
      <c r="A893" s="149"/>
      <c r="B893" s="149"/>
      <c r="C893" s="149"/>
      <c r="D893" s="221"/>
      <c r="E893" s="222"/>
      <c r="F893" s="222"/>
      <c r="G893" s="149"/>
      <c r="H893" s="149"/>
      <c r="I893" s="149"/>
      <c r="J893" s="149"/>
      <c r="K893" s="149"/>
      <c r="L893" s="149"/>
      <c r="M893" s="149"/>
      <c r="N893" s="149"/>
      <c r="O893" s="149"/>
      <c r="P893" s="149"/>
      <c r="Q893" s="149"/>
      <c r="R893" s="149"/>
      <c r="S893" s="149"/>
      <c r="T893" s="149"/>
      <c r="U893" s="149"/>
      <c r="V893" s="149"/>
      <c r="W893" s="149"/>
      <c r="X893" s="149"/>
      <c r="Y893" s="149"/>
      <c r="Z893" s="149"/>
    </row>
    <row r="894" spans="1:26" ht="13.5" customHeight="1">
      <c r="A894" s="149"/>
      <c r="B894" s="149"/>
      <c r="C894" s="149"/>
      <c r="D894" s="221"/>
      <c r="E894" s="222"/>
      <c r="F894" s="222"/>
      <c r="G894" s="149"/>
      <c r="H894" s="149"/>
      <c r="I894" s="149"/>
      <c r="J894" s="149"/>
      <c r="K894" s="149"/>
      <c r="L894" s="149"/>
      <c r="M894" s="149"/>
      <c r="N894" s="149"/>
      <c r="O894" s="149"/>
      <c r="P894" s="149"/>
      <c r="Q894" s="149"/>
      <c r="R894" s="149"/>
      <c r="S894" s="149"/>
      <c r="T894" s="149"/>
      <c r="U894" s="149"/>
      <c r="V894" s="149"/>
      <c r="W894" s="149"/>
      <c r="X894" s="149"/>
      <c r="Y894" s="149"/>
      <c r="Z894" s="149"/>
    </row>
    <row r="895" spans="1:26" ht="13.5" customHeight="1">
      <c r="A895" s="149"/>
      <c r="B895" s="149"/>
      <c r="C895" s="149"/>
      <c r="D895" s="221"/>
      <c r="E895" s="222"/>
      <c r="F895" s="222"/>
      <c r="G895" s="149"/>
      <c r="H895" s="149"/>
      <c r="I895" s="149"/>
      <c r="J895" s="149"/>
      <c r="K895" s="149"/>
      <c r="L895" s="149"/>
      <c r="M895" s="149"/>
      <c r="N895" s="149"/>
      <c r="O895" s="149"/>
      <c r="P895" s="149"/>
      <c r="Q895" s="149"/>
      <c r="R895" s="149"/>
      <c r="S895" s="149"/>
      <c r="T895" s="149"/>
      <c r="U895" s="149"/>
      <c r="V895" s="149"/>
      <c r="W895" s="149"/>
      <c r="X895" s="149"/>
      <c r="Y895" s="149"/>
      <c r="Z895" s="149"/>
    </row>
    <row r="896" spans="1:26" ht="13.5" customHeight="1">
      <c r="A896" s="149"/>
      <c r="B896" s="149"/>
      <c r="C896" s="149"/>
      <c r="D896" s="221"/>
      <c r="E896" s="222"/>
      <c r="F896" s="222"/>
      <c r="G896" s="149"/>
      <c r="H896" s="149"/>
      <c r="I896" s="149"/>
      <c r="J896" s="149"/>
      <c r="K896" s="149"/>
      <c r="L896" s="149"/>
      <c r="M896" s="149"/>
      <c r="N896" s="149"/>
      <c r="O896" s="149"/>
      <c r="P896" s="149"/>
      <c r="Q896" s="149"/>
      <c r="R896" s="149"/>
      <c r="S896" s="149"/>
      <c r="T896" s="149"/>
      <c r="U896" s="149"/>
      <c r="V896" s="149"/>
      <c r="W896" s="149"/>
      <c r="X896" s="149"/>
      <c r="Y896" s="149"/>
      <c r="Z896" s="149"/>
    </row>
    <row r="897" spans="1:26" ht="13.5" customHeight="1">
      <c r="A897" s="149"/>
      <c r="B897" s="149"/>
      <c r="C897" s="149"/>
      <c r="D897" s="221"/>
      <c r="E897" s="222"/>
      <c r="F897" s="222"/>
      <c r="G897" s="149"/>
      <c r="H897" s="149"/>
      <c r="I897" s="149"/>
      <c r="J897" s="149"/>
      <c r="K897" s="149"/>
      <c r="L897" s="149"/>
      <c r="M897" s="149"/>
      <c r="N897" s="149"/>
      <c r="O897" s="149"/>
      <c r="P897" s="149"/>
      <c r="Q897" s="149"/>
      <c r="R897" s="149"/>
      <c r="S897" s="149"/>
      <c r="T897" s="149"/>
      <c r="U897" s="149"/>
      <c r="V897" s="149"/>
      <c r="W897" s="149"/>
      <c r="X897" s="149"/>
      <c r="Y897" s="149"/>
      <c r="Z897" s="149"/>
    </row>
    <row r="898" spans="1:26" ht="13.5" customHeight="1">
      <c r="A898" s="149"/>
      <c r="B898" s="149"/>
      <c r="C898" s="149"/>
      <c r="D898" s="221"/>
      <c r="E898" s="222"/>
      <c r="F898" s="222"/>
      <c r="G898" s="149"/>
      <c r="H898" s="149"/>
      <c r="I898" s="149"/>
      <c r="J898" s="149"/>
      <c r="K898" s="149"/>
      <c r="L898" s="149"/>
      <c r="M898" s="149"/>
      <c r="N898" s="149"/>
      <c r="O898" s="149"/>
      <c r="P898" s="149"/>
      <c r="Q898" s="149"/>
      <c r="R898" s="149"/>
      <c r="S898" s="149"/>
      <c r="T898" s="149"/>
      <c r="U898" s="149"/>
      <c r="V898" s="149"/>
      <c r="W898" s="149"/>
      <c r="X898" s="149"/>
      <c r="Y898" s="149"/>
      <c r="Z898" s="149"/>
    </row>
    <row r="899" spans="1:26" ht="13.5" customHeight="1">
      <c r="A899" s="149"/>
      <c r="B899" s="149"/>
      <c r="C899" s="149"/>
      <c r="D899" s="221"/>
      <c r="E899" s="222"/>
      <c r="F899" s="222"/>
      <c r="G899" s="149"/>
      <c r="H899" s="149"/>
      <c r="I899" s="149"/>
      <c r="J899" s="149"/>
      <c r="K899" s="149"/>
      <c r="L899" s="149"/>
      <c r="M899" s="149"/>
      <c r="N899" s="149"/>
      <c r="O899" s="149"/>
      <c r="P899" s="149"/>
      <c r="Q899" s="149"/>
      <c r="R899" s="149"/>
      <c r="S899" s="149"/>
      <c r="T899" s="149"/>
      <c r="U899" s="149"/>
      <c r="V899" s="149"/>
      <c r="W899" s="149"/>
      <c r="X899" s="149"/>
      <c r="Y899" s="149"/>
      <c r="Z899" s="149"/>
    </row>
    <row r="900" spans="1:26" ht="13.5" customHeight="1">
      <c r="A900" s="149"/>
      <c r="B900" s="149"/>
      <c r="C900" s="149"/>
      <c r="D900" s="221"/>
      <c r="E900" s="222"/>
      <c r="F900" s="222"/>
      <c r="G900" s="149"/>
      <c r="H900" s="149"/>
      <c r="I900" s="149"/>
      <c r="J900" s="149"/>
      <c r="K900" s="149"/>
      <c r="L900" s="149"/>
      <c r="M900" s="149"/>
      <c r="N900" s="149"/>
      <c r="O900" s="149"/>
      <c r="P900" s="149"/>
      <c r="Q900" s="149"/>
      <c r="R900" s="149"/>
      <c r="S900" s="149"/>
      <c r="T900" s="149"/>
      <c r="U900" s="149"/>
      <c r="V900" s="149"/>
      <c r="W900" s="149"/>
      <c r="X900" s="149"/>
      <c r="Y900" s="149"/>
      <c r="Z900" s="149"/>
    </row>
    <row r="901" spans="1:26" ht="13.5" customHeight="1">
      <c r="A901" s="149"/>
      <c r="B901" s="149"/>
      <c r="C901" s="149"/>
      <c r="D901" s="221"/>
      <c r="E901" s="222"/>
      <c r="F901" s="222"/>
      <c r="G901" s="149"/>
      <c r="H901" s="149"/>
      <c r="I901" s="149"/>
      <c r="J901" s="149"/>
      <c r="K901" s="149"/>
      <c r="L901" s="149"/>
      <c r="M901" s="149"/>
      <c r="N901" s="149"/>
      <c r="O901" s="149"/>
      <c r="P901" s="149"/>
      <c r="Q901" s="149"/>
      <c r="R901" s="149"/>
      <c r="S901" s="149"/>
      <c r="T901" s="149"/>
      <c r="U901" s="149"/>
      <c r="V901" s="149"/>
      <c r="W901" s="149"/>
      <c r="X901" s="149"/>
      <c r="Y901" s="149"/>
      <c r="Z901" s="149"/>
    </row>
    <row r="902" spans="1:26" ht="13.5" customHeight="1">
      <c r="A902" s="149"/>
      <c r="B902" s="149"/>
      <c r="C902" s="149"/>
      <c r="D902" s="221"/>
      <c r="E902" s="222"/>
      <c r="F902" s="222"/>
      <c r="G902" s="149"/>
      <c r="H902" s="149"/>
      <c r="I902" s="149"/>
      <c r="J902" s="149"/>
      <c r="K902" s="149"/>
      <c r="L902" s="149"/>
      <c r="M902" s="149"/>
      <c r="N902" s="149"/>
      <c r="O902" s="149"/>
      <c r="P902" s="149"/>
      <c r="Q902" s="149"/>
      <c r="R902" s="149"/>
      <c r="S902" s="149"/>
      <c r="T902" s="149"/>
      <c r="U902" s="149"/>
      <c r="V902" s="149"/>
      <c r="W902" s="149"/>
      <c r="X902" s="149"/>
      <c r="Y902" s="149"/>
      <c r="Z902" s="149"/>
    </row>
    <row r="903" spans="1:26" ht="13.5" customHeight="1">
      <c r="A903" s="149"/>
      <c r="B903" s="149"/>
      <c r="C903" s="149"/>
      <c r="D903" s="221"/>
      <c r="E903" s="222"/>
      <c r="F903" s="222"/>
      <c r="G903" s="149"/>
      <c r="H903" s="149"/>
      <c r="I903" s="149"/>
      <c r="J903" s="149"/>
      <c r="K903" s="149"/>
      <c r="L903" s="149"/>
      <c r="M903" s="149"/>
      <c r="N903" s="149"/>
      <c r="O903" s="149"/>
      <c r="P903" s="149"/>
      <c r="Q903" s="149"/>
      <c r="R903" s="149"/>
      <c r="S903" s="149"/>
      <c r="T903" s="149"/>
      <c r="U903" s="149"/>
      <c r="V903" s="149"/>
      <c r="W903" s="149"/>
      <c r="X903" s="149"/>
      <c r="Y903" s="149"/>
      <c r="Z903" s="149"/>
    </row>
    <row r="904" spans="1:26" ht="13.5" customHeight="1">
      <c r="A904" s="149"/>
      <c r="B904" s="149"/>
      <c r="C904" s="149"/>
      <c r="D904" s="221"/>
      <c r="E904" s="222"/>
      <c r="F904" s="222"/>
      <c r="G904" s="149"/>
      <c r="H904" s="149"/>
      <c r="I904" s="149"/>
      <c r="J904" s="149"/>
      <c r="K904" s="149"/>
      <c r="L904" s="149"/>
      <c r="M904" s="149"/>
      <c r="N904" s="149"/>
      <c r="O904" s="149"/>
      <c r="P904" s="149"/>
      <c r="Q904" s="149"/>
      <c r="R904" s="149"/>
      <c r="S904" s="149"/>
      <c r="T904" s="149"/>
      <c r="U904" s="149"/>
      <c r="V904" s="149"/>
      <c r="W904" s="149"/>
      <c r="X904" s="149"/>
      <c r="Y904" s="149"/>
      <c r="Z904" s="149"/>
    </row>
    <row r="905" spans="1:26" ht="13.5" customHeight="1">
      <c r="A905" s="149"/>
      <c r="B905" s="149"/>
      <c r="C905" s="149"/>
      <c r="D905" s="221"/>
      <c r="E905" s="222"/>
      <c r="F905" s="222"/>
      <c r="G905" s="149"/>
      <c r="H905" s="149"/>
      <c r="I905" s="149"/>
      <c r="J905" s="149"/>
      <c r="K905" s="149"/>
      <c r="L905" s="149"/>
      <c r="M905" s="149"/>
      <c r="N905" s="149"/>
      <c r="O905" s="149"/>
      <c r="P905" s="149"/>
      <c r="Q905" s="149"/>
      <c r="R905" s="149"/>
      <c r="S905" s="149"/>
      <c r="T905" s="149"/>
      <c r="U905" s="149"/>
      <c r="V905" s="149"/>
      <c r="W905" s="149"/>
      <c r="X905" s="149"/>
      <c r="Y905" s="149"/>
      <c r="Z905" s="149"/>
    </row>
    <row r="906" spans="1:26" ht="13.5" customHeight="1">
      <c r="A906" s="149"/>
      <c r="B906" s="149"/>
      <c r="C906" s="149"/>
      <c r="D906" s="221"/>
      <c r="E906" s="222"/>
      <c r="F906" s="222"/>
      <c r="G906" s="149"/>
      <c r="H906" s="149"/>
      <c r="I906" s="149"/>
      <c r="J906" s="149"/>
      <c r="K906" s="149"/>
      <c r="L906" s="149"/>
      <c r="M906" s="149"/>
      <c r="N906" s="149"/>
      <c r="O906" s="149"/>
      <c r="P906" s="149"/>
      <c r="Q906" s="149"/>
      <c r="R906" s="149"/>
      <c r="S906" s="149"/>
      <c r="T906" s="149"/>
      <c r="U906" s="149"/>
      <c r="V906" s="149"/>
      <c r="W906" s="149"/>
      <c r="X906" s="149"/>
      <c r="Y906" s="149"/>
      <c r="Z906" s="149"/>
    </row>
    <row r="907" spans="1:26" ht="13.5" customHeight="1">
      <c r="A907" s="149"/>
      <c r="B907" s="149"/>
      <c r="C907" s="149"/>
      <c r="D907" s="221"/>
      <c r="E907" s="222"/>
      <c r="F907" s="222"/>
      <c r="G907" s="149"/>
      <c r="H907" s="149"/>
      <c r="I907" s="149"/>
      <c r="J907" s="149"/>
      <c r="K907" s="149"/>
      <c r="L907" s="149"/>
      <c r="M907" s="149"/>
      <c r="N907" s="149"/>
      <c r="O907" s="149"/>
      <c r="P907" s="149"/>
      <c r="Q907" s="149"/>
      <c r="R907" s="149"/>
      <c r="S907" s="149"/>
      <c r="T907" s="149"/>
      <c r="U907" s="149"/>
      <c r="V907" s="149"/>
      <c r="W907" s="149"/>
      <c r="X907" s="149"/>
      <c r="Y907" s="149"/>
      <c r="Z907" s="149"/>
    </row>
    <row r="908" spans="1:26" ht="13.5" customHeight="1">
      <c r="A908" s="149"/>
      <c r="B908" s="149"/>
      <c r="C908" s="149"/>
      <c r="D908" s="221"/>
      <c r="E908" s="222"/>
      <c r="F908" s="222"/>
      <c r="G908" s="149"/>
      <c r="H908" s="149"/>
      <c r="I908" s="149"/>
      <c r="J908" s="149"/>
      <c r="K908" s="149"/>
      <c r="L908" s="149"/>
      <c r="M908" s="149"/>
      <c r="N908" s="149"/>
      <c r="O908" s="149"/>
      <c r="P908" s="149"/>
      <c r="Q908" s="149"/>
      <c r="R908" s="149"/>
      <c r="S908" s="149"/>
      <c r="T908" s="149"/>
      <c r="U908" s="149"/>
      <c r="V908" s="149"/>
      <c r="W908" s="149"/>
      <c r="X908" s="149"/>
      <c r="Y908" s="149"/>
      <c r="Z908" s="149"/>
    </row>
    <row r="909" spans="1:26" ht="13.5" customHeight="1">
      <c r="A909" s="149"/>
      <c r="B909" s="149"/>
      <c r="C909" s="149"/>
      <c r="D909" s="221"/>
      <c r="E909" s="222"/>
      <c r="F909" s="222"/>
      <c r="G909" s="149"/>
      <c r="H909" s="149"/>
      <c r="I909" s="149"/>
      <c r="J909" s="149"/>
      <c r="K909" s="149"/>
      <c r="L909" s="149"/>
      <c r="M909" s="149"/>
      <c r="N909" s="149"/>
      <c r="O909" s="149"/>
      <c r="P909" s="149"/>
      <c r="Q909" s="149"/>
      <c r="R909" s="149"/>
      <c r="S909" s="149"/>
      <c r="T909" s="149"/>
      <c r="U909" s="149"/>
      <c r="V909" s="149"/>
      <c r="W909" s="149"/>
      <c r="X909" s="149"/>
      <c r="Y909" s="149"/>
      <c r="Z909" s="149"/>
    </row>
    <row r="910" spans="1:26" ht="13.5" customHeight="1">
      <c r="A910" s="149"/>
      <c r="B910" s="149"/>
      <c r="C910" s="149"/>
      <c r="D910" s="221"/>
      <c r="E910" s="222"/>
      <c r="F910" s="222"/>
      <c r="G910" s="149"/>
      <c r="H910" s="149"/>
      <c r="I910" s="149"/>
      <c r="J910" s="149"/>
      <c r="K910" s="149"/>
      <c r="L910" s="149"/>
      <c r="M910" s="149"/>
      <c r="N910" s="149"/>
      <c r="O910" s="149"/>
      <c r="P910" s="149"/>
      <c r="Q910" s="149"/>
      <c r="R910" s="149"/>
      <c r="S910" s="149"/>
      <c r="T910" s="149"/>
      <c r="U910" s="149"/>
      <c r="V910" s="149"/>
      <c r="W910" s="149"/>
      <c r="X910" s="149"/>
      <c r="Y910" s="149"/>
      <c r="Z910" s="149"/>
    </row>
    <row r="911" spans="1:26" ht="13.5" customHeight="1">
      <c r="A911" s="149"/>
      <c r="B911" s="149"/>
      <c r="C911" s="149"/>
      <c r="D911" s="221"/>
      <c r="E911" s="222"/>
      <c r="F911" s="222"/>
      <c r="G911" s="149"/>
      <c r="H911" s="149"/>
      <c r="I911" s="149"/>
      <c r="J911" s="149"/>
      <c r="K911" s="149"/>
      <c r="L911" s="149"/>
      <c r="M911" s="149"/>
      <c r="N911" s="149"/>
      <c r="O911" s="149"/>
      <c r="P911" s="149"/>
      <c r="Q911" s="149"/>
      <c r="R911" s="149"/>
      <c r="S911" s="149"/>
      <c r="T911" s="149"/>
      <c r="U911" s="149"/>
      <c r="V911" s="149"/>
      <c r="W911" s="149"/>
      <c r="X911" s="149"/>
      <c r="Y911" s="149"/>
      <c r="Z911" s="149"/>
    </row>
    <row r="912" spans="1:26" ht="13.5" customHeight="1">
      <c r="A912" s="149"/>
      <c r="B912" s="149"/>
      <c r="C912" s="149"/>
      <c r="D912" s="221"/>
      <c r="E912" s="222"/>
      <c r="F912" s="222"/>
      <c r="G912" s="149"/>
      <c r="H912" s="149"/>
      <c r="I912" s="149"/>
      <c r="J912" s="149"/>
      <c r="K912" s="149"/>
      <c r="L912" s="149"/>
      <c r="M912" s="149"/>
      <c r="N912" s="149"/>
      <c r="O912" s="149"/>
      <c r="P912" s="149"/>
      <c r="Q912" s="149"/>
      <c r="R912" s="149"/>
      <c r="S912" s="149"/>
      <c r="T912" s="149"/>
      <c r="U912" s="149"/>
      <c r="V912" s="149"/>
      <c r="W912" s="149"/>
      <c r="X912" s="149"/>
      <c r="Y912" s="149"/>
      <c r="Z912" s="149"/>
    </row>
    <row r="913" spans="1:26" ht="13.5" customHeight="1">
      <c r="A913" s="149"/>
      <c r="B913" s="149"/>
      <c r="C913" s="149"/>
      <c r="D913" s="221"/>
      <c r="E913" s="222"/>
      <c r="F913" s="222"/>
      <c r="G913" s="149"/>
      <c r="H913" s="149"/>
      <c r="I913" s="149"/>
      <c r="J913" s="149"/>
      <c r="K913" s="149"/>
      <c r="L913" s="149"/>
      <c r="M913" s="149"/>
      <c r="N913" s="149"/>
      <c r="O913" s="149"/>
      <c r="P913" s="149"/>
      <c r="Q913" s="149"/>
      <c r="R913" s="149"/>
      <c r="S913" s="149"/>
      <c r="T913" s="149"/>
      <c r="U913" s="149"/>
      <c r="V913" s="149"/>
      <c r="W913" s="149"/>
      <c r="X913" s="149"/>
      <c r="Y913" s="149"/>
      <c r="Z913" s="149"/>
    </row>
    <row r="914" spans="1:26" ht="13.5" customHeight="1">
      <c r="A914" s="149"/>
      <c r="B914" s="149"/>
      <c r="C914" s="149"/>
      <c r="D914" s="221"/>
      <c r="E914" s="222"/>
      <c r="F914" s="222"/>
      <c r="G914" s="149"/>
      <c r="H914" s="149"/>
      <c r="I914" s="149"/>
      <c r="J914" s="149"/>
      <c r="K914" s="149"/>
      <c r="L914" s="149"/>
      <c r="M914" s="149"/>
      <c r="N914" s="149"/>
      <c r="O914" s="149"/>
      <c r="P914" s="149"/>
      <c r="Q914" s="149"/>
      <c r="R914" s="149"/>
      <c r="S914" s="149"/>
      <c r="T914" s="149"/>
      <c r="U914" s="149"/>
      <c r="V914" s="149"/>
      <c r="W914" s="149"/>
      <c r="X914" s="149"/>
      <c r="Y914" s="149"/>
      <c r="Z914" s="149"/>
    </row>
    <row r="915" spans="1:26" ht="13.5" customHeight="1">
      <c r="A915" s="149"/>
      <c r="B915" s="149"/>
      <c r="C915" s="149"/>
      <c r="D915" s="221"/>
      <c r="E915" s="222"/>
      <c r="F915" s="222"/>
      <c r="G915" s="149"/>
      <c r="H915" s="149"/>
      <c r="I915" s="149"/>
      <c r="J915" s="149"/>
      <c r="K915" s="149"/>
      <c r="L915" s="149"/>
      <c r="M915" s="149"/>
      <c r="N915" s="149"/>
      <c r="O915" s="149"/>
      <c r="P915" s="149"/>
      <c r="Q915" s="149"/>
      <c r="R915" s="149"/>
      <c r="S915" s="149"/>
      <c r="T915" s="149"/>
      <c r="U915" s="149"/>
      <c r="V915" s="149"/>
      <c r="W915" s="149"/>
      <c r="X915" s="149"/>
      <c r="Y915" s="149"/>
      <c r="Z915" s="149"/>
    </row>
    <row r="916" spans="1:26" ht="13.5" customHeight="1">
      <c r="A916" s="149"/>
      <c r="B916" s="149"/>
      <c r="C916" s="149"/>
      <c r="D916" s="221"/>
      <c r="E916" s="222"/>
      <c r="F916" s="222"/>
      <c r="G916" s="149"/>
      <c r="H916" s="149"/>
      <c r="I916" s="149"/>
      <c r="J916" s="149"/>
      <c r="K916" s="149"/>
      <c r="L916" s="149"/>
      <c r="M916" s="149"/>
      <c r="N916" s="149"/>
      <c r="O916" s="149"/>
      <c r="P916" s="149"/>
      <c r="Q916" s="149"/>
      <c r="R916" s="149"/>
      <c r="S916" s="149"/>
      <c r="T916" s="149"/>
      <c r="U916" s="149"/>
      <c r="V916" s="149"/>
      <c r="W916" s="149"/>
      <c r="X916" s="149"/>
      <c r="Y916" s="149"/>
      <c r="Z916" s="149"/>
    </row>
    <row r="917" spans="1:26" ht="13.5" customHeight="1">
      <c r="A917" s="149"/>
      <c r="B917" s="149"/>
      <c r="C917" s="149"/>
      <c r="D917" s="221"/>
      <c r="E917" s="222"/>
      <c r="F917" s="222"/>
      <c r="G917" s="149"/>
      <c r="H917" s="149"/>
      <c r="I917" s="149"/>
      <c r="J917" s="149"/>
      <c r="K917" s="149"/>
      <c r="L917" s="149"/>
      <c r="M917" s="149"/>
      <c r="N917" s="149"/>
      <c r="O917" s="149"/>
      <c r="P917" s="149"/>
      <c r="Q917" s="149"/>
      <c r="R917" s="149"/>
      <c r="S917" s="149"/>
      <c r="T917" s="149"/>
      <c r="U917" s="149"/>
      <c r="V917" s="149"/>
      <c r="W917" s="149"/>
      <c r="X917" s="149"/>
      <c r="Y917" s="149"/>
      <c r="Z917" s="149"/>
    </row>
    <row r="918" spans="1:26" ht="13.5" customHeight="1">
      <c r="A918" s="149"/>
      <c r="B918" s="149"/>
      <c r="C918" s="149"/>
      <c r="D918" s="221"/>
      <c r="E918" s="222"/>
      <c r="F918" s="222"/>
      <c r="G918" s="149"/>
      <c r="H918" s="149"/>
      <c r="I918" s="149"/>
      <c r="J918" s="149"/>
      <c r="K918" s="149"/>
      <c r="L918" s="149"/>
      <c r="M918" s="149"/>
      <c r="N918" s="149"/>
      <c r="O918" s="149"/>
      <c r="P918" s="149"/>
      <c r="Q918" s="149"/>
      <c r="R918" s="149"/>
      <c r="S918" s="149"/>
      <c r="T918" s="149"/>
      <c r="U918" s="149"/>
      <c r="V918" s="149"/>
      <c r="W918" s="149"/>
      <c r="X918" s="149"/>
      <c r="Y918" s="149"/>
      <c r="Z918" s="149"/>
    </row>
    <row r="919" spans="1:26" ht="13.5" customHeight="1">
      <c r="A919" s="149"/>
      <c r="B919" s="149"/>
      <c r="C919" s="149"/>
      <c r="D919" s="221"/>
      <c r="E919" s="222"/>
      <c r="F919" s="222"/>
      <c r="G919" s="149"/>
      <c r="H919" s="149"/>
      <c r="I919" s="149"/>
      <c r="J919" s="149"/>
      <c r="K919" s="149"/>
      <c r="L919" s="149"/>
      <c r="M919" s="149"/>
      <c r="N919" s="149"/>
      <c r="O919" s="149"/>
      <c r="P919" s="149"/>
      <c r="Q919" s="149"/>
      <c r="R919" s="149"/>
      <c r="S919" s="149"/>
      <c r="T919" s="149"/>
      <c r="U919" s="149"/>
      <c r="V919" s="149"/>
      <c r="W919" s="149"/>
      <c r="X919" s="149"/>
      <c r="Y919" s="149"/>
      <c r="Z919" s="149"/>
    </row>
    <row r="920" spans="1:26" ht="13.5" customHeight="1">
      <c r="A920" s="149"/>
      <c r="B920" s="149"/>
      <c r="C920" s="149"/>
      <c r="D920" s="221"/>
      <c r="E920" s="222"/>
      <c r="F920" s="222"/>
      <c r="G920" s="149"/>
      <c r="H920" s="149"/>
      <c r="I920" s="149"/>
      <c r="J920" s="149"/>
      <c r="K920" s="149"/>
      <c r="L920" s="149"/>
      <c r="M920" s="149"/>
      <c r="N920" s="149"/>
      <c r="O920" s="149"/>
      <c r="P920" s="149"/>
      <c r="Q920" s="149"/>
      <c r="R920" s="149"/>
      <c r="S920" s="149"/>
      <c r="T920" s="149"/>
      <c r="U920" s="149"/>
      <c r="V920" s="149"/>
      <c r="W920" s="149"/>
      <c r="X920" s="149"/>
      <c r="Y920" s="149"/>
      <c r="Z920" s="149"/>
    </row>
    <row r="921" spans="1:26" ht="13.5" customHeight="1">
      <c r="A921" s="149"/>
      <c r="B921" s="149"/>
      <c r="C921" s="149"/>
      <c r="D921" s="221"/>
      <c r="E921" s="222"/>
      <c r="F921" s="222"/>
      <c r="G921" s="149"/>
      <c r="H921" s="149"/>
      <c r="I921" s="149"/>
      <c r="J921" s="149"/>
      <c r="K921" s="149"/>
      <c r="L921" s="149"/>
      <c r="M921" s="149"/>
      <c r="N921" s="149"/>
      <c r="O921" s="149"/>
      <c r="P921" s="149"/>
      <c r="Q921" s="149"/>
      <c r="R921" s="149"/>
      <c r="S921" s="149"/>
      <c r="T921" s="149"/>
      <c r="U921" s="149"/>
      <c r="V921" s="149"/>
      <c r="W921" s="149"/>
      <c r="X921" s="149"/>
      <c r="Y921" s="149"/>
      <c r="Z921" s="149"/>
    </row>
    <row r="922" spans="1:26" ht="13.5" customHeight="1">
      <c r="A922" s="149"/>
      <c r="B922" s="149"/>
      <c r="C922" s="149"/>
      <c r="D922" s="221"/>
      <c r="E922" s="222"/>
      <c r="F922" s="222"/>
      <c r="G922" s="149"/>
      <c r="H922" s="149"/>
      <c r="I922" s="149"/>
      <c r="J922" s="149"/>
      <c r="K922" s="149"/>
      <c r="L922" s="149"/>
      <c r="M922" s="149"/>
      <c r="N922" s="149"/>
      <c r="O922" s="149"/>
      <c r="P922" s="149"/>
      <c r="Q922" s="149"/>
      <c r="R922" s="149"/>
      <c r="S922" s="149"/>
      <c r="T922" s="149"/>
      <c r="U922" s="149"/>
      <c r="V922" s="149"/>
      <c r="W922" s="149"/>
      <c r="X922" s="149"/>
      <c r="Y922" s="149"/>
      <c r="Z922" s="149"/>
    </row>
    <row r="923" spans="1:26" ht="13.5" customHeight="1">
      <c r="A923" s="149"/>
      <c r="B923" s="149"/>
      <c r="C923" s="149"/>
      <c r="D923" s="221"/>
      <c r="E923" s="222"/>
      <c r="F923" s="222"/>
      <c r="G923" s="149"/>
      <c r="H923" s="149"/>
      <c r="I923" s="149"/>
      <c r="J923" s="149"/>
      <c r="K923" s="149"/>
      <c r="L923" s="149"/>
      <c r="M923" s="149"/>
      <c r="N923" s="149"/>
      <c r="O923" s="149"/>
      <c r="P923" s="149"/>
      <c r="Q923" s="149"/>
      <c r="R923" s="149"/>
      <c r="S923" s="149"/>
      <c r="T923" s="149"/>
      <c r="U923" s="149"/>
      <c r="V923" s="149"/>
      <c r="W923" s="149"/>
      <c r="X923" s="149"/>
      <c r="Y923" s="149"/>
      <c r="Z923" s="149"/>
    </row>
    <row r="924" spans="1:26" ht="13.5" customHeight="1">
      <c r="A924" s="149"/>
      <c r="B924" s="149"/>
      <c r="C924" s="149"/>
      <c r="D924" s="221"/>
      <c r="E924" s="222"/>
      <c r="F924" s="222"/>
      <c r="G924" s="149"/>
      <c r="H924" s="149"/>
      <c r="I924" s="149"/>
      <c r="J924" s="149"/>
      <c r="K924" s="149"/>
      <c r="L924" s="149"/>
      <c r="M924" s="149"/>
      <c r="N924" s="149"/>
      <c r="O924" s="149"/>
      <c r="P924" s="149"/>
      <c r="Q924" s="149"/>
      <c r="R924" s="149"/>
      <c r="S924" s="149"/>
      <c r="T924" s="149"/>
      <c r="U924" s="149"/>
      <c r="V924" s="149"/>
      <c r="W924" s="149"/>
      <c r="X924" s="149"/>
      <c r="Y924" s="149"/>
      <c r="Z924" s="149"/>
    </row>
    <row r="925" spans="1:26" ht="13.5" customHeight="1">
      <c r="A925" s="149"/>
      <c r="B925" s="149"/>
      <c r="C925" s="149"/>
      <c r="D925" s="221"/>
      <c r="E925" s="222"/>
      <c r="F925" s="222"/>
      <c r="G925" s="149"/>
      <c r="H925" s="149"/>
      <c r="I925" s="149"/>
      <c r="J925" s="149"/>
      <c r="K925" s="149"/>
      <c r="L925" s="149"/>
      <c r="M925" s="149"/>
      <c r="N925" s="149"/>
      <c r="O925" s="149"/>
      <c r="P925" s="149"/>
      <c r="Q925" s="149"/>
      <c r="R925" s="149"/>
      <c r="S925" s="149"/>
      <c r="T925" s="149"/>
      <c r="U925" s="149"/>
      <c r="V925" s="149"/>
      <c r="W925" s="149"/>
      <c r="X925" s="149"/>
      <c r="Y925" s="149"/>
      <c r="Z925" s="149"/>
    </row>
    <row r="926" spans="1:26" ht="13.5" customHeight="1">
      <c r="A926" s="149"/>
      <c r="B926" s="149"/>
      <c r="C926" s="149"/>
      <c r="D926" s="221"/>
      <c r="E926" s="222"/>
      <c r="F926" s="222"/>
      <c r="G926" s="149"/>
      <c r="H926" s="149"/>
      <c r="I926" s="149"/>
      <c r="J926" s="149"/>
      <c r="K926" s="149"/>
      <c r="L926" s="149"/>
      <c r="M926" s="149"/>
      <c r="N926" s="149"/>
      <c r="O926" s="149"/>
      <c r="P926" s="149"/>
      <c r="Q926" s="149"/>
      <c r="R926" s="149"/>
      <c r="S926" s="149"/>
      <c r="T926" s="149"/>
      <c r="U926" s="149"/>
      <c r="V926" s="149"/>
      <c r="W926" s="149"/>
      <c r="X926" s="149"/>
      <c r="Y926" s="149"/>
      <c r="Z926" s="149"/>
    </row>
    <row r="927" spans="1:26" ht="13.5" customHeight="1">
      <c r="A927" s="149"/>
      <c r="B927" s="149"/>
      <c r="C927" s="149"/>
      <c r="D927" s="221"/>
      <c r="E927" s="222"/>
      <c r="F927" s="222"/>
      <c r="G927" s="149"/>
      <c r="H927" s="149"/>
      <c r="I927" s="149"/>
      <c r="J927" s="149"/>
      <c r="K927" s="149"/>
      <c r="L927" s="149"/>
      <c r="M927" s="149"/>
      <c r="N927" s="149"/>
      <c r="O927" s="149"/>
      <c r="P927" s="149"/>
      <c r="Q927" s="149"/>
      <c r="R927" s="149"/>
      <c r="S927" s="149"/>
      <c r="T927" s="149"/>
      <c r="U927" s="149"/>
      <c r="V927" s="149"/>
      <c r="W927" s="149"/>
      <c r="X927" s="149"/>
      <c r="Y927" s="149"/>
      <c r="Z927" s="149"/>
    </row>
    <row r="928" spans="1:26" ht="13.5" customHeight="1">
      <c r="A928" s="149"/>
      <c r="B928" s="149"/>
      <c r="C928" s="149"/>
      <c r="D928" s="221"/>
      <c r="E928" s="222"/>
      <c r="F928" s="222"/>
      <c r="G928" s="149"/>
      <c r="H928" s="149"/>
      <c r="I928" s="149"/>
      <c r="J928" s="149"/>
      <c r="K928" s="149"/>
      <c r="L928" s="149"/>
      <c r="M928" s="149"/>
      <c r="N928" s="149"/>
      <c r="O928" s="149"/>
      <c r="P928" s="149"/>
      <c r="Q928" s="149"/>
      <c r="R928" s="149"/>
      <c r="S928" s="149"/>
      <c r="T928" s="149"/>
      <c r="U928" s="149"/>
      <c r="V928" s="149"/>
      <c r="W928" s="149"/>
      <c r="X928" s="149"/>
      <c r="Y928" s="149"/>
      <c r="Z928" s="149"/>
    </row>
    <row r="929" spans="1:26" ht="13.5" customHeight="1">
      <c r="A929" s="149"/>
      <c r="B929" s="149"/>
      <c r="C929" s="149"/>
      <c r="D929" s="221"/>
      <c r="E929" s="222"/>
      <c r="F929" s="222"/>
      <c r="G929" s="149"/>
      <c r="H929" s="149"/>
      <c r="I929" s="149"/>
      <c r="J929" s="149"/>
      <c r="K929" s="149"/>
      <c r="L929" s="149"/>
      <c r="M929" s="149"/>
      <c r="N929" s="149"/>
      <c r="O929" s="149"/>
      <c r="P929" s="149"/>
      <c r="Q929" s="149"/>
      <c r="R929" s="149"/>
      <c r="S929" s="149"/>
      <c r="T929" s="149"/>
      <c r="U929" s="149"/>
      <c r="V929" s="149"/>
      <c r="W929" s="149"/>
      <c r="X929" s="149"/>
      <c r="Y929" s="149"/>
      <c r="Z929" s="149"/>
    </row>
    <row r="930" spans="1:26" ht="13.5" customHeight="1">
      <c r="A930" s="149"/>
      <c r="B930" s="149"/>
      <c r="C930" s="149"/>
      <c r="D930" s="221"/>
      <c r="E930" s="222"/>
      <c r="F930" s="222"/>
      <c r="G930" s="149"/>
      <c r="H930" s="149"/>
      <c r="I930" s="149"/>
      <c r="J930" s="149"/>
      <c r="K930" s="149"/>
      <c r="L930" s="149"/>
      <c r="M930" s="149"/>
      <c r="N930" s="149"/>
      <c r="O930" s="149"/>
      <c r="P930" s="149"/>
      <c r="Q930" s="149"/>
      <c r="R930" s="149"/>
      <c r="S930" s="149"/>
      <c r="T930" s="149"/>
      <c r="U930" s="149"/>
      <c r="V930" s="149"/>
      <c r="W930" s="149"/>
      <c r="X930" s="149"/>
      <c r="Y930" s="149"/>
      <c r="Z930" s="149"/>
    </row>
    <row r="931" spans="1:26" ht="13.5" customHeight="1">
      <c r="A931" s="149"/>
      <c r="B931" s="149"/>
      <c r="C931" s="149"/>
      <c r="D931" s="221"/>
      <c r="E931" s="222"/>
      <c r="F931" s="222"/>
      <c r="G931" s="149"/>
      <c r="H931" s="149"/>
      <c r="I931" s="149"/>
      <c r="J931" s="149"/>
      <c r="K931" s="149"/>
      <c r="L931" s="149"/>
      <c r="M931" s="149"/>
      <c r="N931" s="149"/>
      <c r="O931" s="149"/>
      <c r="P931" s="149"/>
      <c r="Q931" s="149"/>
      <c r="R931" s="149"/>
      <c r="S931" s="149"/>
      <c r="T931" s="149"/>
      <c r="U931" s="149"/>
      <c r="V931" s="149"/>
      <c r="W931" s="149"/>
      <c r="X931" s="149"/>
      <c r="Y931" s="149"/>
      <c r="Z931" s="149"/>
    </row>
    <row r="932" spans="1:26" ht="13.5" customHeight="1">
      <c r="A932" s="149"/>
      <c r="B932" s="149"/>
      <c r="C932" s="149"/>
      <c r="D932" s="221"/>
      <c r="E932" s="222"/>
      <c r="F932" s="222"/>
      <c r="G932" s="149"/>
      <c r="H932" s="149"/>
      <c r="I932" s="149"/>
      <c r="J932" s="149"/>
      <c r="K932" s="149"/>
      <c r="L932" s="149"/>
      <c r="M932" s="149"/>
      <c r="N932" s="149"/>
      <c r="O932" s="149"/>
      <c r="P932" s="149"/>
      <c r="Q932" s="149"/>
      <c r="R932" s="149"/>
      <c r="S932" s="149"/>
      <c r="T932" s="149"/>
      <c r="U932" s="149"/>
      <c r="V932" s="149"/>
      <c r="W932" s="149"/>
      <c r="X932" s="149"/>
      <c r="Y932" s="149"/>
      <c r="Z932" s="149"/>
    </row>
    <row r="933" spans="1:26" ht="13.5" customHeight="1">
      <c r="A933" s="149"/>
      <c r="B933" s="149"/>
      <c r="C933" s="149"/>
      <c r="D933" s="221"/>
      <c r="E933" s="222"/>
      <c r="F933" s="222"/>
      <c r="G933" s="149"/>
      <c r="H933" s="149"/>
      <c r="I933" s="149"/>
      <c r="J933" s="149"/>
      <c r="K933" s="149"/>
      <c r="L933" s="149"/>
      <c r="M933" s="149"/>
      <c r="N933" s="149"/>
      <c r="O933" s="149"/>
      <c r="P933" s="149"/>
      <c r="Q933" s="149"/>
      <c r="R933" s="149"/>
      <c r="S933" s="149"/>
      <c r="T933" s="149"/>
      <c r="U933" s="149"/>
      <c r="V933" s="149"/>
      <c r="W933" s="149"/>
      <c r="X933" s="149"/>
      <c r="Y933" s="149"/>
      <c r="Z933" s="149"/>
    </row>
    <row r="934" spans="1:26" ht="13.5" customHeight="1">
      <c r="A934" s="149"/>
      <c r="B934" s="149"/>
      <c r="C934" s="149"/>
      <c r="D934" s="221"/>
      <c r="E934" s="222"/>
      <c r="F934" s="222"/>
      <c r="G934" s="149"/>
      <c r="H934" s="149"/>
      <c r="I934" s="149"/>
      <c r="J934" s="149"/>
      <c r="K934" s="149"/>
      <c r="L934" s="149"/>
      <c r="M934" s="149"/>
      <c r="N934" s="149"/>
      <c r="O934" s="149"/>
      <c r="P934" s="149"/>
      <c r="Q934" s="149"/>
      <c r="R934" s="149"/>
      <c r="S934" s="149"/>
      <c r="T934" s="149"/>
      <c r="U934" s="149"/>
      <c r="V934" s="149"/>
      <c r="W934" s="149"/>
      <c r="X934" s="149"/>
      <c r="Y934" s="149"/>
      <c r="Z934" s="149"/>
    </row>
    <row r="935" spans="1:26" ht="13.5" customHeight="1">
      <c r="A935" s="149"/>
      <c r="B935" s="149"/>
      <c r="C935" s="149"/>
      <c r="D935" s="221"/>
      <c r="E935" s="222"/>
      <c r="F935" s="222"/>
      <c r="G935" s="149"/>
      <c r="H935" s="149"/>
      <c r="I935" s="149"/>
      <c r="J935" s="149"/>
      <c r="K935" s="149"/>
      <c r="L935" s="149"/>
      <c r="M935" s="149"/>
      <c r="N935" s="149"/>
      <c r="O935" s="149"/>
      <c r="P935" s="149"/>
      <c r="Q935" s="149"/>
      <c r="R935" s="149"/>
      <c r="S935" s="149"/>
      <c r="T935" s="149"/>
      <c r="U935" s="149"/>
      <c r="V935" s="149"/>
      <c r="W935" s="149"/>
      <c r="X935" s="149"/>
      <c r="Y935" s="149"/>
      <c r="Z935" s="149"/>
    </row>
    <row r="936" spans="1:26" ht="13.5" customHeight="1">
      <c r="A936" s="149"/>
      <c r="B936" s="149"/>
      <c r="C936" s="149"/>
      <c r="D936" s="221"/>
      <c r="E936" s="222"/>
      <c r="F936" s="222"/>
      <c r="G936" s="149"/>
      <c r="H936" s="149"/>
      <c r="I936" s="149"/>
      <c r="J936" s="149"/>
      <c r="K936" s="149"/>
      <c r="L936" s="149"/>
      <c r="M936" s="149"/>
      <c r="N936" s="149"/>
      <c r="O936" s="149"/>
      <c r="P936" s="149"/>
      <c r="Q936" s="149"/>
      <c r="R936" s="149"/>
      <c r="S936" s="149"/>
      <c r="T936" s="149"/>
      <c r="U936" s="149"/>
      <c r="V936" s="149"/>
      <c r="W936" s="149"/>
      <c r="X936" s="149"/>
      <c r="Y936" s="149"/>
      <c r="Z936" s="149"/>
    </row>
    <row r="937" spans="1:26" ht="13.5" customHeight="1">
      <c r="A937" s="149"/>
      <c r="B937" s="149"/>
      <c r="C937" s="149"/>
      <c r="D937" s="221"/>
      <c r="E937" s="222"/>
      <c r="F937" s="222"/>
      <c r="G937" s="149"/>
      <c r="H937" s="149"/>
      <c r="I937" s="149"/>
      <c r="J937" s="149"/>
      <c r="K937" s="149"/>
      <c r="L937" s="149"/>
      <c r="M937" s="149"/>
      <c r="N937" s="149"/>
      <c r="O937" s="149"/>
      <c r="P937" s="149"/>
      <c r="Q937" s="149"/>
      <c r="R937" s="149"/>
      <c r="S937" s="149"/>
      <c r="T937" s="149"/>
      <c r="U937" s="149"/>
      <c r="V937" s="149"/>
      <c r="W937" s="149"/>
      <c r="X937" s="149"/>
      <c r="Y937" s="149"/>
      <c r="Z937" s="149"/>
    </row>
    <row r="938" spans="1:26" ht="13.5" customHeight="1">
      <c r="A938" s="149"/>
      <c r="B938" s="149"/>
      <c r="C938" s="149"/>
      <c r="D938" s="221"/>
      <c r="E938" s="222"/>
      <c r="F938" s="222"/>
      <c r="G938" s="149"/>
      <c r="H938" s="149"/>
      <c r="I938" s="149"/>
      <c r="J938" s="149"/>
      <c r="K938" s="149"/>
      <c r="L938" s="149"/>
      <c r="M938" s="149"/>
      <c r="N938" s="149"/>
      <c r="O938" s="149"/>
      <c r="P938" s="149"/>
      <c r="Q938" s="149"/>
      <c r="R938" s="149"/>
      <c r="S938" s="149"/>
      <c r="T938" s="149"/>
      <c r="U938" s="149"/>
      <c r="V938" s="149"/>
      <c r="W938" s="149"/>
      <c r="X938" s="149"/>
      <c r="Y938" s="149"/>
      <c r="Z938" s="149"/>
    </row>
    <row r="939" spans="1:26" ht="13.5" customHeight="1">
      <c r="A939" s="149"/>
      <c r="B939" s="149"/>
      <c r="C939" s="149"/>
      <c r="D939" s="221"/>
      <c r="E939" s="222"/>
      <c r="F939" s="222"/>
      <c r="G939" s="149"/>
      <c r="H939" s="149"/>
      <c r="I939" s="149"/>
      <c r="J939" s="149"/>
      <c r="K939" s="149"/>
      <c r="L939" s="149"/>
      <c r="M939" s="149"/>
      <c r="N939" s="149"/>
      <c r="O939" s="149"/>
      <c r="P939" s="149"/>
      <c r="Q939" s="149"/>
      <c r="R939" s="149"/>
      <c r="S939" s="149"/>
      <c r="T939" s="149"/>
      <c r="U939" s="149"/>
      <c r="V939" s="149"/>
      <c r="W939" s="149"/>
      <c r="X939" s="149"/>
      <c r="Y939" s="149"/>
      <c r="Z939" s="149"/>
    </row>
    <row r="940" spans="1:26" ht="13.5" customHeight="1">
      <c r="A940" s="149"/>
      <c r="B940" s="149"/>
      <c r="C940" s="149"/>
      <c r="D940" s="221"/>
      <c r="E940" s="222"/>
      <c r="F940" s="222"/>
      <c r="G940" s="149"/>
      <c r="H940" s="149"/>
      <c r="I940" s="149"/>
      <c r="J940" s="149"/>
      <c r="K940" s="149"/>
      <c r="L940" s="149"/>
      <c r="M940" s="149"/>
      <c r="N940" s="149"/>
      <c r="O940" s="149"/>
      <c r="P940" s="149"/>
      <c r="Q940" s="149"/>
      <c r="R940" s="149"/>
      <c r="S940" s="149"/>
      <c r="T940" s="149"/>
      <c r="U940" s="149"/>
      <c r="V940" s="149"/>
      <c r="W940" s="149"/>
      <c r="X940" s="149"/>
      <c r="Y940" s="149"/>
      <c r="Z940" s="149"/>
    </row>
    <row r="941" spans="1:26" ht="13.5" customHeight="1">
      <c r="A941" s="149"/>
      <c r="B941" s="149"/>
      <c r="C941" s="149"/>
      <c r="D941" s="221"/>
      <c r="E941" s="222"/>
      <c r="F941" s="222"/>
      <c r="G941" s="149"/>
      <c r="H941" s="149"/>
      <c r="I941" s="149"/>
      <c r="J941" s="149"/>
      <c r="K941" s="149"/>
      <c r="L941" s="149"/>
      <c r="M941" s="149"/>
      <c r="N941" s="149"/>
      <c r="O941" s="149"/>
      <c r="P941" s="149"/>
      <c r="Q941" s="149"/>
      <c r="R941" s="149"/>
      <c r="S941" s="149"/>
      <c r="T941" s="149"/>
      <c r="U941" s="149"/>
      <c r="V941" s="149"/>
      <c r="W941" s="149"/>
      <c r="X941" s="149"/>
      <c r="Y941" s="149"/>
      <c r="Z941" s="149"/>
    </row>
    <row r="942" spans="1:26" ht="13.5" customHeight="1">
      <c r="A942" s="149"/>
      <c r="B942" s="149"/>
      <c r="C942" s="149"/>
      <c r="D942" s="221"/>
      <c r="E942" s="222"/>
      <c r="F942" s="222"/>
      <c r="G942" s="149"/>
      <c r="H942" s="149"/>
      <c r="I942" s="149"/>
      <c r="J942" s="149"/>
      <c r="K942" s="149"/>
      <c r="L942" s="149"/>
      <c r="M942" s="149"/>
      <c r="N942" s="149"/>
      <c r="O942" s="149"/>
      <c r="P942" s="149"/>
      <c r="Q942" s="149"/>
      <c r="R942" s="149"/>
      <c r="S942" s="149"/>
      <c r="T942" s="149"/>
      <c r="U942" s="149"/>
      <c r="V942" s="149"/>
      <c r="W942" s="149"/>
      <c r="X942" s="149"/>
      <c r="Y942" s="149"/>
      <c r="Z942" s="149"/>
    </row>
    <row r="943" spans="1:26" ht="13.5" customHeight="1">
      <c r="A943" s="149"/>
      <c r="B943" s="149"/>
      <c r="C943" s="149"/>
      <c r="D943" s="221"/>
      <c r="E943" s="222"/>
      <c r="F943" s="222"/>
      <c r="G943" s="149"/>
      <c r="H943" s="149"/>
      <c r="I943" s="149"/>
      <c r="J943" s="149"/>
      <c r="K943" s="149"/>
      <c r="L943" s="149"/>
      <c r="M943" s="149"/>
      <c r="N943" s="149"/>
      <c r="O943" s="149"/>
      <c r="P943" s="149"/>
      <c r="Q943" s="149"/>
      <c r="R943" s="149"/>
      <c r="S943" s="149"/>
      <c r="T943" s="149"/>
      <c r="U943" s="149"/>
      <c r="V943" s="149"/>
      <c r="W943" s="149"/>
      <c r="X943" s="149"/>
      <c r="Y943" s="149"/>
      <c r="Z943" s="149"/>
    </row>
    <row r="944" spans="1:26" ht="13.5" customHeight="1">
      <c r="A944" s="149"/>
      <c r="B944" s="149"/>
      <c r="C944" s="149"/>
      <c r="D944" s="221"/>
      <c r="E944" s="222"/>
      <c r="F944" s="222"/>
      <c r="G944" s="149"/>
      <c r="H944" s="149"/>
      <c r="I944" s="149"/>
      <c r="J944" s="149"/>
      <c r="K944" s="149"/>
      <c r="L944" s="149"/>
      <c r="M944" s="149"/>
      <c r="N944" s="149"/>
      <c r="O944" s="149"/>
      <c r="P944" s="149"/>
      <c r="Q944" s="149"/>
      <c r="R944" s="149"/>
      <c r="S944" s="149"/>
      <c r="T944" s="149"/>
      <c r="U944" s="149"/>
      <c r="V944" s="149"/>
      <c r="W944" s="149"/>
      <c r="X944" s="149"/>
      <c r="Y944" s="149"/>
      <c r="Z944" s="149"/>
    </row>
    <row r="945" spans="1:26" ht="13.5" customHeight="1">
      <c r="A945" s="149"/>
      <c r="B945" s="149"/>
      <c r="C945" s="149"/>
      <c r="D945" s="221"/>
      <c r="E945" s="222"/>
      <c r="F945" s="222"/>
      <c r="G945" s="149"/>
      <c r="H945" s="149"/>
      <c r="I945" s="149"/>
      <c r="J945" s="149"/>
      <c r="K945" s="149"/>
      <c r="L945" s="149"/>
      <c r="M945" s="149"/>
      <c r="N945" s="149"/>
      <c r="O945" s="149"/>
      <c r="P945" s="149"/>
      <c r="Q945" s="149"/>
      <c r="R945" s="149"/>
      <c r="S945" s="149"/>
      <c r="T945" s="149"/>
      <c r="U945" s="149"/>
      <c r="V945" s="149"/>
      <c r="W945" s="149"/>
      <c r="X945" s="149"/>
      <c r="Y945" s="149"/>
      <c r="Z945" s="149"/>
    </row>
    <row r="946" spans="1:26" ht="13.5" customHeight="1">
      <c r="A946" s="149"/>
      <c r="B946" s="149"/>
      <c r="C946" s="149"/>
      <c r="D946" s="221"/>
      <c r="E946" s="222"/>
      <c r="F946" s="222"/>
      <c r="G946" s="149"/>
      <c r="H946" s="149"/>
      <c r="I946" s="149"/>
      <c r="J946" s="149"/>
      <c r="K946" s="149"/>
      <c r="L946" s="149"/>
      <c r="M946" s="149"/>
      <c r="N946" s="149"/>
      <c r="O946" s="149"/>
      <c r="P946" s="149"/>
      <c r="Q946" s="149"/>
      <c r="R946" s="149"/>
      <c r="S946" s="149"/>
      <c r="T946" s="149"/>
      <c r="U946" s="149"/>
      <c r="V946" s="149"/>
      <c r="W946" s="149"/>
      <c r="X946" s="149"/>
      <c r="Y946" s="149"/>
      <c r="Z946" s="149"/>
    </row>
    <row r="947" spans="1:26" ht="13.5" customHeight="1">
      <c r="A947" s="149"/>
      <c r="B947" s="149"/>
      <c r="C947" s="149"/>
      <c r="D947" s="221"/>
      <c r="E947" s="222"/>
      <c r="F947" s="222"/>
      <c r="G947" s="149"/>
      <c r="H947" s="149"/>
      <c r="I947" s="149"/>
      <c r="J947" s="149"/>
      <c r="K947" s="149"/>
      <c r="L947" s="149"/>
      <c r="M947" s="149"/>
      <c r="N947" s="149"/>
      <c r="O947" s="149"/>
      <c r="P947" s="149"/>
      <c r="Q947" s="149"/>
      <c r="R947" s="149"/>
      <c r="S947" s="149"/>
      <c r="T947" s="149"/>
      <c r="U947" s="149"/>
      <c r="V947" s="149"/>
      <c r="W947" s="149"/>
      <c r="X947" s="149"/>
      <c r="Y947" s="149"/>
      <c r="Z947" s="149"/>
    </row>
    <row r="948" spans="1:26" ht="13.5" customHeight="1">
      <c r="A948" s="149"/>
      <c r="B948" s="149"/>
      <c r="C948" s="149"/>
      <c r="D948" s="221"/>
      <c r="E948" s="222"/>
      <c r="F948" s="222"/>
      <c r="G948" s="149"/>
      <c r="H948" s="149"/>
      <c r="I948" s="149"/>
      <c r="J948" s="149"/>
      <c r="K948" s="149"/>
      <c r="L948" s="149"/>
      <c r="M948" s="149"/>
      <c r="N948" s="149"/>
      <c r="O948" s="149"/>
      <c r="P948" s="149"/>
      <c r="Q948" s="149"/>
      <c r="R948" s="149"/>
      <c r="S948" s="149"/>
      <c r="T948" s="149"/>
      <c r="U948" s="149"/>
      <c r="V948" s="149"/>
      <c r="W948" s="149"/>
      <c r="X948" s="149"/>
      <c r="Y948" s="149"/>
      <c r="Z948" s="149"/>
    </row>
    <row r="949" spans="1:26" ht="13.5" customHeight="1">
      <c r="A949" s="149"/>
      <c r="B949" s="149"/>
      <c r="C949" s="149"/>
      <c r="D949" s="221"/>
      <c r="E949" s="222"/>
      <c r="F949" s="222"/>
      <c r="G949" s="149"/>
      <c r="H949" s="149"/>
      <c r="I949" s="149"/>
      <c r="J949" s="149"/>
      <c r="K949" s="149"/>
      <c r="L949" s="149"/>
      <c r="M949" s="149"/>
      <c r="N949" s="149"/>
      <c r="O949" s="149"/>
      <c r="P949" s="149"/>
      <c r="Q949" s="149"/>
      <c r="R949" s="149"/>
      <c r="S949" s="149"/>
      <c r="T949" s="149"/>
      <c r="U949" s="149"/>
      <c r="V949" s="149"/>
      <c r="W949" s="149"/>
      <c r="X949" s="149"/>
      <c r="Y949" s="149"/>
      <c r="Z949" s="149"/>
    </row>
    <row r="950" spans="1:26" ht="13.5" customHeight="1">
      <c r="A950" s="149"/>
      <c r="B950" s="149"/>
      <c r="C950" s="149"/>
      <c r="D950" s="221"/>
      <c r="E950" s="222"/>
      <c r="F950" s="222"/>
      <c r="G950" s="149"/>
      <c r="H950" s="149"/>
      <c r="I950" s="149"/>
      <c r="J950" s="149"/>
      <c r="K950" s="149"/>
      <c r="L950" s="149"/>
      <c r="M950" s="149"/>
      <c r="N950" s="149"/>
      <c r="O950" s="149"/>
      <c r="P950" s="149"/>
      <c r="Q950" s="149"/>
      <c r="R950" s="149"/>
      <c r="S950" s="149"/>
      <c r="T950" s="149"/>
      <c r="U950" s="149"/>
      <c r="V950" s="149"/>
      <c r="W950" s="149"/>
      <c r="X950" s="149"/>
      <c r="Y950" s="149"/>
      <c r="Z950" s="149"/>
    </row>
    <row r="951" spans="1:26" ht="13.5" customHeight="1">
      <c r="A951" s="149"/>
      <c r="B951" s="149"/>
      <c r="C951" s="149"/>
      <c r="D951" s="221"/>
      <c r="E951" s="222"/>
      <c r="F951" s="222"/>
      <c r="G951" s="149"/>
      <c r="H951" s="149"/>
      <c r="I951" s="149"/>
      <c r="J951" s="149"/>
      <c r="K951" s="149"/>
      <c r="L951" s="149"/>
      <c r="M951" s="149"/>
      <c r="N951" s="149"/>
      <c r="O951" s="149"/>
      <c r="P951" s="149"/>
      <c r="Q951" s="149"/>
      <c r="R951" s="149"/>
      <c r="S951" s="149"/>
      <c r="T951" s="149"/>
      <c r="U951" s="149"/>
      <c r="V951" s="149"/>
      <c r="W951" s="149"/>
      <c r="X951" s="149"/>
      <c r="Y951" s="149"/>
      <c r="Z951" s="149"/>
    </row>
    <row r="952" spans="1:26" ht="13.5" customHeight="1">
      <c r="A952" s="149"/>
      <c r="B952" s="149"/>
      <c r="C952" s="149"/>
      <c r="D952" s="221"/>
      <c r="E952" s="222"/>
      <c r="F952" s="222"/>
      <c r="G952" s="149"/>
      <c r="H952" s="149"/>
      <c r="I952" s="149"/>
      <c r="J952" s="149"/>
      <c r="K952" s="149"/>
      <c r="L952" s="149"/>
      <c r="M952" s="149"/>
      <c r="N952" s="149"/>
      <c r="O952" s="149"/>
      <c r="P952" s="149"/>
      <c r="Q952" s="149"/>
      <c r="R952" s="149"/>
      <c r="S952" s="149"/>
      <c r="T952" s="149"/>
      <c r="U952" s="149"/>
      <c r="V952" s="149"/>
      <c r="W952" s="149"/>
      <c r="X952" s="149"/>
      <c r="Y952" s="149"/>
      <c r="Z952" s="149"/>
    </row>
    <row r="953" spans="1:26" ht="13.5" customHeight="1">
      <c r="A953" s="149"/>
      <c r="B953" s="149"/>
      <c r="C953" s="149"/>
      <c r="D953" s="221"/>
      <c r="E953" s="222"/>
      <c r="F953" s="222"/>
      <c r="G953" s="149"/>
      <c r="H953" s="149"/>
      <c r="I953" s="149"/>
      <c r="J953" s="149"/>
      <c r="K953" s="149"/>
      <c r="L953" s="149"/>
      <c r="M953" s="149"/>
      <c r="N953" s="149"/>
      <c r="O953" s="149"/>
      <c r="P953" s="149"/>
      <c r="Q953" s="149"/>
      <c r="R953" s="149"/>
      <c r="S953" s="149"/>
      <c r="T953" s="149"/>
      <c r="U953" s="149"/>
      <c r="V953" s="149"/>
      <c r="W953" s="149"/>
      <c r="X953" s="149"/>
      <c r="Y953" s="149"/>
      <c r="Z953" s="149"/>
    </row>
    <row r="954" spans="1:26" ht="13.5" customHeight="1">
      <c r="A954" s="149"/>
      <c r="B954" s="149"/>
      <c r="C954" s="149"/>
      <c r="D954" s="221"/>
      <c r="E954" s="222"/>
      <c r="F954" s="222"/>
      <c r="G954" s="149"/>
      <c r="H954" s="149"/>
      <c r="I954" s="149"/>
      <c r="J954" s="149"/>
      <c r="K954" s="149"/>
      <c r="L954" s="149"/>
      <c r="M954" s="149"/>
      <c r="N954" s="149"/>
      <c r="O954" s="149"/>
      <c r="P954" s="149"/>
      <c r="Q954" s="149"/>
      <c r="R954" s="149"/>
      <c r="S954" s="149"/>
      <c r="T954" s="149"/>
      <c r="U954" s="149"/>
      <c r="V954" s="149"/>
      <c r="W954" s="149"/>
      <c r="X954" s="149"/>
      <c r="Y954" s="149"/>
      <c r="Z954" s="149"/>
    </row>
    <row r="955" spans="1:26" ht="13.5" customHeight="1">
      <c r="A955" s="149"/>
      <c r="B955" s="149"/>
      <c r="C955" s="149"/>
      <c r="D955" s="221"/>
      <c r="E955" s="222"/>
      <c r="F955" s="222"/>
      <c r="G955" s="149"/>
      <c r="H955" s="149"/>
      <c r="I955" s="149"/>
      <c r="J955" s="149"/>
      <c r="K955" s="149"/>
      <c r="L955" s="149"/>
      <c r="M955" s="149"/>
      <c r="N955" s="149"/>
      <c r="O955" s="149"/>
      <c r="P955" s="149"/>
      <c r="Q955" s="149"/>
      <c r="R955" s="149"/>
      <c r="S955" s="149"/>
      <c r="T955" s="149"/>
      <c r="U955" s="149"/>
      <c r="V955" s="149"/>
      <c r="W955" s="149"/>
      <c r="X955" s="149"/>
      <c r="Y955" s="149"/>
      <c r="Z955" s="149"/>
    </row>
    <row r="956" spans="1:26" ht="13.5" customHeight="1">
      <c r="A956" s="149"/>
      <c r="B956" s="149"/>
      <c r="C956" s="149"/>
      <c r="D956" s="221"/>
      <c r="E956" s="222"/>
      <c r="F956" s="222"/>
      <c r="G956" s="149"/>
      <c r="H956" s="149"/>
      <c r="I956" s="149"/>
      <c r="J956" s="149"/>
      <c r="K956" s="149"/>
      <c r="L956" s="149"/>
      <c r="M956" s="149"/>
      <c r="N956" s="149"/>
      <c r="O956" s="149"/>
      <c r="P956" s="149"/>
      <c r="Q956" s="149"/>
      <c r="R956" s="149"/>
      <c r="S956" s="149"/>
      <c r="T956" s="149"/>
      <c r="U956" s="149"/>
      <c r="V956" s="149"/>
      <c r="W956" s="149"/>
      <c r="X956" s="149"/>
      <c r="Y956" s="149"/>
      <c r="Z956" s="149"/>
    </row>
    <row r="957" spans="1:26" ht="13.5" customHeight="1">
      <c r="A957" s="149"/>
      <c r="B957" s="149"/>
      <c r="C957" s="149"/>
      <c r="D957" s="221"/>
      <c r="E957" s="222"/>
      <c r="F957" s="222"/>
      <c r="G957" s="149"/>
      <c r="H957" s="149"/>
      <c r="I957" s="149"/>
      <c r="J957" s="149"/>
      <c r="K957" s="149"/>
      <c r="L957" s="149"/>
      <c r="M957" s="149"/>
      <c r="N957" s="149"/>
      <c r="O957" s="149"/>
      <c r="P957" s="149"/>
      <c r="Q957" s="149"/>
      <c r="R957" s="149"/>
      <c r="S957" s="149"/>
      <c r="T957" s="149"/>
      <c r="U957" s="149"/>
      <c r="V957" s="149"/>
      <c r="W957" s="149"/>
      <c r="X957" s="149"/>
      <c r="Y957" s="149"/>
      <c r="Z957" s="149"/>
    </row>
    <row r="958" spans="1:26" ht="13.5" customHeight="1">
      <c r="A958" s="149"/>
      <c r="B958" s="149"/>
      <c r="C958" s="149"/>
      <c r="D958" s="221"/>
      <c r="E958" s="222"/>
      <c r="F958" s="222"/>
      <c r="G958" s="149"/>
      <c r="H958" s="149"/>
      <c r="I958" s="149"/>
      <c r="J958" s="149"/>
      <c r="K958" s="149"/>
      <c r="L958" s="149"/>
      <c r="M958" s="149"/>
      <c r="N958" s="149"/>
      <c r="O958" s="149"/>
      <c r="P958" s="149"/>
      <c r="Q958" s="149"/>
      <c r="R958" s="149"/>
      <c r="S958" s="149"/>
      <c r="T958" s="149"/>
      <c r="U958" s="149"/>
      <c r="V958" s="149"/>
      <c r="W958" s="149"/>
      <c r="X958" s="149"/>
      <c r="Y958" s="149"/>
      <c r="Z958" s="149"/>
    </row>
    <row r="959" spans="1:26" ht="13.5" customHeight="1">
      <c r="A959" s="149"/>
      <c r="B959" s="149"/>
      <c r="C959" s="149"/>
      <c r="D959" s="221"/>
      <c r="E959" s="222"/>
      <c r="F959" s="222"/>
      <c r="G959" s="149"/>
      <c r="H959" s="149"/>
      <c r="I959" s="149"/>
      <c r="J959" s="149"/>
      <c r="K959" s="149"/>
      <c r="L959" s="149"/>
      <c r="M959" s="149"/>
      <c r="N959" s="149"/>
      <c r="O959" s="149"/>
      <c r="P959" s="149"/>
      <c r="Q959" s="149"/>
      <c r="R959" s="149"/>
      <c r="S959" s="149"/>
      <c r="T959" s="149"/>
      <c r="U959" s="149"/>
      <c r="V959" s="149"/>
      <c r="W959" s="149"/>
      <c r="X959" s="149"/>
      <c r="Y959" s="149"/>
      <c r="Z959" s="149"/>
    </row>
    <row r="960" spans="1:26" ht="13.5" customHeight="1">
      <c r="A960" s="149"/>
      <c r="B960" s="149"/>
      <c r="C960" s="149"/>
      <c r="D960" s="221"/>
      <c r="E960" s="222"/>
      <c r="F960" s="222"/>
      <c r="G960" s="149"/>
      <c r="H960" s="149"/>
      <c r="I960" s="149"/>
      <c r="J960" s="149"/>
      <c r="K960" s="149"/>
      <c r="L960" s="149"/>
      <c r="M960" s="149"/>
      <c r="N960" s="149"/>
      <c r="O960" s="149"/>
      <c r="P960" s="149"/>
      <c r="Q960" s="149"/>
      <c r="R960" s="149"/>
      <c r="S960" s="149"/>
      <c r="T960" s="149"/>
      <c r="U960" s="149"/>
      <c r="V960" s="149"/>
      <c r="W960" s="149"/>
      <c r="X960" s="149"/>
      <c r="Y960" s="149"/>
      <c r="Z960" s="149"/>
    </row>
    <row r="961" spans="1:26" ht="13.5" customHeight="1">
      <c r="A961" s="149"/>
      <c r="B961" s="149"/>
      <c r="C961" s="149"/>
      <c r="D961" s="221"/>
      <c r="E961" s="222"/>
      <c r="F961" s="222"/>
      <c r="G961" s="149"/>
      <c r="H961" s="149"/>
      <c r="I961" s="149"/>
      <c r="J961" s="149"/>
      <c r="K961" s="149"/>
      <c r="L961" s="149"/>
      <c r="M961" s="149"/>
      <c r="N961" s="149"/>
      <c r="O961" s="149"/>
      <c r="P961" s="149"/>
      <c r="Q961" s="149"/>
      <c r="R961" s="149"/>
      <c r="S961" s="149"/>
      <c r="T961" s="149"/>
      <c r="U961" s="149"/>
      <c r="V961" s="149"/>
      <c r="W961" s="149"/>
      <c r="X961" s="149"/>
      <c r="Y961" s="149"/>
      <c r="Z961" s="149"/>
    </row>
    <row r="962" spans="1:26" ht="13.5" customHeight="1">
      <c r="A962" s="149"/>
      <c r="B962" s="149"/>
      <c r="C962" s="149"/>
      <c r="D962" s="221"/>
      <c r="E962" s="222"/>
      <c r="F962" s="222"/>
      <c r="G962" s="149"/>
      <c r="H962" s="149"/>
      <c r="I962" s="149"/>
      <c r="J962" s="149"/>
      <c r="K962" s="149"/>
      <c r="L962" s="149"/>
      <c r="M962" s="149"/>
      <c r="N962" s="149"/>
      <c r="O962" s="149"/>
      <c r="P962" s="149"/>
      <c r="Q962" s="149"/>
      <c r="R962" s="149"/>
      <c r="S962" s="149"/>
      <c r="T962" s="149"/>
      <c r="U962" s="149"/>
      <c r="V962" s="149"/>
      <c r="W962" s="149"/>
      <c r="X962" s="149"/>
      <c r="Y962" s="149"/>
      <c r="Z962" s="149"/>
    </row>
    <row r="963" spans="1:26" ht="13.5" customHeight="1">
      <c r="A963" s="149"/>
      <c r="B963" s="149"/>
      <c r="C963" s="149"/>
      <c r="D963" s="221"/>
      <c r="E963" s="222"/>
      <c r="F963" s="222"/>
      <c r="G963" s="149"/>
      <c r="H963" s="149"/>
      <c r="I963" s="149"/>
      <c r="J963" s="149"/>
      <c r="K963" s="149"/>
      <c r="L963" s="149"/>
      <c r="M963" s="149"/>
      <c r="N963" s="149"/>
      <c r="O963" s="149"/>
      <c r="P963" s="149"/>
      <c r="Q963" s="149"/>
      <c r="R963" s="149"/>
      <c r="S963" s="149"/>
      <c r="T963" s="149"/>
      <c r="U963" s="149"/>
      <c r="V963" s="149"/>
      <c r="W963" s="149"/>
      <c r="X963" s="149"/>
      <c r="Y963" s="149"/>
      <c r="Z963" s="149"/>
    </row>
    <row r="964" spans="1:26" ht="13.5" customHeight="1">
      <c r="A964" s="149"/>
      <c r="B964" s="149"/>
      <c r="C964" s="149"/>
      <c r="D964" s="221"/>
      <c r="E964" s="222"/>
      <c r="F964" s="222"/>
      <c r="G964" s="149"/>
      <c r="H964" s="149"/>
      <c r="I964" s="149"/>
      <c r="J964" s="149"/>
      <c r="K964" s="149"/>
      <c r="L964" s="149"/>
      <c r="M964" s="149"/>
      <c r="N964" s="149"/>
      <c r="O964" s="149"/>
      <c r="P964" s="149"/>
      <c r="Q964" s="149"/>
      <c r="R964" s="149"/>
      <c r="S964" s="149"/>
      <c r="T964" s="149"/>
      <c r="U964" s="149"/>
      <c r="V964" s="149"/>
      <c r="W964" s="149"/>
      <c r="X964" s="149"/>
      <c r="Y964" s="149"/>
      <c r="Z964" s="149"/>
    </row>
    <row r="965" spans="1:26" ht="13.5" customHeight="1">
      <c r="A965" s="149"/>
      <c r="B965" s="149"/>
      <c r="C965" s="149"/>
      <c r="D965" s="221"/>
      <c r="E965" s="222"/>
      <c r="F965" s="222"/>
      <c r="G965" s="149"/>
      <c r="H965" s="149"/>
      <c r="I965" s="149"/>
      <c r="J965" s="149"/>
      <c r="K965" s="149"/>
      <c r="L965" s="149"/>
      <c r="M965" s="149"/>
      <c r="N965" s="149"/>
      <c r="O965" s="149"/>
      <c r="P965" s="149"/>
      <c r="Q965" s="149"/>
      <c r="R965" s="149"/>
      <c r="S965" s="149"/>
      <c r="T965" s="149"/>
      <c r="U965" s="149"/>
      <c r="V965" s="149"/>
      <c r="W965" s="149"/>
      <c r="X965" s="149"/>
      <c r="Y965" s="149"/>
      <c r="Z965" s="149"/>
    </row>
    <row r="966" spans="1:26" ht="13.5" customHeight="1">
      <c r="A966" s="149"/>
      <c r="B966" s="149"/>
      <c r="C966" s="149"/>
      <c r="D966" s="221"/>
      <c r="E966" s="222"/>
      <c r="F966" s="222"/>
      <c r="G966" s="149"/>
      <c r="H966" s="149"/>
      <c r="I966" s="149"/>
      <c r="J966" s="149"/>
      <c r="K966" s="149"/>
      <c r="L966" s="149"/>
      <c r="M966" s="149"/>
      <c r="N966" s="149"/>
      <c r="O966" s="149"/>
      <c r="P966" s="149"/>
      <c r="Q966" s="149"/>
      <c r="R966" s="149"/>
      <c r="S966" s="149"/>
      <c r="T966" s="149"/>
      <c r="U966" s="149"/>
      <c r="V966" s="149"/>
      <c r="W966" s="149"/>
      <c r="X966" s="149"/>
      <c r="Y966" s="149"/>
      <c r="Z966" s="149"/>
    </row>
    <row r="967" spans="1:26" ht="13.5" customHeight="1">
      <c r="A967" s="149"/>
      <c r="B967" s="149"/>
      <c r="C967" s="149"/>
      <c r="D967" s="221"/>
      <c r="E967" s="222"/>
      <c r="F967" s="222"/>
      <c r="G967" s="149"/>
      <c r="H967" s="149"/>
      <c r="I967" s="149"/>
      <c r="J967" s="149"/>
      <c r="K967" s="149"/>
      <c r="L967" s="149"/>
      <c r="M967" s="149"/>
      <c r="N967" s="149"/>
      <c r="O967" s="149"/>
      <c r="P967" s="149"/>
      <c r="Q967" s="149"/>
      <c r="R967" s="149"/>
      <c r="S967" s="149"/>
      <c r="T967" s="149"/>
      <c r="U967" s="149"/>
      <c r="V967" s="149"/>
      <c r="W967" s="149"/>
      <c r="X967" s="149"/>
      <c r="Y967" s="149"/>
      <c r="Z967" s="149"/>
    </row>
    <row r="968" spans="1:26" ht="13.5" customHeight="1">
      <c r="A968" s="149"/>
      <c r="B968" s="149"/>
      <c r="C968" s="149"/>
      <c r="D968" s="221"/>
      <c r="E968" s="222"/>
      <c r="F968" s="222"/>
      <c r="G968" s="149"/>
      <c r="H968" s="149"/>
      <c r="I968" s="149"/>
      <c r="J968" s="149"/>
      <c r="K968" s="149"/>
      <c r="L968" s="149"/>
      <c r="M968" s="149"/>
      <c r="N968" s="149"/>
      <c r="O968" s="149"/>
      <c r="P968" s="149"/>
      <c r="Q968" s="149"/>
      <c r="R968" s="149"/>
      <c r="S968" s="149"/>
      <c r="T968" s="149"/>
      <c r="U968" s="149"/>
      <c r="V968" s="149"/>
      <c r="W968" s="149"/>
      <c r="X968" s="149"/>
      <c r="Y968" s="149"/>
      <c r="Z968" s="149"/>
    </row>
    <row r="969" spans="1:26" ht="13.5" customHeight="1">
      <c r="A969" s="149"/>
      <c r="B969" s="149"/>
      <c r="C969" s="149"/>
      <c r="D969" s="221"/>
      <c r="E969" s="222"/>
      <c r="F969" s="222"/>
      <c r="G969" s="149"/>
      <c r="H969" s="149"/>
      <c r="I969" s="149"/>
      <c r="J969" s="149"/>
      <c r="K969" s="149"/>
      <c r="L969" s="149"/>
      <c r="M969" s="149"/>
      <c r="N969" s="149"/>
      <c r="O969" s="149"/>
      <c r="P969" s="149"/>
      <c r="Q969" s="149"/>
      <c r="R969" s="149"/>
      <c r="S969" s="149"/>
      <c r="T969" s="149"/>
      <c r="U969" s="149"/>
      <c r="V969" s="149"/>
      <c r="W969" s="149"/>
      <c r="X969" s="149"/>
      <c r="Y969" s="149"/>
      <c r="Z969" s="149"/>
    </row>
    <row r="970" spans="1:26" ht="13.5" customHeight="1">
      <c r="A970" s="149"/>
      <c r="B970" s="149"/>
      <c r="C970" s="149"/>
      <c r="D970" s="221"/>
      <c r="E970" s="222"/>
      <c r="F970" s="222"/>
      <c r="G970" s="149"/>
      <c r="H970" s="149"/>
      <c r="I970" s="149"/>
      <c r="J970" s="149"/>
      <c r="K970" s="149"/>
      <c r="L970" s="149"/>
      <c r="M970" s="149"/>
      <c r="N970" s="149"/>
      <c r="O970" s="149"/>
      <c r="P970" s="149"/>
      <c r="Q970" s="149"/>
      <c r="R970" s="149"/>
      <c r="S970" s="149"/>
      <c r="T970" s="149"/>
      <c r="U970" s="149"/>
      <c r="V970" s="149"/>
      <c r="W970" s="149"/>
      <c r="X970" s="149"/>
      <c r="Y970" s="149"/>
      <c r="Z970" s="149"/>
    </row>
    <row r="971" spans="1:26" ht="13.5" customHeight="1">
      <c r="A971" s="149"/>
      <c r="B971" s="149"/>
      <c r="C971" s="149"/>
      <c r="D971" s="221"/>
      <c r="E971" s="222"/>
      <c r="F971" s="222"/>
      <c r="G971" s="149"/>
      <c r="H971" s="149"/>
      <c r="I971" s="149"/>
      <c r="J971" s="149"/>
      <c r="K971" s="149"/>
      <c r="L971" s="149"/>
      <c r="M971" s="149"/>
      <c r="N971" s="149"/>
      <c r="O971" s="149"/>
      <c r="P971" s="149"/>
      <c r="Q971" s="149"/>
      <c r="R971" s="149"/>
      <c r="S971" s="149"/>
      <c r="T971" s="149"/>
      <c r="U971" s="149"/>
      <c r="V971" s="149"/>
      <c r="W971" s="149"/>
      <c r="X971" s="149"/>
      <c r="Y971" s="149"/>
      <c r="Z971" s="149"/>
    </row>
    <row r="972" spans="1:26" ht="13.5" customHeight="1">
      <c r="A972" s="149"/>
      <c r="B972" s="149"/>
      <c r="C972" s="149"/>
      <c r="D972" s="221"/>
      <c r="E972" s="222"/>
      <c r="F972" s="222"/>
      <c r="G972" s="149"/>
      <c r="H972" s="149"/>
      <c r="I972" s="149"/>
      <c r="J972" s="149"/>
      <c r="K972" s="149"/>
      <c r="L972" s="149"/>
      <c r="M972" s="149"/>
      <c r="N972" s="149"/>
      <c r="O972" s="149"/>
      <c r="P972" s="149"/>
      <c r="Q972" s="149"/>
      <c r="R972" s="149"/>
      <c r="S972" s="149"/>
      <c r="T972" s="149"/>
      <c r="U972" s="149"/>
      <c r="V972" s="149"/>
      <c r="W972" s="149"/>
      <c r="X972" s="149"/>
      <c r="Y972" s="149"/>
      <c r="Z972" s="149"/>
    </row>
    <row r="973" spans="1:26" ht="13.5" customHeight="1">
      <c r="A973" s="149"/>
      <c r="B973" s="149"/>
      <c r="C973" s="149"/>
      <c r="D973" s="221"/>
      <c r="E973" s="222"/>
      <c r="F973" s="222"/>
      <c r="G973" s="149"/>
      <c r="H973" s="149"/>
      <c r="I973" s="149"/>
      <c r="J973" s="149"/>
      <c r="K973" s="149"/>
      <c r="L973" s="149"/>
      <c r="M973" s="149"/>
      <c r="N973" s="149"/>
      <c r="O973" s="149"/>
      <c r="P973" s="149"/>
      <c r="Q973" s="149"/>
      <c r="R973" s="149"/>
      <c r="S973" s="149"/>
      <c r="T973" s="149"/>
      <c r="U973" s="149"/>
      <c r="V973" s="149"/>
      <c r="W973" s="149"/>
      <c r="X973" s="149"/>
      <c r="Y973" s="149"/>
      <c r="Z973" s="149"/>
    </row>
    <row r="974" spans="1:26" ht="13.5" customHeight="1">
      <c r="A974" s="149"/>
      <c r="B974" s="149"/>
      <c r="C974" s="149"/>
      <c r="D974" s="221"/>
      <c r="E974" s="222"/>
      <c r="F974" s="222"/>
      <c r="G974" s="149"/>
      <c r="H974" s="149"/>
      <c r="I974" s="149"/>
      <c r="J974" s="149"/>
      <c r="K974" s="149"/>
      <c r="L974" s="149"/>
      <c r="M974" s="149"/>
      <c r="N974" s="149"/>
      <c r="O974" s="149"/>
      <c r="P974" s="149"/>
      <c r="Q974" s="149"/>
      <c r="R974" s="149"/>
      <c r="S974" s="149"/>
      <c r="T974" s="149"/>
      <c r="U974" s="149"/>
      <c r="V974" s="149"/>
      <c r="W974" s="149"/>
      <c r="X974" s="149"/>
      <c r="Y974" s="149"/>
      <c r="Z974" s="149"/>
    </row>
    <row r="975" spans="1:26" ht="13.5" customHeight="1">
      <c r="A975" s="149"/>
      <c r="B975" s="149"/>
      <c r="C975" s="149"/>
      <c r="D975" s="221"/>
      <c r="E975" s="222"/>
      <c r="F975" s="222"/>
      <c r="G975" s="149"/>
      <c r="H975" s="149"/>
      <c r="I975" s="149"/>
      <c r="J975" s="149"/>
      <c r="K975" s="149"/>
      <c r="L975" s="149"/>
      <c r="M975" s="149"/>
      <c r="N975" s="149"/>
      <c r="O975" s="149"/>
      <c r="P975" s="149"/>
      <c r="Q975" s="149"/>
      <c r="R975" s="149"/>
      <c r="S975" s="149"/>
      <c r="T975" s="149"/>
      <c r="U975" s="149"/>
      <c r="V975" s="149"/>
      <c r="W975" s="149"/>
      <c r="X975" s="149"/>
      <c r="Y975" s="149"/>
      <c r="Z975" s="149"/>
    </row>
    <row r="976" spans="1:26" ht="13.5" customHeight="1">
      <c r="A976" s="149"/>
      <c r="B976" s="149"/>
      <c r="C976" s="149"/>
      <c r="D976" s="221"/>
      <c r="E976" s="222"/>
      <c r="F976" s="222"/>
      <c r="G976" s="149"/>
      <c r="H976" s="149"/>
      <c r="I976" s="149"/>
      <c r="J976" s="149"/>
      <c r="K976" s="149"/>
      <c r="L976" s="149"/>
      <c r="M976" s="149"/>
      <c r="N976" s="149"/>
      <c r="O976" s="149"/>
      <c r="P976" s="149"/>
      <c r="Q976" s="149"/>
      <c r="R976" s="149"/>
      <c r="S976" s="149"/>
      <c r="T976" s="149"/>
      <c r="U976" s="149"/>
      <c r="V976" s="149"/>
      <c r="W976" s="149"/>
      <c r="X976" s="149"/>
      <c r="Y976" s="149"/>
      <c r="Z976" s="149"/>
    </row>
    <row r="977" spans="1:26" ht="13.5" customHeight="1">
      <c r="A977" s="149"/>
      <c r="B977" s="149"/>
      <c r="C977" s="149"/>
      <c r="D977" s="221"/>
      <c r="E977" s="222"/>
      <c r="F977" s="222"/>
      <c r="G977" s="149"/>
      <c r="H977" s="149"/>
      <c r="I977" s="149"/>
      <c r="J977" s="149"/>
      <c r="K977" s="149"/>
      <c r="L977" s="149"/>
      <c r="M977" s="149"/>
      <c r="N977" s="149"/>
      <c r="O977" s="149"/>
      <c r="P977" s="149"/>
      <c r="Q977" s="149"/>
      <c r="R977" s="149"/>
      <c r="S977" s="149"/>
      <c r="T977" s="149"/>
      <c r="U977" s="149"/>
      <c r="V977" s="149"/>
      <c r="W977" s="149"/>
      <c r="X977" s="149"/>
      <c r="Y977" s="149"/>
      <c r="Z977" s="149"/>
    </row>
    <row r="978" spans="1:26" ht="13.5" customHeight="1">
      <c r="A978" s="149"/>
      <c r="B978" s="149"/>
      <c r="C978" s="149"/>
      <c r="D978" s="221"/>
      <c r="E978" s="222"/>
      <c r="F978" s="222"/>
      <c r="G978" s="149"/>
      <c r="H978" s="149"/>
      <c r="I978" s="149"/>
      <c r="J978" s="149"/>
      <c r="K978" s="149"/>
      <c r="L978" s="149"/>
      <c r="M978" s="149"/>
      <c r="N978" s="149"/>
      <c r="O978" s="149"/>
      <c r="P978" s="149"/>
      <c r="Q978" s="149"/>
      <c r="R978" s="149"/>
      <c r="S978" s="149"/>
      <c r="T978" s="149"/>
      <c r="U978" s="149"/>
      <c r="V978" s="149"/>
      <c r="W978" s="149"/>
      <c r="X978" s="149"/>
      <c r="Y978" s="149"/>
      <c r="Z978" s="149"/>
    </row>
    <row r="979" spans="1:26" ht="13.5" customHeight="1">
      <c r="A979" s="149"/>
      <c r="B979" s="149"/>
      <c r="C979" s="149"/>
      <c r="D979" s="221"/>
      <c r="E979" s="222"/>
      <c r="F979" s="222"/>
      <c r="G979" s="149"/>
      <c r="H979" s="149"/>
      <c r="I979" s="149"/>
      <c r="J979" s="149"/>
      <c r="K979" s="149"/>
      <c r="L979" s="149"/>
      <c r="M979" s="149"/>
      <c r="N979" s="149"/>
      <c r="O979" s="149"/>
      <c r="P979" s="149"/>
      <c r="Q979" s="149"/>
      <c r="R979" s="149"/>
      <c r="S979" s="149"/>
      <c r="T979" s="149"/>
      <c r="U979" s="149"/>
      <c r="V979" s="149"/>
      <c r="W979" s="149"/>
      <c r="X979" s="149"/>
      <c r="Y979" s="149"/>
      <c r="Z979" s="149"/>
    </row>
    <row r="980" spans="1:26" ht="13.5" customHeight="1">
      <c r="A980" s="149"/>
      <c r="B980" s="149"/>
      <c r="C980" s="149"/>
      <c r="D980" s="221"/>
      <c r="E980" s="222"/>
      <c r="F980" s="222"/>
      <c r="G980" s="149"/>
      <c r="H980" s="149"/>
      <c r="I980" s="149"/>
      <c r="J980" s="149"/>
      <c r="K980" s="149"/>
      <c r="L980" s="149"/>
      <c r="M980" s="149"/>
      <c r="N980" s="149"/>
      <c r="O980" s="149"/>
      <c r="P980" s="149"/>
      <c r="Q980" s="149"/>
      <c r="R980" s="149"/>
      <c r="S980" s="149"/>
      <c r="T980" s="149"/>
      <c r="U980" s="149"/>
      <c r="V980" s="149"/>
      <c r="W980" s="149"/>
      <c r="X980" s="149"/>
      <c r="Y980" s="149"/>
      <c r="Z980" s="149"/>
    </row>
    <row r="981" spans="1:26" ht="13.5" customHeight="1">
      <c r="A981" s="149"/>
      <c r="B981" s="149"/>
      <c r="C981" s="149"/>
      <c r="D981" s="221"/>
      <c r="E981" s="222"/>
      <c r="F981" s="222"/>
      <c r="G981" s="149"/>
      <c r="H981" s="149"/>
      <c r="I981" s="149"/>
      <c r="J981" s="149"/>
      <c r="K981" s="149"/>
      <c r="L981" s="149"/>
      <c r="M981" s="149"/>
      <c r="N981" s="149"/>
      <c r="O981" s="149"/>
      <c r="P981" s="149"/>
      <c r="Q981" s="149"/>
      <c r="R981" s="149"/>
      <c r="S981" s="149"/>
      <c r="T981" s="149"/>
      <c r="U981" s="149"/>
      <c r="V981" s="149"/>
      <c r="W981" s="149"/>
      <c r="X981" s="149"/>
      <c r="Y981" s="149"/>
      <c r="Z981" s="149"/>
    </row>
    <row r="982" spans="1:26" ht="13.5" customHeight="1">
      <c r="A982" s="149"/>
      <c r="B982" s="149"/>
      <c r="C982" s="149"/>
      <c r="D982" s="221"/>
      <c r="E982" s="222"/>
      <c r="F982" s="222"/>
      <c r="G982" s="149"/>
      <c r="H982" s="149"/>
      <c r="I982" s="149"/>
      <c r="J982" s="149"/>
      <c r="K982" s="149"/>
      <c r="L982" s="149"/>
      <c r="M982" s="149"/>
      <c r="N982" s="149"/>
      <c r="O982" s="149"/>
      <c r="P982" s="149"/>
      <c r="Q982" s="149"/>
      <c r="R982" s="149"/>
      <c r="S982" s="149"/>
      <c r="T982" s="149"/>
      <c r="U982" s="149"/>
      <c r="V982" s="149"/>
      <c r="W982" s="149"/>
      <c r="X982" s="149"/>
      <c r="Y982" s="149"/>
      <c r="Z982" s="149"/>
    </row>
    <row r="983" spans="1:26" ht="13.5" customHeight="1">
      <c r="A983" s="149"/>
      <c r="B983" s="149"/>
      <c r="C983" s="149"/>
      <c r="D983" s="221"/>
      <c r="E983" s="222"/>
      <c r="F983" s="222"/>
      <c r="G983" s="149"/>
      <c r="H983" s="149"/>
      <c r="I983" s="149"/>
      <c r="J983" s="149"/>
      <c r="K983" s="149"/>
      <c r="L983" s="149"/>
      <c r="M983" s="149"/>
      <c r="N983" s="149"/>
      <c r="O983" s="149"/>
      <c r="P983" s="149"/>
      <c r="Q983" s="149"/>
      <c r="R983" s="149"/>
      <c r="S983" s="149"/>
      <c r="T983" s="149"/>
      <c r="U983" s="149"/>
      <c r="V983" s="149"/>
      <c r="W983" s="149"/>
      <c r="X983" s="149"/>
      <c r="Y983" s="149"/>
      <c r="Z983" s="149"/>
    </row>
    <row r="984" spans="1:26" ht="13.5" customHeight="1">
      <c r="A984" s="149"/>
      <c r="B984" s="149"/>
      <c r="C984" s="149"/>
      <c r="D984" s="221"/>
      <c r="E984" s="222"/>
      <c r="F984" s="222"/>
      <c r="G984" s="149"/>
      <c r="H984" s="149"/>
      <c r="I984" s="149"/>
      <c r="J984" s="149"/>
      <c r="K984" s="149"/>
      <c r="L984" s="149"/>
      <c r="M984" s="149"/>
      <c r="N984" s="149"/>
      <c r="O984" s="149"/>
      <c r="P984" s="149"/>
      <c r="Q984" s="149"/>
      <c r="R984" s="149"/>
      <c r="S984" s="149"/>
      <c r="T984" s="149"/>
      <c r="U984" s="149"/>
      <c r="V984" s="149"/>
      <c r="W984" s="149"/>
      <c r="X984" s="149"/>
      <c r="Y984" s="149"/>
      <c r="Z984" s="149"/>
    </row>
    <row r="985" spans="1:26" ht="13.5" customHeight="1">
      <c r="A985" s="149"/>
      <c r="B985" s="149"/>
      <c r="C985" s="149"/>
      <c r="D985" s="221"/>
      <c r="E985" s="222"/>
      <c r="F985" s="222"/>
      <c r="G985" s="149"/>
      <c r="H985" s="149"/>
      <c r="I985" s="149"/>
      <c r="J985" s="149"/>
      <c r="K985" s="149"/>
      <c r="L985" s="149"/>
      <c r="M985" s="149"/>
      <c r="N985" s="149"/>
      <c r="O985" s="149"/>
      <c r="P985" s="149"/>
      <c r="Q985" s="149"/>
      <c r="R985" s="149"/>
      <c r="S985" s="149"/>
      <c r="T985" s="149"/>
      <c r="U985" s="149"/>
      <c r="V985" s="149"/>
      <c r="W985" s="149"/>
      <c r="X985" s="149"/>
      <c r="Y985" s="149"/>
      <c r="Z985" s="149"/>
    </row>
    <row r="986" spans="1:26" ht="13.5" customHeight="1">
      <c r="A986" s="149"/>
      <c r="B986" s="149"/>
      <c r="C986" s="149"/>
      <c r="D986" s="221"/>
      <c r="E986" s="222"/>
      <c r="F986" s="222"/>
      <c r="G986" s="149"/>
      <c r="H986" s="149"/>
      <c r="I986" s="149"/>
      <c r="J986" s="149"/>
      <c r="K986" s="149"/>
      <c r="L986" s="149"/>
      <c r="M986" s="149"/>
      <c r="N986" s="149"/>
      <c r="O986" s="149"/>
      <c r="P986" s="149"/>
      <c r="Q986" s="149"/>
      <c r="R986" s="149"/>
      <c r="S986" s="149"/>
      <c r="T986" s="149"/>
      <c r="U986" s="149"/>
      <c r="V986" s="149"/>
      <c r="W986" s="149"/>
      <c r="X986" s="149"/>
      <c r="Y986" s="149"/>
      <c r="Z986" s="149"/>
    </row>
    <row r="987" spans="1:26" ht="13.5" customHeight="1">
      <c r="A987" s="149"/>
      <c r="B987" s="149"/>
      <c r="C987" s="149"/>
      <c r="D987" s="221"/>
      <c r="E987" s="222"/>
      <c r="F987" s="222"/>
      <c r="G987" s="149"/>
      <c r="H987" s="149"/>
      <c r="I987" s="149"/>
      <c r="J987" s="149"/>
      <c r="K987" s="149"/>
      <c r="L987" s="149"/>
      <c r="M987" s="149"/>
      <c r="N987" s="149"/>
      <c r="O987" s="149"/>
      <c r="P987" s="149"/>
      <c r="Q987" s="149"/>
      <c r="R987" s="149"/>
      <c r="S987" s="149"/>
      <c r="T987" s="149"/>
      <c r="U987" s="149"/>
      <c r="V987" s="149"/>
      <c r="W987" s="149"/>
      <c r="X987" s="149"/>
      <c r="Y987" s="149"/>
      <c r="Z987" s="149"/>
    </row>
    <row r="988" spans="1:26" ht="13.5" customHeight="1">
      <c r="A988" s="149"/>
      <c r="B988" s="149"/>
      <c r="C988" s="149"/>
      <c r="D988" s="221"/>
      <c r="E988" s="222"/>
      <c r="F988" s="222"/>
      <c r="G988" s="149"/>
      <c r="H988" s="149"/>
      <c r="I988" s="149"/>
      <c r="J988" s="149"/>
      <c r="K988" s="149"/>
      <c r="L988" s="149"/>
      <c r="M988" s="149"/>
      <c r="N988" s="149"/>
      <c r="O988" s="149"/>
      <c r="P988" s="149"/>
      <c r="Q988" s="149"/>
      <c r="R988" s="149"/>
      <c r="S988" s="149"/>
      <c r="T988" s="149"/>
      <c r="U988" s="149"/>
      <c r="V988" s="149"/>
      <c r="W988" s="149"/>
      <c r="X988" s="149"/>
      <c r="Y988" s="149"/>
      <c r="Z988" s="149"/>
    </row>
    <row r="989" spans="1:26" ht="13.5" customHeight="1">
      <c r="A989" s="149"/>
      <c r="B989" s="149"/>
      <c r="C989" s="149"/>
      <c r="D989" s="221"/>
      <c r="E989" s="222"/>
      <c r="F989" s="222"/>
      <c r="G989" s="149"/>
      <c r="H989" s="149"/>
      <c r="I989" s="149"/>
      <c r="J989" s="149"/>
      <c r="K989" s="149"/>
      <c r="L989" s="149"/>
      <c r="M989" s="149"/>
      <c r="N989" s="149"/>
      <c r="O989" s="149"/>
      <c r="P989" s="149"/>
      <c r="Q989" s="149"/>
      <c r="R989" s="149"/>
      <c r="S989" s="149"/>
      <c r="T989" s="149"/>
      <c r="U989" s="149"/>
      <c r="V989" s="149"/>
      <c r="W989" s="149"/>
      <c r="X989" s="149"/>
      <c r="Y989" s="149"/>
      <c r="Z989" s="149"/>
    </row>
    <row r="990" spans="1:26" ht="13.5" customHeight="1">
      <c r="A990" s="149"/>
      <c r="B990" s="149"/>
      <c r="C990" s="149"/>
      <c r="D990" s="221"/>
      <c r="E990" s="222"/>
      <c r="F990" s="222"/>
      <c r="G990" s="149"/>
      <c r="H990" s="149"/>
      <c r="I990" s="149"/>
      <c r="J990" s="149"/>
      <c r="K990" s="149"/>
      <c r="L990" s="149"/>
      <c r="M990" s="149"/>
      <c r="N990" s="149"/>
      <c r="O990" s="149"/>
      <c r="P990" s="149"/>
      <c r="Q990" s="149"/>
      <c r="R990" s="149"/>
      <c r="S990" s="149"/>
      <c r="T990" s="149"/>
      <c r="U990" s="149"/>
      <c r="V990" s="149"/>
      <c r="W990" s="149"/>
      <c r="X990" s="149"/>
      <c r="Y990" s="149"/>
      <c r="Z990" s="149"/>
    </row>
    <row r="991" spans="1:26" ht="13.5" customHeight="1">
      <c r="A991" s="149"/>
      <c r="B991" s="149"/>
      <c r="C991" s="149"/>
      <c r="D991" s="221"/>
      <c r="E991" s="222"/>
      <c r="F991" s="222"/>
      <c r="G991" s="149"/>
      <c r="H991" s="149"/>
      <c r="I991" s="149"/>
      <c r="J991" s="149"/>
      <c r="K991" s="149"/>
      <c r="L991" s="149"/>
      <c r="M991" s="149"/>
      <c r="N991" s="149"/>
      <c r="O991" s="149"/>
      <c r="P991" s="149"/>
      <c r="Q991" s="149"/>
      <c r="R991" s="149"/>
      <c r="S991" s="149"/>
      <c r="T991" s="149"/>
      <c r="U991" s="149"/>
      <c r="V991" s="149"/>
      <c r="W991" s="149"/>
      <c r="X991" s="149"/>
      <c r="Y991" s="149"/>
      <c r="Z991" s="149"/>
    </row>
    <row r="992" spans="1:26" ht="13.5" customHeight="1">
      <c r="A992" s="149"/>
      <c r="B992" s="149"/>
      <c r="C992" s="149"/>
      <c r="D992" s="221"/>
      <c r="E992" s="222"/>
      <c r="F992" s="222"/>
      <c r="G992" s="149"/>
      <c r="H992" s="149"/>
      <c r="I992" s="149"/>
      <c r="J992" s="149"/>
      <c r="K992" s="149"/>
      <c r="L992" s="149"/>
      <c r="M992" s="149"/>
      <c r="N992" s="149"/>
      <c r="O992" s="149"/>
      <c r="P992" s="149"/>
      <c r="Q992" s="149"/>
      <c r="R992" s="149"/>
      <c r="S992" s="149"/>
      <c r="T992" s="149"/>
      <c r="U992" s="149"/>
      <c r="V992" s="149"/>
      <c r="W992" s="149"/>
      <c r="X992" s="149"/>
      <c r="Y992" s="149"/>
      <c r="Z992" s="149"/>
    </row>
    <row r="993" spans="1:26" ht="13.5" customHeight="1">
      <c r="A993" s="149"/>
      <c r="B993" s="149"/>
      <c r="C993" s="149"/>
      <c r="D993" s="221"/>
      <c r="E993" s="222"/>
      <c r="F993" s="222"/>
      <c r="G993" s="149"/>
      <c r="H993" s="149"/>
      <c r="I993" s="149"/>
      <c r="J993" s="149"/>
      <c r="K993" s="149"/>
      <c r="L993" s="149"/>
      <c r="M993" s="149"/>
      <c r="N993" s="149"/>
      <c r="O993" s="149"/>
      <c r="P993" s="149"/>
      <c r="Q993" s="149"/>
      <c r="R993" s="149"/>
      <c r="S993" s="149"/>
      <c r="T993" s="149"/>
      <c r="U993" s="149"/>
      <c r="V993" s="149"/>
      <c r="W993" s="149"/>
      <c r="X993" s="149"/>
      <c r="Y993" s="149"/>
      <c r="Z993" s="149"/>
    </row>
    <row r="994" spans="1:26" ht="13.5" customHeight="1">
      <c r="A994" s="149"/>
      <c r="B994" s="149"/>
      <c r="C994" s="149"/>
      <c r="D994" s="221"/>
      <c r="E994" s="222"/>
      <c r="F994" s="222"/>
      <c r="G994" s="149"/>
      <c r="H994" s="149"/>
      <c r="I994" s="149"/>
      <c r="J994" s="149"/>
      <c r="K994" s="149"/>
      <c r="L994" s="149"/>
      <c r="M994" s="149"/>
      <c r="N994" s="149"/>
      <c r="O994" s="149"/>
      <c r="P994" s="149"/>
      <c r="Q994" s="149"/>
      <c r="R994" s="149"/>
      <c r="S994" s="149"/>
      <c r="T994" s="149"/>
      <c r="U994" s="149"/>
      <c r="V994" s="149"/>
      <c r="W994" s="149"/>
      <c r="X994" s="149"/>
      <c r="Y994" s="149"/>
      <c r="Z994" s="149"/>
    </row>
    <row r="995" spans="1:26" ht="13.5" customHeight="1">
      <c r="A995" s="149"/>
      <c r="B995" s="149"/>
      <c r="C995" s="149"/>
      <c r="D995" s="221"/>
      <c r="E995" s="222"/>
      <c r="F995" s="222"/>
      <c r="G995" s="149"/>
      <c r="H995" s="149"/>
      <c r="I995" s="149"/>
      <c r="J995" s="149"/>
      <c r="K995" s="149"/>
      <c r="L995" s="149"/>
      <c r="M995" s="149"/>
      <c r="N995" s="149"/>
      <c r="O995" s="149"/>
      <c r="P995" s="149"/>
      <c r="Q995" s="149"/>
      <c r="R995" s="149"/>
      <c r="S995" s="149"/>
      <c r="T995" s="149"/>
      <c r="U995" s="149"/>
      <c r="V995" s="149"/>
      <c r="W995" s="149"/>
      <c r="X995" s="149"/>
      <c r="Y995" s="149"/>
      <c r="Z995" s="149"/>
    </row>
    <row r="996" spans="1:26" ht="13.5" customHeight="1">
      <c r="A996" s="149"/>
      <c r="B996" s="149"/>
      <c r="C996" s="149"/>
      <c r="D996" s="221"/>
      <c r="E996" s="222"/>
      <c r="F996" s="222"/>
      <c r="G996" s="149"/>
      <c r="H996" s="149"/>
      <c r="I996" s="149"/>
      <c r="J996" s="149"/>
      <c r="K996" s="149"/>
      <c r="L996" s="149"/>
      <c r="M996" s="149"/>
      <c r="N996" s="149"/>
      <c r="O996" s="149"/>
      <c r="P996" s="149"/>
      <c r="Q996" s="149"/>
      <c r="R996" s="149"/>
      <c r="S996" s="149"/>
      <c r="T996" s="149"/>
      <c r="U996" s="149"/>
      <c r="V996" s="149"/>
      <c r="W996" s="149"/>
      <c r="X996" s="149"/>
      <c r="Y996" s="149"/>
      <c r="Z996" s="149"/>
    </row>
    <row r="997" spans="1:26" ht="13.5" customHeight="1">
      <c r="A997" s="149"/>
      <c r="B997" s="149"/>
      <c r="C997" s="149"/>
      <c r="D997" s="221"/>
      <c r="E997" s="222"/>
      <c r="F997" s="222"/>
      <c r="G997" s="149"/>
      <c r="H997" s="149"/>
      <c r="I997" s="149"/>
      <c r="J997" s="149"/>
      <c r="K997" s="149"/>
      <c r="L997" s="149"/>
      <c r="M997" s="149"/>
      <c r="N997" s="149"/>
      <c r="O997" s="149"/>
      <c r="P997" s="149"/>
      <c r="Q997" s="149"/>
      <c r="R997" s="149"/>
      <c r="S997" s="149"/>
      <c r="T997" s="149"/>
      <c r="U997" s="149"/>
      <c r="V997" s="149"/>
      <c r="W997" s="149"/>
      <c r="X997" s="149"/>
      <c r="Y997" s="149"/>
      <c r="Z997" s="149"/>
    </row>
    <row r="998" spans="1:26" ht="13.5" customHeight="1">
      <c r="A998" s="149"/>
      <c r="B998" s="149"/>
      <c r="C998" s="149"/>
      <c r="D998" s="221"/>
      <c r="E998" s="222"/>
      <c r="F998" s="222"/>
      <c r="G998" s="149"/>
      <c r="H998" s="149"/>
      <c r="I998" s="149"/>
      <c r="J998" s="149"/>
      <c r="K998" s="149"/>
      <c r="L998" s="149"/>
      <c r="M998" s="149"/>
      <c r="N998" s="149"/>
      <c r="O998" s="149"/>
      <c r="P998" s="149"/>
      <c r="Q998" s="149"/>
      <c r="R998" s="149"/>
      <c r="S998" s="149"/>
      <c r="T998" s="149"/>
      <c r="U998" s="149"/>
      <c r="V998" s="149"/>
      <c r="W998" s="149"/>
      <c r="X998" s="149"/>
      <c r="Y998" s="149"/>
      <c r="Z998" s="149"/>
    </row>
    <row r="999" spans="1:26" ht="13.5" customHeight="1">
      <c r="A999" s="149"/>
      <c r="B999" s="149"/>
      <c r="C999" s="149"/>
      <c r="D999" s="221"/>
      <c r="E999" s="222"/>
      <c r="F999" s="222"/>
      <c r="G999" s="149"/>
      <c r="H999" s="149"/>
      <c r="I999" s="149"/>
      <c r="J999" s="149"/>
      <c r="K999" s="149"/>
      <c r="L999" s="149"/>
      <c r="M999" s="149"/>
      <c r="N999" s="149"/>
      <c r="O999" s="149"/>
      <c r="P999" s="149"/>
      <c r="Q999" s="149"/>
      <c r="R999" s="149"/>
      <c r="S999" s="149"/>
      <c r="T999" s="149"/>
      <c r="U999" s="149"/>
      <c r="V999" s="149"/>
      <c r="W999" s="149"/>
      <c r="X999" s="149"/>
      <c r="Y999" s="149"/>
      <c r="Z999" s="149"/>
    </row>
  </sheetData>
  <sheetProtection algorithmName="SHA-512" hashValue="KvcvnmWqnzq6g3xYUqqPRFW8o+CPS+fCCT2lEsB4epegSxDLyqScv3XLyhqXKEBfRkShLSj25f4gChrNzXZIcQ==" saltValue="NKhHRlSYobMAiBfJyzXu2g==" spinCount="100000" sheet="1" objects="1" scenarios="1"/>
  <mergeCells count="3">
    <mergeCell ref="A1:F1"/>
    <mergeCell ref="B15:F15"/>
    <mergeCell ref="B16:F18"/>
  </mergeCells>
  <pageMargins left="0.7" right="0.7" top="0.75" bottom="0.75" header="0" footer="0"/>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000"/>
  <sheetViews>
    <sheetView workbookViewId="0">
      <selection sqref="A1:G1"/>
    </sheetView>
  </sheetViews>
  <sheetFormatPr defaultColWidth="14.42578125" defaultRowHeight="15" customHeight="1"/>
  <cols>
    <col min="1" max="1" width="11.5703125" customWidth="1"/>
    <col min="2" max="2" width="68.7109375" customWidth="1"/>
    <col min="3" max="3" width="8.85546875" customWidth="1"/>
    <col min="4" max="4" width="20.7109375" customWidth="1"/>
    <col min="5" max="5" width="12.28515625" customWidth="1"/>
    <col min="6" max="6" width="11.5703125" customWidth="1"/>
    <col min="7" max="7" width="17" customWidth="1"/>
    <col min="8" max="8" width="15.85546875" customWidth="1"/>
    <col min="9" max="26" width="11.5703125" customWidth="1"/>
  </cols>
  <sheetData>
    <row r="1" spans="1:26" ht="13.5" customHeight="1">
      <c r="A1" s="821" t="s">
        <v>235</v>
      </c>
      <c r="B1" s="860"/>
      <c r="C1" s="860"/>
      <c r="D1" s="860"/>
      <c r="E1" s="860"/>
      <c r="F1" s="860"/>
      <c r="G1" s="860"/>
      <c r="H1" s="240"/>
      <c r="I1" s="240"/>
      <c r="J1" s="240"/>
      <c r="K1" s="240"/>
      <c r="L1" s="240"/>
      <c r="M1" s="240"/>
      <c r="N1" s="240"/>
      <c r="O1" s="240"/>
      <c r="P1" s="240"/>
      <c r="Q1" s="240"/>
      <c r="R1" s="240"/>
      <c r="S1" s="240"/>
      <c r="T1" s="240"/>
      <c r="U1" s="240"/>
      <c r="V1" s="240"/>
      <c r="W1" s="240"/>
      <c r="X1" s="240"/>
      <c r="Y1" s="240"/>
      <c r="Z1" s="240"/>
    </row>
    <row r="2" spans="1:26" ht="13.5" customHeight="1">
      <c r="A2" s="822" t="s">
        <v>808</v>
      </c>
      <c r="B2" s="860"/>
      <c r="C2" s="860"/>
      <c r="D2" s="860"/>
      <c r="E2" s="860"/>
      <c r="F2" s="860"/>
      <c r="G2" s="860"/>
      <c r="H2" s="240"/>
      <c r="I2" s="240"/>
      <c r="J2" s="240"/>
      <c r="K2" s="240"/>
      <c r="L2" s="240"/>
      <c r="M2" s="240"/>
      <c r="N2" s="240"/>
      <c r="O2" s="240"/>
      <c r="P2" s="240"/>
      <c r="Q2" s="240"/>
      <c r="R2" s="240"/>
      <c r="S2" s="240"/>
      <c r="T2" s="240"/>
      <c r="U2" s="240"/>
      <c r="V2" s="240"/>
      <c r="W2" s="240"/>
      <c r="X2" s="240"/>
      <c r="Y2" s="240"/>
      <c r="Z2" s="240"/>
    </row>
    <row r="3" spans="1:26" ht="13.5" customHeight="1">
      <c r="A3" s="822" t="s">
        <v>809</v>
      </c>
      <c r="B3" s="860"/>
      <c r="C3" s="860"/>
      <c r="D3" s="860"/>
      <c r="E3" s="860"/>
      <c r="F3" s="860"/>
      <c r="G3" s="860"/>
      <c r="H3" s="240"/>
      <c r="I3" s="240"/>
      <c r="J3" s="240"/>
      <c r="K3" s="240"/>
      <c r="L3" s="240"/>
      <c r="M3" s="240"/>
      <c r="N3" s="240"/>
      <c r="O3" s="240"/>
      <c r="P3" s="240"/>
      <c r="Q3" s="240"/>
      <c r="R3" s="240"/>
      <c r="S3" s="240"/>
      <c r="T3" s="240"/>
      <c r="U3" s="240"/>
      <c r="V3" s="240"/>
      <c r="W3" s="240"/>
      <c r="X3" s="240"/>
      <c r="Y3" s="240"/>
      <c r="Z3" s="240"/>
    </row>
    <row r="4" spans="1:26" ht="13.5" customHeight="1">
      <c r="A4" s="241" t="s">
        <v>6</v>
      </c>
      <c r="B4" s="241" t="s">
        <v>810</v>
      </c>
      <c r="C4" s="242" t="s">
        <v>23</v>
      </c>
      <c r="D4" s="241" t="s">
        <v>811</v>
      </c>
      <c r="E4" s="241" t="s">
        <v>812</v>
      </c>
      <c r="F4" s="241" t="s">
        <v>813</v>
      </c>
      <c r="G4" s="243" t="s">
        <v>814</v>
      </c>
      <c r="H4" s="240"/>
      <c r="I4" s="240"/>
      <c r="J4" s="240"/>
      <c r="K4" s="240"/>
      <c r="L4" s="240"/>
      <c r="M4" s="240"/>
      <c r="N4" s="240"/>
      <c r="O4" s="240"/>
      <c r="P4" s="240"/>
      <c r="Q4" s="240"/>
      <c r="R4" s="240"/>
      <c r="S4" s="240"/>
      <c r="T4" s="240"/>
      <c r="U4" s="240"/>
      <c r="V4" s="240"/>
      <c r="W4" s="240"/>
      <c r="X4" s="240"/>
      <c r="Y4" s="240"/>
      <c r="Z4" s="240"/>
    </row>
    <row r="5" spans="1:26" ht="13.5" customHeight="1">
      <c r="A5" s="487" t="s">
        <v>815</v>
      </c>
      <c r="B5" s="488" t="s">
        <v>816</v>
      </c>
      <c r="C5" s="489"/>
      <c r="D5" s="489"/>
      <c r="E5" s="489"/>
      <c r="F5" s="489"/>
      <c r="G5" s="489"/>
      <c r="H5" s="240"/>
      <c r="I5" s="240"/>
      <c r="J5" s="240"/>
      <c r="K5" s="240"/>
      <c r="L5" s="240"/>
      <c r="M5" s="240"/>
      <c r="N5" s="240"/>
      <c r="O5" s="240"/>
      <c r="P5" s="240"/>
      <c r="Q5" s="240"/>
      <c r="R5" s="240"/>
      <c r="S5" s="240"/>
      <c r="T5" s="240"/>
      <c r="U5" s="240"/>
      <c r="V5" s="240"/>
      <c r="W5" s="240"/>
      <c r="X5" s="240"/>
      <c r="Y5" s="240"/>
      <c r="Z5" s="240"/>
    </row>
    <row r="6" spans="1:26" ht="13.5" customHeight="1">
      <c r="A6" s="244">
        <v>1</v>
      </c>
      <c r="B6" s="245" t="s">
        <v>817</v>
      </c>
      <c r="C6" s="245"/>
      <c r="D6" s="246"/>
      <c r="E6" s="245"/>
      <c r="F6" s="245"/>
      <c r="G6" s="247"/>
      <c r="H6" s="248"/>
      <c r="I6" s="240"/>
      <c r="J6" s="240"/>
      <c r="K6" s="240"/>
      <c r="L6" s="240"/>
      <c r="M6" s="240"/>
      <c r="N6" s="240"/>
      <c r="O6" s="240"/>
      <c r="P6" s="240"/>
      <c r="Q6" s="240"/>
      <c r="R6" s="240"/>
      <c r="S6" s="240"/>
      <c r="T6" s="240"/>
      <c r="U6" s="240"/>
      <c r="V6" s="240"/>
      <c r="W6" s="240"/>
      <c r="X6" s="240"/>
      <c r="Y6" s="240"/>
      <c r="Z6" s="240"/>
    </row>
    <row r="7" spans="1:26" ht="13.5" customHeight="1">
      <c r="A7" s="249" t="s">
        <v>724</v>
      </c>
      <c r="B7" s="124" t="s">
        <v>678</v>
      </c>
      <c r="C7" s="250"/>
      <c r="D7" s="251">
        <f>+VLOOKUP(B7,'MANO DE OBRA'!$B$6:$E$21,4,FALSE)</f>
        <v>7499341.4698393131</v>
      </c>
      <c r="E7" s="252"/>
      <c r="F7" s="253"/>
      <c r="G7" s="254" t="str">
        <f t="shared" ref="G7:G13" si="0">IFERROR(IF(C7="","-",D7*E7*F7*C7),0)</f>
        <v>-</v>
      </c>
      <c r="H7" s="240"/>
      <c r="I7" s="240"/>
      <c r="J7" s="240"/>
      <c r="K7" s="240"/>
      <c r="L7" s="240"/>
      <c r="M7" s="240"/>
      <c r="N7" s="240"/>
      <c r="O7" s="240"/>
      <c r="P7" s="240"/>
      <c r="Q7" s="240"/>
      <c r="R7" s="240"/>
      <c r="S7" s="240"/>
      <c r="T7" s="240"/>
      <c r="U7" s="240"/>
      <c r="V7" s="240"/>
      <c r="W7" s="240"/>
      <c r="X7" s="240"/>
      <c r="Y7" s="240"/>
      <c r="Z7" s="240"/>
    </row>
    <row r="8" spans="1:26" ht="13.5" customHeight="1">
      <c r="A8" s="249" t="s">
        <v>725</v>
      </c>
      <c r="B8" s="255" t="s">
        <v>694</v>
      </c>
      <c r="C8" s="250"/>
      <c r="D8" s="251">
        <f>+VLOOKUP(B8,'MANO DE OBRA'!$B$6:$E$21,4,FALSE)</f>
        <v>3316755</v>
      </c>
      <c r="E8" s="252"/>
      <c r="F8" s="253"/>
      <c r="G8" s="254" t="str">
        <f t="shared" si="0"/>
        <v>-</v>
      </c>
      <c r="H8" s="240"/>
      <c r="I8" s="240"/>
      <c r="J8" s="240"/>
      <c r="K8" s="240"/>
      <c r="L8" s="240"/>
      <c r="M8" s="240"/>
      <c r="N8" s="240"/>
      <c r="O8" s="240"/>
      <c r="P8" s="240"/>
      <c r="Q8" s="240"/>
      <c r="R8" s="240"/>
      <c r="S8" s="240"/>
      <c r="T8" s="240"/>
      <c r="U8" s="240"/>
      <c r="V8" s="240"/>
      <c r="W8" s="240"/>
      <c r="X8" s="240"/>
      <c r="Y8" s="240"/>
      <c r="Z8" s="240"/>
    </row>
    <row r="9" spans="1:26" ht="13.5" customHeight="1">
      <c r="A9" s="249" t="s">
        <v>726</v>
      </c>
      <c r="B9" s="124" t="s">
        <v>669</v>
      </c>
      <c r="C9" s="250"/>
      <c r="D9" s="251">
        <f>+VLOOKUP(B9,'MANO DE OBRA'!$B$6:$E$21,4,FALSE)</f>
        <v>2587354.6487410846</v>
      </c>
      <c r="E9" s="252"/>
      <c r="F9" s="253"/>
      <c r="G9" s="254" t="str">
        <f t="shared" si="0"/>
        <v>-</v>
      </c>
      <c r="H9" s="240"/>
      <c r="I9" s="240"/>
      <c r="J9" s="240"/>
      <c r="K9" s="240"/>
      <c r="L9" s="240"/>
      <c r="M9" s="240"/>
      <c r="N9" s="240"/>
      <c r="O9" s="240"/>
      <c r="P9" s="240"/>
      <c r="Q9" s="240"/>
      <c r="R9" s="240"/>
      <c r="S9" s="240"/>
      <c r="T9" s="240"/>
      <c r="U9" s="240"/>
      <c r="V9" s="240"/>
      <c r="W9" s="240"/>
      <c r="X9" s="240"/>
      <c r="Y9" s="240"/>
      <c r="Z9" s="240"/>
    </row>
    <row r="10" spans="1:26" ht="13.5" hidden="1" customHeight="1">
      <c r="A10" s="249" t="s">
        <v>727</v>
      </c>
      <c r="B10" s="255"/>
      <c r="C10" s="250"/>
      <c r="D10" s="251" t="e">
        <f>+VLOOKUP(B10,'MANO DE OBRA'!$B$6:$E$21,4,FALSE)</f>
        <v>#N/A</v>
      </c>
      <c r="E10" s="252"/>
      <c r="F10" s="253"/>
      <c r="G10" s="254" t="str">
        <f t="shared" si="0"/>
        <v>-</v>
      </c>
      <c r="H10" s="240"/>
      <c r="I10" s="240"/>
      <c r="J10" s="240"/>
      <c r="K10" s="240"/>
      <c r="L10" s="240"/>
      <c r="M10" s="240"/>
      <c r="N10" s="240"/>
      <c r="O10" s="240"/>
      <c r="P10" s="240"/>
      <c r="Q10" s="240"/>
      <c r="R10" s="240"/>
      <c r="S10" s="240"/>
      <c r="T10" s="240"/>
      <c r="U10" s="240"/>
      <c r="V10" s="240"/>
      <c r="W10" s="240"/>
      <c r="X10" s="240"/>
      <c r="Y10" s="240"/>
      <c r="Z10" s="240"/>
    </row>
    <row r="11" spans="1:26" ht="13.5" customHeight="1">
      <c r="A11" s="249" t="s">
        <v>728</v>
      </c>
      <c r="B11" s="255" t="s">
        <v>686</v>
      </c>
      <c r="C11" s="250"/>
      <c r="D11" s="251">
        <f>+VLOOKUP(B11,'MANO DE OBRA'!$B$6:$E$21,4,FALSE)</f>
        <v>2587354.6487410842</v>
      </c>
      <c r="E11" s="252"/>
      <c r="F11" s="253"/>
      <c r="G11" s="254" t="str">
        <f t="shared" si="0"/>
        <v>-</v>
      </c>
      <c r="H11" s="240"/>
      <c r="I11" s="240"/>
      <c r="J11" s="240"/>
      <c r="K11" s="240"/>
      <c r="L11" s="240"/>
      <c r="M11" s="240"/>
      <c r="N11" s="240"/>
      <c r="O11" s="240"/>
      <c r="P11" s="240"/>
      <c r="Q11" s="240"/>
      <c r="R11" s="240"/>
      <c r="S11" s="240"/>
      <c r="T11" s="240"/>
      <c r="U11" s="240"/>
      <c r="V11" s="240"/>
      <c r="W11" s="240"/>
      <c r="X11" s="240"/>
      <c r="Y11" s="240"/>
      <c r="Z11" s="240"/>
    </row>
    <row r="12" spans="1:26" ht="13.5" customHeight="1">
      <c r="A12" s="249" t="s">
        <v>818</v>
      </c>
      <c r="B12" s="255" t="s">
        <v>692</v>
      </c>
      <c r="C12" s="250"/>
      <c r="D12" s="251">
        <f>+VLOOKUP(B12,'MANO DE OBRA'!$B$6:$E$21,4,FALSE)</f>
        <v>3316755</v>
      </c>
      <c r="E12" s="252"/>
      <c r="F12" s="253"/>
      <c r="G12" s="254" t="str">
        <f t="shared" si="0"/>
        <v>-</v>
      </c>
      <c r="H12" s="240"/>
      <c r="I12" s="240"/>
      <c r="J12" s="240"/>
      <c r="K12" s="240"/>
      <c r="L12" s="240"/>
      <c r="M12" s="240"/>
      <c r="N12" s="240"/>
      <c r="O12" s="240"/>
      <c r="P12" s="240"/>
      <c r="Q12" s="240"/>
      <c r="R12" s="240"/>
      <c r="S12" s="240"/>
      <c r="T12" s="240"/>
      <c r="U12" s="240"/>
      <c r="V12" s="240"/>
      <c r="W12" s="240"/>
      <c r="X12" s="240"/>
      <c r="Y12" s="240"/>
      <c r="Z12" s="240"/>
    </row>
    <row r="13" spans="1:26" ht="13.5" customHeight="1">
      <c r="A13" s="249">
        <v>1.7</v>
      </c>
      <c r="B13" s="159" t="str">
        <f>+'MANO DE OBRA'!B17</f>
        <v>TECNOLOGO EN SST</v>
      </c>
      <c r="C13" s="250"/>
      <c r="D13" s="251">
        <f>+VLOOKUP(B13,'MANO DE OBRA'!$B$6:$E$21,4,FALSE)</f>
        <v>2206425</v>
      </c>
      <c r="E13" s="252"/>
      <c r="F13" s="253"/>
      <c r="G13" s="254" t="str">
        <f t="shared" si="0"/>
        <v>-</v>
      </c>
      <c r="H13" s="240"/>
      <c r="I13" s="240"/>
      <c r="J13" s="240"/>
      <c r="K13" s="240"/>
      <c r="L13" s="240"/>
      <c r="M13" s="240"/>
      <c r="N13" s="240"/>
      <c r="O13" s="240"/>
      <c r="P13" s="240"/>
      <c r="Q13" s="240"/>
      <c r="R13" s="240"/>
      <c r="S13" s="240"/>
      <c r="T13" s="240"/>
      <c r="U13" s="240"/>
      <c r="V13" s="240"/>
      <c r="W13" s="240"/>
      <c r="X13" s="240"/>
      <c r="Y13" s="240"/>
      <c r="Z13" s="240"/>
    </row>
    <row r="14" spans="1:26" ht="13.5" customHeight="1">
      <c r="A14" s="490"/>
      <c r="B14" s="823" t="s">
        <v>819</v>
      </c>
      <c r="C14" s="865"/>
      <c r="D14" s="865"/>
      <c r="E14" s="865"/>
      <c r="F14" s="866"/>
      <c r="G14" s="491">
        <f>SUM(G7:G13)</f>
        <v>0</v>
      </c>
      <c r="H14" s="240"/>
      <c r="I14" s="240"/>
      <c r="J14" s="240"/>
      <c r="K14" s="240"/>
      <c r="L14" s="240"/>
      <c r="M14" s="240"/>
      <c r="N14" s="240"/>
      <c r="O14" s="240"/>
      <c r="P14" s="240"/>
      <c r="Q14" s="240"/>
      <c r="R14" s="240"/>
      <c r="S14" s="240"/>
      <c r="T14" s="240"/>
      <c r="U14" s="240"/>
      <c r="V14" s="240"/>
      <c r="W14" s="240"/>
      <c r="X14" s="240"/>
      <c r="Y14" s="240"/>
      <c r="Z14" s="240"/>
    </row>
    <row r="15" spans="1:26" ht="13.5" customHeight="1">
      <c r="A15" s="241"/>
      <c r="B15" s="256"/>
      <c r="C15" s="256"/>
      <c r="D15" s="256"/>
      <c r="E15" s="256"/>
      <c r="F15" s="256" t="s">
        <v>820</v>
      </c>
      <c r="G15" s="257" t="s">
        <v>821</v>
      </c>
      <c r="H15" s="240"/>
      <c r="I15" s="240"/>
      <c r="J15" s="240"/>
      <c r="K15" s="240"/>
      <c r="L15" s="240"/>
      <c r="M15" s="240"/>
      <c r="N15" s="240"/>
      <c r="O15" s="240"/>
      <c r="P15" s="240"/>
      <c r="Q15" s="240"/>
      <c r="R15" s="240"/>
      <c r="S15" s="240"/>
      <c r="T15" s="240"/>
      <c r="U15" s="240"/>
      <c r="V15" s="240"/>
      <c r="W15" s="240"/>
      <c r="X15" s="240"/>
      <c r="Y15" s="240"/>
      <c r="Z15" s="240"/>
    </row>
    <row r="16" spans="1:26" ht="13.5" customHeight="1">
      <c r="A16" s="241"/>
      <c r="B16" s="256"/>
      <c r="C16" s="824" t="s">
        <v>822</v>
      </c>
      <c r="D16" s="867"/>
      <c r="E16" s="867"/>
      <c r="F16" s="868"/>
      <c r="G16" s="258">
        <f>+'FACTOR XDOR'!F35</f>
        <v>1.75</v>
      </c>
      <c r="H16" s="817"/>
      <c r="I16" s="860"/>
      <c r="J16" s="860"/>
      <c r="K16" s="240"/>
      <c r="L16" s="240"/>
      <c r="M16" s="240"/>
      <c r="N16" s="240"/>
      <c r="O16" s="240"/>
      <c r="P16" s="240"/>
      <c r="Q16" s="240"/>
      <c r="R16" s="240"/>
      <c r="S16" s="240"/>
      <c r="T16" s="240"/>
      <c r="U16" s="240"/>
      <c r="V16" s="240"/>
      <c r="W16" s="240"/>
      <c r="X16" s="240"/>
      <c r="Y16" s="240"/>
      <c r="Z16" s="240"/>
    </row>
    <row r="17" spans="1:26" ht="21.75" customHeight="1">
      <c r="A17" s="241"/>
      <c r="B17" s="259"/>
      <c r="C17" s="259"/>
      <c r="D17" s="259"/>
      <c r="E17" s="259"/>
      <c r="F17" s="260" t="s">
        <v>823</v>
      </c>
      <c r="G17" s="261">
        <f>G14*G16</f>
        <v>0</v>
      </c>
      <c r="H17" s="262"/>
      <c r="I17" s="240"/>
      <c r="J17" s="240"/>
      <c r="K17" s="240"/>
      <c r="L17" s="240"/>
      <c r="M17" s="240"/>
      <c r="N17" s="240"/>
      <c r="O17" s="240"/>
      <c r="P17" s="240"/>
      <c r="Q17" s="240"/>
      <c r="R17" s="240"/>
      <c r="S17" s="240"/>
      <c r="T17" s="240"/>
      <c r="U17" s="240"/>
      <c r="V17" s="240"/>
      <c r="W17" s="240"/>
      <c r="X17" s="240"/>
      <c r="Y17" s="240"/>
      <c r="Z17" s="240"/>
    </row>
    <row r="18" spans="1:26" ht="13.5" customHeight="1">
      <c r="A18" s="241" t="s">
        <v>824</v>
      </c>
      <c r="B18" s="263" t="s">
        <v>825</v>
      </c>
      <c r="C18" s="259"/>
      <c r="D18" s="259"/>
      <c r="E18" s="259"/>
      <c r="F18" s="259"/>
      <c r="G18" s="259"/>
      <c r="H18" s="240"/>
      <c r="I18" s="240"/>
      <c r="J18" s="240"/>
      <c r="K18" s="240"/>
      <c r="L18" s="240"/>
      <c r="M18" s="240"/>
      <c r="N18" s="240"/>
      <c r="O18" s="240"/>
      <c r="P18" s="240"/>
      <c r="Q18" s="240"/>
      <c r="R18" s="240"/>
      <c r="S18" s="240"/>
      <c r="T18" s="240"/>
      <c r="U18" s="240"/>
      <c r="V18" s="240"/>
      <c r="W18" s="240"/>
      <c r="X18" s="240"/>
      <c r="Y18" s="240"/>
      <c r="Z18" s="240"/>
    </row>
    <row r="19" spans="1:26" ht="13.5" customHeight="1">
      <c r="A19" s="241"/>
      <c r="B19" s="492" t="s">
        <v>7</v>
      </c>
      <c r="C19" s="493" t="s">
        <v>22</v>
      </c>
      <c r="D19" s="493" t="s">
        <v>23</v>
      </c>
      <c r="E19" s="490" t="s">
        <v>293</v>
      </c>
      <c r="F19" s="490" t="s">
        <v>826</v>
      </c>
      <c r="G19" s="243" t="s">
        <v>827</v>
      </c>
      <c r="H19" s="240"/>
      <c r="I19" s="240"/>
      <c r="J19" s="240"/>
      <c r="K19" s="240"/>
      <c r="L19" s="240"/>
      <c r="M19" s="240"/>
      <c r="N19" s="240"/>
      <c r="O19" s="240"/>
      <c r="P19" s="240"/>
      <c r="Q19" s="240"/>
      <c r="R19" s="240"/>
      <c r="S19" s="240"/>
      <c r="T19" s="240"/>
      <c r="U19" s="240"/>
      <c r="V19" s="240"/>
      <c r="W19" s="240"/>
      <c r="X19" s="240"/>
      <c r="Y19" s="240"/>
      <c r="Z19" s="240"/>
    </row>
    <row r="20" spans="1:26" ht="13.5" customHeight="1">
      <c r="A20" s="264">
        <v>1</v>
      </c>
      <c r="B20" s="255" t="s">
        <v>828</v>
      </c>
      <c r="C20" s="265" t="s">
        <v>745</v>
      </c>
      <c r="D20" s="266"/>
      <c r="E20" s="267"/>
      <c r="F20" s="266"/>
      <c r="G20" s="268" t="str">
        <f t="shared" ref="G20:G24" si="1">IFERROR(IF(D20="","-",D20*E20*F20),0)</f>
        <v>-</v>
      </c>
      <c r="H20" s="240"/>
      <c r="I20" s="240"/>
      <c r="J20" s="240"/>
      <c r="K20" s="240"/>
      <c r="L20" s="240"/>
      <c r="M20" s="240"/>
      <c r="N20" s="240"/>
      <c r="O20" s="240"/>
      <c r="P20" s="240"/>
      <c r="Q20" s="240"/>
      <c r="R20" s="240"/>
      <c r="S20" s="240"/>
      <c r="T20" s="240"/>
      <c r="U20" s="240"/>
      <c r="V20" s="240"/>
      <c r="W20" s="240"/>
      <c r="X20" s="240"/>
      <c r="Y20" s="240"/>
      <c r="Z20" s="240"/>
    </row>
    <row r="21" spans="1:26" ht="13.5" customHeight="1">
      <c r="A21" s="264">
        <v>2</v>
      </c>
      <c r="B21" s="255" t="s">
        <v>829</v>
      </c>
      <c r="C21" s="265" t="s">
        <v>745</v>
      </c>
      <c r="D21" s="266"/>
      <c r="E21" s="267"/>
      <c r="F21" s="266"/>
      <c r="G21" s="268" t="str">
        <f t="shared" si="1"/>
        <v>-</v>
      </c>
      <c r="H21" s="240"/>
      <c r="I21" s="240"/>
      <c r="J21" s="240"/>
      <c r="K21" s="240"/>
      <c r="L21" s="240"/>
      <c r="M21" s="240"/>
      <c r="N21" s="240"/>
      <c r="O21" s="240"/>
      <c r="P21" s="240"/>
      <c r="Q21" s="240"/>
      <c r="R21" s="240"/>
      <c r="S21" s="240"/>
      <c r="T21" s="240"/>
      <c r="U21" s="240"/>
      <c r="V21" s="240"/>
      <c r="W21" s="240"/>
      <c r="X21" s="240"/>
      <c r="Y21" s="240"/>
      <c r="Z21" s="240"/>
    </row>
    <row r="22" spans="1:26" ht="13.5" customHeight="1">
      <c r="A22" s="264">
        <v>3</v>
      </c>
      <c r="B22" s="255" t="s">
        <v>830</v>
      </c>
      <c r="C22" s="265" t="s">
        <v>745</v>
      </c>
      <c r="D22" s="266"/>
      <c r="E22" s="267"/>
      <c r="F22" s="266"/>
      <c r="G22" s="268" t="str">
        <f t="shared" si="1"/>
        <v>-</v>
      </c>
      <c r="H22" s="240"/>
      <c r="I22" s="240"/>
      <c r="J22" s="240"/>
      <c r="K22" s="240"/>
      <c r="L22" s="240"/>
      <c r="M22" s="240"/>
      <c r="N22" s="240"/>
      <c r="O22" s="240"/>
      <c r="P22" s="240"/>
      <c r="Q22" s="240"/>
      <c r="R22" s="240"/>
      <c r="S22" s="240"/>
      <c r="T22" s="240"/>
      <c r="U22" s="240"/>
      <c r="V22" s="240"/>
      <c r="W22" s="240"/>
      <c r="X22" s="240"/>
      <c r="Y22" s="240"/>
      <c r="Z22" s="240"/>
    </row>
    <row r="23" spans="1:26" ht="13.5" customHeight="1">
      <c r="A23" s="264">
        <v>4</v>
      </c>
      <c r="B23" s="255" t="s">
        <v>831</v>
      </c>
      <c r="C23" s="265" t="s">
        <v>832</v>
      </c>
      <c r="D23" s="266"/>
      <c r="E23" s="267"/>
      <c r="F23" s="266"/>
      <c r="G23" s="268" t="str">
        <f t="shared" si="1"/>
        <v>-</v>
      </c>
      <c r="H23" s="269"/>
      <c r="I23" s="240"/>
      <c r="J23" s="240"/>
      <c r="K23" s="240"/>
      <c r="L23" s="240"/>
      <c r="M23" s="240"/>
      <c r="N23" s="240"/>
      <c r="O23" s="240"/>
      <c r="P23" s="240"/>
      <c r="Q23" s="240"/>
      <c r="R23" s="240"/>
      <c r="S23" s="240"/>
      <c r="T23" s="240"/>
      <c r="U23" s="240"/>
      <c r="V23" s="240"/>
      <c r="W23" s="240"/>
      <c r="X23" s="240"/>
      <c r="Y23" s="240"/>
      <c r="Z23" s="240"/>
    </row>
    <row r="24" spans="1:26" ht="13.5" customHeight="1">
      <c r="A24" s="264">
        <v>5</v>
      </c>
      <c r="B24" s="255" t="s">
        <v>833</v>
      </c>
      <c r="C24" s="265" t="s">
        <v>745</v>
      </c>
      <c r="D24" s="266"/>
      <c r="E24" s="267"/>
      <c r="F24" s="266"/>
      <c r="G24" s="268" t="str">
        <f t="shared" si="1"/>
        <v>-</v>
      </c>
      <c r="H24" s="240"/>
      <c r="I24" s="240"/>
      <c r="J24" s="240"/>
      <c r="K24" s="240"/>
      <c r="L24" s="240"/>
      <c r="M24" s="240"/>
      <c r="N24" s="240"/>
      <c r="O24" s="240"/>
      <c r="P24" s="240"/>
      <c r="Q24" s="240"/>
      <c r="R24" s="240"/>
      <c r="S24" s="240"/>
      <c r="T24" s="240"/>
      <c r="U24" s="240"/>
      <c r="V24" s="240"/>
      <c r="W24" s="240"/>
      <c r="X24" s="240"/>
      <c r="Y24" s="240"/>
      <c r="Z24" s="240"/>
    </row>
    <row r="25" spans="1:26" ht="13.5" customHeight="1">
      <c r="A25" s="264">
        <v>6</v>
      </c>
      <c r="B25" s="255" t="s">
        <v>14</v>
      </c>
      <c r="C25" s="270" t="s">
        <v>834</v>
      </c>
      <c r="D25" s="271"/>
      <c r="E25" s="268" t="str">
        <f ca="1">IFERROR('POL INTERV'!H22,"")</f>
        <v/>
      </c>
      <c r="F25" s="272"/>
      <c r="G25" s="268" t="str">
        <f ca="1">IFERROR(IF(E25="","",E25),0)</f>
        <v/>
      </c>
      <c r="H25" s="240"/>
      <c r="I25" s="240"/>
      <c r="J25" s="240"/>
      <c r="K25" s="240"/>
      <c r="L25" s="240"/>
      <c r="M25" s="240"/>
      <c r="N25" s="240"/>
      <c r="O25" s="240"/>
      <c r="P25" s="240"/>
      <c r="Q25" s="240"/>
      <c r="R25" s="240"/>
      <c r="S25" s="240"/>
      <c r="T25" s="240"/>
      <c r="U25" s="240"/>
      <c r="V25" s="240"/>
      <c r="W25" s="240"/>
      <c r="X25" s="240"/>
      <c r="Y25" s="240"/>
      <c r="Z25" s="240"/>
    </row>
    <row r="26" spans="1:26" ht="13.5" customHeight="1">
      <c r="A26" s="273"/>
      <c r="B26" s="255"/>
      <c r="C26" s="270"/>
      <c r="D26" s="271"/>
      <c r="E26" s="268"/>
      <c r="F26" s="271"/>
      <c r="G26" s="268" t="str">
        <f t="shared" ref="G26:G30" si="2">IFERROR(IF(D26="","-",D26*E26*F26),0)</f>
        <v>-</v>
      </c>
      <c r="H26" s="240"/>
      <c r="I26" s="240"/>
      <c r="J26" s="240"/>
      <c r="K26" s="240"/>
      <c r="L26" s="240"/>
      <c r="M26" s="240"/>
      <c r="N26" s="240"/>
      <c r="O26" s="240"/>
      <c r="P26" s="240"/>
      <c r="Q26" s="240"/>
      <c r="R26" s="240"/>
      <c r="S26" s="240"/>
      <c r="T26" s="240"/>
      <c r="U26" s="240"/>
      <c r="V26" s="240"/>
      <c r="W26" s="240"/>
      <c r="X26" s="240"/>
      <c r="Y26" s="240"/>
      <c r="Z26" s="240"/>
    </row>
    <row r="27" spans="1:26" ht="13.5" hidden="1" customHeight="1">
      <c r="A27" s="264"/>
      <c r="B27" s="255"/>
      <c r="C27" s="274"/>
      <c r="D27" s="272"/>
      <c r="E27" s="275"/>
      <c r="F27" s="272"/>
      <c r="G27" s="268" t="str">
        <f t="shared" si="2"/>
        <v>-</v>
      </c>
      <c r="H27" s="240"/>
      <c r="I27" s="240"/>
      <c r="J27" s="240"/>
      <c r="K27" s="240"/>
      <c r="L27" s="240"/>
      <c r="M27" s="240"/>
      <c r="N27" s="240"/>
      <c r="O27" s="240"/>
      <c r="P27" s="240"/>
      <c r="Q27" s="240"/>
      <c r="R27" s="240"/>
      <c r="S27" s="240"/>
      <c r="T27" s="240"/>
      <c r="U27" s="240"/>
      <c r="V27" s="240"/>
      <c r="W27" s="240"/>
      <c r="X27" s="240"/>
      <c r="Y27" s="240"/>
      <c r="Z27" s="240"/>
    </row>
    <row r="28" spans="1:26" ht="13.5" hidden="1" customHeight="1">
      <c r="A28" s="273"/>
      <c r="B28" s="255"/>
      <c r="C28" s="270"/>
      <c r="D28" s="271"/>
      <c r="E28" s="268"/>
      <c r="F28" s="271"/>
      <c r="G28" s="268" t="str">
        <f t="shared" si="2"/>
        <v>-</v>
      </c>
      <c r="H28" s="240"/>
      <c r="I28" s="240"/>
      <c r="J28" s="240"/>
      <c r="K28" s="240"/>
      <c r="L28" s="240"/>
      <c r="M28" s="240"/>
      <c r="N28" s="240"/>
      <c r="O28" s="240"/>
      <c r="P28" s="240"/>
      <c r="Q28" s="240"/>
      <c r="R28" s="240"/>
      <c r="S28" s="240"/>
      <c r="T28" s="240"/>
      <c r="U28" s="240"/>
      <c r="V28" s="240"/>
      <c r="W28" s="240"/>
      <c r="X28" s="240"/>
      <c r="Y28" s="240"/>
      <c r="Z28" s="240"/>
    </row>
    <row r="29" spans="1:26" ht="13.5" hidden="1" customHeight="1">
      <c r="A29" s="264"/>
      <c r="B29" s="255"/>
      <c r="C29" s="270"/>
      <c r="D29" s="271"/>
      <c r="E29" s="268"/>
      <c r="F29" s="271"/>
      <c r="G29" s="268" t="str">
        <f t="shared" si="2"/>
        <v>-</v>
      </c>
      <c r="H29" s="240"/>
      <c r="I29" s="240"/>
      <c r="J29" s="240"/>
      <c r="K29" s="240"/>
      <c r="L29" s="240"/>
      <c r="M29" s="240"/>
      <c r="N29" s="240"/>
      <c r="O29" s="240"/>
      <c r="P29" s="240"/>
      <c r="Q29" s="240"/>
      <c r="R29" s="240"/>
      <c r="S29" s="240"/>
      <c r="T29" s="240"/>
      <c r="U29" s="240"/>
      <c r="V29" s="240"/>
      <c r="W29" s="240"/>
      <c r="X29" s="240"/>
      <c r="Y29" s="240"/>
      <c r="Z29" s="240"/>
    </row>
    <row r="30" spans="1:26" ht="13.5" hidden="1" customHeight="1">
      <c r="A30" s="273"/>
      <c r="B30" s="255"/>
      <c r="C30" s="270"/>
      <c r="D30" s="271"/>
      <c r="E30" s="268"/>
      <c r="F30" s="271"/>
      <c r="G30" s="268" t="str">
        <f t="shared" si="2"/>
        <v>-</v>
      </c>
      <c r="H30" s="240"/>
      <c r="I30" s="240"/>
      <c r="J30" s="240"/>
      <c r="K30" s="240"/>
      <c r="L30" s="240"/>
      <c r="M30" s="240"/>
      <c r="N30" s="240"/>
      <c r="O30" s="240"/>
      <c r="P30" s="240"/>
      <c r="Q30" s="240"/>
      <c r="R30" s="240"/>
      <c r="S30" s="240"/>
      <c r="T30" s="240"/>
      <c r="U30" s="240"/>
      <c r="V30" s="240"/>
      <c r="W30" s="240"/>
      <c r="X30" s="240"/>
      <c r="Y30" s="240"/>
      <c r="Z30" s="240"/>
    </row>
    <row r="31" spans="1:26" ht="13.5" customHeight="1">
      <c r="A31" s="273"/>
      <c r="B31" s="276"/>
      <c r="C31" s="494"/>
      <c r="D31" s="495"/>
      <c r="E31" s="496"/>
      <c r="F31" s="277"/>
      <c r="G31" s="268"/>
      <c r="H31" s="240"/>
      <c r="I31" s="240"/>
      <c r="J31" s="240"/>
      <c r="K31" s="240"/>
      <c r="L31" s="240"/>
      <c r="M31" s="240"/>
      <c r="N31" s="240"/>
      <c r="O31" s="240"/>
      <c r="P31" s="240"/>
      <c r="Q31" s="240"/>
      <c r="R31" s="240"/>
      <c r="S31" s="240"/>
      <c r="T31" s="240"/>
      <c r="U31" s="240"/>
      <c r="V31" s="240"/>
      <c r="W31" s="240"/>
      <c r="X31" s="240"/>
      <c r="Y31" s="240"/>
      <c r="Z31" s="240"/>
    </row>
    <row r="32" spans="1:26" ht="13.5" customHeight="1">
      <c r="A32" s="278"/>
      <c r="B32" s="818" t="s">
        <v>835</v>
      </c>
      <c r="C32" s="867"/>
      <c r="D32" s="867"/>
      <c r="E32" s="867"/>
      <c r="F32" s="868"/>
      <c r="G32" s="279">
        <f ca="1">SUM(G20:G31)</f>
        <v>0</v>
      </c>
      <c r="H32" s="240"/>
      <c r="I32" s="240"/>
      <c r="J32" s="240"/>
      <c r="K32" s="240"/>
      <c r="L32" s="240"/>
      <c r="M32" s="240"/>
      <c r="N32" s="240"/>
      <c r="O32" s="240"/>
      <c r="P32" s="240"/>
      <c r="Q32" s="240"/>
      <c r="R32" s="240"/>
      <c r="S32" s="240"/>
      <c r="T32" s="240"/>
      <c r="U32" s="240"/>
      <c r="V32" s="240"/>
      <c r="W32" s="240"/>
      <c r="X32" s="240"/>
      <c r="Y32" s="240"/>
      <c r="Z32" s="240"/>
    </row>
    <row r="33" spans="1:26" ht="13.5" customHeight="1">
      <c r="A33" s="278"/>
      <c r="B33" s="280"/>
      <c r="C33" s="281"/>
      <c r="D33" s="281"/>
      <c r="E33" s="281"/>
      <c r="F33" s="497"/>
      <c r="G33" s="279"/>
      <c r="H33" s="240"/>
      <c r="I33" s="240"/>
      <c r="J33" s="240"/>
      <c r="K33" s="240"/>
      <c r="L33" s="240"/>
      <c r="M33" s="240"/>
      <c r="N33" s="240"/>
      <c r="O33" s="240"/>
      <c r="P33" s="240"/>
      <c r="Q33" s="240"/>
      <c r="R33" s="240"/>
      <c r="S33" s="240"/>
      <c r="T33" s="240"/>
      <c r="U33" s="240"/>
      <c r="V33" s="240"/>
      <c r="W33" s="240"/>
      <c r="X33" s="240"/>
      <c r="Y33" s="240"/>
      <c r="Z33" s="240"/>
    </row>
    <row r="34" spans="1:26" ht="13.5" customHeight="1">
      <c r="A34" s="278"/>
      <c r="B34" s="282"/>
      <c r="C34" s="283"/>
      <c r="D34" s="283"/>
      <c r="E34" s="283"/>
      <c r="F34" s="497" t="s">
        <v>836</v>
      </c>
      <c r="G34" s="284">
        <f ca="1">G17+G32</f>
        <v>0</v>
      </c>
      <c r="H34" s="269"/>
      <c r="I34" s="240"/>
      <c r="J34" s="240"/>
      <c r="K34" s="240"/>
      <c r="L34" s="240"/>
      <c r="M34" s="240"/>
      <c r="N34" s="240"/>
      <c r="O34" s="240"/>
      <c r="P34" s="240"/>
      <c r="Q34" s="240"/>
      <c r="R34" s="240"/>
      <c r="S34" s="240"/>
      <c r="T34" s="240"/>
      <c r="U34" s="240"/>
      <c r="V34" s="240"/>
      <c r="W34" s="240"/>
      <c r="X34" s="240"/>
      <c r="Y34" s="240"/>
      <c r="Z34" s="240"/>
    </row>
    <row r="35" spans="1:26" ht="13.5" customHeight="1">
      <c r="A35" s="278"/>
      <c r="B35" s="818"/>
      <c r="C35" s="867"/>
      <c r="D35" s="867"/>
      <c r="E35" s="498" t="s">
        <v>837</v>
      </c>
      <c r="F35" s="285">
        <v>0.19</v>
      </c>
      <c r="G35" s="284">
        <f ca="1">G34*F35</f>
        <v>0</v>
      </c>
      <c r="H35" s="240"/>
      <c r="I35" s="240"/>
      <c r="J35" s="240"/>
      <c r="K35" s="240"/>
      <c r="L35" s="240"/>
      <c r="M35" s="240"/>
      <c r="N35" s="240"/>
      <c r="O35" s="240"/>
      <c r="P35" s="240"/>
      <c r="Q35" s="240"/>
      <c r="R35" s="240"/>
      <c r="S35" s="240"/>
      <c r="T35" s="240"/>
      <c r="U35" s="240"/>
      <c r="V35" s="240"/>
      <c r="W35" s="240"/>
      <c r="X35" s="240"/>
      <c r="Y35" s="240"/>
      <c r="Z35" s="240"/>
    </row>
    <row r="36" spans="1:26" ht="13.5" customHeight="1">
      <c r="A36" s="499"/>
      <c r="B36" s="500"/>
      <c r="C36" s="501"/>
      <c r="D36" s="501"/>
      <c r="E36" s="501"/>
      <c r="F36" s="502" t="s">
        <v>838</v>
      </c>
      <c r="G36" s="286">
        <f ca="1">G34+G35</f>
        <v>0</v>
      </c>
      <c r="H36" s="287"/>
      <c r="I36" s="240"/>
      <c r="J36" s="240"/>
      <c r="K36" s="240"/>
      <c r="L36" s="240"/>
      <c r="M36" s="240"/>
      <c r="N36" s="240"/>
      <c r="O36" s="240"/>
      <c r="P36" s="240"/>
      <c r="Q36" s="240"/>
      <c r="R36" s="240"/>
      <c r="S36" s="240"/>
      <c r="T36" s="240"/>
      <c r="U36" s="240"/>
      <c r="V36" s="240"/>
      <c r="W36" s="240"/>
      <c r="X36" s="240"/>
      <c r="Y36" s="240"/>
      <c r="Z36" s="240"/>
    </row>
    <row r="37" spans="1:26" ht="13.5" customHeight="1">
      <c r="A37" s="240"/>
      <c r="B37" s="240"/>
      <c r="C37" s="240"/>
      <c r="D37" s="240"/>
      <c r="E37" s="240"/>
      <c r="F37" s="240"/>
      <c r="G37" s="240"/>
      <c r="H37" s="269"/>
      <c r="I37" s="240"/>
      <c r="J37" s="240"/>
      <c r="K37" s="240"/>
      <c r="L37" s="240"/>
      <c r="M37" s="240"/>
      <c r="N37" s="240"/>
      <c r="O37" s="240"/>
      <c r="P37" s="240"/>
      <c r="Q37" s="240"/>
      <c r="R37" s="240"/>
      <c r="S37" s="240"/>
      <c r="T37" s="240"/>
      <c r="U37" s="240"/>
      <c r="V37" s="240"/>
      <c r="W37" s="240"/>
      <c r="X37" s="240"/>
      <c r="Y37" s="240"/>
      <c r="Z37" s="240"/>
    </row>
    <row r="38" spans="1:26" ht="13.5" customHeight="1">
      <c r="A38" s="240"/>
      <c r="B38" s="819" t="s">
        <v>772</v>
      </c>
      <c r="C38" s="861"/>
      <c r="D38" s="861"/>
      <c r="E38" s="861"/>
      <c r="F38" s="861"/>
      <c r="G38" s="862"/>
      <c r="H38" s="240"/>
      <c r="I38" s="240"/>
      <c r="J38" s="240"/>
      <c r="K38" s="240"/>
      <c r="L38" s="240"/>
      <c r="M38" s="240"/>
      <c r="N38" s="240"/>
      <c r="O38" s="240"/>
      <c r="P38" s="240"/>
      <c r="Q38" s="240"/>
      <c r="R38" s="240"/>
      <c r="S38" s="240"/>
      <c r="T38" s="240"/>
      <c r="U38" s="240"/>
      <c r="V38" s="240"/>
      <c r="W38" s="240"/>
      <c r="X38" s="240"/>
      <c r="Y38" s="240"/>
      <c r="Z38" s="240"/>
    </row>
    <row r="39" spans="1:26" ht="15" customHeight="1">
      <c r="A39" s="240"/>
      <c r="B39" s="820" t="s">
        <v>839</v>
      </c>
      <c r="C39" s="863"/>
      <c r="D39" s="863"/>
      <c r="E39" s="863"/>
      <c r="F39" s="863"/>
      <c r="G39" s="864"/>
      <c r="H39" s="240"/>
      <c r="I39" s="240"/>
      <c r="J39" s="240"/>
      <c r="K39" s="240"/>
      <c r="L39" s="240"/>
      <c r="M39" s="240"/>
      <c r="N39" s="240"/>
      <c r="O39" s="240"/>
      <c r="P39" s="240"/>
      <c r="Q39" s="240"/>
      <c r="R39" s="240"/>
      <c r="S39" s="240"/>
      <c r="T39" s="240"/>
      <c r="U39" s="240"/>
      <c r="V39" s="240"/>
      <c r="W39" s="240"/>
      <c r="X39" s="240"/>
      <c r="Y39" s="240"/>
      <c r="Z39" s="240"/>
    </row>
    <row r="40" spans="1:26" ht="30" customHeight="1">
      <c r="A40" s="240"/>
      <c r="B40" s="877"/>
      <c r="C40" s="878"/>
      <c r="D40" s="878"/>
      <c r="E40" s="878"/>
      <c r="F40" s="878"/>
      <c r="G40" s="879"/>
      <c r="H40" s="240"/>
      <c r="I40" s="240"/>
      <c r="J40" s="240"/>
      <c r="K40" s="240"/>
      <c r="L40" s="240"/>
      <c r="M40" s="240"/>
      <c r="N40" s="240"/>
      <c r="O40" s="240"/>
      <c r="P40" s="240"/>
      <c r="Q40" s="240"/>
      <c r="R40" s="240"/>
      <c r="S40" s="240"/>
      <c r="T40" s="240"/>
      <c r="U40" s="240"/>
      <c r="V40" s="240"/>
      <c r="W40" s="240"/>
      <c r="X40" s="240"/>
      <c r="Y40" s="240"/>
      <c r="Z40" s="240"/>
    </row>
    <row r="41" spans="1:26" ht="13.5" customHeight="1">
      <c r="A41" s="240"/>
      <c r="B41" s="240"/>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row>
    <row r="42" spans="1:26" ht="13.5" customHeight="1">
      <c r="A42" s="240"/>
      <c r="B42" s="240"/>
      <c r="C42" s="240"/>
      <c r="D42" s="240"/>
      <c r="E42" s="240"/>
      <c r="F42" s="240"/>
      <c r="G42" s="240"/>
      <c r="H42" s="240"/>
      <c r="I42" s="240"/>
      <c r="J42" s="240"/>
      <c r="K42" s="240"/>
      <c r="L42" s="240"/>
      <c r="M42" s="240"/>
      <c r="N42" s="240"/>
      <c r="O42" s="240"/>
      <c r="P42" s="240"/>
      <c r="Q42" s="240"/>
      <c r="R42" s="240"/>
      <c r="S42" s="240"/>
      <c r="T42" s="240"/>
      <c r="U42" s="240"/>
      <c r="V42" s="240"/>
      <c r="W42" s="240"/>
      <c r="X42" s="240"/>
      <c r="Y42" s="240"/>
      <c r="Z42" s="240"/>
    </row>
    <row r="43" spans="1:26" ht="13.5" customHeight="1">
      <c r="A43" s="240"/>
      <c r="B43" s="240"/>
      <c r="C43" s="240"/>
      <c r="D43" s="240"/>
      <c r="E43" s="240"/>
      <c r="F43" s="240"/>
      <c r="G43" s="240"/>
      <c r="H43" s="240"/>
      <c r="I43" s="240"/>
      <c r="J43" s="240"/>
      <c r="K43" s="240"/>
      <c r="L43" s="240"/>
      <c r="M43" s="240"/>
      <c r="N43" s="240"/>
      <c r="O43" s="240"/>
      <c r="P43" s="240"/>
      <c r="Q43" s="240"/>
      <c r="R43" s="240"/>
      <c r="S43" s="240"/>
      <c r="T43" s="240"/>
      <c r="U43" s="240"/>
      <c r="V43" s="240"/>
      <c r="W43" s="240"/>
      <c r="X43" s="240"/>
      <c r="Y43" s="240"/>
      <c r="Z43" s="240"/>
    </row>
    <row r="44" spans="1:26" ht="13.5" customHeight="1">
      <c r="A44" s="240"/>
      <c r="B44" s="240"/>
      <c r="C44" s="240"/>
      <c r="D44" s="240"/>
      <c r="E44" s="240"/>
      <c r="F44" s="240"/>
      <c r="G44" s="240"/>
      <c r="H44" s="240"/>
      <c r="I44" s="240"/>
      <c r="J44" s="240"/>
      <c r="K44" s="240"/>
      <c r="L44" s="240"/>
      <c r="M44" s="240"/>
      <c r="N44" s="240"/>
      <c r="O44" s="240"/>
      <c r="P44" s="240"/>
      <c r="Q44" s="240"/>
      <c r="R44" s="240"/>
      <c r="S44" s="240"/>
      <c r="T44" s="240"/>
      <c r="U44" s="240"/>
      <c r="V44" s="240"/>
      <c r="W44" s="240"/>
      <c r="X44" s="240"/>
      <c r="Y44" s="240"/>
      <c r="Z44" s="240"/>
    </row>
    <row r="45" spans="1:26" ht="13.5" customHeight="1">
      <c r="A45" s="240"/>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row>
    <row r="46" spans="1:26" ht="13.5" customHeight="1">
      <c r="A46" s="240"/>
      <c r="B46" s="240"/>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row>
    <row r="47" spans="1:26" ht="13.5" customHeight="1">
      <c r="A47" s="240"/>
      <c r="B47" s="240"/>
      <c r="C47" s="240"/>
      <c r="D47" s="240"/>
      <c r="E47" s="240"/>
      <c r="F47" s="240"/>
      <c r="G47" s="240"/>
      <c r="H47" s="240"/>
      <c r="I47" s="240"/>
      <c r="J47" s="240"/>
      <c r="K47" s="240"/>
      <c r="L47" s="240"/>
      <c r="M47" s="240"/>
      <c r="N47" s="240"/>
      <c r="O47" s="240"/>
      <c r="P47" s="240"/>
      <c r="Q47" s="240"/>
      <c r="R47" s="240"/>
      <c r="S47" s="240"/>
      <c r="T47" s="240"/>
      <c r="U47" s="240"/>
      <c r="V47" s="240"/>
      <c r="W47" s="240"/>
      <c r="X47" s="240"/>
      <c r="Y47" s="240"/>
      <c r="Z47" s="240"/>
    </row>
    <row r="48" spans="1:26" ht="13.5" customHeight="1">
      <c r="A48" s="240"/>
      <c r="B48" s="240"/>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row>
    <row r="49" spans="1:26" ht="13.5" customHeight="1">
      <c r="A49" s="240"/>
      <c r="B49" s="240"/>
      <c r="C49" s="240"/>
      <c r="D49" s="240"/>
      <c r="E49" s="240"/>
      <c r="F49" s="240"/>
      <c r="G49" s="240"/>
      <c r="H49" s="240"/>
      <c r="I49" s="240"/>
      <c r="J49" s="240"/>
      <c r="K49" s="240"/>
      <c r="L49" s="240"/>
      <c r="M49" s="240"/>
      <c r="N49" s="240"/>
      <c r="O49" s="240"/>
      <c r="P49" s="240"/>
      <c r="Q49" s="240"/>
      <c r="R49" s="240"/>
      <c r="S49" s="240"/>
      <c r="T49" s="240"/>
      <c r="U49" s="240"/>
      <c r="V49" s="240"/>
      <c r="W49" s="240"/>
      <c r="X49" s="240"/>
      <c r="Y49" s="240"/>
      <c r="Z49" s="240"/>
    </row>
    <row r="50" spans="1:26" ht="13.5" customHeight="1">
      <c r="A50" s="240"/>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row>
    <row r="51" spans="1:26" ht="13.5" customHeight="1">
      <c r="A51" s="240"/>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row>
    <row r="52" spans="1:26" ht="13.5" customHeight="1">
      <c r="A52" s="24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row>
    <row r="53" spans="1:26" ht="13.5" customHeight="1">
      <c r="A53" s="24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row>
    <row r="54" spans="1:26" ht="13.5" customHeight="1">
      <c r="A54" s="24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row>
    <row r="55" spans="1:26" ht="13.5" customHeight="1">
      <c r="A55" s="24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row>
    <row r="56" spans="1:26" ht="13.5" customHeight="1">
      <c r="A56" s="24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row>
    <row r="57" spans="1:26" ht="13.5" customHeight="1">
      <c r="A57" s="24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row>
    <row r="58" spans="1:26" ht="13.5" customHeight="1">
      <c r="A58" s="24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row>
    <row r="59" spans="1:26" ht="13.5" customHeight="1">
      <c r="A59" s="24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row>
    <row r="60" spans="1:26" ht="13.5" customHeight="1">
      <c r="A60" s="24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row>
    <row r="61" spans="1:26" ht="13.5" customHeight="1">
      <c r="A61" s="24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row>
    <row r="62" spans="1:26" ht="13.5" customHeight="1">
      <c r="A62" s="24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row>
    <row r="63" spans="1:26" ht="13.5" customHeight="1">
      <c r="A63" s="24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row>
    <row r="64" spans="1:26" ht="13.5" customHeight="1">
      <c r="A64" s="24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row>
    <row r="65" spans="1:26" ht="13.5" customHeight="1">
      <c r="A65" s="24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row>
    <row r="66" spans="1:26" ht="13.5" customHeight="1">
      <c r="A66" s="24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row>
    <row r="67" spans="1:26" ht="13.5" customHeight="1">
      <c r="A67" s="24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row>
    <row r="68" spans="1:26" ht="13.5" customHeight="1">
      <c r="A68" s="24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row>
    <row r="69" spans="1:26" ht="13.5" customHeight="1">
      <c r="A69" s="24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row>
    <row r="70" spans="1:26" ht="13.5" customHeight="1">
      <c r="A70" s="24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row>
    <row r="71" spans="1:26" ht="13.5" customHeight="1">
      <c r="A71" s="24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row>
    <row r="72" spans="1:26" ht="13.5" customHeight="1">
      <c r="A72" s="24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row>
    <row r="73" spans="1:26" ht="13.5" customHeight="1">
      <c r="A73" s="24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row>
    <row r="74" spans="1:26" ht="13.5" customHeight="1">
      <c r="A74" s="24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row>
    <row r="75" spans="1:26" ht="13.5" customHeight="1">
      <c r="A75" s="24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row>
    <row r="76" spans="1:26" ht="13.5" customHeight="1">
      <c r="A76" s="24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row>
    <row r="77" spans="1:26" ht="13.5" customHeight="1">
      <c r="A77" s="24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row>
    <row r="78" spans="1:26" ht="13.5" customHeight="1">
      <c r="A78" s="24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row>
    <row r="79" spans="1:26" ht="13.5" customHeight="1">
      <c r="A79" s="24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row>
    <row r="80" spans="1:26" ht="13.5" customHeight="1">
      <c r="A80" s="24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row>
    <row r="81" spans="1:26" ht="13.5" customHeight="1">
      <c r="A81" s="24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row>
    <row r="82" spans="1:26" ht="13.5" customHeight="1">
      <c r="A82" s="24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row>
    <row r="83" spans="1:26" ht="13.5" customHeight="1">
      <c r="A83" s="24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row>
    <row r="84" spans="1:26" ht="13.5" customHeight="1">
      <c r="A84" s="24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row>
    <row r="85" spans="1:26" ht="13.5" customHeight="1">
      <c r="A85" s="24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row>
    <row r="86" spans="1:26" ht="13.5" customHeight="1">
      <c r="A86" s="24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row>
    <row r="87" spans="1:26" ht="13.5" customHeight="1">
      <c r="A87" s="24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row>
    <row r="88" spans="1:26" ht="13.5" customHeight="1">
      <c r="A88" s="24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row>
    <row r="89" spans="1:26" ht="13.5" customHeight="1">
      <c r="A89" s="24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row>
    <row r="90" spans="1:26" ht="13.5" customHeight="1">
      <c r="A90" s="24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row>
    <row r="91" spans="1:26" ht="13.5" customHeight="1">
      <c r="A91" s="24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row>
    <row r="92" spans="1:26" ht="13.5" customHeight="1">
      <c r="A92" s="24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row>
    <row r="93" spans="1:26" ht="13.5" customHeight="1">
      <c r="A93" s="24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row>
    <row r="94" spans="1:26" ht="13.5" customHeight="1">
      <c r="A94" s="24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row>
    <row r="95" spans="1:26" ht="13.5" customHeight="1">
      <c r="A95" s="24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row>
    <row r="96" spans="1:26" ht="13.5" customHeight="1">
      <c r="A96" s="24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row>
    <row r="97" spans="1:26" ht="13.5" customHeight="1">
      <c r="A97" s="24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row>
    <row r="98" spans="1:26" ht="13.5" customHeight="1">
      <c r="A98" s="24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row>
    <row r="99" spans="1:26" ht="13.5" customHeight="1">
      <c r="A99" s="24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row>
    <row r="100" spans="1:26" ht="13.5" customHeight="1">
      <c r="A100" s="24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row>
    <row r="101" spans="1:26" ht="13.5" customHeight="1">
      <c r="A101" s="24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row>
    <row r="102" spans="1:26" ht="13.5" customHeight="1">
      <c r="A102" s="24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row>
    <row r="103" spans="1:26" ht="13.5" customHeight="1">
      <c r="A103" s="24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row>
    <row r="104" spans="1:26" ht="13.5" customHeight="1">
      <c r="A104" s="24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row>
    <row r="105" spans="1:26" ht="13.5" customHeight="1">
      <c r="A105" s="24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row>
    <row r="106" spans="1:26" ht="13.5" customHeight="1">
      <c r="A106" s="24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row>
    <row r="107" spans="1:26" ht="13.5" customHeight="1">
      <c r="A107" s="24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row>
    <row r="108" spans="1:26" ht="13.5" customHeight="1">
      <c r="A108" s="24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row>
    <row r="109" spans="1:26" ht="13.5" customHeight="1">
      <c r="A109" s="24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row>
    <row r="110" spans="1:26" ht="13.5" customHeight="1">
      <c r="A110" s="24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row>
    <row r="111" spans="1:26" ht="13.5" customHeight="1">
      <c r="A111" s="24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row>
    <row r="112" spans="1:26" ht="13.5" customHeight="1">
      <c r="A112" s="24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row>
    <row r="113" spans="1:26" ht="13.5" customHeight="1">
      <c r="A113" s="24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row>
    <row r="114" spans="1:26" ht="13.5" customHeight="1">
      <c r="A114" s="24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row>
    <row r="115" spans="1:26" ht="13.5" customHeight="1">
      <c r="A115" s="24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row>
    <row r="116" spans="1:26" ht="13.5" customHeight="1">
      <c r="A116" s="24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row>
    <row r="117" spans="1:26" ht="13.5" customHeight="1">
      <c r="A117" s="24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row>
    <row r="118" spans="1:26" ht="13.5" customHeight="1">
      <c r="A118" s="24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row>
    <row r="119" spans="1:26" ht="13.5" customHeight="1">
      <c r="A119" s="24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row>
    <row r="120" spans="1:26" ht="13.5" customHeight="1">
      <c r="A120" s="24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row>
    <row r="121" spans="1:26" ht="13.5" customHeight="1">
      <c r="A121" s="24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row>
    <row r="122" spans="1:26" ht="13.5" customHeight="1">
      <c r="A122" s="24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row>
    <row r="123" spans="1:26" ht="13.5" customHeight="1">
      <c r="A123" s="24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row>
    <row r="124" spans="1:26" ht="13.5" customHeight="1">
      <c r="A124" s="24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row>
    <row r="125" spans="1:26" ht="13.5" customHeight="1">
      <c r="A125" s="24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row>
    <row r="126" spans="1:26" ht="13.5" customHeight="1">
      <c r="A126" s="24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row>
    <row r="127" spans="1:26" ht="13.5" customHeight="1">
      <c r="A127" s="24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row>
    <row r="128" spans="1:26" ht="13.5" customHeight="1">
      <c r="A128" s="24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row>
    <row r="129" spans="1:26" ht="13.5" customHeight="1">
      <c r="A129" s="24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row>
    <row r="130" spans="1:26" ht="13.5" customHeight="1">
      <c r="A130" s="24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row>
    <row r="131" spans="1:26" ht="13.5" customHeight="1">
      <c r="A131" s="24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row>
    <row r="132" spans="1:26" ht="13.5" customHeight="1">
      <c r="A132" s="24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row>
    <row r="133" spans="1:26" ht="13.5" customHeight="1">
      <c r="A133" s="24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row>
    <row r="134" spans="1:26" ht="13.5" customHeight="1">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row>
    <row r="135" spans="1:26" ht="13.5" customHeight="1">
      <c r="A135" s="24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row>
    <row r="136" spans="1:26" ht="13.5" customHeight="1">
      <c r="A136" s="24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row>
    <row r="137" spans="1:26" ht="13.5" customHeight="1">
      <c r="A137" s="24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row>
    <row r="138" spans="1:26" ht="13.5" customHeight="1">
      <c r="A138" s="24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row>
    <row r="139" spans="1:26" ht="13.5" customHeight="1">
      <c r="A139" s="24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row>
    <row r="140" spans="1:26" ht="13.5" customHeight="1">
      <c r="A140" s="24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row>
    <row r="141" spans="1:26" ht="13.5" customHeight="1">
      <c r="A141" s="24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row>
    <row r="142" spans="1:26" ht="13.5" customHeight="1">
      <c r="A142" s="24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row>
    <row r="143" spans="1:26" ht="13.5" customHeight="1">
      <c r="A143" s="24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row>
    <row r="144" spans="1:26" ht="13.5" customHeight="1">
      <c r="A144" s="24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row>
    <row r="145" spans="1:26" ht="13.5" customHeight="1">
      <c r="A145" s="24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row>
    <row r="146" spans="1:26" ht="13.5" customHeight="1">
      <c r="A146" s="24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row>
    <row r="147" spans="1:26" ht="13.5" customHeight="1">
      <c r="A147" s="24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row>
    <row r="148" spans="1:26" ht="13.5" customHeight="1">
      <c r="A148" s="24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row>
    <row r="149" spans="1:26" ht="13.5" customHeight="1">
      <c r="A149" s="24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row>
    <row r="150" spans="1:26" ht="13.5" customHeight="1">
      <c r="A150" s="24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row>
    <row r="151" spans="1:26" ht="13.5" customHeight="1">
      <c r="A151" s="24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row>
    <row r="152" spans="1:26" ht="13.5" customHeight="1">
      <c r="A152" s="24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row>
    <row r="153" spans="1:26" ht="13.5" customHeight="1">
      <c r="A153" s="24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row>
    <row r="154" spans="1:26" ht="13.5" customHeight="1">
      <c r="A154" s="24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row>
    <row r="155" spans="1:26" ht="13.5" customHeight="1">
      <c r="A155" s="24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row>
    <row r="156" spans="1:26" ht="13.5" customHeight="1">
      <c r="A156" s="24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row>
    <row r="157" spans="1:26" ht="13.5" customHeight="1">
      <c r="A157" s="24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row>
    <row r="158" spans="1:26" ht="13.5" customHeight="1">
      <c r="A158" s="24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row>
    <row r="159" spans="1:26" ht="13.5" customHeight="1">
      <c r="A159" s="24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row>
    <row r="160" spans="1:26" ht="13.5" customHeight="1">
      <c r="A160" s="24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row>
    <row r="161" spans="1:26" ht="13.5" customHeight="1">
      <c r="A161" s="24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row>
    <row r="162" spans="1:26" ht="13.5" customHeight="1">
      <c r="A162" s="24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row>
    <row r="163" spans="1:26" ht="13.5" customHeight="1">
      <c r="A163" s="24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row>
    <row r="164" spans="1:26" ht="13.5" customHeight="1">
      <c r="A164" s="24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row>
    <row r="165" spans="1:26" ht="13.5" customHeight="1">
      <c r="A165" s="24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row>
    <row r="166" spans="1:26" ht="13.5" customHeight="1">
      <c r="A166" s="24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row>
    <row r="167" spans="1:26" ht="13.5" customHeight="1">
      <c r="A167" s="24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row>
    <row r="168" spans="1:26" ht="13.5" customHeight="1">
      <c r="A168" s="24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row>
    <row r="169" spans="1:26" ht="13.5" customHeight="1">
      <c r="A169" s="24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row>
    <row r="170" spans="1:26" ht="13.5" customHeight="1">
      <c r="A170" s="24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row>
    <row r="171" spans="1:26" ht="13.5" customHeight="1">
      <c r="A171" s="24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row>
    <row r="172" spans="1:26" ht="13.5" customHeight="1">
      <c r="A172" s="24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row>
    <row r="173" spans="1:26" ht="13.5" customHeight="1">
      <c r="A173" s="24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row>
    <row r="174" spans="1:26" ht="13.5" customHeight="1">
      <c r="A174" s="24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row>
    <row r="175" spans="1:26" ht="13.5" customHeight="1">
      <c r="A175" s="24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row>
    <row r="176" spans="1:26" ht="13.5" customHeight="1">
      <c r="A176" s="24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row>
    <row r="177" spans="1:26" ht="13.5" customHeight="1">
      <c r="A177" s="24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row>
    <row r="178" spans="1:26" ht="13.5" customHeight="1">
      <c r="A178" s="24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row>
    <row r="179" spans="1:26" ht="13.5" customHeight="1">
      <c r="A179" s="24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row>
    <row r="180" spans="1:26" ht="13.5" customHeight="1">
      <c r="A180" s="24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row>
    <row r="181" spans="1:26" ht="13.5" customHeight="1">
      <c r="A181" s="24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row>
    <row r="182" spans="1:26" ht="13.5" customHeight="1">
      <c r="A182" s="24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row>
    <row r="183" spans="1:26" ht="13.5" customHeight="1">
      <c r="A183" s="24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row>
    <row r="184" spans="1:26" ht="13.5" customHeight="1">
      <c r="A184" s="24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row>
    <row r="185" spans="1:26" ht="13.5" customHeight="1">
      <c r="A185" s="24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row>
    <row r="186" spans="1:26" ht="13.5" customHeight="1">
      <c r="A186" s="24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row>
    <row r="187" spans="1:26" ht="13.5" customHeight="1">
      <c r="A187" s="24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row>
    <row r="188" spans="1:26" ht="13.5" customHeight="1">
      <c r="A188" s="24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row>
    <row r="189" spans="1:26" ht="13.5" customHeight="1">
      <c r="A189" s="24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row>
    <row r="190" spans="1:26" ht="13.5" customHeight="1">
      <c r="A190" s="24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row>
    <row r="191" spans="1:26" ht="13.5" customHeight="1">
      <c r="A191" s="24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row>
    <row r="192" spans="1:26" ht="13.5" customHeight="1">
      <c r="A192" s="24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row>
    <row r="193" spans="1:26" ht="13.5" customHeight="1">
      <c r="A193" s="24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row>
    <row r="194" spans="1:26" ht="13.5" customHeight="1">
      <c r="A194" s="24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row>
    <row r="195" spans="1:26" ht="13.5" customHeight="1">
      <c r="A195" s="24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row>
    <row r="196" spans="1:26" ht="13.5" customHeight="1">
      <c r="A196" s="24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row>
    <row r="197" spans="1:26" ht="13.5" customHeight="1">
      <c r="A197" s="24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row>
    <row r="198" spans="1:26" ht="13.5" customHeight="1">
      <c r="A198" s="24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row>
    <row r="199" spans="1:26" ht="13.5" customHeight="1">
      <c r="A199" s="24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row>
    <row r="200" spans="1:26" ht="13.5" customHeight="1">
      <c r="A200" s="24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row>
    <row r="201" spans="1:26" ht="13.5" customHeight="1">
      <c r="A201" s="24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row>
    <row r="202" spans="1:26" ht="13.5" customHeight="1">
      <c r="A202" s="24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row>
    <row r="203" spans="1:26" ht="13.5" customHeight="1">
      <c r="A203" s="24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row>
    <row r="204" spans="1:26" ht="13.5" customHeight="1">
      <c r="A204" s="24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row>
    <row r="205" spans="1:26" ht="13.5" customHeight="1">
      <c r="A205" s="24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row>
    <row r="206" spans="1:26" ht="13.5" customHeight="1">
      <c r="A206" s="24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row>
    <row r="207" spans="1:26" ht="13.5" customHeight="1">
      <c r="A207" s="24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row>
    <row r="208" spans="1:26" ht="13.5" customHeight="1">
      <c r="A208" s="24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row>
    <row r="209" spans="1:26" ht="13.5" customHeight="1">
      <c r="A209" s="24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row>
    <row r="210" spans="1:26" ht="13.5" customHeight="1">
      <c r="A210" s="24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row>
    <row r="211" spans="1:26" ht="13.5" customHeight="1">
      <c r="A211" s="24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row>
    <row r="212" spans="1:26" ht="13.5" customHeight="1">
      <c r="A212" s="24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row>
    <row r="213" spans="1:26" ht="13.5" customHeight="1">
      <c r="A213" s="24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row>
    <row r="214" spans="1:26" ht="13.5" customHeight="1">
      <c r="A214" s="24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row>
    <row r="215" spans="1:26" ht="13.5" customHeight="1">
      <c r="A215" s="24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row>
    <row r="216" spans="1:26" ht="13.5" customHeight="1">
      <c r="A216" s="24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row>
    <row r="217" spans="1:26" ht="13.5" customHeight="1">
      <c r="A217" s="24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row>
    <row r="218" spans="1:26" ht="13.5" customHeight="1">
      <c r="A218" s="24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row>
    <row r="219" spans="1:26" ht="13.5" customHeight="1">
      <c r="A219" s="24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row>
    <row r="220" spans="1:26" ht="13.5" customHeight="1">
      <c r="A220" s="24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row>
    <row r="221" spans="1:26" ht="13.5" customHeight="1">
      <c r="A221" s="24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row>
    <row r="222" spans="1:26" ht="13.5" customHeight="1">
      <c r="A222" s="24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row>
    <row r="223" spans="1:26" ht="13.5" customHeight="1">
      <c r="A223" s="24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row>
    <row r="224" spans="1:26" ht="13.5" customHeight="1">
      <c r="A224" s="24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row>
    <row r="225" spans="1:26" ht="13.5" customHeight="1">
      <c r="A225" s="24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row>
    <row r="226" spans="1:26" ht="13.5" customHeight="1">
      <c r="A226" s="24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row>
    <row r="227" spans="1:26" ht="13.5" customHeight="1">
      <c r="A227" s="24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row>
    <row r="228" spans="1:26" ht="13.5" customHeight="1">
      <c r="A228" s="24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row>
    <row r="229" spans="1:26" ht="13.5" customHeight="1">
      <c r="A229" s="24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row>
    <row r="230" spans="1:26" ht="13.5" customHeight="1">
      <c r="A230" s="24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row>
    <row r="231" spans="1:26" ht="13.5" customHeight="1">
      <c r="A231" s="24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row>
    <row r="232" spans="1:26" ht="13.5" customHeight="1">
      <c r="A232" s="24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row>
    <row r="233" spans="1:26" ht="13.5" customHeight="1">
      <c r="A233" s="24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row>
    <row r="234" spans="1:26" ht="13.5" customHeight="1">
      <c r="A234" s="24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row>
    <row r="235" spans="1:26" ht="13.5" customHeight="1">
      <c r="A235" s="24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row>
    <row r="236" spans="1:26" ht="13.5" customHeight="1">
      <c r="A236" s="24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row>
    <row r="237" spans="1:26" ht="13.5" customHeight="1">
      <c r="A237" s="24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row>
    <row r="238" spans="1:26" ht="13.5" customHeight="1">
      <c r="A238" s="24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row>
    <row r="239" spans="1:26" ht="13.5" customHeight="1">
      <c r="A239" s="24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row>
    <row r="240" spans="1:26" ht="13.5" customHeight="1">
      <c r="A240" s="24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row>
    <row r="241" spans="1:26" ht="13.5" customHeight="1">
      <c r="A241" s="24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row>
    <row r="242" spans="1:26" ht="13.5" customHeight="1">
      <c r="A242" s="24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row>
    <row r="243" spans="1:26" ht="13.5" customHeight="1">
      <c r="A243" s="24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row>
    <row r="244" spans="1:26" ht="13.5" customHeight="1">
      <c r="A244" s="24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row>
    <row r="245" spans="1:26" ht="13.5" customHeight="1">
      <c r="A245" s="24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row>
    <row r="246" spans="1:26" ht="13.5" customHeight="1">
      <c r="A246" s="24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row>
    <row r="247" spans="1:26" ht="13.5" customHeight="1">
      <c r="A247" s="24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row>
    <row r="248" spans="1:26" ht="13.5" customHeight="1">
      <c r="A248" s="24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row>
    <row r="249" spans="1:26" ht="13.5" customHeight="1">
      <c r="A249" s="24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row>
    <row r="250" spans="1:26" ht="13.5" customHeight="1">
      <c r="A250" s="24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row>
    <row r="251" spans="1:26" ht="13.5" customHeight="1">
      <c r="A251" s="24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row>
    <row r="252" spans="1:26" ht="13.5" customHeight="1">
      <c r="A252" s="24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row>
    <row r="253" spans="1:26" ht="13.5" customHeight="1">
      <c r="A253" s="24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row>
    <row r="254" spans="1:26" ht="13.5" customHeight="1">
      <c r="A254" s="24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row>
    <row r="255" spans="1:26" ht="13.5" customHeight="1">
      <c r="A255" s="24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row>
    <row r="256" spans="1:26" ht="13.5" customHeight="1">
      <c r="A256" s="24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row>
    <row r="257" spans="1:26" ht="13.5" customHeight="1">
      <c r="A257" s="24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row>
    <row r="258" spans="1:26" ht="13.5" customHeight="1">
      <c r="A258" s="24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row>
    <row r="259" spans="1:26" ht="13.5" customHeight="1">
      <c r="A259" s="24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row>
    <row r="260" spans="1:26" ht="13.5" customHeight="1">
      <c r="A260" s="24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row>
    <row r="261" spans="1:26" ht="13.5" customHeight="1">
      <c r="A261" s="24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row>
    <row r="262" spans="1:26" ht="13.5" customHeight="1">
      <c r="A262" s="24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row>
    <row r="263" spans="1:26" ht="13.5" customHeight="1">
      <c r="A263" s="24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row>
    <row r="264" spans="1:26" ht="13.5" customHeight="1">
      <c r="A264" s="24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row>
    <row r="265" spans="1:26" ht="13.5" customHeight="1">
      <c r="A265" s="24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row>
    <row r="266" spans="1:26" ht="13.5" customHeight="1">
      <c r="A266" s="240"/>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row>
    <row r="267" spans="1:26" ht="13.5" customHeight="1">
      <c r="A267" s="240"/>
      <c r="B267" s="240"/>
      <c r="C267" s="240"/>
      <c r="D267" s="240"/>
      <c r="E267" s="240"/>
      <c r="F267" s="240"/>
      <c r="G267" s="240"/>
      <c r="H267" s="240"/>
      <c r="I267" s="240"/>
      <c r="J267" s="240"/>
      <c r="K267" s="240"/>
      <c r="L267" s="240"/>
      <c r="M267" s="240"/>
      <c r="N267" s="240"/>
      <c r="O267" s="240"/>
      <c r="P267" s="240"/>
      <c r="Q267" s="240"/>
      <c r="R267" s="240"/>
      <c r="S267" s="240"/>
      <c r="T267" s="240"/>
      <c r="U267" s="240"/>
      <c r="V267" s="240"/>
      <c r="W267" s="240"/>
      <c r="X267" s="240"/>
      <c r="Y267" s="240"/>
      <c r="Z267" s="240"/>
    </row>
    <row r="268" spans="1:26" ht="13.5" customHeight="1">
      <c r="A268" s="240"/>
      <c r="B268" s="240"/>
      <c r="C268" s="240"/>
      <c r="D268" s="240"/>
      <c r="E268" s="240"/>
      <c r="F268" s="240"/>
      <c r="G268" s="240"/>
      <c r="H268" s="240"/>
      <c r="I268" s="240"/>
      <c r="J268" s="240"/>
      <c r="K268" s="240"/>
      <c r="L268" s="240"/>
      <c r="M268" s="240"/>
      <c r="N268" s="240"/>
      <c r="O268" s="240"/>
      <c r="P268" s="240"/>
      <c r="Q268" s="240"/>
      <c r="R268" s="240"/>
      <c r="S268" s="240"/>
      <c r="T268" s="240"/>
      <c r="U268" s="240"/>
      <c r="V268" s="240"/>
      <c r="W268" s="240"/>
      <c r="X268" s="240"/>
      <c r="Y268" s="240"/>
      <c r="Z268" s="240"/>
    </row>
    <row r="269" spans="1:26" ht="13.5" customHeight="1">
      <c r="A269" s="240"/>
      <c r="B269" s="240"/>
      <c r="C269" s="240"/>
      <c r="D269" s="240"/>
      <c r="E269" s="240"/>
      <c r="F269" s="240"/>
      <c r="G269" s="240"/>
      <c r="H269" s="240"/>
      <c r="I269" s="240"/>
      <c r="J269" s="240"/>
      <c r="K269" s="240"/>
      <c r="L269" s="240"/>
      <c r="M269" s="240"/>
      <c r="N269" s="240"/>
      <c r="O269" s="240"/>
      <c r="P269" s="240"/>
      <c r="Q269" s="240"/>
      <c r="R269" s="240"/>
      <c r="S269" s="240"/>
      <c r="T269" s="240"/>
      <c r="U269" s="240"/>
      <c r="V269" s="240"/>
      <c r="W269" s="240"/>
      <c r="X269" s="240"/>
      <c r="Y269" s="240"/>
      <c r="Z269" s="240"/>
    </row>
    <row r="270" spans="1:26" ht="13.5" customHeight="1">
      <c r="A270" s="240"/>
      <c r="B270" s="240"/>
      <c r="C270" s="240"/>
      <c r="D270" s="240"/>
      <c r="E270" s="240"/>
      <c r="F270" s="240"/>
      <c r="G270" s="240"/>
      <c r="H270" s="240"/>
      <c r="I270" s="240"/>
      <c r="J270" s="240"/>
      <c r="K270" s="240"/>
      <c r="L270" s="240"/>
      <c r="M270" s="240"/>
      <c r="N270" s="240"/>
      <c r="O270" s="240"/>
      <c r="P270" s="240"/>
      <c r="Q270" s="240"/>
      <c r="R270" s="240"/>
      <c r="S270" s="240"/>
      <c r="T270" s="240"/>
      <c r="U270" s="240"/>
      <c r="V270" s="240"/>
      <c r="W270" s="240"/>
      <c r="X270" s="240"/>
      <c r="Y270" s="240"/>
      <c r="Z270" s="240"/>
    </row>
    <row r="271" spans="1:26" ht="13.5" customHeight="1">
      <c r="A271" s="240"/>
      <c r="B271" s="240"/>
      <c r="C271" s="240"/>
      <c r="D271" s="240"/>
      <c r="E271" s="240"/>
      <c r="F271" s="240"/>
      <c r="G271" s="240"/>
      <c r="H271" s="240"/>
      <c r="I271" s="240"/>
      <c r="J271" s="240"/>
      <c r="K271" s="240"/>
      <c r="L271" s="240"/>
      <c r="M271" s="240"/>
      <c r="N271" s="240"/>
      <c r="O271" s="240"/>
      <c r="P271" s="240"/>
      <c r="Q271" s="240"/>
      <c r="R271" s="240"/>
      <c r="S271" s="240"/>
      <c r="T271" s="240"/>
      <c r="U271" s="240"/>
      <c r="V271" s="240"/>
      <c r="W271" s="240"/>
      <c r="X271" s="240"/>
      <c r="Y271" s="240"/>
      <c r="Z271" s="240"/>
    </row>
    <row r="272" spans="1:26" ht="13.5" customHeight="1">
      <c r="A272" s="240"/>
      <c r="B272" s="240"/>
      <c r="C272" s="240"/>
      <c r="D272" s="240"/>
      <c r="E272" s="240"/>
      <c r="F272" s="240"/>
      <c r="G272" s="240"/>
      <c r="H272" s="240"/>
      <c r="I272" s="240"/>
      <c r="J272" s="240"/>
      <c r="K272" s="240"/>
      <c r="L272" s="240"/>
      <c r="M272" s="240"/>
      <c r="N272" s="240"/>
      <c r="O272" s="240"/>
      <c r="P272" s="240"/>
      <c r="Q272" s="240"/>
      <c r="R272" s="240"/>
      <c r="S272" s="240"/>
      <c r="T272" s="240"/>
      <c r="U272" s="240"/>
      <c r="V272" s="240"/>
      <c r="W272" s="240"/>
      <c r="X272" s="240"/>
      <c r="Y272" s="240"/>
      <c r="Z272" s="240"/>
    </row>
    <row r="273" spans="1:26" ht="13.5" customHeight="1">
      <c r="A273" s="240"/>
      <c r="B273" s="240"/>
      <c r="C273" s="240"/>
      <c r="D273" s="240"/>
      <c r="E273" s="240"/>
      <c r="F273" s="240"/>
      <c r="G273" s="240"/>
      <c r="H273" s="240"/>
      <c r="I273" s="240"/>
      <c r="J273" s="240"/>
      <c r="K273" s="240"/>
      <c r="L273" s="240"/>
      <c r="M273" s="240"/>
      <c r="N273" s="240"/>
      <c r="O273" s="240"/>
      <c r="P273" s="240"/>
      <c r="Q273" s="240"/>
      <c r="R273" s="240"/>
      <c r="S273" s="240"/>
      <c r="T273" s="240"/>
      <c r="U273" s="240"/>
      <c r="V273" s="240"/>
      <c r="W273" s="240"/>
      <c r="X273" s="240"/>
      <c r="Y273" s="240"/>
      <c r="Z273" s="240"/>
    </row>
    <row r="274" spans="1:26" ht="13.5" customHeight="1">
      <c r="A274" s="240"/>
      <c r="B274" s="240"/>
      <c r="C274" s="240"/>
      <c r="D274" s="240"/>
      <c r="E274" s="240"/>
      <c r="F274" s="240"/>
      <c r="G274" s="240"/>
      <c r="H274" s="240"/>
      <c r="I274" s="240"/>
      <c r="J274" s="240"/>
      <c r="K274" s="240"/>
      <c r="L274" s="240"/>
      <c r="M274" s="240"/>
      <c r="N274" s="240"/>
      <c r="O274" s="240"/>
      <c r="P274" s="240"/>
      <c r="Q274" s="240"/>
      <c r="R274" s="240"/>
      <c r="S274" s="240"/>
      <c r="T274" s="240"/>
      <c r="U274" s="240"/>
      <c r="V274" s="240"/>
      <c r="W274" s="240"/>
      <c r="X274" s="240"/>
      <c r="Y274" s="240"/>
      <c r="Z274" s="240"/>
    </row>
    <row r="275" spans="1:26" ht="13.5" customHeight="1">
      <c r="A275" s="240"/>
      <c r="B275" s="240"/>
      <c r="C275" s="240"/>
      <c r="D275" s="240"/>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row>
    <row r="276" spans="1:26" ht="13.5" customHeight="1">
      <c r="A276" s="240"/>
      <c r="B276" s="240"/>
      <c r="C276" s="240"/>
      <c r="D276" s="240"/>
      <c r="E276" s="240"/>
      <c r="F276" s="240"/>
      <c r="G276" s="240"/>
      <c r="H276" s="240"/>
      <c r="I276" s="240"/>
      <c r="J276" s="240"/>
      <c r="K276" s="240"/>
      <c r="L276" s="240"/>
      <c r="M276" s="240"/>
      <c r="N276" s="240"/>
      <c r="O276" s="240"/>
      <c r="P276" s="240"/>
      <c r="Q276" s="240"/>
      <c r="R276" s="240"/>
      <c r="S276" s="240"/>
      <c r="T276" s="240"/>
      <c r="U276" s="240"/>
      <c r="V276" s="240"/>
      <c r="W276" s="240"/>
      <c r="X276" s="240"/>
      <c r="Y276" s="240"/>
      <c r="Z276" s="240"/>
    </row>
    <row r="277" spans="1:26" ht="13.5" customHeight="1">
      <c r="A277" s="240"/>
      <c r="B277" s="240"/>
      <c r="C277" s="240"/>
      <c r="D277" s="240"/>
      <c r="E277" s="240"/>
      <c r="F277" s="240"/>
      <c r="G277" s="240"/>
      <c r="H277" s="240"/>
      <c r="I277" s="240"/>
      <c r="J277" s="240"/>
      <c r="K277" s="240"/>
      <c r="L277" s="240"/>
      <c r="M277" s="240"/>
      <c r="N277" s="240"/>
      <c r="O277" s="240"/>
      <c r="P277" s="240"/>
      <c r="Q277" s="240"/>
      <c r="R277" s="240"/>
      <c r="S277" s="240"/>
      <c r="T277" s="240"/>
      <c r="U277" s="240"/>
      <c r="V277" s="240"/>
      <c r="W277" s="240"/>
      <c r="X277" s="240"/>
      <c r="Y277" s="240"/>
      <c r="Z277" s="240"/>
    </row>
    <row r="278" spans="1:26" ht="13.5" customHeight="1">
      <c r="A278" s="240"/>
      <c r="B278" s="240"/>
      <c r="C278" s="240"/>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row>
    <row r="279" spans="1:26" ht="13.5" customHeight="1">
      <c r="A279" s="240"/>
      <c r="B279" s="240"/>
      <c r="C279" s="240"/>
      <c r="D279" s="240"/>
      <c r="E279" s="240"/>
      <c r="F279" s="240"/>
      <c r="G279" s="240"/>
      <c r="H279" s="240"/>
      <c r="I279" s="240"/>
      <c r="J279" s="240"/>
      <c r="K279" s="240"/>
      <c r="L279" s="240"/>
      <c r="M279" s="240"/>
      <c r="N279" s="240"/>
      <c r="O279" s="240"/>
      <c r="P279" s="240"/>
      <c r="Q279" s="240"/>
      <c r="R279" s="240"/>
      <c r="S279" s="240"/>
      <c r="T279" s="240"/>
      <c r="U279" s="240"/>
      <c r="V279" s="240"/>
      <c r="W279" s="240"/>
      <c r="X279" s="240"/>
      <c r="Y279" s="240"/>
      <c r="Z279" s="240"/>
    </row>
    <row r="280" spans="1:26" ht="13.5" customHeight="1">
      <c r="A280" s="240"/>
      <c r="B280" s="240"/>
      <c r="C280" s="240"/>
      <c r="D280" s="240"/>
      <c r="E280" s="240"/>
      <c r="F280" s="240"/>
      <c r="G280" s="240"/>
      <c r="H280" s="240"/>
      <c r="I280" s="240"/>
      <c r="J280" s="240"/>
      <c r="K280" s="240"/>
      <c r="L280" s="240"/>
      <c r="M280" s="240"/>
      <c r="N280" s="240"/>
      <c r="O280" s="240"/>
      <c r="P280" s="240"/>
      <c r="Q280" s="240"/>
      <c r="R280" s="240"/>
      <c r="S280" s="240"/>
      <c r="T280" s="240"/>
      <c r="U280" s="240"/>
      <c r="V280" s="240"/>
      <c r="W280" s="240"/>
      <c r="X280" s="240"/>
      <c r="Y280" s="240"/>
      <c r="Z280" s="240"/>
    </row>
    <row r="281" spans="1:26" ht="13.5" customHeight="1">
      <c r="A281" s="240"/>
      <c r="B281" s="240"/>
      <c r="C281" s="240"/>
      <c r="D281" s="240"/>
      <c r="E281" s="240"/>
      <c r="F281" s="240"/>
      <c r="G281" s="240"/>
      <c r="H281" s="240"/>
      <c r="I281" s="240"/>
      <c r="J281" s="240"/>
      <c r="K281" s="240"/>
      <c r="L281" s="240"/>
      <c r="M281" s="240"/>
      <c r="N281" s="240"/>
      <c r="O281" s="240"/>
      <c r="P281" s="240"/>
      <c r="Q281" s="240"/>
      <c r="R281" s="240"/>
      <c r="S281" s="240"/>
      <c r="T281" s="240"/>
      <c r="U281" s="240"/>
      <c r="V281" s="240"/>
      <c r="W281" s="240"/>
      <c r="X281" s="240"/>
      <c r="Y281" s="240"/>
      <c r="Z281" s="240"/>
    </row>
    <row r="282" spans="1:26" ht="13.5" customHeight="1">
      <c r="A282" s="240"/>
      <c r="B282" s="240"/>
      <c r="C282" s="240"/>
      <c r="D282" s="240"/>
      <c r="E282" s="240"/>
      <c r="F282" s="240"/>
      <c r="G282" s="240"/>
      <c r="H282" s="240"/>
      <c r="I282" s="240"/>
      <c r="J282" s="240"/>
      <c r="K282" s="240"/>
      <c r="L282" s="240"/>
      <c r="M282" s="240"/>
      <c r="N282" s="240"/>
      <c r="O282" s="240"/>
      <c r="P282" s="240"/>
      <c r="Q282" s="240"/>
      <c r="R282" s="240"/>
      <c r="S282" s="240"/>
      <c r="T282" s="240"/>
      <c r="U282" s="240"/>
      <c r="V282" s="240"/>
      <c r="W282" s="240"/>
      <c r="X282" s="240"/>
      <c r="Y282" s="240"/>
      <c r="Z282" s="240"/>
    </row>
    <row r="283" spans="1:26" ht="13.5" customHeight="1">
      <c r="A283" s="240"/>
      <c r="B283" s="240"/>
      <c r="C283" s="240"/>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row>
    <row r="284" spans="1:26" ht="13.5" customHeight="1">
      <c r="A284" s="240"/>
      <c r="B284" s="240"/>
      <c r="C284" s="240"/>
      <c r="D284" s="240"/>
      <c r="E284" s="240"/>
      <c r="F284" s="240"/>
      <c r="G284" s="240"/>
      <c r="H284" s="240"/>
      <c r="I284" s="240"/>
      <c r="J284" s="240"/>
      <c r="K284" s="240"/>
      <c r="L284" s="240"/>
      <c r="M284" s="240"/>
      <c r="N284" s="240"/>
      <c r="O284" s="240"/>
      <c r="P284" s="240"/>
      <c r="Q284" s="240"/>
      <c r="R284" s="240"/>
      <c r="S284" s="240"/>
      <c r="T284" s="240"/>
      <c r="U284" s="240"/>
      <c r="V284" s="240"/>
      <c r="W284" s="240"/>
      <c r="X284" s="240"/>
      <c r="Y284" s="240"/>
      <c r="Z284" s="240"/>
    </row>
    <row r="285" spans="1:26" ht="13.5" customHeight="1">
      <c r="A285" s="240"/>
      <c r="B285" s="240"/>
      <c r="C285" s="240"/>
      <c r="D285" s="240"/>
      <c r="E285" s="240"/>
      <c r="F285" s="240"/>
      <c r="G285" s="240"/>
      <c r="H285" s="240"/>
      <c r="I285" s="240"/>
      <c r="J285" s="240"/>
      <c r="K285" s="240"/>
      <c r="L285" s="240"/>
      <c r="M285" s="240"/>
      <c r="N285" s="240"/>
      <c r="O285" s="240"/>
      <c r="P285" s="240"/>
      <c r="Q285" s="240"/>
      <c r="R285" s="240"/>
      <c r="S285" s="240"/>
      <c r="T285" s="240"/>
      <c r="U285" s="240"/>
      <c r="V285" s="240"/>
      <c r="W285" s="240"/>
      <c r="X285" s="240"/>
      <c r="Y285" s="240"/>
      <c r="Z285" s="240"/>
    </row>
    <row r="286" spans="1:26" ht="13.5" customHeight="1">
      <c r="A286" s="240"/>
      <c r="B286" s="240"/>
      <c r="C286" s="240"/>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row>
    <row r="287" spans="1:26" ht="13.5" customHeight="1">
      <c r="A287" s="240"/>
      <c r="B287" s="240"/>
      <c r="C287" s="240"/>
      <c r="D287" s="240"/>
      <c r="E287" s="240"/>
      <c r="F287" s="240"/>
      <c r="G287" s="240"/>
      <c r="H287" s="240"/>
      <c r="I287" s="240"/>
      <c r="J287" s="240"/>
      <c r="K287" s="240"/>
      <c r="L287" s="240"/>
      <c r="M287" s="240"/>
      <c r="N287" s="240"/>
      <c r="O287" s="240"/>
      <c r="P287" s="240"/>
      <c r="Q287" s="240"/>
      <c r="R287" s="240"/>
      <c r="S287" s="240"/>
      <c r="T287" s="240"/>
      <c r="U287" s="240"/>
      <c r="V287" s="240"/>
      <c r="W287" s="240"/>
      <c r="X287" s="240"/>
      <c r="Y287" s="240"/>
      <c r="Z287" s="240"/>
    </row>
    <row r="288" spans="1:26" ht="13.5" customHeight="1">
      <c r="A288" s="240"/>
      <c r="B288" s="240"/>
      <c r="C288" s="240"/>
      <c r="D288" s="240"/>
      <c r="E288" s="240"/>
      <c r="F288" s="240"/>
      <c r="G288" s="240"/>
      <c r="H288" s="240"/>
      <c r="I288" s="240"/>
      <c r="J288" s="240"/>
      <c r="K288" s="240"/>
      <c r="L288" s="240"/>
      <c r="M288" s="240"/>
      <c r="N288" s="240"/>
      <c r="O288" s="240"/>
      <c r="P288" s="240"/>
      <c r="Q288" s="240"/>
      <c r="R288" s="240"/>
      <c r="S288" s="240"/>
      <c r="T288" s="240"/>
      <c r="U288" s="240"/>
      <c r="V288" s="240"/>
      <c r="W288" s="240"/>
      <c r="X288" s="240"/>
      <c r="Y288" s="240"/>
      <c r="Z288" s="240"/>
    </row>
    <row r="289" spans="1:26" ht="13.5" customHeight="1">
      <c r="A289" s="240"/>
      <c r="B289" s="240"/>
      <c r="C289" s="240"/>
      <c r="D289" s="240"/>
      <c r="E289" s="240"/>
      <c r="F289" s="240"/>
      <c r="G289" s="240"/>
      <c r="H289" s="240"/>
      <c r="I289" s="240"/>
      <c r="J289" s="240"/>
      <c r="K289" s="240"/>
      <c r="L289" s="240"/>
      <c r="M289" s="240"/>
      <c r="N289" s="240"/>
      <c r="O289" s="240"/>
      <c r="P289" s="240"/>
      <c r="Q289" s="240"/>
      <c r="R289" s="240"/>
      <c r="S289" s="240"/>
      <c r="T289" s="240"/>
      <c r="U289" s="240"/>
      <c r="V289" s="240"/>
      <c r="W289" s="240"/>
      <c r="X289" s="240"/>
      <c r="Y289" s="240"/>
      <c r="Z289" s="240"/>
    </row>
    <row r="290" spans="1:26" ht="13.5" customHeight="1">
      <c r="A290" s="240"/>
      <c r="B290" s="240"/>
      <c r="C290" s="240"/>
      <c r="D290" s="240"/>
      <c r="E290" s="240"/>
      <c r="F290" s="240"/>
      <c r="G290" s="240"/>
      <c r="H290" s="240"/>
      <c r="I290" s="240"/>
      <c r="J290" s="240"/>
      <c r="K290" s="240"/>
      <c r="L290" s="240"/>
      <c r="M290" s="240"/>
      <c r="N290" s="240"/>
      <c r="O290" s="240"/>
      <c r="P290" s="240"/>
      <c r="Q290" s="240"/>
      <c r="R290" s="240"/>
      <c r="S290" s="240"/>
      <c r="T290" s="240"/>
      <c r="U290" s="240"/>
      <c r="V290" s="240"/>
      <c r="W290" s="240"/>
      <c r="X290" s="240"/>
      <c r="Y290" s="240"/>
      <c r="Z290" s="240"/>
    </row>
    <row r="291" spans="1:26" ht="13.5" customHeight="1">
      <c r="A291" s="240"/>
      <c r="B291" s="240"/>
      <c r="C291" s="240"/>
      <c r="D291" s="240"/>
      <c r="E291" s="240"/>
      <c r="F291" s="240"/>
      <c r="G291" s="240"/>
      <c r="H291" s="240"/>
      <c r="I291" s="240"/>
      <c r="J291" s="240"/>
      <c r="K291" s="240"/>
      <c r="L291" s="240"/>
      <c r="M291" s="240"/>
      <c r="N291" s="240"/>
      <c r="O291" s="240"/>
      <c r="P291" s="240"/>
      <c r="Q291" s="240"/>
      <c r="R291" s="240"/>
      <c r="S291" s="240"/>
      <c r="T291" s="240"/>
      <c r="U291" s="240"/>
      <c r="V291" s="240"/>
      <c r="W291" s="240"/>
      <c r="X291" s="240"/>
      <c r="Y291" s="240"/>
      <c r="Z291" s="240"/>
    </row>
    <row r="292" spans="1:26" ht="13.5" customHeight="1">
      <c r="A292" s="240"/>
      <c r="B292" s="240"/>
      <c r="C292" s="240"/>
      <c r="D292" s="240"/>
      <c r="E292" s="240"/>
      <c r="F292" s="240"/>
      <c r="G292" s="240"/>
      <c r="H292" s="240"/>
      <c r="I292" s="240"/>
      <c r="J292" s="240"/>
      <c r="K292" s="240"/>
      <c r="L292" s="240"/>
      <c r="M292" s="240"/>
      <c r="N292" s="240"/>
      <c r="O292" s="240"/>
      <c r="P292" s="240"/>
      <c r="Q292" s="240"/>
      <c r="R292" s="240"/>
      <c r="S292" s="240"/>
      <c r="T292" s="240"/>
      <c r="U292" s="240"/>
      <c r="V292" s="240"/>
      <c r="W292" s="240"/>
      <c r="X292" s="240"/>
      <c r="Y292" s="240"/>
      <c r="Z292" s="240"/>
    </row>
    <row r="293" spans="1:26" ht="13.5" customHeight="1">
      <c r="A293" s="240"/>
      <c r="B293" s="240"/>
      <c r="C293" s="240"/>
      <c r="D293" s="240"/>
      <c r="E293" s="240"/>
      <c r="F293" s="240"/>
      <c r="G293" s="240"/>
      <c r="H293" s="240"/>
      <c r="I293" s="240"/>
      <c r="J293" s="240"/>
      <c r="K293" s="240"/>
      <c r="L293" s="240"/>
      <c r="M293" s="240"/>
      <c r="N293" s="240"/>
      <c r="O293" s="240"/>
      <c r="P293" s="240"/>
      <c r="Q293" s="240"/>
      <c r="R293" s="240"/>
      <c r="S293" s="240"/>
      <c r="T293" s="240"/>
      <c r="U293" s="240"/>
      <c r="V293" s="240"/>
      <c r="W293" s="240"/>
      <c r="X293" s="240"/>
      <c r="Y293" s="240"/>
      <c r="Z293" s="240"/>
    </row>
    <row r="294" spans="1:26" ht="13.5" customHeight="1">
      <c r="A294" s="240"/>
      <c r="B294" s="240"/>
      <c r="C294" s="240"/>
      <c r="D294" s="240"/>
      <c r="E294" s="240"/>
      <c r="F294" s="240"/>
      <c r="G294" s="240"/>
      <c r="H294" s="240"/>
      <c r="I294" s="240"/>
      <c r="J294" s="240"/>
      <c r="K294" s="240"/>
      <c r="L294" s="240"/>
      <c r="M294" s="240"/>
      <c r="N294" s="240"/>
      <c r="O294" s="240"/>
      <c r="P294" s="240"/>
      <c r="Q294" s="240"/>
      <c r="R294" s="240"/>
      <c r="S294" s="240"/>
      <c r="T294" s="240"/>
      <c r="U294" s="240"/>
      <c r="V294" s="240"/>
      <c r="W294" s="240"/>
      <c r="X294" s="240"/>
      <c r="Y294" s="240"/>
      <c r="Z294" s="240"/>
    </row>
    <row r="295" spans="1:26" ht="13.5" customHeight="1">
      <c r="A295" s="240"/>
      <c r="B295" s="240"/>
      <c r="C295" s="240"/>
      <c r="D295" s="240"/>
      <c r="E295" s="240"/>
      <c r="F295" s="240"/>
      <c r="G295" s="240"/>
      <c r="H295" s="240"/>
      <c r="I295" s="240"/>
      <c r="J295" s="240"/>
      <c r="K295" s="240"/>
      <c r="L295" s="240"/>
      <c r="M295" s="240"/>
      <c r="N295" s="240"/>
      <c r="O295" s="240"/>
      <c r="P295" s="240"/>
      <c r="Q295" s="240"/>
      <c r="R295" s="240"/>
      <c r="S295" s="240"/>
      <c r="T295" s="240"/>
      <c r="U295" s="240"/>
      <c r="V295" s="240"/>
      <c r="W295" s="240"/>
      <c r="X295" s="240"/>
      <c r="Y295" s="240"/>
      <c r="Z295" s="240"/>
    </row>
    <row r="296" spans="1:26" ht="13.5" customHeight="1">
      <c r="A296" s="240"/>
      <c r="B296" s="240"/>
      <c r="C296" s="240"/>
      <c r="D296" s="240"/>
      <c r="E296" s="240"/>
      <c r="F296" s="240"/>
      <c r="G296" s="240"/>
      <c r="H296" s="240"/>
      <c r="I296" s="240"/>
      <c r="J296" s="240"/>
      <c r="K296" s="240"/>
      <c r="L296" s="240"/>
      <c r="M296" s="240"/>
      <c r="N296" s="240"/>
      <c r="O296" s="240"/>
      <c r="P296" s="240"/>
      <c r="Q296" s="240"/>
      <c r="R296" s="240"/>
      <c r="S296" s="240"/>
      <c r="T296" s="240"/>
      <c r="U296" s="240"/>
      <c r="V296" s="240"/>
      <c r="W296" s="240"/>
      <c r="X296" s="240"/>
      <c r="Y296" s="240"/>
      <c r="Z296" s="240"/>
    </row>
    <row r="297" spans="1:26" ht="13.5" customHeight="1">
      <c r="A297" s="240"/>
      <c r="B297" s="240"/>
      <c r="C297" s="240"/>
      <c r="D297" s="240"/>
      <c r="E297" s="240"/>
      <c r="F297" s="240"/>
      <c r="G297" s="240"/>
      <c r="H297" s="240"/>
      <c r="I297" s="240"/>
      <c r="J297" s="240"/>
      <c r="K297" s="240"/>
      <c r="L297" s="240"/>
      <c r="M297" s="240"/>
      <c r="N297" s="240"/>
      <c r="O297" s="240"/>
      <c r="P297" s="240"/>
      <c r="Q297" s="240"/>
      <c r="R297" s="240"/>
      <c r="S297" s="240"/>
      <c r="T297" s="240"/>
      <c r="U297" s="240"/>
      <c r="V297" s="240"/>
      <c r="W297" s="240"/>
      <c r="X297" s="240"/>
      <c r="Y297" s="240"/>
      <c r="Z297" s="240"/>
    </row>
    <row r="298" spans="1:26" ht="13.5" customHeight="1">
      <c r="A298" s="240"/>
      <c r="B298" s="240"/>
      <c r="C298" s="240"/>
      <c r="D298" s="240"/>
      <c r="E298" s="240"/>
      <c r="F298" s="240"/>
      <c r="G298" s="240"/>
      <c r="H298" s="240"/>
      <c r="I298" s="240"/>
      <c r="J298" s="240"/>
      <c r="K298" s="240"/>
      <c r="L298" s="240"/>
      <c r="M298" s="240"/>
      <c r="N298" s="240"/>
      <c r="O298" s="240"/>
      <c r="P298" s="240"/>
      <c r="Q298" s="240"/>
      <c r="R298" s="240"/>
      <c r="S298" s="240"/>
      <c r="T298" s="240"/>
      <c r="U298" s="240"/>
      <c r="V298" s="240"/>
      <c r="W298" s="240"/>
      <c r="X298" s="240"/>
      <c r="Y298" s="240"/>
      <c r="Z298" s="240"/>
    </row>
    <row r="299" spans="1:26" ht="13.5" customHeight="1">
      <c r="A299" s="240"/>
      <c r="B299" s="240"/>
      <c r="C299" s="240"/>
      <c r="D299" s="240"/>
      <c r="E299" s="240"/>
      <c r="F299" s="240"/>
      <c r="G299" s="240"/>
      <c r="H299" s="240"/>
      <c r="I299" s="240"/>
      <c r="J299" s="240"/>
      <c r="K299" s="240"/>
      <c r="L299" s="240"/>
      <c r="M299" s="240"/>
      <c r="N299" s="240"/>
      <c r="O299" s="240"/>
      <c r="P299" s="240"/>
      <c r="Q299" s="240"/>
      <c r="R299" s="240"/>
      <c r="S299" s="240"/>
      <c r="T299" s="240"/>
      <c r="U299" s="240"/>
      <c r="V299" s="240"/>
      <c r="W299" s="240"/>
      <c r="X299" s="240"/>
      <c r="Y299" s="240"/>
      <c r="Z299" s="240"/>
    </row>
    <row r="300" spans="1:26" ht="13.5" customHeight="1">
      <c r="A300" s="240"/>
      <c r="B300" s="240"/>
      <c r="C300" s="240"/>
      <c r="D300" s="240"/>
      <c r="E300" s="240"/>
      <c r="F300" s="240"/>
      <c r="G300" s="240"/>
      <c r="H300" s="240"/>
      <c r="I300" s="240"/>
      <c r="J300" s="240"/>
      <c r="K300" s="240"/>
      <c r="L300" s="240"/>
      <c r="M300" s="240"/>
      <c r="N300" s="240"/>
      <c r="O300" s="240"/>
      <c r="P300" s="240"/>
      <c r="Q300" s="240"/>
      <c r="R300" s="240"/>
      <c r="S300" s="240"/>
      <c r="T300" s="240"/>
      <c r="U300" s="240"/>
      <c r="V300" s="240"/>
      <c r="W300" s="240"/>
      <c r="X300" s="240"/>
      <c r="Y300" s="240"/>
      <c r="Z300" s="240"/>
    </row>
    <row r="301" spans="1:26" ht="13.5" customHeight="1">
      <c r="A301" s="240"/>
      <c r="B301" s="240"/>
      <c r="C301" s="240"/>
      <c r="D301" s="240"/>
      <c r="E301" s="240"/>
      <c r="F301" s="240"/>
      <c r="G301" s="240"/>
      <c r="H301" s="240"/>
      <c r="I301" s="240"/>
      <c r="J301" s="240"/>
      <c r="K301" s="240"/>
      <c r="L301" s="240"/>
      <c r="M301" s="240"/>
      <c r="N301" s="240"/>
      <c r="O301" s="240"/>
      <c r="P301" s="240"/>
      <c r="Q301" s="240"/>
      <c r="R301" s="240"/>
      <c r="S301" s="240"/>
      <c r="T301" s="240"/>
      <c r="U301" s="240"/>
      <c r="V301" s="240"/>
      <c r="W301" s="240"/>
      <c r="X301" s="240"/>
      <c r="Y301" s="240"/>
      <c r="Z301" s="240"/>
    </row>
    <row r="302" spans="1:26" ht="13.5" customHeight="1">
      <c r="A302" s="240"/>
      <c r="B302" s="240"/>
      <c r="C302" s="240"/>
      <c r="D302" s="240"/>
      <c r="E302" s="240"/>
      <c r="F302" s="240"/>
      <c r="G302" s="240"/>
      <c r="H302" s="240"/>
      <c r="I302" s="240"/>
      <c r="J302" s="240"/>
      <c r="K302" s="240"/>
      <c r="L302" s="240"/>
      <c r="M302" s="240"/>
      <c r="N302" s="240"/>
      <c r="O302" s="240"/>
      <c r="P302" s="240"/>
      <c r="Q302" s="240"/>
      <c r="R302" s="240"/>
      <c r="S302" s="240"/>
      <c r="T302" s="240"/>
      <c r="U302" s="240"/>
      <c r="V302" s="240"/>
      <c r="W302" s="240"/>
      <c r="X302" s="240"/>
      <c r="Y302" s="240"/>
      <c r="Z302" s="240"/>
    </row>
    <row r="303" spans="1:26" ht="13.5" customHeight="1">
      <c r="A303" s="240"/>
      <c r="B303" s="240"/>
      <c r="C303" s="240"/>
      <c r="D303" s="240"/>
      <c r="E303" s="240"/>
      <c r="F303" s="240"/>
      <c r="G303" s="240"/>
      <c r="H303" s="240"/>
      <c r="I303" s="240"/>
      <c r="J303" s="240"/>
      <c r="K303" s="240"/>
      <c r="L303" s="240"/>
      <c r="M303" s="240"/>
      <c r="N303" s="240"/>
      <c r="O303" s="240"/>
      <c r="P303" s="240"/>
      <c r="Q303" s="240"/>
      <c r="R303" s="240"/>
      <c r="S303" s="240"/>
      <c r="T303" s="240"/>
      <c r="U303" s="240"/>
      <c r="V303" s="240"/>
      <c r="W303" s="240"/>
      <c r="X303" s="240"/>
      <c r="Y303" s="240"/>
      <c r="Z303" s="240"/>
    </row>
    <row r="304" spans="1:26" ht="13.5" customHeight="1">
      <c r="A304" s="240"/>
      <c r="B304" s="240"/>
      <c r="C304" s="240"/>
      <c r="D304" s="240"/>
      <c r="E304" s="240"/>
      <c r="F304" s="240"/>
      <c r="G304" s="240"/>
      <c r="H304" s="240"/>
      <c r="I304" s="240"/>
      <c r="J304" s="240"/>
      <c r="K304" s="240"/>
      <c r="L304" s="240"/>
      <c r="M304" s="240"/>
      <c r="N304" s="240"/>
      <c r="O304" s="240"/>
      <c r="P304" s="240"/>
      <c r="Q304" s="240"/>
      <c r="R304" s="240"/>
      <c r="S304" s="240"/>
      <c r="T304" s="240"/>
      <c r="U304" s="240"/>
      <c r="V304" s="240"/>
      <c r="W304" s="240"/>
      <c r="X304" s="240"/>
      <c r="Y304" s="240"/>
      <c r="Z304" s="240"/>
    </row>
    <row r="305" spans="1:26" ht="13.5" customHeight="1">
      <c r="A305" s="240"/>
      <c r="B305" s="240"/>
      <c r="C305" s="240"/>
      <c r="D305" s="240"/>
      <c r="E305" s="240"/>
      <c r="F305" s="240"/>
      <c r="G305" s="240"/>
      <c r="H305" s="240"/>
      <c r="I305" s="240"/>
      <c r="J305" s="240"/>
      <c r="K305" s="240"/>
      <c r="L305" s="240"/>
      <c r="M305" s="240"/>
      <c r="N305" s="240"/>
      <c r="O305" s="240"/>
      <c r="P305" s="240"/>
      <c r="Q305" s="240"/>
      <c r="R305" s="240"/>
      <c r="S305" s="240"/>
      <c r="T305" s="240"/>
      <c r="U305" s="240"/>
      <c r="V305" s="240"/>
      <c r="W305" s="240"/>
      <c r="X305" s="240"/>
      <c r="Y305" s="240"/>
      <c r="Z305" s="240"/>
    </row>
    <row r="306" spans="1:26" ht="13.5" customHeight="1">
      <c r="A306" s="240"/>
      <c r="B306" s="240"/>
      <c r="C306" s="240"/>
      <c r="D306" s="240"/>
      <c r="E306" s="240"/>
      <c r="F306" s="240"/>
      <c r="G306" s="240"/>
      <c r="H306" s="240"/>
      <c r="I306" s="240"/>
      <c r="J306" s="240"/>
      <c r="K306" s="240"/>
      <c r="L306" s="240"/>
      <c r="M306" s="240"/>
      <c r="N306" s="240"/>
      <c r="O306" s="240"/>
      <c r="P306" s="240"/>
      <c r="Q306" s="240"/>
      <c r="R306" s="240"/>
      <c r="S306" s="240"/>
      <c r="T306" s="240"/>
      <c r="U306" s="240"/>
      <c r="V306" s="240"/>
      <c r="W306" s="240"/>
      <c r="X306" s="240"/>
      <c r="Y306" s="240"/>
      <c r="Z306" s="240"/>
    </row>
    <row r="307" spans="1:26" ht="13.5" customHeight="1">
      <c r="A307" s="240"/>
      <c r="B307" s="240"/>
      <c r="C307" s="240"/>
      <c r="D307" s="240"/>
      <c r="E307" s="240"/>
      <c r="F307" s="240"/>
      <c r="G307" s="240"/>
      <c r="H307" s="240"/>
      <c r="I307" s="240"/>
      <c r="J307" s="240"/>
      <c r="K307" s="240"/>
      <c r="L307" s="240"/>
      <c r="M307" s="240"/>
      <c r="N307" s="240"/>
      <c r="O307" s="240"/>
      <c r="P307" s="240"/>
      <c r="Q307" s="240"/>
      <c r="R307" s="240"/>
      <c r="S307" s="240"/>
      <c r="T307" s="240"/>
      <c r="U307" s="240"/>
      <c r="V307" s="240"/>
      <c r="W307" s="240"/>
      <c r="X307" s="240"/>
      <c r="Y307" s="240"/>
      <c r="Z307" s="240"/>
    </row>
    <row r="308" spans="1:26" ht="13.5" customHeight="1">
      <c r="A308" s="240"/>
      <c r="B308" s="240"/>
      <c r="C308" s="240"/>
      <c r="D308" s="240"/>
      <c r="E308" s="240"/>
      <c r="F308" s="240"/>
      <c r="G308" s="240"/>
      <c r="H308" s="240"/>
      <c r="I308" s="240"/>
      <c r="J308" s="240"/>
      <c r="K308" s="240"/>
      <c r="L308" s="240"/>
      <c r="M308" s="240"/>
      <c r="N308" s="240"/>
      <c r="O308" s="240"/>
      <c r="P308" s="240"/>
      <c r="Q308" s="240"/>
      <c r="R308" s="240"/>
      <c r="S308" s="240"/>
      <c r="T308" s="240"/>
      <c r="U308" s="240"/>
      <c r="V308" s="240"/>
      <c r="W308" s="240"/>
      <c r="X308" s="240"/>
      <c r="Y308" s="240"/>
      <c r="Z308" s="240"/>
    </row>
    <row r="309" spans="1:26" ht="13.5" customHeight="1">
      <c r="A309" s="240"/>
      <c r="B309" s="240"/>
      <c r="C309" s="240"/>
      <c r="D309" s="240"/>
      <c r="E309" s="240"/>
      <c r="F309" s="240"/>
      <c r="G309" s="240"/>
      <c r="H309" s="240"/>
      <c r="I309" s="240"/>
      <c r="J309" s="240"/>
      <c r="K309" s="240"/>
      <c r="L309" s="240"/>
      <c r="M309" s="240"/>
      <c r="N309" s="240"/>
      <c r="O309" s="240"/>
      <c r="P309" s="240"/>
      <c r="Q309" s="240"/>
      <c r="R309" s="240"/>
      <c r="S309" s="240"/>
      <c r="T309" s="240"/>
      <c r="U309" s="240"/>
      <c r="V309" s="240"/>
      <c r="W309" s="240"/>
      <c r="X309" s="240"/>
      <c r="Y309" s="240"/>
      <c r="Z309" s="240"/>
    </row>
    <row r="310" spans="1:26" ht="13.5" customHeight="1">
      <c r="A310" s="240"/>
      <c r="B310" s="240"/>
      <c r="C310" s="240"/>
      <c r="D310" s="240"/>
      <c r="E310" s="240"/>
      <c r="F310" s="240"/>
      <c r="G310" s="240"/>
      <c r="H310" s="240"/>
      <c r="I310" s="240"/>
      <c r="J310" s="240"/>
      <c r="K310" s="240"/>
      <c r="L310" s="240"/>
      <c r="M310" s="240"/>
      <c r="N310" s="240"/>
      <c r="O310" s="240"/>
      <c r="P310" s="240"/>
      <c r="Q310" s="240"/>
      <c r="R310" s="240"/>
      <c r="S310" s="240"/>
      <c r="T310" s="240"/>
      <c r="U310" s="240"/>
      <c r="V310" s="240"/>
      <c r="W310" s="240"/>
      <c r="X310" s="240"/>
      <c r="Y310" s="240"/>
      <c r="Z310" s="240"/>
    </row>
    <row r="311" spans="1:26" ht="13.5" customHeight="1">
      <c r="A311" s="240"/>
      <c r="B311" s="240"/>
      <c r="C311" s="240"/>
      <c r="D311" s="240"/>
      <c r="E311" s="240"/>
      <c r="F311" s="240"/>
      <c r="G311" s="240"/>
      <c r="H311" s="240"/>
      <c r="I311" s="240"/>
      <c r="J311" s="240"/>
      <c r="K311" s="240"/>
      <c r="L311" s="240"/>
      <c r="M311" s="240"/>
      <c r="N311" s="240"/>
      <c r="O311" s="240"/>
      <c r="P311" s="240"/>
      <c r="Q311" s="240"/>
      <c r="R311" s="240"/>
      <c r="S311" s="240"/>
      <c r="T311" s="240"/>
      <c r="U311" s="240"/>
      <c r="V311" s="240"/>
      <c r="W311" s="240"/>
      <c r="X311" s="240"/>
      <c r="Y311" s="240"/>
      <c r="Z311" s="240"/>
    </row>
    <row r="312" spans="1:26" ht="13.5" customHeight="1">
      <c r="A312" s="240"/>
      <c r="B312" s="240"/>
      <c r="C312" s="240"/>
      <c r="D312" s="240"/>
      <c r="E312" s="240"/>
      <c r="F312" s="240"/>
      <c r="G312" s="240"/>
      <c r="H312" s="240"/>
      <c r="I312" s="240"/>
      <c r="J312" s="240"/>
      <c r="K312" s="240"/>
      <c r="L312" s="240"/>
      <c r="M312" s="240"/>
      <c r="N312" s="240"/>
      <c r="O312" s="240"/>
      <c r="P312" s="240"/>
      <c r="Q312" s="240"/>
      <c r="R312" s="240"/>
      <c r="S312" s="240"/>
      <c r="T312" s="240"/>
      <c r="U312" s="240"/>
      <c r="V312" s="240"/>
      <c r="W312" s="240"/>
      <c r="X312" s="240"/>
      <c r="Y312" s="240"/>
      <c r="Z312" s="240"/>
    </row>
    <row r="313" spans="1:26" ht="13.5" customHeight="1">
      <c r="A313" s="240"/>
      <c r="B313" s="240"/>
      <c r="C313" s="240"/>
      <c r="D313" s="240"/>
      <c r="E313" s="240"/>
      <c r="F313" s="240"/>
      <c r="G313" s="240"/>
      <c r="H313" s="240"/>
      <c r="I313" s="240"/>
      <c r="J313" s="240"/>
      <c r="K313" s="240"/>
      <c r="L313" s="240"/>
      <c r="M313" s="240"/>
      <c r="N313" s="240"/>
      <c r="O313" s="240"/>
      <c r="P313" s="240"/>
      <c r="Q313" s="240"/>
      <c r="R313" s="240"/>
      <c r="S313" s="240"/>
      <c r="T313" s="240"/>
      <c r="U313" s="240"/>
      <c r="V313" s="240"/>
      <c r="W313" s="240"/>
      <c r="X313" s="240"/>
      <c r="Y313" s="240"/>
      <c r="Z313" s="240"/>
    </row>
    <row r="314" spans="1:26" ht="13.5" customHeight="1">
      <c r="A314" s="240"/>
      <c r="B314" s="240"/>
      <c r="C314" s="240"/>
      <c r="D314" s="240"/>
      <c r="E314" s="240"/>
      <c r="F314" s="240"/>
      <c r="G314" s="240"/>
      <c r="H314" s="240"/>
      <c r="I314" s="240"/>
      <c r="J314" s="240"/>
      <c r="K314" s="240"/>
      <c r="L314" s="240"/>
      <c r="M314" s="240"/>
      <c r="N314" s="240"/>
      <c r="O314" s="240"/>
      <c r="P314" s="240"/>
      <c r="Q314" s="240"/>
      <c r="R314" s="240"/>
      <c r="S314" s="240"/>
      <c r="T314" s="240"/>
      <c r="U314" s="240"/>
      <c r="V314" s="240"/>
      <c r="W314" s="240"/>
      <c r="X314" s="240"/>
      <c r="Y314" s="240"/>
      <c r="Z314" s="240"/>
    </row>
    <row r="315" spans="1:26" ht="13.5" customHeight="1">
      <c r="A315" s="240"/>
      <c r="B315" s="240"/>
      <c r="C315" s="240"/>
      <c r="D315" s="240"/>
      <c r="E315" s="240"/>
      <c r="F315" s="240"/>
      <c r="G315" s="240"/>
      <c r="H315" s="240"/>
      <c r="I315" s="240"/>
      <c r="J315" s="240"/>
      <c r="K315" s="240"/>
      <c r="L315" s="240"/>
      <c r="M315" s="240"/>
      <c r="N315" s="240"/>
      <c r="O315" s="240"/>
      <c r="P315" s="240"/>
      <c r="Q315" s="240"/>
      <c r="R315" s="240"/>
      <c r="S315" s="240"/>
      <c r="T315" s="240"/>
      <c r="U315" s="240"/>
      <c r="V315" s="240"/>
      <c r="W315" s="240"/>
      <c r="X315" s="240"/>
      <c r="Y315" s="240"/>
      <c r="Z315" s="240"/>
    </row>
    <row r="316" spans="1:26" ht="13.5" customHeight="1">
      <c r="A316" s="240"/>
      <c r="B316" s="240"/>
      <c r="C316" s="240"/>
      <c r="D316" s="240"/>
      <c r="E316" s="240"/>
      <c r="F316" s="240"/>
      <c r="G316" s="240"/>
      <c r="H316" s="240"/>
      <c r="I316" s="240"/>
      <c r="J316" s="240"/>
      <c r="K316" s="240"/>
      <c r="L316" s="240"/>
      <c r="M316" s="240"/>
      <c r="N316" s="240"/>
      <c r="O316" s="240"/>
      <c r="P316" s="240"/>
      <c r="Q316" s="240"/>
      <c r="R316" s="240"/>
      <c r="S316" s="240"/>
      <c r="T316" s="240"/>
      <c r="U316" s="240"/>
      <c r="V316" s="240"/>
      <c r="W316" s="240"/>
      <c r="X316" s="240"/>
      <c r="Y316" s="240"/>
      <c r="Z316" s="240"/>
    </row>
    <row r="317" spans="1:26" ht="13.5" customHeight="1">
      <c r="A317" s="240"/>
      <c r="B317" s="240"/>
      <c r="C317" s="240"/>
      <c r="D317" s="240"/>
      <c r="E317" s="240"/>
      <c r="F317" s="240"/>
      <c r="G317" s="240"/>
      <c r="H317" s="240"/>
      <c r="I317" s="240"/>
      <c r="J317" s="240"/>
      <c r="K317" s="240"/>
      <c r="L317" s="240"/>
      <c r="M317" s="240"/>
      <c r="N317" s="240"/>
      <c r="O317" s="240"/>
      <c r="P317" s="240"/>
      <c r="Q317" s="240"/>
      <c r="R317" s="240"/>
      <c r="S317" s="240"/>
      <c r="T317" s="240"/>
      <c r="U317" s="240"/>
      <c r="V317" s="240"/>
      <c r="W317" s="240"/>
      <c r="X317" s="240"/>
      <c r="Y317" s="240"/>
      <c r="Z317" s="240"/>
    </row>
    <row r="318" spans="1:26" ht="13.5" customHeight="1">
      <c r="A318" s="240"/>
      <c r="B318" s="240"/>
      <c r="C318" s="240"/>
      <c r="D318" s="240"/>
      <c r="E318" s="240"/>
      <c r="F318" s="240"/>
      <c r="G318" s="240"/>
      <c r="H318" s="240"/>
      <c r="I318" s="240"/>
      <c r="J318" s="240"/>
      <c r="K318" s="240"/>
      <c r="L318" s="240"/>
      <c r="M318" s="240"/>
      <c r="N318" s="240"/>
      <c r="O318" s="240"/>
      <c r="P318" s="240"/>
      <c r="Q318" s="240"/>
      <c r="R318" s="240"/>
      <c r="S318" s="240"/>
      <c r="T318" s="240"/>
      <c r="U318" s="240"/>
      <c r="V318" s="240"/>
      <c r="W318" s="240"/>
      <c r="X318" s="240"/>
      <c r="Y318" s="240"/>
      <c r="Z318" s="240"/>
    </row>
    <row r="319" spans="1:26" ht="13.5" customHeight="1">
      <c r="A319" s="240"/>
      <c r="B319" s="240"/>
      <c r="C319" s="240"/>
      <c r="D319" s="240"/>
      <c r="E319" s="240"/>
      <c r="F319" s="240"/>
      <c r="G319" s="240"/>
      <c r="H319" s="240"/>
      <c r="I319" s="240"/>
      <c r="J319" s="240"/>
      <c r="K319" s="240"/>
      <c r="L319" s="240"/>
      <c r="M319" s="240"/>
      <c r="N319" s="240"/>
      <c r="O319" s="240"/>
      <c r="P319" s="240"/>
      <c r="Q319" s="240"/>
      <c r="R319" s="240"/>
      <c r="S319" s="240"/>
      <c r="T319" s="240"/>
      <c r="U319" s="240"/>
      <c r="V319" s="240"/>
      <c r="W319" s="240"/>
      <c r="X319" s="240"/>
      <c r="Y319" s="240"/>
      <c r="Z319" s="240"/>
    </row>
    <row r="320" spans="1:26" ht="13.5" customHeight="1">
      <c r="A320" s="240"/>
      <c r="B320" s="240"/>
      <c r="C320" s="240"/>
      <c r="D320" s="240"/>
      <c r="E320" s="240"/>
      <c r="F320" s="240"/>
      <c r="G320" s="240"/>
      <c r="H320" s="240"/>
      <c r="I320" s="240"/>
      <c r="J320" s="240"/>
      <c r="K320" s="240"/>
      <c r="L320" s="240"/>
      <c r="M320" s="240"/>
      <c r="N320" s="240"/>
      <c r="O320" s="240"/>
      <c r="P320" s="240"/>
      <c r="Q320" s="240"/>
      <c r="R320" s="240"/>
      <c r="S320" s="240"/>
      <c r="T320" s="240"/>
      <c r="U320" s="240"/>
      <c r="V320" s="240"/>
      <c r="W320" s="240"/>
      <c r="X320" s="240"/>
      <c r="Y320" s="240"/>
      <c r="Z320" s="240"/>
    </row>
    <row r="321" spans="1:26" ht="13.5" customHeight="1">
      <c r="A321" s="240"/>
      <c r="B321" s="240"/>
      <c r="C321" s="240"/>
      <c r="D321" s="240"/>
      <c r="E321" s="240"/>
      <c r="F321" s="240"/>
      <c r="G321" s="240"/>
      <c r="H321" s="240"/>
      <c r="I321" s="240"/>
      <c r="J321" s="240"/>
      <c r="K321" s="240"/>
      <c r="L321" s="240"/>
      <c r="M321" s="240"/>
      <c r="N321" s="240"/>
      <c r="O321" s="240"/>
      <c r="P321" s="240"/>
      <c r="Q321" s="240"/>
      <c r="R321" s="240"/>
      <c r="S321" s="240"/>
      <c r="T321" s="240"/>
      <c r="U321" s="240"/>
      <c r="V321" s="240"/>
      <c r="W321" s="240"/>
      <c r="X321" s="240"/>
      <c r="Y321" s="240"/>
      <c r="Z321" s="240"/>
    </row>
    <row r="322" spans="1:26" ht="13.5" customHeight="1">
      <c r="A322" s="240"/>
      <c r="B322" s="240"/>
      <c r="C322" s="240"/>
      <c r="D322" s="240"/>
      <c r="E322" s="240"/>
      <c r="F322" s="240"/>
      <c r="G322" s="240"/>
      <c r="H322" s="240"/>
      <c r="I322" s="240"/>
      <c r="J322" s="240"/>
      <c r="K322" s="240"/>
      <c r="L322" s="240"/>
      <c r="M322" s="240"/>
      <c r="N322" s="240"/>
      <c r="O322" s="240"/>
      <c r="P322" s="240"/>
      <c r="Q322" s="240"/>
      <c r="R322" s="240"/>
      <c r="S322" s="240"/>
      <c r="T322" s="240"/>
      <c r="U322" s="240"/>
      <c r="V322" s="240"/>
      <c r="W322" s="240"/>
      <c r="X322" s="240"/>
      <c r="Y322" s="240"/>
      <c r="Z322" s="240"/>
    </row>
    <row r="323" spans="1:26" ht="13.5" customHeight="1">
      <c r="A323" s="240"/>
      <c r="B323" s="240"/>
      <c r="C323" s="240"/>
      <c r="D323" s="240"/>
      <c r="E323" s="240"/>
      <c r="F323" s="240"/>
      <c r="G323" s="240"/>
      <c r="H323" s="240"/>
      <c r="I323" s="240"/>
      <c r="J323" s="240"/>
      <c r="K323" s="240"/>
      <c r="L323" s="240"/>
      <c r="M323" s="240"/>
      <c r="N323" s="240"/>
      <c r="O323" s="240"/>
      <c r="P323" s="240"/>
      <c r="Q323" s="240"/>
      <c r="R323" s="240"/>
      <c r="S323" s="240"/>
      <c r="T323" s="240"/>
      <c r="U323" s="240"/>
      <c r="V323" s="240"/>
      <c r="W323" s="240"/>
      <c r="X323" s="240"/>
      <c r="Y323" s="240"/>
      <c r="Z323" s="240"/>
    </row>
    <row r="324" spans="1:26" ht="13.5" customHeight="1">
      <c r="A324" s="240"/>
      <c r="B324" s="240"/>
      <c r="C324" s="240"/>
      <c r="D324" s="240"/>
      <c r="E324" s="240"/>
      <c r="F324" s="240"/>
      <c r="G324" s="240"/>
      <c r="H324" s="240"/>
      <c r="I324" s="240"/>
      <c r="J324" s="240"/>
      <c r="K324" s="240"/>
      <c r="L324" s="240"/>
      <c r="M324" s="240"/>
      <c r="N324" s="240"/>
      <c r="O324" s="240"/>
      <c r="P324" s="240"/>
      <c r="Q324" s="240"/>
      <c r="R324" s="240"/>
      <c r="S324" s="240"/>
      <c r="T324" s="240"/>
      <c r="U324" s="240"/>
      <c r="V324" s="240"/>
      <c r="W324" s="240"/>
      <c r="X324" s="240"/>
      <c r="Y324" s="240"/>
      <c r="Z324" s="240"/>
    </row>
    <row r="325" spans="1:26" ht="13.5" customHeight="1">
      <c r="A325" s="240"/>
      <c r="B325" s="240"/>
      <c r="C325" s="240"/>
      <c r="D325" s="240"/>
      <c r="E325" s="240"/>
      <c r="F325" s="240"/>
      <c r="G325" s="240"/>
      <c r="H325" s="240"/>
      <c r="I325" s="240"/>
      <c r="J325" s="240"/>
      <c r="K325" s="240"/>
      <c r="L325" s="240"/>
      <c r="M325" s="240"/>
      <c r="N325" s="240"/>
      <c r="O325" s="240"/>
      <c r="P325" s="240"/>
      <c r="Q325" s="240"/>
      <c r="R325" s="240"/>
      <c r="S325" s="240"/>
      <c r="T325" s="240"/>
      <c r="U325" s="240"/>
      <c r="V325" s="240"/>
      <c r="W325" s="240"/>
      <c r="X325" s="240"/>
      <c r="Y325" s="240"/>
      <c r="Z325" s="240"/>
    </row>
    <row r="326" spans="1:26" ht="13.5" customHeight="1">
      <c r="A326" s="240"/>
      <c r="B326" s="240"/>
      <c r="C326" s="240"/>
      <c r="D326" s="240"/>
      <c r="E326" s="240"/>
      <c r="F326" s="240"/>
      <c r="G326" s="240"/>
      <c r="H326" s="240"/>
      <c r="I326" s="240"/>
      <c r="J326" s="240"/>
      <c r="K326" s="240"/>
      <c r="L326" s="240"/>
      <c r="M326" s="240"/>
      <c r="N326" s="240"/>
      <c r="O326" s="240"/>
      <c r="P326" s="240"/>
      <c r="Q326" s="240"/>
      <c r="R326" s="240"/>
      <c r="S326" s="240"/>
      <c r="T326" s="240"/>
      <c r="U326" s="240"/>
      <c r="V326" s="240"/>
      <c r="W326" s="240"/>
      <c r="X326" s="240"/>
      <c r="Y326" s="240"/>
      <c r="Z326" s="240"/>
    </row>
    <row r="327" spans="1:26" ht="13.5" customHeight="1">
      <c r="A327" s="240"/>
      <c r="B327" s="240"/>
      <c r="C327" s="240"/>
      <c r="D327" s="240"/>
      <c r="E327" s="240"/>
      <c r="F327" s="240"/>
      <c r="G327" s="240"/>
      <c r="H327" s="240"/>
      <c r="I327" s="240"/>
      <c r="J327" s="240"/>
      <c r="K327" s="240"/>
      <c r="L327" s="240"/>
      <c r="M327" s="240"/>
      <c r="N327" s="240"/>
      <c r="O327" s="240"/>
      <c r="P327" s="240"/>
      <c r="Q327" s="240"/>
      <c r="R327" s="240"/>
      <c r="S327" s="240"/>
      <c r="T327" s="240"/>
      <c r="U327" s="240"/>
      <c r="V327" s="240"/>
      <c r="W327" s="240"/>
      <c r="X327" s="240"/>
      <c r="Y327" s="240"/>
      <c r="Z327" s="240"/>
    </row>
    <row r="328" spans="1:26" ht="13.5" customHeight="1">
      <c r="A328" s="240"/>
      <c r="B328" s="240"/>
      <c r="C328" s="240"/>
      <c r="D328" s="240"/>
      <c r="E328" s="240"/>
      <c r="F328" s="240"/>
      <c r="G328" s="240"/>
      <c r="H328" s="240"/>
      <c r="I328" s="240"/>
      <c r="J328" s="240"/>
      <c r="K328" s="240"/>
      <c r="L328" s="240"/>
      <c r="M328" s="240"/>
      <c r="N328" s="240"/>
      <c r="O328" s="240"/>
      <c r="P328" s="240"/>
      <c r="Q328" s="240"/>
      <c r="R328" s="240"/>
      <c r="S328" s="240"/>
      <c r="T328" s="240"/>
      <c r="U328" s="240"/>
      <c r="V328" s="240"/>
      <c r="W328" s="240"/>
      <c r="X328" s="240"/>
      <c r="Y328" s="240"/>
      <c r="Z328" s="240"/>
    </row>
    <row r="329" spans="1:26" ht="13.5" customHeight="1">
      <c r="A329" s="240"/>
      <c r="B329" s="240"/>
      <c r="C329" s="240"/>
      <c r="D329" s="240"/>
      <c r="E329" s="240"/>
      <c r="F329" s="240"/>
      <c r="G329" s="240"/>
      <c r="H329" s="240"/>
      <c r="I329" s="240"/>
      <c r="J329" s="240"/>
      <c r="K329" s="240"/>
      <c r="L329" s="240"/>
      <c r="M329" s="240"/>
      <c r="N329" s="240"/>
      <c r="O329" s="240"/>
      <c r="P329" s="240"/>
      <c r="Q329" s="240"/>
      <c r="R329" s="240"/>
      <c r="S329" s="240"/>
      <c r="T329" s="240"/>
      <c r="U329" s="240"/>
      <c r="V329" s="240"/>
      <c r="W329" s="240"/>
      <c r="X329" s="240"/>
      <c r="Y329" s="240"/>
      <c r="Z329" s="240"/>
    </row>
    <row r="330" spans="1:26" ht="13.5" customHeight="1">
      <c r="A330" s="240"/>
      <c r="B330" s="240"/>
      <c r="C330" s="240"/>
      <c r="D330" s="240"/>
      <c r="E330" s="240"/>
      <c r="F330" s="240"/>
      <c r="G330" s="240"/>
      <c r="H330" s="240"/>
      <c r="I330" s="240"/>
      <c r="J330" s="240"/>
      <c r="K330" s="240"/>
      <c r="L330" s="240"/>
      <c r="M330" s="240"/>
      <c r="N330" s="240"/>
      <c r="O330" s="240"/>
      <c r="P330" s="240"/>
      <c r="Q330" s="240"/>
      <c r="R330" s="240"/>
      <c r="S330" s="240"/>
      <c r="T330" s="240"/>
      <c r="U330" s="240"/>
      <c r="V330" s="240"/>
      <c r="W330" s="240"/>
      <c r="X330" s="240"/>
      <c r="Y330" s="240"/>
      <c r="Z330" s="240"/>
    </row>
    <row r="331" spans="1:26" ht="13.5" customHeight="1">
      <c r="A331" s="240"/>
      <c r="B331" s="240"/>
      <c r="C331" s="240"/>
      <c r="D331" s="240"/>
      <c r="E331" s="240"/>
      <c r="F331" s="240"/>
      <c r="G331" s="240"/>
      <c r="H331" s="240"/>
      <c r="I331" s="240"/>
      <c r="J331" s="240"/>
      <c r="K331" s="240"/>
      <c r="L331" s="240"/>
      <c r="M331" s="240"/>
      <c r="N331" s="240"/>
      <c r="O331" s="240"/>
      <c r="P331" s="240"/>
      <c r="Q331" s="240"/>
      <c r="R331" s="240"/>
      <c r="S331" s="240"/>
      <c r="T331" s="240"/>
      <c r="U331" s="240"/>
      <c r="V331" s="240"/>
      <c r="W331" s="240"/>
      <c r="X331" s="240"/>
      <c r="Y331" s="240"/>
      <c r="Z331" s="240"/>
    </row>
    <row r="332" spans="1:26" ht="13.5" customHeight="1">
      <c r="A332" s="240"/>
      <c r="B332" s="240"/>
      <c r="C332" s="240"/>
      <c r="D332" s="240"/>
      <c r="E332" s="240"/>
      <c r="F332" s="240"/>
      <c r="G332" s="240"/>
      <c r="H332" s="240"/>
      <c r="I332" s="240"/>
      <c r="J332" s="240"/>
      <c r="K332" s="240"/>
      <c r="L332" s="240"/>
      <c r="M332" s="240"/>
      <c r="N332" s="240"/>
      <c r="O332" s="240"/>
      <c r="P332" s="240"/>
      <c r="Q332" s="240"/>
      <c r="R332" s="240"/>
      <c r="S332" s="240"/>
      <c r="T332" s="240"/>
      <c r="U332" s="240"/>
      <c r="V332" s="240"/>
      <c r="W332" s="240"/>
      <c r="X332" s="240"/>
      <c r="Y332" s="240"/>
      <c r="Z332" s="240"/>
    </row>
    <row r="333" spans="1:26" ht="13.5" customHeight="1">
      <c r="A333" s="240"/>
      <c r="B333" s="240"/>
      <c r="C333" s="240"/>
      <c r="D333" s="240"/>
      <c r="E333" s="240"/>
      <c r="F333" s="240"/>
      <c r="G333" s="240"/>
      <c r="H333" s="240"/>
      <c r="I333" s="240"/>
      <c r="J333" s="240"/>
      <c r="K333" s="240"/>
      <c r="L333" s="240"/>
      <c r="M333" s="240"/>
      <c r="N333" s="240"/>
      <c r="O333" s="240"/>
      <c r="P333" s="240"/>
      <c r="Q333" s="240"/>
      <c r="R333" s="240"/>
      <c r="S333" s="240"/>
      <c r="T333" s="240"/>
      <c r="U333" s="240"/>
      <c r="V333" s="240"/>
      <c r="W333" s="240"/>
      <c r="X333" s="240"/>
      <c r="Y333" s="240"/>
      <c r="Z333" s="240"/>
    </row>
    <row r="334" spans="1:26" ht="13.5" customHeight="1">
      <c r="A334" s="240"/>
      <c r="B334" s="240"/>
      <c r="C334" s="240"/>
      <c r="D334" s="240"/>
      <c r="E334" s="240"/>
      <c r="F334" s="240"/>
      <c r="G334" s="240"/>
      <c r="H334" s="240"/>
      <c r="I334" s="240"/>
      <c r="J334" s="240"/>
      <c r="K334" s="240"/>
      <c r="L334" s="240"/>
      <c r="M334" s="240"/>
      <c r="N334" s="240"/>
      <c r="O334" s="240"/>
      <c r="P334" s="240"/>
      <c r="Q334" s="240"/>
      <c r="R334" s="240"/>
      <c r="S334" s="240"/>
      <c r="T334" s="240"/>
      <c r="U334" s="240"/>
      <c r="V334" s="240"/>
      <c r="W334" s="240"/>
      <c r="X334" s="240"/>
      <c r="Y334" s="240"/>
      <c r="Z334" s="240"/>
    </row>
    <row r="335" spans="1:26" ht="13.5" customHeight="1">
      <c r="A335" s="240"/>
      <c r="B335" s="240"/>
      <c r="C335" s="240"/>
      <c r="D335" s="240"/>
      <c r="E335" s="240"/>
      <c r="F335" s="240"/>
      <c r="G335" s="240"/>
      <c r="H335" s="240"/>
      <c r="I335" s="240"/>
      <c r="J335" s="240"/>
      <c r="K335" s="240"/>
      <c r="L335" s="240"/>
      <c r="M335" s="240"/>
      <c r="N335" s="240"/>
      <c r="O335" s="240"/>
      <c r="P335" s="240"/>
      <c r="Q335" s="240"/>
      <c r="R335" s="240"/>
      <c r="S335" s="240"/>
      <c r="T335" s="240"/>
      <c r="U335" s="240"/>
      <c r="V335" s="240"/>
      <c r="W335" s="240"/>
      <c r="X335" s="240"/>
      <c r="Y335" s="240"/>
      <c r="Z335" s="240"/>
    </row>
    <row r="336" spans="1:26" ht="13.5" customHeight="1">
      <c r="A336" s="240"/>
      <c r="B336" s="240"/>
      <c r="C336" s="240"/>
      <c r="D336" s="240"/>
      <c r="E336" s="240"/>
      <c r="F336" s="240"/>
      <c r="G336" s="240"/>
      <c r="H336" s="240"/>
      <c r="I336" s="240"/>
      <c r="J336" s="240"/>
      <c r="K336" s="240"/>
      <c r="L336" s="240"/>
      <c r="M336" s="240"/>
      <c r="N336" s="240"/>
      <c r="O336" s="240"/>
      <c r="P336" s="240"/>
      <c r="Q336" s="240"/>
      <c r="R336" s="240"/>
      <c r="S336" s="240"/>
      <c r="T336" s="240"/>
      <c r="U336" s="240"/>
      <c r="V336" s="240"/>
      <c r="W336" s="240"/>
      <c r="X336" s="240"/>
      <c r="Y336" s="240"/>
      <c r="Z336" s="240"/>
    </row>
    <row r="337" spans="1:26" ht="13.5" customHeight="1">
      <c r="A337" s="240"/>
      <c r="B337" s="240"/>
      <c r="C337" s="240"/>
      <c r="D337" s="240"/>
      <c r="E337" s="240"/>
      <c r="F337" s="240"/>
      <c r="G337" s="240"/>
      <c r="H337" s="240"/>
      <c r="I337" s="240"/>
      <c r="J337" s="240"/>
      <c r="K337" s="240"/>
      <c r="L337" s="240"/>
      <c r="M337" s="240"/>
      <c r="N337" s="240"/>
      <c r="O337" s="240"/>
      <c r="P337" s="240"/>
      <c r="Q337" s="240"/>
      <c r="R337" s="240"/>
      <c r="S337" s="240"/>
      <c r="T337" s="240"/>
      <c r="U337" s="240"/>
      <c r="V337" s="240"/>
      <c r="W337" s="240"/>
      <c r="X337" s="240"/>
      <c r="Y337" s="240"/>
      <c r="Z337" s="240"/>
    </row>
    <row r="338" spans="1:26" ht="13.5" customHeight="1">
      <c r="A338" s="240"/>
      <c r="B338" s="240"/>
      <c r="C338" s="240"/>
      <c r="D338" s="240"/>
      <c r="E338" s="240"/>
      <c r="F338" s="240"/>
      <c r="G338" s="240"/>
      <c r="H338" s="240"/>
      <c r="I338" s="240"/>
      <c r="J338" s="240"/>
      <c r="K338" s="240"/>
      <c r="L338" s="240"/>
      <c r="M338" s="240"/>
      <c r="N338" s="240"/>
      <c r="O338" s="240"/>
      <c r="P338" s="240"/>
      <c r="Q338" s="240"/>
      <c r="R338" s="240"/>
      <c r="S338" s="240"/>
      <c r="T338" s="240"/>
      <c r="U338" s="240"/>
      <c r="V338" s="240"/>
      <c r="W338" s="240"/>
      <c r="X338" s="240"/>
      <c r="Y338" s="240"/>
      <c r="Z338" s="240"/>
    </row>
    <row r="339" spans="1:26" ht="13.5" customHeight="1">
      <c r="A339" s="240"/>
      <c r="B339" s="240"/>
      <c r="C339" s="240"/>
      <c r="D339" s="240"/>
      <c r="E339" s="240"/>
      <c r="F339" s="240"/>
      <c r="G339" s="240"/>
      <c r="H339" s="240"/>
      <c r="I339" s="240"/>
      <c r="J339" s="240"/>
      <c r="K339" s="240"/>
      <c r="L339" s="240"/>
      <c r="M339" s="240"/>
      <c r="N339" s="240"/>
      <c r="O339" s="240"/>
      <c r="P339" s="240"/>
      <c r="Q339" s="240"/>
      <c r="R339" s="240"/>
      <c r="S339" s="240"/>
      <c r="T339" s="240"/>
      <c r="U339" s="240"/>
      <c r="V339" s="240"/>
      <c r="W339" s="240"/>
      <c r="X339" s="240"/>
      <c r="Y339" s="240"/>
      <c r="Z339" s="240"/>
    </row>
    <row r="340" spans="1:26" ht="13.5" customHeight="1">
      <c r="A340" s="240"/>
      <c r="B340" s="240"/>
      <c r="C340" s="240"/>
      <c r="D340" s="240"/>
      <c r="E340" s="240"/>
      <c r="F340" s="240"/>
      <c r="G340" s="240"/>
      <c r="H340" s="240"/>
      <c r="I340" s="240"/>
      <c r="J340" s="240"/>
      <c r="K340" s="240"/>
      <c r="L340" s="240"/>
      <c r="M340" s="240"/>
      <c r="N340" s="240"/>
      <c r="O340" s="240"/>
      <c r="P340" s="240"/>
      <c r="Q340" s="240"/>
      <c r="R340" s="240"/>
      <c r="S340" s="240"/>
      <c r="T340" s="240"/>
      <c r="U340" s="240"/>
      <c r="V340" s="240"/>
      <c r="W340" s="240"/>
      <c r="X340" s="240"/>
      <c r="Y340" s="240"/>
      <c r="Z340" s="240"/>
    </row>
    <row r="341" spans="1:26" ht="13.5" customHeight="1">
      <c r="A341" s="240"/>
      <c r="B341" s="240"/>
      <c r="C341" s="240"/>
      <c r="D341" s="240"/>
      <c r="E341" s="240"/>
      <c r="F341" s="240"/>
      <c r="G341" s="240"/>
      <c r="H341" s="240"/>
      <c r="I341" s="240"/>
      <c r="J341" s="240"/>
      <c r="K341" s="240"/>
      <c r="L341" s="240"/>
      <c r="M341" s="240"/>
      <c r="N341" s="240"/>
      <c r="O341" s="240"/>
      <c r="P341" s="240"/>
      <c r="Q341" s="240"/>
      <c r="R341" s="240"/>
      <c r="S341" s="240"/>
      <c r="T341" s="240"/>
      <c r="U341" s="240"/>
      <c r="V341" s="240"/>
      <c r="W341" s="240"/>
      <c r="X341" s="240"/>
      <c r="Y341" s="240"/>
      <c r="Z341" s="240"/>
    </row>
    <row r="342" spans="1:26" ht="13.5" customHeight="1">
      <c r="A342" s="240"/>
      <c r="B342" s="240"/>
      <c r="C342" s="240"/>
      <c r="D342" s="240"/>
      <c r="E342" s="240"/>
      <c r="F342" s="240"/>
      <c r="G342" s="240"/>
      <c r="H342" s="240"/>
      <c r="I342" s="240"/>
      <c r="J342" s="240"/>
      <c r="K342" s="240"/>
      <c r="L342" s="240"/>
      <c r="M342" s="240"/>
      <c r="N342" s="240"/>
      <c r="O342" s="240"/>
      <c r="P342" s="240"/>
      <c r="Q342" s="240"/>
      <c r="R342" s="240"/>
      <c r="S342" s="240"/>
      <c r="T342" s="240"/>
      <c r="U342" s="240"/>
      <c r="V342" s="240"/>
      <c r="W342" s="240"/>
      <c r="X342" s="240"/>
      <c r="Y342" s="240"/>
      <c r="Z342" s="240"/>
    </row>
    <row r="343" spans="1:26" ht="13.5" customHeight="1">
      <c r="A343" s="240"/>
      <c r="B343" s="240"/>
      <c r="C343" s="240"/>
      <c r="D343" s="240"/>
      <c r="E343" s="240"/>
      <c r="F343" s="240"/>
      <c r="G343" s="240"/>
      <c r="H343" s="240"/>
      <c r="I343" s="240"/>
      <c r="J343" s="240"/>
      <c r="K343" s="240"/>
      <c r="L343" s="240"/>
      <c r="M343" s="240"/>
      <c r="N343" s="240"/>
      <c r="O343" s="240"/>
      <c r="P343" s="240"/>
      <c r="Q343" s="240"/>
      <c r="R343" s="240"/>
      <c r="S343" s="240"/>
      <c r="T343" s="240"/>
      <c r="U343" s="240"/>
      <c r="V343" s="240"/>
      <c r="W343" s="240"/>
      <c r="X343" s="240"/>
      <c r="Y343" s="240"/>
      <c r="Z343" s="240"/>
    </row>
    <row r="344" spans="1:26" ht="13.5" customHeight="1">
      <c r="A344" s="240"/>
      <c r="B344" s="240"/>
      <c r="C344" s="240"/>
      <c r="D344" s="240"/>
      <c r="E344" s="240"/>
      <c r="F344" s="240"/>
      <c r="G344" s="240"/>
      <c r="H344" s="240"/>
      <c r="I344" s="240"/>
      <c r="J344" s="240"/>
      <c r="K344" s="240"/>
      <c r="L344" s="240"/>
      <c r="M344" s="240"/>
      <c r="N344" s="240"/>
      <c r="O344" s="240"/>
      <c r="P344" s="240"/>
      <c r="Q344" s="240"/>
      <c r="R344" s="240"/>
      <c r="S344" s="240"/>
      <c r="T344" s="240"/>
      <c r="U344" s="240"/>
      <c r="V344" s="240"/>
      <c r="W344" s="240"/>
      <c r="X344" s="240"/>
      <c r="Y344" s="240"/>
      <c r="Z344" s="240"/>
    </row>
    <row r="345" spans="1:26" ht="13.5" customHeight="1">
      <c r="A345" s="240"/>
      <c r="B345" s="240"/>
      <c r="C345" s="240"/>
      <c r="D345" s="240"/>
      <c r="E345" s="240"/>
      <c r="F345" s="240"/>
      <c r="G345" s="240"/>
      <c r="H345" s="240"/>
      <c r="I345" s="240"/>
      <c r="J345" s="240"/>
      <c r="K345" s="240"/>
      <c r="L345" s="240"/>
      <c r="M345" s="240"/>
      <c r="N345" s="240"/>
      <c r="O345" s="240"/>
      <c r="P345" s="240"/>
      <c r="Q345" s="240"/>
      <c r="R345" s="240"/>
      <c r="S345" s="240"/>
      <c r="T345" s="240"/>
      <c r="U345" s="240"/>
      <c r="V345" s="240"/>
      <c r="W345" s="240"/>
      <c r="X345" s="240"/>
      <c r="Y345" s="240"/>
      <c r="Z345" s="240"/>
    </row>
    <row r="346" spans="1:26" ht="13.5" customHeight="1">
      <c r="A346" s="240"/>
      <c r="B346" s="240"/>
      <c r="C346" s="240"/>
      <c r="D346" s="240"/>
      <c r="E346" s="240"/>
      <c r="F346" s="240"/>
      <c r="G346" s="240"/>
      <c r="H346" s="240"/>
      <c r="I346" s="240"/>
      <c r="J346" s="240"/>
      <c r="K346" s="240"/>
      <c r="L346" s="240"/>
      <c r="M346" s="240"/>
      <c r="N346" s="240"/>
      <c r="O346" s="240"/>
      <c r="P346" s="240"/>
      <c r="Q346" s="240"/>
      <c r="R346" s="240"/>
      <c r="S346" s="240"/>
      <c r="T346" s="240"/>
      <c r="U346" s="240"/>
      <c r="V346" s="240"/>
      <c r="W346" s="240"/>
      <c r="X346" s="240"/>
      <c r="Y346" s="240"/>
      <c r="Z346" s="240"/>
    </row>
    <row r="347" spans="1:26" ht="13.5" customHeight="1">
      <c r="A347" s="240"/>
      <c r="B347" s="240"/>
      <c r="C347" s="240"/>
      <c r="D347" s="240"/>
      <c r="E347" s="240"/>
      <c r="F347" s="240"/>
      <c r="G347" s="240"/>
      <c r="H347" s="240"/>
      <c r="I347" s="240"/>
      <c r="J347" s="240"/>
      <c r="K347" s="240"/>
      <c r="L347" s="240"/>
      <c r="M347" s="240"/>
      <c r="N347" s="240"/>
      <c r="O347" s="240"/>
      <c r="P347" s="240"/>
      <c r="Q347" s="240"/>
      <c r="R347" s="240"/>
      <c r="S347" s="240"/>
      <c r="T347" s="240"/>
      <c r="U347" s="240"/>
      <c r="V347" s="240"/>
      <c r="W347" s="240"/>
      <c r="X347" s="240"/>
      <c r="Y347" s="240"/>
      <c r="Z347" s="240"/>
    </row>
    <row r="348" spans="1:26" ht="13.5" customHeight="1">
      <c r="A348" s="240"/>
      <c r="B348" s="240"/>
      <c r="C348" s="240"/>
      <c r="D348" s="240"/>
      <c r="E348" s="240"/>
      <c r="F348" s="240"/>
      <c r="G348" s="240"/>
      <c r="H348" s="240"/>
      <c r="I348" s="240"/>
      <c r="J348" s="240"/>
      <c r="K348" s="240"/>
      <c r="L348" s="240"/>
      <c r="M348" s="240"/>
      <c r="N348" s="240"/>
      <c r="O348" s="240"/>
      <c r="P348" s="240"/>
      <c r="Q348" s="240"/>
      <c r="R348" s="240"/>
      <c r="S348" s="240"/>
      <c r="T348" s="240"/>
      <c r="U348" s="240"/>
      <c r="V348" s="240"/>
      <c r="W348" s="240"/>
      <c r="X348" s="240"/>
      <c r="Y348" s="240"/>
      <c r="Z348" s="240"/>
    </row>
    <row r="349" spans="1:26" ht="13.5" customHeight="1">
      <c r="A349" s="240"/>
      <c r="B349" s="240"/>
      <c r="C349" s="240"/>
      <c r="D349" s="240"/>
      <c r="E349" s="240"/>
      <c r="F349" s="240"/>
      <c r="G349" s="240"/>
      <c r="H349" s="240"/>
      <c r="I349" s="240"/>
      <c r="J349" s="240"/>
      <c r="K349" s="240"/>
      <c r="L349" s="240"/>
      <c r="M349" s="240"/>
      <c r="N349" s="240"/>
      <c r="O349" s="240"/>
      <c r="P349" s="240"/>
      <c r="Q349" s="240"/>
      <c r="R349" s="240"/>
      <c r="S349" s="240"/>
      <c r="T349" s="240"/>
      <c r="U349" s="240"/>
      <c r="V349" s="240"/>
      <c r="W349" s="240"/>
      <c r="X349" s="240"/>
      <c r="Y349" s="240"/>
      <c r="Z349" s="240"/>
    </row>
    <row r="350" spans="1:26" ht="13.5" customHeight="1">
      <c r="A350" s="240"/>
      <c r="B350" s="240"/>
      <c r="C350" s="240"/>
      <c r="D350" s="240"/>
      <c r="E350" s="240"/>
      <c r="F350" s="240"/>
      <c r="G350" s="240"/>
      <c r="H350" s="240"/>
      <c r="I350" s="240"/>
      <c r="J350" s="240"/>
      <c r="K350" s="240"/>
      <c r="L350" s="240"/>
      <c r="M350" s="240"/>
      <c r="N350" s="240"/>
      <c r="O350" s="240"/>
      <c r="P350" s="240"/>
      <c r="Q350" s="240"/>
      <c r="R350" s="240"/>
      <c r="S350" s="240"/>
      <c r="T350" s="240"/>
      <c r="U350" s="240"/>
      <c r="V350" s="240"/>
      <c r="W350" s="240"/>
      <c r="X350" s="240"/>
      <c r="Y350" s="240"/>
      <c r="Z350" s="240"/>
    </row>
    <row r="351" spans="1:26" ht="13.5" customHeight="1">
      <c r="A351" s="240"/>
      <c r="B351" s="240"/>
      <c r="C351" s="240"/>
      <c r="D351" s="240"/>
      <c r="E351" s="240"/>
      <c r="F351" s="240"/>
      <c r="G351" s="240"/>
      <c r="H351" s="240"/>
      <c r="I351" s="240"/>
      <c r="J351" s="240"/>
      <c r="K351" s="240"/>
      <c r="L351" s="240"/>
      <c r="M351" s="240"/>
      <c r="N351" s="240"/>
      <c r="O351" s="240"/>
      <c r="P351" s="240"/>
      <c r="Q351" s="240"/>
      <c r="R351" s="240"/>
      <c r="S351" s="240"/>
      <c r="T351" s="240"/>
      <c r="U351" s="240"/>
      <c r="V351" s="240"/>
      <c r="W351" s="240"/>
      <c r="X351" s="240"/>
      <c r="Y351" s="240"/>
      <c r="Z351" s="240"/>
    </row>
    <row r="352" spans="1:26" ht="13.5" customHeight="1">
      <c r="A352" s="240"/>
      <c r="B352" s="240"/>
      <c r="C352" s="240"/>
      <c r="D352" s="240"/>
      <c r="E352" s="240"/>
      <c r="F352" s="240"/>
      <c r="G352" s="240"/>
      <c r="H352" s="240"/>
      <c r="I352" s="240"/>
      <c r="J352" s="240"/>
      <c r="K352" s="240"/>
      <c r="L352" s="240"/>
      <c r="M352" s="240"/>
      <c r="N352" s="240"/>
      <c r="O352" s="240"/>
      <c r="P352" s="240"/>
      <c r="Q352" s="240"/>
      <c r="R352" s="240"/>
      <c r="S352" s="240"/>
      <c r="T352" s="240"/>
      <c r="U352" s="240"/>
      <c r="V352" s="240"/>
      <c r="W352" s="240"/>
      <c r="X352" s="240"/>
      <c r="Y352" s="240"/>
      <c r="Z352" s="240"/>
    </row>
    <row r="353" spans="1:26" ht="13.5" customHeight="1">
      <c r="A353" s="240"/>
      <c r="B353" s="240"/>
      <c r="C353" s="240"/>
      <c r="D353" s="240"/>
      <c r="E353" s="240"/>
      <c r="F353" s="240"/>
      <c r="G353" s="240"/>
      <c r="H353" s="240"/>
      <c r="I353" s="240"/>
      <c r="J353" s="240"/>
      <c r="K353" s="240"/>
      <c r="L353" s="240"/>
      <c r="M353" s="240"/>
      <c r="N353" s="240"/>
      <c r="O353" s="240"/>
      <c r="P353" s="240"/>
      <c r="Q353" s="240"/>
      <c r="R353" s="240"/>
      <c r="S353" s="240"/>
      <c r="T353" s="240"/>
      <c r="U353" s="240"/>
      <c r="V353" s="240"/>
      <c r="W353" s="240"/>
      <c r="X353" s="240"/>
      <c r="Y353" s="240"/>
      <c r="Z353" s="240"/>
    </row>
    <row r="354" spans="1:26" ht="13.5" customHeight="1">
      <c r="A354" s="240"/>
      <c r="B354" s="240"/>
      <c r="C354" s="240"/>
      <c r="D354" s="240"/>
      <c r="E354" s="240"/>
      <c r="F354" s="240"/>
      <c r="G354" s="240"/>
      <c r="H354" s="240"/>
      <c r="I354" s="240"/>
      <c r="J354" s="240"/>
      <c r="K354" s="240"/>
      <c r="L354" s="240"/>
      <c r="M354" s="240"/>
      <c r="N354" s="240"/>
      <c r="O354" s="240"/>
      <c r="P354" s="240"/>
      <c r="Q354" s="240"/>
      <c r="R354" s="240"/>
      <c r="S354" s="240"/>
      <c r="T354" s="240"/>
      <c r="U354" s="240"/>
      <c r="V354" s="240"/>
      <c r="W354" s="240"/>
      <c r="X354" s="240"/>
      <c r="Y354" s="240"/>
      <c r="Z354" s="240"/>
    </row>
    <row r="355" spans="1:26" ht="13.5" customHeight="1">
      <c r="A355" s="240"/>
      <c r="B355" s="240"/>
      <c r="C355" s="240"/>
      <c r="D355" s="240"/>
      <c r="E355" s="240"/>
      <c r="F355" s="240"/>
      <c r="G355" s="240"/>
      <c r="H355" s="240"/>
      <c r="I355" s="240"/>
      <c r="J355" s="240"/>
      <c r="K355" s="240"/>
      <c r="L355" s="240"/>
      <c r="M355" s="240"/>
      <c r="N355" s="240"/>
      <c r="O355" s="240"/>
      <c r="P355" s="240"/>
      <c r="Q355" s="240"/>
      <c r="R355" s="240"/>
      <c r="S355" s="240"/>
      <c r="T355" s="240"/>
      <c r="U355" s="240"/>
      <c r="V355" s="240"/>
      <c r="W355" s="240"/>
      <c r="X355" s="240"/>
      <c r="Y355" s="240"/>
      <c r="Z355" s="240"/>
    </row>
    <row r="356" spans="1:26" ht="13.5" customHeight="1">
      <c r="A356" s="240"/>
      <c r="B356" s="240"/>
      <c r="C356" s="240"/>
      <c r="D356" s="240"/>
      <c r="E356" s="240"/>
      <c r="F356" s="240"/>
      <c r="G356" s="240"/>
      <c r="H356" s="240"/>
      <c r="I356" s="240"/>
      <c r="J356" s="240"/>
      <c r="K356" s="240"/>
      <c r="L356" s="240"/>
      <c r="M356" s="240"/>
      <c r="N356" s="240"/>
      <c r="O356" s="240"/>
      <c r="P356" s="240"/>
      <c r="Q356" s="240"/>
      <c r="R356" s="240"/>
      <c r="S356" s="240"/>
      <c r="T356" s="240"/>
      <c r="U356" s="240"/>
      <c r="V356" s="240"/>
      <c r="W356" s="240"/>
      <c r="X356" s="240"/>
      <c r="Y356" s="240"/>
      <c r="Z356" s="240"/>
    </row>
    <row r="357" spans="1:26" ht="13.5" customHeight="1">
      <c r="A357" s="240"/>
      <c r="B357" s="240"/>
      <c r="C357" s="240"/>
      <c r="D357" s="240"/>
      <c r="E357" s="240"/>
      <c r="F357" s="240"/>
      <c r="G357" s="240"/>
      <c r="H357" s="240"/>
      <c r="I357" s="240"/>
      <c r="J357" s="240"/>
      <c r="K357" s="240"/>
      <c r="L357" s="240"/>
      <c r="M357" s="240"/>
      <c r="N357" s="240"/>
      <c r="O357" s="240"/>
      <c r="P357" s="240"/>
      <c r="Q357" s="240"/>
      <c r="R357" s="240"/>
      <c r="S357" s="240"/>
      <c r="T357" s="240"/>
      <c r="U357" s="240"/>
      <c r="V357" s="240"/>
      <c r="W357" s="240"/>
      <c r="X357" s="240"/>
      <c r="Y357" s="240"/>
      <c r="Z357" s="240"/>
    </row>
    <row r="358" spans="1:26" ht="13.5" customHeight="1">
      <c r="A358" s="240"/>
      <c r="B358" s="240"/>
      <c r="C358" s="240"/>
      <c r="D358" s="240"/>
      <c r="E358" s="240"/>
      <c r="F358" s="240"/>
      <c r="G358" s="240"/>
      <c r="H358" s="240"/>
      <c r="I358" s="240"/>
      <c r="J358" s="240"/>
      <c r="K358" s="240"/>
      <c r="L358" s="240"/>
      <c r="M358" s="240"/>
      <c r="N358" s="240"/>
      <c r="O358" s="240"/>
      <c r="P358" s="240"/>
      <c r="Q358" s="240"/>
      <c r="R358" s="240"/>
      <c r="S358" s="240"/>
      <c r="T358" s="240"/>
      <c r="U358" s="240"/>
      <c r="V358" s="240"/>
      <c r="W358" s="240"/>
      <c r="X358" s="240"/>
      <c r="Y358" s="240"/>
      <c r="Z358" s="240"/>
    </row>
    <row r="359" spans="1:26" ht="13.5" customHeight="1">
      <c r="A359" s="240"/>
      <c r="B359" s="240"/>
      <c r="C359" s="240"/>
      <c r="D359" s="240"/>
      <c r="E359" s="240"/>
      <c r="F359" s="240"/>
      <c r="G359" s="240"/>
      <c r="H359" s="240"/>
      <c r="I359" s="240"/>
      <c r="J359" s="240"/>
      <c r="K359" s="240"/>
      <c r="L359" s="240"/>
      <c r="M359" s="240"/>
      <c r="N359" s="240"/>
      <c r="O359" s="240"/>
      <c r="P359" s="240"/>
      <c r="Q359" s="240"/>
      <c r="R359" s="240"/>
      <c r="S359" s="240"/>
      <c r="T359" s="240"/>
      <c r="U359" s="240"/>
      <c r="V359" s="240"/>
      <c r="W359" s="240"/>
      <c r="X359" s="240"/>
      <c r="Y359" s="240"/>
      <c r="Z359" s="240"/>
    </row>
    <row r="360" spans="1:26" ht="13.5" customHeight="1">
      <c r="A360" s="240"/>
      <c r="B360" s="240"/>
      <c r="C360" s="240"/>
      <c r="D360" s="240"/>
      <c r="E360" s="240"/>
      <c r="F360" s="240"/>
      <c r="G360" s="240"/>
      <c r="H360" s="240"/>
      <c r="I360" s="240"/>
      <c r="J360" s="240"/>
      <c r="K360" s="240"/>
      <c r="L360" s="240"/>
      <c r="M360" s="240"/>
      <c r="N360" s="240"/>
      <c r="O360" s="240"/>
      <c r="P360" s="240"/>
      <c r="Q360" s="240"/>
      <c r="R360" s="240"/>
      <c r="S360" s="240"/>
      <c r="T360" s="240"/>
      <c r="U360" s="240"/>
      <c r="V360" s="240"/>
      <c r="W360" s="240"/>
      <c r="X360" s="240"/>
      <c r="Y360" s="240"/>
      <c r="Z360" s="240"/>
    </row>
    <row r="361" spans="1:26" ht="13.5" customHeight="1">
      <c r="A361" s="240"/>
      <c r="B361" s="240"/>
      <c r="C361" s="240"/>
      <c r="D361" s="240"/>
      <c r="E361" s="240"/>
      <c r="F361" s="240"/>
      <c r="G361" s="240"/>
      <c r="H361" s="240"/>
      <c r="I361" s="240"/>
      <c r="J361" s="240"/>
      <c r="K361" s="240"/>
      <c r="L361" s="240"/>
      <c r="M361" s="240"/>
      <c r="N361" s="240"/>
      <c r="O361" s="240"/>
      <c r="P361" s="240"/>
      <c r="Q361" s="240"/>
      <c r="R361" s="240"/>
      <c r="S361" s="240"/>
      <c r="T361" s="240"/>
      <c r="U361" s="240"/>
      <c r="V361" s="240"/>
      <c r="W361" s="240"/>
      <c r="X361" s="240"/>
      <c r="Y361" s="240"/>
      <c r="Z361" s="240"/>
    </row>
    <row r="362" spans="1:26" ht="13.5" customHeight="1">
      <c r="A362" s="240"/>
      <c r="B362" s="240"/>
      <c r="C362" s="240"/>
      <c r="D362" s="240"/>
      <c r="E362" s="240"/>
      <c r="F362" s="240"/>
      <c r="G362" s="240"/>
      <c r="H362" s="240"/>
      <c r="I362" s="240"/>
      <c r="J362" s="240"/>
      <c r="K362" s="240"/>
      <c r="L362" s="240"/>
      <c r="M362" s="240"/>
      <c r="N362" s="240"/>
      <c r="O362" s="240"/>
      <c r="P362" s="240"/>
      <c r="Q362" s="240"/>
      <c r="R362" s="240"/>
      <c r="S362" s="240"/>
      <c r="T362" s="240"/>
      <c r="U362" s="240"/>
      <c r="V362" s="240"/>
      <c r="W362" s="240"/>
      <c r="X362" s="240"/>
      <c r="Y362" s="240"/>
      <c r="Z362" s="240"/>
    </row>
    <row r="363" spans="1:26" ht="13.5" customHeight="1">
      <c r="A363" s="240"/>
      <c r="B363" s="240"/>
      <c r="C363" s="240"/>
      <c r="D363" s="240"/>
      <c r="E363" s="240"/>
      <c r="F363" s="240"/>
      <c r="G363" s="240"/>
      <c r="H363" s="240"/>
      <c r="I363" s="240"/>
      <c r="J363" s="240"/>
      <c r="K363" s="240"/>
      <c r="L363" s="240"/>
      <c r="M363" s="240"/>
      <c r="N363" s="240"/>
      <c r="O363" s="240"/>
      <c r="P363" s="240"/>
      <c r="Q363" s="240"/>
      <c r="R363" s="240"/>
      <c r="S363" s="240"/>
      <c r="T363" s="240"/>
      <c r="U363" s="240"/>
      <c r="V363" s="240"/>
      <c r="W363" s="240"/>
      <c r="X363" s="240"/>
      <c r="Y363" s="240"/>
      <c r="Z363" s="240"/>
    </row>
    <row r="364" spans="1:26" ht="13.5" customHeight="1">
      <c r="A364" s="240"/>
      <c r="B364" s="240"/>
      <c r="C364" s="240"/>
      <c r="D364" s="240"/>
      <c r="E364" s="240"/>
      <c r="F364" s="240"/>
      <c r="G364" s="240"/>
      <c r="H364" s="240"/>
      <c r="I364" s="240"/>
      <c r="J364" s="240"/>
      <c r="K364" s="240"/>
      <c r="L364" s="240"/>
      <c r="M364" s="240"/>
      <c r="N364" s="240"/>
      <c r="O364" s="240"/>
      <c r="P364" s="240"/>
      <c r="Q364" s="240"/>
      <c r="R364" s="240"/>
      <c r="S364" s="240"/>
      <c r="T364" s="240"/>
      <c r="U364" s="240"/>
      <c r="V364" s="240"/>
      <c r="W364" s="240"/>
      <c r="X364" s="240"/>
      <c r="Y364" s="240"/>
      <c r="Z364" s="240"/>
    </row>
    <row r="365" spans="1:26" ht="13.5" customHeight="1">
      <c r="A365" s="240"/>
      <c r="B365" s="240"/>
      <c r="C365" s="240"/>
      <c r="D365" s="240"/>
      <c r="E365" s="240"/>
      <c r="F365" s="240"/>
      <c r="G365" s="240"/>
      <c r="H365" s="240"/>
      <c r="I365" s="240"/>
      <c r="J365" s="240"/>
      <c r="K365" s="240"/>
      <c r="L365" s="240"/>
      <c r="M365" s="240"/>
      <c r="N365" s="240"/>
      <c r="O365" s="240"/>
      <c r="P365" s="240"/>
      <c r="Q365" s="240"/>
      <c r="R365" s="240"/>
      <c r="S365" s="240"/>
      <c r="T365" s="240"/>
      <c r="U365" s="240"/>
      <c r="V365" s="240"/>
      <c r="W365" s="240"/>
      <c r="X365" s="240"/>
      <c r="Y365" s="240"/>
      <c r="Z365" s="240"/>
    </row>
    <row r="366" spans="1:26" ht="13.5" customHeight="1">
      <c r="A366" s="240"/>
      <c r="B366" s="240"/>
      <c r="C366" s="240"/>
      <c r="D366" s="240"/>
      <c r="E366" s="240"/>
      <c r="F366" s="240"/>
      <c r="G366" s="240"/>
      <c r="H366" s="240"/>
      <c r="I366" s="240"/>
      <c r="J366" s="240"/>
      <c r="K366" s="240"/>
      <c r="L366" s="240"/>
      <c r="M366" s="240"/>
      <c r="N366" s="240"/>
      <c r="O366" s="240"/>
      <c r="P366" s="240"/>
      <c r="Q366" s="240"/>
      <c r="R366" s="240"/>
      <c r="S366" s="240"/>
      <c r="T366" s="240"/>
      <c r="U366" s="240"/>
      <c r="V366" s="240"/>
      <c r="W366" s="240"/>
      <c r="X366" s="240"/>
      <c r="Y366" s="240"/>
      <c r="Z366" s="240"/>
    </row>
    <row r="367" spans="1:26" ht="13.5" customHeight="1">
      <c r="A367" s="240"/>
      <c r="B367" s="240"/>
      <c r="C367" s="240"/>
      <c r="D367" s="240"/>
      <c r="E367" s="240"/>
      <c r="F367" s="240"/>
      <c r="G367" s="240"/>
      <c r="H367" s="240"/>
      <c r="I367" s="240"/>
      <c r="J367" s="240"/>
      <c r="K367" s="240"/>
      <c r="L367" s="240"/>
      <c r="M367" s="240"/>
      <c r="N367" s="240"/>
      <c r="O367" s="240"/>
      <c r="P367" s="240"/>
      <c r="Q367" s="240"/>
      <c r="R367" s="240"/>
      <c r="S367" s="240"/>
      <c r="T367" s="240"/>
      <c r="U367" s="240"/>
      <c r="V367" s="240"/>
      <c r="W367" s="240"/>
      <c r="X367" s="240"/>
      <c r="Y367" s="240"/>
      <c r="Z367" s="240"/>
    </row>
    <row r="368" spans="1:26" ht="13.5" customHeight="1">
      <c r="A368" s="240"/>
      <c r="B368" s="240"/>
      <c r="C368" s="240"/>
      <c r="D368" s="240"/>
      <c r="E368" s="240"/>
      <c r="F368" s="240"/>
      <c r="G368" s="240"/>
      <c r="H368" s="240"/>
      <c r="I368" s="240"/>
      <c r="J368" s="240"/>
      <c r="K368" s="240"/>
      <c r="L368" s="240"/>
      <c r="M368" s="240"/>
      <c r="N368" s="240"/>
      <c r="O368" s="240"/>
      <c r="P368" s="240"/>
      <c r="Q368" s="240"/>
      <c r="R368" s="240"/>
      <c r="S368" s="240"/>
      <c r="T368" s="240"/>
      <c r="U368" s="240"/>
      <c r="V368" s="240"/>
      <c r="W368" s="240"/>
      <c r="X368" s="240"/>
      <c r="Y368" s="240"/>
      <c r="Z368" s="240"/>
    </row>
    <row r="369" spans="1:26" ht="13.5" customHeight="1">
      <c r="A369" s="240"/>
      <c r="B369" s="240"/>
      <c r="C369" s="240"/>
      <c r="D369" s="240"/>
      <c r="E369" s="240"/>
      <c r="F369" s="240"/>
      <c r="G369" s="240"/>
      <c r="H369" s="240"/>
      <c r="I369" s="240"/>
      <c r="J369" s="240"/>
      <c r="K369" s="240"/>
      <c r="L369" s="240"/>
      <c r="M369" s="240"/>
      <c r="N369" s="240"/>
      <c r="O369" s="240"/>
      <c r="P369" s="240"/>
      <c r="Q369" s="240"/>
      <c r="R369" s="240"/>
      <c r="S369" s="240"/>
      <c r="T369" s="240"/>
      <c r="U369" s="240"/>
      <c r="V369" s="240"/>
      <c r="W369" s="240"/>
      <c r="X369" s="240"/>
      <c r="Y369" s="240"/>
      <c r="Z369" s="240"/>
    </row>
    <row r="370" spans="1:26" ht="13.5" customHeight="1">
      <c r="A370" s="240"/>
      <c r="B370" s="240"/>
      <c r="C370" s="240"/>
      <c r="D370" s="240"/>
      <c r="E370" s="240"/>
      <c r="F370" s="240"/>
      <c r="G370" s="240"/>
      <c r="H370" s="240"/>
      <c r="I370" s="240"/>
      <c r="J370" s="240"/>
      <c r="K370" s="240"/>
      <c r="L370" s="240"/>
      <c r="M370" s="240"/>
      <c r="N370" s="240"/>
      <c r="O370" s="240"/>
      <c r="P370" s="240"/>
      <c r="Q370" s="240"/>
      <c r="R370" s="240"/>
      <c r="S370" s="240"/>
      <c r="T370" s="240"/>
      <c r="U370" s="240"/>
      <c r="V370" s="240"/>
      <c r="W370" s="240"/>
      <c r="X370" s="240"/>
      <c r="Y370" s="240"/>
      <c r="Z370" s="240"/>
    </row>
    <row r="371" spans="1:26" ht="13.5" customHeight="1">
      <c r="A371" s="240"/>
      <c r="B371" s="240"/>
      <c r="C371" s="240"/>
      <c r="D371" s="240"/>
      <c r="E371" s="240"/>
      <c r="F371" s="240"/>
      <c r="G371" s="240"/>
      <c r="H371" s="240"/>
      <c r="I371" s="240"/>
      <c r="J371" s="240"/>
      <c r="K371" s="240"/>
      <c r="L371" s="240"/>
      <c r="M371" s="240"/>
      <c r="N371" s="240"/>
      <c r="O371" s="240"/>
      <c r="P371" s="240"/>
      <c r="Q371" s="240"/>
      <c r="R371" s="240"/>
      <c r="S371" s="240"/>
      <c r="T371" s="240"/>
      <c r="U371" s="240"/>
      <c r="V371" s="240"/>
      <c r="W371" s="240"/>
      <c r="X371" s="240"/>
      <c r="Y371" s="240"/>
      <c r="Z371" s="240"/>
    </row>
    <row r="372" spans="1:26" ht="13.5" customHeight="1">
      <c r="A372" s="240"/>
      <c r="B372" s="240"/>
      <c r="C372" s="240"/>
      <c r="D372" s="240"/>
      <c r="E372" s="240"/>
      <c r="F372" s="240"/>
      <c r="G372" s="240"/>
      <c r="H372" s="240"/>
      <c r="I372" s="240"/>
      <c r="J372" s="240"/>
      <c r="K372" s="240"/>
      <c r="L372" s="240"/>
      <c r="M372" s="240"/>
      <c r="N372" s="240"/>
      <c r="O372" s="240"/>
      <c r="P372" s="240"/>
      <c r="Q372" s="240"/>
      <c r="R372" s="240"/>
      <c r="S372" s="240"/>
      <c r="T372" s="240"/>
      <c r="U372" s="240"/>
      <c r="V372" s="240"/>
      <c r="W372" s="240"/>
      <c r="X372" s="240"/>
      <c r="Y372" s="240"/>
      <c r="Z372" s="240"/>
    </row>
    <row r="373" spans="1:26" ht="13.5" customHeight="1">
      <c r="A373" s="240"/>
      <c r="B373" s="240"/>
      <c r="C373" s="240"/>
      <c r="D373" s="240"/>
      <c r="E373" s="240"/>
      <c r="F373" s="240"/>
      <c r="G373" s="240"/>
      <c r="H373" s="240"/>
      <c r="I373" s="240"/>
      <c r="J373" s="240"/>
      <c r="K373" s="240"/>
      <c r="L373" s="240"/>
      <c r="M373" s="240"/>
      <c r="N373" s="240"/>
      <c r="O373" s="240"/>
      <c r="P373" s="240"/>
      <c r="Q373" s="240"/>
      <c r="R373" s="240"/>
      <c r="S373" s="240"/>
      <c r="T373" s="240"/>
      <c r="U373" s="240"/>
      <c r="V373" s="240"/>
      <c r="W373" s="240"/>
      <c r="X373" s="240"/>
      <c r="Y373" s="240"/>
      <c r="Z373" s="240"/>
    </row>
    <row r="374" spans="1:26" ht="13.5" customHeight="1">
      <c r="A374" s="240"/>
      <c r="B374" s="240"/>
      <c r="C374" s="240"/>
      <c r="D374" s="240"/>
      <c r="E374" s="240"/>
      <c r="F374" s="240"/>
      <c r="G374" s="240"/>
      <c r="H374" s="240"/>
      <c r="I374" s="240"/>
      <c r="J374" s="240"/>
      <c r="K374" s="240"/>
      <c r="L374" s="240"/>
      <c r="M374" s="240"/>
      <c r="N374" s="240"/>
      <c r="O374" s="240"/>
      <c r="P374" s="240"/>
      <c r="Q374" s="240"/>
      <c r="R374" s="240"/>
      <c r="S374" s="240"/>
      <c r="T374" s="240"/>
      <c r="U374" s="240"/>
      <c r="V374" s="240"/>
      <c r="W374" s="240"/>
      <c r="X374" s="240"/>
      <c r="Y374" s="240"/>
      <c r="Z374" s="240"/>
    </row>
    <row r="375" spans="1:26" ht="13.5" customHeight="1">
      <c r="A375" s="240"/>
      <c r="B375" s="240"/>
      <c r="C375" s="240"/>
      <c r="D375" s="240"/>
      <c r="E375" s="240"/>
      <c r="F375" s="240"/>
      <c r="G375" s="240"/>
      <c r="H375" s="240"/>
      <c r="I375" s="240"/>
      <c r="J375" s="240"/>
      <c r="K375" s="240"/>
      <c r="L375" s="240"/>
      <c r="M375" s="240"/>
      <c r="N375" s="240"/>
      <c r="O375" s="240"/>
      <c r="P375" s="240"/>
      <c r="Q375" s="240"/>
      <c r="R375" s="240"/>
      <c r="S375" s="240"/>
      <c r="T375" s="240"/>
      <c r="U375" s="240"/>
      <c r="V375" s="240"/>
      <c r="W375" s="240"/>
      <c r="X375" s="240"/>
      <c r="Y375" s="240"/>
      <c r="Z375" s="240"/>
    </row>
    <row r="376" spans="1:26" ht="13.5" customHeight="1">
      <c r="A376" s="240"/>
      <c r="B376" s="240"/>
      <c r="C376" s="240"/>
      <c r="D376" s="240"/>
      <c r="E376" s="240"/>
      <c r="F376" s="240"/>
      <c r="G376" s="240"/>
      <c r="H376" s="240"/>
      <c r="I376" s="240"/>
      <c r="J376" s="240"/>
      <c r="K376" s="240"/>
      <c r="L376" s="240"/>
      <c r="M376" s="240"/>
      <c r="N376" s="240"/>
      <c r="O376" s="240"/>
      <c r="P376" s="240"/>
      <c r="Q376" s="240"/>
      <c r="R376" s="240"/>
      <c r="S376" s="240"/>
      <c r="T376" s="240"/>
      <c r="U376" s="240"/>
      <c r="V376" s="240"/>
      <c r="W376" s="240"/>
      <c r="X376" s="240"/>
      <c r="Y376" s="240"/>
      <c r="Z376" s="240"/>
    </row>
    <row r="377" spans="1:26" ht="13.5" customHeight="1">
      <c r="A377" s="240"/>
      <c r="B377" s="240"/>
      <c r="C377" s="240"/>
      <c r="D377" s="240"/>
      <c r="E377" s="240"/>
      <c r="F377" s="240"/>
      <c r="G377" s="240"/>
      <c r="H377" s="240"/>
      <c r="I377" s="240"/>
      <c r="J377" s="240"/>
      <c r="K377" s="240"/>
      <c r="L377" s="240"/>
      <c r="M377" s="240"/>
      <c r="N377" s="240"/>
      <c r="O377" s="240"/>
      <c r="P377" s="240"/>
      <c r="Q377" s="240"/>
      <c r="R377" s="240"/>
      <c r="S377" s="240"/>
      <c r="T377" s="240"/>
      <c r="U377" s="240"/>
      <c r="V377" s="240"/>
      <c r="W377" s="240"/>
      <c r="X377" s="240"/>
      <c r="Y377" s="240"/>
      <c r="Z377" s="240"/>
    </row>
    <row r="378" spans="1:26" ht="13.5" customHeight="1">
      <c r="A378" s="240"/>
      <c r="B378" s="240"/>
      <c r="C378" s="240"/>
      <c r="D378" s="240"/>
      <c r="E378" s="240"/>
      <c r="F378" s="240"/>
      <c r="G378" s="240"/>
      <c r="H378" s="240"/>
      <c r="I378" s="240"/>
      <c r="J378" s="240"/>
      <c r="K378" s="240"/>
      <c r="L378" s="240"/>
      <c r="M378" s="240"/>
      <c r="N378" s="240"/>
      <c r="O378" s="240"/>
      <c r="P378" s="240"/>
      <c r="Q378" s="240"/>
      <c r="R378" s="240"/>
      <c r="S378" s="240"/>
      <c r="T378" s="240"/>
      <c r="U378" s="240"/>
      <c r="V378" s="240"/>
      <c r="W378" s="240"/>
      <c r="X378" s="240"/>
      <c r="Y378" s="240"/>
      <c r="Z378" s="240"/>
    </row>
    <row r="379" spans="1:26" ht="13.5" customHeight="1">
      <c r="A379" s="240"/>
      <c r="B379" s="240"/>
      <c r="C379" s="240"/>
      <c r="D379" s="240"/>
      <c r="E379" s="240"/>
      <c r="F379" s="240"/>
      <c r="G379" s="240"/>
      <c r="H379" s="240"/>
      <c r="I379" s="240"/>
      <c r="J379" s="240"/>
      <c r="K379" s="240"/>
      <c r="L379" s="240"/>
      <c r="M379" s="240"/>
      <c r="N379" s="240"/>
      <c r="O379" s="240"/>
      <c r="P379" s="240"/>
      <c r="Q379" s="240"/>
      <c r="R379" s="240"/>
      <c r="S379" s="240"/>
      <c r="T379" s="240"/>
      <c r="U379" s="240"/>
      <c r="V379" s="240"/>
      <c r="W379" s="240"/>
      <c r="X379" s="240"/>
      <c r="Y379" s="240"/>
      <c r="Z379" s="240"/>
    </row>
    <row r="380" spans="1:26" ht="13.5" customHeight="1">
      <c r="A380" s="240"/>
      <c r="B380" s="240"/>
      <c r="C380" s="240"/>
      <c r="D380" s="240"/>
      <c r="E380" s="240"/>
      <c r="F380" s="240"/>
      <c r="G380" s="240"/>
      <c r="H380" s="240"/>
      <c r="I380" s="240"/>
      <c r="J380" s="240"/>
      <c r="K380" s="240"/>
      <c r="L380" s="240"/>
      <c r="M380" s="240"/>
      <c r="N380" s="240"/>
      <c r="O380" s="240"/>
      <c r="P380" s="240"/>
      <c r="Q380" s="240"/>
      <c r="R380" s="240"/>
      <c r="S380" s="240"/>
      <c r="T380" s="240"/>
      <c r="U380" s="240"/>
      <c r="V380" s="240"/>
      <c r="W380" s="240"/>
      <c r="X380" s="240"/>
      <c r="Y380" s="240"/>
      <c r="Z380" s="240"/>
    </row>
    <row r="381" spans="1:26" ht="13.5" customHeight="1">
      <c r="A381" s="240"/>
      <c r="B381" s="240"/>
      <c r="C381" s="240"/>
      <c r="D381" s="240"/>
      <c r="E381" s="240"/>
      <c r="F381" s="240"/>
      <c r="G381" s="240"/>
      <c r="H381" s="240"/>
      <c r="I381" s="240"/>
      <c r="J381" s="240"/>
      <c r="K381" s="240"/>
      <c r="L381" s="240"/>
      <c r="M381" s="240"/>
      <c r="N381" s="240"/>
      <c r="O381" s="240"/>
      <c r="P381" s="240"/>
      <c r="Q381" s="240"/>
      <c r="R381" s="240"/>
      <c r="S381" s="240"/>
      <c r="T381" s="240"/>
      <c r="U381" s="240"/>
      <c r="V381" s="240"/>
      <c r="W381" s="240"/>
      <c r="X381" s="240"/>
      <c r="Y381" s="240"/>
      <c r="Z381" s="240"/>
    </row>
    <row r="382" spans="1:26" ht="13.5" customHeight="1">
      <c r="A382" s="240"/>
      <c r="B382" s="240"/>
      <c r="C382" s="240"/>
      <c r="D382" s="240"/>
      <c r="E382" s="240"/>
      <c r="F382" s="240"/>
      <c r="G382" s="240"/>
      <c r="H382" s="240"/>
      <c r="I382" s="240"/>
      <c r="J382" s="240"/>
      <c r="K382" s="240"/>
      <c r="L382" s="240"/>
      <c r="M382" s="240"/>
      <c r="N382" s="240"/>
      <c r="O382" s="240"/>
      <c r="P382" s="240"/>
      <c r="Q382" s="240"/>
      <c r="R382" s="240"/>
      <c r="S382" s="240"/>
      <c r="T382" s="240"/>
      <c r="U382" s="240"/>
      <c r="V382" s="240"/>
      <c r="W382" s="240"/>
      <c r="X382" s="240"/>
      <c r="Y382" s="240"/>
      <c r="Z382" s="240"/>
    </row>
    <row r="383" spans="1:26" ht="13.5" customHeight="1">
      <c r="A383" s="240"/>
      <c r="B383" s="240"/>
      <c r="C383" s="240"/>
      <c r="D383" s="240"/>
      <c r="E383" s="240"/>
      <c r="F383" s="240"/>
      <c r="G383" s="240"/>
      <c r="H383" s="240"/>
      <c r="I383" s="240"/>
      <c r="J383" s="240"/>
      <c r="K383" s="240"/>
      <c r="L383" s="240"/>
      <c r="M383" s="240"/>
      <c r="N383" s="240"/>
      <c r="O383" s="240"/>
      <c r="P383" s="240"/>
      <c r="Q383" s="240"/>
      <c r="R383" s="240"/>
      <c r="S383" s="240"/>
      <c r="T383" s="240"/>
      <c r="U383" s="240"/>
      <c r="V383" s="240"/>
      <c r="W383" s="240"/>
      <c r="X383" s="240"/>
      <c r="Y383" s="240"/>
      <c r="Z383" s="240"/>
    </row>
    <row r="384" spans="1:26" ht="13.5" customHeight="1">
      <c r="A384" s="240"/>
      <c r="B384" s="240"/>
      <c r="C384" s="240"/>
      <c r="D384" s="240"/>
      <c r="E384" s="240"/>
      <c r="F384" s="240"/>
      <c r="G384" s="240"/>
      <c r="H384" s="240"/>
      <c r="I384" s="240"/>
      <c r="J384" s="240"/>
      <c r="K384" s="240"/>
      <c r="L384" s="240"/>
      <c r="M384" s="240"/>
      <c r="N384" s="240"/>
      <c r="O384" s="240"/>
      <c r="P384" s="240"/>
      <c r="Q384" s="240"/>
      <c r="R384" s="240"/>
      <c r="S384" s="240"/>
      <c r="T384" s="240"/>
      <c r="U384" s="240"/>
      <c r="V384" s="240"/>
      <c r="W384" s="240"/>
      <c r="X384" s="240"/>
      <c r="Y384" s="240"/>
      <c r="Z384" s="240"/>
    </row>
    <row r="385" spans="1:26" ht="13.5" customHeight="1">
      <c r="A385" s="240"/>
      <c r="B385" s="240"/>
      <c r="C385" s="240"/>
      <c r="D385" s="240"/>
      <c r="E385" s="240"/>
      <c r="F385" s="240"/>
      <c r="G385" s="240"/>
      <c r="H385" s="240"/>
      <c r="I385" s="240"/>
      <c r="J385" s="240"/>
      <c r="K385" s="240"/>
      <c r="L385" s="240"/>
      <c r="M385" s="240"/>
      <c r="N385" s="240"/>
      <c r="O385" s="240"/>
      <c r="P385" s="240"/>
      <c r="Q385" s="240"/>
      <c r="R385" s="240"/>
      <c r="S385" s="240"/>
      <c r="T385" s="240"/>
      <c r="U385" s="240"/>
      <c r="V385" s="240"/>
      <c r="W385" s="240"/>
      <c r="X385" s="240"/>
      <c r="Y385" s="240"/>
      <c r="Z385" s="240"/>
    </row>
    <row r="386" spans="1:26" ht="13.5" customHeight="1">
      <c r="A386" s="240"/>
      <c r="B386" s="240"/>
      <c r="C386" s="240"/>
      <c r="D386" s="240"/>
      <c r="E386" s="240"/>
      <c r="F386" s="240"/>
      <c r="G386" s="240"/>
      <c r="H386" s="240"/>
      <c r="I386" s="240"/>
      <c r="J386" s="240"/>
      <c r="K386" s="240"/>
      <c r="L386" s="240"/>
      <c r="M386" s="240"/>
      <c r="N386" s="240"/>
      <c r="O386" s="240"/>
      <c r="P386" s="240"/>
      <c r="Q386" s="240"/>
      <c r="R386" s="240"/>
      <c r="S386" s="240"/>
      <c r="T386" s="240"/>
      <c r="U386" s="240"/>
      <c r="V386" s="240"/>
      <c r="W386" s="240"/>
      <c r="X386" s="240"/>
      <c r="Y386" s="240"/>
      <c r="Z386" s="240"/>
    </row>
    <row r="387" spans="1:26" ht="13.5" customHeight="1">
      <c r="A387" s="240"/>
      <c r="B387" s="240"/>
      <c r="C387" s="240"/>
      <c r="D387" s="240"/>
      <c r="E387" s="240"/>
      <c r="F387" s="240"/>
      <c r="G387" s="240"/>
      <c r="H387" s="240"/>
      <c r="I387" s="240"/>
      <c r="J387" s="240"/>
      <c r="K387" s="240"/>
      <c r="L387" s="240"/>
      <c r="M387" s="240"/>
      <c r="N387" s="240"/>
      <c r="O387" s="240"/>
      <c r="P387" s="240"/>
      <c r="Q387" s="240"/>
      <c r="R387" s="240"/>
      <c r="S387" s="240"/>
      <c r="T387" s="240"/>
      <c r="U387" s="240"/>
      <c r="V387" s="240"/>
      <c r="W387" s="240"/>
      <c r="X387" s="240"/>
      <c r="Y387" s="240"/>
      <c r="Z387" s="240"/>
    </row>
    <row r="388" spans="1:26" ht="13.5" customHeight="1">
      <c r="A388" s="240"/>
      <c r="B388" s="240"/>
      <c r="C388" s="240"/>
      <c r="D388" s="240"/>
      <c r="E388" s="240"/>
      <c r="F388" s="240"/>
      <c r="G388" s="240"/>
      <c r="H388" s="240"/>
      <c r="I388" s="240"/>
      <c r="J388" s="240"/>
      <c r="K388" s="240"/>
      <c r="L388" s="240"/>
      <c r="M388" s="240"/>
      <c r="N388" s="240"/>
      <c r="O388" s="240"/>
      <c r="P388" s="240"/>
      <c r="Q388" s="240"/>
      <c r="R388" s="240"/>
      <c r="S388" s="240"/>
      <c r="T388" s="240"/>
      <c r="U388" s="240"/>
      <c r="V388" s="240"/>
      <c r="W388" s="240"/>
      <c r="X388" s="240"/>
      <c r="Y388" s="240"/>
      <c r="Z388" s="240"/>
    </row>
    <row r="389" spans="1:26" ht="13.5" customHeight="1">
      <c r="A389" s="240"/>
      <c r="B389" s="240"/>
      <c r="C389" s="240"/>
      <c r="D389" s="240"/>
      <c r="E389" s="240"/>
      <c r="F389" s="240"/>
      <c r="G389" s="240"/>
      <c r="H389" s="240"/>
      <c r="I389" s="240"/>
      <c r="J389" s="240"/>
      <c r="K389" s="240"/>
      <c r="L389" s="240"/>
      <c r="M389" s="240"/>
      <c r="N389" s="240"/>
      <c r="O389" s="240"/>
      <c r="P389" s="240"/>
      <c r="Q389" s="240"/>
      <c r="R389" s="240"/>
      <c r="S389" s="240"/>
      <c r="T389" s="240"/>
      <c r="U389" s="240"/>
      <c r="V389" s="240"/>
      <c r="W389" s="240"/>
      <c r="X389" s="240"/>
      <c r="Y389" s="240"/>
      <c r="Z389" s="240"/>
    </row>
    <row r="390" spans="1:26" ht="13.5" customHeight="1">
      <c r="A390" s="240"/>
      <c r="B390" s="240"/>
      <c r="C390" s="240"/>
      <c r="D390" s="240"/>
      <c r="E390" s="240"/>
      <c r="F390" s="240"/>
      <c r="G390" s="240"/>
      <c r="H390" s="240"/>
      <c r="I390" s="240"/>
      <c r="J390" s="240"/>
      <c r="K390" s="240"/>
      <c r="L390" s="240"/>
      <c r="M390" s="240"/>
      <c r="N390" s="240"/>
      <c r="O390" s="240"/>
      <c r="P390" s="240"/>
      <c r="Q390" s="240"/>
      <c r="R390" s="240"/>
      <c r="S390" s="240"/>
      <c r="T390" s="240"/>
      <c r="U390" s="240"/>
      <c r="V390" s="240"/>
      <c r="W390" s="240"/>
      <c r="X390" s="240"/>
      <c r="Y390" s="240"/>
      <c r="Z390" s="240"/>
    </row>
    <row r="391" spans="1:26" ht="13.5" customHeight="1">
      <c r="A391" s="240"/>
      <c r="B391" s="240"/>
      <c r="C391" s="240"/>
      <c r="D391" s="240"/>
      <c r="E391" s="240"/>
      <c r="F391" s="240"/>
      <c r="G391" s="240"/>
      <c r="H391" s="240"/>
      <c r="I391" s="240"/>
      <c r="J391" s="240"/>
      <c r="K391" s="240"/>
      <c r="L391" s="240"/>
      <c r="M391" s="240"/>
      <c r="N391" s="240"/>
      <c r="O391" s="240"/>
      <c r="P391" s="240"/>
      <c r="Q391" s="240"/>
      <c r="R391" s="240"/>
      <c r="S391" s="240"/>
      <c r="T391" s="240"/>
      <c r="U391" s="240"/>
      <c r="V391" s="240"/>
      <c r="W391" s="240"/>
      <c r="X391" s="240"/>
      <c r="Y391" s="240"/>
      <c r="Z391" s="240"/>
    </row>
    <row r="392" spans="1:26" ht="13.5" customHeight="1">
      <c r="A392" s="240"/>
      <c r="B392" s="240"/>
      <c r="C392" s="240"/>
      <c r="D392" s="240"/>
      <c r="E392" s="240"/>
      <c r="F392" s="240"/>
      <c r="G392" s="240"/>
      <c r="H392" s="240"/>
      <c r="I392" s="240"/>
      <c r="J392" s="240"/>
      <c r="K392" s="240"/>
      <c r="L392" s="240"/>
      <c r="M392" s="240"/>
      <c r="N392" s="240"/>
      <c r="O392" s="240"/>
      <c r="P392" s="240"/>
      <c r="Q392" s="240"/>
      <c r="R392" s="240"/>
      <c r="S392" s="240"/>
      <c r="T392" s="240"/>
      <c r="U392" s="240"/>
      <c r="V392" s="240"/>
      <c r="W392" s="240"/>
      <c r="X392" s="240"/>
      <c r="Y392" s="240"/>
      <c r="Z392" s="240"/>
    </row>
    <row r="393" spans="1:26" ht="13.5" customHeight="1">
      <c r="A393" s="240"/>
      <c r="B393" s="240"/>
      <c r="C393" s="240"/>
      <c r="D393" s="240"/>
      <c r="E393" s="240"/>
      <c r="F393" s="240"/>
      <c r="G393" s="240"/>
      <c r="H393" s="240"/>
      <c r="I393" s="240"/>
      <c r="J393" s="240"/>
      <c r="K393" s="240"/>
      <c r="L393" s="240"/>
      <c r="M393" s="240"/>
      <c r="N393" s="240"/>
      <c r="O393" s="240"/>
      <c r="P393" s="240"/>
      <c r="Q393" s="240"/>
      <c r="R393" s="240"/>
      <c r="S393" s="240"/>
      <c r="T393" s="240"/>
      <c r="U393" s="240"/>
      <c r="V393" s="240"/>
      <c r="W393" s="240"/>
      <c r="X393" s="240"/>
      <c r="Y393" s="240"/>
      <c r="Z393" s="240"/>
    </row>
    <row r="394" spans="1:26" ht="13.5" customHeight="1">
      <c r="A394" s="240"/>
      <c r="B394" s="240"/>
      <c r="C394" s="240"/>
      <c r="D394" s="240"/>
      <c r="E394" s="240"/>
      <c r="F394" s="240"/>
      <c r="G394" s="240"/>
      <c r="H394" s="240"/>
      <c r="I394" s="240"/>
      <c r="J394" s="240"/>
      <c r="K394" s="240"/>
      <c r="L394" s="240"/>
      <c r="M394" s="240"/>
      <c r="N394" s="240"/>
      <c r="O394" s="240"/>
      <c r="P394" s="240"/>
      <c r="Q394" s="240"/>
      <c r="R394" s="240"/>
      <c r="S394" s="240"/>
      <c r="T394" s="240"/>
      <c r="U394" s="240"/>
      <c r="V394" s="240"/>
      <c r="W394" s="240"/>
      <c r="X394" s="240"/>
      <c r="Y394" s="240"/>
      <c r="Z394" s="240"/>
    </row>
    <row r="395" spans="1:26" ht="13.5" customHeight="1">
      <c r="A395" s="240"/>
      <c r="B395" s="240"/>
      <c r="C395" s="240"/>
      <c r="D395" s="240"/>
      <c r="E395" s="240"/>
      <c r="F395" s="240"/>
      <c r="G395" s="240"/>
      <c r="H395" s="240"/>
      <c r="I395" s="240"/>
      <c r="J395" s="240"/>
      <c r="K395" s="240"/>
      <c r="L395" s="240"/>
      <c r="M395" s="240"/>
      <c r="N395" s="240"/>
      <c r="O395" s="240"/>
      <c r="P395" s="240"/>
      <c r="Q395" s="240"/>
      <c r="R395" s="240"/>
      <c r="S395" s="240"/>
      <c r="T395" s="240"/>
      <c r="U395" s="240"/>
      <c r="V395" s="240"/>
      <c r="W395" s="240"/>
      <c r="X395" s="240"/>
      <c r="Y395" s="240"/>
      <c r="Z395" s="240"/>
    </row>
    <row r="396" spans="1:26" ht="13.5" customHeight="1">
      <c r="A396" s="240"/>
      <c r="B396" s="240"/>
      <c r="C396" s="240"/>
      <c r="D396" s="240"/>
      <c r="E396" s="240"/>
      <c r="F396" s="240"/>
      <c r="G396" s="240"/>
      <c r="H396" s="240"/>
      <c r="I396" s="240"/>
      <c r="J396" s="240"/>
      <c r="K396" s="240"/>
      <c r="L396" s="240"/>
      <c r="M396" s="240"/>
      <c r="N396" s="240"/>
      <c r="O396" s="240"/>
      <c r="P396" s="240"/>
      <c r="Q396" s="240"/>
      <c r="R396" s="240"/>
      <c r="S396" s="240"/>
      <c r="T396" s="240"/>
      <c r="U396" s="240"/>
      <c r="V396" s="240"/>
      <c r="W396" s="240"/>
      <c r="X396" s="240"/>
      <c r="Y396" s="240"/>
      <c r="Z396" s="240"/>
    </row>
    <row r="397" spans="1:26" ht="13.5" customHeight="1">
      <c r="A397" s="240"/>
      <c r="B397" s="240"/>
      <c r="C397" s="240"/>
      <c r="D397" s="240"/>
      <c r="E397" s="240"/>
      <c r="F397" s="240"/>
      <c r="G397" s="240"/>
      <c r="H397" s="240"/>
      <c r="I397" s="240"/>
      <c r="J397" s="240"/>
      <c r="K397" s="240"/>
      <c r="L397" s="240"/>
      <c r="M397" s="240"/>
      <c r="N397" s="240"/>
      <c r="O397" s="240"/>
      <c r="P397" s="240"/>
      <c r="Q397" s="240"/>
      <c r="R397" s="240"/>
      <c r="S397" s="240"/>
      <c r="T397" s="240"/>
      <c r="U397" s="240"/>
      <c r="V397" s="240"/>
      <c r="W397" s="240"/>
      <c r="X397" s="240"/>
      <c r="Y397" s="240"/>
      <c r="Z397" s="240"/>
    </row>
    <row r="398" spans="1:26" ht="13.5" customHeight="1">
      <c r="A398" s="240"/>
      <c r="B398" s="240"/>
      <c r="C398" s="240"/>
      <c r="D398" s="240"/>
      <c r="E398" s="240"/>
      <c r="F398" s="240"/>
      <c r="G398" s="240"/>
      <c r="H398" s="240"/>
      <c r="I398" s="240"/>
      <c r="J398" s="240"/>
      <c r="K398" s="240"/>
      <c r="L398" s="240"/>
      <c r="M398" s="240"/>
      <c r="N398" s="240"/>
      <c r="O398" s="240"/>
      <c r="P398" s="240"/>
      <c r="Q398" s="240"/>
      <c r="R398" s="240"/>
      <c r="S398" s="240"/>
      <c r="T398" s="240"/>
      <c r="U398" s="240"/>
      <c r="V398" s="240"/>
      <c r="W398" s="240"/>
      <c r="X398" s="240"/>
      <c r="Y398" s="240"/>
      <c r="Z398" s="240"/>
    </row>
    <row r="399" spans="1:26" ht="13.5" customHeight="1">
      <c r="A399" s="240"/>
      <c r="B399" s="240"/>
      <c r="C399" s="240"/>
      <c r="D399" s="240"/>
      <c r="E399" s="240"/>
      <c r="F399" s="240"/>
      <c r="G399" s="240"/>
      <c r="H399" s="240"/>
      <c r="I399" s="240"/>
      <c r="J399" s="240"/>
      <c r="K399" s="240"/>
      <c r="L399" s="240"/>
      <c r="M399" s="240"/>
      <c r="N399" s="240"/>
      <c r="O399" s="240"/>
      <c r="P399" s="240"/>
      <c r="Q399" s="240"/>
      <c r="R399" s="240"/>
      <c r="S399" s="240"/>
      <c r="T399" s="240"/>
      <c r="U399" s="240"/>
      <c r="V399" s="240"/>
      <c r="W399" s="240"/>
      <c r="X399" s="240"/>
      <c r="Y399" s="240"/>
      <c r="Z399" s="240"/>
    </row>
    <row r="400" spans="1:26" ht="13.5" customHeight="1">
      <c r="A400" s="240"/>
      <c r="B400" s="240"/>
      <c r="C400" s="240"/>
      <c r="D400" s="240"/>
      <c r="E400" s="240"/>
      <c r="F400" s="240"/>
      <c r="G400" s="240"/>
      <c r="H400" s="240"/>
      <c r="I400" s="240"/>
      <c r="J400" s="240"/>
      <c r="K400" s="240"/>
      <c r="L400" s="240"/>
      <c r="M400" s="240"/>
      <c r="N400" s="240"/>
      <c r="O400" s="240"/>
      <c r="P400" s="240"/>
      <c r="Q400" s="240"/>
      <c r="R400" s="240"/>
      <c r="S400" s="240"/>
      <c r="T400" s="240"/>
      <c r="U400" s="240"/>
      <c r="V400" s="240"/>
      <c r="W400" s="240"/>
      <c r="X400" s="240"/>
      <c r="Y400" s="240"/>
      <c r="Z400" s="240"/>
    </row>
    <row r="401" spans="1:26" ht="13.5" customHeight="1">
      <c r="A401" s="240"/>
      <c r="B401" s="240"/>
      <c r="C401" s="240"/>
      <c r="D401" s="240"/>
      <c r="E401" s="240"/>
      <c r="F401" s="240"/>
      <c r="G401" s="240"/>
      <c r="H401" s="240"/>
      <c r="I401" s="240"/>
      <c r="J401" s="240"/>
      <c r="K401" s="240"/>
      <c r="L401" s="240"/>
      <c r="M401" s="240"/>
      <c r="N401" s="240"/>
      <c r="O401" s="240"/>
      <c r="P401" s="240"/>
      <c r="Q401" s="240"/>
      <c r="R401" s="240"/>
      <c r="S401" s="240"/>
      <c r="T401" s="240"/>
      <c r="U401" s="240"/>
      <c r="V401" s="240"/>
      <c r="W401" s="240"/>
      <c r="X401" s="240"/>
      <c r="Y401" s="240"/>
      <c r="Z401" s="240"/>
    </row>
    <row r="402" spans="1:26" ht="13.5" customHeight="1">
      <c r="A402" s="240"/>
      <c r="B402" s="240"/>
      <c r="C402" s="240"/>
      <c r="D402" s="240"/>
      <c r="E402" s="240"/>
      <c r="F402" s="240"/>
      <c r="G402" s="240"/>
      <c r="H402" s="240"/>
      <c r="I402" s="240"/>
      <c r="J402" s="240"/>
      <c r="K402" s="240"/>
      <c r="L402" s="240"/>
      <c r="M402" s="240"/>
      <c r="N402" s="240"/>
      <c r="O402" s="240"/>
      <c r="P402" s="240"/>
      <c r="Q402" s="240"/>
      <c r="R402" s="240"/>
      <c r="S402" s="240"/>
      <c r="T402" s="240"/>
      <c r="U402" s="240"/>
      <c r="V402" s="240"/>
      <c r="W402" s="240"/>
      <c r="X402" s="240"/>
      <c r="Y402" s="240"/>
      <c r="Z402" s="240"/>
    </row>
    <row r="403" spans="1:26" ht="13.5" customHeight="1">
      <c r="A403" s="240"/>
      <c r="B403" s="240"/>
      <c r="C403" s="240"/>
      <c r="D403" s="240"/>
      <c r="E403" s="240"/>
      <c r="F403" s="240"/>
      <c r="G403" s="240"/>
      <c r="H403" s="240"/>
      <c r="I403" s="240"/>
      <c r="J403" s="240"/>
      <c r="K403" s="240"/>
      <c r="L403" s="240"/>
      <c r="M403" s="240"/>
      <c r="N403" s="240"/>
      <c r="O403" s="240"/>
      <c r="P403" s="240"/>
      <c r="Q403" s="240"/>
      <c r="R403" s="240"/>
      <c r="S403" s="240"/>
      <c r="T403" s="240"/>
      <c r="U403" s="240"/>
      <c r="V403" s="240"/>
      <c r="W403" s="240"/>
      <c r="X403" s="240"/>
      <c r="Y403" s="240"/>
      <c r="Z403" s="240"/>
    </row>
    <row r="404" spans="1:26" ht="13.5" customHeight="1">
      <c r="A404" s="240"/>
      <c r="B404" s="240"/>
      <c r="C404" s="240"/>
      <c r="D404" s="240"/>
      <c r="E404" s="240"/>
      <c r="F404" s="240"/>
      <c r="G404" s="240"/>
      <c r="H404" s="240"/>
      <c r="I404" s="240"/>
      <c r="J404" s="240"/>
      <c r="K404" s="240"/>
      <c r="L404" s="240"/>
      <c r="M404" s="240"/>
      <c r="N404" s="240"/>
      <c r="O404" s="240"/>
      <c r="P404" s="240"/>
      <c r="Q404" s="240"/>
      <c r="R404" s="240"/>
      <c r="S404" s="240"/>
      <c r="T404" s="240"/>
      <c r="U404" s="240"/>
      <c r="V404" s="240"/>
      <c r="W404" s="240"/>
      <c r="X404" s="240"/>
      <c r="Y404" s="240"/>
      <c r="Z404" s="240"/>
    </row>
    <row r="405" spans="1:26" ht="13.5" customHeight="1">
      <c r="A405" s="240"/>
      <c r="B405" s="240"/>
      <c r="C405" s="240"/>
      <c r="D405" s="240"/>
      <c r="E405" s="240"/>
      <c r="F405" s="240"/>
      <c r="G405" s="240"/>
      <c r="H405" s="240"/>
      <c r="I405" s="240"/>
      <c r="J405" s="240"/>
      <c r="K405" s="240"/>
      <c r="L405" s="240"/>
      <c r="M405" s="240"/>
      <c r="N405" s="240"/>
      <c r="O405" s="240"/>
      <c r="P405" s="240"/>
      <c r="Q405" s="240"/>
      <c r="R405" s="240"/>
      <c r="S405" s="240"/>
      <c r="T405" s="240"/>
      <c r="U405" s="240"/>
      <c r="V405" s="240"/>
      <c r="W405" s="240"/>
      <c r="X405" s="240"/>
      <c r="Y405" s="240"/>
      <c r="Z405" s="240"/>
    </row>
    <row r="406" spans="1:26" ht="13.5" customHeight="1">
      <c r="A406" s="240"/>
      <c r="B406" s="240"/>
      <c r="C406" s="240"/>
      <c r="D406" s="240"/>
      <c r="E406" s="240"/>
      <c r="F406" s="240"/>
      <c r="G406" s="240"/>
      <c r="H406" s="240"/>
      <c r="I406" s="240"/>
      <c r="J406" s="240"/>
      <c r="K406" s="240"/>
      <c r="L406" s="240"/>
      <c r="M406" s="240"/>
      <c r="N406" s="240"/>
      <c r="O406" s="240"/>
      <c r="P406" s="240"/>
      <c r="Q406" s="240"/>
      <c r="R406" s="240"/>
      <c r="S406" s="240"/>
      <c r="T406" s="240"/>
      <c r="U406" s="240"/>
      <c r="V406" s="240"/>
      <c r="W406" s="240"/>
      <c r="X406" s="240"/>
      <c r="Y406" s="240"/>
      <c r="Z406" s="240"/>
    </row>
    <row r="407" spans="1:26" ht="13.5" customHeight="1">
      <c r="A407" s="240"/>
      <c r="B407" s="240"/>
      <c r="C407" s="240"/>
      <c r="D407" s="240"/>
      <c r="E407" s="240"/>
      <c r="F407" s="240"/>
      <c r="G407" s="240"/>
      <c r="H407" s="240"/>
      <c r="I407" s="240"/>
      <c r="J407" s="240"/>
      <c r="K407" s="240"/>
      <c r="L407" s="240"/>
      <c r="M407" s="240"/>
      <c r="N407" s="240"/>
      <c r="O407" s="240"/>
      <c r="P407" s="240"/>
      <c r="Q407" s="240"/>
      <c r="R407" s="240"/>
      <c r="S407" s="240"/>
      <c r="T407" s="240"/>
      <c r="U407" s="240"/>
      <c r="V407" s="240"/>
      <c r="W407" s="240"/>
      <c r="X407" s="240"/>
      <c r="Y407" s="240"/>
      <c r="Z407" s="240"/>
    </row>
    <row r="408" spans="1:26" ht="13.5" customHeight="1">
      <c r="A408" s="240"/>
      <c r="B408" s="240"/>
      <c r="C408" s="240"/>
      <c r="D408" s="240"/>
      <c r="E408" s="240"/>
      <c r="F408" s="240"/>
      <c r="G408" s="240"/>
      <c r="H408" s="240"/>
      <c r="I408" s="240"/>
      <c r="J408" s="240"/>
      <c r="K408" s="240"/>
      <c r="L408" s="240"/>
      <c r="M408" s="240"/>
      <c r="N408" s="240"/>
      <c r="O408" s="240"/>
      <c r="P408" s="240"/>
      <c r="Q408" s="240"/>
      <c r="R408" s="240"/>
      <c r="S408" s="240"/>
      <c r="T408" s="240"/>
      <c r="U408" s="240"/>
      <c r="V408" s="240"/>
      <c r="W408" s="240"/>
      <c r="X408" s="240"/>
      <c r="Y408" s="240"/>
      <c r="Z408" s="240"/>
    </row>
    <row r="409" spans="1:26" ht="13.5" customHeight="1">
      <c r="A409" s="240"/>
      <c r="B409" s="240"/>
      <c r="C409" s="240"/>
      <c r="D409" s="240"/>
      <c r="E409" s="240"/>
      <c r="F409" s="240"/>
      <c r="G409" s="240"/>
      <c r="H409" s="240"/>
      <c r="I409" s="240"/>
      <c r="J409" s="240"/>
      <c r="K409" s="240"/>
      <c r="L409" s="240"/>
      <c r="M409" s="240"/>
      <c r="N409" s="240"/>
      <c r="O409" s="240"/>
      <c r="P409" s="240"/>
      <c r="Q409" s="240"/>
      <c r="R409" s="240"/>
      <c r="S409" s="240"/>
      <c r="T409" s="240"/>
      <c r="U409" s="240"/>
      <c r="V409" s="240"/>
      <c r="W409" s="240"/>
      <c r="X409" s="240"/>
      <c r="Y409" s="240"/>
      <c r="Z409" s="240"/>
    </row>
    <row r="410" spans="1:26" ht="13.5" customHeight="1">
      <c r="A410" s="240"/>
      <c r="B410" s="240"/>
      <c r="C410" s="240"/>
      <c r="D410" s="240"/>
      <c r="E410" s="240"/>
      <c r="F410" s="240"/>
      <c r="G410" s="240"/>
      <c r="H410" s="240"/>
      <c r="I410" s="240"/>
      <c r="J410" s="240"/>
      <c r="K410" s="240"/>
      <c r="L410" s="240"/>
      <c r="M410" s="240"/>
      <c r="N410" s="240"/>
      <c r="O410" s="240"/>
      <c r="P410" s="240"/>
      <c r="Q410" s="240"/>
      <c r="R410" s="240"/>
      <c r="S410" s="240"/>
      <c r="T410" s="240"/>
      <c r="U410" s="240"/>
      <c r="V410" s="240"/>
      <c r="W410" s="240"/>
      <c r="X410" s="240"/>
      <c r="Y410" s="240"/>
      <c r="Z410" s="240"/>
    </row>
    <row r="411" spans="1:26" ht="13.5" customHeight="1">
      <c r="A411" s="240"/>
      <c r="B411" s="240"/>
      <c r="C411" s="240"/>
      <c r="D411" s="240"/>
      <c r="E411" s="240"/>
      <c r="F411" s="240"/>
      <c r="G411" s="240"/>
      <c r="H411" s="240"/>
      <c r="I411" s="240"/>
      <c r="J411" s="240"/>
      <c r="K411" s="240"/>
      <c r="L411" s="240"/>
      <c r="M411" s="240"/>
      <c r="N411" s="240"/>
      <c r="O411" s="240"/>
      <c r="P411" s="240"/>
      <c r="Q411" s="240"/>
      <c r="R411" s="240"/>
      <c r="S411" s="240"/>
      <c r="T411" s="240"/>
      <c r="U411" s="240"/>
      <c r="V411" s="240"/>
      <c r="W411" s="240"/>
      <c r="X411" s="240"/>
      <c r="Y411" s="240"/>
      <c r="Z411" s="240"/>
    </row>
    <row r="412" spans="1:26" ht="13.5" customHeight="1">
      <c r="A412" s="240"/>
      <c r="B412" s="240"/>
      <c r="C412" s="240"/>
      <c r="D412" s="240"/>
      <c r="E412" s="240"/>
      <c r="F412" s="240"/>
      <c r="G412" s="240"/>
      <c r="H412" s="240"/>
      <c r="I412" s="240"/>
      <c r="J412" s="240"/>
      <c r="K412" s="240"/>
      <c r="L412" s="240"/>
      <c r="M412" s="240"/>
      <c r="N412" s="240"/>
      <c r="O412" s="240"/>
      <c r="P412" s="240"/>
      <c r="Q412" s="240"/>
      <c r="R412" s="240"/>
      <c r="S412" s="240"/>
      <c r="T412" s="240"/>
      <c r="U412" s="240"/>
      <c r="V412" s="240"/>
      <c r="W412" s="240"/>
      <c r="X412" s="240"/>
      <c r="Y412" s="240"/>
      <c r="Z412" s="240"/>
    </row>
    <row r="413" spans="1:26" ht="13.5" customHeight="1">
      <c r="A413" s="240"/>
      <c r="B413" s="240"/>
      <c r="C413" s="240"/>
      <c r="D413" s="240"/>
      <c r="E413" s="240"/>
      <c r="F413" s="240"/>
      <c r="G413" s="240"/>
      <c r="H413" s="240"/>
      <c r="I413" s="240"/>
      <c r="J413" s="240"/>
      <c r="K413" s="240"/>
      <c r="L413" s="240"/>
      <c r="M413" s="240"/>
      <c r="N413" s="240"/>
      <c r="O413" s="240"/>
      <c r="P413" s="240"/>
      <c r="Q413" s="240"/>
      <c r="R413" s="240"/>
      <c r="S413" s="240"/>
      <c r="T413" s="240"/>
      <c r="U413" s="240"/>
      <c r="V413" s="240"/>
      <c r="W413" s="240"/>
      <c r="X413" s="240"/>
      <c r="Y413" s="240"/>
      <c r="Z413" s="240"/>
    </row>
    <row r="414" spans="1:26" ht="13.5" customHeight="1">
      <c r="A414" s="240"/>
      <c r="B414" s="240"/>
      <c r="C414" s="240"/>
      <c r="D414" s="240"/>
      <c r="E414" s="240"/>
      <c r="F414" s="240"/>
      <c r="G414" s="240"/>
      <c r="H414" s="240"/>
      <c r="I414" s="240"/>
      <c r="J414" s="240"/>
      <c r="K414" s="240"/>
      <c r="L414" s="240"/>
      <c r="M414" s="240"/>
      <c r="N414" s="240"/>
      <c r="O414" s="240"/>
      <c r="P414" s="240"/>
      <c r="Q414" s="240"/>
      <c r="R414" s="240"/>
      <c r="S414" s="240"/>
      <c r="T414" s="240"/>
      <c r="U414" s="240"/>
      <c r="V414" s="240"/>
      <c r="W414" s="240"/>
      <c r="X414" s="240"/>
      <c r="Y414" s="240"/>
      <c r="Z414" s="240"/>
    </row>
    <row r="415" spans="1:26" ht="13.5" customHeight="1">
      <c r="A415" s="240"/>
      <c r="B415" s="240"/>
      <c r="C415" s="240"/>
      <c r="D415" s="240"/>
      <c r="E415" s="240"/>
      <c r="F415" s="240"/>
      <c r="G415" s="240"/>
      <c r="H415" s="240"/>
      <c r="I415" s="240"/>
      <c r="J415" s="240"/>
      <c r="K415" s="240"/>
      <c r="L415" s="240"/>
      <c r="M415" s="240"/>
      <c r="N415" s="240"/>
      <c r="O415" s="240"/>
      <c r="P415" s="240"/>
      <c r="Q415" s="240"/>
      <c r="R415" s="240"/>
      <c r="S415" s="240"/>
      <c r="T415" s="240"/>
      <c r="U415" s="240"/>
      <c r="V415" s="240"/>
      <c r="W415" s="240"/>
      <c r="X415" s="240"/>
      <c r="Y415" s="240"/>
      <c r="Z415" s="240"/>
    </row>
    <row r="416" spans="1:26" ht="13.5" customHeight="1">
      <c r="A416" s="240"/>
      <c r="B416" s="240"/>
      <c r="C416" s="240"/>
      <c r="D416" s="240"/>
      <c r="E416" s="240"/>
      <c r="F416" s="240"/>
      <c r="G416" s="240"/>
      <c r="H416" s="240"/>
      <c r="I416" s="240"/>
      <c r="J416" s="240"/>
      <c r="K416" s="240"/>
      <c r="L416" s="240"/>
      <c r="M416" s="240"/>
      <c r="N416" s="240"/>
      <c r="O416" s="240"/>
      <c r="P416" s="240"/>
      <c r="Q416" s="240"/>
      <c r="R416" s="240"/>
      <c r="S416" s="240"/>
      <c r="T416" s="240"/>
      <c r="U416" s="240"/>
      <c r="V416" s="240"/>
      <c r="W416" s="240"/>
      <c r="X416" s="240"/>
      <c r="Y416" s="240"/>
      <c r="Z416" s="240"/>
    </row>
    <row r="417" spans="1:26" ht="13.5" customHeight="1">
      <c r="A417" s="240"/>
      <c r="B417" s="240"/>
      <c r="C417" s="240"/>
      <c r="D417" s="240"/>
      <c r="E417" s="240"/>
      <c r="F417" s="240"/>
      <c r="G417" s="240"/>
      <c r="H417" s="240"/>
      <c r="I417" s="240"/>
      <c r="J417" s="240"/>
      <c r="K417" s="240"/>
      <c r="L417" s="240"/>
      <c r="M417" s="240"/>
      <c r="N417" s="240"/>
      <c r="O417" s="240"/>
      <c r="P417" s="240"/>
      <c r="Q417" s="240"/>
      <c r="R417" s="240"/>
      <c r="S417" s="240"/>
      <c r="T417" s="240"/>
      <c r="U417" s="240"/>
      <c r="V417" s="240"/>
      <c r="W417" s="240"/>
      <c r="X417" s="240"/>
      <c r="Y417" s="240"/>
      <c r="Z417" s="240"/>
    </row>
    <row r="418" spans="1:26" ht="13.5" customHeight="1">
      <c r="A418" s="240"/>
      <c r="B418" s="240"/>
      <c r="C418" s="240"/>
      <c r="D418" s="240"/>
      <c r="E418" s="240"/>
      <c r="F418" s="240"/>
      <c r="G418" s="240"/>
      <c r="H418" s="240"/>
      <c r="I418" s="240"/>
      <c r="J418" s="240"/>
      <c r="K418" s="240"/>
      <c r="L418" s="240"/>
      <c r="M418" s="240"/>
      <c r="N418" s="240"/>
      <c r="O418" s="240"/>
      <c r="P418" s="240"/>
      <c r="Q418" s="240"/>
      <c r="R418" s="240"/>
      <c r="S418" s="240"/>
      <c r="T418" s="240"/>
      <c r="U418" s="240"/>
      <c r="V418" s="240"/>
      <c r="W418" s="240"/>
      <c r="X418" s="240"/>
      <c r="Y418" s="240"/>
      <c r="Z418" s="240"/>
    </row>
    <row r="419" spans="1:26" ht="13.5" customHeight="1">
      <c r="A419" s="240"/>
      <c r="B419" s="240"/>
      <c r="C419" s="240"/>
      <c r="D419" s="240"/>
      <c r="E419" s="240"/>
      <c r="F419" s="240"/>
      <c r="G419" s="240"/>
      <c r="H419" s="240"/>
      <c r="I419" s="240"/>
      <c r="J419" s="240"/>
      <c r="K419" s="240"/>
      <c r="L419" s="240"/>
      <c r="M419" s="240"/>
      <c r="N419" s="240"/>
      <c r="O419" s="240"/>
      <c r="P419" s="240"/>
      <c r="Q419" s="240"/>
      <c r="R419" s="240"/>
      <c r="S419" s="240"/>
      <c r="T419" s="240"/>
      <c r="U419" s="240"/>
      <c r="V419" s="240"/>
      <c r="W419" s="240"/>
      <c r="X419" s="240"/>
      <c r="Y419" s="240"/>
      <c r="Z419" s="240"/>
    </row>
    <row r="420" spans="1:26" ht="13.5" customHeight="1">
      <c r="A420" s="240"/>
      <c r="B420" s="240"/>
      <c r="C420" s="240"/>
      <c r="D420" s="240"/>
      <c r="E420" s="240"/>
      <c r="F420" s="240"/>
      <c r="G420" s="240"/>
      <c r="H420" s="240"/>
      <c r="I420" s="240"/>
      <c r="J420" s="240"/>
      <c r="K420" s="240"/>
      <c r="L420" s="240"/>
      <c r="M420" s="240"/>
      <c r="N420" s="240"/>
      <c r="O420" s="240"/>
      <c r="P420" s="240"/>
      <c r="Q420" s="240"/>
      <c r="R420" s="240"/>
      <c r="S420" s="240"/>
      <c r="T420" s="240"/>
      <c r="U420" s="240"/>
      <c r="V420" s="240"/>
      <c r="W420" s="240"/>
      <c r="X420" s="240"/>
      <c r="Y420" s="240"/>
      <c r="Z420" s="240"/>
    </row>
    <row r="421" spans="1:26" ht="13.5" customHeight="1">
      <c r="A421" s="240"/>
      <c r="B421" s="240"/>
      <c r="C421" s="240"/>
      <c r="D421" s="240"/>
      <c r="E421" s="240"/>
      <c r="F421" s="240"/>
      <c r="G421" s="240"/>
      <c r="H421" s="240"/>
      <c r="I421" s="240"/>
      <c r="J421" s="240"/>
      <c r="K421" s="240"/>
      <c r="L421" s="240"/>
      <c r="M421" s="240"/>
      <c r="N421" s="240"/>
      <c r="O421" s="240"/>
      <c r="P421" s="240"/>
      <c r="Q421" s="240"/>
      <c r="R421" s="240"/>
      <c r="S421" s="240"/>
      <c r="T421" s="240"/>
      <c r="U421" s="240"/>
      <c r="V421" s="240"/>
      <c r="W421" s="240"/>
      <c r="X421" s="240"/>
      <c r="Y421" s="240"/>
      <c r="Z421" s="240"/>
    </row>
    <row r="422" spans="1:26" ht="13.5" customHeight="1">
      <c r="A422" s="240"/>
      <c r="B422" s="240"/>
      <c r="C422" s="240"/>
      <c r="D422" s="240"/>
      <c r="E422" s="240"/>
      <c r="F422" s="240"/>
      <c r="G422" s="240"/>
      <c r="H422" s="240"/>
      <c r="I422" s="240"/>
      <c r="J422" s="240"/>
      <c r="K422" s="240"/>
      <c r="L422" s="240"/>
      <c r="M422" s="240"/>
      <c r="N422" s="240"/>
      <c r="O422" s="240"/>
      <c r="P422" s="240"/>
      <c r="Q422" s="240"/>
      <c r="R422" s="240"/>
      <c r="S422" s="240"/>
      <c r="T422" s="240"/>
      <c r="U422" s="240"/>
      <c r="V422" s="240"/>
      <c r="W422" s="240"/>
      <c r="X422" s="240"/>
      <c r="Y422" s="240"/>
      <c r="Z422" s="240"/>
    </row>
    <row r="423" spans="1:26" ht="13.5" customHeight="1">
      <c r="A423" s="240"/>
      <c r="B423" s="240"/>
      <c r="C423" s="240"/>
      <c r="D423" s="240"/>
      <c r="E423" s="240"/>
      <c r="F423" s="240"/>
      <c r="G423" s="240"/>
      <c r="H423" s="240"/>
      <c r="I423" s="240"/>
      <c r="J423" s="240"/>
      <c r="K423" s="240"/>
      <c r="L423" s="240"/>
      <c r="M423" s="240"/>
      <c r="N423" s="240"/>
      <c r="O423" s="240"/>
      <c r="P423" s="240"/>
      <c r="Q423" s="240"/>
      <c r="R423" s="240"/>
      <c r="S423" s="240"/>
      <c r="T423" s="240"/>
      <c r="U423" s="240"/>
      <c r="V423" s="240"/>
      <c r="W423" s="240"/>
      <c r="X423" s="240"/>
      <c r="Y423" s="240"/>
      <c r="Z423" s="240"/>
    </row>
    <row r="424" spans="1:26" ht="13.5" customHeight="1">
      <c r="A424" s="240"/>
      <c r="B424" s="240"/>
      <c r="C424" s="240"/>
      <c r="D424" s="240"/>
      <c r="E424" s="240"/>
      <c r="F424" s="240"/>
      <c r="G424" s="240"/>
      <c r="H424" s="240"/>
      <c r="I424" s="240"/>
      <c r="J424" s="240"/>
      <c r="K424" s="240"/>
      <c r="L424" s="240"/>
      <c r="M424" s="240"/>
      <c r="N424" s="240"/>
      <c r="O424" s="240"/>
      <c r="P424" s="240"/>
      <c r="Q424" s="240"/>
      <c r="R424" s="240"/>
      <c r="S424" s="240"/>
      <c r="T424" s="240"/>
      <c r="U424" s="240"/>
      <c r="V424" s="240"/>
      <c r="W424" s="240"/>
      <c r="X424" s="240"/>
      <c r="Y424" s="240"/>
      <c r="Z424" s="240"/>
    </row>
    <row r="425" spans="1:26" ht="13.5" customHeight="1">
      <c r="A425" s="240"/>
      <c r="B425" s="240"/>
      <c r="C425" s="240"/>
      <c r="D425" s="240"/>
      <c r="E425" s="240"/>
      <c r="F425" s="240"/>
      <c r="G425" s="240"/>
      <c r="H425" s="240"/>
      <c r="I425" s="240"/>
      <c r="J425" s="240"/>
      <c r="K425" s="240"/>
      <c r="L425" s="240"/>
      <c r="M425" s="240"/>
      <c r="N425" s="240"/>
      <c r="O425" s="240"/>
      <c r="P425" s="240"/>
      <c r="Q425" s="240"/>
      <c r="R425" s="240"/>
      <c r="S425" s="240"/>
      <c r="T425" s="240"/>
      <c r="U425" s="240"/>
      <c r="V425" s="240"/>
      <c r="W425" s="240"/>
      <c r="X425" s="240"/>
      <c r="Y425" s="240"/>
      <c r="Z425" s="240"/>
    </row>
    <row r="426" spans="1:26" ht="13.5" customHeight="1">
      <c r="A426" s="240"/>
      <c r="B426" s="240"/>
      <c r="C426" s="240"/>
      <c r="D426" s="240"/>
      <c r="E426" s="240"/>
      <c r="F426" s="240"/>
      <c r="G426" s="240"/>
      <c r="H426" s="240"/>
      <c r="I426" s="240"/>
      <c r="J426" s="240"/>
      <c r="K426" s="240"/>
      <c r="L426" s="240"/>
      <c r="M426" s="240"/>
      <c r="N426" s="240"/>
      <c r="O426" s="240"/>
      <c r="P426" s="240"/>
      <c r="Q426" s="240"/>
      <c r="R426" s="240"/>
      <c r="S426" s="240"/>
      <c r="T426" s="240"/>
      <c r="U426" s="240"/>
      <c r="V426" s="240"/>
      <c r="W426" s="240"/>
      <c r="X426" s="240"/>
      <c r="Y426" s="240"/>
      <c r="Z426" s="240"/>
    </row>
    <row r="427" spans="1:26" ht="13.5" customHeight="1">
      <c r="A427" s="240"/>
      <c r="B427" s="240"/>
      <c r="C427" s="240"/>
      <c r="D427" s="240"/>
      <c r="E427" s="240"/>
      <c r="F427" s="240"/>
      <c r="G427" s="240"/>
      <c r="H427" s="240"/>
      <c r="I427" s="240"/>
      <c r="J427" s="240"/>
      <c r="K427" s="240"/>
      <c r="L427" s="240"/>
      <c r="M427" s="240"/>
      <c r="N427" s="240"/>
      <c r="O427" s="240"/>
      <c r="P427" s="240"/>
      <c r="Q427" s="240"/>
      <c r="R427" s="240"/>
      <c r="S427" s="240"/>
      <c r="T427" s="240"/>
      <c r="U427" s="240"/>
      <c r="V427" s="240"/>
      <c r="W427" s="240"/>
      <c r="X427" s="240"/>
      <c r="Y427" s="240"/>
      <c r="Z427" s="240"/>
    </row>
    <row r="428" spans="1:26" ht="13.5" customHeight="1">
      <c r="A428" s="240"/>
      <c r="B428" s="240"/>
      <c r="C428" s="240"/>
      <c r="D428" s="240"/>
      <c r="E428" s="240"/>
      <c r="F428" s="240"/>
      <c r="G428" s="240"/>
      <c r="H428" s="240"/>
      <c r="I428" s="240"/>
      <c r="J428" s="240"/>
      <c r="K428" s="240"/>
      <c r="L428" s="240"/>
      <c r="M428" s="240"/>
      <c r="N428" s="240"/>
      <c r="O428" s="240"/>
      <c r="P428" s="240"/>
      <c r="Q428" s="240"/>
      <c r="R428" s="240"/>
      <c r="S428" s="240"/>
      <c r="T428" s="240"/>
      <c r="U428" s="240"/>
      <c r="V428" s="240"/>
      <c r="W428" s="240"/>
      <c r="X428" s="240"/>
      <c r="Y428" s="240"/>
      <c r="Z428" s="240"/>
    </row>
    <row r="429" spans="1:26" ht="13.5" customHeight="1">
      <c r="A429" s="240"/>
      <c r="B429" s="240"/>
      <c r="C429" s="240"/>
      <c r="D429" s="240"/>
      <c r="E429" s="240"/>
      <c r="F429" s="240"/>
      <c r="G429" s="240"/>
      <c r="H429" s="240"/>
      <c r="I429" s="240"/>
      <c r="J429" s="240"/>
      <c r="K429" s="240"/>
      <c r="L429" s="240"/>
      <c r="M429" s="240"/>
      <c r="N429" s="240"/>
      <c r="O429" s="240"/>
      <c r="P429" s="240"/>
      <c r="Q429" s="240"/>
      <c r="R429" s="240"/>
      <c r="S429" s="240"/>
      <c r="T429" s="240"/>
      <c r="U429" s="240"/>
      <c r="V429" s="240"/>
      <c r="W429" s="240"/>
      <c r="X429" s="240"/>
      <c r="Y429" s="240"/>
      <c r="Z429" s="240"/>
    </row>
    <row r="430" spans="1:26" ht="13.5" customHeight="1">
      <c r="A430" s="240"/>
      <c r="B430" s="240"/>
      <c r="C430" s="240"/>
      <c r="D430" s="240"/>
      <c r="E430" s="240"/>
      <c r="F430" s="240"/>
      <c r="G430" s="240"/>
      <c r="H430" s="240"/>
      <c r="I430" s="240"/>
      <c r="J430" s="240"/>
      <c r="K430" s="240"/>
      <c r="L430" s="240"/>
      <c r="M430" s="240"/>
      <c r="N430" s="240"/>
      <c r="O430" s="240"/>
      <c r="P430" s="240"/>
      <c r="Q430" s="240"/>
      <c r="R430" s="240"/>
      <c r="S430" s="240"/>
      <c r="T430" s="240"/>
      <c r="U430" s="240"/>
      <c r="V430" s="240"/>
      <c r="W430" s="240"/>
      <c r="X430" s="240"/>
      <c r="Y430" s="240"/>
      <c r="Z430" s="240"/>
    </row>
    <row r="431" spans="1:26" ht="13.5" customHeight="1">
      <c r="A431" s="240"/>
      <c r="B431" s="240"/>
      <c r="C431" s="240"/>
      <c r="D431" s="240"/>
      <c r="E431" s="240"/>
      <c r="F431" s="240"/>
      <c r="G431" s="240"/>
      <c r="H431" s="240"/>
      <c r="I431" s="240"/>
      <c r="J431" s="240"/>
      <c r="K431" s="240"/>
      <c r="L431" s="240"/>
      <c r="M431" s="240"/>
      <c r="N431" s="240"/>
      <c r="O431" s="240"/>
      <c r="P431" s="240"/>
      <c r="Q431" s="240"/>
      <c r="R431" s="240"/>
      <c r="S431" s="240"/>
      <c r="T431" s="240"/>
      <c r="U431" s="240"/>
      <c r="V431" s="240"/>
      <c r="W431" s="240"/>
      <c r="X431" s="240"/>
      <c r="Y431" s="240"/>
      <c r="Z431" s="240"/>
    </row>
    <row r="432" spans="1:26" ht="13.5" customHeight="1">
      <c r="A432" s="240"/>
      <c r="B432" s="240"/>
      <c r="C432" s="240"/>
      <c r="D432" s="240"/>
      <c r="E432" s="240"/>
      <c r="F432" s="240"/>
      <c r="G432" s="240"/>
      <c r="H432" s="240"/>
      <c r="I432" s="240"/>
      <c r="J432" s="240"/>
      <c r="K432" s="240"/>
      <c r="L432" s="240"/>
      <c r="M432" s="240"/>
      <c r="N432" s="240"/>
      <c r="O432" s="240"/>
      <c r="P432" s="240"/>
      <c r="Q432" s="240"/>
      <c r="R432" s="240"/>
      <c r="S432" s="240"/>
      <c r="T432" s="240"/>
      <c r="U432" s="240"/>
      <c r="V432" s="240"/>
      <c r="W432" s="240"/>
      <c r="X432" s="240"/>
      <c r="Y432" s="240"/>
      <c r="Z432" s="240"/>
    </row>
    <row r="433" spans="1:26" ht="13.5" customHeight="1">
      <c r="A433" s="240"/>
      <c r="B433" s="240"/>
      <c r="C433" s="240"/>
      <c r="D433" s="240"/>
      <c r="E433" s="240"/>
      <c r="F433" s="240"/>
      <c r="G433" s="240"/>
      <c r="H433" s="240"/>
      <c r="I433" s="240"/>
      <c r="J433" s="240"/>
      <c r="K433" s="240"/>
      <c r="L433" s="240"/>
      <c r="M433" s="240"/>
      <c r="N433" s="240"/>
      <c r="O433" s="240"/>
      <c r="P433" s="240"/>
      <c r="Q433" s="240"/>
      <c r="R433" s="240"/>
      <c r="S433" s="240"/>
      <c r="T433" s="240"/>
      <c r="U433" s="240"/>
      <c r="V433" s="240"/>
      <c r="W433" s="240"/>
      <c r="X433" s="240"/>
      <c r="Y433" s="240"/>
      <c r="Z433" s="240"/>
    </row>
    <row r="434" spans="1:26" ht="13.5" customHeight="1">
      <c r="A434" s="240"/>
      <c r="B434" s="240"/>
      <c r="C434" s="240"/>
      <c r="D434" s="240"/>
      <c r="E434" s="240"/>
      <c r="F434" s="240"/>
      <c r="G434" s="240"/>
      <c r="H434" s="240"/>
      <c r="I434" s="240"/>
      <c r="J434" s="240"/>
      <c r="K434" s="240"/>
      <c r="L434" s="240"/>
      <c r="M434" s="240"/>
      <c r="N434" s="240"/>
      <c r="O434" s="240"/>
      <c r="P434" s="240"/>
      <c r="Q434" s="240"/>
      <c r="R434" s="240"/>
      <c r="S434" s="240"/>
      <c r="T434" s="240"/>
      <c r="U434" s="240"/>
      <c r="V434" s="240"/>
      <c r="W434" s="240"/>
      <c r="X434" s="240"/>
      <c r="Y434" s="240"/>
      <c r="Z434" s="240"/>
    </row>
    <row r="435" spans="1:26" ht="13.5" customHeight="1">
      <c r="A435" s="240"/>
      <c r="B435" s="240"/>
      <c r="C435" s="240"/>
      <c r="D435" s="240"/>
      <c r="E435" s="240"/>
      <c r="F435" s="240"/>
      <c r="G435" s="240"/>
      <c r="H435" s="240"/>
      <c r="I435" s="240"/>
      <c r="J435" s="240"/>
      <c r="K435" s="240"/>
      <c r="L435" s="240"/>
      <c r="M435" s="240"/>
      <c r="N435" s="240"/>
      <c r="O435" s="240"/>
      <c r="P435" s="240"/>
      <c r="Q435" s="240"/>
      <c r="R435" s="240"/>
      <c r="S435" s="240"/>
      <c r="T435" s="240"/>
      <c r="U435" s="240"/>
      <c r="V435" s="240"/>
      <c r="W435" s="240"/>
      <c r="X435" s="240"/>
      <c r="Y435" s="240"/>
      <c r="Z435" s="240"/>
    </row>
    <row r="436" spans="1:26" ht="13.5" customHeight="1">
      <c r="A436" s="240"/>
      <c r="B436" s="240"/>
      <c r="C436" s="240"/>
      <c r="D436" s="240"/>
      <c r="E436" s="240"/>
      <c r="F436" s="240"/>
      <c r="G436" s="240"/>
      <c r="H436" s="240"/>
      <c r="I436" s="240"/>
      <c r="J436" s="240"/>
      <c r="K436" s="240"/>
      <c r="L436" s="240"/>
      <c r="M436" s="240"/>
      <c r="N436" s="240"/>
      <c r="O436" s="240"/>
      <c r="P436" s="240"/>
      <c r="Q436" s="240"/>
      <c r="R436" s="240"/>
      <c r="S436" s="240"/>
      <c r="T436" s="240"/>
      <c r="U436" s="240"/>
      <c r="V436" s="240"/>
      <c r="W436" s="240"/>
      <c r="X436" s="240"/>
      <c r="Y436" s="240"/>
      <c r="Z436" s="240"/>
    </row>
    <row r="437" spans="1:26" ht="13.5" customHeight="1">
      <c r="A437" s="240"/>
      <c r="B437" s="240"/>
      <c r="C437" s="240"/>
      <c r="D437" s="240"/>
      <c r="E437" s="240"/>
      <c r="F437" s="240"/>
      <c r="G437" s="240"/>
      <c r="H437" s="240"/>
      <c r="I437" s="240"/>
      <c r="J437" s="240"/>
      <c r="K437" s="240"/>
      <c r="L437" s="240"/>
      <c r="M437" s="240"/>
      <c r="N437" s="240"/>
      <c r="O437" s="240"/>
      <c r="P437" s="240"/>
      <c r="Q437" s="240"/>
      <c r="R437" s="240"/>
      <c r="S437" s="240"/>
      <c r="T437" s="240"/>
      <c r="U437" s="240"/>
      <c r="V437" s="240"/>
      <c r="W437" s="240"/>
      <c r="X437" s="240"/>
      <c r="Y437" s="240"/>
      <c r="Z437" s="240"/>
    </row>
    <row r="438" spans="1:26" ht="13.5" customHeight="1">
      <c r="A438" s="240"/>
      <c r="B438" s="240"/>
      <c r="C438" s="240"/>
      <c r="D438" s="240"/>
      <c r="E438" s="240"/>
      <c r="F438" s="240"/>
      <c r="G438" s="240"/>
      <c r="H438" s="240"/>
      <c r="I438" s="240"/>
      <c r="J438" s="240"/>
      <c r="K438" s="240"/>
      <c r="L438" s="240"/>
      <c r="M438" s="240"/>
      <c r="N438" s="240"/>
      <c r="O438" s="240"/>
      <c r="P438" s="240"/>
      <c r="Q438" s="240"/>
      <c r="R438" s="240"/>
      <c r="S438" s="240"/>
      <c r="T438" s="240"/>
      <c r="U438" s="240"/>
      <c r="V438" s="240"/>
      <c r="W438" s="240"/>
      <c r="X438" s="240"/>
      <c r="Y438" s="240"/>
      <c r="Z438" s="240"/>
    </row>
    <row r="439" spans="1:26" ht="13.5" customHeight="1">
      <c r="A439" s="240"/>
      <c r="B439" s="240"/>
      <c r="C439" s="240"/>
      <c r="D439" s="240"/>
      <c r="E439" s="240"/>
      <c r="F439" s="240"/>
      <c r="G439" s="240"/>
      <c r="H439" s="240"/>
      <c r="I439" s="240"/>
      <c r="J439" s="240"/>
      <c r="K439" s="240"/>
      <c r="L439" s="240"/>
      <c r="M439" s="240"/>
      <c r="N439" s="240"/>
      <c r="O439" s="240"/>
      <c r="P439" s="240"/>
      <c r="Q439" s="240"/>
      <c r="R439" s="240"/>
      <c r="S439" s="240"/>
      <c r="T439" s="240"/>
      <c r="U439" s="240"/>
      <c r="V439" s="240"/>
      <c r="W439" s="240"/>
      <c r="X439" s="240"/>
      <c r="Y439" s="240"/>
      <c r="Z439" s="240"/>
    </row>
    <row r="440" spans="1:26" ht="13.5" customHeight="1">
      <c r="A440" s="240"/>
      <c r="B440" s="240"/>
      <c r="C440" s="240"/>
      <c r="D440" s="240"/>
      <c r="E440" s="240"/>
      <c r="F440" s="240"/>
      <c r="G440" s="240"/>
      <c r="H440" s="240"/>
      <c r="I440" s="240"/>
      <c r="J440" s="240"/>
      <c r="K440" s="240"/>
      <c r="L440" s="240"/>
      <c r="M440" s="240"/>
      <c r="N440" s="240"/>
      <c r="O440" s="240"/>
      <c r="P440" s="240"/>
      <c r="Q440" s="240"/>
      <c r="R440" s="240"/>
      <c r="S440" s="240"/>
      <c r="T440" s="240"/>
      <c r="U440" s="240"/>
      <c r="V440" s="240"/>
      <c r="W440" s="240"/>
      <c r="X440" s="240"/>
      <c r="Y440" s="240"/>
      <c r="Z440" s="240"/>
    </row>
    <row r="441" spans="1:26" ht="13.5" customHeight="1">
      <c r="A441" s="240"/>
      <c r="B441" s="240"/>
      <c r="C441" s="240"/>
      <c r="D441" s="240"/>
      <c r="E441" s="240"/>
      <c r="F441" s="240"/>
      <c r="G441" s="240"/>
      <c r="H441" s="240"/>
      <c r="I441" s="240"/>
      <c r="J441" s="240"/>
      <c r="K441" s="240"/>
      <c r="L441" s="240"/>
      <c r="M441" s="240"/>
      <c r="N441" s="240"/>
      <c r="O441" s="240"/>
      <c r="P441" s="240"/>
      <c r="Q441" s="240"/>
      <c r="R441" s="240"/>
      <c r="S441" s="240"/>
      <c r="T441" s="240"/>
      <c r="U441" s="240"/>
      <c r="V441" s="240"/>
      <c r="W441" s="240"/>
      <c r="X441" s="240"/>
      <c r="Y441" s="240"/>
      <c r="Z441" s="240"/>
    </row>
    <row r="442" spans="1:26" ht="13.5" customHeight="1">
      <c r="A442" s="240"/>
      <c r="B442" s="240"/>
      <c r="C442" s="240"/>
      <c r="D442" s="240"/>
      <c r="E442" s="240"/>
      <c r="F442" s="240"/>
      <c r="G442" s="240"/>
      <c r="H442" s="240"/>
      <c r="I442" s="240"/>
      <c r="J442" s="240"/>
      <c r="K442" s="240"/>
      <c r="L442" s="240"/>
      <c r="M442" s="240"/>
      <c r="N442" s="240"/>
      <c r="O442" s="240"/>
      <c r="P442" s="240"/>
      <c r="Q442" s="240"/>
      <c r="R442" s="240"/>
      <c r="S442" s="240"/>
      <c r="T442" s="240"/>
      <c r="U442" s="240"/>
      <c r="V442" s="240"/>
      <c r="W442" s="240"/>
      <c r="X442" s="240"/>
      <c r="Y442" s="240"/>
      <c r="Z442" s="240"/>
    </row>
    <row r="443" spans="1:26" ht="13.5" customHeight="1">
      <c r="A443" s="240"/>
      <c r="B443" s="240"/>
      <c r="C443" s="240"/>
      <c r="D443" s="240"/>
      <c r="E443" s="240"/>
      <c r="F443" s="240"/>
      <c r="G443" s="240"/>
      <c r="H443" s="240"/>
      <c r="I443" s="240"/>
      <c r="J443" s="240"/>
      <c r="K443" s="240"/>
      <c r="L443" s="240"/>
      <c r="M443" s="240"/>
      <c r="N443" s="240"/>
      <c r="O443" s="240"/>
      <c r="P443" s="240"/>
      <c r="Q443" s="240"/>
      <c r="R443" s="240"/>
      <c r="S443" s="240"/>
      <c r="T443" s="240"/>
      <c r="U443" s="240"/>
      <c r="V443" s="240"/>
      <c r="W443" s="240"/>
      <c r="X443" s="240"/>
      <c r="Y443" s="240"/>
      <c r="Z443" s="240"/>
    </row>
    <row r="444" spans="1:26" ht="13.5" customHeight="1">
      <c r="A444" s="240"/>
      <c r="B444" s="240"/>
      <c r="C444" s="240"/>
      <c r="D444" s="240"/>
      <c r="E444" s="240"/>
      <c r="F444" s="240"/>
      <c r="G444" s="240"/>
      <c r="H444" s="240"/>
      <c r="I444" s="240"/>
      <c r="J444" s="240"/>
      <c r="K444" s="240"/>
      <c r="L444" s="240"/>
      <c r="M444" s="240"/>
      <c r="N444" s="240"/>
      <c r="O444" s="240"/>
      <c r="P444" s="240"/>
      <c r="Q444" s="240"/>
      <c r="R444" s="240"/>
      <c r="S444" s="240"/>
      <c r="T444" s="240"/>
      <c r="U444" s="240"/>
      <c r="V444" s="240"/>
      <c r="W444" s="240"/>
      <c r="X444" s="240"/>
      <c r="Y444" s="240"/>
      <c r="Z444" s="240"/>
    </row>
    <row r="445" spans="1:26" ht="13.5" customHeight="1">
      <c r="A445" s="240"/>
      <c r="B445" s="240"/>
      <c r="C445" s="240"/>
      <c r="D445" s="240"/>
      <c r="E445" s="240"/>
      <c r="F445" s="240"/>
      <c r="G445" s="240"/>
      <c r="H445" s="240"/>
      <c r="I445" s="240"/>
      <c r="J445" s="240"/>
      <c r="K445" s="240"/>
      <c r="L445" s="240"/>
      <c r="M445" s="240"/>
      <c r="N445" s="240"/>
      <c r="O445" s="240"/>
      <c r="P445" s="240"/>
      <c r="Q445" s="240"/>
      <c r="R445" s="240"/>
      <c r="S445" s="240"/>
      <c r="T445" s="240"/>
      <c r="U445" s="240"/>
      <c r="V445" s="240"/>
      <c r="W445" s="240"/>
      <c r="X445" s="240"/>
      <c r="Y445" s="240"/>
      <c r="Z445" s="240"/>
    </row>
    <row r="446" spans="1:26" ht="13.5" customHeight="1">
      <c r="A446" s="240"/>
      <c r="B446" s="240"/>
      <c r="C446" s="240"/>
      <c r="D446" s="240"/>
      <c r="E446" s="240"/>
      <c r="F446" s="240"/>
      <c r="G446" s="240"/>
      <c r="H446" s="240"/>
      <c r="I446" s="240"/>
      <c r="J446" s="240"/>
      <c r="K446" s="240"/>
      <c r="L446" s="240"/>
      <c r="M446" s="240"/>
      <c r="N446" s="240"/>
      <c r="O446" s="240"/>
      <c r="P446" s="240"/>
      <c r="Q446" s="240"/>
      <c r="R446" s="240"/>
      <c r="S446" s="240"/>
      <c r="T446" s="240"/>
      <c r="U446" s="240"/>
      <c r="V446" s="240"/>
      <c r="W446" s="240"/>
      <c r="X446" s="240"/>
      <c r="Y446" s="240"/>
      <c r="Z446" s="240"/>
    </row>
    <row r="447" spans="1:26" ht="13.5" customHeight="1">
      <c r="A447" s="240"/>
      <c r="B447" s="240"/>
      <c r="C447" s="240"/>
      <c r="D447" s="240"/>
      <c r="E447" s="240"/>
      <c r="F447" s="240"/>
      <c r="G447" s="240"/>
      <c r="H447" s="240"/>
      <c r="I447" s="240"/>
      <c r="J447" s="240"/>
      <c r="K447" s="240"/>
      <c r="L447" s="240"/>
      <c r="M447" s="240"/>
      <c r="N447" s="240"/>
      <c r="O447" s="240"/>
      <c r="P447" s="240"/>
      <c r="Q447" s="240"/>
      <c r="R447" s="240"/>
      <c r="S447" s="240"/>
      <c r="T447" s="240"/>
      <c r="U447" s="240"/>
      <c r="V447" s="240"/>
      <c r="W447" s="240"/>
      <c r="X447" s="240"/>
      <c r="Y447" s="240"/>
      <c r="Z447" s="240"/>
    </row>
    <row r="448" spans="1:26" ht="13.5" customHeight="1">
      <c r="A448" s="240"/>
      <c r="B448" s="240"/>
      <c r="C448" s="240"/>
      <c r="D448" s="240"/>
      <c r="E448" s="240"/>
      <c r="F448" s="240"/>
      <c r="G448" s="240"/>
      <c r="H448" s="240"/>
      <c r="I448" s="240"/>
      <c r="J448" s="240"/>
      <c r="K448" s="240"/>
      <c r="L448" s="240"/>
      <c r="M448" s="240"/>
      <c r="N448" s="240"/>
      <c r="O448" s="240"/>
      <c r="P448" s="240"/>
      <c r="Q448" s="240"/>
      <c r="R448" s="240"/>
      <c r="S448" s="240"/>
      <c r="T448" s="240"/>
      <c r="U448" s="240"/>
      <c r="V448" s="240"/>
      <c r="W448" s="240"/>
      <c r="X448" s="240"/>
      <c r="Y448" s="240"/>
      <c r="Z448" s="240"/>
    </row>
    <row r="449" spans="1:26" ht="13.5" customHeight="1">
      <c r="A449" s="240"/>
      <c r="B449" s="240"/>
      <c r="C449" s="240"/>
      <c r="D449" s="240"/>
      <c r="E449" s="240"/>
      <c r="F449" s="240"/>
      <c r="G449" s="240"/>
      <c r="H449" s="240"/>
      <c r="I449" s="240"/>
      <c r="J449" s="240"/>
      <c r="K449" s="240"/>
      <c r="L449" s="240"/>
      <c r="M449" s="240"/>
      <c r="N449" s="240"/>
      <c r="O449" s="240"/>
      <c r="P449" s="240"/>
      <c r="Q449" s="240"/>
      <c r="R449" s="240"/>
      <c r="S449" s="240"/>
      <c r="T449" s="240"/>
      <c r="U449" s="240"/>
      <c r="V449" s="240"/>
      <c r="W449" s="240"/>
      <c r="X449" s="240"/>
      <c r="Y449" s="240"/>
      <c r="Z449" s="240"/>
    </row>
    <row r="450" spans="1:26" ht="13.5" customHeight="1">
      <c r="A450" s="240"/>
      <c r="B450" s="240"/>
      <c r="C450" s="240"/>
      <c r="D450" s="240"/>
      <c r="E450" s="240"/>
      <c r="F450" s="240"/>
      <c r="G450" s="240"/>
      <c r="H450" s="240"/>
      <c r="I450" s="240"/>
      <c r="J450" s="240"/>
      <c r="K450" s="240"/>
      <c r="L450" s="240"/>
      <c r="M450" s="240"/>
      <c r="N450" s="240"/>
      <c r="O450" s="240"/>
      <c r="P450" s="240"/>
      <c r="Q450" s="240"/>
      <c r="R450" s="240"/>
      <c r="S450" s="240"/>
      <c r="T450" s="240"/>
      <c r="U450" s="240"/>
      <c r="V450" s="240"/>
      <c r="W450" s="240"/>
      <c r="X450" s="240"/>
      <c r="Y450" s="240"/>
      <c r="Z450" s="240"/>
    </row>
    <row r="451" spans="1:26" ht="13.5" customHeight="1">
      <c r="A451" s="240"/>
      <c r="B451" s="240"/>
      <c r="C451" s="240"/>
      <c r="D451" s="240"/>
      <c r="E451" s="240"/>
      <c r="F451" s="240"/>
      <c r="G451" s="240"/>
      <c r="H451" s="240"/>
      <c r="I451" s="240"/>
      <c r="J451" s="240"/>
      <c r="K451" s="240"/>
      <c r="L451" s="240"/>
      <c r="M451" s="240"/>
      <c r="N451" s="240"/>
      <c r="O451" s="240"/>
      <c r="P451" s="240"/>
      <c r="Q451" s="240"/>
      <c r="R451" s="240"/>
      <c r="S451" s="240"/>
      <c r="T451" s="240"/>
      <c r="U451" s="240"/>
      <c r="V451" s="240"/>
      <c r="W451" s="240"/>
      <c r="X451" s="240"/>
      <c r="Y451" s="240"/>
      <c r="Z451" s="240"/>
    </row>
    <row r="452" spans="1:26" ht="13.5" customHeight="1">
      <c r="A452" s="240"/>
      <c r="B452" s="240"/>
      <c r="C452" s="240"/>
      <c r="D452" s="240"/>
      <c r="E452" s="240"/>
      <c r="F452" s="240"/>
      <c r="G452" s="240"/>
      <c r="H452" s="240"/>
      <c r="I452" s="240"/>
      <c r="J452" s="240"/>
      <c r="K452" s="240"/>
      <c r="L452" s="240"/>
      <c r="M452" s="240"/>
      <c r="N452" s="240"/>
      <c r="O452" s="240"/>
      <c r="P452" s="240"/>
      <c r="Q452" s="240"/>
      <c r="R452" s="240"/>
      <c r="S452" s="240"/>
      <c r="T452" s="240"/>
      <c r="U452" s="240"/>
      <c r="V452" s="240"/>
      <c r="W452" s="240"/>
      <c r="X452" s="240"/>
      <c r="Y452" s="240"/>
      <c r="Z452" s="240"/>
    </row>
    <row r="453" spans="1:26" ht="13.5" customHeight="1">
      <c r="A453" s="240"/>
      <c r="B453" s="240"/>
      <c r="C453" s="240"/>
      <c r="D453" s="240"/>
      <c r="E453" s="240"/>
      <c r="F453" s="240"/>
      <c r="G453" s="240"/>
      <c r="H453" s="240"/>
      <c r="I453" s="240"/>
      <c r="J453" s="240"/>
      <c r="K453" s="240"/>
      <c r="L453" s="240"/>
      <c r="M453" s="240"/>
      <c r="N453" s="240"/>
      <c r="O453" s="240"/>
      <c r="P453" s="240"/>
      <c r="Q453" s="240"/>
      <c r="R453" s="240"/>
      <c r="S453" s="240"/>
      <c r="T453" s="240"/>
      <c r="U453" s="240"/>
      <c r="V453" s="240"/>
      <c r="W453" s="240"/>
      <c r="X453" s="240"/>
      <c r="Y453" s="240"/>
      <c r="Z453" s="240"/>
    </row>
    <row r="454" spans="1:26" ht="13.5" customHeight="1">
      <c r="A454" s="240"/>
      <c r="B454" s="240"/>
      <c r="C454" s="240"/>
      <c r="D454" s="240"/>
      <c r="E454" s="240"/>
      <c r="F454" s="240"/>
      <c r="G454" s="240"/>
      <c r="H454" s="240"/>
      <c r="I454" s="240"/>
      <c r="J454" s="240"/>
      <c r="K454" s="240"/>
      <c r="L454" s="240"/>
      <c r="M454" s="240"/>
      <c r="N454" s="240"/>
      <c r="O454" s="240"/>
      <c r="P454" s="240"/>
      <c r="Q454" s="240"/>
      <c r="R454" s="240"/>
      <c r="S454" s="240"/>
      <c r="T454" s="240"/>
      <c r="U454" s="240"/>
      <c r="V454" s="240"/>
      <c r="W454" s="240"/>
      <c r="X454" s="240"/>
      <c r="Y454" s="240"/>
      <c r="Z454" s="240"/>
    </row>
    <row r="455" spans="1:26" ht="13.5" customHeight="1">
      <c r="A455" s="240"/>
      <c r="B455" s="240"/>
      <c r="C455" s="240"/>
      <c r="D455" s="240"/>
      <c r="E455" s="240"/>
      <c r="F455" s="240"/>
      <c r="G455" s="240"/>
      <c r="H455" s="240"/>
      <c r="I455" s="240"/>
      <c r="J455" s="240"/>
      <c r="K455" s="240"/>
      <c r="L455" s="240"/>
      <c r="M455" s="240"/>
      <c r="N455" s="240"/>
      <c r="O455" s="240"/>
      <c r="P455" s="240"/>
      <c r="Q455" s="240"/>
      <c r="R455" s="240"/>
      <c r="S455" s="240"/>
      <c r="T455" s="240"/>
      <c r="U455" s="240"/>
      <c r="V455" s="240"/>
      <c r="W455" s="240"/>
      <c r="X455" s="240"/>
      <c r="Y455" s="240"/>
      <c r="Z455" s="240"/>
    </row>
    <row r="456" spans="1:26" ht="13.5" customHeight="1">
      <c r="A456" s="240"/>
      <c r="B456" s="240"/>
      <c r="C456" s="240"/>
      <c r="D456" s="240"/>
      <c r="E456" s="240"/>
      <c r="F456" s="240"/>
      <c r="G456" s="240"/>
      <c r="H456" s="240"/>
      <c r="I456" s="240"/>
      <c r="J456" s="240"/>
      <c r="K456" s="240"/>
      <c r="L456" s="240"/>
      <c r="M456" s="240"/>
      <c r="N456" s="240"/>
      <c r="O456" s="240"/>
      <c r="P456" s="240"/>
      <c r="Q456" s="240"/>
      <c r="R456" s="240"/>
      <c r="S456" s="240"/>
      <c r="T456" s="240"/>
      <c r="U456" s="240"/>
      <c r="V456" s="240"/>
      <c r="W456" s="240"/>
      <c r="X456" s="240"/>
      <c r="Y456" s="240"/>
      <c r="Z456" s="240"/>
    </row>
    <row r="457" spans="1:26" ht="13.5" customHeight="1">
      <c r="A457" s="240"/>
      <c r="B457" s="240"/>
      <c r="C457" s="240"/>
      <c r="D457" s="240"/>
      <c r="E457" s="240"/>
      <c r="F457" s="240"/>
      <c r="G457" s="240"/>
      <c r="H457" s="240"/>
      <c r="I457" s="240"/>
      <c r="J457" s="240"/>
      <c r="K457" s="240"/>
      <c r="L457" s="240"/>
      <c r="M457" s="240"/>
      <c r="N457" s="240"/>
      <c r="O457" s="240"/>
      <c r="P457" s="240"/>
      <c r="Q457" s="240"/>
      <c r="R457" s="240"/>
      <c r="S457" s="240"/>
      <c r="T457" s="240"/>
      <c r="U457" s="240"/>
      <c r="V457" s="240"/>
      <c r="W457" s="240"/>
      <c r="X457" s="240"/>
      <c r="Y457" s="240"/>
      <c r="Z457" s="240"/>
    </row>
    <row r="458" spans="1:26" ht="13.5" customHeight="1">
      <c r="A458" s="240"/>
      <c r="B458" s="240"/>
      <c r="C458" s="240"/>
      <c r="D458" s="240"/>
      <c r="E458" s="240"/>
      <c r="F458" s="240"/>
      <c r="G458" s="240"/>
      <c r="H458" s="240"/>
      <c r="I458" s="240"/>
      <c r="J458" s="240"/>
      <c r="K458" s="240"/>
      <c r="L458" s="240"/>
      <c r="M458" s="240"/>
      <c r="N458" s="240"/>
      <c r="O458" s="240"/>
      <c r="P458" s="240"/>
      <c r="Q458" s="240"/>
      <c r="R458" s="240"/>
      <c r="S458" s="240"/>
      <c r="T458" s="240"/>
      <c r="U458" s="240"/>
      <c r="V458" s="240"/>
      <c r="W458" s="240"/>
      <c r="X458" s="240"/>
      <c r="Y458" s="240"/>
      <c r="Z458" s="240"/>
    </row>
    <row r="459" spans="1:26" ht="13.5" customHeight="1">
      <c r="A459" s="240"/>
      <c r="B459" s="240"/>
      <c r="C459" s="240"/>
      <c r="D459" s="240"/>
      <c r="E459" s="240"/>
      <c r="F459" s="240"/>
      <c r="G459" s="240"/>
      <c r="H459" s="240"/>
      <c r="I459" s="240"/>
      <c r="J459" s="240"/>
      <c r="K459" s="240"/>
      <c r="L459" s="240"/>
      <c r="M459" s="240"/>
      <c r="N459" s="240"/>
      <c r="O459" s="240"/>
      <c r="P459" s="240"/>
      <c r="Q459" s="240"/>
      <c r="R459" s="240"/>
      <c r="S459" s="240"/>
      <c r="T459" s="240"/>
      <c r="U459" s="240"/>
      <c r="V459" s="240"/>
      <c r="W459" s="240"/>
      <c r="X459" s="240"/>
      <c r="Y459" s="240"/>
      <c r="Z459" s="240"/>
    </row>
    <row r="460" spans="1:26" ht="13.5" customHeight="1">
      <c r="A460" s="240"/>
      <c r="B460" s="240"/>
      <c r="C460" s="240"/>
      <c r="D460" s="240"/>
      <c r="E460" s="240"/>
      <c r="F460" s="240"/>
      <c r="G460" s="240"/>
      <c r="H460" s="240"/>
      <c r="I460" s="240"/>
      <c r="J460" s="240"/>
      <c r="K460" s="240"/>
      <c r="L460" s="240"/>
      <c r="M460" s="240"/>
      <c r="N460" s="240"/>
      <c r="O460" s="240"/>
      <c r="P460" s="240"/>
      <c r="Q460" s="240"/>
      <c r="R460" s="240"/>
      <c r="S460" s="240"/>
      <c r="T460" s="240"/>
      <c r="U460" s="240"/>
      <c r="V460" s="240"/>
      <c r="W460" s="240"/>
      <c r="X460" s="240"/>
      <c r="Y460" s="240"/>
      <c r="Z460" s="240"/>
    </row>
    <row r="461" spans="1:26" ht="13.5" customHeight="1">
      <c r="A461" s="240"/>
      <c r="B461" s="240"/>
      <c r="C461" s="240"/>
      <c r="D461" s="240"/>
      <c r="E461" s="240"/>
      <c r="F461" s="240"/>
      <c r="G461" s="240"/>
      <c r="H461" s="240"/>
      <c r="I461" s="240"/>
      <c r="J461" s="240"/>
      <c r="K461" s="240"/>
      <c r="L461" s="240"/>
      <c r="M461" s="240"/>
      <c r="N461" s="240"/>
      <c r="O461" s="240"/>
      <c r="P461" s="240"/>
      <c r="Q461" s="240"/>
      <c r="R461" s="240"/>
      <c r="S461" s="240"/>
      <c r="T461" s="240"/>
      <c r="U461" s="240"/>
      <c r="V461" s="240"/>
      <c r="W461" s="240"/>
      <c r="X461" s="240"/>
      <c r="Y461" s="240"/>
      <c r="Z461" s="240"/>
    </row>
    <row r="462" spans="1:26" ht="13.5" customHeight="1">
      <c r="A462" s="240"/>
      <c r="B462" s="240"/>
      <c r="C462" s="240"/>
      <c r="D462" s="240"/>
      <c r="E462" s="240"/>
      <c r="F462" s="240"/>
      <c r="G462" s="240"/>
      <c r="H462" s="240"/>
      <c r="I462" s="240"/>
      <c r="J462" s="240"/>
      <c r="K462" s="240"/>
      <c r="L462" s="240"/>
      <c r="M462" s="240"/>
      <c r="N462" s="240"/>
      <c r="O462" s="240"/>
      <c r="P462" s="240"/>
      <c r="Q462" s="240"/>
      <c r="R462" s="240"/>
      <c r="S462" s="240"/>
      <c r="T462" s="240"/>
      <c r="U462" s="240"/>
      <c r="V462" s="240"/>
      <c r="W462" s="240"/>
      <c r="X462" s="240"/>
      <c r="Y462" s="240"/>
      <c r="Z462" s="240"/>
    </row>
    <row r="463" spans="1:26" ht="13.5" customHeight="1">
      <c r="A463" s="240"/>
      <c r="B463" s="240"/>
      <c r="C463" s="240"/>
      <c r="D463" s="240"/>
      <c r="E463" s="240"/>
      <c r="F463" s="240"/>
      <c r="G463" s="240"/>
      <c r="H463" s="240"/>
      <c r="I463" s="240"/>
      <c r="J463" s="240"/>
      <c r="K463" s="240"/>
      <c r="L463" s="240"/>
      <c r="M463" s="240"/>
      <c r="N463" s="240"/>
      <c r="O463" s="240"/>
      <c r="P463" s="240"/>
      <c r="Q463" s="240"/>
      <c r="R463" s="240"/>
      <c r="S463" s="240"/>
      <c r="T463" s="240"/>
      <c r="U463" s="240"/>
      <c r="V463" s="240"/>
      <c r="W463" s="240"/>
      <c r="X463" s="240"/>
      <c r="Y463" s="240"/>
      <c r="Z463" s="240"/>
    </row>
    <row r="464" spans="1:26" ht="13.5" customHeight="1">
      <c r="A464" s="240"/>
      <c r="B464" s="240"/>
      <c r="C464" s="240"/>
      <c r="D464" s="240"/>
      <c r="E464" s="240"/>
      <c r="F464" s="240"/>
      <c r="G464" s="240"/>
      <c r="H464" s="240"/>
      <c r="I464" s="240"/>
      <c r="J464" s="240"/>
      <c r="K464" s="240"/>
      <c r="L464" s="240"/>
      <c r="M464" s="240"/>
      <c r="N464" s="240"/>
      <c r="O464" s="240"/>
      <c r="P464" s="240"/>
      <c r="Q464" s="240"/>
      <c r="R464" s="240"/>
      <c r="S464" s="240"/>
      <c r="T464" s="240"/>
      <c r="U464" s="240"/>
      <c r="V464" s="240"/>
      <c r="W464" s="240"/>
      <c r="X464" s="240"/>
      <c r="Y464" s="240"/>
      <c r="Z464" s="240"/>
    </row>
    <row r="465" spans="1:26" ht="13.5" customHeight="1">
      <c r="A465" s="240"/>
      <c r="B465" s="240"/>
      <c r="C465" s="240"/>
      <c r="D465" s="240"/>
      <c r="E465" s="240"/>
      <c r="F465" s="240"/>
      <c r="G465" s="240"/>
      <c r="H465" s="240"/>
      <c r="I465" s="240"/>
      <c r="J465" s="240"/>
      <c r="K465" s="240"/>
      <c r="L465" s="240"/>
      <c r="M465" s="240"/>
      <c r="N465" s="240"/>
      <c r="O465" s="240"/>
      <c r="P465" s="240"/>
      <c r="Q465" s="240"/>
      <c r="R465" s="240"/>
      <c r="S465" s="240"/>
      <c r="T465" s="240"/>
      <c r="U465" s="240"/>
      <c r="V465" s="240"/>
      <c r="W465" s="240"/>
      <c r="X465" s="240"/>
      <c r="Y465" s="240"/>
      <c r="Z465" s="240"/>
    </row>
    <row r="466" spans="1:26" ht="13.5" customHeight="1">
      <c r="A466" s="240"/>
      <c r="B466" s="240"/>
      <c r="C466" s="240"/>
      <c r="D466" s="240"/>
      <c r="E466" s="240"/>
      <c r="F466" s="240"/>
      <c r="G466" s="240"/>
      <c r="H466" s="240"/>
      <c r="I466" s="240"/>
      <c r="J466" s="240"/>
      <c r="K466" s="240"/>
      <c r="L466" s="240"/>
      <c r="M466" s="240"/>
      <c r="N466" s="240"/>
      <c r="O466" s="240"/>
      <c r="P466" s="240"/>
      <c r="Q466" s="240"/>
      <c r="R466" s="240"/>
      <c r="S466" s="240"/>
      <c r="T466" s="240"/>
      <c r="U466" s="240"/>
      <c r="V466" s="240"/>
      <c r="W466" s="240"/>
      <c r="X466" s="240"/>
      <c r="Y466" s="240"/>
      <c r="Z466" s="240"/>
    </row>
    <row r="467" spans="1:26" ht="13.5" customHeight="1">
      <c r="A467" s="240"/>
      <c r="B467" s="240"/>
      <c r="C467" s="240"/>
      <c r="D467" s="240"/>
      <c r="E467" s="240"/>
      <c r="F467" s="240"/>
      <c r="G467" s="240"/>
      <c r="H467" s="240"/>
      <c r="I467" s="240"/>
      <c r="J467" s="240"/>
      <c r="K467" s="240"/>
      <c r="L467" s="240"/>
      <c r="M467" s="240"/>
      <c r="N467" s="240"/>
      <c r="O467" s="240"/>
      <c r="P467" s="240"/>
      <c r="Q467" s="240"/>
      <c r="R467" s="240"/>
      <c r="S467" s="240"/>
      <c r="T467" s="240"/>
      <c r="U467" s="240"/>
      <c r="V467" s="240"/>
      <c r="W467" s="240"/>
      <c r="X467" s="240"/>
      <c r="Y467" s="240"/>
      <c r="Z467" s="240"/>
    </row>
    <row r="468" spans="1:26" ht="13.5" customHeight="1">
      <c r="A468" s="240"/>
      <c r="B468" s="240"/>
      <c r="C468" s="240"/>
      <c r="D468" s="240"/>
      <c r="E468" s="240"/>
      <c r="F468" s="240"/>
      <c r="G468" s="240"/>
      <c r="H468" s="240"/>
      <c r="I468" s="240"/>
      <c r="J468" s="240"/>
      <c r="K468" s="240"/>
      <c r="L468" s="240"/>
      <c r="M468" s="240"/>
      <c r="N468" s="240"/>
      <c r="O468" s="240"/>
      <c r="P468" s="240"/>
      <c r="Q468" s="240"/>
      <c r="R468" s="240"/>
      <c r="S468" s="240"/>
      <c r="T468" s="240"/>
      <c r="U468" s="240"/>
      <c r="V468" s="240"/>
      <c r="W468" s="240"/>
      <c r="X468" s="240"/>
      <c r="Y468" s="240"/>
      <c r="Z468" s="240"/>
    </row>
    <row r="469" spans="1:26" ht="13.5" customHeight="1">
      <c r="A469" s="240"/>
      <c r="B469" s="240"/>
      <c r="C469" s="240"/>
      <c r="D469" s="240"/>
      <c r="E469" s="240"/>
      <c r="F469" s="240"/>
      <c r="G469" s="240"/>
      <c r="H469" s="240"/>
      <c r="I469" s="240"/>
      <c r="J469" s="240"/>
      <c r="K469" s="240"/>
      <c r="L469" s="240"/>
      <c r="M469" s="240"/>
      <c r="N469" s="240"/>
      <c r="O469" s="240"/>
      <c r="P469" s="240"/>
      <c r="Q469" s="240"/>
      <c r="R469" s="240"/>
      <c r="S469" s="240"/>
      <c r="T469" s="240"/>
      <c r="U469" s="240"/>
      <c r="V469" s="240"/>
      <c r="W469" s="240"/>
      <c r="X469" s="240"/>
      <c r="Y469" s="240"/>
      <c r="Z469" s="240"/>
    </row>
    <row r="470" spans="1:26" ht="13.5" customHeight="1">
      <c r="A470" s="240"/>
      <c r="B470" s="240"/>
      <c r="C470" s="240"/>
      <c r="D470" s="240"/>
      <c r="E470" s="240"/>
      <c r="F470" s="240"/>
      <c r="G470" s="240"/>
      <c r="H470" s="240"/>
      <c r="I470" s="240"/>
      <c r="J470" s="240"/>
      <c r="K470" s="240"/>
      <c r="L470" s="240"/>
      <c r="M470" s="240"/>
      <c r="N470" s="240"/>
      <c r="O470" s="240"/>
      <c r="P470" s="240"/>
      <c r="Q470" s="240"/>
      <c r="R470" s="240"/>
      <c r="S470" s="240"/>
      <c r="T470" s="240"/>
      <c r="U470" s="240"/>
      <c r="V470" s="240"/>
      <c r="W470" s="240"/>
      <c r="X470" s="240"/>
      <c r="Y470" s="240"/>
      <c r="Z470" s="240"/>
    </row>
    <row r="471" spans="1:26" ht="13.5" customHeight="1">
      <c r="A471" s="240"/>
      <c r="B471" s="240"/>
      <c r="C471" s="240"/>
      <c r="D471" s="240"/>
      <c r="E471" s="240"/>
      <c r="F471" s="240"/>
      <c r="G471" s="240"/>
      <c r="H471" s="240"/>
      <c r="I471" s="240"/>
      <c r="J471" s="240"/>
      <c r="K471" s="240"/>
      <c r="L471" s="240"/>
      <c r="M471" s="240"/>
      <c r="N471" s="240"/>
      <c r="O471" s="240"/>
      <c r="P471" s="240"/>
      <c r="Q471" s="240"/>
      <c r="R471" s="240"/>
      <c r="S471" s="240"/>
      <c r="T471" s="240"/>
      <c r="U471" s="240"/>
      <c r="V471" s="240"/>
      <c r="W471" s="240"/>
      <c r="X471" s="240"/>
      <c r="Y471" s="240"/>
      <c r="Z471" s="240"/>
    </row>
    <row r="472" spans="1:26" ht="13.5" customHeight="1">
      <c r="A472" s="240"/>
      <c r="B472" s="240"/>
      <c r="C472" s="240"/>
      <c r="D472" s="240"/>
      <c r="E472" s="240"/>
      <c r="F472" s="240"/>
      <c r="G472" s="240"/>
      <c r="H472" s="240"/>
      <c r="I472" s="240"/>
      <c r="J472" s="240"/>
      <c r="K472" s="240"/>
      <c r="L472" s="240"/>
      <c r="M472" s="240"/>
      <c r="N472" s="240"/>
      <c r="O472" s="240"/>
      <c r="P472" s="240"/>
      <c r="Q472" s="240"/>
      <c r="R472" s="240"/>
      <c r="S472" s="240"/>
      <c r="T472" s="240"/>
      <c r="U472" s="240"/>
      <c r="V472" s="240"/>
      <c r="W472" s="240"/>
      <c r="X472" s="240"/>
      <c r="Y472" s="240"/>
      <c r="Z472" s="240"/>
    </row>
    <row r="473" spans="1:26" ht="13.5" customHeight="1">
      <c r="A473" s="240"/>
      <c r="B473" s="240"/>
      <c r="C473" s="240"/>
      <c r="D473" s="240"/>
      <c r="E473" s="240"/>
      <c r="F473" s="240"/>
      <c r="G473" s="240"/>
      <c r="H473" s="240"/>
      <c r="I473" s="240"/>
      <c r="J473" s="240"/>
      <c r="K473" s="240"/>
      <c r="L473" s="240"/>
      <c r="M473" s="240"/>
      <c r="N473" s="240"/>
      <c r="O473" s="240"/>
      <c r="P473" s="240"/>
      <c r="Q473" s="240"/>
      <c r="R473" s="240"/>
      <c r="S473" s="240"/>
      <c r="T473" s="240"/>
      <c r="U473" s="240"/>
      <c r="V473" s="240"/>
      <c r="W473" s="240"/>
      <c r="X473" s="240"/>
      <c r="Y473" s="240"/>
      <c r="Z473" s="240"/>
    </row>
    <row r="474" spans="1:26" ht="13.5" customHeight="1">
      <c r="A474" s="240"/>
      <c r="B474" s="240"/>
      <c r="C474" s="240"/>
      <c r="D474" s="240"/>
      <c r="E474" s="240"/>
      <c r="F474" s="240"/>
      <c r="G474" s="240"/>
      <c r="H474" s="240"/>
      <c r="I474" s="240"/>
      <c r="J474" s="240"/>
      <c r="K474" s="240"/>
      <c r="L474" s="240"/>
      <c r="M474" s="240"/>
      <c r="N474" s="240"/>
      <c r="O474" s="240"/>
      <c r="P474" s="240"/>
      <c r="Q474" s="240"/>
      <c r="R474" s="240"/>
      <c r="S474" s="240"/>
      <c r="T474" s="240"/>
      <c r="U474" s="240"/>
      <c r="V474" s="240"/>
      <c r="W474" s="240"/>
      <c r="X474" s="240"/>
      <c r="Y474" s="240"/>
      <c r="Z474" s="240"/>
    </row>
    <row r="475" spans="1:26" ht="13.5" customHeight="1">
      <c r="A475" s="240"/>
      <c r="B475" s="240"/>
      <c r="C475" s="240"/>
      <c r="D475" s="240"/>
      <c r="E475" s="240"/>
      <c r="F475" s="240"/>
      <c r="G475" s="240"/>
      <c r="H475" s="240"/>
      <c r="I475" s="240"/>
      <c r="J475" s="240"/>
      <c r="K475" s="240"/>
      <c r="L475" s="240"/>
      <c r="M475" s="240"/>
      <c r="N475" s="240"/>
      <c r="O475" s="240"/>
      <c r="P475" s="240"/>
      <c r="Q475" s="240"/>
      <c r="R475" s="240"/>
      <c r="S475" s="240"/>
      <c r="T475" s="240"/>
      <c r="U475" s="240"/>
      <c r="V475" s="240"/>
      <c r="W475" s="240"/>
      <c r="X475" s="240"/>
      <c r="Y475" s="240"/>
      <c r="Z475" s="240"/>
    </row>
    <row r="476" spans="1:26" ht="13.5" customHeight="1">
      <c r="A476" s="240"/>
      <c r="B476" s="240"/>
      <c r="C476" s="240"/>
      <c r="D476" s="240"/>
      <c r="E476" s="240"/>
      <c r="F476" s="240"/>
      <c r="G476" s="240"/>
      <c r="H476" s="240"/>
      <c r="I476" s="240"/>
      <c r="J476" s="240"/>
      <c r="K476" s="240"/>
      <c r="L476" s="240"/>
      <c r="M476" s="240"/>
      <c r="N476" s="240"/>
      <c r="O476" s="240"/>
      <c r="P476" s="240"/>
      <c r="Q476" s="240"/>
      <c r="R476" s="240"/>
      <c r="S476" s="240"/>
      <c r="T476" s="240"/>
      <c r="U476" s="240"/>
      <c r="V476" s="240"/>
      <c r="W476" s="240"/>
      <c r="X476" s="240"/>
      <c r="Y476" s="240"/>
      <c r="Z476" s="240"/>
    </row>
    <row r="477" spans="1:26" ht="13.5" customHeight="1">
      <c r="A477" s="240"/>
      <c r="B477" s="240"/>
      <c r="C477" s="240"/>
      <c r="D477" s="240"/>
      <c r="E477" s="240"/>
      <c r="F477" s="240"/>
      <c r="G477" s="240"/>
      <c r="H477" s="240"/>
      <c r="I477" s="240"/>
      <c r="J477" s="240"/>
      <c r="K477" s="240"/>
      <c r="L477" s="240"/>
      <c r="M477" s="240"/>
      <c r="N477" s="240"/>
      <c r="O477" s="240"/>
      <c r="P477" s="240"/>
      <c r="Q477" s="240"/>
      <c r="R477" s="240"/>
      <c r="S477" s="240"/>
      <c r="T477" s="240"/>
      <c r="U477" s="240"/>
      <c r="V477" s="240"/>
      <c r="W477" s="240"/>
      <c r="X477" s="240"/>
      <c r="Y477" s="240"/>
      <c r="Z477" s="240"/>
    </row>
    <row r="478" spans="1:26" ht="13.5" customHeight="1">
      <c r="A478" s="240"/>
      <c r="B478" s="240"/>
      <c r="C478" s="240"/>
      <c r="D478" s="240"/>
      <c r="E478" s="240"/>
      <c r="F478" s="240"/>
      <c r="G478" s="240"/>
      <c r="H478" s="240"/>
      <c r="I478" s="240"/>
      <c r="J478" s="240"/>
      <c r="K478" s="240"/>
      <c r="L478" s="240"/>
      <c r="M478" s="240"/>
      <c r="N478" s="240"/>
      <c r="O478" s="240"/>
      <c r="P478" s="240"/>
      <c r="Q478" s="240"/>
      <c r="R478" s="240"/>
      <c r="S478" s="240"/>
      <c r="T478" s="240"/>
      <c r="U478" s="240"/>
      <c r="V478" s="240"/>
      <c r="W478" s="240"/>
      <c r="X478" s="240"/>
      <c r="Y478" s="240"/>
      <c r="Z478" s="240"/>
    </row>
    <row r="479" spans="1:26" ht="13.5" customHeight="1">
      <c r="A479" s="240"/>
      <c r="B479" s="240"/>
      <c r="C479" s="240"/>
      <c r="D479" s="240"/>
      <c r="E479" s="240"/>
      <c r="F479" s="240"/>
      <c r="G479" s="240"/>
      <c r="H479" s="240"/>
      <c r="I479" s="240"/>
      <c r="J479" s="240"/>
      <c r="K479" s="240"/>
      <c r="L479" s="240"/>
      <c r="M479" s="240"/>
      <c r="N479" s="240"/>
      <c r="O479" s="240"/>
      <c r="P479" s="240"/>
      <c r="Q479" s="240"/>
      <c r="R479" s="240"/>
      <c r="S479" s="240"/>
      <c r="T479" s="240"/>
      <c r="U479" s="240"/>
      <c r="V479" s="240"/>
      <c r="W479" s="240"/>
      <c r="X479" s="240"/>
      <c r="Y479" s="240"/>
      <c r="Z479" s="240"/>
    </row>
    <row r="480" spans="1:26" ht="13.5" customHeight="1">
      <c r="A480" s="240"/>
      <c r="B480" s="240"/>
      <c r="C480" s="240"/>
      <c r="D480" s="240"/>
      <c r="E480" s="240"/>
      <c r="F480" s="240"/>
      <c r="G480" s="240"/>
      <c r="H480" s="240"/>
      <c r="I480" s="240"/>
      <c r="J480" s="240"/>
      <c r="K480" s="240"/>
      <c r="L480" s="240"/>
      <c r="M480" s="240"/>
      <c r="N480" s="240"/>
      <c r="O480" s="240"/>
      <c r="P480" s="240"/>
      <c r="Q480" s="240"/>
      <c r="R480" s="240"/>
      <c r="S480" s="240"/>
      <c r="T480" s="240"/>
      <c r="U480" s="240"/>
      <c r="V480" s="240"/>
      <c r="W480" s="240"/>
      <c r="X480" s="240"/>
      <c r="Y480" s="240"/>
      <c r="Z480" s="240"/>
    </row>
    <row r="481" spans="1:26" ht="13.5" customHeight="1">
      <c r="A481" s="240"/>
      <c r="B481" s="240"/>
      <c r="C481" s="240"/>
      <c r="D481" s="240"/>
      <c r="E481" s="240"/>
      <c r="F481" s="240"/>
      <c r="G481" s="240"/>
      <c r="H481" s="240"/>
      <c r="I481" s="240"/>
      <c r="J481" s="240"/>
      <c r="K481" s="240"/>
      <c r="L481" s="240"/>
      <c r="M481" s="240"/>
      <c r="N481" s="240"/>
      <c r="O481" s="240"/>
      <c r="P481" s="240"/>
      <c r="Q481" s="240"/>
      <c r="R481" s="240"/>
      <c r="S481" s="240"/>
      <c r="T481" s="240"/>
      <c r="U481" s="240"/>
      <c r="V481" s="240"/>
      <c r="W481" s="240"/>
      <c r="X481" s="240"/>
      <c r="Y481" s="240"/>
      <c r="Z481" s="240"/>
    </row>
    <row r="482" spans="1:26" ht="13.5" customHeight="1">
      <c r="A482" s="240"/>
      <c r="B482" s="240"/>
      <c r="C482" s="240"/>
      <c r="D482" s="240"/>
      <c r="E482" s="240"/>
      <c r="F482" s="240"/>
      <c r="G482" s="240"/>
      <c r="H482" s="240"/>
      <c r="I482" s="240"/>
      <c r="J482" s="240"/>
      <c r="K482" s="240"/>
      <c r="L482" s="240"/>
      <c r="M482" s="240"/>
      <c r="N482" s="240"/>
      <c r="O482" s="240"/>
      <c r="P482" s="240"/>
      <c r="Q482" s="240"/>
      <c r="R482" s="240"/>
      <c r="S482" s="240"/>
      <c r="T482" s="240"/>
      <c r="U482" s="240"/>
      <c r="V482" s="240"/>
      <c r="W482" s="240"/>
      <c r="X482" s="240"/>
      <c r="Y482" s="240"/>
      <c r="Z482" s="240"/>
    </row>
    <row r="483" spans="1:26" ht="13.5" customHeight="1">
      <c r="A483" s="240"/>
      <c r="B483" s="240"/>
      <c r="C483" s="240"/>
      <c r="D483" s="240"/>
      <c r="E483" s="240"/>
      <c r="F483" s="240"/>
      <c r="G483" s="240"/>
      <c r="H483" s="240"/>
      <c r="I483" s="240"/>
      <c r="J483" s="240"/>
      <c r="K483" s="240"/>
      <c r="L483" s="240"/>
      <c r="M483" s="240"/>
      <c r="N483" s="240"/>
      <c r="O483" s="240"/>
      <c r="P483" s="240"/>
      <c r="Q483" s="240"/>
      <c r="R483" s="240"/>
      <c r="S483" s="240"/>
      <c r="T483" s="240"/>
      <c r="U483" s="240"/>
      <c r="V483" s="240"/>
      <c r="W483" s="240"/>
      <c r="X483" s="240"/>
      <c r="Y483" s="240"/>
      <c r="Z483" s="240"/>
    </row>
    <row r="484" spans="1:26" ht="13.5" customHeight="1">
      <c r="A484" s="240"/>
      <c r="B484" s="240"/>
      <c r="C484" s="240"/>
      <c r="D484" s="240"/>
      <c r="E484" s="240"/>
      <c r="F484" s="240"/>
      <c r="G484" s="240"/>
      <c r="H484" s="240"/>
      <c r="I484" s="240"/>
      <c r="J484" s="240"/>
      <c r="K484" s="240"/>
      <c r="L484" s="240"/>
      <c r="M484" s="240"/>
      <c r="N484" s="240"/>
      <c r="O484" s="240"/>
      <c r="P484" s="240"/>
      <c r="Q484" s="240"/>
      <c r="R484" s="240"/>
      <c r="S484" s="240"/>
      <c r="T484" s="240"/>
      <c r="U484" s="240"/>
      <c r="V484" s="240"/>
      <c r="W484" s="240"/>
      <c r="X484" s="240"/>
      <c r="Y484" s="240"/>
      <c r="Z484" s="240"/>
    </row>
    <row r="485" spans="1:26" ht="13.5" customHeight="1">
      <c r="A485" s="240"/>
      <c r="B485" s="240"/>
      <c r="C485" s="240"/>
      <c r="D485" s="240"/>
      <c r="E485" s="240"/>
      <c r="F485" s="240"/>
      <c r="G485" s="240"/>
      <c r="H485" s="240"/>
      <c r="I485" s="240"/>
      <c r="J485" s="240"/>
      <c r="K485" s="240"/>
      <c r="L485" s="240"/>
      <c r="M485" s="240"/>
      <c r="N485" s="240"/>
      <c r="O485" s="240"/>
      <c r="P485" s="240"/>
      <c r="Q485" s="240"/>
      <c r="R485" s="240"/>
      <c r="S485" s="240"/>
      <c r="T485" s="240"/>
      <c r="U485" s="240"/>
      <c r="V485" s="240"/>
      <c r="W485" s="240"/>
      <c r="X485" s="240"/>
      <c r="Y485" s="240"/>
      <c r="Z485" s="240"/>
    </row>
    <row r="486" spans="1:26" ht="13.5" customHeight="1">
      <c r="A486" s="240"/>
      <c r="B486" s="240"/>
      <c r="C486" s="240"/>
      <c r="D486" s="240"/>
      <c r="E486" s="240"/>
      <c r="F486" s="240"/>
      <c r="G486" s="240"/>
      <c r="H486" s="240"/>
      <c r="I486" s="240"/>
      <c r="J486" s="240"/>
      <c r="K486" s="240"/>
      <c r="L486" s="240"/>
      <c r="M486" s="240"/>
      <c r="N486" s="240"/>
      <c r="O486" s="240"/>
      <c r="P486" s="240"/>
      <c r="Q486" s="240"/>
      <c r="R486" s="240"/>
      <c r="S486" s="240"/>
      <c r="T486" s="240"/>
      <c r="U486" s="240"/>
      <c r="V486" s="240"/>
      <c r="W486" s="240"/>
      <c r="X486" s="240"/>
      <c r="Y486" s="240"/>
      <c r="Z486" s="240"/>
    </row>
    <row r="487" spans="1:26" ht="13.5" customHeight="1">
      <c r="A487" s="240"/>
      <c r="B487" s="240"/>
      <c r="C487" s="240"/>
      <c r="D487" s="240"/>
      <c r="E487" s="240"/>
      <c r="F487" s="240"/>
      <c r="G487" s="240"/>
      <c r="H487" s="240"/>
      <c r="I487" s="240"/>
      <c r="J487" s="240"/>
      <c r="K487" s="240"/>
      <c r="L487" s="240"/>
      <c r="M487" s="240"/>
      <c r="N487" s="240"/>
      <c r="O487" s="240"/>
      <c r="P487" s="240"/>
      <c r="Q487" s="240"/>
      <c r="R487" s="240"/>
      <c r="S487" s="240"/>
      <c r="T487" s="240"/>
      <c r="U487" s="240"/>
      <c r="V487" s="240"/>
      <c r="W487" s="240"/>
      <c r="X487" s="240"/>
      <c r="Y487" s="240"/>
      <c r="Z487" s="240"/>
    </row>
    <row r="488" spans="1:26" ht="13.5" customHeight="1">
      <c r="A488" s="240"/>
      <c r="B488" s="240"/>
      <c r="C488" s="240"/>
      <c r="D488" s="240"/>
      <c r="E488" s="240"/>
      <c r="F488" s="240"/>
      <c r="G488" s="240"/>
      <c r="H488" s="240"/>
      <c r="I488" s="240"/>
      <c r="J488" s="240"/>
      <c r="K488" s="240"/>
      <c r="L488" s="240"/>
      <c r="M488" s="240"/>
      <c r="N488" s="240"/>
      <c r="O488" s="240"/>
      <c r="P488" s="240"/>
      <c r="Q488" s="240"/>
      <c r="R488" s="240"/>
      <c r="S488" s="240"/>
      <c r="T488" s="240"/>
      <c r="U488" s="240"/>
      <c r="V488" s="240"/>
      <c r="W488" s="240"/>
      <c r="X488" s="240"/>
      <c r="Y488" s="240"/>
      <c r="Z488" s="240"/>
    </row>
    <row r="489" spans="1:26" ht="13.5" customHeight="1">
      <c r="A489" s="240"/>
      <c r="B489" s="240"/>
      <c r="C489" s="240"/>
      <c r="D489" s="240"/>
      <c r="E489" s="240"/>
      <c r="F489" s="240"/>
      <c r="G489" s="240"/>
      <c r="H489" s="240"/>
      <c r="I489" s="240"/>
      <c r="J489" s="240"/>
      <c r="K489" s="240"/>
      <c r="L489" s="240"/>
      <c r="M489" s="240"/>
      <c r="N489" s="240"/>
      <c r="O489" s="240"/>
      <c r="P489" s="240"/>
      <c r="Q489" s="240"/>
      <c r="R489" s="240"/>
      <c r="S489" s="240"/>
      <c r="T489" s="240"/>
      <c r="U489" s="240"/>
      <c r="V489" s="240"/>
      <c r="W489" s="240"/>
      <c r="X489" s="240"/>
      <c r="Y489" s="240"/>
      <c r="Z489" s="240"/>
    </row>
    <row r="490" spans="1:26" ht="13.5" customHeight="1">
      <c r="A490" s="240"/>
      <c r="B490" s="240"/>
      <c r="C490" s="240"/>
      <c r="D490" s="240"/>
      <c r="E490" s="240"/>
      <c r="F490" s="240"/>
      <c r="G490" s="240"/>
      <c r="H490" s="240"/>
      <c r="I490" s="240"/>
      <c r="J490" s="240"/>
      <c r="K490" s="240"/>
      <c r="L490" s="240"/>
      <c r="M490" s="240"/>
      <c r="N490" s="240"/>
      <c r="O490" s="240"/>
      <c r="P490" s="240"/>
      <c r="Q490" s="240"/>
      <c r="R490" s="240"/>
      <c r="S490" s="240"/>
      <c r="T490" s="240"/>
      <c r="U490" s="240"/>
      <c r="V490" s="240"/>
      <c r="W490" s="240"/>
      <c r="X490" s="240"/>
      <c r="Y490" s="240"/>
      <c r="Z490" s="240"/>
    </row>
    <row r="491" spans="1:26" ht="13.5" customHeight="1">
      <c r="A491" s="240"/>
      <c r="B491" s="240"/>
      <c r="C491" s="240"/>
      <c r="D491" s="240"/>
      <c r="E491" s="240"/>
      <c r="F491" s="240"/>
      <c r="G491" s="240"/>
      <c r="H491" s="240"/>
      <c r="I491" s="240"/>
      <c r="J491" s="240"/>
      <c r="K491" s="240"/>
      <c r="L491" s="240"/>
      <c r="M491" s="240"/>
      <c r="N491" s="240"/>
      <c r="O491" s="240"/>
      <c r="P491" s="240"/>
      <c r="Q491" s="240"/>
      <c r="R491" s="240"/>
      <c r="S491" s="240"/>
      <c r="T491" s="240"/>
      <c r="U491" s="240"/>
      <c r="V491" s="240"/>
      <c r="W491" s="240"/>
      <c r="X491" s="240"/>
      <c r="Y491" s="240"/>
      <c r="Z491" s="240"/>
    </row>
    <row r="492" spans="1:26" ht="13.5" customHeight="1">
      <c r="A492" s="240"/>
      <c r="B492" s="240"/>
      <c r="C492" s="240"/>
      <c r="D492" s="240"/>
      <c r="E492" s="240"/>
      <c r="F492" s="240"/>
      <c r="G492" s="240"/>
      <c r="H492" s="240"/>
      <c r="I492" s="240"/>
      <c r="J492" s="240"/>
      <c r="K492" s="240"/>
      <c r="L492" s="240"/>
      <c r="M492" s="240"/>
      <c r="N492" s="240"/>
      <c r="O492" s="240"/>
      <c r="P492" s="240"/>
      <c r="Q492" s="240"/>
      <c r="R492" s="240"/>
      <c r="S492" s="240"/>
      <c r="T492" s="240"/>
      <c r="U492" s="240"/>
      <c r="V492" s="240"/>
      <c r="W492" s="240"/>
      <c r="X492" s="240"/>
      <c r="Y492" s="240"/>
      <c r="Z492" s="240"/>
    </row>
    <row r="493" spans="1:26" ht="13.5" customHeight="1">
      <c r="A493" s="240"/>
      <c r="B493" s="240"/>
      <c r="C493" s="240"/>
      <c r="D493" s="240"/>
      <c r="E493" s="240"/>
      <c r="F493" s="240"/>
      <c r="G493" s="240"/>
      <c r="H493" s="240"/>
      <c r="I493" s="240"/>
      <c r="J493" s="240"/>
      <c r="K493" s="240"/>
      <c r="L493" s="240"/>
      <c r="M493" s="240"/>
      <c r="N493" s="240"/>
      <c r="O493" s="240"/>
      <c r="P493" s="240"/>
      <c r="Q493" s="240"/>
      <c r="R493" s="240"/>
      <c r="S493" s="240"/>
      <c r="T493" s="240"/>
      <c r="U493" s="240"/>
      <c r="V493" s="240"/>
      <c r="W493" s="240"/>
      <c r="X493" s="240"/>
      <c r="Y493" s="240"/>
      <c r="Z493" s="240"/>
    </row>
    <row r="494" spans="1:26" ht="13.5" customHeight="1">
      <c r="A494" s="240"/>
      <c r="B494" s="240"/>
      <c r="C494" s="240"/>
      <c r="D494" s="240"/>
      <c r="E494" s="240"/>
      <c r="F494" s="240"/>
      <c r="G494" s="240"/>
      <c r="H494" s="240"/>
      <c r="I494" s="240"/>
      <c r="J494" s="240"/>
      <c r="K494" s="240"/>
      <c r="L494" s="240"/>
      <c r="M494" s="240"/>
      <c r="N494" s="240"/>
      <c r="O494" s="240"/>
      <c r="P494" s="240"/>
      <c r="Q494" s="240"/>
      <c r="R494" s="240"/>
      <c r="S494" s="240"/>
      <c r="T494" s="240"/>
      <c r="U494" s="240"/>
      <c r="V494" s="240"/>
      <c r="W494" s="240"/>
      <c r="X494" s="240"/>
      <c r="Y494" s="240"/>
      <c r="Z494" s="240"/>
    </row>
    <row r="495" spans="1:26" ht="13.5" customHeight="1">
      <c r="A495" s="240"/>
      <c r="B495" s="240"/>
      <c r="C495" s="240"/>
      <c r="D495" s="240"/>
      <c r="E495" s="240"/>
      <c r="F495" s="240"/>
      <c r="G495" s="240"/>
      <c r="H495" s="240"/>
      <c r="I495" s="240"/>
      <c r="J495" s="240"/>
      <c r="K495" s="240"/>
      <c r="L495" s="240"/>
      <c r="M495" s="240"/>
      <c r="N495" s="240"/>
      <c r="O495" s="240"/>
      <c r="P495" s="240"/>
      <c r="Q495" s="240"/>
      <c r="R495" s="240"/>
      <c r="S495" s="240"/>
      <c r="T495" s="240"/>
      <c r="U495" s="240"/>
      <c r="V495" s="240"/>
      <c r="W495" s="240"/>
      <c r="X495" s="240"/>
      <c r="Y495" s="240"/>
      <c r="Z495" s="240"/>
    </row>
    <row r="496" spans="1:26" ht="13.5" customHeight="1">
      <c r="A496" s="240"/>
      <c r="B496" s="240"/>
      <c r="C496" s="240"/>
      <c r="D496" s="240"/>
      <c r="E496" s="240"/>
      <c r="F496" s="240"/>
      <c r="G496" s="240"/>
      <c r="H496" s="240"/>
      <c r="I496" s="240"/>
      <c r="J496" s="240"/>
      <c r="K496" s="240"/>
      <c r="L496" s="240"/>
      <c r="M496" s="240"/>
      <c r="N496" s="240"/>
      <c r="O496" s="240"/>
      <c r="P496" s="240"/>
      <c r="Q496" s="240"/>
      <c r="R496" s="240"/>
      <c r="S496" s="240"/>
      <c r="T496" s="240"/>
      <c r="U496" s="240"/>
      <c r="V496" s="240"/>
      <c r="W496" s="240"/>
      <c r="X496" s="240"/>
      <c r="Y496" s="240"/>
      <c r="Z496" s="240"/>
    </row>
    <row r="497" spans="1:26" ht="13.5" customHeight="1">
      <c r="A497" s="240"/>
      <c r="B497" s="240"/>
      <c r="C497" s="240"/>
      <c r="D497" s="240"/>
      <c r="E497" s="240"/>
      <c r="F497" s="240"/>
      <c r="G497" s="240"/>
      <c r="H497" s="240"/>
      <c r="I497" s="240"/>
      <c r="J497" s="240"/>
      <c r="K497" s="240"/>
      <c r="L497" s="240"/>
      <c r="M497" s="240"/>
      <c r="N497" s="240"/>
      <c r="O497" s="240"/>
      <c r="P497" s="240"/>
      <c r="Q497" s="240"/>
      <c r="R497" s="240"/>
      <c r="S497" s="240"/>
      <c r="T497" s="240"/>
      <c r="U497" s="240"/>
      <c r="V497" s="240"/>
      <c r="W497" s="240"/>
      <c r="X497" s="240"/>
      <c r="Y497" s="240"/>
      <c r="Z497" s="240"/>
    </row>
    <row r="498" spans="1:26" ht="13.5" customHeight="1">
      <c r="A498" s="240"/>
      <c r="B498" s="240"/>
      <c r="C498" s="240"/>
      <c r="D498" s="240"/>
      <c r="E498" s="240"/>
      <c r="F498" s="240"/>
      <c r="G498" s="240"/>
      <c r="H498" s="240"/>
      <c r="I498" s="240"/>
      <c r="J498" s="240"/>
      <c r="K498" s="240"/>
      <c r="L498" s="240"/>
      <c r="M498" s="240"/>
      <c r="N498" s="240"/>
      <c r="O498" s="240"/>
      <c r="P498" s="240"/>
      <c r="Q498" s="240"/>
      <c r="R498" s="240"/>
      <c r="S498" s="240"/>
      <c r="T498" s="240"/>
      <c r="U498" s="240"/>
      <c r="V498" s="240"/>
      <c r="W498" s="240"/>
      <c r="X498" s="240"/>
      <c r="Y498" s="240"/>
      <c r="Z498" s="240"/>
    </row>
    <row r="499" spans="1:26" ht="13.5" customHeight="1">
      <c r="A499" s="240"/>
      <c r="B499" s="240"/>
      <c r="C499" s="240"/>
      <c r="D499" s="240"/>
      <c r="E499" s="240"/>
      <c r="F499" s="240"/>
      <c r="G499" s="240"/>
      <c r="H499" s="240"/>
      <c r="I499" s="240"/>
      <c r="J499" s="240"/>
      <c r="K499" s="240"/>
      <c r="L499" s="240"/>
      <c r="M499" s="240"/>
      <c r="N499" s="240"/>
      <c r="O499" s="240"/>
      <c r="P499" s="240"/>
      <c r="Q499" s="240"/>
      <c r="R499" s="240"/>
      <c r="S499" s="240"/>
      <c r="T499" s="240"/>
      <c r="U499" s="240"/>
      <c r="V499" s="240"/>
      <c r="W499" s="240"/>
      <c r="X499" s="240"/>
      <c r="Y499" s="240"/>
      <c r="Z499" s="240"/>
    </row>
    <row r="500" spans="1:26" ht="13.5" customHeight="1">
      <c r="A500" s="240"/>
      <c r="B500" s="240"/>
      <c r="C500" s="240"/>
      <c r="D500" s="240"/>
      <c r="E500" s="240"/>
      <c r="F500" s="240"/>
      <c r="G500" s="240"/>
      <c r="H500" s="240"/>
      <c r="I500" s="240"/>
      <c r="J500" s="240"/>
      <c r="K500" s="240"/>
      <c r="L500" s="240"/>
      <c r="M500" s="240"/>
      <c r="N500" s="240"/>
      <c r="O500" s="240"/>
      <c r="P500" s="240"/>
      <c r="Q500" s="240"/>
      <c r="R500" s="240"/>
      <c r="S500" s="240"/>
      <c r="T500" s="240"/>
      <c r="U500" s="240"/>
      <c r="V500" s="240"/>
      <c r="W500" s="240"/>
      <c r="X500" s="240"/>
      <c r="Y500" s="240"/>
      <c r="Z500" s="240"/>
    </row>
    <row r="501" spans="1:26" ht="13.5" customHeight="1">
      <c r="A501" s="240"/>
      <c r="B501" s="240"/>
      <c r="C501" s="240"/>
      <c r="D501" s="240"/>
      <c r="E501" s="240"/>
      <c r="F501" s="240"/>
      <c r="G501" s="240"/>
      <c r="H501" s="240"/>
      <c r="I501" s="240"/>
      <c r="J501" s="240"/>
      <c r="K501" s="240"/>
      <c r="L501" s="240"/>
      <c r="M501" s="240"/>
      <c r="N501" s="240"/>
      <c r="O501" s="240"/>
      <c r="P501" s="240"/>
      <c r="Q501" s="240"/>
      <c r="R501" s="240"/>
      <c r="S501" s="240"/>
      <c r="T501" s="240"/>
      <c r="U501" s="240"/>
      <c r="V501" s="240"/>
      <c r="W501" s="240"/>
      <c r="X501" s="240"/>
      <c r="Y501" s="240"/>
      <c r="Z501" s="240"/>
    </row>
    <row r="502" spans="1:26" ht="13.5" customHeight="1">
      <c r="A502" s="240"/>
      <c r="B502" s="240"/>
      <c r="C502" s="240"/>
      <c r="D502" s="240"/>
      <c r="E502" s="240"/>
      <c r="F502" s="240"/>
      <c r="G502" s="240"/>
      <c r="H502" s="240"/>
      <c r="I502" s="240"/>
      <c r="J502" s="240"/>
      <c r="K502" s="240"/>
      <c r="L502" s="240"/>
      <c r="M502" s="240"/>
      <c r="N502" s="240"/>
      <c r="O502" s="240"/>
      <c r="P502" s="240"/>
      <c r="Q502" s="240"/>
      <c r="R502" s="240"/>
      <c r="S502" s="240"/>
      <c r="T502" s="240"/>
      <c r="U502" s="240"/>
      <c r="V502" s="240"/>
      <c r="W502" s="240"/>
      <c r="X502" s="240"/>
      <c r="Y502" s="240"/>
      <c r="Z502" s="240"/>
    </row>
    <row r="503" spans="1:26" ht="13.5" customHeight="1">
      <c r="A503" s="240"/>
      <c r="B503" s="240"/>
      <c r="C503" s="240"/>
      <c r="D503" s="240"/>
      <c r="E503" s="240"/>
      <c r="F503" s="240"/>
      <c r="G503" s="240"/>
      <c r="H503" s="240"/>
      <c r="I503" s="240"/>
      <c r="J503" s="240"/>
      <c r="K503" s="240"/>
      <c r="L503" s="240"/>
      <c r="M503" s="240"/>
      <c r="N503" s="240"/>
      <c r="O503" s="240"/>
      <c r="P503" s="240"/>
      <c r="Q503" s="240"/>
      <c r="R503" s="240"/>
      <c r="S503" s="240"/>
      <c r="T503" s="240"/>
      <c r="U503" s="240"/>
      <c r="V503" s="240"/>
      <c r="W503" s="240"/>
      <c r="X503" s="240"/>
      <c r="Y503" s="240"/>
      <c r="Z503" s="240"/>
    </row>
    <row r="504" spans="1:26" ht="13.5" customHeight="1">
      <c r="A504" s="240"/>
      <c r="B504" s="240"/>
      <c r="C504" s="240"/>
      <c r="D504" s="240"/>
      <c r="E504" s="240"/>
      <c r="F504" s="240"/>
      <c r="G504" s="240"/>
      <c r="H504" s="240"/>
      <c r="I504" s="240"/>
      <c r="J504" s="240"/>
      <c r="K504" s="240"/>
      <c r="L504" s="240"/>
      <c r="M504" s="240"/>
      <c r="N504" s="240"/>
      <c r="O504" s="240"/>
      <c r="P504" s="240"/>
      <c r="Q504" s="240"/>
      <c r="R504" s="240"/>
      <c r="S504" s="240"/>
      <c r="T504" s="240"/>
      <c r="U504" s="240"/>
      <c r="V504" s="240"/>
      <c r="W504" s="240"/>
      <c r="X504" s="240"/>
      <c r="Y504" s="240"/>
      <c r="Z504" s="240"/>
    </row>
    <row r="505" spans="1:26" ht="13.5" customHeight="1">
      <c r="A505" s="240"/>
      <c r="B505" s="240"/>
      <c r="C505" s="240"/>
      <c r="D505" s="240"/>
      <c r="E505" s="240"/>
      <c r="F505" s="240"/>
      <c r="G505" s="240"/>
      <c r="H505" s="240"/>
      <c r="I505" s="240"/>
      <c r="J505" s="240"/>
      <c r="K505" s="240"/>
      <c r="L505" s="240"/>
      <c r="M505" s="240"/>
      <c r="N505" s="240"/>
      <c r="O505" s="240"/>
      <c r="P505" s="240"/>
      <c r="Q505" s="240"/>
      <c r="R505" s="240"/>
      <c r="S505" s="240"/>
      <c r="T505" s="240"/>
      <c r="U505" s="240"/>
      <c r="V505" s="240"/>
      <c r="W505" s="240"/>
      <c r="X505" s="240"/>
      <c r="Y505" s="240"/>
      <c r="Z505" s="240"/>
    </row>
    <row r="506" spans="1:26" ht="13.5" customHeight="1">
      <c r="A506" s="240"/>
      <c r="B506" s="240"/>
      <c r="C506" s="240"/>
      <c r="D506" s="240"/>
      <c r="E506" s="240"/>
      <c r="F506" s="240"/>
      <c r="G506" s="240"/>
      <c r="H506" s="240"/>
      <c r="I506" s="240"/>
      <c r="J506" s="240"/>
      <c r="K506" s="240"/>
      <c r="L506" s="240"/>
      <c r="M506" s="240"/>
      <c r="N506" s="240"/>
      <c r="O506" s="240"/>
      <c r="P506" s="240"/>
      <c r="Q506" s="240"/>
      <c r="R506" s="240"/>
      <c r="S506" s="240"/>
      <c r="T506" s="240"/>
      <c r="U506" s="240"/>
      <c r="V506" s="240"/>
      <c r="W506" s="240"/>
      <c r="X506" s="240"/>
      <c r="Y506" s="240"/>
      <c r="Z506" s="240"/>
    </row>
    <row r="507" spans="1:26" ht="13.5" customHeight="1">
      <c r="A507" s="240"/>
      <c r="B507" s="240"/>
      <c r="C507" s="240"/>
      <c r="D507" s="240"/>
      <c r="E507" s="240"/>
      <c r="F507" s="240"/>
      <c r="G507" s="240"/>
      <c r="H507" s="240"/>
      <c r="I507" s="240"/>
      <c r="J507" s="240"/>
      <c r="K507" s="240"/>
      <c r="L507" s="240"/>
      <c r="M507" s="240"/>
      <c r="N507" s="240"/>
      <c r="O507" s="240"/>
      <c r="P507" s="240"/>
      <c r="Q507" s="240"/>
      <c r="R507" s="240"/>
      <c r="S507" s="240"/>
      <c r="T507" s="240"/>
      <c r="U507" s="240"/>
      <c r="V507" s="240"/>
      <c r="W507" s="240"/>
      <c r="X507" s="240"/>
      <c r="Y507" s="240"/>
      <c r="Z507" s="240"/>
    </row>
    <row r="508" spans="1:26" ht="13.5" customHeight="1">
      <c r="A508" s="240"/>
      <c r="B508" s="240"/>
      <c r="C508" s="240"/>
      <c r="D508" s="240"/>
      <c r="E508" s="240"/>
      <c r="F508" s="240"/>
      <c r="G508" s="240"/>
      <c r="H508" s="240"/>
      <c r="I508" s="240"/>
      <c r="J508" s="240"/>
      <c r="K508" s="240"/>
      <c r="L508" s="240"/>
      <c r="M508" s="240"/>
      <c r="N508" s="240"/>
      <c r="O508" s="240"/>
      <c r="P508" s="240"/>
      <c r="Q508" s="240"/>
      <c r="R508" s="240"/>
      <c r="S508" s="240"/>
      <c r="T508" s="240"/>
      <c r="U508" s="240"/>
      <c r="V508" s="240"/>
      <c r="W508" s="240"/>
      <c r="X508" s="240"/>
      <c r="Y508" s="240"/>
      <c r="Z508" s="240"/>
    </row>
    <row r="509" spans="1:26" ht="13.5" customHeight="1">
      <c r="A509" s="240"/>
      <c r="B509" s="240"/>
      <c r="C509" s="240"/>
      <c r="D509" s="240"/>
      <c r="E509" s="240"/>
      <c r="F509" s="240"/>
      <c r="G509" s="240"/>
      <c r="H509" s="240"/>
      <c r="I509" s="240"/>
      <c r="J509" s="240"/>
      <c r="K509" s="240"/>
      <c r="L509" s="240"/>
      <c r="M509" s="240"/>
      <c r="N509" s="240"/>
      <c r="O509" s="240"/>
      <c r="P509" s="240"/>
      <c r="Q509" s="240"/>
      <c r="R509" s="240"/>
      <c r="S509" s="240"/>
      <c r="T509" s="240"/>
      <c r="U509" s="240"/>
      <c r="V509" s="240"/>
      <c r="W509" s="240"/>
      <c r="X509" s="240"/>
      <c r="Y509" s="240"/>
      <c r="Z509" s="240"/>
    </row>
    <row r="510" spans="1:26" ht="13.5" customHeight="1">
      <c r="A510" s="240"/>
      <c r="B510" s="240"/>
      <c r="C510" s="240"/>
      <c r="D510" s="240"/>
      <c r="E510" s="240"/>
      <c r="F510" s="240"/>
      <c r="G510" s="240"/>
      <c r="H510" s="240"/>
      <c r="I510" s="240"/>
      <c r="J510" s="240"/>
      <c r="K510" s="240"/>
      <c r="L510" s="240"/>
      <c r="M510" s="240"/>
      <c r="N510" s="240"/>
      <c r="O510" s="240"/>
      <c r="P510" s="240"/>
      <c r="Q510" s="240"/>
      <c r="R510" s="240"/>
      <c r="S510" s="240"/>
      <c r="T510" s="240"/>
      <c r="U510" s="240"/>
      <c r="V510" s="240"/>
      <c r="W510" s="240"/>
      <c r="X510" s="240"/>
      <c r="Y510" s="240"/>
      <c r="Z510" s="240"/>
    </row>
    <row r="511" spans="1:26" ht="13.5" customHeight="1">
      <c r="A511" s="240"/>
      <c r="B511" s="240"/>
      <c r="C511" s="240"/>
      <c r="D511" s="240"/>
      <c r="E511" s="240"/>
      <c r="F511" s="240"/>
      <c r="G511" s="240"/>
      <c r="H511" s="240"/>
      <c r="I511" s="240"/>
      <c r="J511" s="240"/>
      <c r="K511" s="240"/>
      <c r="L511" s="240"/>
      <c r="M511" s="240"/>
      <c r="N511" s="240"/>
      <c r="O511" s="240"/>
      <c r="P511" s="240"/>
      <c r="Q511" s="240"/>
      <c r="R511" s="240"/>
      <c r="S511" s="240"/>
      <c r="T511" s="240"/>
      <c r="U511" s="240"/>
      <c r="V511" s="240"/>
      <c r="W511" s="240"/>
      <c r="X511" s="240"/>
      <c r="Y511" s="240"/>
      <c r="Z511" s="240"/>
    </row>
    <row r="512" spans="1:26" ht="13.5" customHeight="1">
      <c r="A512" s="240"/>
      <c r="B512" s="240"/>
      <c r="C512" s="240"/>
      <c r="D512" s="240"/>
      <c r="E512" s="240"/>
      <c r="F512" s="240"/>
      <c r="G512" s="240"/>
      <c r="H512" s="240"/>
      <c r="I512" s="240"/>
      <c r="J512" s="240"/>
      <c r="K512" s="240"/>
      <c r="L512" s="240"/>
      <c r="M512" s="240"/>
      <c r="N512" s="240"/>
      <c r="O512" s="240"/>
      <c r="P512" s="240"/>
      <c r="Q512" s="240"/>
      <c r="R512" s="240"/>
      <c r="S512" s="240"/>
      <c r="T512" s="240"/>
      <c r="U512" s="240"/>
      <c r="V512" s="240"/>
      <c r="W512" s="240"/>
      <c r="X512" s="240"/>
      <c r="Y512" s="240"/>
      <c r="Z512" s="240"/>
    </row>
    <row r="513" spans="1:26" ht="13.5" customHeight="1">
      <c r="A513" s="240"/>
      <c r="B513" s="240"/>
      <c r="C513" s="240"/>
      <c r="D513" s="240"/>
      <c r="E513" s="240"/>
      <c r="F513" s="240"/>
      <c r="G513" s="240"/>
      <c r="H513" s="240"/>
      <c r="I513" s="240"/>
      <c r="J513" s="240"/>
      <c r="K513" s="240"/>
      <c r="L513" s="240"/>
      <c r="M513" s="240"/>
      <c r="N513" s="240"/>
      <c r="O513" s="240"/>
      <c r="P513" s="240"/>
      <c r="Q513" s="240"/>
      <c r="R513" s="240"/>
      <c r="S513" s="240"/>
      <c r="T513" s="240"/>
      <c r="U513" s="240"/>
      <c r="V513" s="240"/>
      <c r="W513" s="240"/>
      <c r="X513" s="240"/>
      <c r="Y513" s="240"/>
      <c r="Z513" s="240"/>
    </row>
    <row r="514" spans="1:26" ht="13.5" customHeight="1">
      <c r="A514" s="240"/>
      <c r="B514" s="240"/>
      <c r="C514" s="240"/>
      <c r="D514" s="240"/>
      <c r="E514" s="240"/>
      <c r="F514" s="240"/>
      <c r="G514" s="240"/>
      <c r="H514" s="240"/>
      <c r="I514" s="240"/>
      <c r="J514" s="240"/>
      <c r="K514" s="240"/>
      <c r="L514" s="240"/>
      <c r="M514" s="240"/>
      <c r="N514" s="240"/>
      <c r="O514" s="240"/>
      <c r="P514" s="240"/>
      <c r="Q514" s="240"/>
      <c r="R514" s="240"/>
      <c r="S514" s="240"/>
      <c r="T514" s="240"/>
      <c r="U514" s="240"/>
      <c r="V514" s="240"/>
      <c r="W514" s="240"/>
      <c r="X514" s="240"/>
      <c r="Y514" s="240"/>
      <c r="Z514" s="240"/>
    </row>
    <row r="515" spans="1:26" ht="13.5" customHeight="1">
      <c r="A515" s="240"/>
      <c r="B515" s="240"/>
      <c r="C515" s="240"/>
      <c r="D515" s="240"/>
      <c r="E515" s="240"/>
      <c r="F515" s="240"/>
      <c r="G515" s="240"/>
      <c r="H515" s="240"/>
      <c r="I515" s="240"/>
      <c r="J515" s="240"/>
      <c r="K515" s="240"/>
      <c r="L515" s="240"/>
      <c r="M515" s="240"/>
      <c r="N515" s="240"/>
      <c r="O515" s="240"/>
      <c r="P515" s="240"/>
      <c r="Q515" s="240"/>
      <c r="R515" s="240"/>
      <c r="S515" s="240"/>
      <c r="T515" s="240"/>
      <c r="U515" s="240"/>
      <c r="V515" s="240"/>
      <c r="W515" s="240"/>
      <c r="X515" s="240"/>
      <c r="Y515" s="240"/>
      <c r="Z515" s="240"/>
    </row>
    <row r="516" spans="1:26" ht="13.5" customHeight="1">
      <c r="A516" s="240"/>
      <c r="B516" s="240"/>
      <c r="C516" s="240"/>
      <c r="D516" s="240"/>
      <c r="E516" s="240"/>
      <c r="F516" s="240"/>
      <c r="G516" s="240"/>
      <c r="H516" s="240"/>
      <c r="I516" s="240"/>
      <c r="J516" s="240"/>
      <c r="K516" s="240"/>
      <c r="L516" s="240"/>
      <c r="M516" s="240"/>
      <c r="N516" s="240"/>
      <c r="O516" s="240"/>
      <c r="P516" s="240"/>
      <c r="Q516" s="240"/>
      <c r="R516" s="240"/>
      <c r="S516" s="240"/>
      <c r="T516" s="240"/>
      <c r="U516" s="240"/>
      <c r="V516" s="240"/>
      <c r="W516" s="240"/>
      <c r="X516" s="240"/>
      <c r="Y516" s="240"/>
      <c r="Z516" s="240"/>
    </row>
    <row r="517" spans="1:26" ht="13.5" customHeight="1">
      <c r="A517" s="240"/>
      <c r="B517" s="240"/>
      <c r="C517" s="240"/>
      <c r="D517" s="240"/>
      <c r="E517" s="240"/>
      <c r="F517" s="240"/>
      <c r="G517" s="240"/>
      <c r="H517" s="240"/>
      <c r="I517" s="240"/>
      <c r="J517" s="240"/>
      <c r="K517" s="240"/>
      <c r="L517" s="240"/>
      <c r="M517" s="240"/>
      <c r="N517" s="240"/>
      <c r="O517" s="240"/>
      <c r="P517" s="240"/>
      <c r="Q517" s="240"/>
      <c r="R517" s="240"/>
      <c r="S517" s="240"/>
      <c r="T517" s="240"/>
      <c r="U517" s="240"/>
      <c r="V517" s="240"/>
      <c r="W517" s="240"/>
      <c r="X517" s="240"/>
      <c r="Y517" s="240"/>
      <c r="Z517" s="240"/>
    </row>
    <row r="518" spans="1:26" ht="13.5" customHeight="1">
      <c r="A518" s="240"/>
      <c r="B518" s="240"/>
      <c r="C518" s="240"/>
      <c r="D518" s="240"/>
      <c r="E518" s="240"/>
      <c r="F518" s="240"/>
      <c r="G518" s="240"/>
      <c r="H518" s="240"/>
      <c r="I518" s="240"/>
      <c r="J518" s="240"/>
      <c r="K518" s="240"/>
      <c r="L518" s="240"/>
      <c r="M518" s="240"/>
      <c r="N518" s="240"/>
      <c r="O518" s="240"/>
      <c r="P518" s="240"/>
      <c r="Q518" s="240"/>
      <c r="R518" s="240"/>
      <c r="S518" s="240"/>
      <c r="T518" s="240"/>
      <c r="U518" s="240"/>
      <c r="V518" s="240"/>
      <c r="W518" s="240"/>
      <c r="X518" s="240"/>
      <c r="Y518" s="240"/>
      <c r="Z518" s="240"/>
    </row>
    <row r="519" spans="1:26" ht="13.5" customHeight="1">
      <c r="A519" s="240"/>
      <c r="B519" s="240"/>
      <c r="C519" s="240"/>
      <c r="D519" s="240"/>
      <c r="E519" s="240"/>
      <c r="F519" s="240"/>
      <c r="G519" s="240"/>
      <c r="H519" s="240"/>
      <c r="I519" s="240"/>
      <c r="J519" s="240"/>
      <c r="K519" s="240"/>
      <c r="L519" s="240"/>
      <c r="M519" s="240"/>
      <c r="N519" s="240"/>
      <c r="O519" s="240"/>
      <c r="P519" s="240"/>
      <c r="Q519" s="240"/>
      <c r="R519" s="240"/>
      <c r="S519" s="240"/>
      <c r="T519" s="240"/>
      <c r="U519" s="240"/>
      <c r="V519" s="240"/>
      <c r="W519" s="240"/>
      <c r="X519" s="240"/>
      <c r="Y519" s="240"/>
      <c r="Z519" s="240"/>
    </row>
    <row r="520" spans="1:26" ht="13.5" customHeight="1">
      <c r="A520" s="240"/>
      <c r="B520" s="240"/>
      <c r="C520" s="240"/>
      <c r="D520" s="240"/>
      <c r="E520" s="240"/>
      <c r="F520" s="240"/>
      <c r="G520" s="240"/>
      <c r="H520" s="240"/>
      <c r="I520" s="240"/>
      <c r="J520" s="240"/>
      <c r="K520" s="240"/>
      <c r="L520" s="240"/>
      <c r="M520" s="240"/>
      <c r="N520" s="240"/>
      <c r="O520" s="240"/>
      <c r="P520" s="240"/>
      <c r="Q520" s="240"/>
      <c r="R520" s="240"/>
      <c r="S520" s="240"/>
      <c r="T520" s="240"/>
      <c r="U520" s="240"/>
      <c r="V520" s="240"/>
      <c r="W520" s="240"/>
      <c r="X520" s="240"/>
      <c r="Y520" s="240"/>
      <c r="Z520" s="240"/>
    </row>
    <row r="521" spans="1:26" ht="13.5" customHeight="1">
      <c r="A521" s="240"/>
      <c r="B521" s="240"/>
      <c r="C521" s="240"/>
      <c r="D521" s="240"/>
      <c r="E521" s="240"/>
      <c r="F521" s="240"/>
      <c r="G521" s="240"/>
      <c r="H521" s="240"/>
      <c r="I521" s="240"/>
      <c r="J521" s="240"/>
      <c r="K521" s="240"/>
      <c r="L521" s="240"/>
      <c r="M521" s="240"/>
      <c r="N521" s="240"/>
      <c r="O521" s="240"/>
      <c r="P521" s="240"/>
      <c r="Q521" s="240"/>
      <c r="R521" s="240"/>
      <c r="S521" s="240"/>
      <c r="T521" s="240"/>
      <c r="U521" s="240"/>
      <c r="V521" s="240"/>
      <c r="W521" s="240"/>
      <c r="X521" s="240"/>
      <c r="Y521" s="240"/>
      <c r="Z521" s="240"/>
    </row>
    <row r="522" spans="1:26" ht="13.5" customHeight="1">
      <c r="A522" s="240"/>
      <c r="B522" s="240"/>
      <c r="C522" s="240"/>
      <c r="D522" s="240"/>
      <c r="E522" s="240"/>
      <c r="F522" s="240"/>
      <c r="G522" s="240"/>
      <c r="H522" s="240"/>
      <c r="I522" s="240"/>
      <c r="J522" s="240"/>
      <c r="K522" s="240"/>
      <c r="L522" s="240"/>
      <c r="M522" s="240"/>
      <c r="N522" s="240"/>
      <c r="O522" s="240"/>
      <c r="P522" s="240"/>
      <c r="Q522" s="240"/>
      <c r="R522" s="240"/>
      <c r="S522" s="240"/>
      <c r="T522" s="240"/>
      <c r="U522" s="240"/>
      <c r="V522" s="240"/>
      <c r="W522" s="240"/>
      <c r="X522" s="240"/>
      <c r="Y522" s="240"/>
      <c r="Z522" s="240"/>
    </row>
    <row r="523" spans="1:26" ht="13.5" customHeight="1">
      <c r="A523" s="240"/>
      <c r="B523" s="240"/>
      <c r="C523" s="240"/>
      <c r="D523" s="240"/>
      <c r="E523" s="240"/>
      <c r="F523" s="240"/>
      <c r="G523" s="240"/>
      <c r="H523" s="240"/>
      <c r="I523" s="240"/>
      <c r="J523" s="240"/>
      <c r="K523" s="240"/>
      <c r="L523" s="240"/>
      <c r="M523" s="240"/>
      <c r="N523" s="240"/>
      <c r="O523" s="240"/>
      <c r="P523" s="240"/>
      <c r="Q523" s="240"/>
      <c r="R523" s="240"/>
      <c r="S523" s="240"/>
      <c r="T523" s="240"/>
      <c r="U523" s="240"/>
      <c r="V523" s="240"/>
      <c r="W523" s="240"/>
      <c r="X523" s="240"/>
      <c r="Y523" s="240"/>
      <c r="Z523" s="240"/>
    </row>
    <row r="524" spans="1:26" ht="13.5" customHeight="1">
      <c r="A524" s="240"/>
      <c r="B524" s="240"/>
      <c r="C524" s="240"/>
      <c r="D524" s="240"/>
      <c r="E524" s="240"/>
      <c r="F524" s="240"/>
      <c r="G524" s="240"/>
      <c r="H524" s="240"/>
      <c r="I524" s="240"/>
      <c r="J524" s="240"/>
      <c r="K524" s="240"/>
      <c r="L524" s="240"/>
      <c r="M524" s="240"/>
      <c r="N524" s="240"/>
      <c r="O524" s="240"/>
      <c r="P524" s="240"/>
      <c r="Q524" s="240"/>
      <c r="R524" s="240"/>
      <c r="S524" s="240"/>
      <c r="T524" s="240"/>
      <c r="U524" s="240"/>
      <c r="V524" s="240"/>
      <c r="W524" s="240"/>
      <c r="X524" s="240"/>
      <c r="Y524" s="240"/>
      <c r="Z524" s="240"/>
    </row>
    <row r="525" spans="1:26" ht="13.5" customHeight="1">
      <c r="A525" s="240"/>
      <c r="B525" s="240"/>
      <c r="C525" s="240"/>
      <c r="D525" s="240"/>
      <c r="E525" s="240"/>
      <c r="F525" s="240"/>
      <c r="G525" s="240"/>
      <c r="H525" s="240"/>
      <c r="I525" s="240"/>
      <c r="J525" s="240"/>
      <c r="K525" s="240"/>
      <c r="L525" s="240"/>
      <c r="M525" s="240"/>
      <c r="N525" s="240"/>
      <c r="O525" s="240"/>
      <c r="P525" s="240"/>
      <c r="Q525" s="240"/>
      <c r="R525" s="240"/>
      <c r="S525" s="240"/>
      <c r="T525" s="240"/>
      <c r="U525" s="240"/>
      <c r="V525" s="240"/>
      <c r="W525" s="240"/>
      <c r="X525" s="240"/>
      <c r="Y525" s="240"/>
      <c r="Z525" s="240"/>
    </row>
    <row r="526" spans="1:26" ht="13.5" customHeight="1">
      <c r="A526" s="240"/>
      <c r="B526" s="240"/>
      <c r="C526" s="240"/>
      <c r="D526" s="240"/>
      <c r="E526" s="240"/>
      <c r="F526" s="240"/>
      <c r="G526" s="240"/>
      <c r="H526" s="240"/>
      <c r="I526" s="240"/>
      <c r="J526" s="240"/>
      <c r="K526" s="240"/>
      <c r="L526" s="240"/>
      <c r="M526" s="240"/>
      <c r="N526" s="240"/>
      <c r="O526" s="240"/>
      <c r="P526" s="240"/>
      <c r="Q526" s="240"/>
      <c r="R526" s="240"/>
      <c r="S526" s="240"/>
      <c r="T526" s="240"/>
      <c r="U526" s="240"/>
      <c r="V526" s="240"/>
      <c r="W526" s="240"/>
      <c r="X526" s="240"/>
      <c r="Y526" s="240"/>
      <c r="Z526" s="240"/>
    </row>
    <row r="527" spans="1:26" ht="13.5" customHeight="1">
      <c r="A527" s="240"/>
      <c r="B527" s="240"/>
      <c r="C527" s="240"/>
      <c r="D527" s="240"/>
      <c r="E527" s="240"/>
      <c r="F527" s="240"/>
      <c r="G527" s="240"/>
      <c r="H527" s="240"/>
      <c r="I527" s="240"/>
      <c r="J527" s="240"/>
      <c r="K527" s="240"/>
      <c r="L527" s="240"/>
      <c r="M527" s="240"/>
      <c r="N527" s="240"/>
      <c r="O527" s="240"/>
      <c r="P527" s="240"/>
      <c r="Q527" s="240"/>
      <c r="R527" s="240"/>
      <c r="S527" s="240"/>
      <c r="T527" s="240"/>
      <c r="U527" s="240"/>
      <c r="V527" s="240"/>
      <c r="W527" s="240"/>
      <c r="X527" s="240"/>
      <c r="Y527" s="240"/>
      <c r="Z527" s="240"/>
    </row>
    <row r="528" spans="1:26" ht="13.5" customHeight="1">
      <c r="A528" s="240"/>
      <c r="B528" s="240"/>
      <c r="C528" s="240"/>
      <c r="D528" s="240"/>
      <c r="E528" s="240"/>
      <c r="F528" s="240"/>
      <c r="G528" s="240"/>
      <c r="H528" s="240"/>
      <c r="I528" s="240"/>
      <c r="J528" s="240"/>
      <c r="K528" s="240"/>
      <c r="L528" s="240"/>
      <c r="M528" s="240"/>
      <c r="N528" s="240"/>
      <c r="O528" s="240"/>
      <c r="P528" s="240"/>
      <c r="Q528" s="240"/>
      <c r="R528" s="240"/>
      <c r="S528" s="240"/>
      <c r="T528" s="240"/>
      <c r="U528" s="240"/>
      <c r="V528" s="240"/>
      <c r="W528" s="240"/>
      <c r="X528" s="240"/>
      <c r="Y528" s="240"/>
      <c r="Z528" s="240"/>
    </row>
    <row r="529" spans="1:26" ht="13.5" customHeight="1">
      <c r="A529" s="240"/>
      <c r="B529" s="240"/>
      <c r="C529" s="240"/>
      <c r="D529" s="240"/>
      <c r="E529" s="240"/>
      <c r="F529" s="240"/>
      <c r="G529" s="240"/>
      <c r="H529" s="240"/>
      <c r="I529" s="240"/>
      <c r="J529" s="240"/>
      <c r="K529" s="240"/>
      <c r="L529" s="240"/>
      <c r="M529" s="240"/>
      <c r="N529" s="240"/>
      <c r="O529" s="240"/>
      <c r="P529" s="240"/>
      <c r="Q529" s="240"/>
      <c r="R529" s="240"/>
      <c r="S529" s="240"/>
      <c r="T529" s="240"/>
      <c r="U529" s="240"/>
      <c r="V529" s="240"/>
      <c r="W529" s="240"/>
      <c r="X529" s="240"/>
      <c r="Y529" s="240"/>
      <c r="Z529" s="240"/>
    </row>
    <row r="530" spans="1:26" ht="13.5" customHeight="1">
      <c r="A530" s="240"/>
      <c r="B530" s="240"/>
      <c r="C530" s="240"/>
      <c r="D530" s="240"/>
      <c r="E530" s="240"/>
      <c r="F530" s="240"/>
      <c r="G530" s="240"/>
      <c r="H530" s="240"/>
      <c r="I530" s="240"/>
      <c r="J530" s="240"/>
      <c r="K530" s="240"/>
      <c r="L530" s="240"/>
      <c r="M530" s="240"/>
      <c r="N530" s="240"/>
      <c r="O530" s="240"/>
      <c r="P530" s="240"/>
      <c r="Q530" s="240"/>
      <c r="R530" s="240"/>
      <c r="S530" s="240"/>
      <c r="T530" s="240"/>
      <c r="U530" s="240"/>
      <c r="V530" s="240"/>
      <c r="W530" s="240"/>
      <c r="X530" s="240"/>
      <c r="Y530" s="240"/>
      <c r="Z530" s="240"/>
    </row>
    <row r="531" spans="1:26" ht="13.5" customHeight="1">
      <c r="A531" s="240"/>
      <c r="B531" s="240"/>
      <c r="C531" s="240"/>
      <c r="D531" s="240"/>
      <c r="E531" s="240"/>
      <c r="F531" s="240"/>
      <c r="G531" s="240"/>
      <c r="H531" s="240"/>
      <c r="I531" s="240"/>
      <c r="J531" s="240"/>
      <c r="K531" s="240"/>
      <c r="L531" s="240"/>
      <c r="M531" s="240"/>
      <c r="N531" s="240"/>
      <c r="O531" s="240"/>
      <c r="P531" s="240"/>
      <c r="Q531" s="240"/>
      <c r="R531" s="240"/>
      <c r="S531" s="240"/>
      <c r="T531" s="240"/>
      <c r="U531" s="240"/>
      <c r="V531" s="240"/>
      <c r="W531" s="240"/>
      <c r="X531" s="240"/>
      <c r="Y531" s="240"/>
      <c r="Z531" s="240"/>
    </row>
    <row r="532" spans="1:26" ht="13.5" customHeight="1">
      <c r="A532" s="240"/>
      <c r="B532" s="240"/>
      <c r="C532" s="240"/>
      <c r="D532" s="240"/>
      <c r="E532" s="240"/>
      <c r="F532" s="240"/>
      <c r="G532" s="240"/>
      <c r="H532" s="240"/>
      <c r="I532" s="240"/>
      <c r="J532" s="240"/>
      <c r="K532" s="240"/>
      <c r="L532" s="240"/>
      <c r="M532" s="240"/>
      <c r="N532" s="240"/>
      <c r="O532" s="240"/>
      <c r="P532" s="240"/>
      <c r="Q532" s="240"/>
      <c r="R532" s="240"/>
      <c r="S532" s="240"/>
      <c r="T532" s="240"/>
      <c r="U532" s="240"/>
      <c r="V532" s="240"/>
      <c r="W532" s="240"/>
      <c r="X532" s="240"/>
      <c r="Y532" s="240"/>
      <c r="Z532" s="240"/>
    </row>
    <row r="533" spans="1:26" ht="13.5" customHeight="1">
      <c r="A533" s="240"/>
      <c r="B533" s="240"/>
      <c r="C533" s="240"/>
      <c r="D533" s="240"/>
      <c r="E533" s="240"/>
      <c r="F533" s="240"/>
      <c r="G533" s="240"/>
      <c r="H533" s="240"/>
      <c r="I533" s="240"/>
      <c r="J533" s="240"/>
      <c r="K533" s="240"/>
      <c r="L533" s="240"/>
      <c r="M533" s="240"/>
      <c r="N533" s="240"/>
      <c r="O533" s="240"/>
      <c r="P533" s="240"/>
      <c r="Q533" s="240"/>
      <c r="R533" s="240"/>
      <c r="S533" s="240"/>
      <c r="T533" s="240"/>
      <c r="U533" s="240"/>
      <c r="V533" s="240"/>
      <c r="W533" s="240"/>
      <c r="X533" s="240"/>
      <c r="Y533" s="240"/>
      <c r="Z533" s="240"/>
    </row>
    <row r="534" spans="1:26" ht="13.5" customHeight="1">
      <c r="A534" s="240"/>
      <c r="B534" s="240"/>
      <c r="C534" s="240"/>
      <c r="D534" s="240"/>
      <c r="E534" s="240"/>
      <c r="F534" s="240"/>
      <c r="G534" s="240"/>
      <c r="H534" s="240"/>
      <c r="I534" s="240"/>
      <c r="J534" s="240"/>
      <c r="K534" s="240"/>
      <c r="L534" s="240"/>
      <c r="M534" s="240"/>
      <c r="N534" s="240"/>
      <c r="O534" s="240"/>
      <c r="P534" s="240"/>
      <c r="Q534" s="240"/>
      <c r="R534" s="240"/>
      <c r="S534" s="240"/>
      <c r="T534" s="240"/>
      <c r="U534" s="240"/>
      <c r="V534" s="240"/>
      <c r="W534" s="240"/>
      <c r="X534" s="240"/>
      <c r="Y534" s="240"/>
      <c r="Z534" s="240"/>
    </row>
    <row r="535" spans="1:26" ht="13.5" customHeight="1">
      <c r="A535" s="240"/>
      <c r="B535" s="240"/>
      <c r="C535" s="240"/>
      <c r="D535" s="240"/>
      <c r="E535" s="240"/>
      <c r="F535" s="240"/>
      <c r="G535" s="240"/>
      <c r="H535" s="240"/>
      <c r="I535" s="240"/>
      <c r="J535" s="240"/>
      <c r="K535" s="240"/>
      <c r="L535" s="240"/>
      <c r="M535" s="240"/>
      <c r="N535" s="240"/>
      <c r="O535" s="240"/>
      <c r="P535" s="240"/>
      <c r="Q535" s="240"/>
      <c r="R535" s="240"/>
      <c r="S535" s="240"/>
      <c r="T535" s="240"/>
      <c r="U535" s="240"/>
      <c r="V535" s="240"/>
      <c r="W535" s="240"/>
      <c r="X535" s="240"/>
      <c r="Y535" s="240"/>
      <c r="Z535" s="240"/>
    </row>
    <row r="536" spans="1:26" ht="13.5" customHeight="1">
      <c r="A536" s="240"/>
      <c r="B536" s="240"/>
      <c r="C536" s="240"/>
      <c r="D536" s="240"/>
      <c r="E536" s="240"/>
      <c r="F536" s="240"/>
      <c r="G536" s="240"/>
      <c r="H536" s="240"/>
      <c r="I536" s="240"/>
      <c r="J536" s="240"/>
      <c r="K536" s="240"/>
      <c r="L536" s="240"/>
      <c r="M536" s="240"/>
      <c r="N536" s="240"/>
      <c r="O536" s="240"/>
      <c r="P536" s="240"/>
      <c r="Q536" s="240"/>
      <c r="R536" s="240"/>
      <c r="S536" s="240"/>
      <c r="T536" s="240"/>
      <c r="U536" s="240"/>
      <c r="V536" s="240"/>
      <c r="W536" s="240"/>
      <c r="X536" s="240"/>
      <c r="Y536" s="240"/>
      <c r="Z536" s="240"/>
    </row>
    <row r="537" spans="1:26" ht="13.5" customHeight="1">
      <c r="A537" s="240"/>
      <c r="B537" s="240"/>
      <c r="C537" s="240"/>
      <c r="D537" s="240"/>
      <c r="E537" s="240"/>
      <c r="F537" s="240"/>
      <c r="G537" s="240"/>
      <c r="H537" s="240"/>
      <c r="I537" s="240"/>
      <c r="J537" s="240"/>
      <c r="K537" s="240"/>
      <c r="L537" s="240"/>
      <c r="M537" s="240"/>
      <c r="N537" s="240"/>
      <c r="O537" s="240"/>
      <c r="P537" s="240"/>
      <c r="Q537" s="240"/>
      <c r="R537" s="240"/>
      <c r="S537" s="240"/>
      <c r="T537" s="240"/>
      <c r="U537" s="240"/>
      <c r="V537" s="240"/>
      <c r="W537" s="240"/>
      <c r="X537" s="240"/>
      <c r="Y537" s="240"/>
      <c r="Z537" s="240"/>
    </row>
    <row r="538" spans="1:26" ht="13.5" customHeight="1">
      <c r="A538" s="240"/>
      <c r="B538" s="240"/>
      <c r="C538" s="240"/>
      <c r="D538" s="240"/>
      <c r="E538" s="240"/>
      <c r="F538" s="240"/>
      <c r="G538" s="240"/>
      <c r="H538" s="240"/>
      <c r="I538" s="240"/>
      <c r="J538" s="240"/>
      <c r="K538" s="240"/>
      <c r="L538" s="240"/>
      <c r="M538" s="240"/>
      <c r="N538" s="240"/>
      <c r="O538" s="240"/>
      <c r="P538" s="240"/>
      <c r="Q538" s="240"/>
      <c r="R538" s="240"/>
      <c r="S538" s="240"/>
      <c r="T538" s="240"/>
      <c r="U538" s="240"/>
      <c r="V538" s="240"/>
      <c r="W538" s="240"/>
      <c r="X538" s="240"/>
      <c r="Y538" s="240"/>
      <c r="Z538" s="240"/>
    </row>
    <row r="539" spans="1:26" ht="13.5" customHeight="1">
      <c r="A539" s="240"/>
      <c r="B539" s="240"/>
      <c r="C539" s="240"/>
      <c r="D539" s="240"/>
      <c r="E539" s="240"/>
      <c r="F539" s="240"/>
      <c r="G539" s="240"/>
      <c r="H539" s="240"/>
      <c r="I539" s="240"/>
      <c r="J539" s="240"/>
      <c r="K539" s="240"/>
      <c r="L539" s="240"/>
      <c r="M539" s="240"/>
      <c r="N539" s="240"/>
      <c r="O539" s="240"/>
      <c r="P539" s="240"/>
      <c r="Q539" s="240"/>
      <c r="R539" s="240"/>
      <c r="S539" s="240"/>
      <c r="T539" s="240"/>
      <c r="U539" s="240"/>
      <c r="V539" s="240"/>
      <c r="W539" s="240"/>
      <c r="X539" s="240"/>
      <c r="Y539" s="240"/>
      <c r="Z539" s="240"/>
    </row>
    <row r="540" spans="1:26" ht="13.5" customHeight="1">
      <c r="A540" s="240"/>
      <c r="B540" s="240"/>
      <c r="C540" s="240"/>
      <c r="D540" s="240"/>
      <c r="E540" s="240"/>
      <c r="F540" s="240"/>
      <c r="G540" s="240"/>
      <c r="H540" s="240"/>
      <c r="I540" s="240"/>
      <c r="J540" s="240"/>
      <c r="K540" s="240"/>
      <c r="L540" s="240"/>
      <c r="M540" s="240"/>
      <c r="N540" s="240"/>
      <c r="O540" s="240"/>
      <c r="P540" s="240"/>
      <c r="Q540" s="240"/>
      <c r="R540" s="240"/>
      <c r="S540" s="240"/>
      <c r="T540" s="240"/>
      <c r="U540" s="240"/>
      <c r="V540" s="240"/>
      <c r="W540" s="240"/>
      <c r="X540" s="240"/>
      <c r="Y540" s="240"/>
      <c r="Z540" s="240"/>
    </row>
    <row r="541" spans="1:26" ht="13.5" customHeight="1">
      <c r="A541" s="240"/>
      <c r="B541" s="240"/>
      <c r="C541" s="240"/>
      <c r="D541" s="240"/>
      <c r="E541" s="240"/>
      <c r="F541" s="240"/>
      <c r="G541" s="240"/>
      <c r="H541" s="240"/>
      <c r="I541" s="240"/>
      <c r="J541" s="240"/>
      <c r="K541" s="240"/>
      <c r="L541" s="240"/>
      <c r="M541" s="240"/>
      <c r="N541" s="240"/>
      <c r="O541" s="240"/>
      <c r="P541" s="240"/>
      <c r="Q541" s="240"/>
      <c r="R541" s="240"/>
      <c r="S541" s="240"/>
      <c r="T541" s="240"/>
      <c r="U541" s="240"/>
      <c r="V541" s="240"/>
      <c r="W541" s="240"/>
      <c r="X541" s="240"/>
      <c r="Y541" s="240"/>
      <c r="Z541" s="240"/>
    </row>
    <row r="542" spans="1:26" ht="13.5" customHeight="1">
      <c r="A542" s="240"/>
      <c r="B542" s="240"/>
      <c r="C542" s="240"/>
      <c r="D542" s="240"/>
      <c r="E542" s="240"/>
      <c r="F542" s="240"/>
      <c r="G542" s="240"/>
      <c r="H542" s="240"/>
      <c r="I542" s="240"/>
      <c r="J542" s="240"/>
      <c r="K542" s="240"/>
      <c r="L542" s="240"/>
      <c r="M542" s="240"/>
      <c r="N542" s="240"/>
      <c r="O542" s="240"/>
      <c r="P542" s="240"/>
      <c r="Q542" s="240"/>
      <c r="R542" s="240"/>
      <c r="S542" s="240"/>
      <c r="T542" s="240"/>
      <c r="U542" s="240"/>
      <c r="V542" s="240"/>
      <c r="W542" s="240"/>
      <c r="X542" s="240"/>
      <c r="Y542" s="240"/>
      <c r="Z542" s="240"/>
    </row>
    <row r="543" spans="1:26" ht="13.5" customHeight="1">
      <c r="A543" s="240"/>
      <c r="B543" s="240"/>
      <c r="C543" s="240"/>
      <c r="D543" s="240"/>
      <c r="E543" s="240"/>
      <c r="F543" s="240"/>
      <c r="G543" s="240"/>
      <c r="H543" s="240"/>
      <c r="I543" s="240"/>
      <c r="J543" s="240"/>
      <c r="K543" s="240"/>
      <c r="L543" s="240"/>
      <c r="M543" s="240"/>
      <c r="N543" s="240"/>
      <c r="O543" s="240"/>
      <c r="P543" s="240"/>
      <c r="Q543" s="240"/>
      <c r="R543" s="240"/>
      <c r="S543" s="240"/>
      <c r="T543" s="240"/>
      <c r="U543" s="240"/>
      <c r="V543" s="240"/>
      <c r="W543" s="240"/>
      <c r="X543" s="240"/>
      <c r="Y543" s="240"/>
      <c r="Z543" s="240"/>
    </row>
    <row r="544" spans="1:26" ht="13.5" customHeight="1">
      <c r="A544" s="240"/>
      <c r="B544" s="240"/>
      <c r="C544" s="240"/>
      <c r="D544" s="240"/>
      <c r="E544" s="240"/>
      <c r="F544" s="240"/>
      <c r="G544" s="240"/>
      <c r="H544" s="240"/>
      <c r="I544" s="240"/>
      <c r="J544" s="240"/>
      <c r="K544" s="240"/>
      <c r="L544" s="240"/>
      <c r="M544" s="240"/>
      <c r="N544" s="240"/>
      <c r="O544" s="240"/>
      <c r="P544" s="240"/>
      <c r="Q544" s="240"/>
      <c r="R544" s="240"/>
      <c r="S544" s="240"/>
      <c r="T544" s="240"/>
      <c r="U544" s="240"/>
      <c r="V544" s="240"/>
      <c r="W544" s="240"/>
      <c r="X544" s="240"/>
      <c r="Y544" s="240"/>
      <c r="Z544" s="240"/>
    </row>
    <row r="545" spans="1:26" ht="13.5" customHeight="1">
      <c r="A545" s="240"/>
      <c r="B545" s="240"/>
      <c r="C545" s="240"/>
      <c r="D545" s="240"/>
      <c r="E545" s="240"/>
      <c r="F545" s="240"/>
      <c r="G545" s="240"/>
      <c r="H545" s="240"/>
      <c r="I545" s="240"/>
      <c r="J545" s="240"/>
      <c r="K545" s="240"/>
      <c r="L545" s="240"/>
      <c r="M545" s="240"/>
      <c r="N545" s="240"/>
      <c r="O545" s="240"/>
      <c r="P545" s="240"/>
      <c r="Q545" s="240"/>
      <c r="R545" s="240"/>
      <c r="S545" s="240"/>
      <c r="T545" s="240"/>
      <c r="U545" s="240"/>
      <c r="V545" s="240"/>
      <c r="W545" s="240"/>
      <c r="X545" s="240"/>
      <c r="Y545" s="240"/>
      <c r="Z545" s="240"/>
    </row>
    <row r="546" spans="1:26" ht="13.5" customHeight="1">
      <c r="A546" s="240"/>
      <c r="B546" s="240"/>
      <c r="C546" s="240"/>
      <c r="D546" s="240"/>
      <c r="E546" s="240"/>
      <c r="F546" s="240"/>
      <c r="G546" s="240"/>
      <c r="H546" s="240"/>
      <c r="I546" s="240"/>
      <c r="J546" s="240"/>
      <c r="K546" s="240"/>
      <c r="L546" s="240"/>
      <c r="M546" s="240"/>
      <c r="N546" s="240"/>
      <c r="O546" s="240"/>
      <c r="P546" s="240"/>
      <c r="Q546" s="240"/>
      <c r="R546" s="240"/>
      <c r="S546" s="240"/>
      <c r="T546" s="240"/>
      <c r="U546" s="240"/>
      <c r="V546" s="240"/>
      <c r="W546" s="240"/>
      <c r="X546" s="240"/>
      <c r="Y546" s="240"/>
      <c r="Z546" s="240"/>
    </row>
    <row r="547" spans="1:26" ht="13.5" customHeight="1">
      <c r="A547" s="240"/>
      <c r="B547" s="240"/>
      <c r="C547" s="240"/>
      <c r="D547" s="240"/>
      <c r="E547" s="240"/>
      <c r="F547" s="240"/>
      <c r="G547" s="240"/>
      <c r="H547" s="240"/>
      <c r="I547" s="240"/>
      <c r="J547" s="240"/>
      <c r="K547" s="240"/>
      <c r="L547" s="240"/>
      <c r="M547" s="240"/>
      <c r="N547" s="240"/>
      <c r="O547" s="240"/>
      <c r="P547" s="240"/>
      <c r="Q547" s="240"/>
      <c r="R547" s="240"/>
      <c r="S547" s="240"/>
      <c r="T547" s="240"/>
      <c r="U547" s="240"/>
      <c r="V547" s="240"/>
      <c r="W547" s="240"/>
      <c r="X547" s="240"/>
      <c r="Y547" s="240"/>
      <c r="Z547" s="240"/>
    </row>
    <row r="548" spans="1:26" ht="13.5" customHeight="1">
      <c r="A548" s="240"/>
      <c r="B548" s="240"/>
      <c r="C548" s="240"/>
      <c r="D548" s="240"/>
      <c r="E548" s="240"/>
      <c r="F548" s="240"/>
      <c r="G548" s="240"/>
      <c r="H548" s="240"/>
      <c r="I548" s="240"/>
      <c r="J548" s="240"/>
      <c r="K548" s="240"/>
      <c r="L548" s="240"/>
      <c r="M548" s="240"/>
      <c r="N548" s="240"/>
      <c r="O548" s="240"/>
      <c r="P548" s="240"/>
      <c r="Q548" s="240"/>
      <c r="R548" s="240"/>
      <c r="S548" s="240"/>
      <c r="T548" s="240"/>
      <c r="U548" s="240"/>
      <c r="V548" s="240"/>
      <c r="W548" s="240"/>
      <c r="X548" s="240"/>
      <c r="Y548" s="240"/>
      <c r="Z548" s="240"/>
    </row>
    <row r="549" spans="1:26" ht="13.5" customHeight="1">
      <c r="A549" s="240"/>
      <c r="B549" s="240"/>
      <c r="C549" s="240"/>
      <c r="D549" s="240"/>
      <c r="E549" s="240"/>
      <c r="F549" s="240"/>
      <c r="G549" s="240"/>
      <c r="H549" s="240"/>
      <c r="I549" s="240"/>
      <c r="J549" s="240"/>
      <c r="K549" s="240"/>
      <c r="L549" s="240"/>
      <c r="M549" s="240"/>
      <c r="N549" s="240"/>
      <c r="O549" s="240"/>
      <c r="P549" s="240"/>
      <c r="Q549" s="240"/>
      <c r="R549" s="240"/>
      <c r="S549" s="240"/>
      <c r="T549" s="240"/>
      <c r="U549" s="240"/>
      <c r="V549" s="240"/>
      <c r="W549" s="240"/>
      <c r="X549" s="240"/>
      <c r="Y549" s="240"/>
      <c r="Z549" s="240"/>
    </row>
    <row r="550" spans="1:26" ht="13.5" customHeight="1">
      <c r="A550" s="240"/>
      <c r="B550" s="240"/>
      <c r="C550" s="240"/>
      <c r="D550" s="240"/>
      <c r="E550" s="240"/>
      <c r="F550" s="240"/>
      <c r="G550" s="240"/>
      <c r="H550" s="240"/>
      <c r="I550" s="240"/>
      <c r="J550" s="240"/>
      <c r="K550" s="240"/>
      <c r="L550" s="240"/>
      <c r="M550" s="240"/>
      <c r="N550" s="240"/>
      <c r="O550" s="240"/>
      <c r="P550" s="240"/>
      <c r="Q550" s="240"/>
      <c r="R550" s="240"/>
      <c r="S550" s="240"/>
      <c r="T550" s="240"/>
      <c r="U550" s="240"/>
      <c r="V550" s="240"/>
      <c r="W550" s="240"/>
      <c r="X550" s="240"/>
      <c r="Y550" s="240"/>
      <c r="Z550" s="240"/>
    </row>
    <row r="551" spans="1:26" ht="13.5" customHeight="1">
      <c r="A551" s="240"/>
      <c r="B551" s="240"/>
      <c r="C551" s="240"/>
      <c r="D551" s="240"/>
      <c r="E551" s="240"/>
      <c r="F551" s="240"/>
      <c r="G551" s="240"/>
      <c r="H551" s="240"/>
      <c r="I551" s="240"/>
      <c r="J551" s="240"/>
      <c r="K551" s="240"/>
      <c r="L551" s="240"/>
      <c r="M551" s="240"/>
      <c r="N551" s="240"/>
      <c r="O551" s="240"/>
      <c r="P551" s="240"/>
      <c r="Q551" s="240"/>
      <c r="R551" s="240"/>
      <c r="S551" s="240"/>
      <c r="T551" s="240"/>
      <c r="U551" s="240"/>
      <c r="V551" s="240"/>
      <c r="W551" s="240"/>
      <c r="X551" s="240"/>
      <c r="Y551" s="240"/>
      <c r="Z551" s="240"/>
    </row>
    <row r="552" spans="1:26" ht="13.5" customHeight="1">
      <c r="A552" s="240"/>
      <c r="B552" s="240"/>
      <c r="C552" s="240"/>
      <c r="D552" s="240"/>
      <c r="E552" s="240"/>
      <c r="F552" s="240"/>
      <c r="G552" s="240"/>
      <c r="H552" s="240"/>
      <c r="I552" s="240"/>
      <c r="J552" s="240"/>
      <c r="K552" s="240"/>
      <c r="L552" s="240"/>
      <c r="M552" s="240"/>
      <c r="N552" s="240"/>
      <c r="O552" s="240"/>
      <c r="P552" s="240"/>
      <c r="Q552" s="240"/>
      <c r="R552" s="240"/>
      <c r="S552" s="240"/>
      <c r="T552" s="240"/>
      <c r="U552" s="240"/>
      <c r="V552" s="240"/>
      <c r="W552" s="240"/>
      <c r="X552" s="240"/>
      <c r="Y552" s="240"/>
      <c r="Z552" s="240"/>
    </row>
    <row r="553" spans="1:26" ht="13.5" customHeight="1">
      <c r="A553" s="240"/>
      <c r="B553" s="240"/>
      <c r="C553" s="240"/>
      <c r="D553" s="240"/>
      <c r="E553" s="240"/>
      <c r="F553" s="240"/>
      <c r="G553" s="240"/>
      <c r="H553" s="240"/>
      <c r="I553" s="240"/>
      <c r="J553" s="240"/>
      <c r="K553" s="240"/>
      <c r="L553" s="240"/>
      <c r="M553" s="240"/>
      <c r="N553" s="240"/>
      <c r="O553" s="240"/>
      <c r="P553" s="240"/>
      <c r="Q553" s="240"/>
      <c r="R553" s="240"/>
      <c r="S553" s="240"/>
      <c r="T553" s="240"/>
      <c r="U553" s="240"/>
      <c r="V553" s="240"/>
      <c r="W553" s="240"/>
      <c r="X553" s="240"/>
      <c r="Y553" s="240"/>
      <c r="Z553" s="240"/>
    </row>
    <row r="554" spans="1:26" ht="13.5" customHeight="1">
      <c r="A554" s="240"/>
      <c r="B554" s="240"/>
      <c r="C554" s="240"/>
      <c r="D554" s="240"/>
      <c r="E554" s="240"/>
      <c r="F554" s="240"/>
      <c r="G554" s="240"/>
      <c r="H554" s="240"/>
      <c r="I554" s="240"/>
      <c r="J554" s="240"/>
      <c r="K554" s="240"/>
      <c r="L554" s="240"/>
      <c r="M554" s="240"/>
      <c r="N554" s="240"/>
      <c r="O554" s="240"/>
      <c r="P554" s="240"/>
      <c r="Q554" s="240"/>
      <c r="R554" s="240"/>
      <c r="S554" s="240"/>
      <c r="T554" s="240"/>
      <c r="U554" s="240"/>
      <c r="V554" s="240"/>
      <c r="W554" s="240"/>
      <c r="X554" s="240"/>
      <c r="Y554" s="240"/>
      <c r="Z554" s="240"/>
    </row>
    <row r="555" spans="1:26" ht="13.5" customHeight="1">
      <c r="A555" s="240"/>
      <c r="B555" s="240"/>
      <c r="C555" s="240"/>
      <c r="D555" s="240"/>
      <c r="E555" s="240"/>
      <c r="F555" s="240"/>
      <c r="G555" s="240"/>
      <c r="H555" s="240"/>
      <c r="I555" s="240"/>
      <c r="J555" s="240"/>
      <c r="K555" s="240"/>
      <c r="L555" s="240"/>
      <c r="M555" s="240"/>
      <c r="N555" s="240"/>
      <c r="O555" s="240"/>
      <c r="P555" s="240"/>
      <c r="Q555" s="240"/>
      <c r="R555" s="240"/>
      <c r="S555" s="240"/>
      <c r="T555" s="240"/>
      <c r="U555" s="240"/>
      <c r="V555" s="240"/>
      <c r="W555" s="240"/>
      <c r="X555" s="240"/>
      <c r="Y555" s="240"/>
      <c r="Z555" s="240"/>
    </row>
    <row r="556" spans="1:26" ht="13.5" customHeight="1">
      <c r="A556" s="240"/>
      <c r="B556" s="240"/>
      <c r="C556" s="240"/>
      <c r="D556" s="240"/>
      <c r="E556" s="240"/>
      <c r="F556" s="240"/>
      <c r="G556" s="240"/>
      <c r="H556" s="240"/>
      <c r="I556" s="240"/>
      <c r="J556" s="240"/>
      <c r="K556" s="240"/>
      <c r="L556" s="240"/>
      <c r="M556" s="240"/>
      <c r="N556" s="240"/>
      <c r="O556" s="240"/>
      <c r="P556" s="240"/>
      <c r="Q556" s="240"/>
      <c r="R556" s="240"/>
      <c r="S556" s="240"/>
      <c r="T556" s="240"/>
      <c r="U556" s="240"/>
      <c r="V556" s="240"/>
      <c r="W556" s="240"/>
      <c r="X556" s="240"/>
      <c r="Y556" s="240"/>
      <c r="Z556" s="240"/>
    </row>
    <row r="557" spans="1:26" ht="13.5" customHeight="1">
      <c r="A557" s="240"/>
      <c r="B557" s="240"/>
      <c r="C557" s="240"/>
      <c r="D557" s="240"/>
      <c r="E557" s="240"/>
      <c r="F557" s="240"/>
      <c r="G557" s="240"/>
      <c r="H557" s="240"/>
      <c r="I557" s="240"/>
      <c r="J557" s="240"/>
      <c r="K557" s="240"/>
      <c r="L557" s="240"/>
      <c r="M557" s="240"/>
      <c r="N557" s="240"/>
      <c r="O557" s="240"/>
      <c r="P557" s="240"/>
      <c r="Q557" s="240"/>
      <c r="R557" s="240"/>
      <c r="S557" s="240"/>
      <c r="T557" s="240"/>
      <c r="U557" s="240"/>
      <c r="V557" s="240"/>
      <c r="W557" s="240"/>
      <c r="X557" s="240"/>
      <c r="Y557" s="240"/>
      <c r="Z557" s="240"/>
    </row>
    <row r="558" spans="1:26" ht="13.5" customHeight="1">
      <c r="A558" s="240"/>
      <c r="B558" s="240"/>
      <c r="C558" s="240"/>
      <c r="D558" s="240"/>
      <c r="E558" s="240"/>
      <c r="F558" s="240"/>
      <c r="G558" s="240"/>
      <c r="H558" s="240"/>
      <c r="I558" s="240"/>
      <c r="J558" s="240"/>
      <c r="K558" s="240"/>
      <c r="L558" s="240"/>
      <c r="M558" s="240"/>
      <c r="N558" s="240"/>
      <c r="O558" s="240"/>
      <c r="P558" s="240"/>
      <c r="Q558" s="240"/>
      <c r="R558" s="240"/>
      <c r="S558" s="240"/>
      <c r="T558" s="240"/>
      <c r="U558" s="240"/>
      <c r="V558" s="240"/>
      <c r="W558" s="240"/>
      <c r="X558" s="240"/>
      <c r="Y558" s="240"/>
      <c r="Z558" s="240"/>
    </row>
    <row r="559" spans="1:26" ht="13.5" customHeight="1">
      <c r="A559" s="240"/>
      <c r="B559" s="240"/>
      <c r="C559" s="240"/>
      <c r="D559" s="240"/>
      <c r="E559" s="240"/>
      <c r="F559" s="240"/>
      <c r="G559" s="240"/>
      <c r="H559" s="240"/>
      <c r="I559" s="240"/>
      <c r="J559" s="240"/>
      <c r="K559" s="240"/>
      <c r="L559" s="240"/>
      <c r="M559" s="240"/>
      <c r="N559" s="240"/>
      <c r="O559" s="240"/>
      <c r="P559" s="240"/>
      <c r="Q559" s="240"/>
      <c r="R559" s="240"/>
      <c r="S559" s="240"/>
      <c r="T559" s="240"/>
      <c r="U559" s="240"/>
      <c r="V559" s="240"/>
      <c r="W559" s="240"/>
      <c r="X559" s="240"/>
      <c r="Y559" s="240"/>
      <c r="Z559" s="240"/>
    </row>
    <row r="560" spans="1:26" ht="13.5" customHeight="1">
      <c r="A560" s="240"/>
      <c r="B560" s="240"/>
      <c r="C560" s="240"/>
      <c r="D560" s="240"/>
      <c r="E560" s="240"/>
      <c r="F560" s="240"/>
      <c r="G560" s="240"/>
      <c r="H560" s="240"/>
      <c r="I560" s="240"/>
      <c r="J560" s="240"/>
      <c r="K560" s="240"/>
      <c r="L560" s="240"/>
      <c r="M560" s="240"/>
      <c r="N560" s="240"/>
      <c r="O560" s="240"/>
      <c r="P560" s="240"/>
      <c r="Q560" s="240"/>
      <c r="R560" s="240"/>
      <c r="S560" s="240"/>
      <c r="T560" s="240"/>
      <c r="U560" s="240"/>
      <c r="V560" s="240"/>
      <c r="W560" s="240"/>
      <c r="X560" s="240"/>
      <c r="Y560" s="240"/>
      <c r="Z560" s="240"/>
    </row>
    <row r="561" spans="1:26" ht="13.5" customHeight="1">
      <c r="A561" s="240"/>
      <c r="B561" s="240"/>
      <c r="C561" s="240"/>
      <c r="D561" s="240"/>
      <c r="E561" s="240"/>
      <c r="F561" s="240"/>
      <c r="G561" s="240"/>
      <c r="H561" s="240"/>
      <c r="I561" s="240"/>
      <c r="J561" s="240"/>
      <c r="K561" s="240"/>
      <c r="L561" s="240"/>
      <c r="M561" s="240"/>
      <c r="N561" s="240"/>
      <c r="O561" s="240"/>
      <c r="P561" s="240"/>
      <c r="Q561" s="240"/>
      <c r="R561" s="240"/>
      <c r="S561" s="240"/>
      <c r="T561" s="240"/>
      <c r="U561" s="240"/>
      <c r="V561" s="240"/>
      <c r="W561" s="240"/>
      <c r="X561" s="240"/>
      <c r="Y561" s="240"/>
      <c r="Z561" s="240"/>
    </row>
    <row r="562" spans="1:26" ht="13.5" customHeight="1">
      <c r="A562" s="240"/>
      <c r="B562" s="240"/>
      <c r="C562" s="240"/>
      <c r="D562" s="240"/>
      <c r="E562" s="240"/>
      <c r="F562" s="240"/>
      <c r="G562" s="240"/>
      <c r="H562" s="240"/>
      <c r="I562" s="240"/>
      <c r="J562" s="240"/>
      <c r="K562" s="240"/>
      <c r="L562" s="240"/>
      <c r="M562" s="240"/>
      <c r="N562" s="240"/>
      <c r="O562" s="240"/>
      <c r="P562" s="240"/>
      <c r="Q562" s="240"/>
      <c r="R562" s="240"/>
      <c r="S562" s="240"/>
      <c r="T562" s="240"/>
      <c r="U562" s="240"/>
      <c r="V562" s="240"/>
      <c r="W562" s="240"/>
      <c r="X562" s="240"/>
      <c r="Y562" s="240"/>
      <c r="Z562" s="240"/>
    </row>
    <row r="563" spans="1:26" ht="13.5" customHeight="1">
      <c r="A563" s="240"/>
      <c r="B563" s="240"/>
      <c r="C563" s="240"/>
      <c r="D563" s="240"/>
      <c r="E563" s="240"/>
      <c r="F563" s="240"/>
      <c r="G563" s="240"/>
      <c r="H563" s="240"/>
      <c r="I563" s="240"/>
      <c r="J563" s="240"/>
      <c r="K563" s="240"/>
      <c r="L563" s="240"/>
      <c r="M563" s="240"/>
      <c r="N563" s="240"/>
      <c r="O563" s="240"/>
      <c r="P563" s="240"/>
      <c r="Q563" s="240"/>
      <c r="R563" s="240"/>
      <c r="S563" s="240"/>
      <c r="T563" s="240"/>
      <c r="U563" s="240"/>
      <c r="V563" s="240"/>
      <c r="W563" s="240"/>
      <c r="X563" s="240"/>
      <c r="Y563" s="240"/>
      <c r="Z563" s="240"/>
    </row>
    <row r="564" spans="1:26" ht="13.5" customHeight="1">
      <c r="A564" s="240"/>
      <c r="B564" s="240"/>
      <c r="C564" s="240"/>
      <c r="D564" s="240"/>
      <c r="E564" s="240"/>
      <c r="F564" s="240"/>
      <c r="G564" s="240"/>
      <c r="H564" s="240"/>
      <c r="I564" s="240"/>
      <c r="J564" s="240"/>
      <c r="K564" s="240"/>
      <c r="L564" s="240"/>
      <c r="M564" s="240"/>
      <c r="N564" s="240"/>
      <c r="O564" s="240"/>
      <c r="P564" s="240"/>
      <c r="Q564" s="240"/>
      <c r="R564" s="240"/>
      <c r="S564" s="240"/>
      <c r="T564" s="240"/>
      <c r="U564" s="240"/>
      <c r="V564" s="240"/>
      <c r="W564" s="240"/>
      <c r="X564" s="240"/>
      <c r="Y564" s="240"/>
      <c r="Z564" s="240"/>
    </row>
    <row r="565" spans="1:26" ht="13.5" customHeight="1">
      <c r="A565" s="240"/>
      <c r="B565" s="240"/>
      <c r="C565" s="240"/>
      <c r="D565" s="240"/>
      <c r="E565" s="240"/>
      <c r="F565" s="240"/>
      <c r="G565" s="240"/>
      <c r="H565" s="240"/>
      <c r="I565" s="240"/>
      <c r="J565" s="240"/>
      <c r="K565" s="240"/>
      <c r="L565" s="240"/>
      <c r="M565" s="240"/>
      <c r="N565" s="240"/>
      <c r="O565" s="240"/>
      <c r="P565" s="240"/>
      <c r="Q565" s="240"/>
      <c r="R565" s="240"/>
      <c r="S565" s="240"/>
      <c r="T565" s="240"/>
      <c r="U565" s="240"/>
      <c r="V565" s="240"/>
      <c r="W565" s="240"/>
      <c r="X565" s="240"/>
      <c r="Y565" s="240"/>
      <c r="Z565" s="240"/>
    </row>
    <row r="566" spans="1:26" ht="13.5" customHeight="1">
      <c r="A566" s="240"/>
      <c r="B566" s="240"/>
      <c r="C566" s="240"/>
      <c r="D566" s="240"/>
      <c r="E566" s="240"/>
      <c r="F566" s="240"/>
      <c r="G566" s="240"/>
      <c r="H566" s="240"/>
      <c r="I566" s="240"/>
      <c r="J566" s="240"/>
      <c r="K566" s="240"/>
      <c r="L566" s="240"/>
      <c r="M566" s="240"/>
      <c r="N566" s="240"/>
      <c r="O566" s="240"/>
      <c r="P566" s="240"/>
      <c r="Q566" s="240"/>
      <c r="R566" s="240"/>
      <c r="S566" s="240"/>
      <c r="T566" s="240"/>
      <c r="U566" s="240"/>
      <c r="V566" s="240"/>
      <c r="W566" s="240"/>
      <c r="X566" s="240"/>
      <c r="Y566" s="240"/>
      <c r="Z566" s="240"/>
    </row>
    <row r="567" spans="1:26" ht="13.5" customHeight="1">
      <c r="A567" s="240"/>
      <c r="B567" s="240"/>
      <c r="C567" s="240"/>
      <c r="D567" s="240"/>
      <c r="E567" s="240"/>
      <c r="F567" s="240"/>
      <c r="G567" s="240"/>
      <c r="H567" s="240"/>
      <c r="I567" s="240"/>
      <c r="J567" s="240"/>
      <c r="K567" s="240"/>
      <c r="L567" s="240"/>
      <c r="M567" s="240"/>
      <c r="N567" s="240"/>
      <c r="O567" s="240"/>
      <c r="P567" s="240"/>
      <c r="Q567" s="240"/>
      <c r="R567" s="240"/>
      <c r="S567" s="240"/>
      <c r="T567" s="240"/>
      <c r="U567" s="240"/>
      <c r="V567" s="240"/>
      <c r="W567" s="240"/>
      <c r="X567" s="240"/>
      <c r="Y567" s="240"/>
      <c r="Z567" s="240"/>
    </row>
    <row r="568" spans="1:26" ht="13.5" customHeight="1">
      <c r="A568" s="240"/>
      <c r="B568" s="240"/>
      <c r="C568" s="240"/>
      <c r="D568" s="240"/>
      <c r="E568" s="240"/>
      <c r="F568" s="240"/>
      <c r="G568" s="240"/>
      <c r="H568" s="240"/>
      <c r="I568" s="240"/>
      <c r="J568" s="240"/>
      <c r="K568" s="240"/>
      <c r="L568" s="240"/>
      <c r="M568" s="240"/>
      <c r="N568" s="240"/>
      <c r="O568" s="240"/>
      <c r="P568" s="240"/>
      <c r="Q568" s="240"/>
      <c r="R568" s="240"/>
      <c r="S568" s="240"/>
      <c r="T568" s="240"/>
      <c r="U568" s="240"/>
      <c r="V568" s="240"/>
      <c r="W568" s="240"/>
      <c r="X568" s="240"/>
      <c r="Y568" s="240"/>
      <c r="Z568" s="240"/>
    </row>
    <row r="569" spans="1:26" ht="13.5" customHeight="1">
      <c r="A569" s="240"/>
      <c r="B569" s="240"/>
      <c r="C569" s="240"/>
      <c r="D569" s="240"/>
      <c r="E569" s="240"/>
      <c r="F569" s="240"/>
      <c r="G569" s="240"/>
      <c r="H569" s="240"/>
      <c r="I569" s="240"/>
      <c r="J569" s="240"/>
      <c r="K569" s="240"/>
      <c r="L569" s="240"/>
      <c r="M569" s="240"/>
      <c r="N569" s="240"/>
      <c r="O569" s="240"/>
      <c r="P569" s="240"/>
      <c r="Q569" s="240"/>
      <c r="R569" s="240"/>
      <c r="S569" s="240"/>
      <c r="T569" s="240"/>
      <c r="U569" s="240"/>
      <c r="V569" s="240"/>
      <c r="W569" s="240"/>
      <c r="X569" s="240"/>
      <c r="Y569" s="240"/>
      <c r="Z569" s="240"/>
    </row>
    <row r="570" spans="1:26" ht="13.5" customHeight="1">
      <c r="A570" s="240"/>
      <c r="B570" s="240"/>
      <c r="C570" s="240"/>
      <c r="D570" s="240"/>
      <c r="E570" s="240"/>
      <c r="F570" s="240"/>
      <c r="G570" s="240"/>
      <c r="H570" s="240"/>
      <c r="I570" s="240"/>
      <c r="J570" s="240"/>
      <c r="K570" s="240"/>
      <c r="L570" s="240"/>
      <c r="M570" s="240"/>
      <c r="N570" s="240"/>
      <c r="O570" s="240"/>
      <c r="P570" s="240"/>
      <c r="Q570" s="240"/>
      <c r="R570" s="240"/>
      <c r="S570" s="240"/>
      <c r="T570" s="240"/>
      <c r="U570" s="240"/>
      <c r="V570" s="240"/>
      <c r="W570" s="240"/>
      <c r="X570" s="240"/>
      <c r="Y570" s="240"/>
      <c r="Z570" s="240"/>
    </row>
    <row r="571" spans="1:26" ht="13.5" customHeight="1">
      <c r="A571" s="240"/>
      <c r="B571" s="240"/>
      <c r="C571" s="240"/>
      <c r="D571" s="240"/>
      <c r="E571" s="240"/>
      <c r="F571" s="240"/>
      <c r="G571" s="240"/>
      <c r="H571" s="240"/>
      <c r="I571" s="240"/>
      <c r="J571" s="240"/>
      <c r="K571" s="240"/>
      <c r="L571" s="240"/>
      <c r="M571" s="240"/>
      <c r="N571" s="240"/>
      <c r="O571" s="240"/>
      <c r="P571" s="240"/>
      <c r="Q571" s="240"/>
      <c r="R571" s="240"/>
      <c r="S571" s="240"/>
      <c r="T571" s="240"/>
      <c r="U571" s="240"/>
      <c r="V571" s="240"/>
      <c r="W571" s="240"/>
      <c r="X571" s="240"/>
      <c r="Y571" s="240"/>
      <c r="Z571" s="240"/>
    </row>
    <row r="572" spans="1:26" ht="13.5" customHeight="1">
      <c r="A572" s="240"/>
      <c r="B572" s="240"/>
      <c r="C572" s="240"/>
      <c r="D572" s="240"/>
      <c r="E572" s="240"/>
      <c r="F572" s="240"/>
      <c r="G572" s="240"/>
      <c r="H572" s="240"/>
      <c r="I572" s="240"/>
      <c r="J572" s="240"/>
      <c r="K572" s="240"/>
      <c r="L572" s="240"/>
      <c r="M572" s="240"/>
      <c r="N572" s="240"/>
      <c r="O572" s="240"/>
      <c r="P572" s="240"/>
      <c r="Q572" s="240"/>
      <c r="R572" s="240"/>
      <c r="S572" s="240"/>
      <c r="T572" s="240"/>
      <c r="U572" s="240"/>
      <c r="V572" s="240"/>
      <c r="W572" s="240"/>
      <c r="X572" s="240"/>
      <c r="Y572" s="240"/>
      <c r="Z572" s="240"/>
    </row>
    <row r="573" spans="1:26" ht="13.5" customHeight="1">
      <c r="A573" s="240"/>
      <c r="B573" s="240"/>
      <c r="C573" s="240"/>
      <c r="D573" s="240"/>
      <c r="E573" s="240"/>
      <c r="F573" s="240"/>
      <c r="G573" s="240"/>
      <c r="H573" s="240"/>
      <c r="I573" s="240"/>
      <c r="J573" s="240"/>
      <c r="K573" s="240"/>
      <c r="L573" s="240"/>
      <c r="M573" s="240"/>
      <c r="N573" s="240"/>
      <c r="O573" s="240"/>
      <c r="P573" s="240"/>
      <c r="Q573" s="240"/>
      <c r="R573" s="240"/>
      <c r="S573" s="240"/>
      <c r="T573" s="240"/>
      <c r="U573" s="240"/>
      <c r="V573" s="240"/>
      <c r="W573" s="240"/>
      <c r="X573" s="240"/>
      <c r="Y573" s="240"/>
      <c r="Z573" s="240"/>
    </row>
    <row r="574" spans="1:26" ht="13.5" customHeight="1">
      <c r="A574" s="240"/>
      <c r="B574" s="240"/>
      <c r="C574" s="240"/>
      <c r="D574" s="240"/>
      <c r="E574" s="240"/>
      <c r="F574" s="240"/>
      <c r="G574" s="240"/>
      <c r="H574" s="240"/>
      <c r="I574" s="240"/>
      <c r="J574" s="240"/>
      <c r="K574" s="240"/>
      <c r="L574" s="240"/>
      <c r="M574" s="240"/>
      <c r="N574" s="240"/>
      <c r="O574" s="240"/>
      <c r="P574" s="240"/>
      <c r="Q574" s="240"/>
      <c r="R574" s="240"/>
      <c r="S574" s="240"/>
      <c r="T574" s="240"/>
      <c r="U574" s="240"/>
      <c r="V574" s="240"/>
      <c r="W574" s="240"/>
      <c r="X574" s="240"/>
      <c r="Y574" s="240"/>
      <c r="Z574" s="240"/>
    </row>
    <row r="575" spans="1:26" ht="13.5" customHeight="1">
      <c r="A575" s="240"/>
      <c r="B575" s="240"/>
      <c r="C575" s="240"/>
      <c r="D575" s="240"/>
      <c r="E575" s="240"/>
      <c r="F575" s="240"/>
      <c r="G575" s="240"/>
      <c r="H575" s="240"/>
      <c r="I575" s="240"/>
      <c r="J575" s="240"/>
      <c r="K575" s="240"/>
      <c r="L575" s="240"/>
      <c r="M575" s="240"/>
      <c r="N575" s="240"/>
      <c r="O575" s="240"/>
      <c r="P575" s="240"/>
      <c r="Q575" s="240"/>
      <c r="R575" s="240"/>
      <c r="S575" s="240"/>
      <c r="T575" s="240"/>
      <c r="U575" s="240"/>
      <c r="V575" s="240"/>
      <c r="W575" s="240"/>
      <c r="X575" s="240"/>
      <c r="Y575" s="240"/>
      <c r="Z575" s="240"/>
    </row>
    <row r="576" spans="1:26" ht="13.5" customHeight="1">
      <c r="A576" s="240"/>
      <c r="B576" s="240"/>
      <c r="C576" s="240"/>
      <c r="D576" s="240"/>
      <c r="E576" s="240"/>
      <c r="F576" s="240"/>
      <c r="G576" s="240"/>
      <c r="H576" s="240"/>
      <c r="I576" s="240"/>
      <c r="J576" s="240"/>
      <c r="K576" s="240"/>
      <c r="L576" s="240"/>
      <c r="M576" s="240"/>
      <c r="N576" s="240"/>
      <c r="O576" s="240"/>
      <c r="P576" s="240"/>
      <c r="Q576" s="240"/>
      <c r="R576" s="240"/>
      <c r="S576" s="240"/>
      <c r="T576" s="240"/>
      <c r="U576" s="240"/>
      <c r="V576" s="240"/>
      <c r="W576" s="240"/>
      <c r="X576" s="240"/>
      <c r="Y576" s="240"/>
      <c r="Z576" s="240"/>
    </row>
    <row r="577" spans="1:26" ht="13.5" customHeight="1">
      <c r="A577" s="240"/>
      <c r="B577" s="240"/>
      <c r="C577" s="240"/>
      <c r="D577" s="240"/>
      <c r="E577" s="240"/>
      <c r="F577" s="240"/>
      <c r="G577" s="240"/>
      <c r="H577" s="240"/>
      <c r="I577" s="240"/>
      <c r="J577" s="240"/>
      <c r="K577" s="240"/>
      <c r="L577" s="240"/>
      <c r="M577" s="240"/>
      <c r="N577" s="240"/>
      <c r="O577" s="240"/>
      <c r="P577" s="240"/>
      <c r="Q577" s="240"/>
      <c r="R577" s="240"/>
      <c r="S577" s="240"/>
      <c r="T577" s="240"/>
      <c r="U577" s="240"/>
      <c r="V577" s="240"/>
      <c r="W577" s="240"/>
      <c r="X577" s="240"/>
      <c r="Y577" s="240"/>
      <c r="Z577" s="240"/>
    </row>
    <row r="578" spans="1:26" ht="13.5" customHeight="1">
      <c r="A578" s="240"/>
      <c r="B578" s="240"/>
      <c r="C578" s="240"/>
      <c r="D578" s="240"/>
      <c r="E578" s="240"/>
      <c r="F578" s="240"/>
      <c r="G578" s="240"/>
      <c r="H578" s="240"/>
      <c r="I578" s="240"/>
      <c r="J578" s="240"/>
      <c r="K578" s="240"/>
      <c r="L578" s="240"/>
      <c r="M578" s="240"/>
      <c r="N578" s="240"/>
      <c r="O578" s="240"/>
      <c r="P578" s="240"/>
      <c r="Q578" s="240"/>
      <c r="R578" s="240"/>
      <c r="S578" s="240"/>
      <c r="T578" s="240"/>
      <c r="U578" s="240"/>
      <c r="V578" s="240"/>
      <c r="W578" s="240"/>
      <c r="X578" s="240"/>
      <c r="Y578" s="240"/>
      <c r="Z578" s="240"/>
    </row>
    <row r="579" spans="1:26" ht="13.5" customHeight="1">
      <c r="A579" s="240"/>
      <c r="B579" s="240"/>
      <c r="C579" s="240"/>
      <c r="D579" s="240"/>
      <c r="E579" s="240"/>
      <c r="F579" s="240"/>
      <c r="G579" s="240"/>
      <c r="H579" s="240"/>
      <c r="I579" s="240"/>
      <c r="J579" s="240"/>
      <c r="K579" s="240"/>
      <c r="L579" s="240"/>
      <c r="M579" s="240"/>
      <c r="N579" s="240"/>
      <c r="O579" s="240"/>
      <c r="P579" s="240"/>
      <c r="Q579" s="240"/>
      <c r="R579" s="240"/>
      <c r="S579" s="240"/>
      <c r="T579" s="240"/>
      <c r="U579" s="240"/>
      <c r="V579" s="240"/>
      <c r="W579" s="240"/>
      <c r="X579" s="240"/>
      <c r="Y579" s="240"/>
      <c r="Z579" s="240"/>
    </row>
    <row r="580" spans="1:26" ht="13.5" customHeight="1">
      <c r="A580" s="240"/>
      <c r="B580" s="240"/>
      <c r="C580" s="240"/>
      <c r="D580" s="240"/>
      <c r="E580" s="240"/>
      <c r="F580" s="240"/>
      <c r="G580" s="240"/>
      <c r="H580" s="240"/>
      <c r="I580" s="240"/>
      <c r="J580" s="240"/>
      <c r="K580" s="240"/>
      <c r="L580" s="240"/>
      <c r="M580" s="240"/>
      <c r="N580" s="240"/>
      <c r="O580" s="240"/>
      <c r="P580" s="240"/>
      <c r="Q580" s="240"/>
      <c r="R580" s="240"/>
      <c r="S580" s="240"/>
      <c r="T580" s="240"/>
      <c r="U580" s="240"/>
      <c r="V580" s="240"/>
      <c r="W580" s="240"/>
      <c r="X580" s="240"/>
      <c r="Y580" s="240"/>
      <c r="Z580" s="240"/>
    </row>
    <row r="581" spans="1:26" ht="13.5" customHeight="1">
      <c r="A581" s="240"/>
      <c r="B581" s="240"/>
      <c r="C581" s="240"/>
      <c r="D581" s="240"/>
      <c r="E581" s="240"/>
      <c r="F581" s="240"/>
      <c r="G581" s="240"/>
      <c r="H581" s="240"/>
      <c r="I581" s="240"/>
      <c r="J581" s="240"/>
      <c r="K581" s="240"/>
      <c r="L581" s="240"/>
      <c r="M581" s="240"/>
      <c r="N581" s="240"/>
      <c r="O581" s="240"/>
      <c r="P581" s="240"/>
      <c r="Q581" s="240"/>
      <c r="R581" s="240"/>
      <c r="S581" s="240"/>
      <c r="T581" s="240"/>
      <c r="U581" s="240"/>
      <c r="V581" s="240"/>
      <c r="W581" s="240"/>
      <c r="X581" s="240"/>
      <c r="Y581" s="240"/>
      <c r="Z581" s="240"/>
    </row>
    <row r="582" spans="1:26" ht="13.5" customHeight="1">
      <c r="A582" s="240"/>
      <c r="B582" s="240"/>
      <c r="C582" s="240"/>
      <c r="D582" s="240"/>
      <c r="E582" s="240"/>
      <c r="F582" s="240"/>
      <c r="G582" s="240"/>
      <c r="H582" s="240"/>
      <c r="I582" s="240"/>
      <c r="J582" s="240"/>
      <c r="K582" s="240"/>
      <c r="L582" s="240"/>
      <c r="M582" s="240"/>
      <c r="N582" s="240"/>
      <c r="O582" s="240"/>
      <c r="P582" s="240"/>
      <c r="Q582" s="240"/>
      <c r="R582" s="240"/>
      <c r="S582" s="240"/>
      <c r="T582" s="240"/>
      <c r="U582" s="240"/>
      <c r="V582" s="240"/>
      <c r="W582" s="240"/>
      <c r="X582" s="240"/>
      <c r="Y582" s="240"/>
      <c r="Z582" s="240"/>
    </row>
    <row r="583" spans="1:26" ht="13.5" customHeight="1">
      <c r="A583" s="240"/>
      <c r="B583" s="240"/>
      <c r="C583" s="240"/>
      <c r="D583" s="240"/>
      <c r="E583" s="240"/>
      <c r="F583" s="240"/>
      <c r="G583" s="240"/>
      <c r="H583" s="240"/>
      <c r="I583" s="240"/>
      <c r="J583" s="240"/>
      <c r="K583" s="240"/>
      <c r="L583" s="240"/>
      <c r="M583" s="240"/>
      <c r="N583" s="240"/>
      <c r="O583" s="240"/>
      <c r="P583" s="240"/>
      <c r="Q583" s="240"/>
      <c r="R583" s="240"/>
      <c r="S583" s="240"/>
      <c r="T583" s="240"/>
      <c r="U583" s="240"/>
      <c r="V583" s="240"/>
      <c r="W583" s="240"/>
      <c r="X583" s="240"/>
      <c r="Y583" s="240"/>
      <c r="Z583" s="240"/>
    </row>
    <row r="584" spans="1:26" ht="13.5" customHeight="1">
      <c r="A584" s="240"/>
      <c r="B584" s="240"/>
      <c r="C584" s="240"/>
      <c r="D584" s="240"/>
      <c r="E584" s="240"/>
      <c r="F584" s="240"/>
      <c r="G584" s="240"/>
      <c r="H584" s="240"/>
      <c r="I584" s="240"/>
      <c r="J584" s="240"/>
      <c r="K584" s="240"/>
      <c r="L584" s="240"/>
      <c r="M584" s="240"/>
      <c r="N584" s="240"/>
      <c r="O584" s="240"/>
      <c r="P584" s="240"/>
      <c r="Q584" s="240"/>
      <c r="R584" s="240"/>
      <c r="S584" s="240"/>
      <c r="T584" s="240"/>
      <c r="U584" s="240"/>
      <c r="V584" s="240"/>
      <c r="W584" s="240"/>
      <c r="X584" s="240"/>
      <c r="Y584" s="240"/>
      <c r="Z584" s="240"/>
    </row>
    <row r="585" spans="1:26" ht="13.5" customHeight="1">
      <c r="A585" s="240"/>
      <c r="B585" s="240"/>
      <c r="C585" s="240"/>
      <c r="D585" s="240"/>
      <c r="E585" s="240"/>
      <c r="F585" s="240"/>
      <c r="G585" s="240"/>
      <c r="H585" s="240"/>
      <c r="I585" s="240"/>
      <c r="J585" s="240"/>
      <c r="K585" s="240"/>
      <c r="L585" s="240"/>
      <c r="M585" s="240"/>
      <c r="N585" s="240"/>
      <c r="O585" s="240"/>
      <c r="P585" s="240"/>
      <c r="Q585" s="240"/>
      <c r="R585" s="240"/>
      <c r="S585" s="240"/>
      <c r="T585" s="240"/>
      <c r="U585" s="240"/>
      <c r="V585" s="240"/>
      <c r="W585" s="240"/>
      <c r="X585" s="240"/>
      <c r="Y585" s="240"/>
      <c r="Z585" s="240"/>
    </row>
    <row r="586" spans="1:26" ht="13.5" customHeight="1">
      <c r="A586" s="240"/>
      <c r="B586" s="240"/>
      <c r="C586" s="240"/>
      <c r="D586" s="240"/>
      <c r="E586" s="240"/>
      <c r="F586" s="240"/>
      <c r="G586" s="240"/>
      <c r="H586" s="240"/>
      <c r="I586" s="240"/>
      <c r="J586" s="240"/>
      <c r="K586" s="240"/>
      <c r="L586" s="240"/>
      <c r="M586" s="240"/>
      <c r="N586" s="240"/>
      <c r="O586" s="240"/>
      <c r="P586" s="240"/>
      <c r="Q586" s="240"/>
      <c r="R586" s="240"/>
      <c r="S586" s="240"/>
      <c r="T586" s="240"/>
      <c r="U586" s="240"/>
      <c r="V586" s="240"/>
      <c r="W586" s="240"/>
      <c r="X586" s="240"/>
      <c r="Y586" s="240"/>
      <c r="Z586" s="240"/>
    </row>
    <row r="587" spans="1:26" ht="13.5" customHeight="1">
      <c r="A587" s="240"/>
      <c r="B587" s="240"/>
      <c r="C587" s="240"/>
      <c r="D587" s="240"/>
      <c r="E587" s="240"/>
      <c r="F587" s="240"/>
      <c r="G587" s="240"/>
      <c r="H587" s="240"/>
      <c r="I587" s="240"/>
      <c r="J587" s="240"/>
      <c r="K587" s="240"/>
      <c r="L587" s="240"/>
      <c r="M587" s="240"/>
      <c r="N587" s="240"/>
      <c r="O587" s="240"/>
      <c r="P587" s="240"/>
      <c r="Q587" s="240"/>
      <c r="R587" s="240"/>
      <c r="S587" s="240"/>
      <c r="T587" s="240"/>
      <c r="U587" s="240"/>
      <c r="V587" s="240"/>
      <c r="W587" s="240"/>
      <c r="X587" s="240"/>
      <c r="Y587" s="240"/>
      <c r="Z587" s="240"/>
    </row>
    <row r="588" spans="1:26" ht="13.5" customHeight="1">
      <c r="A588" s="240"/>
      <c r="B588" s="240"/>
      <c r="C588" s="240"/>
      <c r="D588" s="240"/>
      <c r="E588" s="240"/>
      <c r="F588" s="240"/>
      <c r="G588" s="240"/>
      <c r="H588" s="240"/>
      <c r="I588" s="240"/>
      <c r="J588" s="240"/>
      <c r="K588" s="240"/>
      <c r="L588" s="240"/>
      <c r="M588" s="240"/>
      <c r="N588" s="240"/>
      <c r="O588" s="240"/>
      <c r="P588" s="240"/>
      <c r="Q588" s="240"/>
      <c r="R588" s="240"/>
      <c r="S588" s="240"/>
      <c r="T588" s="240"/>
      <c r="U588" s="240"/>
      <c r="V588" s="240"/>
      <c r="W588" s="240"/>
      <c r="X588" s="240"/>
      <c r="Y588" s="240"/>
      <c r="Z588" s="240"/>
    </row>
    <row r="589" spans="1:26" ht="13.5" customHeight="1">
      <c r="A589" s="240"/>
      <c r="B589" s="240"/>
      <c r="C589" s="240"/>
      <c r="D589" s="240"/>
      <c r="E589" s="240"/>
      <c r="F589" s="240"/>
      <c r="G589" s="240"/>
      <c r="H589" s="240"/>
      <c r="I589" s="240"/>
      <c r="J589" s="240"/>
      <c r="K589" s="240"/>
      <c r="L589" s="240"/>
      <c r="M589" s="240"/>
      <c r="N589" s="240"/>
      <c r="O589" s="240"/>
      <c r="P589" s="240"/>
      <c r="Q589" s="240"/>
      <c r="R589" s="240"/>
      <c r="S589" s="240"/>
      <c r="T589" s="240"/>
      <c r="U589" s="240"/>
      <c r="V589" s="240"/>
      <c r="W589" s="240"/>
      <c r="X589" s="240"/>
      <c r="Y589" s="240"/>
      <c r="Z589" s="240"/>
    </row>
    <row r="590" spans="1:26" ht="13.5" customHeight="1">
      <c r="A590" s="240"/>
      <c r="B590" s="240"/>
      <c r="C590" s="240"/>
      <c r="D590" s="240"/>
      <c r="E590" s="240"/>
      <c r="F590" s="240"/>
      <c r="G590" s="240"/>
      <c r="H590" s="240"/>
      <c r="I590" s="240"/>
      <c r="J590" s="240"/>
      <c r="K590" s="240"/>
      <c r="L590" s="240"/>
      <c r="M590" s="240"/>
      <c r="N590" s="240"/>
      <c r="O590" s="240"/>
      <c r="P590" s="240"/>
      <c r="Q590" s="240"/>
      <c r="R590" s="240"/>
      <c r="S590" s="240"/>
      <c r="T590" s="240"/>
      <c r="U590" s="240"/>
      <c r="V590" s="240"/>
      <c r="W590" s="240"/>
      <c r="X590" s="240"/>
      <c r="Y590" s="240"/>
      <c r="Z590" s="240"/>
    </row>
    <row r="591" spans="1:26" ht="13.5" customHeight="1">
      <c r="A591" s="240"/>
      <c r="B591" s="240"/>
      <c r="C591" s="240"/>
      <c r="D591" s="240"/>
      <c r="E591" s="240"/>
      <c r="F591" s="240"/>
      <c r="G591" s="240"/>
      <c r="H591" s="240"/>
      <c r="I591" s="240"/>
      <c r="J591" s="240"/>
      <c r="K591" s="240"/>
      <c r="L591" s="240"/>
      <c r="M591" s="240"/>
      <c r="N591" s="240"/>
      <c r="O591" s="240"/>
      <c r="P591" s="240"/>
      <c r="Q591" s="240"/>
      <c r="R591" s="240"/>
      <c r="S591" s="240"/>
      <c r="T591" s="240"/>
      <c r="U591" s="240"/>
      <c r="V591" s="240"/>
      <c r="W591" s="240"/>
      <c r="X591" s="240"/>
      <c r="Y591" s="240"/>
      <c r="Z591" s="240"/>
    </row>
    <row r="592" spans="1:26" ht="13.5" customHeight="1">
      <c r="A592" s="240"/>
      <c r="B592" s="240"/>
      <c r="C592" s="240"/>
      <c r="D592" s="240"/>
      <c r="E592" s="240"/>
      <c r="F592" s="240"/>
      <c r="G592" s="240"/>
      <c r="H592" s="240"/>
      <c r="I592" s="240"/>
      <c r="J592" s="240"/>
      <c r="K592" s="240"/>
      <c r="L592" s="240"/>
      <c r="M592" s="240"/>
      <c r="N592" s="240"/>
      <c r="O592" s="240"/>
      <c r="P592" s="240"/>
      <c r="Q592" s="240"/>
      <c r="R592" s="240"/>
      <c r="S592" s="240"/>
      <c r="T592" s="240"/>
      <c r="U592" s="240"/>
      <c r="V592" s="240"/>
      <c r="W592" s="240"/>
      <c r="X592" s="240"/>
      <c r="Y592" s="240"/>
      <c r="Z592" s="240"/>
    </row>
    <row r="593" spans="1:26" ht="13.5" customHeight="1">
      <c r="A593" s="240"/>
      <c r="B593" s="240"/>
      <c r="C593" s="240"/>
      <c r="D593" s="240"/>
      <c r="E593" s="240"/>
      <c r="F593" s="240"/>
      <c r="G593" s="240"/>
      <c r="H593" s="240"/>
      <c r="I593" s="240"/>
      <c r="J593" s="240"/>
      <c r="K593" s="240"/>
      <c r="L593" s="240"/>
      <c r="M593" s="240"/>
      <c r="N593" s="240"/>
      <c r="O593" s="240"/>
      <c r="P593" s="240"/>
      <c r="Q593" s="240"/>
      <c r="R593" s="240"/>
      <c r="S593" s="240"/>
      <c r="T593" s="240"/>
      <c r="U593" s="240"/>
      <c r="V593" s="240"/>
      <c r="W593" s="240"/>
      <c r="X593" s="240"/>
      <c r="Y593" s="240"/>
      <c r="Z593" s="240"/>
    </row>
    <row r="594" spans="1:26" ht="13.5" customHeight="1">
      <c r="A594" s="240"/>
      <c r="B594" s="240"/>
      <c r="C594" s="240"/>
      <c r="D594" s="240"/>
      <c r="E594" s="240"/>
      <c r="F594" s="240"/>
      <c r="G594" s="240"/>
      <c r="H594" s="240"/>
      <c r="I594" s="240"/>
      <c r="J594" s="240"/>
      <c r="K594" s="240"/>
      <c r="L594" s="240"/>
      <c r="M594" s="240"/>
      <c r="N594" s="240"/>
      <c r="O594" s="240"/>
      <c r="P594" s="240"/>
      <c r="Q594" s="240"/>
      <c r="R594" s="240"/>
      <c r="S594" s="240"/>
      <c r="T594" s="240"/>
      <c r="U594" s="240"/>
      <c r="V594" s="240"/>
      <c r="W594" s="240"/>
      <c r="X594" s="240"/>
      <c r="Y594" s="240"/>
      <c r="Z594" s="240"/>
    </row>
    <row r="595" spans="1:26" ht="13.5" customHeight="1">
      <c r="A595" s="240"/>
      <c r="B595" s="240"/>
      <c r="C595" s="240"/>
      <c r="D595" s="240"/>
      <c r="E595" s="240"/>
      <c r="F595" s="240"/>
      <c r="G595" s="240"/>
      <c r="H595" s="240"/>
      <c r="I595" s="240"/>
      <c r="J595" s="240"/>
      <c r="K595" s="240"/>
      <c r="L595" s="240"/>
      <c r="M595" s="240"/>
      <c r="N595" s="240"/>
      <c r="O595" s="240"/>
      <c r="P595" s="240"/>
      <c r="Q595" s="240"/>
      <c r="R595" s="240"/>
      <c r="S595" s="240"/>
      <c r="T595" s="240"/>
      <c r="U595" s="240"/>
      <c r="V595" s="240"/>
      <c r="W595" s="240"/>
      <c r="X595" s="240"/>
      <c r="Y595" s="240"/>
      <c r="Z595" s="240"/>
    </row>
    <row r="596" spans="1:26" ht="13.5" customHeight="1">
      <c r="A596" s="240"/>
      <c r="B596" s="240"/>
      <c r="C596" s="240"/>
      <c r="D596" s="240"/>
      <c r="E596" s="240"/>
      <c r="F596" s="240"/>
      <c r="G596" s="240"/>
      <c r="H596" s="240"/>
      <c r="I596" s="240"/>
      <c r="J596" s="240"/>
      <c r="K596" s="240"/>
      <c r="L596" s="240"/>
      <c r="M596" s="240"/>
      <c r="N596" s="240"/>
      <c r="O596" s="240"/>
      <c r="P596" s="240"/>
      <c r="Q596" s="240"/>
      <c r="R596" s="240"/>
      <c r="S596" s="240"/>
      <c r="T596" s="240"/>
      <c r="U596" s="240"/>
      <c r="V596" s="240"/>
      <c r="W596" s="240"/>
      <c r="X596" s="240"/>
      <c r="Y596" s="240"/>
      <c r="Z596" s="240"/>
    </row>
    <row r="597" spans="1:26" ht="13.5" customHeight="1">
      <c r="A597" s="240"/>
      <c r="B597" s="240"/>
      <c r="C597" s="240"/>
      <c r="D597" s="240"/>
      <c r="E597" s="240"/>
      <c r="F597" s="240"/>
      <c r="G597" s="240"/>
      <c r="H597" s="240"/>
      <c r="I597" s="240"/>
      <c r="J597" s="240"/>
      <c r="K597" s="240"/>
      <c r="L597" s="240"/>
      <c r="M597" s="240"/>
      <c r="N597" s="240"/>
      <c r="O597" s="240"/>
      <c r="P597" s="240"/>
      <c r="Q597" s="240"/>
      <c r="R597" s="240"/>
      <c r="S597" s="240"/>
      <c r="T597" s="240"/>
      <c r="U597" s="240"/>
      <c r="V597" s="240"/>
      <c r="W597" s="240"/>
      <c r="X597" s="240"/>
      <c r="Y597" s="240"/>
      <c r="Z597" s="240"/>
    </row>
    <row r="598" spans="1:26" ht="13.5" customHeight="1">
      <c r="A598" s="240"/>
      <c r="B598" s="240"/>
      <c r="C598" s="240"/>
      <c r="D598" s="240"/>
      <c r="E598" s="240"/>
      <c r="F598" s="240"/>
      <c r="G598" s="240"/>
      <c r="H598" s="240"/>
      <c r="I598" s="240"/>
      <c r="J598" s="240"/>
      <c r="K598" s="240"/>
      <c r="L598" s="240"/>
      <c r="M598" s="240"/>
      <c r="N598" s="240"/>
      <c r="O598" s="240"/>
      <c r="P598" s="240"/>
      <c r="Q598" s="240"/>
      <c r="R598" s="240"/>
      <c r="S598" s="240"/>
      <c r="T598" s="240"/>
      <c r="U598" s="240"/>
      <c r="V598" s="240"/>
      <c r="W598" s="240"/>
      <c r="X598" s="240"/>
      <c r="Y598" s="240"/>
      <c r="Z598" s="240"/>
    </row>
    <row r="599" spans="1:26" ht="13.5" customHeight="1">
      <c r="A599" s="240"/>
      <c r="B599" s="240"/>
      <c r="C599" s="240"/>
      <c r="D599" s="240"/>
      <c r="E599" s="240"/>
      <c r="F599" s="240"/>
      <c r="G599" s="240"/>
      <c r="H599" s="240"/>
      <c r="I599" s="240"/>
      <c r="J599" s="240"/>
      <c r="K599" s="240"/>
      <c r="L599" s="240"/>
      <c r="M599" s="240"/>
      <c r="N599" s="240"/>
      <c r="O599" s="240"/>
      <c r="P599" s="240"/>
      <c r="Q599" s="240"/>
      <c r="R599" s="240"/>
      <c r="S599" s="240"/>
      <c r="T599" s="240"/>
      <c r="U599" s="240"/>
      <c r="V599" s="240"/>
      <c r="W599" s="240"/>
      <c r="X599" s="240"/>
      <c r="Y599" s="240"/>
      <c r="Z599" s="240"/>
    </row>
    <row r="600" spans="1:26" ht="13.5" customHeight="1">
      <c r="A600" s="240"/>
      <c r="B600" s="240"/>
      <c r="C600" s="240"/>
      <c r="D600" s="240"/>
      <c r="E600" s="240"/>
      <c r="F600" s="240"/>
      <c r="G600" s="240"/>
      <c r="H600" s="240"/>
      <c r="I600" s="240"/>
      <c r="J600" s="240"/>
      <c r="K600" s="240"/>
      <c r="L600" s="240"/>
      <c r="M600" s="240"/>
      <c r="N600" s="240"/>
      <c r="O600" s="240"/>
      <c r="P600" s="240"/>
      <c r="Q600" s="240"/>
      <c r="R600" s="240"/>
      <c r="S600" s="240"/>
      <c r="T600" s="240"/>
      <c r="U600" s="240"/>
      <c r="V600" s="240"/>
      <c r="W600" s="240"/>
      <c r="X600" s="240"/>
      <c r="Y600" s="240"/>
      <c r="Z600" s="240"/>
    </row>
    <row r="601" spans="1:26" ht="13.5" customHeight="1">
      <c r="A601" s="240"/>
      <c r="B601" s="240"/>
      <c r="C601" s="240"/>
      <c r="D601" s="240"/>
      <c r="E601" s="240"/>
      <c r="F601" s="240"/>
      <c r="G601" s="240"/>
      <c r="H601" s="240"/>
      <c r="I601" s="240"/>
      <c r="J601" s="240"/>
      <c r="K601" s="240"/>
      <c r="L601" s="240"/>
      <c r="M601" s="240"/>
      <c r="N601" s="240"/>
      <c r="O601" s="240"/>
      <c r="P601" s="240"/>
      <c r="Q601" s="240"/>
      <c r="R601" s="240"/>
      <c r="S601" s="240"/>
      <c r="T601" s="240"/>
      <c r="U601" s="240"/>
      <c r="V601" s="240"/>
      <c r="W601" s="240"/>
      <c r="X601" s="240"/>
      <c r="Y601" s="240"/>
      <c r="Z601" s="240"/>
    </row>
    <row r="602" spans="1:26" ht="13.5" customHeight="1">
      <c r="A602" s="240"/>
      <c r="B602" s="240"/>
      <c r="C602" s="240"/>
      <c r="D602" s="240"/>
      <c r="E602" s="240"/>
      <c r="F602" s="240"/>
      <c r="G602" s="240"/>
      <c r="H602" s="240"/>
      <c r="I602" s="240"/>
      <c r="J602" s="240"/>
      <c r="K602" s="240"/>
      <c r="L602" s="240"/>
      <c r="M602" s="240"/>
      <c r="N602" s="240"/>
      <c r="O602" s="240"/>
      <c r="P602" s="240"/>
      <c r="Q602" s="240"/>
      <c r="R602" s="240"/>
      <c r="S602" s="240"/>
      <c r="T602" s="240"/>
      <c r="U602" s="240"/>
      <c r="V602" s="240"/>
      <c r="W602" s="240"/>
      <c r="X602" s="240"/>
      <c r="Y602" s="240"/>
      <c r="Z602" s="240"/>
    </row>
    <row r="603" spans="1:26" ht="13.5" customHeight="1">
      <c r="A603" s="240"/>
      <c r="B603" s="240"/>
      <c r="C603" s="240"/>
      <c r="D603" s="240"/>
      <c r="E603" s="240"/>
      <c r="F603" s="240"/>
      <c r="G603" s="240"/>
      <c r="H603" s="240"/>
      <c r="I603" s="240"/>
      <c r="J603" s="240"/>
      <c r="K603" s="240"/>
      <c r="L603" s="240"/>
      <c r="M603" s="240"/>
      <c r="N603" s="240"/>
      <c r="O603" s="240"/>
      <c r="P603" s="240"/>
      <c r="Q603" s="240"/>
      <c r="R603" s="240"/>
      <c r="S603" s="240"/>
      <c r="T603" s="240"/>
      <c r="U603" s="240"/>
      <c r="V603" s="240"/>
      <c r="W603" s="240"/>
      <c r="X603" s="240"/>
      <c r="Y603" s="240"/>
      <c r="Z603" s="240"/>
    </row>
    <row r="604" spans="1:26" ht="13.5" customHeight="1">
      <c r="A604" s="240"/>
      <c r="B604" s="240"/>
      <c r="C604" s="240"/>
      <c r="D604" s="240"/>
      <c r="E604" s="240"/>
      <c r="F604" s="240"/>
      <c r="G604" s="240"/>
      <c r="H604" s="240"/>
      <c r="I604" s="240"/>
      <c r="J604" s="240"/>
      <c r="K604" s="240"/>
      <c r="L604" s="240"/>
      <c r="M604" s="240"/>
      <c r="N604" s="240"/>
      <c r="O604" s="240"/>
      <c r="P604" s="240"/>
      <c r="Q604" s="240"/>
      <c r="R604" s="240"/>
      <c r="S604" s="240"/>
      <c r="T604" s="240"/>
      <c r="U604" s="240"/>
      <c r="V604" s="240"/>
      <c r="W604" s="240"/>
      <c r="X604" s="240"/>
      <c r="Y604" s="240"/>
      <c r="Z604" s="240"/>
    </row>
    <row r="605" spans="1:26" ht="13.5" customHeight="1">
      <c r="A605" s="240"/>
      <c r="B605" s="240"/>
      <c r="C605" s="240"/>
      <c r="D605" s="240"/>
      <c r="E605" s="240"/>
      <c r="F605" s="240"/>
      <c r="G605" s="240"/>
      <c r="H605" s="240"/>
      <c r="I605" s="240"/>
      <c r="J605" s="240"/>
      <c r="K605" s="240"/>
      <c r="L605" s="240"/>
      <c r="M605" s="240"/>
      <c r="N605" s="240"/>
      <c r="O605" s="240"/>
      <c r="P605" s="240"/>
      <c r="Q605" s="240"/>
      <c r="R605" s="240"/>
      <c r="S605" s="240"/>
      <c r="T605" s="240"/>
      <c r="U605" s="240"/>
      <c r="V605" s="240"/>
      <c r="W605" s="240"/>
      <c r="X605" s="240"/>
      <c r="Y605" s="240"/>
      <c r="Z605" s="240"/>
    </row>
    <row r="606" spans="1:26" ht="13.5" customHeight="1">
      <c r="A606" s="240"/>
      <c r="B606" s="240"/>
      <c r="C606" s="240"/>
      <c r="D606" s="240"/>
      <c r="E606" s="240"/>
      <c r="F606" s="240"/>
      <c r="G606" s="240"/>
      <c r="H606" s="240"/>
      <c r="I606" s="240"/>
      <c r="J606" s="240"/>
      <c r="K606" s="240"/>
      <c r="L606" s="240"/>
      <c r="M606" s="240"/>
      <c r="N606" s="240"/>
      <c r="O606" s="240"/>
      <c r="P606" s="240"/>
      <c r="Q606" s="240"/>
      <c r="R606" s="240"/>
      <c r="S606" s="240"/>
      <c r="T606" s="240"/>
      <c r="U606" s="240"/>
      <c r="V606" s="240"/>
      <c r="W606" s="240"/>
      <c r="X606" s="240"/>
      <c r="Y606" s="240"/>
      <c r="Z606" s="240"/>
    </row>
    <row r="607" spans="1:26" ht="13.5" customHeight="1">
      <c r="A607" s="240"/>
      <c r="B607" s="240"/>
      <c r="C607" s="240"/>
      <c r="D607" s="240"/>
      <c r="E607" s="240"/>
      <c r="F607" s="240"/>
      <c r="G607" s="240"/>
      <c r="H607" s="240"/>
      <c r="I607" s="240"/>
      <c r="J607" s="240"/>
      <c r="K607" s="240"/>
      <c r="L607" s="240"/>
      <c r="M607" s="240"/>
      <c r="N607" s="240"/>
      <c r="O607" s="240"/>
      <c r="P607" s="240"/>
      <c r="Q607" s="240"/>
      <c r="R607" s="240"/>
      <c r="S607" s="240"/>
      <c r="T607" s="240"/>
      <c r="U607" s="240"/>
      <c r="V607" s="240"/>
      <c r="W607" s="240"/>
      <c r="X607" s="240"/>
      <c r="Y607" s="240"/>
      <c r="Z607" s="240"/>
    </row>
    <row r="608" spans="1:26" ht="13.5" customHeight="1">
      <c r="A608" s="240"/>
      <c r="B608" s="240"/>
      <c r="C608" s="240"/>
      <c r="D608" s="240"/>
      <c r="E608" s="240"/>
      <c r="F608" s="240"/>
      <c r="G608" s="240"/>
      <c r="H608" s="240"/>
      <c r="I608" s="240"/>
      <c r="J608" s="240"/>
      <c r="K608" s="240"/>
      <c r="L608" s="240"/>
      <c r="M608" s="240"/>
      <c r="N608" s="240"/>
      <c r="O608" s="240"/>
      <c r="P608" s="240"/>
      <c r="Q608" s="240"/>
      <c r="R608" s="240"/>
      <c r="S608" s="240"/>
      <c r="T608" s="240"/>
      <c r="U608" s="240"/>
      <c r="V608" s="240"/>
      <c r="W608" s="240"/>
      <c r="X608" s="240"/>
      <c r="Y608" s="240"/>
      <c r="Z608" s="240"/>
    </row>
    <row r="609" spans="1:26" ht="13.5" customHeight="1">
      <c r="A609" s="240"/>
      <c r="B609" s="240"/>
      <c r="C609" s="240"/>
      <c r="D609" s="240"/>
      <c r="E609" s="240"/>
      <c r="F609" s="240"/>
      <c r="G609" s="240"/>
      <c r="H609" s="240"/>
      <c r="I609" s="240"/>
      <c r="J609" s="240"/>
      <c r="K609" s="240"/>
      <c r="L609" s="240"/>
      <c r="M609" s="240"/>
      <c r="N609" s="240"/>
      <c r="O609" s="240"/>
      <c r="P609" s="240"/>
      <c r="Q609" s="240"/>
      <c r="R609" s="240"/>
      <c r="S609" s="240"/>
      <c r="T609" s="240"/>
      <c r="U609" s="240"/>
      <c r="V609" s="240"/>
      <c r="W609" s="240"/>
      <c r="X609" s="240"/>
      <c r="Y609" s="240"/>
      <c r="Z609" s="240"/>
    </row>
    <row r="610" spans="1:26" ht="13.5" customHeight="1">
      <c r="A610" s="240"/>
      <c r="B610" s="240"/>
      <c r="C610" s="240"/>
      <c r="D610" s="240"/>
      <c r="E610" s="240"/>
      <c r="F610" s="240"/>
      <c r="G610" s="240"/>
      <c r="H610" s="240"/>
      <c r="I610" s="240"/>
      <c r="J610" s="240"/>
      <c r="K610" s="240"/>
      <c r="L610" s="240"/>
      <c r="M610" s="240"/>
      <c r="N610" s="240"/>
      <c r="O610" s="240"/>
      <c r="P610" s="240"/>
      <c r="Q610" s="240"/>
      <c r="R610" s="240"/>
      <c r="S610" s="240"/>
      <c r="T610" s="240"/>
      <c r="U610" s="240"/>
      <c r="V610" s="240"/>
      <c r="W610" s="240"/>
      <c r="X610" s="240"/>
      <c r="Y610" s="240"/>
      <c r="Z610" s="240"/>
    </row>
    <row r="611" spans="1:26" ht="13.5" customHeight="1">
      <c r="A611" s="240"/>
      <c r="B611" s="240"/>
      <c r="C611" s="240"/>
      <c r="D611" s="240"/>
      <c r="E611" s="240"/>
      <c r="F611" s="240"/>
      <c r="G611" s="240"/>
      <c r="H611" s="240"/>
      <c r="I611" s="240"/>
      <c r="J611" s="240"/>
      <c r="K611" s="240"/>
      <c r="L611" s="240"/>
      <c r="M611" s="240"/>
      <c r="N611" s="240"/>
      <c r="O611" s="240"/>
      <c r="P611" s="240"/>
      <c r="Q611" s="240"/>
      <c r="R611" s="240"/>
      <c r="S611" s="240"/>
      <c r="T611" s="240"/>
      <c r="U611" s="240"/>
      <c r="V611" s="240"/>
      <c r="W611" s="240"/>
      <c r="X611" s="240"/>
      <c r="Y611" s="240"/>
      <c r="Z611" s="240"/>
    </row>
    <row r="612" spans="1:26" ht="13.5" customHeight="1">
      <c r="A612" s="240"/>
      <c r="B612" s="240"/>
      <c r="C612" s="240"/>
      <c r="D612" s="240"/>
      <c r="E612" s="240"/>
      <c r="F612" s="240"/>
      <c r="G612" s="240"/>
      <c r="H612" s="240"/>
      <c r="I612" s="240"/>
      <c r="J612" s="240"/>
      <c r="K612" s="240"/>
      <c r="L612" s="240"/>
      <c r="M612" s="240"/>
      <c r="N612" s="240"/>
      <c r="O612" s="240"/>
      <c r="P612" s="240"/>
      <c r="Q612" s="240"/>
      <c r="R612" s="240"/>
      <c r="S612" s="240"/>
      <c r="T612" s="240"/>
      <c r="U612" s="240"/>
      <c r="V612" s="240"/>
      <c r="W612" s="240"/>
      <c r="X612" s="240"/>
      <c r="Y612" s="240"/>
      <c r="Z612" s="240"/>
    </row>
    <row r="613" spans="1:26" ht="13.5" customHeight="1">
      <c r="A613" s="240"/>
      <c r="B613" s="240"/>
      <c r="C613" s="240"/>
      <c r="D613" s="240"/>
      <c r="E613" s="240"/>
      <c r="F613" s="240"/>
      <c r="G613" s="240"/>
      <c r="H613" s="240"/>
      <c r="I613" s="240"/>
      <c r="J613" s="240"/>
      <c r="K613" s="240"/>
      <c r="L613" s="240"/>
      <c r="M613" s="240"/>
      <c r="N613" s="240"/>
      <c r="O613" s="240"/>
      <c r="P613" s="240"/>
      <c r="Q613" s="240"/>
      <c r="R613" s="240"/>
      <c r="S613" s="240"/>
      <c r="T613" s="240"/>
      <c r="U613" s="240"/>
      <c r="V613" s="240"/>
      <c r="W613" s="240"/>
      <c r="X613" s="240"/>
      <c r="Y613" s="240"/>
      <c r="Z613" s="240"/>
    </row>
    <row r="614" spans="1:26" ht="13.5" customHeight="1">
      <c r="A614" s="240"/>
      <c r="B614" s="240"/>
      <c r="C614" s="240"/>
      <c r="D614" s="240"/>
      <c r="E614" s="240"/>
      <c r="F614" s="240"/>
      <c r="G614" s="240"/>
      <c r="H614" s="240"/>
      <c r="I614" s="240"/>
      <c r="J614" s="240"/>
      <c r="K614" s="240"/>
      <c r="L614" s="240"/>
      <c r="M614" s="240"/>
      <c r="N614" s="240"/>
      <c r="O614" s="240"/>
      <c r="P614" s="240"/>
      <c r="Q614" s="240"/>
      <c r="R614" s="240"/>
      <c r="S614" s="240"/>
      <c r="T614" s="240"/>
      <c r="U614" s="240"/>
      <c r="V614" s="240"/>
      <c r="W614" s="240"/>
      <c r="X614" s="240"/>
      <c r="Y614" s="240"/>
      <c r="Z614" s="240"/>
    </row>
    <row r="615" spans="1:26" ht="13.5" customHeight="1">
      <c r="A615" s="240"/>
      <c r="B615" s="240"/>
      <c r="C615" s="240"/>
      <c r="D615" s="240"/>
      <c r="E615" s="240"/>
      <c r="F615" s="240"/>
      <c r="G615" s="240"/>
      <c r="H615" s="240"/>
      <c r="I615" s="240"/>
      <c r="J615" s="240"/>
      <c r="K615" s="240"/>
      <c r="L615" s="240"/>
      <c r="M615" s="240"/>
      <c r="N615" s="240"/>
      <c r="O615" s="240"/>
      <c r="P615" s="240"/>
      <c r="Q615" s="240"/>
      <c r="R615" s="240"/>
      <c r="S615" s="240"/>
      <c r="T615" s="240"/>
      <c r="U615" s="240"/>
      <c r="V615" s="240"/>
      <c r="W615" s="240"/>
      <c r="X615" s="240"/>
      <c r="Y615" s="240"/>
      <c r="Z615" s="240"/>
    </row>
    <row r="616" spans="1:26" ht="13.5" customHeight="1">
      <c r="A616" s="240"/>
      <c r="B616" s="240"/>
      <c r="C616" s="240"/>
      <c r="D616" s="240"/>
      <c r="E616" s="240"/>
      <c r="F616" s="240"/>
      <c r="G616" s="240"/>
      <c r="H616" s="240"/>
      <c r="I616" s="240"/>
      <c r="J616" s="240"/>
      <c r="K616" s="240"/>
      <c r="L616" s="240"/>
      <c r="M616" s="240"/>
      <c r="N616" s="240"/>
      <c r="O616" s="240"/>
      <c r="P616" s="240"/>
      <c r="Q616" s="240"/>
      <c r="R616" s="240"/>
      <c r="S616" s="240"/>
      <c r="T616" s="240"/>
      <c r="U616" s="240"/>
      <c r="V616" s="240"/>
      <c r="W616" s="240"/>
      <c r="X616" s="240"/>
      <c r="Y616" s="240"/>
      <c r="Z616" s="240"/>
    </row>
    <row r="617" spans="1:26" ht="13.5" customHeight="1">
      <c r="A617" s="240"/>
      <c r="B617" s="240"/>
      <c r="C617" s="240"/>
      <c r="D617" s="240"/>
      <c r="E617" s="240"/>
      <c r="F617" s="240"/>
      <c r="G617" s="240"/>
      <c r="H617" s="240"/>
      <c r="I617" s="240"/>
      <c r="J617" s="240"/>
      <c r="K617" s="240"/>
      <c r="L617" s="240"/>
      <c r="M617" s="240"/>
      <c r="N617" s="240"/>
      <c r="O617" s="240"/>
      <c r="P617" s="240"/>
      <c r="Q617" s="240"/>
      <c r="R617" s="240"/>
      <c r="S617" s="240"/>
      <c r="T617" s="240"/>
      <c r="U617" s="240"/>
      <c r="V617" s="240"/>
      <c r="W617" s="240"/>
      <c r="X617" s="240"/>
      <c r="Y617" s="240"/>
      <c r="Z617" s="240"/>
    </row>
    <row r="618" spans="1:26" ht="13.5" customHeight="1">
      <c r="A618" s="240"/>
      <c r="B618" s="240"/>
      <c r="C618" s="240"/>
      <c r="D618" s="240"/>
      <c r="E618" s="240"/>
      <c r="F618" s="240"/>
      <c r="G618" s="240"/>
      <c r="H618" s="240"/>
      <c r="I618" s="240"/>
      <c r="J618" s="240"/>
      <c r="K618" s="240"/>
      <c r="L618" s="240"/>
      <c r="M618" s="240"/>
      <c r="N618" s="240"/>
      <c r="O618" s="240"/>
      <c r="P618" s="240"/>
      <c r="Q618" s="240"/>
      <c r="R618" s="240"/>
      <c r="S618" s="240"/>
      <c r="T618" s="240"/>
      <c r="U618" s="240"/>
      <c r="V618" s="240"/>
      <c r="W618" s="240"/>
      <c r="X618" s="240"/>
      <c r="Y618" s="240"/>
      <c r="Z618" s="240"/>
    </row>
    <row r="619" spans="1:26" ht="13.5" customHeight="1">
      <c r="A619" s="240"/>
      <c r="B619" s="240"/>
      <c r="C619" s="240"/>
      <c r="D619" s="240"/>
      <c r="E619" s="240"/>
      <c r="F619" s="240"/>
      <c r="G619" s="240"/>
      <c r="H619" s="240"/>
      <c r="I619" s="240"/>
      <c r="J619" s="240"/>
      <c r="K619" s="240"/>
      <c r="L619" s="240"/>
      <c r="M619" s="240"/>
      <c r="N619" s="240"/>
      <c r="O619" s="240"/>
      <c r="P619" s="240"/>
      <c r="Q619" s="240"/>
      <c r="R619" s="240"/>
      <c r="S619" s="240"/>
      <c r="T619" s="240"/>
      <c r="U619" s="240"/>
      <c r="V619" s="240"/>
      <c r="W619" s="240"/>
      <c r="X619" s="240"/>
      <c r="Y619" s="240"/>
      <c r="Z619" s="240"/>
    </row>
    <row r="620" spans="1:26" ht="13.5" customHeight="1">
      <c r="A620" s="240"/>
      <c r="B620" s="240"/>
      <c r="C620" s="240"/>
      <c r="D620" s="240"/>
      <c r="E620" s="240"/>
      <c r="F620" s="240"/>
      <c r="G620" s="240"/>
      <c r="H620" s="240"/>
      <c r="I620" s="240"/>
      <c r="J620" s="240"/>
      <c r="K620" s="240"/>
      <c r="L620" s="240"/>
      <c r="M620" s="240"/>
      <c r="N620" s="240"/>
      <c r="O620" s="240"/>
      <c r="P620" s="240"/>
      <c r="Q620" s="240"/>
      <c r="R620" s="240"/>
      <c r="S620" s="240"/>
      <c r="T620" s="240"/>
      <c r="U620" s="240"/>
      <c r="V620" s="240"/>
      <c r="W620" s="240"/>
      <c r="X620" s="240"/>
      <c r="Y620" s="240"/>
      <c r="Z620" s="240"/>
    </row>
    <row r="621" spans="1:26" ht="13.5" customHeight="1">
      <c r="A621" s="240"/>
      <c r="B621" s="240"/>
      <c r="C621" s="240"/>
      <c r="D621" s="240"/>
      <c r="E621" s="240"/>
      <c r="F621" s="240"/>
      <c r="G621" s="240"/>
      <c r="H621" s="240"/>
      <c r="I621" s="240"/>
      <c r="J621" s="240"/>
      <c r="K621" s="240"/>
      <c r="L621" s="240"/>
      <c r="M621" s="240"/>
      <c r="N621" s="240"/>
      <c r="O621" s="240"/>
      <c r="P621" s="240"/>
      <c r="Q621" s="240"/>
      <c r="R621" s="240"/>
      <c r="S621" s="240"/>
      <c r="T621" s="240"/>
      <c r="U621" s="240"/>
      <c r="V621" s="240"/>
      <c r="W621" s="240"/>
      <c r="X621" s="240"/>
      <c r="Y621" s="240"/>
      <c r="Z621" s="240"/>
    </row>
    <row r="622" spans="1:26" ht="13.5" customHeight="1">
      <c r="A622" s="240"/>
      <c r="B622" s="240"/>
      <c r="C622" s="240"/>
      <c r="D622" s="240"/>
      <c r="E622" s="240"/>
      <c r="F622" s="240"/>
      <c r="G622" s="240"/>
      <c r="H622" s="240"/>
      <c r="I622" s="240"/>
      <c r="J622" s="240"/>
      <c r="K622" s="240"/>
      <c r="L622" s="240"/>
      <c r="M622" s="240"/>
      <c r="N622" s="240"/>
      <c r="O622" s="240"/>
      <c r="P622" s="240"/>
      <c r="Q622" s="240"/>
      <c r="R622" s="240"/>
      <c r="S622" s="240"/>
      <c r="T622" s="240"/>
      <c r="U622" s="240"/>
      <c r="V622" s="240"/>
      <c r="W622" s="240"/>
      <c r="X622" s="240"/>
      <c r="Y622" s="240"/>
      <c r="Z622" s="240"/>
    </row>
    <row r="623" spans="1:26" ht="13.5" customHeight="1">
      <c r="A623" s="240"/>
      <c r="B623" s="240"/>
      <c r="C623" s="240"/>
      <c r="D623" s="240"/>
      <c r="E623" s="240"/>
      <c r="F623" s="240"/>
      <c r="G623" s="240"/>
      <c r="H623" s="240"/>
      <c r="I623" s="240"/>
      <c r="J623" s="240"/>
      <c r="K623" s="240"/>
      <c r="L623" s="240"/>
      <c r="M623" s="240"/>
      <c r="N623" s="240"/>
      <c r="O623" s="240"/>
      <c r="P623" s="240"/>
      <c r="Q623" s="240"/>
      <c r="R623" s="240"/>
      <c r="S623" s="240"/>
      <c r="T623" s="240"/>
      <c r="U623" s="240"/>
      <c r="V623" s="240"/>
      <c r="W623" s="240"/>
      <c r="X623" s="240"/>
      <c r="Y623" s="240"/>
      <c r="Z623" s="240"/>
    </row>
    <row r="624" spans="1:26" ht="13.5" customHeight="1">
      <c r="A624" s="240"/>
      <c r="B624" s="240"/>
      <c r="C624" s="240"/>
      <c r="D624" s="240"/>
      <c r="E624" s="240"/>
      <c r="F624" s="240"/>
      <c r="G624" s="240"/>
      <c r="H624" s="240"/>
      <c r="I624" s="240"/>
      <c r="J624" s="240"/>
      <c r="K624" s="240"/>
      <c r="L624" s="240"/>
      <c r="M624" s="240"/>
      <c r="N624" s="240"/>
      <c r="O624" s="240"/>
      <c r="P624" s="240"/>
      <c r="Q624" s="240"/>
      <c r="R624" s="240"/>
      <c r="S624" s="240"/>
      <c r="T624" s="240"/>
      <c r="U624" s="240"/>
      <c r="V624" s="240"/>
      <c r="W624" s="240"/>
      <c r="X624" s="240"/>
      <c r="Y624" s="240"/>
      <c r="Z624" s="240"/>
    </row>
    <row r="625" spans="1:26" ht="13.5" customHeight="1">
      <c r="A625" s="240"/>
      <c r="B625" s="240"/>
      <c r="C625" s="240"/>
      <c r="D625" s="240"/>
      <c r="E625" s="240"/>
      <c r="F625" s="240"/>
      <c r="G625" s="240"/>
      <c r="H625" s="240"/>
      <c r="I625" s="240"/>
      <c r="J625" s="240"/>
      <c r="K625" s="240"/>
      <c r="L625" s="240"/>
      <c r="M625" s="240"/>
      <c r="N625" s="240"/>
      <c r="O625" s="240"/>
      <c r="P625" s="240"/>
      <c r="Q625" s="240"/>
      <c r="R625" s="240"/>
      <c r="S625" s="240"/>
      <c r="T625" s="240"/>
      <c r="U625" s="240"/>
      <c r="V625" s="240"/>
      <c r="W625" s="240"/>
      <c r="X625" s="240"/>
      <c r="Y625" s="240"/>
      <c r="Z625" s="240"/>
    </row>
    <row r="626" spans="1:26" ht="13.5" customHeight="1">
      <c r="A626" s="240"/>
      <c r="B626" s="240"/>
      <c r="C626" s="240"/>
      <c r="D626" s="240"/>
      <c r="E626" s="240"/>
      <c r="F626" s="240"/>
      <c r="G626" s="240"/>
      <c r="H626" s="240"/>
      <c r="I626" s="240"/>
      <c r="J626" s="240"/>
      <c r="K626" s="240"/>
      <c r="L626" s="240"/>
      <c r="M626" s="240"/>
      <c r="N626" s="240"/>
      <c r="O626" s="240"/>
      <c r="P626" s="240"/>
      <c r="Q626" s="240"/>
      <c r="R626" s="240"/>
      <c r="S626" s="240"/>
      <c r="T626" s="240"/>
      <c r="U626" s="240"/>
      <c r="V626" s="240"/>
      <c r="W626" s="240"/>
      <c r="X626" s="240"/>
      <c r="Y626" s="240"/>
      <c r="Z626" s="240"/>
    </row>
    <row r="627" spans="1:26" ht="13.5" customHeight="1">
      <c r="A627" s="240"/>
      <c r="B627" s="240"/>
      <c r="C627" s="240"/>
      <c r="D627" s="240"/>
      <c r="E627" s="240"/>
      <c r="F627" s="240"/>
      <c r="G627" s="240"/>
      <c r="H627" s="240"/>
      <c r="I627" s="240"/>
      <c r="J627" s="240"/>
      <c r="K627" s="240"/>
      <c r="L627" s="240"/>
      <c r="M627" s="240"/>
      <c r="N627" s="240"/>
      <c r="O627" s="240"/>
      <c r="P627" s="240"/>
      <c r="Q627" s="240"/>
      <c r="R627" s="240"/>
      <c r="S627" s="240"/>
      <c r="T627" s="240"/>
      <c r="U627" s="240"/>
      <c r="V627" s="240"/>
      <c r="W627" s="240"/>
      <c r="X627" s="240"/>
      <c r="Y627" s="240"/>
      <c r="Z627" s="240"/>
    </row>
    <row r="628" spans="1:26" ht="13.5" customHeight="1">
      <c r="A628" s="240"/>
      <c r="B628" s="240"/>
      <c r="C628" s="240"/>
      <c r="D628" s="240"/>
      <c r="E628" s="240"/>
      <c r="F628" s="240"/>
      <c r="G628" s="240"/>
      <c r="H628" s="240"/>
      <c r="I628" s="240"/>
      <c r="J628" s="240"/>
      <c r="K628" s="240"/>
      <c r="L628" s="240"/>
      <c r="M628" s="240"/>
      <c r="N628" s="240"/>
      <c r="O628" s="240"/>
      <c r="P628" s="240"/>
      <c r="Q628" s="240"/>
      <c r="R628" s="240"/>
      <c r="S628" s="240"/>
      <c r="T628" s="240"/>
      <c r="U628" s="240"/>
      <c r="V628" s="240"/>
      <c r="W628" s="240"/>
      <c r="X628" s="240"/>
      <c r="Y628" s="240"/>
      <c r="Z628" s="240"/>
    </row>
    <row r="629" spans="1:26" ht="13.5" customHeight="1">
      <c r="A629" s="240"/>
      <c r="B629" s="240"/>
      <c r="C629" s="240"/>
      <c r="D629" s="240"/>
      <c r="E629" s="240"/>
      <c r="F629" s="240"/>
      <c r="G629" s="240"/>
      <c r="H629" s="240"/>
      <c r="I629" s="240"/>
      <c r="J629" s="240"/>
      <c r="K629" s="240"/>
      <c r="L629" s="240"/>
      <c r="M629" s="240"/>
      <c r="N629" s="240"/>
      <c r="O629" s="240"/>
      <c r="P629" s="240"/>
      <c r="Q629" s="240"/>
      <c r="R629" s="240"/>
      <c r="S629" s="240"/>
      <c r="T629" s="240"/>
      <c r="U629" s="240"/>
      <c r="V629" s="240"/>
      <c r="W629" s="240"/>
      <c r="X629" s="240"/>
      <c r="Y629" s="240"/>
      <c r="Z629" s="240"/>
    </row>
    <row r="630" spans="1:26" ht="13.5" customHeight="1">
      <c r="A630" s="240"/>
      <c r="B630" s="240"/>
      <c r="C630" s="240"/>
      <c r="D630" s="240"/>
      <c r="E630" s="240"/>
      <c r="F630" s="240"/>
      <c r="G630" s="240"/>
      <c r="H630" s="240"/>
      <c r="I630" s="240"/>
      <c r="J630" s="240"/>
      <c r="K630" s="240"/>
      <c r="L630" s="240"/>
      <c r="M630" s="240"/>
      <c r="N630" s="240"/>
      <c r="O630" s="240"/>
      <c r="P630" s="240"/>
      <c r="Q630" s="240"/>
      <c r="R630" s="240"/>
      <c r="S630" s="240"/>
      <c r="T630" s="240"/>
      <c r="U630" s="240"/>
      <c r="V630" s="240"/>
      <c r="W630" s="240"/>
      <c r="X630" s="240"/>
      <c r="Y630" s="240"/>
      <c r="Z630" s="240"/>
    </row>
    <row r="631" spans="1:26" ht="13.5" customHeight="1">
      <c r="A631" s="240"/>
      <c r="B631" s="240"/>
      <c r="C631" s="240"/>
      <c r="D631" s="240"/>
      <c r="E631" s="240"/>
      <c r="F631" s="240"/>
      <c r="G631" s="240"/>
      <c r="H631" s="240"/>
      <c r="I631" s="240"/>
      <c r="J631" s="240"/>
      <c r="K631" s="240"/>
      <c r="L631" s="240"/>
      <c r="M631" s="240"/>
      <c r="N631" s="240"/>
      <c r="O631" s="240"/>
      <c r="P631" s="240"/>
      <c r="Q631" s="240"/>
      <c r="R631" s="240"/>
      <c r="S631" s="240"/>
      <c r="T631" s="240"/>
      <c r="U631" s="240"/>
      <c r="V631" s="240"/>
      <c r="W631" s="240"/>
      <c r="X631" s="240"/>
      <c r="Y631" s="240"/>
      <c r="Z631" s="240"/>
    </row>
    <row r="632" spans="1:26" ht="13.5" customHeight="1">
      <c r="A632" s="240"/>
      <c r="B632" s="240"/>
      <c r="C632" s="240"/>
      <c r="D632" s="240"/>
      <c r="E632" s="240"/>
      <c r="F632" s="240"/>
      <c r="G632" s="240"/>
      <c r="H632" s="240"/>
      <c r="I632" s="240"/>
      <c r="J632" s="240"/>
      <c r="K632" s="240"/>
      <c r="L632" s="240"/>
      <c r="M632" s="240"/>
      <c r="N632" s="240"/>
      <c r="O632" s="240"/>
      <c r="P632" s="240"/>
      <c r="Q632" s="240"/>
      <c r="R632" s="240"/>
      <c r="S632" s="240"/>
      <c r="T632" s="240"/>
      <c r="U632" s="240"/>
      <c r="V632" s="240"/>
      <c r="W632" s="240"/>
      <c r="X632" s="240"/>
      <c r="Y632" s="240"/>
      <c r="Z632" s="240"/>
    </row>
    <row r="633" spans="1:26" ht="13.5" customHeight="1">
      <c r="A633" s="240"/>
      <c r="B633" s="240"/>
      <c r="C633" s="240"/>
      <c r="D633" s="240"/>
      <c r="E633" s="240"/>
      <c r="F633" s="240"/>
      <c r="G633" s="240"/>
      <c r="H633" s="240"/>
      <c r="I633" s="240"/>
      <c r="J633" s="240"/>
      <c r="K633" s="240"/>
      <c r="L633" s="240"/>
      <c r="M633" s="240"/>
      <c r="N633" s="240"/>
      <c r="O633" s="240"/>
      <c r="P633" s="240"/>
      <c r="Q633" s="240"/>
      <c r="R633" s="240"/>
      <c r="S633" s="240"/>
      <c r="T633" s="240"/>
      <c r="U633" s="240"/>
      <c r="V633" s="240"/>
      <c r="W633" s="240"/>
      <c r="X633" s="240"/>
      <c r="Y633" s="240"/>
      <c r="Z633" s="240"/>
    </row>
    <row r="634" spans="1:26" ht="13.5" customHeight="1">
      <c r="A634" s="240"/>
      <c r="B634" s="240"/>
      <c r="C634" s="240"/>
      <c r="D634" s="240"/>
      <c r="E634" s="240"/>
      <c r="F634" s="240"/>
      <c r="G634" s="240"/>
      <c r="H634" s="240"/>
      <c r="I634" s="240"/>
      <c r="J634" s="240"/>
      <c r="K634" s="240"/>
      <c r="L634" s="240"/>
      <c r="M634" s="240"/>
      <c r="N634" s="240"/>
      <c r="O634" s="240"/>
      <c r="P634" s="240"/>
      <c r="Q634" s="240"/>
      <c r="R634" s="240"/>
      <c r="S634" s="240"/>
      <c r="T634" s="240"/>
      <c r="U634" s="240"/>
      <c r="V634" s="240"/>
      <c r="W634" s="240"/>
      <c r="X634" s="240"/>
      <c r="Y634" s="240"/>
      <c r="Z634" s="240"/>
    </row>
    <row r="635" spans="1:26" ht="13.5" customHeight="1">
      <c r="A635" s="240"/>
      <c r="B635" s="240"/>
      <c r="C635" s="240"/>
      <c r="D635" s="240"/>
      <c r="E635" s="240"/>
      <c r="F635" s="240"/>
      <c r="G635" s="240"/>
      <c r="H635" s="240"/>
      <c r="I635" s="240"/>
      <c r="J635" s="240"/>
      <c r="K635" s="240"/>
      <c r="L635" s="240"/>
      <c r="M635" s="240"/>
      <c r="N635" s="240"/>
      <c r="O635" s="240"/>
      <c r="P635" s="240"/>
      <c r="Q635" s="240"/>
      <c r="R635" s="240"/>
      <c r="S635" s="240"/>
      <c r="T635" s="240"/>
      <c r="U635" s="240"/>
      <c r="V635" s="240"/>
      <c r="W635" s="240"/>
      <c r="X635" s="240"/>
      <c r="Y635" s="240"/>
      <c r="Z635" s="240"/>
    </row>
    <row r="636" spans="1:26" ht="13.5" customHeight="1">
      <c r="A636" s="240"/>
      <c r="B636" s="240"/>
      <c r="C636" s="240"/>
      <c r="D636" s="240"/>
      <c r="E636" s="240"/>
      <c r="F636" s="240"/>
      <c r="G636" s="240"/>
      <c r="H636" s="240"/>
      <c r="I636" s="240"/>
      <c r="J636" s="240"/>
      <c r="K636" s="240"/>
      <c r="L636" s="240"/>
      <c r="M636" s="240"/>
      <c r="N636" s="240"/>
      <c r="O636" s="240"/>
      <c r="P636" s="240"/>
      <c r="Q636" s="240"/>
      <c r="R636" s="240"/>
      <c r="S636" s="240"/>
      <c r="T636" s="240"/>
      <c r="U636" s="240"/>
      <c r="V636" s="240"/>
      <c r="W636" s="240"/>
      <c r="X636" s="240"/>
      <c r="Y636" s="240"/>
      <c r="Z636" s="240"/>
    </row>
    <row r="637" spans="1:26" ht="13.5" customHeight="1">
      <c r="A637" s="240"/>
      <c r="B637" s="240"/>
      <c r="C637" s="240"/>
      <c r="D637" s="240"/>
      <c r="E637" s="240"/>
      <c r="F637" s="240"/>
      <c r="G637" s="240"/>
      <c r="H637" s="240"/>
      <c r="I637" s="240"/>
      <c r="J637" s="240"/>
      <c r="K637" s="240"/>
      <c r="L637" s="240"/>
      <c r="M637" s="240"/>
      <c r="N637" s="240"/>
      <c r="O637" s="240"/>
      <c r="P637" s="240"/>
      <c r="Q637" s="240"/>
      <c r="R637" s="240"/>
      <c r="S637" s="240"/>
      <c r="T637" s="240"/>
      <c r="U637" s="240"/>
      <c r="V637" s="240"/>
      <c r="W637" s="240"/>
      <c r="X637" s="240"/>
      <c r="Y637" s="240"/>
      <c r="Z637" s="240"/>
    </row>
    <row r="638" spans="1:26" ht="13.5" customHeight="1">
      <c r="A638" s="240"/>
      <c r="B638" s="240"/>
      <c r="C638" s="240"/>
      <c r="D638" s="240"/>
      <c r="E638" s="240"/>
      <c r="F638" s="240"/>
      <c r="G638" s="240"/>
      <c r="H638" s="240"/>
      <c r="I638" s="240"/>
      <c r="J638" s="240"/>
      <c r="K638" s="240"/>
      <c r="L638" s="240"/>
      <c r="M638" s="240"/>
      <c r="N638" s="240"/>
      <c r="O638" s="240"/>
      <c r="P638" s="240"/>
      <c r="Q638" s="240"/>
      <c r="R638" s="240"/>
      <c r="S638" s="240"/>
      <c r="T638" s="240"/>
      <c r="U638" s="240"/>
      <c r="V638" s="240"/>
      <c r="W638" s="240"/>
      <c r="X638" s="240"/>
      <c r="Y638" s="240"/>
      <c r="Z638" s="240"/>
    </row>
    <row r="639" spans="1:26" ht="13.5" customHeight="1">
      <c r="A639" s="240"/>
      <c r="B639" s="240"/>
      <c r="C639" s="240"/>
      <c r="D639" s="240"/>
      <c r="E639" s="240"/>
      <c r="F639" s="240"/>
      <c r="G639" s="240"/>
      <c r="H639" s="240"/>
      <c r="I639" s="240"/>
      <c r="J639" s="240"/>
      <c r="K639" s="240"/>
      <c r="L639" s="240"/>
      <c r="M639" s="240"/>
      <c r="N639" s="240"/>
      <c r="O639" s="240"/>
      <c r="P639" s="240"/>
      <c r="Q639" s="240"/>
      <c r="R639" s="240"/>
      <c r="S639" s="240"/>
      <c r="T639" s="240"/>
      <c r="U639" s="240"/>
      <c r="V639" s="240"/>
      <c r="W639" s="240"/>
      <c r="X639" s="240"/>
      <c r="Y639" s="240"/>
      <c r="Z639" s="240"/>
    </row>
    <row r="640" spans="1:26" ht="13.5" customHeight="1">
      <c r="A640" s="240"/>
      <c r="B640" s="240"/>
      <c r="C640" s="240"/>
      <c r="D640" s="240"/>
      <c r="E640" s="240"/>
      <c r="F640" s="240"/>
      <c r="G640" s="240"/>
      <c r="H640" s="240"/>
      <c r="I640" s="240"/>
      <c r="J640" s="240"/>
      <c r="K640" s="240"/>
      <c r="L640" s="240"/>
      <c r="M640" s="240"/>
      <c r="N640" s="240"/>
      <c r="O640" s="240"/>
      <c r="P640" s="240"/>
      <c r="Q640" s="240"/>
      <c r="R640" s="240"/>
      <c r="S640" s="240"/>
      <c r="T640" s="240"/>
      <c r="U640" s="240"/>
      <c r="V640" s="240"/>
      <c r="W640" s="240"/>
      <c r="X640" s="240"/>
      <c r="Y640" s="240"/>
      <c r="Z640" s="240"/>
    </row>
    <row r="641" spans="1:26" ht="13.5" customHeight="1">
      <c r="A641" s="240"/>
      <c r="B641" s="240"/>
      <c r="C641" s="240"/>
      <c r="D641" s="240"/>
      <c r="E641" s="240"/>
      <c r="F641" s="240"/>
      <c r="G641" s="240"/>
      <c r="H641" s="240"/>
      <c r="I641" s="240"/>
      <c r="J641" s="240"/>
      <c r="K641" s="240"/>
      <c r="L641" s="240"/>
      <c r="M641" s="240"/>
      <c r="N641" s="240"/>
      <c r="O641" s="240"/>
      <c r="P641" s="240"/>
      <c r="Q641" s="240"/>
      <c r="R641" s="240"/>
      <c r="S641" s="240"/>
      <c r="T641" s="240"/>
      <c r="U641" s="240"/>
      <c r="V641" s="240"/>
      <c r="W641" s="240"/>
      <c r="X641" s="240"/>
      <c r="Y641" s="240"/>
      <c r="Z641" s="240"/>
    </row>
    <row r="642" spans="1:26" ht="13.5" customHeight="1">
      <c r="A642" s="240"/>
      <c r="B642" s="240"/>
      <c r="C642" s="240"/>
      <c r="D642" s="240"/>
      <c r="E642" s="240"/>
      <c r="F642" s="240"/>
      <c r="G642" s="240"/>
      <c r="H642" s="240"/>
      <c r="I642" s="240"/>
      <c r="J642" s="240"/>
      <c r="K642" s="240"/>
      <c r="L642" s="240"/>
      <c r="M642" s="240"/>
      <c r="N642" s="240"/>
      <c r="O642" s="240"/>
      <c r="P642" s="240"/>
      <c r="Q642" s="240"/>
      <c r="R642" s="240"/>
      <c r="S642" s="240"/>
      <c r="T642" s="240"/>
      <c r="U642" s="240"/>
      <c r="V642" s="240"/>
      <c r="W642" s="240"/>
      <c r="X642" s="240"/>
      <c r="Y642" s="240"/>
      <c r="Z642" s="240"/>
    </row>
    <row r="643" spans="1:26" ht="13.5" customHeight="1">
      <c r="A643" s="240"/>
      <c r="B643" s="240"/>
      <c r="C643" s="240"/>
      <c r="D643" s="240"/>
      <c r="E643" s="240"/>
      <c r="F643" s="240"/>
      <c r="G643" s="240"/>
      <c r="H643" s="240"/>
      <c r="I643" s="240"/>
      <c r="J643" s="240"/>
      <c r="K643" s="240"/>
      <c r="L643" s="240"/>
      <c r="M643" s="240"/>
      <c r="N643" s="240"/>
      <c r="O643" s="240"/>
      <c r="P643" s="240"/>
      <c r="Q643" s="240"/>
      <c r="R643" s="240"/>
      <c r="S643" s="240"/>
      <c r="T643" s="240"/>
      <c r="U643" s="240"/>
      <c r="V643" s="240"/>
      <c r="W643" s="240"/>
      <c r="X643" s="240"/>
      <c r="Y643" s="240"/>
      <c r="Z643" s="240"/>
    </row>
    <row r="644" spans="1:26" ht="13.5" customHeight="1">
      <c r="A644" s="240"/>
      <c r="B644" s="240"/>
      <c r="C644" s="240"/>
      <c r="D644" s="240"/>
      <c r="E644" s="240"/>
      <c r="F644" s="240"/>
      <c r="G644" s="240"/>
      <c r="H644" s="240"/>
      <c r="I644" s="240"/>
      <c r="J644" s="240"/>
      <c r="K644" s="240"/>
      <c r="L644" s="240"/>
      <c r="M644" s="240"/>
      <c r="N644" s="240"/>
      <c r="O644" s="240"/>
      <c r="P644" s="240"/>
      <c r="Q644" s="240"/>
      <c r="R644" s="240"/>
      <c r="S644" s="240"/>
      <c r="T644" s="240"/>
      <c r="U644" s="240"/>
      <c r="V644" s="240"/>
      <c r="W644" s="240"/>
      <c r="X644" s="240"/>
      <c r="Y644" s="240"/>
      <c r="Z644" s="240"/>
    </row>
    <row r="645" spans="1:26" ht="13.5" customHeight="1">
      <c r="A645" s="240"/>
      <c r="B645" s="240"/>
      <c r="C645" s="240"/>
      <c r="D645" s="240"/>
      <c r="E645" s="240"/>
      <c r="F645" s="240"/>
      <c r="G645" s="240"/>
      <c r="H645" s="240"/>
      <c r="I645" s="240"/>
      <c r="J645" s="240"/>
      <c r="K645" s="240"/>
      <c r="L645" s="240"/>
      <c r="M645" s="240"/>
      <c r="N645" s="240"/>
      <c r="O645" s="240"/>
      <c r="P645" s="240"/>
      <c r="Q645" s="240"/>
      <c r="R645" s="240"/>
      <c r="S645" s="240"/>
      <c r="T645" s="240"/>
      <c r="U645" s="240"/>
      <c r="V645" s="240"/>
      <c r="W645" s="240"/>
      <c r="X645" s="240"/>
      <c r="Y645" s="240"/>
      <c r="Z645" s="240"/>
    </row>
    <row r="646" spans="1:26" ht="13.5" customHeight="1">
      <c r="A646" s="240"/>
      <c r="B646" s="240"/>
      <c r="C646" s="240"/>
      <c r="D646" s="240"/>
      <c r="E646" s="240"/>
      <c r="F646" s="240"/>
      <c r="G646" s="240"/>
      <c r="H646" s="240"/>
      <c r="I646" s="240"/>
      <c r="J646" s="240"/>
      <c r="K646" s="240"/>
      <c r="L646" s="240"/>
      <c r="M646" s="240"/>
      <c r="N646" s="240"/>
      <c r="O646" s="240"/>
      <c r="P646" s="240"/>
      <c r="Q646" s="240"/>
      <c r="R646" s="240"/>
      <c r="S646" s="240"/>
      <c r="T646" s="240"/>
      <c r="U646" s="240"/>
      <c r="V646" s="240"/>
      <c r="W646" s="240"/>
      <c r="X646" s="240"/>
      <c r="Y646" s="240"/>
      <c r="Z646" s="240"/>
    </row>
    <row r="647" spans="1:26" ht="13.5" customHeight="1">
      <c r="A647" s="240"/>
      <c r="B647" s="240"/>
      <c r="C647" s="240"/>
      <c r="D647" s="240"/>
      <c r="E647" s="240"/>
      <c r="F647" s="240"/>
      <c r="G647" s="240"/>
      <c r="H647" s="240"/>
      <c r="I647" s="240"/>
      <c r="J647" s="240"/>
      <c r="K647" s="240"/>
      <c r="L647" s="240"/>
      <c r="M647" s="240"/>
      <c r="N647" s="240"/>
      <c r="O647" s="240"/>
      <c r="P647" s="240"/>
      <c r="Q647" s="240"/>
      <c r="R647" s="240"/>
      <c r="S647" s="240"/>
      <c r="T647" s="240"/>
      <c r="U647" s="240"/>
      <c r="V647" s="240"/>
      <c r="W647" s="240"/>
      <c r="X647" s="240"/>
      <c r="Y647" s="240"/>
      <c r="Z647" s="240"/>
    </row>
    <row r="648" spans="1:26" ht="13.5" customHeight="1">
      <c r="A648" s="240"/>
      <c r="B648" s="240"/>
      <c r="C648" s="240"/>
      <c r="D648" s="240"/>
      <c r="E648" s="240"/>
      <c r="F648" s="240"/>
      <c r="G648" s="240"/>
      <c r="H648" s="240"/>
      <c r="I648" s="240"/>
      <c r="J648" s="240"/>
      <c r="K648" s="240"/>
      <c r="L648" s="240"/>
      <c r="M648" s="240"/>
      <c r="N648" s="240"/>
      <c r="O648" s="240"/>
      <c r="P648" s="240"/>
      <c r="Q648" s="240"/>
      <c r="R648" s="240"/>
      <c r="S648" s="240"/>
      <c r="T648" s="240"/>
      <c r="U648" s="240"/>
      <c r="V648" s="240"/>
      <c r="W648" s="240"/>
      <c r="X648" s="240"/>
      <c r="Y648" s="240"/>
      <c r="Z648" s="240"/>
    </row>
    <row r="649" spans="1:26" ht="13.5" customHeight="1">
      <c r="A649" s="240"/>
      <c r="B649" s="240"/>
      <c r="C649" s="240"/>
      <c r="D649" s="240"/>
      <c r="E649" s="240"/>
      <c r="F649" s="240"/>
      <c r="G649" s="240"/>
      <c r="H649" s="240"/>
      <c r="I649" s="240"/>
      <c r="J649" s="240"/>
      <c r="K649" s="240"/>
      <c r="L649" s="240"/>
      <c r="M649" s="240"/>
      <c r="N649" s="240"/>
      <c r="O649" s="240"/>
      <c r="P649" s="240"/>
      <c r="Q649" s="240"/>
      <c r="R649" s="240"/>
      <c r="S649" s="240"/>
      <c r="T649" s="240"/>
      <c r="U649" s="240"/>
      <c r="V649" s="240"/>
      <c r="W649" s="240"/>
      <c r="X649" s="240"/>
      <c r="Y649" s="240"/>
      <c r="Z649" s="240"/>
    </row>
    <row r="650" spans="1:26" ht="13.5" customHeight="1">
      <c r="A650" s="240"/>
      <c r="B650" s="240"/>
      <c r="C650" s="240"/>
      <c r="D650" s="240"/>
      <c r="E650" s="240"/>
      <c r="F650" s="240"/>
      <c r="G650" s="240"/>
      <c r="H650" s="240"/>
      <c r="I650" s="240"/>
      <c r="J650" s="240"/>
      <c r="K650" s="240"/>
      <c r="L650" s="240"/>
      <c r="M650" s="240"/>
      <c r="N650" s="240"/>
      <c r="O650" s="240"/>
      <c r="P650" s="240"/>
      <c r="Q650" s="240"/>
      <c r="R650" s="240"/>
      <c r="S650" s="240"/>
      <c r="T650" s="240"/>
      <c r="U650" s="240"/>
      <c r="V650" s="240"/>
      <c r="W650" s="240"/>
      <c r="X650" s="240"/>
      <c r="Y650" s="240"/>
      <c r="Z650" s="240"/>
    </row>
    <row r="651" spans="1:26" ht="13.5" customHeight="1">
      <c r="A651" s="240"/>
      <c r="B651" s="240"/>
      <c r="C651" s="240"/>
      <c r="D651" s="240"/>
      <c r="E651" s="240"/>
      <c r="F651" s="240"/>
      <c r="G651" s="240"/>
      <c r="H651" s="240"/>
      <c r="I651" s="240"/>
      <c r="J651" s="240"/>
      <c r="K651" s="240"/>
      <c r="L651" s="240"/>
      <c r="M651" s="240"/>
      <c r="N651" s="240"/>
      <c r="O651" s="240"/>
      <c r="P651" s="240"/>
      <c r="Q651" s="240"/>
      <c r="R651" s="240"/>
      <c r="S651" s="240"/>
      <c r="T651" s="240"/>
      <c r="U651" s="240"/>
      <c r="V651" s="240"/>
      <c r="W651" s="240"/>
      <c r="X651" s="240"/>
      <c r="Y651" s="240"/>
      <c r="Z651" s="240"/>
    </row>
    <row r="652" spans="1:26" ht="13.5" customHeight="1">
      <c r="A652" s="240"/>
      <c r="B652" s="240"/>
      <c r="C652" s="240"/>
      <c r="D652" s="240"/>
      <c r="E652" s="240"/>
      <c r="F652" s="240"/>
      <c r="G652" s="240"/>
      <c r="H652" s="240"/>
      <c r="I652" s="240"/>
      <c r="J652" s="240"/>
      <c r="K652" s="240"/>
      <c r="L652" s="240"/>
      <c r="M652" s="240"/>
      <c r="N652" s="240"/>
      <c r="O652" s="240"/>
      <c r="P652" s="240"/>
      <c r="Q652" s="240"/>
      <c r="R652" s="240"/>
      <c r="S652" s="240"/>
      <c r="T652" s="240"/>
      <c r="U652" s="240"/>
      <c r="V652" s="240"/>
      <c r="W652" s="240"/>
      <c r="X652" s="240"/>
      <c r="Y652" s="240"/>
      <c r="Z652" s="240"/>
    </row>
    <row r="653" spans="1:26" ht="13.5" customHeight="1">
      <c r="A653" s="240"/>
      <c r="B653" s="240"/>
      <c r="C653" s="240"/>
      <c r="D653" s="240"/>
      <c r="E653" s="240"/>
      <c r="F653" s="240"/>
      <c r="G653" s="240"/>
      <c r="H653" s="240"/>
      <c r="I653" s="240"/>
      <c r="J653" s="240"/>
      <c r="K653" s="240"/>
      <c r="L653" s="240"/>
      <c r="M653" s="240"/>
      <c r="N653" s="240"/>
      <c r="O653" s="240"/>
      <c r="P653" s="240"/>
      <c r="Q653" s="240"/>
      <c r="R653" s="240"/>
      <c r="S653" s="240"/>
      <c r="T653" s="240"/>
      <c r="U653" s="240"/>
      <c r="V653" s="240"/>
      <c r="W653" s="240"/>
      <c r="X653" s="240"/>
      <c r="Y653" s="240"/>
      <c r="Z653" s="240"/>
    </row>
    <row r="654" spans="1:26" ht="13.5" customHeight="1">
      <c r="A654" s="240"/>
      <c r="B654" s="240"/>
      <c r="C654" s="240"/>
      <c r="D654" s="240"/>
      <c r="E654" s="240"/>
      <c r="F654" s="240"/>
      <c r="G654" s="240"/>
      <c r="H654" s="240"/>
      <c r="I654" s="240"/>
      <c r="J654" s="240"/>
      <c r="K654" s="240"/>
      <c r="L654" s="240"/>
      <c r="M654" s="240"/>
      <c r="N654" s="240"/>
      <c r="O654" s="240"/>
      <c r="P654" s="240"/>
      <c r="Q654" s="240"/>
      <c r="R654" s="240"/>
      <c r="S654" s="240"/>
      <c r="T654" s="240"/>
      <c r="U654" s="240"/>
      <c r="V654" s="240"/>
      <c r="W654" s="240"/>
      <c r="X654" s="240"/>
      <c r="Y654" s="240"/>
      <c r="Z654" s="240"/>
    </row>
    <row r="655" spans="1:26" ht="13.5" customHeight="1">
      <c r="A655" s="240"/>
      <c r="B655" s="240"/>
      <c r="C655" s="240"/>
      <c r="D655" s="240"/>
      <c r="E655" s="240"/>
      <c r="F655" s="240"/>
      <c r="G655" s="240"/>
      <c r="H655" s="240"/>
      <c r="I655" s="240"/>
      <c r="J655" s="240"/>
      <c r="K655" s="240"/>
      <c r="L655" s="240"/>
      <c r="M655" s="240"/>
      <c r="N655" s="240"/>
      <c r="O655" s="240"/>
      <c r="P655" s="240"/>
      <c r="Q655" s="240"/>
      <c r="R655" s="240"/>
      <c r="S655" s="240"/>
      <c r="T655" s="240"/>
      <c r="U655" s="240"/>
      <c r="V655" s="240"/>
      <c r="W655" s="240"/>
      <c r="X655" s="240"/>
      <c r="Y655" s="240"/>
      <c r="Z655" s="240"/>
    </row>
    <row r="656" spans="1:26" ht="13.5" customHeight="1">
      <c r="A656" s="240"/>
      <c r="B656" s="240"/>
      <c r="C656" s="240"/>
      <c r="D656" s="240"/>
      <c r="E656" s="240"/>
      <c r="F656" s="240"/>
      <c r="G656" s="240"/>
      <c r="H656" s="240"/>
      <c r="I656" s="240"/>
      <c r="J656" s="240"/>
      <c r="K656" s="240"/>
      <c r="L656" s="240"/>
      <c r="M656" s="240"/>
      <c r="N656" s="240"/>
      <c r="O656" s="240"/>
      <c r="P656" s="240"/>
      <c r="Q656" s="240"/>
      <c r="R656" s="240"/>
      <c r="S656" s="240"/>
      <c r="T656" s="240"/>
      <c r="U656" s="240"/>
      <c r="V656" s="240"/>
      <c r="W656" s="240"/>
      <c r="X656" s="240"/>
      <c r="Y656" s="240"/>
      <c r="Z656" s="240"/>
    </row>
    <row r="657" spans="1:26" ht="13.5" customHeight="1">
      <c r="A657" s="240"/>
      <c r="B657" s="240"/>
      <c r="C657" s="240"/>
      <c r="D657" s="240"/>
      <c r="E657" s="240"/>
      <c r="F657" s="240"/>
      <c r="G657" s="240"/>
      <c r="H657" s="240"/>
      <c r="I657" s="240"/>
      <c r="J657" s="240"/>
      <c r="K657" s="240"/>
      <c r="L657" s="240"/>
      <c r="M657" s="240"/>
      <c r="N657" s="240"/>
      <c r="O657" s="240"/>
      <c r="P657" s="240"/>
      <c r="Q657" s="240"/>
      <c r="R657" s="240"/>
      <c r="S657" s="240"/>
      <c r="T657" s="240"/>
      <c r="U657" s="240"/>
      <c r="V657" s="240"/>
      <c r="W657" s="240"/>
      <c r="X657" s="240"/>
      <c r="Y657" s="240"/>
      <c r="Z657" s="240"/>
    </row>
    <row r="658" spans="1:26" ht="13.5" customHeight="1">
      <c r="A658" s="240"/>
      <c r="B658" s="240"/>
      <c r="C658" s="240"/>
      <c r="D658" s="240"/>
      <c r="E658" s="240"/>
      <c r="F658" s="240"/>
      <c r="G658" s="240"/>
      <c r="H658" s="240"/>
      <c r="I658" s="240"/>
      <c r="J658" s="240"/>
      <c r="K658" s="240"/>
      <c r="L658" s="240"/>
      <c r="M658" s="240"/>
      <c r="N658" s="240"/>
      <c r="O658" s="240"/>
      <c r="P658" s="240"/>
      <c r="Q658" s="240"/>
      <c r="R658" s="240"/>
      <c r="S658" s="240"/>
      <c r="T658" s="240"/>
      <c r="U658" s="240"/>
      <c r="V658" s="240"/>
      <c r="W658" s="240"/>
      <c r="X658" s="240"/>
      <c r="Y658" s="240"/>
      <c r="Z658" s="240"/>
    </row>
    <row r="659" spans="1:26" ht="13.5" customHeight="1">
      <c r="A659" s="240"/>
      <c r="B659" s="240"/>
      <c r="C659" s="240"/>
      <c r="D659" s="240"/>
      <c r="E659" s="240"/>
      <c r="F659" s="240"/>
      <c r="G659" s="240"/>
      <c r="H659" s="240"/>
      <c r="I659" s="240"/>
      <c r="J659" s="240"/>
      <c r="K659" s="240"/>
      <c r="L659" s="240"/>
      <c r="M659" s="240"/>
      <c r="N659" s="240"/>
      <c r="O659" s="240"/>
      <c r="P659" s="240"/>
      <c r="Q659" s="240"/>
      <c r="R659" s="240"/>
      <c r="S659" s="240"/>
      <c r="T659" s="240"/>
      <c r="U659" s="240"/>
      <c r="V659" s="240"/>
      <c r="W659" s="240"/>
      <c r="X659" s="240"/>
      <c r="Y659" s="240"/>
      <c r="Z659" s="240"/>
    </row>
    <row r="660" spans="1:26" ht="13.5" customHeight="1">
      <c r="A660" s="240"/>
      <c r="B660" s="240"/>
      <c r="C660" s="240"/>
      <c r="D660" s="240"/>
      <c r="E660" s="240"/>
      <c r="F660" s="240"/>
      <c r="G660" s="240"/>
      <c r="H660" s="240"/>
      <c r="I660" s="240"/>
      <c r="J660" s="240"/>
      <c r="K660" s="240"/>
      <c r="L660" s="240"/>
      <c r="M660" s="240"/>
      <c r="N660" s="240"/>
      <c r="O660" s="240"/>
      <c r="P660" s="240"/>
      <c r="Q660" s="240"/>
      <c r="R660" s="240"/>
      <c r="S660" s="240"/>
      <c r="T660" s="240"/>
      <c r="U660" s="240"/>
      <c r="V660" s="240"/>
      <c r="W660" s="240"/>
      <c r="X660" s="240"/>
      <c r="Y660" s="240"/>
      <c r="Z660" s="240"/>
    </row>
    <row r="661" spans="1:26" ht="13.5" customHeight="1">
      <c r="A661" s="240"/>
      <c r="B661" s="240"/>
      <c r="C661" s="240"/>
      <c r="D661" s="240"/>
      <c r="E661" s="240"/>
      <c r="F661" s="240"/>
      <c r="G661" s="240"/>
      <c r="H661" s="240"/>
      <c r="I661" s="240"/>
      <c r="J661" s="240"/>
      <c r="K661" s="240"/>
      <c r="L661" s="240"/>
      <c r="M661" s="240"/>
      <c r="N661" s="240"/>
      <c r="O661" s="240"/>
      <c r="P661" s="240"/>
      <c r="Q661" s="240"/>
      <c r="R661" s="240"/>
      <c r="S661" s="240"/>
      <c r="T661" s="240"/>
      <c r="U661" s="240"/>
      <c r="V661" s="240"/>
      <c r="W661" s="240"/>
      <c r="X661" s="240"/>
      <c r="Y661" s="240"/>
      <c r="Z661" s="240"/>
    </row>
    <row r="662" spans="1:26" ht="13.5" customHeight="1">
      <c r="A662" s="240"/>
      <c r="B662" s="240"/>
      <c r="C662" s="240"/>
      <c r="D662" s="240"/>
      <c r="E662" s="240"/>
      <c r="F662" s="240"/>
      <c r="G662" s="240"/>
      <c r="H662" s="240"/>
      <c r="I662" s="240"/>
      <c r="J662" s="240"/>
      <c r="K662" s="240"/>
      <c r="L662" s="240"/>
      <c r="M662" s="240"/>
      <c r="N662" s="240"/>
      <c r="O662" s="240"/>
      <c r="P662" s="240"/>
      <c r="Q662" s="240"/>
      <c r="R662" s="240"/>
      <c r="S662" s="240"/>
      <c r="T662" s="240"/>
      <c r="U662" s="240"/>
      <c r="V662" s="240"/>
      <c r="W662" s="240"/>
      <c r="X662" s="240"/>
      <c r="Y662" s="240"/>
      <c r="Z662" s="240"/>
    </row>
    <row r="663" spans="1:26" ht="13.5" customHeight="1">
      <c r="A663" s="240"/>
      <c r="B663" s="240"/>
      <c r="C663" s="240"/>
      <c r="D663" s="240"/>
      <c r="E663" s="240"/>
      <c r="F663" s="240"/>
      <c r="G663" s="240"/>
      <c r="H663" s="240"/>
      <c r="I663" s="240"/>
      <c r="J663" s="240"/>
      <c r="K663" s="240"/>
      <c r="L663" s="240"/>
      <c r="M663" s="240"/>
      <c r="N663" s="240"/>
      <c r="O663" s="240"/>
      <c r="P663" s="240"/>
      <c r="Q663" s="240"/>
      <c r="R663" s="240"/>
      <c r="S663" s="240"/>
      <c r="T663" s="240"/>
      <c r="U663" s="240"/>
      <c r="V663" s="240"/>
      <c r="W663" s="240"/>
      <c r="X663" s="240"/>
      <c r="Y663" s="240"/>
      <c r="Z663" s="240"/>
    </row>
    <row r="664" spans="1:26" ht="13.5" customHeight="1">
      <c r="A664" s="240"/>
      <c r="B664" s="240"/>
      <c r="C664" s="240"/>
      <c r="D664" s="240"/>
      <c r="E664" s="240"/>
      <c r="F664" s="240"/>
      <c r="G664" s="240"/>
      <c r="H664" s="240"/>
      <c r="I664" s="240"/>
      <c r="J664" s="240"/>
      <c r="K664" s="240"/>
      <c r="L664" s="240"/>
      <c r="M664" s="240"/>
      <c r="N664" s="240"/>
      <c r="O664" s="240"/>
      <c r="P664" s="240"/>
      <c r="Q664" s="240"/>
      <c r="R664" s="240"/>
      <c r="S664" s="240"/>
      <c r="T664" s="240"/>
      <c r="U664" s="240"/>
      <c r="V664" s="240"/>
      <c r="W664" s="240"/>
      <c r="X664" s="240"/>
      <c r="Y664" s="240"/>
      <c r="Z664" s="240"/>
    </row>
    <row r="665" spans="1:26" ht="13.5" customHeight="1">
      <c r="A665" s="240"/>
      <c r="B665" s="240"/>
      <c r="C665" s="240"/>
      <c r="D665" s="240"/>
      <c r="E665" s="240"/>
      <c r="F665" s="240"/>
      <c r="G665" s="240"/>
      <c r="H665" s="240"/>
      <c r="I665" s="240"/>
      <c r="J665" s="240"/>
      <c r="K665" s="240"/>
      <c r="L665" s="240"/>
      <c r="M665" s="240"/>
      <c r="N665" s="240"/>
      <c r="O665" s="240"/>
      <c r="P665" s="240"/>
      <c r="Q665" s="240"/>
      <c r="R665" s="240"/>
      <c r="S665" s="240"/>
      <c r="T665" s="240"/>
      <c r="U665" s="240"/>
      <c r="V665" s="240"/>
      <c r="W665" s="240"/>
      <c r="X665" s="240"/>
      <c r="Y665" s="240"/>
      <c r="Z665" s="240"/>
    </row>
    <row r="666" spans="1:26" ht="13.5" customHeight="1">
      <c r="A666" s="240"/>
      <c r="B666" s="240"/>
      <c r="C666" s="240"/>
      <c r="D666" s="240"/>
      <c r="E666" s="240"/>
      <c r="F666" s="240"/>
      <c r="G666" s="240"/>
      <c r="H666" s="240"/>
      <c r="I666" s="240"/>
      <c r="J666" s="240"/>
      <c r="K666" s="240"/>
      <c r="L666" s="240"/>
      <c r="M666" s="240"/>
      <c r="N666" s="240"/>
      <c r="O666" s="240"/>
      <c r="P666" s="240"/>
      <c r="Q666" s="240"/>
      <c r="R666" s="240"/>
      <c r="S666" s="240"/>
      <c r="T666" s="240"/>
      <c r="U666" s="240"/>
      <c r="V666" s="240"/>
      <c r="W666" s="240"/>
      <c r="X666" s="240"/>
      <c r="Y666" s="240"/>
      <c r="Z666" s="240"/>
    </row>
    <row r="667" spans="1:26" ht="13.5" customHeight="1">
      <c r="A667" s="240"/>
      <c r="B667" s="240"/>
      <c r="C667" s="240"/>
      <c r="D667" s="240"/>
      <c r="E667" s="240"/>
      <c r="F667" s="240"/>
      <c r="G667" s="240"/>
      <c r="H667" s="240"/>
      <c r="I667" s="240"/>
      <c r="J667" s="240"/>
      <c r="K667" s="240"/>
      <c r="L667" s="240"/>
      <c r="M667" s="240"/>
      <c r="N667" s="240"/>
      <c r="O667" s="240"/>
      <c r="P667" s="240"/>
      <c r="Q667" s="240"/>
      <c r="R667" s="240"/>
      <c r="S667" s="240"/>
      <c r="T667" s="240"/>
      <c r="U667" s="240"/>
      <c r="V667" s="240"/>
      <c r="W667" s="240"/>
      <c r="X667" s="240"/>
      <c r="Y667" s="240"/>
      <c r="Z667" s="240"/>
    </row>
    <row r="668" spans="1:26" ht="13.5" customHeight="1">
      <c r="A668" s="240"/>
      <c r="B668" s="240"/>
      <c r="C668" s="240"/>
      <c r="D668" s="240"/>
      <c r="E668" s="240"/>
      <c r="F668" s="240"/>
      <c r="G668" s="240"/>
      <c r="H668" s="240"/>
      <c r="I668" s="240"/>
      <c r="J668" s="240"/>
      <c r="K668" s="240"/>
      <c r="L668" s="240"/>
      <c r="M668" s="240"/>
      <c r="N668" s="240"/>
      <c r="O668" s="240"/>
      <c r="P668" s="240"/>
      <c r="Q668" s="240"/>
      <c r="R668" s="240"/>
      <c r="S668" s="240"/>
      <c r="T668" s="240"/>
      <c r="U668" s="240"/>
      <c r="V668" s="240"/>
      <c r="W668" s="240"/>
      <c r="X668" s="240"/>
      <c r="Y668" s="240"/>
      <c r="Z668" s="240"/>
    </row>
    <row r="669" spans="1:26" ht="13.5" customHeight="1">
      <c r="A669" s="240"/>
      <c r="B669" s="240"/>
      <c r="C669" s="240"/>
      <c r="D669" s="240"/>
      <c r="E669" s="240"/>
      <c r="F669" s="240"/>
      <c r="G669" s="240"/>
      <c r="H669" s="240"/>
      <c r="I669" s="240"/>
      <c r="J669" s="240"/>
      <c r="K669" s="240"/>
      <c r="L669" s="240"/>
      <c r="M669" s="240"/>
      <c r="N669" s="240"/>
      <c r="O669" s="240"/>
      <c r="P669" s="240"/>
      <c r="Q669" s="240"/>
      <c r="R669" s="240"/>
      <c r="S669" s="240"/>
      <c r="T669" s="240"/>
      <c r="U669" s="240"/>
      <c r="V669" s="240"/>
      <c r="W669" s="240"/>
      <c r="X669" s="240"/>
      <c r="Y669" s="240"/>
      <c r="Z669" s="240"/>
    </row>
    <row r="670" spans="1:26" ht="13.5" customHeight="1">
      <c r="A670" s="240"/>
      <c r="B670" s="240"/>
      <c r="C670" s="240"/>
      <c r="D670" s="240"/>
      <c r="E670" s="240"/>
      <c r="F670" s="240"/>
      <c r="G670" s="240"/>
      <c r="H670" s="240"/>
      <c r="I670" s="240"/>
      <c r="J670" s="240"/>
      <c r="K670" s="240"/>
      <c r="L670" s="240"/>
      <c r="M670" s="240"/>
      <c r="N670" s="240"/>
      <c r="O670" s="240"/>
      <c r="P670" s="240"/>
      <c r="Q670" s="240"/>
      <c r="R670" s="240"/>
      <c r="S670" s="240"/>
      <c r="T670" s="240"/>
      <c r="U670" s="240"/>
      <c r="V670" s="240"/>
      <c r="W670" s="240"/>
      <c r="X670" s="240"/>
      <c r="Y670" s="240"/>
      <c r="Z670" s="240"/>
    </row>
    <row r="671" spans="1:26" ht="13.5" customHeight="1">
      <c r="A671" s="240"/>
      <c r="B671" s="240"/>
      <c r="C671" s="240"/>
      <c r="D671" s="240"/>
      <c r="E671" s="240"/>
      <c r="F671" s="240"/>
      <c r="G671" s="240"/>
      <c r="H671" s="240"/>
      <c r="I671" s="240"/>
      <c r="J671" s="240"/>
      <c r="K671" s="240"/>
      <c r="L671" s="240"/>
      <c r="M671" s="240"/>
      <c r="N671" s="240"/>
      <c r="O671" s="240"/>
      <c r="P671" s="240"/>
      <c r="Q671" s="240"/>
      <c r="R671" s="240"/>
      <c r="S671" s="240"/>
      <c r="T671" s="240"/>
      <c r="U671" s="240"/>
      <c r="V671" s="240"/>
      <c r="W671" s="240"/>
      <c r="X671" s="240"/>
      <c r="Y671" s="240"/>
      <c r="Z671" s="240"/>
    </row>
    <row r="672" spans="1:26" ht="13.5" customHeight="1">
      <c r="A672" s="240"/>
      <c r="B672" s="240"/>
      <c r="C672" s="240"/>
      <c r="D672" s="240"/>
      <c r="E672" s="240"/>
      <c r="F672" s="240"/>
      <c r="G672" s="240"/>
      <c r="H672" s="240"/>
      <c r="I672" s="240"/>
      <c r="J672" s="240"/>
      <c r="K672" s="240"/>
      <c r="L672" s="240"/>
      <c r="M672" s="240"/>
      <c r="N672" s="240"/>
      <c r="O672" s="240"/>
      <c r="P672" s="240"/>
      <c r="Q672" s="240"/>
      <c r="R672" s="240"/>
      <c r="S672" s="240"/>
      <c r="T672" s="240"/>
      <c r="U672" s="240"/>
      <c r="V672" s="240"/>
      <c r="W672" s="240"/>
      <c r="X672" s="240"/>
      <c r="Y672" s="240"/>
      <c r="Z672" s="240"/>
    </row>
    <row r="673" spans="1:26" ht="13.5" customHeight="1">
      <c r="A673" s="240"/>
      <c r="B673" s="240"/>
      <c r="C673" s="240"/>
      <c r="D673" s="240"/>
      <c r="E673" s="240"/>
      <c r="F673" s="240"/>
      <c r="G673" s="240"/>
      <c r="H673" s="240"/>
      <c r="I673" s="240"/>
      <c r="J673" s="240"/>
      <c r="K673" s="240"/>
      <c r="L673" s="240"/>
      <c r="M673" s="240"/>
      <c r="N673" s="240"/>
      <c r="O673" s="240"/>
      <c r="P673" s="240"/>
      <c r="Q673" s="240"/>
      <c r="R673" s="240"/>
      <c r="S673" s="240"/>
      <c r="T673" s="240"/>
      <c r="U673" s="240"/>
      <c r="V673" s="240"/>
      <c r="W673" s="240"/>
      <c r="X673" s="240"/>
      <c r="Y673" s="240"/>
      <c r="Z673" s="240"/>
    </row>
    <row r="674" spans="1:26" ht="13.5" customHeight="1">
      <c r="A674" s="240"/>
      <c r="B674" s="240"/>
      <c r="C674" s="240"/>
      <c r="D674" s="240"/>
      <c r="E674" s="240"/>
      <c r="F674" s="240"/>
      <c r="G674" s="240"/>
      <c r="H674" s="240"/>
      <c r="I674" s="240"/>
      <c r="J674" s="240"/>
      <c r="K674" s="240"/>
      <c r="L674" s="240"/>
      <c r="M674" s="240"/>
      <c r="N674" s="240"/>
      <c r="O674" s="240"/>
      <c r="P674" s="240"/>
      <c r="Q674" s="240"/>
      <c r="R674" s="240"/>
      <c r="S674" s="240"/>
      <c r="T674" s="240"/>
      <c r="U674" s="240"/>
      <c r="V674" s="240"/>
      <c r="W674" s="240"/>
      <c r="X674" s="240"/>
      <c r="Y674" s="240"/>
      <c r="Z674" s="240"/>
    </row>
    <row r="675" spans="1:26" ht="13.5" customHeight="1">
      <c r="A675" s="240"/>
      <c r="B675" s="240"/>
      <c r="C675" s="240"/>
      <c r="D675" s="240"/>
      <c r="E675" s="240"/>
      <c r="F675" s="240"/>
      <c r="G675" s="240"/>
      <c r="H675" s="240"/>
      <c r="I675" s="240"/>
      <c r="J675" s="240"/>
      <c r="K675" s="240"/>
      <c r="L675" s="240"/>
      <c r="M675" s="240"/>
      <c r="N675" s="240"/>
      <c r="O675" s="240"/>
      <c r="P675" s="240"/>
      <c r="Q675" s="240"/>
      <c r="R675" s="240"/>
      <c r="S675" s="240"/>
      <c r="T675" s="240"/>
      <c r="U675" s="240"/>
      <c r="V675" s="240"/>
      <c r="W675" s="240"/>
      <c r="X675" s="240"/>
      <c r="Y675" s="240"/>
      <c r="Z675" s="240"/>
    </row>
    <row r="676" spans="1:26" ht="13.5" customHeight="1">
      <c r="A676" s="240"/>
      <c r="B676" s="240"/>
      <c r="C676" s="240"/>
      <c r="D676" s="240"/>
      <c r="E676" s="240"/>
      <c r="F676" s="240"/>
      <c r="G676" s="240"/>
      <c r="H676" s="240"/>
      <c r="I676" s="240"/>
      <c r="J676" s="240"/>
      <c r="K676" s="240"/>
      <c r="L676" s="240"/>
      <c r="M676" s="240"/>
      <c r="N676" s="240"/>
      <c r="O676" s="240"/>
      <c r="P676" s="240"/>
      <c r="Q676" s="240"/>
      <c r="R676" s="240"/>
      <c r="S676" s="240"/>
      <c r="T676" s="240"/>
      <c r="U676" s="240"/>
      <c r="V676" s="240"/>
      <c r="W676" s="240"/>
      <c r="X676" s="240"/>
      <c r="Y676" s="240"/>
      <c r="Z676" s="240"/>
    </row>
    <row r="677" spans="1:26" ht="13.5" customHeight="1">
      <c r="A677" s="240"/>
      <c r="B677" s="240"/>
      <c r="C677" s="240"/>
      <c r="D677" s="240"/>
      <c r="E677" s="240"/>
      <c r="F677" s="240"/>
      <c r="G677" s="240"/>
      <c r="H677" s="240"/>
      <c r="I677" s="240"/>
      <c r="J677" s="240"/>
      <c r="K677" s="240"/>
      <c r="L677" s="240"/>
      <c r="M677" s="240"/>
      <c r="N677" s="240"/>
      <c r="O677" s="240"/>
      <c r="P677" s="240"/>
      <c r="Q677" s="240"/>
      <c r="R677" s="240"/>
      <c r="S677" s="240"/>
      <c r="T677" s="240"/>
      <c r="U677" s="240"/>
      <c r="V677" s="240"/>
      <c r="W677" s="240"/>
      <c r="X677" s="240"/>
      <c r="Y677" s="240"/>
      <c r="Z677" s="240"/>
    </row>
    <row r="678" spans="1:26" ht="13.5" customHeight="1">
      <c r="A678" s="240"/>
      <c r="B678" s="240"/>
      <c r="C678" s="240"/>
      <c r="D678" s="240"/>
      <c r="E678" s="240"/>
      <c r="F678" s="240"/>
      <c r="G678" s="240"/>
      <c r="H678" s="240"/>
      <c r="I678" s="240"/>
      <c r="J678" s="240"/>
      <c r="K678" s="240"/>
      <c r="L678" s="240"/>
      <c r="M678" s="240"/>
      <c r="N678" s="240"/>
      <c r="O678" s="240"/>
      <c r="P678" s="240"/>
      <c r="Q678" s="240"/>
      <c r="R678" s="240"/>
      <c r="S678" s="240"/>
      <c r="T678" s="240"/>
      <c r="U678" s="240"/>
      <c r="V678" s="240"/>
      <c r="W678" s="240"/>
      <c r="X678" s="240"/>
      <c r="Y678" s="240"/>
      <c r="Z678" s="240"/>
    </row>
    <row r="679" spans="1:26" ht="13.5" customHeight="1">
      <c r="A679" s="240"/>
      <c r="B679" s="240"/>
      <c r="C679" s="240"/>
      <c r="D679" s="240"/>
      <c r="E679" s="240"/>
      <c r="F679" s="240"/>
      <c r="G679" s="240"/>
      <c r="H679" s="240"/>
      <c r="I679" s="240"/>
      <c r="J679" s="240"/>
      <c r="K679" s="240"/>
      <c r="L679" s="240"/>
      <c r="M679" s="240"/>
      <c r="N679" s="240"/>
      <c r="O679" s="240"/>
      <c r="P679" s="240"/>
      <c r="Q679" s="240"/>
      <c r="R679" s="240"/>
      <c r="S679" s="240"/>
      <c r="T679" s="240"/>
      <c r="U679" s="240"/>
      <c r="V679" s="240"/>
      <c r="W679" s="240"/>
      <c r="X679" s="240"/>
      <c r="Y679" s="240"/>
      <c r="Z679" s="240"/>
    </row>
    <row r="680" spans="1:26" ht="13.5" customHeight="1">
      <c r="A680" s="240"/>
      <c r="B680" s="240"/>
      <c r="C680" s="240"/>
      <c r="D680" s="240"/>
      <c r="E680" s="240"/>
      <c r="F680" s="240"/>
      <c r="G680" s="240"/>
      <c r="H680" s="240"/>
      <c r="I680" s="240"/>
      <c r="J680" s="240"/>
      <c r="K680" s="240"/>
      <c r="L680" s="240"/>
      <c r="M680" s="240"/>
      <c r="N680" s="240"/>
      <c r="O680" s="240"/>
      <c r="P680" s="240"/>
      <c r="Q680" s="240"/>
      <c r="R680" s="240"/>
      <c r="S680" s="240"/>
      <c r="T680" s="240"/>
      <c r="U680" s="240"/>
      <c r="V680" s="240"/>
      <c r="W680" s="240"/>
      <c r="X680" s="240"/>
      <c r="Y680" s="240"/>
      <c r="Z680" s="240"/>
    </row>
    <row r="681" spans="1:26" ht="13.5" customHeight="1">
      <c r="A681" s="240"/>
      <c r="B681" s="240"/>
      <c r="C681" s="240"/>
      <c r="D681" s="240"/>
      <c r="E681" s="240"/>
      <c r="F681" s="240"/>
      <c r="G681" s="240"/>
      <c r="H681" s="240"/>
      <c r="I681" s="240"/>
      <c r="J681" s="240"/>
      <c r="K681" s="240"/>
      <c r="L681" s="240"/>
      <c r="M681" s="240"/>
      <c r="N681" s="240"/>
      <c r="O681" s="240"/>
      <c r="P681" s="240"/>
      <c r="Q681" s="240"/>
      <c r="R681" s="240"/>
      <c r="S681" s="240"/>
      <c r="T681" s="240"/>
      <c r="U681" s="240"/>
      <c r="V681" s="240"/>
      <c r="W681" s="240"/>
      <c r="X681" s="240"/>
      <c r="Y681" s="240"/>
      <c r="Z681" s="240"/>
    </row>
    <row r="682" spans="1:26" ht="13.5" customHeight="1">
      <c r="A682" s="240"/>
      <c r="B682" s="240"/>
      <c r="C682" s="240"/>
      <c r="D682" s="240"/>
      <c r="E682" s="240"/>
      <c r="F682" s="240"/>
      <c r="G682" s="240"/>
      <c r="H682" s="240"/>
      <c r="I682" s="240"/>
      <c r="J682" s="240"/>
      <c r="K682" s="240"/>
      <c r="L682" s="240"/>
      <c r="M682" s="240"/>
      <c r="N682" s="240"/>
      <c r="O682" s="240"/>
      <c r="P682" s="240"/>
      <c r="Q682" s="240"/>
      <c r="R682" s="240"/>
      <c r="S682" s="240"/>
      <c r="T682" s="240"/>
      <c r="U682" s="240"/>
      <c r="V682" s="240"/>
      <c r="W682" s="240"/>
      <c r="X682" s="240"/>
      <c r="Y682" s="240"/>
      <c r="Z682" s="240"/>
    </row>
    <row r="683" spans="1:26" ht="13.5" customHeight="1">
      <c r="A683" s="240"/>
      <c r="B683" s="240"/>
      <c r="C683" s="240"/>
      <c r="D683" s="240"/>
      <c r="E683" s="240"/>
      <c r="F683" s="240"/>
      <c r="G683" s="240"/>
      <c r="H683" s="240"/>
      <c r="I683" s="240"/>
      <c r="J683" s="240"/>
      <c r="K683" s="240"/>
      <c r="L683" s="240"/>
      <c r="M683" s="240"/>
      <c r="N683" s="240"/>
      <c r="O683" s="240"/>
      <c r="P683" s="240"/>
      <c r="Q683" s="240"/>
      <c r="R683" s="240"/>
      <c r="S683" s="240"/>
      <c r="T683" s="240"/>
      <c r="U683" s="240"/>
      <c r="V683" s="240"/>
      <c r="W683" s="240"/>
      <c r="X683" s="240"/>
      <c r="Y683" s="240"/>
      <c r="Z683" s="240"/>
    </row>
    <row r="684" spans="1:26" ht="13.5" customHeight="1">
      <c r="A684" s="240"/>
      <c r="B684" s="240"/>
      <c r="C684" s="240"/>
      <c r="D684" s="240"/>
      <c r="E684" s="240"/>
      <c r="F684" s="240"/>
      <c r="G684" s="240"/>
      <c r="H684" s="240"/>
      <c r="I684" s="240"/>
      <c r="J684" s="240"/>
      <c r="K684" s="240"/>
      <c r="L684" s="240"/>
      <c r="M684" s="240"/>
      <c r="N684" s="240"/>
      <c r="O684" s="240"/>
      <c r="P684" s="240"/>
      <c r="Q684" s="240"/>
      <c r="R684" s="240"/>
      <c r="S684" s="240"/>
      <c r="T684" s="240"/>
      <c r="U684" s="240"/>
      <c r="V684" s="240"/>
      <c r="W684" s="240"/>
      <c r="X684" s="240"/>
      <c r="Y684" s="240"/>
      <c r="Z684" s="240"/>
    </row>
    <row r="685" spans="1:26" ht="13.5" customHeight="1">
      <c r="A685" s="240"/>
      <c r="B685" s="240"/>
      <c r="C685" s="240"/>
      <c r="D685" s="240"/>
      <c r="E685" s="240"/>
      <c r="F685" s="240"/>
      <c r="G685" s="240"/>
      <c r="H685" s="240"/>
      <c r="I685" s="240"/>
      <c r="J685" s="240"/>
      <c r="K685" s="240"/>
      <c r="L685" s="240"/>
      <c r="M685" s="240"/>
      <c r="N685" s="240"/>
      <c r="O685" s="240"/>
      <c r="P685" s="240"/>
      <c r="Q685" s="240"/>
      <c r="R685" s="240"/>
      <c r="S685" s="240"/>
      <c r="T685" s="240"/>
      <c r="U685" s="240"/>
      <c r="V685" s="240"/>
      <c r="W685" s="240"/>
      <c r="X685" s="240"/>
      <c r="Y685" s="240"/>
      <c r="Z685" s="240"/>
    </row>
    <row r="686" spans="1:26" ht="13.5" customHeight="1">
      <c r="A686" s="240"/>
      <c r="B686" s="240"/>
      <c r="C686" s="240"/>
      <c r="D686" s="240"/>
      <c r="E686" s="240"/>
      <c r="F686" s="240"/>
      <c r="G686" s="240"/>
      <c r="H686" s="240"/>
      <c r="I686" s="240"/>
      <c r="J686" s="240"/>
      <c r="K686" s="240"/>
      <c r="L686" s="240"/>
      <c r="M686" s="240"/>
      <c r="N686" s="240"/>
      <c r="O686" s="240"/>
      <c r="P686" s="240"/>
      <c r="Q686" s="240"/>
      <c r="R686" s="240"/>
      <c r="S686" s="240"/>
      <c r="T686" s="240"/>
      <c r="U686" s="240"/>
      <c r="V686" s="240"/>
      <c r="W686" s="240"/>
      <c r="X686" s="240"/>
      <c r="Y686" s="240"/>
      <c r="Z686" s="240"/>
    </row>
    <row r="687" spans="1:26" ht="13.5" customHeight="1">
      <c r="A687" s="240"/>
      <c r="B687" s="240"/>
      <c r="C687" s="240"/>
      <c r="D687" s="240"/>
      <c r="E687" s="240"/>
      <c r="F687" s="240"/>
      <c r="G687" s="240"/>
      <c r="H687" s="240"/>
      <c r="I687" s="240"/>
      <c r="J687" s="240"/>
      <c r="K687" s="240"/>
      <c r="L687" s="240"/>
      <c r="M687" s="240"/>
      <c r="N687" s="240"/>
      <c r="O687" s="240"/>
      <c r="P687" s="240"/>
      <c r="Q687" s="240"/>
      <c r="R687" s="240"/>
      <c r="S687" s="240"/>
      <c r="T687" s="240"/>
      <c r="U687" s="240"/>
      <c r="V687" s="240"/>
      <c r="W687" s="240"/>
      <c r="X687" s="240"/>
      <c r="Y687" s="240"/>
      <c r="Z687" s="240"/>
    </row>
    <row r="688" spans="1:26" ht="13.5" customHeight="1">
      <c r="A688" s="240"/>
      <c r="B688" s="240"/>
      <c r="C688" s="240"/>
      <c r="D688" s="240"/>
      <c r="E688" s="240"/>
      <c r="F688" s="240"/>
      <c r="G688" s="240"/>
      <c r="H688" s="240"/>
      <c r="I688" s="240"/>
      <c r="J688" s="240"/>
      <c r="K688" s="240"/>
      <c r="L688" s="240"/>
      <c r="M688" s="240"/>
      <c r="N688" s="240"/>
      <c r="O688" s="240"/>
      <c r="P688" s="240"/>
      <c r="Q688" s="240"/>
      <c r="R688" s="240"/>
      <c r="S688" s="240"/>
      <c r="T688" s="240"/>
      <c r="U688" s="240"/>
      <c r="V688" s="240"/>
      <c r="W688" s="240"/>
      <c r="X688" s="240"/>
      <c r="Y688" s="240"/>
      <c r="Z688" s="240"/>
    </row>
    <row r="689" spans="1:26" ht="13.5" customHeight="1">
      <c r="A689" s="240"/>
      <c r="B689" s="240"/>
      <c r="C689" s="240"/>
      <c r="D689" s="240"/>
      <c r="E689" s="240"/>
      <c r="F689" s="240"/>
      <c r="G689" s="240"/>
      <c r="H689" s="240"/>
      <c r="I689" s="240"/>
      <c r="J689" s="240"/>
      <c r="K689" s="240"/>
      <c r="L689" s="240"/>
      <c r="M689" s="240"/>
      <c r="N689" s="240"/>
      <c r="O689" s="240"/>
      <c r="P689" s="240"/>
      <c r="Q689" s="240"/>
      <c r="R689" s="240"/>
      <c r="S689" s="240"/>
      <c r="T689" s="240"/>
      <c r="U689" s="240"/>
      <c r="V689" s="240"/>
      <c r="W689" s="240"/>
      <c r="X689" s="240"/>
      <c r="Y689" s="240"/>
      <c r="Z689" s="240"/>
    </row>
    <row r="690" spans="1:26" ht="13.5" customHeight="1">
      <c r="A690" s="240"/>
      <c r="B690" s="240"/>
      <c r="C690" s="240"/>
      <c r="D690" s="240"/>
      <c r="E690" s="240"/>
      <c r="F690" s="240"/>
      <c r="G690" s="240"/>
      <c r="H690" s="240"/>
      <c r="I690" s="240"/>
      <c r="J690" s="240"/>
      <c r="K690" s="240"/>
      <c r="L690" s="240"/>
      <c r="M690" s="240"/>
      <c r="N690" s="240"/>
      <c r="O690" s="240"/>
      <c r="P690" s="240"/>
      <c r="Q690" s="240"/>
      <c r="R690" s="240"/>
      <c r="S690" s="240"/>
      <c r="T690" s="240"/>
      <c r="U690" s="240"/>
      <c r="V690" s="240"/>
      <c r="W690" s="240"/>
      <c r="X690" s="240"/>
      <c r="Y690" s="240"/>
      <c r="Z690" s="240"/>
    </row>
    <row r="691" spans="1:26" ht="13.5" customHeight="1">
      <c r="A691" s="240"/>
      <c r="B691" s="240"/>
      <c r="C691" s="240"/>
      <c r="D691" s="240"/>
      <c r="E691" s="240"/>
      <c r="F691" s="240"/>
      <c r="G691" s="240"/>
      <c r="H691" s="240"/>
      <c r="I691" s="240"/>
      <c r="J691" s="240"/>
      <c r="K691" s="240"/>
      <c r="L691" s="240"/>
      <c r="M691" s="240"/>
      <c r="N691" s="240"/>
      <c r="O691" s="240"/>
      <c r="P691" s="240"/>
      <c r="Q691" s="240"/>
      <c r="R691" s="240"/>
      <c r="S691" s="240"/>
      <c r="T691" s="240"/>
      <c r="U691" s="240"/>
      <c r="V691" s="240"/>
      <c r="W691" s="240"/>
      <c r="X691" s="240"/>
      <c r="Y691" s="240"/>
      <c r="Z691" s="240"/>
    </row>
    <row r="692" spans="1:26" ht="13.5" customHeight="1">
      <c r="A692" s="240"/>
      <c r="B692" s="240"/>
      <c r="C692" s="240"/>
      <c r="D692" s="240"/>
      <c r="E692" s="240"/>
      <c r="F692" s="240"/>
      <c r="G692" s="240"/>
      <c r="H692" s="240"/>
      <c r="I692" s="240"/>
      <c r="J692" s="240"/>
      <c r="K692" s="240"/>
      <c r="L692" s="240"/>
      <c r="M692" s="240"/>
      <c r="N692" s="240"/>
      <c r="O692" s="240"/>
      <c r="P692" s="240"/>
      <c r="Q692" s="240"/>
      <c r="R692" s="240"/>
      <c r="S692" s="240"/>
      <c r="T692" s="240"/>
      <c r="U692" s="240"/>
      <c r="V692" s="240"/>
      <c r="W692" s="240"/>
      <c r="X692" s="240"/>
      <c r="Y692" s="240"/>
      <c r="Z692" s="240"/>
    </row>
    <row r="693" spans="1:26" ht="13.5" customHeight="1">
      <c r="A693" s="240"/>
      <c r="B693" s="240"/>
      <c r="C693" s="240"/>
      <c r="D693" s="240"/>
      <c r="E693" s="240"/>
      <c r="F693" s="240"/>
      <c r="G693" s="240"/>
      <c r="H693" s="240"/>
      <c r="I693" s="240"/>
      <c r="J693" s="240"/>
      <c r="K693" s="240"/>
      <c r="L693" s="240"/>
      <c r="M693" s="240"/>
      <c r="N693" s="240"/>
      <c r="O693" s="240"/>
      <c r="P693" s="240"/>
      <c r="Q693" s="240"/>
      <c r="R693" s="240"/>
      <c r="S693" s="240"/>
      <c r="T693" s="240"/>
      <c r="U693" s="240"/>
      <c r="V693" s="240"/>
      <c r="W693" s="240"/>
      <c r="X693" s="240"/>
      <c r="Y693" s="240"/>
      <c r="Z693" s="240"/>
    </row>
    <row r="694" spans="1:26" ht="13.5" customHeight="1">
      <c r="A694" s="240"/>
      <c r="B694" s="240"/>
      <c r="C694" s="240"/>
      <c r="D694" s="240"/>
      <c r="E694" s="240"/>
      <c r="F694" s="240"/>
      <c r="G694" s="240"/>
      <c r="H694" s="240"/>
      <c r="I694" s="240"/>
      <c r="J694" s="240"/>
      <c r="K694" s="240"/>
      <c r="L694" s="240"/>
      <c r="M694" s="240"/>
      <c r="N694" s="240"/>
      <c r="O694" s="240"/>
      <c r="P694" s="240"/>
      <c r="Q694" s="240"/>
      <c r="R694" s="240"/>
      <c r="S694" s="240"/>
      <c r="T694" s="240"/>
      <c r="U694" s="240"/>
      <c r="V694" s="240"/>
      <c r="W694" s="240"/>
      <c r="X694" s="240"/>
      <c r="Y694" s="240"/>
      <c r="Z694" s="240"/>
    </row>
    <row r="695" spans="1:26" ht="13.5" customHeight="1">
      <c r="A695" s="240"/>
      <c r="B695" s="240"/>
      <c r="C695" s="240"/>
      <c r="D695" s="240"/>
      <c r="E695" s="240"/>
      <c r="F695" s="240"/>
      <c r="G695" s="240"/>
      <c r="H695" s="240"/>
      <c r="I695" s="240"/>
      <c r="J695" s="240"/>
      <c r="K695" s="240"/>
      <c r="L695" s="240"/>
      <c r="M695" s="240"/>
      <c r="N695" s="240"/>
      <c r="O695" s="240"/>
      <c r="P695" s="240"/>
      <c r="Q695" s="240"/>
      <c r="R695" s="240"/>
      <c r="S695" s="240"/>
      <c r="T695" s="240"/>
      <c r="U695" s="240"/>
      <c r="V695" s="240"/>
      <c r="W695" s="240"/>
      <c r="X695" s="240"/>
      <c r="Y695" s="240"/>
      <c r="Z695" s="240"/>
    </row>
    <row r="696" spans="1:26" ht="13.5" customHeight="1">
      <c r="A696" s="240"/>
      <c r="B696" s="240"/>
      <c r="C696" s="240"/>
      <c r="D696" s="240"/>
      <c r="E696" s="240"/>
      <c r="F696" s="240"/>
      <c r="G696" s="240"/>
      <c r="H696" s="240"/>
      <c r="I696" s="240"/>
      <c r="J696" s="240"/>
      <c r="K696" s="240"/>
      <c r="L696" s="240"/>
      <c r="M696" s="240"/>
      <c r="N696" s="240"/>
      <c r="O696" s="240"/>
      <c r="P696" s="240"/>
      <c r="Q696" s="240"/>
      <c r="R696" s="240"/>
      <c r="S696" s="240"/>
      <c r="T696" s="240"/>
      <c r="U696" s="240"/>
      <c r="V696" s="240"/>
      <c r="W696" s="240"/>
      <c r="X696" s="240"/>
      <c r="Y696" s="240"/>
      <c r="Z696" s="240"/>
    </row>
    <row r="697" spans="1:26" ht="13.5" customHeight="1">
      <c r="A697" s="240"/>
      <c r="B697" s="240"/>
      <c r="C697" s="240"/>
      <c r="D697" s="240"/>
      <c r="E697" s="240"/>
      <c r="F697" s="240"/>
      <c r="G697" s="240"/>
      <c r="H697" s="240"/>
      <c r="I697" s="240"/>
      <c r="J697" s="240"/>
      <c r="K697" s="240"/>
      <c r="L697" s="240"/>
      <c r="M697" s="240"/>
      <c r="N697" s="240"/>
      <c r="O697" s="240"/>
      <c r="P697" s="240"/>
      <c r="Q697" s="240"/>
      <c r="R697" s="240"/>
      <c r="S697" s="240"/>
      <c r="T697" s="240"/>
      <c r="U697" s="240"/>
      <c r="V697" s="240"/>
      <c r="W697" s="240"/>
      <c r="X697" s="240"/>
      <c r="Y697" s="240"/>
      <c r="Z697" s="240"/>
    </row>
    <row r="698" spans="1:26" ht="13.5" customHeight="1">
      <c r="A698" s="240"/>
      <c r="B698" s="240"/>
      <c r="C698" s="240"/>
      <c r="D698" s="240"/>
      <c r="E698" s="240"/>
      <c r="F698" s="240"/>
      <c r="G698" s="240"/>
      <c r="H698" s="240"/>
      <c r="I698" s="240"/>
      <c r="J698" s="240"/>
      <c r="K698" s="240"/>
      <c r="L698" s="240"/>
      <c r="M698" s="240"/>
      <c r="N698" s="240"/>
      <c r="O698" s="240"/>
      <c r="P698" s="240"/>
      <c r="Q698" s="240"/>
      <c r="R698" s="240"/>
      <c r="S698" s="240"/>
      <c r="T698" s="240"/>
      <c r="U698" s="240"/>
      <c r="V698" s="240"/>
      <c r="W698" s="240"/>
      <c r="X698" s="240"/>
      <c r="Y698" s="240"/>
      <c r="Z698" s="240"/>
    </row>
    <row r="699" spans="1:26" ht="13.5" customHeight="1">
      <c r="A699" s="240"/>
      <c r="B699" s="240"/>
      <c r="C699" s="240"/>
      <c r="D699" s="240"/>
      <c r="E699" s="240"/>
      <c r="F699" s="240"/>
      <c r="G699" s="240"/>
      <c r="H699" s="240"/>
      <c r="I699" s="240"/>
      <c r="J699" s="240"/>
      <c r="K699" s="240"/>
      <c r="L699" s="240"/>
      <c r="M699" s="240"/>
      <c r="N699" s="240"/>
      <c r="O699" s="240"/>
      <c r="P699" s="240"/>
      <c r="Q699" s="240"/>
      <c r="R699" s="240"/>
      <c r="S699" s="240"/>
      <c r="T699" s="240"/>
      <c r="U699" s="240"/>
      <c r="V699" s="240"/>
      <c r="W699" s="240"/>
      <c r="X699" s="240"/>
      <c r="Y699" s="240"/>
      <c r="Z699" s="240"/>
    </row>
    <row r="700" spans="1:26" ht="13.5" customHeight="1">
      <c r="A700" s="240"/>
      <c r="B700" s="240"/>
      <c r="C700" s="240"/>
      <c r="D700" s="240"/>
      <c r="E700" s="240"/>
      <c r="F700" s="240"/>
      <c r="G700" s="240"/>
      <c r="H700" s="240"/>
      <c r="I700" s="240"/>
      <c r="J700" s="240"/>
      <c r="K700" s="240"/>
      <c r="L700" s="240"/>
      <c r="M700" s="240"/>
      <c r="N700" s="240"/>
      <c r="O700" s="240"/>
      <c r="P700" s="240"/>
      <c r="Q700" s="240"/>
      <c r="R700" s="240"/>
      <c r="S700" s="240"/>
      <c r="T700" s="240"/>
      <c r="U700" s="240"/>
      <c r="V700" s="240"/>
      <c r="W700" s="240"/>
      <c r="X700" s="240"/>
      <c r="Y700" s="240"/>
      <c r="Z700" s="240"/>
    </row>
    <row r="701" spans="1:26" ht="13.5" customHeight="1">
      <c r="A701" s="240"/>
      <c r="B701" s="240"/>
      <c r="C701" s="240"/>
      <c r="D701" s="240"/>
      <c r="E701" s="240"/>
      <c r="F701" s="240"/>
      <c r="G701" s="240"/>
      <c r="H701" s="240"/>
      <c r="I701" s="240"/>
      <c r="J701" s="240"/>
      <c r="K701" s="240"/>
      <c r="L701" s="240"/>
      <c r="M701" s="240"/>
      <c r="N701" s="240"/>
      <c r="O701" s="240"/>
      <c r="P701" s="240"/>
      <c r="Q701" s="240"/>
      <c r="R701" s="240"/>
      <c r="S701" s="240"/>
      <c r="T701" s="240"/>
      <c r="U701" s="240"/>
      <c r="V701" s="240"/>
      <c r="W701" s="240"/>
      <c r="X701" s="240"/>
      <c r="Y701" s="240"/>
      <c r="Z701" s="240"/>
    </row>
    <row r="702" spans="1:26" ht="13.5" customHeight="1">
      <c r="A702" s="240"/>
      <c r="B702" s="240"/>
      <c r="C702" s="240"/>
      <c r="D702" s="240"/>
      <c r="E702" s="240"/>
      <c r="F702" s="240"/>
      <c r="G702" s="240"/>
      <c r="H702" s="240"/>
      <c r="I702" s="240"/>
      <c r="J702" s="240"/>
      <c r="K702" s="240"/>
      <c r="L702" s="240"/>
      <c r="M702" s="240"/>
      <c r="N702" s="240"/>
      <c r="O702" s="240"/>
      <c r="P702" s="240"/>
      <c r="Q702" s="240"/>
      <c r="R702" s="240"/>
      <c r="S702" s="240"/>
      <c r="T702" s="240"/>
      <c r="U702" s="240"/>
      <c r="V702" s="240"/>
      <c r="W702" s="240"/>
      <c r="X702" s="240"/>
      <c r="Y702" s="240"/>
      <c r="Z702" s="240"/>
    </row>
    <row r="703" spans="1:26" ht="13.5" customHeight="1">
      <c r="A703" s="240"/>
      <c r="B703" s="240"/>
      <c r="C703" s="240"/>
      <c r="D703" s="240"/>
      <c r="E703" s="240"/>
      <c r="F703" s="240"/>
      <c r="G703" s="240"/>
      <c r="H703" s="240"/>
      <c r="I703" s="240"/>
      <c r="J703" s="240"/>
      <c r="K703" s="240"/>
      <c r="L703" s="240"/>
      <c r="M703" s="240"/>
      <c r="N703" s="240"/>
      <c r="O703" s="240"/>
      <c r="P703" s="240"/>
      <c r="Q703" s="240"/>
      <c r="R703" s="240"/>
      <c r="S703" s="240"/>
      <c r="T703" s="240"/>
      <c r="U703" s="240"/>
      <c r="V703" s="240"/>
      <c r="W703" s="240"/>
      <c r="X703" s="240"/>
      <c r="Y703" s="240"/>
      <c r="Z703" s="240"/>
    </row>
    <row r="704" spans="1:26" ht="13.5" customHeight="1">
      <c r="A704" s="240"/>
      <c r="B704" s="240"/>
      <c r="C704" s="240"/>
      <c r="D704" s="240"/>
      <c r="E704" s="240"/>
      <c r="F704" s="240"/>
      <c r="G704" s="240"/>
      <c r="H704" s="240"/>
      <c r="I704" s="240"/>
      <c r="J704" s="240"/>
      <c r="K704" s="240"/>
      <c r="L704" s="240"/>
      <c r="M704" s="240"/>
      <c r="N704" s="240"/>
      <c r="O704" s="240"/>
      <c r="P704" s="240"/>
      <c r="Q704" s="240"/>
      <c r="R704" s="240"/>
      <c r="S704" s="240"/>
      <c r="T704" s="240"/>
      <c r="U704" s="240"/>
      <c r="V704" s="240"/>
      <c r="W704" s="240"/>
      <c r="X704" s="240"/>
      <c r="Y704" s="240"/>
      <c r="Z704" s="240"/>
    </row>
    <row r="705" spans="1:26" ht="13.5" customHeight="1">
      <c r="A705" s="240"/>
      <c r="B705" s="240"/>
      <c r="C705" s="240"/>
      <c r="D705" s="240"/>
      <c r="E705" s="240"/>
      <c r="F705" s="240"/>
      <c r="G705" s="240"/>
      <c r="H705" s="240"/>
      <c r="I705" s="240"/>
      <c r="J705" s="240"/>
      <c r="K705" s="240"/>
      <c r="L705" s="240"/>
      <c r="M705" s="240"/>
      <c r="N705" s="240"/>
      <c r="O705" s="240"/>
      <c r="P705" s="240"/>
      <c r="Q705" s="240"/>
      <c r="R705" s="240"/>
      <c r="S705" s="240"/>
      <c r="T705" s="240"/>
      <c r="U705" s="240"/>
      <c r="V705" s="240"/>
      <c r="W705" s="240"/>
      <c r="X705" s="240"/>
      <c r="Y705" s="240"/>
      <c r="Z705" s="240"/>
    </row>
    <row r="706" spans="1:26" ht="13.5" customHeight="1">
      <c r="A706" s="240"/>
      <c r="B706" s="240"/>
      <c r="C706" s="240"/>
      <c r="D706" s="240"/>
      <c r="E706" s="240"/>
      <c r="F706" s="240"/>
      <c r="G706" s="240"/>
      <c r="H706" s="240"/>
      <c r="I706" s="240"/>
      <c r="J706" s="240"/>
      <c r="K706" s="240"/>
      <c r="L706" s="240"/>
      <c r="M706" s="240"/>
      <c r="N706" s="240"/>
      <c r="O706" s="240"/>
      <c r="P706" s="240"/>
      <c r="Q706" s="240"/>
      <c r="R706" s="240"/>
      <c r="S706" s="240"/>
      <c r="T706" s="240"/>
      <c r="U706" s="240"/>
      <c r="V706" s="240"/>
      <c r="W706" s="240"/>
      <c r="X706" s="240"/>
      <c r="Y706" s="240"/>
      <c r="Z706" s="240"/>
    </row>
    <row r="707" spans="1:26" ht="13.5" customHeight="1">
      <c r="A707" s="240"/>
      <c r="B707" s="240"/>
      <c r="C707" s="240"/>
      <c r="D707" s="240"/>
      <c r="E707" s="240"/>
      <c r="F707" s="240"/>
      <c r="G707" s="240"/>
      <c r="H707" s="240"/>
      <c r="I707" s="240"/>
      <c r="J707" s="240"/>
      <c r="K707" s="240"/>
      <c r="L707" s="240"/>
      <c r="M707" s="240"/>
      <c r="N707" s="240"/>
      <c r="O707" s="240"/>
      <c r="P707" s="240"/>
      <c r="Q707" s="240"/>
      <c r="R707" s="240"/>
      <c r="S707" s="240"/>
      <c r="T707" s="240"/>
      <c r="U707" s="240"/>
      <c r="V707" s="240"/>
      <c r="W707" s="240"/>
      <c r="X707" s="240"/>
      <c r="Y707" s="240"/>
      <c r="Z707" s="240"/>
    </row>
    <row r="708" spans="1:26" ht="13.5" customHeight="1">
      <c r="A708" s="240"/>
      <c r="B708" s="240"/>
      <c r="C708" s="240"/>
      <c r="D708" s="240"/>
      <c r="E708" s="240"/>
      <c r="F708" s="240"/>
      <c r="G708" s="240"/>
      <c r="H708" s="240"/>
      <c r="I708" s="240"/>
      <c r="J708" s="240"/>
      <c r="K708" s="240"/>
      <c r="L708" s="240"/>
      <c r="M708" s="240"/>
      <c r="N708" s="240"/>
      <c r="O708" s="240"/>
      <c r="P708" s="240"/>
      <c r="Q708" s="240"/>
      <c r="R708" s="240"/>
      <c r="S708" s="240"/>
      <c r="T708" s="240"/>
      <c r="U708" s="240"/>
      <c r="V708" s="240"/>
      <c r="W708" s="240"/>
      <c r="X708" s="240"/>
      <c r="Y708" s="240"/>
      <c r="Z708" s="240"/>
    </row>
    <row r="709" spans="1:26" ht="13.5" customHeight="1">
      <c r="A709" s="240"/>
      <c r="B709" s="240"/>
      <c r="C709" s="240"/>
      <c r="D709" s="240"/>
      <c r="E709" s="240"/>
      <c r="F709" s="240"/>
      <c r="G709" s="240"/>
      <c r="H709" s="240"/>
      <c r="I709" s="240"/>
      <c r="J709" s="240"/>
      <c r="K709" s="240"/>
      <c r="L709" s="240"/>
      <c r="M709" s="240"/>
      <c r="N709" s="240"/>
      <c r="O709" s="240"/>
      <c r="P709" s="240"/>
      <c r="Q709" s="240"/>
      <c r="R709" s="240"/>
      <c r="S709" s="240"/>
      <c r="T709" s="240"/>
      <c r="U709" s="240"/>
      <c r="V709" s="240"/>
      <c r="W709" s="240"/>
      <c r="X709" s="240"/>
      <c r="Y709" s="240"/>
      <c r="Z709" s="240"/>
    </row>
    <row r="710" spans="1:26" ht="13.5" customHeight="1">
      <c r="A710" s="240"/>
      <c r="B710" s="240"/>
      <c r="C710" s="240"/>
      <c r="D710" s="240"/>
      <c r="E710" s="240"/>
      <c r="F710" s="240"/>
      <c r="G710" s="240"/>
      <c r="H710" s="240"/>
      <c r="I710" s="240"/>
      <c r="J710" s="240"/>
      <c r="K710" s="240"/>
      <c r="L710" s="240"/>
      <c r="M710" s="240"/>
      <c r="N710" s="240"/>
      <c r="O710" s="240"/>
      <c r="P710" s="240"/>
      <c r="Q710" s="240"/>
      <c r="R710" s="240"/>
      <c r="S710" s="240"/>
      <c r="T710" s="240"/>
      <c r="U710" s="240"/>
      <c r="V710" s="240"/>
      <c r="W710" s="240"/>
      <c r="X710" s="240"/>
      <c r="Y710" s="240"/>
      <c r="Z710" s="240"/>
    </row>
    <row r="711" spans="1:26" ht="13.5" customHeight="1">
      <c r="A711" s="240"/>
      <c r="B711" s="240"/>
      <c r="C711" s="240"/>
      <c r="D711" s="240"/>
      <c r="E711" s="240"/>
      <c r="F711" s="240"/>
      <c r="G711" s="240"/>
      <c r="H711" s="240"/>
      <c r="I711" s="240"/>
      <c r="J711" s="240"/>
      <c r="K711" s="240"/>
      <c r="L711" s="240"/>
      <c r="M711" s="240"/>
      <c r="N711" s="240"/>
      <c r="O711" s="240"/>
      <c r="P711" s="240"/>
      <c r="Q711" s="240"/>
      <c r="R711" s="240"/>
      <c r="S711" s="240"/>
      <c r="T711" s="240"/>
      <c r="U711" s="240"/>
      <c r="V711" s="240"/>
      <c r="W711" s="240"/>
      <c r="X711" s="240"/>
      <c r="Y711" s="240"/>
      <c r="Z711" s="240"/>
    </row>
    <row r="712" spans="1:26" ht="13.5" customHeight="1">
      <c r="A712" s="240"/>
      <c r="B712" s="240"/>
      <c r="C712" s="240"/>
      <c r="D712" s="240"/>
      <c r="E712" s="240"/>
      <c r="F712" s="240"/>
      <c r="G712" s="240"/>
      <c r="H712" s="240"/>
      <c r="I712" s="240"/>
      <c r="J712" s="240"/>
      <c r="K712" s="240"/>
      <c r="L712" s="240"/>
      <c r="M712" s="240"/>
      <c r="N712" s="240"/>
      <c r="O712" s="240"/>
      <c r="P712" s="240"/>
      <c r="Q712" s="240"/>
      <c r="R712" s="240"/>
      <c r="S712" s="240"/>
      <c r="T712" s="240"/>
      <c r="U712" s="240"/>
      <c r="V712" s="240"/>
      <c r="W712" s="240"/>
      <c r="X712" s="240"/>
      <c r="Y712" s="240"/>
      <c r="Z712" s="240"/>
    </row>
    <row r="713" spans="1:26" ht="13.5" customHeight="1">
      <c r="A713" s="240"/>
      <c r="B713" s="240"/>
      <c r="C713" s="240"/>
      <c r="D713" s="240"/>
      <c r="E713" s="240"/>
      <c r="F713" s="240"/>
      <c r="G713" s="240"/>
      <c r="H713" s="240"/>
      <c r="I713" s="240"/>
      <c r="J713" s="240"/>
      <c r="K713" s="240"/>
      <c r="L713" s="240"/>
      <c r="M713" s="240"/>
      <c r="N713" s="240"/>
      <c r="O713" s="240"/>
      <c r="P713" s="240"/>
      <c r="Q713" s="240"/>
      <c r="R713" s="240"/>
      <c r="S713" s="240"/>
      <c r="T713" s="240"/>
      <c r="U713" s="240"/>
      <c r="V713" s="240"/>
      <c r="W713" s="240"/>
      <c r="X713" s="240"/>
      <c r="Y713" s="240"/>
      <c r="Z713" s="240"/>
    </row>
    <row r="714" spans="1:26" ht="13.5" customHeight="1">
      <c r="A714" s="240"/>
      <c r="B714" s="240"/>
      <c r="C714" s="240"/>
      <c r="D714" s="240"/>
      <c r="E714" s="240"/>
      <c r="F714" s="240"/>
      <c r="G714" s="240"/>
      <c r="H714" s="240"/>
      <c r="I714" s="240"/>
      <c r="J714" s="240"/>
      <c r="K714" s="240"/>
      <c r="L714" s="240"/>
      <c r="M714" s="240"/>
      <c r="N714" s="240"/>
      <c r="O714" s="240"/>
      <c r="P714" s="240"/>
      <c r="Q714" s="240"/>
      <c r="R714" s="240"/>
      <c r="S714" s="240"/>
      <c r="T714" s="240"/>
      <c r="U714" s="240"/>
      <c r="V714" s="240"/>
      <c r="W714" s="240"/>
      <c r="X714" s="240"/>
      <c r="Y714" s="240"/>
      <c r="Z714" s="240"/>
    </row>
    <row r="715" spans="1:26" ht="13.5" customHeight="1">
      <c r="A715" s="240"/>
      <c r="B715" s="240"/>
      <c r="C715" s="240"/>
      <c r="D715" s="240"/>
      <c r="E715" s="240"/>
      <c r="F715" s="240"/>
      <c r="G715" s="240"/>
      <c r="H715" s="240"/>
      <c r="I715" s="240"/>
      <c r="J715" s="240"/>
      <c r="K715" s="240"/>
      <c r="L715" s="240"/>
      <c r="M715" s="240"/>
      <c r="N715" s="240"/>
      <c r="O715" s="240"/>
      <c r="P715" s="240"/>
      <c r="Q715" s="240"/>
      <c r="R715" s="240"/>
      <c r="S715" s="240"/>
      <c r="T715" s="240"/>
      <c r="U715" s="240"/>
      <c r="V715" s="240"/>
      <c r="W715" s="240"/>
      <c r="X715" s="240"/>
      <c r="Y715" s="240"/>
      <c r="Z715" s="240"/>
    </row>
    <row r="716" spans="1:26" ht="13.5" customHeight="1">
      <c r="A716" s="240"/>
      <c r="B716" s="240"/>
      <c r="C716" s="240"/>
      <c r="D716" s="240"/>
      <c r="E716" s="240"/>
      <c r="F716" s="240"/>
      <c r="G716" s="240"/>
      <c r="H716" s="240"/>
      <c r="I716" s="240"/>
      <c r="J716" s="240"/>
      <c r="K716" s="240"/>
      <c r="L716" s="240"/>
      <c r="M716" s="240"/>
      <c r="N716" s="240"/>
      <c r="O716" s="240"/>
      <c r="P716" s="240"/>
      <c r="Q716" s="240"/>
      <c r="R716" s="240"/>
      <c r="S716" s="240"/>
      <c r="T716" s="240"/>
      <c r="U716" s="240"/>
      <c r="V716" s="240"/>
      <c r="W716" s="240"/>
      <c r="X716" s="240"/>
      <c r="Y716" s="240"/>
      <c r="Z716" s="240"/>
    </row>
    <row r="717" spans="1:26" ht="13.5" customHeight="1">
      <c r="A717" s="240"/>
      <c r="B717" s="240"/>
      <c r="C717" s="240"/>
      <c r="D717" s="240"/>
      <c r="E717" s="240"/>
      <c r="F717" s="240"/>
      <c r="G717" s="240"/>
      <c r="H717" s="240"/>
      <c r="I717" s="240"/>
      <c r="J717" s="240"/>
      <c r="K717" s="240"/>
      <c r="L717" s="240"/>
      <c r="M717" s="240"/>
      <c r="N717" s="240"/>
      <c r="O717" s="240"/>
      <c r="P717" s="240"/>
      <c r="Q717" s="240"/>
      <c r="R717" s="240"/>
      <c r="S717" s="240"/>
      <c r="T717" s="240"/>
      <c r="U717" s="240"/>
      <c r="V717" s="240"/>
      <c r="W717" s="240"/>
      <c r="X717" s="240"/>
      <c r="Y717" s="240"/>
      <c r="Z717" s="240"/>
    </row>
    <row r="718" spans="1:26" ht="13.5" customHeight="1">
      <c r="A718" s="240"/>
      <c r="B718" s="240"/>
      <c r="C718" s="240"/>
      <c r="D718" s="240"/>
      <c r="E718" s="240"/>
      <c r="F718" s="240"/>
      <c r="G718" s="240"/>
      <c r="H718" s="240"/>
      <c r="I718" s="240"/>
      <c r="J718" s="240"/>
      <c r="K718" s="240"/>
      <c r="L718" s="240"/>
      <c r="M718" s="240"/>
      <c r="N718" s="240"/>
      <c r="O718" s="240"/>
      <c r="P718" s="240"/>
      <c r="Q718" s="240"/>
      <c r="R718" s="240"/>
      <c r="S718" s="240"/>
      <c r="T718" s="240"/>
      <c r="U718" s="240"/>
      <c r="V718" s="240"/>
      <c r="W718" s="240"/>
      <c r="X718" s="240"/>
      <c r="Y718" s="240"/>
      <c r="Z718" s="240"/>
    </row>
    <row r="719" spans="1:26" ht="13.5" customHeight="1">
      <c r="A719" s="240"/>
      <c r="B719" s="240"/>
      <c r="C719" s="240"/>
      <c r="D719" s="240"/>
      <c r="E719" s="240"/>
      <c r="F719" s="240"/>
      <c r="G719" s="240"/>
      <c r="H719" s="240"/>
      <c r="I719" s="240"/>
      <c r="J719" s="240"/>
      <c r="K719" s="240"/>
      <c r="L719" s="240"/>
      <c r="M719" s="240"/>
      <c r="N719" s="240"/>
      <c r="O719" s="240"/>
      <c r="P719" s="240"/>
      <c r="Q719" s="240"/>
      <c r="R719" s="240"/>
      <c r="S719" s="240"/>
      <c r="T719" s="240"/>
      <c r="U719" s="240"/>
      <c r="V719" s="240"/>
      <c r="W719" s="240"/>
      <c r="X719" s="240"/>
      <c r="Y719" s="240"/>
      <c r="Z719" s="240"/>
    </row>
    <row r="720" spans="1:26" ht="13.5" customHeight="1">
      <c r="A720" s="240"/>
      <c r="B720" s="240"/>
      <c r="C720" s="240"/>
      <c r="D720" s="240"/>
      <c r="E720" s="240"/>
      <c r="F720" s="240"/>
      <c r="G720" s="240"/>
      <c r="H720" s="240"/>
      <c r="I720" s="240"/>
      <c r="J720" s="240"/>
      <c r="K720" s="240"/>
      <c r="L720" s="240"/>
      <c r="M720" s="240"/>
      <c r="N720" s="240"/>
      <c r="O720" s="240"/>
      <c r="P720" s="240"/>
      <c r="Q720" s="240"/>
      <c r="R720" s="240"/>
      <c r="S720" s="240"/>
      <c r="T720" s="240"/>
      <c r="U720" s="240"/>
      <c r="V720" s="240"/>
      <c r="W720" s="240"/>
      <c r="X720" s="240"/>
      <c r="Y720" s="240"/>
      <c r="Z720" s="240"/>
    </row>
    <row r="721" spans="1:26" ht="13.5" customHeight="1">
      <c r="A721" s="240"/>
      <c r="B721" s="240"/>
      <c r="C721" s="240"/>
      <c r="D721" s="240"/>
      <c r="E721" s="240"/>
      <c r="F721" s="240"/>
      <c r="G721" s="240"/>
      <c r="H721" s="240"/>
      <c r="I721" s="240"/>
      <c r="J721" s="240"/>
      <c r="K721" s="240"/>
      <c r="L721" s="240"/>
      <c r="M721" s="240"/>
      <c r="N721" s="240"/>
      <c r="O721" s="240"/>
      <c r="P721" s="240"/>
      <c r="Q721" s="240"/>
      <c r="R721" s="240"/>
      <c r="S721" s="240"/>
      <c r="T721" s="240"/>
      <c r="U721" s="240"/>
      <c r="V721" s="240"/>
      <c r="W721" s="240"/>
      <c r="X721" s="240"/>
      <c r="Y721" s="240"/>
      <c r="Z721" s="240"/>
    </row>
    <row r="722" spans="1:26" ht="13.5" customHeight="1">
      <c r="A722" s="240"/>
      <c r="B722" s="240"/>
      <c r="C722" s="240"/>
      <c r="D722" s="240"/>
      <c r="E722" s="240"/>
      <c r="F722" s="240"/>
      <c r="G722" s="240"/>
      <c r="H722" s="240"/>
      <c r="I722" s="240"/>
      <c r="J722" s="240"/>
      <c r="K722" s="240"/>
      <c r="L722" s="240"/>
      <c r="M722" s="240"/>
      <c r="N722" s="240"/>
      <c r="O722" s="240"/>
      <c r="P722" s="240"/>
      <c r="Q722" s="240"/>
      <c r="R722" s="240"/>
      <c r="S722" s="240"/>
      <c r="T722" s="240"/>
      <c r="U722" s="240"/>
      <c r="V722" s="240"/>
      <c r="W722" s="240"/>
      <c r="X722" s="240"/>
      <c r="Y722" s="240"/>
      <c r="Z722" s="240"/>
    </row>
    <row r="723" spans="1:26" ht="13.5" customHeight="1">
      <c r="A723" s="240"/>
      <c r="B723" s="240"/>
      <c r="C723" s="240"/>
      <c r="D723" s="240"/>
      <c r="E723" s="240"/>
      <c r="F723" s="240"/>
      <c r="G723" s="240"/>
      <c r="H723" s="240"/>
      <c r="I723" s="240"/>
      <c r="J723" s="240"/>
      <c r="K723" s="240"/>
      <c r="L723" s="240"/>
      <c r="M723" s="240"/>
      <c r="N723" s="240"/>
      <c r="O723" s="240"/>
      <c r="P723" s="240"/>
      <c r="Q723" s="240"/>
      <c r="R723" s="240"/>
      <c r="S723" s="240"/>
      <c r="T723" s="240"/>
      <c r="U723" s="240"/>
      <c r="V723" s="240"/>
      <c r="W723" s="240"/>
      <c r="X723" s="240"/>
      <c r="Y723" s="240"/>
      <c r="Z723" s="240"/>
    </row>
    <row r="724" spans="1:26" ht="13.5" customHeight="1">
      <c r="A724" s="240"/>
      <c r="B724" s="240"/>
      <c r="C724" s="240"/>
      <c r="D724" s="240"/>
      <c r="E724" s="240"/>
      <c r="F724" s="240"/>
      <c r="G724" s="240"/>
      <c r="H724" s="240"/>
      <c r="I724" s="240"/>
      <c r="J724" s="240"/>
      <c r="K724" s="240"/>
      <c r="L724" s="240"/>
      <c r="M724" s="240"/>
      <c r="N724" s="240"/>
      <c r="O724" s="240"/>
      <c r="P724" s="240"/>
      <c r="Q724" s="240"/>
      <c r="R724" s="240"/>
      <c r="S724" s="240"/>
      <c r="T724" s="240"/>
      <c r="U724" s="240"/>
      <c r="V724" s="240"/>
      <c r="W724" s="240"/>
      <c r="X724" s="240"/>
      <c r="Y724" s="240"/>
      <c r="Z724" s="240"/>
    </row>
    <row r="725" spans="1:26" ht="13.5" customHeight="1">
      <c r="A725" s="240"/>
      <c r="B725" s="240"/>
      <c r="C725" s="240"/>
      <c r="D725" s="240"/>
      <c r="E725" s="240"/>
      <c r="F725" s="240"/>
      <c r="G725" s="240"/>
      <c r="H725" s="240"/>
      <c r="I725" s="240"/>
      <c r="J725" s="240"/>
      <c r="K725" s="240"/>
      <c r="L725" s="240"/>
      <c r="M725" s="240"/>
      <c r="N725" s="240"/>
      <c r="O725" s="240"/>
      <c r="P725" s="240"/>
      <c r="Q725" s="240"/>
      <c r="R725" s="240"/>
      <c r="S725" s="240"/>
      <c r="T725" s="240"/>
      <c r="U725" s="240"/>
      <c r="V725" s="240"/>
      <c r="W725" s="240"/>
      <c r="X725" s="240"/>
      <c r="Y725" s="240"/>
      <c r="Z725" s="240"/>
    </row>
    <row r="726" spans="1:26" ht="13.5" customHeight="1">
      <c r="A726" s="240"/>
      <c r="B726" s="240"/>
      <c r="C726" s="240"/>
      <c r="D726" s="240"/>
      <c r="E726" s="240"/>
      <c r="F726" s="240"/>
      <c r="G726" s="240"/>
      <c r="H726" s="240"/>
      <c r="I726" s="240"/>
      <c r="J726" s="240"/>
      <c r="K726" s="240"/>
      <c r="L726" s="240"/>
      <c r="M726" s="240"/>
      <c r="N726" s="240"/>
      <c r="O726" s="240"/>
      <c r="P726" s="240"/>
      <c r="Q726" s="240"/>
      <c r="R726" s="240"/>
      <c r="S726" s="240"/>
      <c r="T726" s="240"/>
      <c r="U726" s="240"/>
      <c r="V726" s="240"/>
      <c r="W726" s="240"/>
      <c r="X726" s="240"/>
      <c r="Y726" s="240"/>
      <c r="Z726" s="240"/>
    </row>
    <row r="727" spans="1:26" ht="13.5" customHeight="1">
      <c r="A727" s="240"/>
      <c r="B727" s="240"/>
      <c r="C727" s="240"/>
      <c r="D727" s="240"/>
      <c r="E727" s="240"/>
      <c r="F727" s="240"/>
      <c r="G727" s="240"/>
      <c r="H727" s="240"/>
      <c r="I727" s="240"/>
      <c r="J727" s="240"/>
      <c r="K727" s="240"/>
      <c r="L727" s="240"/>
      <c r="M727" s="240"/>
      <c r="N727" s="240"/>
      <c r="O727" s="240"/>
      <c r="P727" s="240"/>
      <c r="Q727" s="240"/>
      <c r="R727" s="240"/>
      <c r="S727" s="240"/>
      <c r="T727" s="240"/>
      <c r="U727" s="240"/>
      <c r="V727" s="240"/>
      <c r="W727" s="240"/>
      <c r="X727" s="240"/>
      <c r="Y727" s="240"/>
      <c r="Z727" s="240"/>
    </row>
    <row r="728" spans="1:26" ht="13.5" customHeight="1">
      <c r="A728" s="240"/>
      <c r="B728" s="240"/>
      <c r="C728" s="240"/>
      <c r="D728" s="240"/>
      <c r="E728" s="240"/>
      <c r="F728" s="240"/>
      <c r="G728" s="240"/>
      <c r="H728" s="240"/>
      <c r="I728" s="240"/>
      <c r="J728" s="240"/>
      <c r="K728" s="240"/>
      <c r="L728" s="240"/>
      <c r="M728" s="240"/>
      <c r="N728" s="240"/>
      <c r="O728" s="240"/>
      <c r="P728" s="240"/>
      <c r="Q728" s="240"/>
      <c r="R728" s="240"/>
      <c r="S728" s="240"/>
      <c r="T728" s="240"/>
      <c r="U728" s="240"/>
      <c r="V728" s="240"/>
      <c r="W728" s="240"/>
      <c r="X728" s="240"/>
      <c r="Y728" s="240"/>
      <c r="Z728" s="240"/>
    </row>
    <row r="729" spans="1:26" ht="13.5" customHeight="1">
      <c r="A729" s="240"/>
      <c r="B729" s="240"/>
      <c r="C729" s="240"/>
      <c r="D729" s="240"/>
      <c r="E729" s="240"/>
      <c r="F729" s="240"/>
      <c r="G729" s="240"/>
      <c r="H729" s="240"/>
      <c r="I729" s="240"/>
      <c r="J729" s="240"/>
      <c r="K729" s="240"/>
      <c r="L729" s="240"/>
      <c r="M729" s="240"/>
      <c r="N729" s="240"/>
      <c r="O729" s="240"/>
      <c r="P729" s="240"/>
      <c r="Q729" s="240"/>
      <c r="R729" s="240"/>
      <c r="S729" s="240"/>
      <c r="T729" s="240"/>
      <c r="U729" s="240"/>
      <c r="V729" s="240"/>
      <c r="W729" s="240"/>
      <c r="X729" s="240"/>
      <c r="Y729" s="240"/>
      <c r="Z729" s="240"/>
    </row>
    <row r="730" spans="1:26" ht="13.5" customHeight="1">
      <c r="A730" s="240"/>
      <c r="B730" s="240"/>
      <c r="C730" s="240"/>
      <c r="D730" s="240"/>
      <c r="E730" s="240"/>
      <c r="F730" s="240"/>
      <c r="G730" s="240"/>
      <c r="H730" s="240"/>
      <c r="I730" s="240"/>
      <c r="J730" s="240"/>
      <c r="K730" s="240"/>
      <c r="L730" s="240"/>
      <c r="M730" s="240"/>
      <c r="N730" s="240"/>
      <c r="O730" s="240"/>
      <c r="P730" s="240"/>
      <c r="Q730" s="240"/>
      <c r="R730" s="240"/>
      <c r="S730" s="240"/>
      <c r="T730" s="240"/>
      <c r="U730" s="240"/>
      <c r="V730" s="240"/>
      <c r="W730" s="240"/>
      <c r="X730" s="240"/>
      <c r="Y730" s="240"/>
      <c r="Z730" s="240"/>
    </row>
    <row r="731" spans="1:26" ht="13.5" customHeight="1">
      <c r="A731" s="240"/>
      <c r="B731" s="240"/>
      <c r="C731" s="240"/>
      <c r="D731" s="240"/>
      <c r="E731" s="240"/>
      <c r="F731" s="240"/>
      <c r="G731" s="240"/>
      <c r="H731" s="240"/>
      <c r="I731" s="240"/>
      <c r="J731" s="240"/>
      <c r="K731" s="240"/>
      <c r="L731" s="240"/>
      <c r="M731" s="240"/>
      <c r="N731" s="240"/>
      <c r="O731" s="240"/>
      <c r="P731" s="240"/>
      <c r="Q731" s="240"/>
      <c r="R731" s="240"/>
      <c r="S731" s="240"/>
      <c r="T731" s="240"/>
      <c r="U731" s="240"/>
      <c r="V731" s="240"/>
      <c r="W731" s="240"/>
      <c r="X731" s="240"/>
      <c r="Y731" s="240"/>
      <c r="Z731" s="240"/>
    </row>
    <row r="732" spans="1:26" ht="13.5" customHeight="1">
      <c r="A732" s="240"/>
      <c r="B732" s="240"/>
      <c r="C732" s="240"/>
      <c r="D732" s="240"/>
      <c r="E732" s="240"/>
      <c r="F732" s="240"/>
      <c r="G732" s="240"/>
      <c r="H732" s="240"/>
      <c r="I732" s="240"/>
      <c r="J732" s="240"/>
      <c r="K732" s="240"/>
      <c r="L732" s="240"/>
      <c r="M732" s="240"/>
      <c r="N732" s="240"/>
      <c r="O732" s="240"/>
      <c r="P732" s="240"/>
      <c r="Q732" s="240"/>
      <c r="R732" s="240"/>
      <c r="S732" s="240"/>
      <c r="T732" s="240"/>
      <c r="U732" s="240"/>
      <c r="V732" s="240"/>
      <c r="W732" s="240"/>
      <c r="X732" s="240"/>
      <c r="Y732" s="240"/>
      <c r="Z732" s="240"/>
    </row>
    <row r="733" spans="1:26" ht="13.5" customHeight="1">
      <c r="A733" s="240"/>
      <c r="B733" s="240"/>
      <c r="C733" s="240"/>
      <c r="D733" s="240"/>
      <c r="E733" s="240"/>
      <c r="F733" s="240"/>
      <c r="G733" s="240"/>
      <c r="H733" s="240"/>
      <c r="I733" s="240"/>
      <c r="J733" s="240"/>
      <c r="K733" s="240"/>
      <c r="L733" s="240"/>
      <c r="M733" s="240"/>
      <c r="N733" s="240"/>
      <c r="O733" s="240"/>
      <c r="P733" s="240"/>
      <c r="Q733" s="240"/>
      <c r="R733" s="240"/>
      <c r="S733" s="240"/>
      <c r="T733" s="240"/>
      <c r="U733" s="240"/>
      <c r="V733" s="240"/>
      <c r="W733" s="240"/>
      <c r="X733" s="240"/>
      <c r="Y733" s="240"/>
      <c r="Z733" s="240"/>
    </row>
    <row r="734" spans="1:26" ht="13.5" customHeight="1">
      <c r="A734" s="240"/>
      <c r="B734" s="240"/>
      <c r="C734" s="240"/>
      <c r="D734" s="240"/>
      <c r="E734" s="240"/>
      <c r="F734" s="240"/>
      <c r="G734" s="240"/>
      <c r="H734" s="240"/>
      <c r="I734" s="240"/>
      <c r="J734" s="240"/>
      <c r="K734" s="240"/>
      <c r="L734" s="240"/>
      <c r="M734" s="240"/>
      <c r="N734" s="240"/>
      <c r="O734" s="240"/>
      <c r="P734" s="240"/>
      <c r="Q734" s="240"/>
      <c r="R734" s="240"/>
      <c r="S734" s="240"/>
      <c r="T734" s="240"/>
      <c r="U734" s="240"/>
      <c r="V734" s="240"/>
      <c r="W734" s="240"/>
      <c r="X734" s="240"/>
      <c r="Y734" s="240"/>
      <c r="Z734" s="240"/>
    </row>
    <row r="735" spans="1:26" ht="13.5" customHeight="1">
      <c r="A735" s="240"/>
      <c r="B735" s="240"/>
      <c r="C735" s="240"/>
      <c r="D735" s="240"/>
      <c r="E735" s="240"/>
      <c r="F735" s="240"/>
      <c r="G735" s="240"/>
      <c r="H735" s="240"/>
      <c r="I735" s="240"/>
      <c r="J735" s="240"/>
      <c r="K735" s="240"/>
      <c r="L735" s="240"/>
      <c r="M735" s="240"/>
      <c r="N735" s="240"/>
      <c r="O735" s="240"/>
      <c r="P735" s="240"/>
      <c r="Q735" s="240"/>
      <c r="R735" s="240"/>
      <c r="S735" s="240"/>
      <c r="T735" s="240"/>
      <c r="U735" s="240"/>
      <c r="V735" s="240"/>
      <c r="W735" s="240"/>
      <c r="X735" s="240"/>
      <c r="Y735" s="240"/>
      <c r="Z735" s="240"/>
    </row>
    <row r="736" spans="1:26" ht="13.5" customHeight="1">
      <c r="A736" s="240"/>
      <c r="B736" s="240"/>
      <c r="C736" s="240"/>
      <c r="D736" s="240"/>
      <c r="E736" s="240"/>
      <c r="F736" s="240"/>
      <c r="G736" s="240"/>
      <c r="H736" s="240"/>
      <c r="I736" s="240"/>
      <c r="J736" s="240"/>
      <c r="K736" s="240"/>
      <c r="L736" s="240"/>
      <c r="M736" s="240"/>
      <c r="N736" s="240"/>
      <c r="O736" s="240"/>
      <c r="P736" s="240"/>
      <c r="Q736" s="240"/>
      <c r="R736" s="240"/>
      <c r="S736" s="240"/>
      <c r="T736" s="240"/>
      <c r="U736" s="240"/>
      <c r="V736" s="240"/>
      <c r="W736" s="240"/>
      <c r="X736" s="240"/>
      <c r="Y736" s="240"/>
      <c r="Z736" s="240"/>
    </row>
    <row r="737" spans="1:26" ht="13.5" customHeight="1">
      <c r="A737" s="240"/>
      <c r="B737" s="240"/>
      <c r="C737" s="240"/>
      <c r="D737" s="240"/>
      <c r="E737" s="240"/>
      <c r="F737" s="240"/>
      <c r="G737" s="240"/>
      <c r="H737" s="240"/>
      <c r="I737" s="240"/>
      <c r="J737" s="240"/>
      <c r="K737" s="240"/>
      <c r="L737" s="240"/>
      <c r="M737" s="240"/>
      <c r="N737" s="240"/>
      <c r="O737" s="240"/>
      <c r="P737" s="240"/>
      <c r="Q737" s="240"/>
      <c r="R737" s="240"/>
      <c r="S737" s="240"/>
      <c r="T737" s="240"/>
      <c r="U737" s="240"/>
      <c r="V737" s="240"/>
      <c r="W737" s="240"/>
      <c r="X737" s="240"/>
      <c r="Y737" s="240"/>
      <c r="Z737" s="240"/>
    </row>
    <row r="738" spans="1:26" ht="13.5" customHeight="1">
      <c r="A738" s="240"/>
      <c r="B738" s="240"/>
      <c r="C738" s="240"/>
      <c r="D738" s="240"/>
      <c r="E738" s="240"/>
      <c r="F738" s="240"/>
      <c r="G738" s="240"/>
      <c r="H738" s="240"/>
      <c r="I738" s="240"/>
      <c r="J738" s="240"/>
      <c r="K738" s="240"/>
      <c r="L738" s="240"/>
      <c r="M738" s="240"/>
      <c r="N738" s="240"/>
      <c r="O738" s="240"/>
      <c r="P738" s="240"/>
      <c r="Q738" s="240"/>
      <c r="R738" s="240"/>
      <c r="S738" s="240"/>
      <c r="T738" s="240"/>
      <c r="U738" s="240"/>
      <c r="V738" s="240"/>
      <c r="W738" s="240"/>
      <c r="X738" s="240"/>
      <c r="Y738" s="240"/>
      <c r="Z738" s="240"/>
    </row>
    <row r="739" spans="1:26" ht="13.5" customHeight="1">
      <c r="A739" s="240"/>
      <c r="B739" s="240"/>
      <c r="C739" s="240"/>
      <c r="D739" s="240"/>
      <c r="E739" s="240"/>
      <c r="F739" s="240"/>
      <c r="G739" s="240"/>
      <c r="H739" s="240"/>
      <c r="I739" s="240"/>
      <c r="J739" s="240"/>
      <c r="K739" s="240"/>
      <c r="L739" s="240"/>
      <c r="M739" s="240"/>
      <c r="N739" s="240"/>
      <c r="O739" s="240"/>
      <c r="P739" s="240"/>
      <c r="Q739" s="240"/>
      <c r="R739" s="240"/>
      <c r="S739" s="240"/>
      <c r="T739" s="240"/>
      <c r="U739" s="240"/>
      <c r="V739" s="240"/>
      <c r="W739" s="240"/>
      <c r="X739" s="240"/>
      <c r="Y739" s="240"/>
      <c r="Z739" s="240"/>
    </row>
    <row r="740" spans="1:26" ht="13.5" customHeight="1">
      <c r="A740" s="240"/>
      <c r="B740" s="240"/>
      <c r="C740" s="240"/>
      <c r="D740" s="240"/>
      <c r="E740" s="240"/>
      <c r="F740" s="240"/>
      <c r="G740" s="240"/>
      <c r="H740" s="240"/>
      <c r="I740" s="240"/>
      <c r="J740" s="240"/>
      <c r="K740" s="240"/>
      <c r="L740" s="240"/>
      <c r="M740" s="240"/>
      <c r="N740" s="240"/>
      <c r="O740" s="240"/>
      <c r="P740" s="240"/>
      <c r="Q740" s="240"/>
      <c r="R740" s="240"/>
      <c r="S740" s="240"/>
      <c r="T740" s="240"/>
      <c r="U740" s="240"/>
      <c r="V740" s="240"/>
      <c r="W740" s="240"/>
      <c r="X740" s="240"/>
      <c r="Y740" s="240"/>
      <c r="Z740" s="240"/>
    </row>
    <row r="741" spans="1:26" ht="13.5" customHeight="1">
      <c r="A741" s="240"/>
      <c r="B741" s="240"/>
      <c r="C741" s="240"/>
      <c r="D741" s="240"/>
      <c r="E741" s="240"/>
      <c r="F741" s="240"/>
      <c r="G741" s="240"/>
      <c r="H741" s="240"/>
      <c r="I741" s="240"/>
      <c r="J741" s="240"/>
      <c r="K741" s="240"/>
      <c r="L741" s="240"/>
      <c r="M741" s="240"/>
      <c r="N741" s="240"/>
      <c r="O741" s="240"/>
      <c r="P741" s="240"/>
      <c r="Q741" s="240"/>
      <c r="R741" s="240"/>
      <c r="S741" s="240"/>
      <c r="T741" s="240"/>
      <c r="U741" s="240"/>
      <c r="V741" s="240"/>
      <c r="W741" s="240"/>
      <c r="X741" s="240"/>
      <c r="Y741" s="240"/>
      <c r="Z741" s="240"/>
    </row>
    <row r="742" spans="1:26" ht="13.5" customHeight="1">
      <c r="A742" s="240"/>
      <c r="B742" s="240"/>
      <c r="C742" s="240"/>
      <c r="D742" s="240"/>
      <c r="E742" s="240"/>
      <c r="F742" s="240"/>
      <c r="G742" s="240"/>
      <c r="H742" s="240"/>
      <c r="I742" s="240"/>
      <c r="J742" s="240"/>
      <c r="K742" s="240"/>
      <c r="L742" s="240"/>
      <c r="M742" s="240"/>
      <c r="N742" s="240"/>
      <c r="O742" s="240"/>
      <c r="P742" s="240"/>
      <c r="Q742" s="240"/>
      <c r="R742" s="240"/>
      <c r="S742" s="240"/>
      <c r="T742" s="240"/>
      <c r="U742" s="240"/>
      <c r="V742" s="240"/>
      <c r="W742" s="240"/>
      <c r="X742" s="240"/>
      <c r="Y742" s="240"/>
      <c r="Z742" s="240"/>
    </row>
    <row r="743" spans="1:26" ht="13.5" customHeight="1">
      <c r="A743" s="240"/>
      <c r="B743" s="240"/>
      <c r="C743" s="240"/>
      <c r="D743" s="240"/>
      <c r="E743" s="240"/>
      <c r="F743" s="240"/>
      <c r="G743" s="240"/>
      <c r="H743" s="240"/>
      <c r="I743" s="240"/>
      <c r="J743" s="240"/>
      <c r="K743" s="240"/>
      <c r="L743" s="240"/>
      <c r="M743" s="240"/>
      <c r="N743" s="240"/>
      <c r="O743" s="240"/>
      <c r="P743" s="240"/>
      <c r="Q743" s="240"/>
      <c r="R743" s="240"/>
      <c r="S743" s="240"/>
      <c r="T743" s="240"/>
      <c r="U743" s="240"/>
      <c r="V743" s="240"/>
      <c r="W743" s="240"/>
      <c r="X743" s="240"/>
      <c r="Y743" s="240"/>
      <c r="Z743" s="240"/>
    </row>
    <row r="744" spans="1:26" ht="13.5" customHeight="1">
      <c r="A744" s="240"/>
      <c r="B744" s="240"/>
      <c r="C744" s="240"/>
      <c r="D744" s="240"/>
      <c r="E744" s="240"/>
      <c r="F744" s="240"/>
      <c r="G744" s="240"/>
      <c r="H744" s="240"/>
      <c r="I744" s="240"/>
      <c r="J744" s="240"/>
      <c r="K744" s="240"/>
      <c r="L744" s="240"/>
      <c r="M744" s="240"/>
      <c r="N744" s="240"/>
      <c r="O744" s="240"/>
      <c r="P744" s="240"/>
      <c r="Q744" s="240"/>
      <c r="R744" s="240"/>
      <c r="S744" s="240"/>
      <c r="T744" s="240"/>
      <c r="U744" s="240"/>
      <c r="V744" s="240"/>
      <c r="W744" s="240"/>
      <c r="X744" s="240"/>
      <c r="Y744" s="240"/>
      <c r="Z744" s="240"/>
    </row>
    <row r="745" spans="1:26" ht="13.5" customHeight="1">
      <c r="A745" s="240"/>
      <c r="B745" s="240"/>
      <c r="C745" s="240"/>
      <c r="D745" s="240"/>
      <c r="E745" s="240"/>
      <c r="F745" s="240"/>
      <c r="G745" s="240"/>
      <c r="H745" s="240"/>
      <c r="I745" s="240"/>
      <c r="J745" s="240"/>
      <c r="K745" s="240"/>
      <c r="L745" s="240"/>
      <c r="M745" s="240"/>
      <c r="N745" s="240"/>
      <c r="O745" s="240"/>
      <c r="P745" s="240"/>
      <c r="Q745" s="240"/>
      <c r="R745" s="240"/>
      <c r="S745" s="240"/>
      <c r="T745" s="240"/>
      <c r="U745" s="240"/>
      <c r="V745" s="240"/>
      <c r="W745" s="240"/>
      <c r="X745" s="240"/>
      <c r="Y745" s="240"/>
      <c r="Z745" s="240"/>
    </row>
    <row r="746" spans="1:26" ht="13.5" customHeight="1">
      <c r="A746" s="240"/>
      <c r="B746" s="240"/>
      <c r="C746" s="240"/>
      <c r="D746" s="240"/>
      <c r="E746" s="240"/>
      <c r="F746" s="240"/>
      <c r="G746" s="240"/>
      <c r="H746" s="240"/>
      <c r="I746" s="240"/>
      <c r="J746" s="240"/>
      <c r="K746" s="240"/>
      <c r="L746" s="240"/>
      <c r="M746" s="240"/>
      <c r="N746" s="240"/>
      <c r="O746" s="240"/>
      <c r="P746" s="240"/>
      <c r="Q746" s="240"/>
      <c r="R746" s="240"/>
      <c r="S746" s="240"/>
      <c r="T746" s="240"/>
      <c r="U746" s="240"/>
      <c r="V746" s="240"/>
      <c r="W746" s="240"/>
      <c r="X746" s="240"/>
      <c r="Y746" s="240"/>
      <c r="Z746" s="240"/>
    </row>
    <row r="747" spans="1:26" ht="13.5" customHeight="1">
      <c r="A747" s="240"/>
      <c r="B747" s="240"/>
      <c r="C747" s="240"/>
      <c r="D747" s="240"/>
      <c r="E747" s="240"/>
      <c r="F747" s="240"/>
      <c r="G747" s="240"/>
      <c r="H747" s="240"/>
      <c r="I747" s="240"/>
      <c r="J747" s="240"/>
      <c r="K747" s="240"/>
      <c r="L747" s="240"/>
      <c r="M747" s="240"/>
      <c r="N747" s="240"/>
      <c r="O747" s="240"/>
      <c r="P747" s="240"/>
      <c r="Q747" s="240"/>
      <c r="R747" s="240"/>
      <c r="S747" s="240"/>
      <c r="T747" s="240"/>
      <c r="U747" s="240"/>
      <c r="V747" s="240"/>
      <c r="W747" s="240"/>
      <c r="X747" s="240"/>
      <c r="Y747" s="240"/>
      <c r="Z747" s="240"/>
    </row>
    <row r="748" spans="1:26" ht="13.5" customHeight="1">
      <c r="A748" s="240"/>
      <c r="B748" s="240"/>
      <c r="C748" s="240"/>
      <c r="D748" s="240"/>
      <c r="E748" s="240"/>
      <c r="F748" s="240"/>
      <c r="G748" s="240"/>
      <c r="H748" s="240"/>
      <c r="I748" s="240"/>
      <c r="J748" s="240"/>
      <c r="K748" s="240"/>
      <c r="L748" s="240"/>
      <c r="M748" s="240"/>
      <c r="N748" s="240"/>
      <c r="O748" s="240"/>
      <c r="P748" s="240"/>
      <c r="Q748" s="240"/>
      <c r="R748" s="240"/>
      <c r="S748" s="240"/>
      <c r="T748" s="240"/>
      <c r="U748" s="240"/>
      <c r="V748" s="240"/>
      <c r="W748" s="240"/>
      <c r="X748" s="240"/>
      <c r="Y748" s="240"/>
      <c r="Z748" s="240"/>
    </row>
    <row r="749" spans="1:26" ht="13.5" customHeight="1">
      <c r="A749" s="240"/>
      <c r="B749" s="240"/>
      <c r="C749" s="240"/>
      <c r="D749" s="240"/>
      <c r="E749" s="240"/>
      <c r="F749" s="240"/>
      <c r="G749" s="240"/>
      <c r="H749" s="240"/>
      <c r="I749" s="240"/>
      <c r="J749" s="240"/>
      <c r="K749" s="240"/>
      <c r="L749" s="240"/>
      <c r="M749" s="240"/>
      <c r="N749" s="240"/>
      <c r="O749" s="240"/>
      <c r="P749" s="240"/>
      <c r="Q749" s="240"/>
      <c r="R749" s="240"/>
      <c r="S749" s="240"/>
      <c r="T749" s="240"/>
      <c r="U749" s="240"/>
      <c r="V749" s="240"/>
      <c r="W749" s="240"/>
      <c r="X749" s="240"/>
      <c r="Y749" s="240"/>
      <c r="Z749" s="240"/>
    </row>
    <row r="750" spans="1:26" ht="13.5" customHeight="1">
      <c r="A750" s="240"/>
      <c r="B750" s="240"/>
      <c r="C750" s="240"/>
      <c r="D750" s="240"/>
      <c r="E750" s="240"/>
      <c r="F750" s="240"/>
      <c r="G750" s="240"/>
      <c r="H750" s="240"/>
      <c r="I750" s="240"/>
      <c r="J750" s="240"/>
      <c r="K750" s="240"/>
      <c r="L750" s="240"/>
      <c r="M750" s="240"/>
      <c r="N750" s="240"/>
      <c r="O750" s="240"/>
      <c r="P750" s="240"/>
      <c r="Q750" s="240"/>
      <c r="R750" s="240"/>
      <c r="S750" s="240"/>
      <c r="T750" s="240"/>
      <c r="U750" s="240"/>
      <c r="V750" s="240"/>
      <c r="W750" s="240"/>
      <c r="X750" s="240"/>
      <c r="Y750" s="240"/>
      <c r="Z750" s="240"/>
    </row>
    <row r="751" spans="1:26" ht="13.5" customHeight="1">
      <c r="A751" s="240"/>
      <c r="B751" s="240"/>
      <c r="C751" s="240"/>
      <c r="D751" s="240"/>
      <c r="E751" s="240"/>
      <c r="F751" s="240"/>
      <c r="G751" s="240"/>
      <c r="H751" s="240"/>
      <c r="I751" s="240"/>
      <c r="J751" s="240"/>
      <c r="K751" s="240"/>
      <c r="L751" s="240"/>
      <c r="M751" s="240"/>
      <c r="N751" s="240"/>
      <c r="O751" s="240"/>
      <c r="P751" s="240"/>
      <c r="Q751" s="240"/>
      <c r="R751" s="240"/>
      <c r="S751" s="240"/>
      <c r="T751" s="240"/>
      <c r="U751" s="240"/>
      <c r="V751" s="240"/>
      <c r="W751" s="240"/>
      <c r="X751" s="240"/>
      <c r="Y751" s="240"/>
      <c r="Z751" s="240"/>
    </row>
    <row r="752" spans="1:26" ht="13.5" customHeight="1">
      <c r="A752" s="240"/>
      <c r="B752" s="240"/>
      <c r="C752" s="240"/>
      <c r="D752" s="240"/>
      <c r="E752" s="240"/>
      <c r="F752" s="240"/>
      <c r="G752" s="240"/>
      <c r="H752" s="240"/>
      <c r="I752" s="240"/>
      <c r="J752" s="240"/>
      <c r="K752" s="240"/>
      <c r="L752" s="240"/>
      <c r="M752" s="240"/>
      <c r="N752" s="240"/>
      <c r="O752" s="240"/>
      <c r="P752" s="240"/>
      <c r="Q752" s="240"/>
      <c r="R752" s="240"/>
      <c r="S752" s="240"/>
      <c r="T752" s="240"/>
      <c r="U752" s="240"/>
      <c r="V752" s="240"/>
      <c r="W752" s="240"/>
      <c r="X752" s="240"/>
      <c r="Y752" s="240"/>
      <c r="Z752" s="240"/>
    </row>
    <row r="753" spans="1:26" ht="13.5" customHeight="1">
      <c r="A753" s="240"/>
      <c r="B753" s="240"/>
      <c r="C753" s="240"/>
      <c r="D753" s="240"/>
      <c r="E753" s="240"/>
      <c r="F753" s="240"/>
      <c r="G753" s="240"/>
      <c r="H753" s="240"/>
      <c r="I753" s="240"/>
      <c r="J753" s="240"/>
      <c r="K753" s="240"/>
      <c r="L753" s="240"/>
      <c r="M753" s="240"/>
      <c r="N753" s="240"/>
      <c r="O753" s="240"/>
      <c r="P753" s="240"/>
      <c r="Q753" s="240"/>
      <c r="R753" s="240"/>
      <c r="S753" s="240"/>
      <c r="T753" s="240"/>
      <c r="U753" s="240"/>
      <c r="V753" s="240"/>
      <c r="W753" s="240"/>
      <c r="X753" s="240"/>
      <c r="Y753" s="240"/>
      <c r="Z753" s="240"/>
    </row>
    <row r="754" spans="1:26" ht="13.5" customHeight="1">
      <c r="A754" s="240"/>
      <c r="B754" s="240"/>
      <c r="C754" s="240"/>
      <c r="D754" s="240"/>
      <c r="E754" s="240"/>
      <c r="F754" s="240"/>
      <c r="G754" s="240"/>
      <c r="H754" s="240"/>
      <c r="I754" s="240"/>
      <c r="J754" s="240"/>
      <c r="K754" s="240"/>
      <c r="L754" s="240"/>
      <c r="M754" s="240"/>
      <c r="N754" s="240"/>
      <c r="O754" s="240"/>
      <c r="P754" s="240"/>
      <c r="Q754" s="240"/>
      <c r="R754" s="240"/>
      <c r="S754" s="240"/>
      <c r="T754" s="240"/>
      <c r="U754" s="240"/>
      <c r="V754" s="240"/>
      <c r="W754" s="240"/>
      <c r="X754" s="240"/>
      <c r="Y754" s="240"/>
      <c r="Z754" s="240"/>
    </row>
    <row r="755" spans="1:26" ht="13.5" customHeight="1">
      <c r="A755" s="240"/>
      <c r="B755" s="240"/>
      <c r="C755" s="240"/>
      <c r="D755" s="240"/>
      <c r="E755" s="240"/>
      <c r="F755" s="240"/>
      <c r="G755" s="240"/>
      <c r="H755" s="240"/>
      <c r="I755" s="240"/>
      <c r="J755" s="240"/>
      <c r="K755" s="240"/>
      <c r="L755" s="240"/>
      <c r="M755" s="240"/>
      <c r="N755" s="240"/>
      <c r="O755" s="240"/>
      <c r="P755" s="240"/>
      <c r="Q755" s="240"/>
      <c r="R755" s="240"/>
      <c r="S755" s="240"/>
      <c r="T755" s="240"/>
      <c r="U755" s="240"/>
      <c r="V755" s="240"/>
      <c r="W755" s="240"/>
      <c r="X755" s="240"/>
      <c r="Y755" s="240"/>
      <c r="Z755" s="240"/>
    </row>
    <row r="756" spans="1:26" ht="13.5" customHeight="1">
      <c r="A756" s="240"/>
      <c r="B756" s="240"/>
      <c r="C756" s="240"/>
      <c r="D756" s="240"/>
      <c r="E756" s="240"/>
      <c r="F756" s="240"/>
      <c r="G756" s="240"/>
      <c r="H756" s="240"/>
      <c r="I756" s="240"/>
      <c r="J756" s="240"/>
      <c r="K756" s="240"/>
      <c r="L756" s="240"/>
      <c r="M756" s="240"/>
      <c r="N756" s="240"/>
      <c r="O756" s="240"/>
      <c r="P756" s="240"/>
      <c r="Q756" s="240"/>
      <c r="R756" s="240"/>
      <c r="S756" s="240"/>
      <c r="T756" s="240"/>
      <c r="U756" s="240"/>
      <c r="V756" s="240"/>
      <c r="W756" s="240"/>
      <c r="X756" s="240"/>
      <c r="Y756" s="240"/>
      <c r="Z756" s="240"/>
    </row>
    <row r="757" spans="1:26" ht="13.5" customHeight="1">
      <c r="A757" s="240"/>
      <c r="B757" s="240"/>
      <c r="C757" s="240"/>
      <c r="D757" s="240"/>
      <c r="E757" s="240"/>
      <c r="F757" s="240"/>
      <c r="G757" s="240"/>
      <c r="H757" s="240"/>
      <c r="I757" s="240"/>
      <c r="J757" s="240"/>
      <c r="K757" s="240"/>
      <c r="L757" s="240"/>
      <c r="M757" s="240"/>
      <c r="N757" s="240"/>
      <c r="O757" s="240"/>
      <c r="P757" s="240"/>
      <c r="Q757" s="240"/>
      <c r="R757" s="240"/>
      <c r="S757" s="240"/>
      <c r="T757" s="240"/>
      <c r="U757" s="240"/>
      <c r="V757" s="240"/>
      <c r="W757" s="240"/>
      <c r="X757" s="240"/>
      <c r="Y757" s="240"/>
      <c r="Z757" s="240"/>
    </row>
    <row r="758" spans="1:26" ht="13.5" customHeight="1">
      <c r="A758" s="240"/>
      <c r="B758" s="240"/>
      <c r="C758" s="240"/>
      <c r="D758" s="240"/>
      <c r="E758" s="240"/>
      <c r="F758" s="240"/>
      <c r="G758" s="240"/>
      <c r="H758" s="240"/>
      <c r="I758" s="240"/>
      <c r="J758" s="240"/>
      <c r="K758" s="240"/>
      <c r="L758" s="240"/>
      <c r="M758" s="240"/>
      <c r="N758" s="240"/>
      <c r="O758" s="240"/>
      <c r="P758" s="240"/>
      <c r="Q758" s="240"/>
      <c r="R758" s="240"/>
      <c r="S758" s="240"/>
      <c r="T758" s="240"/>
      <c r="U758" s="240"/>
      <c r="V758" s="240"/>
      <c r="W758" s="240"/>
      <c r="X758" s="240"/>
      <c r="Y758" s="240"/>
      <c r="Z758" s="240"/>
    </row>
    <row r="759" spans="1:26" ht="13.5" customHeight="1">
      <c r="A759" s="240"/>
      <c r="B759" s="240"/>
      <c r="C759" s="240"/>
      <c r="D759" s="240"/>
      <c r="E759" s="240"/>
      <c r="F759" s="240"/>
      <c r="G759" s="240"/>
      <c r="H759" s="240"/>
      <c r="I759" s="240"/>
      <c r="J759" s="240"/>
      <c r="K759" s="240"/>
      <c r="L759" s="240"/>
      <c r="M759" s="240"/>
      <c r="N759" s="240"/>
      <c r="O759" s="240"/>
      <c r="P759" s="240"/>
      <c r="Q759" s="240"/>
      <c r="R759" s="240"/>
      <c r="S759" s="240"/>
      <c r="T759" s="240"/>
      <c r="U759" s="240"/>
      <c r="V759" s="240"/>
      <c r="W759" s="240"/>
      <c r="X759" s="240"/>
      <c r="Y759" s="240"/>
      <c r="Z759" s="240"/>
    </row>
    <row r="760" spans="1:26" ht="13.5" customHeight="1">
      <c r="A760" s="240"/>
      <c r="B760" s="240"/>
      <c r="C760" s="240"/>
      <c r="D760" s="240"/>
      <c r="E760" s="240"/>
      <c r="F760" s="240"/>
      <c r="G760" s="240"/>
      <c r="H760" s="240"/>
      <c r="I760" s="240"/>
      <c r="J760" s="240"/>
      <c r="K760" s="240"/>
      <c r="L760" s="240"/>
      <c r="M760" s="240"/>
      <c r="N760" s="240"/>
      <c r="O760" s="240"/>
      <c r="P760" s="240"/>
      <c r="Q760" s="240"/>
      <c r="R760" s="240"/>
      <c r="S760" s="240"/>
      <c r="T760" s="240"/>
      <c r="U760" s="240"/>
      <c r="V760" s="240"/>
      <c r="W760" s="240"/>
      <c r="X760" s="240"/>
      <c r="Y760" s="240"/>
      <c r="Z760" s="240"/>
    </row>
    <row r="761" spans="1:26" ht="13.5" customHeight="1">
      <c r="A761" s="240"/>
      <c r="B761" s="240"/>
      <c r="C761" s="240"/>
      <c r="D761" s="240"/>
      <c r="E761" s="240"/>
      <c r="F761" s="240"/>
      <c r="G761" s="240"/>
      <c r="H761" s="240"/>
      <c r="I761" s="240"/>
      <c r="J761" s="240"/>
      <c r="K761" s="240"/>
      <c r="L761" s="240"/>
      <c r="M761" s="240"/>
      <c r="N761" s="240"/>
      <c r="O761" s="240"/>
      <c r="P761" s="240"/>
      <c r="Q761" s="240"/>
      <c r="R761" s="240"/>
      <c r="S761" s="240"/>
      <c r="T761" s="240"/>
      <c r="U761" s="240"/>
      <c r="V761" s="240"/>
      <c r="W761" s="240"/>
      <c r="X761" s="240"/>
      <c r="Y761" s="240"/>
      <c r="Z761" s="240"/>
    </row>
    <row r="762" spans="1:26" ht="13.5" customHeight="1">
      <c r="A762" s="240"/>
      <c r="B762" s="240"/>
      <c r="C762" s="240"/>
      <c r="D762" s="240"/>
      <c r="E762" s="240"/>
      <c r="F762" s="240"/>
      <c r="G762" s="240"/>
      <c r="H762" s="240"/>
      <c r="I762" s="240"/>
      <c r="J762" s="240"/>
      <c r="K762" s="240"/>
      <c r="L762" s="240"/>
      <c r="M762" s="240"/>
      <c r="N762" s="240"/>
      <c r="O762" s="240"/>
      <c r="P762" s="240"/>
      <c r="Q762" s="240"/>
      <c r="R762" s="240"/>
      <c r="S762" s="240"/>
      <c r="T762" s="240"/>
      <c r="U762" s="240"/>
      <c r="V762" s="240"/>
      <c r="W762" s="240"/>
      <c r="X762" s="240"/>
      <c r="Y762" s="240"/>
      <c r="Z762" s="240"/>
    </row>
    <row r="763" spans="1:26" ht="13.5" customHeight="1">
      <c r="A763" s="240"/>
      <c r="B763" s="240"/>
      <c r="C763" s="240"/>
      <c r="D763" s="240"/>
      <c r="E763" s="240"/>
      <c r="F763" s="240"/>
      <c r="G763" s="240"/>
      <c r="H763" s="240"/>
      <c r="I763" s="240"/>
      <c r="J763" s="240"/>
      <c r="K763" s="240"/>
      <c r="L763" s="240"/>
      <c r="M763" s="240"/>
      <c r="N763" s="240"/>
      <c r="O763" s="240"/>
      <c r="P763" s="240"/>
      <c r="Q763" s="240"/>
      <c r="R763" s="240"/>
      <c r="S763" s="240"/>
      <c r="T763" s="240"/>
      <c r="U763" s="240"/>
      <c r="V763" s="240"/>
      <c r="W763" s="240"/>
      <c r="X763" s="240"/>
      <c r="Y763" s="240"/>
      <c r="Z763" s="240"/>
    </row>
    <row r="764" spans="1:26" ht="13.5" customHeight="1">
      <c r="A764" s="240"/>
      <c r="B764" s="240"/>
      <c r="C764" s="240"/>
      <c r="D764" s="240"/>
      <c r="E764" s="240"/>
      <c r="F764" s="240"/>
      <c r="G764" s="240"/>
      <c r="H764" s="240"/>
      <c r="I764" s="240"/>
      <c r="J764" s="240"/>
      <c r="K764" s="240"/>
      <c r="L764" s="240"/>
      <c r="M764" s="240"/>
      <c r="N764" s="240"/>
      <c r="O764" s="240"/>
      <c r="P764" s="240"/>
      <c r="Q764" s="240"/>
      <c r="R764" s="240"/>
      <c r="S764" s="240"/>
      <c r="T764" s="240"/>
      <c r="U764" s="240"/>
      <c r="V764" s="240"/>
      <c r="W764" s="240"/>
      <c r="X764" s="240"/>
      <c r="Y764" s="240"/>
      <c r="Z764" s="240"/>
    </row>
    <row r="765" spans="1:26" ht="13.5" customHeight="1">
      <c r="A765" s="240"/>
      <c r="B765" s="240"/>
      <c r="C765" s="240"/>
      <c r="D765" s="240"/>
      <c r="E765" s="240"/>
      <c r="F765" s="240"/>
      <c r="G765" s="240"/>
      <c r="H765" s="240"/>
      <c r="I765" s="240"/>
      <c r="J765" s="240"/>
      <c r="K765" s="240"/>
      <c r="L765" s="240"/>
      <c r="M765" s="240"/>
      <c r="N765" s="240"/>
      <c r="O765" s="240"/>
      <c r="P765" s="240"/>
      <c r="Q765" s="240"/>
      <c r="R765" s="240"/>
      <c r="S765" s="240"/>
      <c r="T765" s="240"/>
      <c r="U765" s="240"/>
      <c r="V765" s="240"/>
      <c r="W765" s="240"/>
      <c r="X765" s="240"/>
      <c r="Y765" s="240"/>
      <c r="Z765" s="240"/>
    </row>
    <row r="766" spans="1:26" ht="13.5" customHeight="1">
      <c r="A766" s="240"/>
      <c r="B766" s="240"/>
      <c r="C766" s="240"/>
      <c r="D766" s="240"/>
      <c r="E766" s="240"/>
      <c r="F766" s="240"/>
      <c r="G766" s="240"/>
      <c r="H766" s="240"/>
      <c r="I766" s="240"/>
      <c r="J766" s="240"/>
      <c r="K766" s="240"/>
      <c r="L766" s="240"/>
      <c r="M766" s="240"/>
      <c r="N766" s="240"/>
      <c r="O766" s="240"/>
      <c r="P766" s="240"/>
      <c r="Q766" s="240"/>
      <c r="R766" s="240"/>
      <c r="S766" s="240"/>
      <c r="T766" s="240"/>
      <c r="U766" s="240"/>
      <c r="V766" s="240"/>
      <c r="W766" s="240"/>
      <c r="X766" s="240"/>
      <c r="Y766" s="240"/>
      <c r="Z766" s="240"/>
    </row>
    <row r="767" spans="1:26" ht="13.5" customHeight="1">
      <c r="A767" s="240"/>
      <c r="B767" s="240"/>
      <c r="C767" s="240"/>
      <c r="D767" s="240"/>
      <c r="E767" s="240"/>
      <c r="F767" s="240"/>
      <c r="G767" s="240"/>
      <c r="H767" s="240"/>
      <c r="I767" s="240"/>
      <c r="J767" s="240"/>
      <c r="K767" s="240"/>
      <c r="L767" s="240"/>
      <c r="M767" s="240"/>
      <c r="N767" s="240"/>
      <c r="O767" s="240"/>
      <c r="P767" s="240"/>
      <c r="Q767" s="240"/>
      <c r="R767" s="240"/>
      <c r="S767" s="240"/>
      <c r="T767" s="240"/>
      <c r="U767" s="240"/>
      <c r="V767" s="240"/>
      <c r="W767" s="240"/>
      <c r="X767" s="240"/>
      <c r="Y767" s="240"/>
      <c r="Z767" s="240"/>
    </row>
    <row r="768" spans="1:26" ht="13.5" customHeight="1">
      <c r="A768" s="240"/>
      <c r="B768" s="240"/>
      <c r="C768" s="240"/>
      <c r="D768" s="240"/>
      <c r="E768" s="240"/>
      <c r="F768" s="240"/>
      <c r="G768" s="240"/>
      <c r="H768" s="240"/>
      <c r="I768" s="240"/>
      <c r="J768" s="240"/>
      <c r="K768" s="240"/>
      <c r="L768" s="240"/>
      <c r="M768" s="240"/>
      <c r="N768" s="240"/>
      <c r="O768" s="240"/>
      <c r="P768" s="240"/>
      <c r="Q768" s="240"/>
      <c r="R768" s="240"/>
      <c r="S768" s="240"/>
      <c r="T768" s="240"/>
      <c r="U768" s="240"/>
      <c r="V768" s="240"/>
      <c r="W768" s="240"/>
      <c r="X768" s="240"/>
      <c r="Y768" s="240"/>
      <c r="Z768" s="240"/>
    </row>
    <row r="769" spans="1:26" ht="13.5" customHeight="1">
      <c r="A769" s="240"/>
      <c r="B769" s="240"/>
      <c r="C769" s="240"/>
      <c r="D769" s="240"/>
      <c r="E769" s="240"/>
      <c r="F769" s="240"/>
      <c r="G769" s="240"/>
      <c r="H769" s="240"/>
      <c r="I769" s="240"/>
      <c r="J769" s="240"/>
      <c r="K769" s="240"/>
      <c r="L769" s="240"/>
      <c r="M769" s="240"/>
      <c r="N769" s="240"/>
      <c r="O769" s="240"/>
      <c r="P769" s="240"/>
      <c r="Q769" s="240"/>
      <c r="R769" s="240"/>
      <c r="S769" s="240"/>
      <c r="T769" s="240"/>
      <c r="U769" s="240"/>
      <c r="V769" s="240"/>
      <c r="W769" s="240"/>
      <c r="X769" s="240"/>
      <c r="Y769" s="240"/>
      <c r="Z769" s="240"/>
    </row>
    <row r="770" spans="1:26" ht="13.5" customHeight="1">
      <c r="A770" s="240"/>
      <c r="B770" s="240"/>
      <c r="C770" s="240"/>
      <c r="D770" s="240"/>
      <c r="E770" s="240"/>
      <c r="F770" s="240"/>
      <c r="G770" s="240"/>
      <c r="H770" s="240"/>
      <c r="I770" s="240"/>
      <c r="J770" s="240"/>
      <c r="K770" s="240"/>
      <c r="L770" s="240"/>
      <c r="M770" s="240"/>
      <c r="N770" s="240"/>
      <c r="O770" s="240"/>
      <c r="P770" s="240"/>
      <c r="Q770" s="240"/>
      <c r="R770" s="240"/>
      <c r="S770" s="240"/>
      <c r="T770" s="240"/>
      <c r="U770" s="240"/>
      <c r="V770" s="240"/>
      <c r="W770" s="240"/>
      <c r="X770" s="240"/>
      <c r="Y770" s="240"/>
      <c r="Z770" s="240"/>
    </row>
    <row r="771" spans="1:26" ht="13.5" customHeight="1">
      <c r="A771" s="240"/>
      <c r="B771" s="240"/>
      <c r="C771" s="240"/>
      <c r="D771" s="240"/>
      <c r="E771" s="240"/>
      <c r="F771" s="240"/>
      <c r="G771" s="240"/>
      <c r="H771" s="240"/>
      <c r="I771" s="240"/>
      <c r="J771" s="240"/>
      <c r="K771" s="240"/>
      <c r="L771" s="240"/>
      <c r="M771" s="240"/>
      <c r="N771" s="240"/>
      <c r="O771" s="240"/>
      <c r="P771" s="240"/>
      <c r="Q771" s="240"/>
      <c r="R771" s="240"/>
      <c r="S771" s="240"/>
      <c r="T771" s="240"/>
      <c r="U771" s="240"/>
      <c r="V771" s="240"/>
      <c r="W771" s="240"/>
      <c r="X771" s="240"/>
      <c r="Y771" s="240"/>
      <c r="Z771" s="240"/>
    </row>
    <row r="772" spans="1:26" ht="13.5" customHeight="1">
      <c r="A772" s="240"/>
      <c r="B772" s="240"/>
      <c r="C772" s="240"/>
      <c r="D772" s="240"/>
      <c r="E772" s="240"/>
      <c r="F772" s="240"/>
      <c r="G772" s="240"/>
      <c r="H772" s="240"/>
      <c r="I772" s="240"/>
      <c r="J772" s="240"/>
      <c r="K772" s="240"/>
      <c r="L772" s="240"/>
      <c r="M772" s="240"/>
      <c r="N772" s="240"/>
      <c r="O772" s="240"/>
      <c r="P772" s="240"/>
      <c r="Q772" s="240"/>
      <c r="R772" s="240"/>
      <c r="S772" s="240"/>
      <c r="T772" s="240"/>
      <c r="U772" s="240"/>
      <c r="V772" s="240"/>
      <c r="W772" s="240"/>
      <c r="X772" s="240"/>
      <c r="Y772" s="240"/>
      <c r="Z772" s="240"/>
    </row>
    <row r="773" spans="1:26" ht="13.5" customHeight="1">
      <c r="A773" s="240"/>
      <c r="B773" s="240"/>
      <c r="C773" s="240"/>
      <c r="D773" s="240"/>
      <c r="E773" s="240"/>
      <c r="F773" s="240"/>
      <c r="G773" s="240"/>
      <c r="H773" s="240"/>
      <c r="I773" s="240"/>
      <c r="J773" s="240"/>
      <c r="K773" s="240"/>
      <c r="L773" s="240"/>
      <c r="M773" s="240"/>
      <c r="N773" s="240"/>
      <c r="O773" s="240"/>
      <c r="P773" s="240"/>
      <c r="Q773" s="240"/>
      <c r="R773" s="240"/>
      <c r="S773" s="240"/>
      <c r="T773" s="240"/>
      <c r="U773" s="240"/>
      <c r="V773" s="240"/>
      <c r="W773" s="240"/>
      <c r="X773" s="240"/>
      <c r="Y773" s="240"/>
      <c r="Z773" s="240"/>
    </row>
    <row r="774" spans="1:26" ht="13.5" customHeight="1">
      <c r="A774" s="240"/>
      <c r="B774" s="240"/>
      <c r="C774" s="240"/>
      <c r="D774" s="240"/>
      <c r="E774" s="240"/>
      <c r="F774" s="240"/>
      <c r="G774" s="240"/>
      <c r="H774" s="240"/>
      <c r="I774" s="240"/>
      <c r="J774" s="240"/>
      <c r="K774" s="240"/>
      <c r="L774" s="240"/>
      <c r="M774" s="240"/>
      <c r="N774" s="240"/>
      <c r="O774" s="240"/>
      <c r="P774" s="240"/>
      <c r="Q774" s="240"/>
      <c r="R774" s="240"/>
      <c r="S774" s="240"/>
      <c r="T774" s="240"/>
      <c r="U774" s="240"/>
      <c r="V774" s="240"/>
      <c r="W774" s="240"/>
      <c r="X774" s="240"/>
      <c r="Y774" s="240"/>
      <c r="Z774" s="240"/>
    </row>
    <row r="775" spans="1:26" ht="13.5" customHeight="1">
      <c r="A775" s="240"/>
      <c r="B775" s="240"/>
      <c r="C775" s="240"/>
      <c r="D775" s="240"/>
      <c r="E775" s="240"/>
      <c r="F775" s="240"/>
      <c r="G775" s="240"/>
      <c r="H775" s="240"/>
      <c r="I775" s="240"/>
      <c r="J775" s="240"/>
      <c r="K775" s="240"/>
      <c r="L775" s="240"/>
      <c r="M775" s="240"/>
      <c r="N775" s="240"/>
      <c r="O775" s="240"/>
      <c r="P775" s="240"/>
      <c r="Q775" s="240"/>
      <c r="R775" s="240"/>
      <c r="S775" s="240"/>
      <c r="T775" s="240"/>
      <c r="U775" s="240"/>
      <c r="V775" s="240"/>
      <c r="W775" s="240"/>
      <c r="X775" s="240"/>
      <c r="Y775" s="240"/>
      <c r="Z775" s="240"/>
    </row>
    <row r="776" spans="1:26" ht="13.5" customHeight="1">
      <c r="A776" s="240"/>
      <c r="B776" s="240"/>
      <c r="C776" s="240"/>
      <c r="D776" s="240"/>
      <c r="E776" s="240"/>
      <c r="F776" s="240"/>
      <c r="G776" s="240"/>
      <c r="H776" s="240"/>
      <c r="I776" s="240"/>
      <c r="J776" s="240"/>
      <c r="K776" s="240"/>
      <c r="L776" s="240"/>
      <c r="M776" s="240"/>
      <c r="N776" s="240"/>
      <c r="O776" s="240"/>
      <c r="P776" s="240"/>
      <c r="Q776" s="240"/>
      <c r="R776" s="240"/>
      <c r="S776" s="240"/>
      <c r="T776" s="240"/>
      <c r="U776" s="240"/>
      <c r="V776" s="240"/>
      <c r="W776" s="240"/>
      <c r="X776" s="240"/>
      <c r="Y776" s="240"/>
      <c r="Z776" s="240"/>
    </row>
    <row r="777" spans="1:26" ht="13.5" customHeight="1">
      <c r="A777" s="240"/>
      <c r="B777" s="240"/>
      <c r="C777" s="240"/>
      <c r="D777" s="240"/>
      <c r="E777" s="240"/>
      <c r="F777" s="240"/>
      <c r="G777" s="240"/>
      <c r="H777" s="240"/>
      <c r="I777" s="240"/>
      <c r="J777" s="240"/>
      <c r="K777" s="240"/>
      <c r="L777" s="240"/>
      <c r="M777" s="240"/>
      <c r="N777" s="240"/>
      <c r="O777" s="240"/>
      <c r="P777" s="240"/>
      <c r="Q777" s="240"/>
      <c r="R777" s="240"/>
      <c r="S777" s="240"/>
      <c r="T777" s="240"/>
      <c r="U777" s="240"/>
      <c r="V777" s="240"/>
      <c r="W777" s="240"/>
      <c r="X777" s="240"/>
      <c r="Y777" s="240"/>
      <c r="Z777" s="240"/>
    </row>
    <row r="778" spans="1:26" ht="13.5" customHeight="1">
      <c r="A778" s="240"/>
      <c r="B778" s="240"/>
      <c r="C778" s="240"/>
      <c r="D778" s="240"/>
      <c r="E778" s="240"/>
      <c r="F778" s="240"/>
      <c r="G778" s="240"/>
      <c r="H778" s="240"/>
      <c r="I778" s="240"/>
      <c r="J778" s="240"/>
      <c r="K778" s="240"/>
      <c r="L778" s="240"/>
      <c r="M778" s="240"/>
      <c r="N778" s="240"/>
      <c r="O778" s="240"/>
      <c r="P778" s="240"/>
      <c r="Q778" s="240"/>
      <c r="R778" s="240"/>
      <c r="S778" s="240"/>
      <c r="T778" s="240"/>
      <c r="U778" s="240"/>
      <c r="V778" s="240"/>
      <c r="W778" s="240"/>
      <c r="X778" s="240"/>
      <c r="Y778" s="240"/>
      <c r="Z778" s="240"/>
    </row>
    <row r="779" spans="1:26" ht="13.5" customHeight="1">
      <c r="A779" s="240"/>
      <c r="B779" s="240"/>
      <c r="C779" s="240"/>
      <c r="D779" s="240"/>
      <c r="E779" s="240"/>
      <c r="F779" s="240"/>
      <c r="G779" s="240"/>
      <c r="H779" s="240"/>
      <c r="I779" s="240"/>
      <c r="J779" s="240"/>
      <c r="K779" s="240"/>
      <c r="L779" s="240"/>
      <c r="M779" s="240"/>
      <c r="N779" s="240"/>
      <c r="O779" s="240"/>
      <c r="P779" s="240"/>
      <c r="Q779" s="240"/>
      <c r="R779" s="240"/>
      <c r="S779" s="240"/>
      <c r="T779" s="240"/>
      <c r="U779" s="240"/>
      <c r="V779" s="240"/>
      <c r="W779" s="240"/>
      <c r="X779" s="240"/>
      <c r="Y779" s="240"/>
      <c r="Z779" s="240"/>
    </row>
    <row r="780" spans="1:26" ht="13.5" customHeight="1">
      <c r="A780" s="240"/>
      <c r="B780" s="240"/>
      <c r="C780" s="240"/>
      <c r="D780" s="240"/>
      <c r="E780" s="240"/>
      <c r="F780" s="240"/>
      <c r="G780" s="240"/>
      <c r="H780" s="240"/>
      <c r="I780" s="240"/>
      <c r="J780" s="240"/>
      <c r="K780" s="240"/>
      <c r="L780" s="240"/>
      <c r="M780" s="240"/>
      <c r="N780" s="240"/>
      <c r="O780" s="240"/>
      <c r="P780" s="240"/>
      <c r="Q780" s="240"/>
      <c r="R780" s="240"/>
      <c r="S780" s="240"/>
      <c r="T780" s="240"/>
      <c r="U780" s="240"/>
      <c r="V780" s="240"/>
      <c r="W780" s="240"/>
      <c r="X780" s="240"/>
      <c r="Y780" s="240"/>
      <c r="Z780" s="240"/>
    </row>
    <row r="781" spans="1:26" ht="13.5" customHeight="1">
      <c r="A781" s="240"/>
      <c r="B781" s="240"/>
      <c r="C781" s="240"/>
      <c r="D781" s="240"/>
      <c r="E781" s="240"/>
      <c r="F781" s="240"/>
      <c r="G781" s="240"/>
      <c r="H781" s="240"/>
      <c r="I781" s="240"/>
      <c r="J781" s="240"/>
      <c r="K781" s="240"/>
      <c r="L781" s="240"/>
      <c r="M781" s="240"/>
      <c r="N781" s="240"/>
      <c r="O781" s="240"/>
      <c r="P781" s="240"/>
      <c r="Q781" s="240"/>
      <c r="R781" s="240"/>
      <c r="S781" s="240"/>
      <c r="T781" s="240"/>
      <c r="U781" s="240"/>
      <c r="V781" s="240"/>
      <c r="W781" s="240"/>
      <c r="X781" s="240"/>
      <c r="Y781" s="240"/>
      <c r="Z781" s="240"/>
    </row>
    <row r="782" spans="1:26" ht="13.5" customHeight="1">
      <c r="A782" s="240"/>
      <c r="B782" s="240"/>
      <c r="C782" s="240"/>
      <c r="D782" s="240"/>
      <c r="E782" s="240"/>
      <c r="F782" s="240"/>
      <c r="G782" s="240"/>
      <c r="H782" s="240"/>
      <c r="I782" s="240"/>
      <c r="J782" s="240"/>
      <c r="K782" s="240"/>
      <c r="L782" s="240"/>
      <c r="M782" s="240"/>
      <c r="N782" s="240"/>
      <c r="O782" s="240"/>
      <c r="P782" s="240"/>
      <c r="Q782" s="240"/>
      <c r="R782" s="240"/>
      <c r="S782" s="240"/>
      <c r="T782" s="240"/>
      <c r="U782" s="240"/>
      <c r="V782" s="240"/>
      <c r="W782" s="240"/>
      <c r="X782" s="240"/>
      <c r="Y782" s="240"/>
      <c r="Z782" s="240"/>
    </row>
    <row r="783" spans="1:26" ht="13.5" customHeight="1">
      <c r="A783" s="240"/>
      <c r="B783" s="240"/>
      <c r="C783" s="240"/>
      <c r="D783" s="240"/>
      <c r="E783" s="240"/>
      <c r="F783" s="240"/>
      <c r="G783" s="240"/>
      <c r="H783" s="240"/>
      <c r="I783" s="240"/>
      <c r="J783" s="240"/>
      <c r="K783" s="240"/>
      <c r="L783" s="240"/>
      <c r="M783" s="240"/>
      <c r="N783" s="240"/>
      <c r="O783" s="240"/>
      <c r="P783" s="240"/>
      <c r="Q783" s="240"/>
      <c r="R783" s="240"/>
      <c r="S783" s="240"/>
      <c r="T783" s="240"/>
      <c r="U783" s="240"/>
      <c r="V783" s="240"/>
      <c r="W783" s="240"/>
      <c r="X783" s="240"/>
      <c r="Y783" s="240"/>
      <c r="Z783" s="240"/>
    </row>
    <row r="784" spans="1:26" ht="13.5" customHeight="1">
      <c r="A784" s="240"/>
      <c r="B784" s="240"/>
      <c r="C784" s="240"/>
      <c r="D784" s="240"/>
      <c r="E784" s="240"/>
      <c r="F784" s="240"/>
      <c r="G784" s="240"/>
      <c r="H784" s="240"/>
      <c r="I784" s="240"/>
      <c r="J784" s="240"/>
      <c r="K784" s="240"/>
      <c r="L784" s="240"/>
      <c r="M784" s="240"/>
      <c r="N784" s="240"/>
      <c r="O784" s="240"/>
      <c r="P784" s="240"/>
      <c r="Q784" s="240"/>
      <c r="R784" s="240"/>
      <c r="S784" s="240"/>
      <c r="T784" s="240"/>
      <c r="U784" s="240"/>
      <c r="V784" s="240"/>
      <c r="W784" s="240"/>
      <c r="X784" s="240"/>
      <c r="Y784" s="240"/>
      <c r="Z784" s="240"/>
    </row>
    <row r="785" spans="1:26" ht="13.5" customHeight="1">
      <c r="A785" s="240"/>
      <c r="B785" s="240"/>
      <c r="C785" s="240"/>
      <c r="D785" s="240"/>
      <c r="E785" s="240"/>
      <c r="F785" s="240"/>
      <c r="G785" s="240"/>
      <c r="H785" s="240"/>
      <c r="I785" s="240"/>
      <c r="J785" s="240"/>
      <c r="K785" s="240"/>
      <c r="L785" s="240"/>
      <c r="M785" s="240"/>
      <c r="N785" s="240"/>
      <c r="O785" s="240"/>
      <c r="P785" s="240"/>
      <c r="Q785" s="240"/>
      <c r="R785" s="240"/>
      <c r="S785" s="240"/>
      <c r="T785" s="240"/>
      <c r="U785" s="240"/>
      <c r="V785" s="240"/>
      <c r="W785" s="240"/>
      <c r="X785" s="240"/>
      <c r="Y785" s="240"/>
      <c r="Z785" s="240"/>
    </row>
    <row r="786" spans="1:26" ht="13.5" customHeight="1">
      <c r="A786" s="240"/>
      <c r="B786" s="240"/>
      <c r="C786" s="240"/>
      <c r="D786" s="240"/>
      <c r="E786" s="240"/>
      <c r="F786" s="240"/>
      <c r="G786" s="240"/>
      <c r="H786" s="240"/>
      <c r="I786" s="240"/>
      <c r="J786" s="240"/>
      <c r="K786" s="240"/>
      <c r="L786" s="240"/>
      <c r="M786" s="240"/>
      <c r="N786" s="240"/>
      <c r="O786" s="240"/>
      <c r="P786" s="240"/>
      <c r="Q786" s="240"/>
      <c r="R786" s="240"/>
      <c r="S786" s="240"/>
      <c r="T786" s="240"/>
      <c r="U786" s="240"/>
      <c r="V786" s="240"/>
      <c r="W786" s="240"/>
      <c r="X786" s="240"/>
      <c r="Y786" s="240"/>
      <c r="Z786" s="240"/>
    </row>
    <row r="787" spans="1:26" ht="13.5" customHeight="1">
      <c r="A787" s="240"/>
      <c r="B787" s="240"/>
      <c r="C787" s="240"/>
      <c r="D787" s="240"/>
      <c r="E787" s="240"/>
      <c r="F787" s="240"/>
      <c r="G787" s="240"/>
      <c r="H787" s="240"/>
      <c r="I787" s="240"/>
      <c r="J787" s="240"/>
      <c r="K787" s="240"/>
      <c r="L787" s="240"/>
      <c r="M787" s="240"/>
      <c r="N787" s="240"/>
      <c r="O787" s="240"/>
      <c r="P787" s="240"/>
      <c r="Q787" s="240"/>
      <c r="R787" s="240"/>
      <c r="S787" s="240"/>
      <c r="T787" s="240"/>
      <c r="U787" s="240"/>
      <c r="V787" s="240"/>
      <c r="W787" s="240"/>
      <c r="X787" s="240"/>
      <c r="Y787" s="240"/>
      <c r="Z787" s="240"/>
    </row>
    <row r="788" spans="1:26" ht="13.5" customHeight="1">
      <c r="A788" s="240"/>
      <c r="B788" s="240"/>
      <c r="C788" s="240"/>
      <c r="D788" s="240"/>
      <c r="E788" s="240"/>
      <c r="F788" s="240"/>
      <c r="G788" s="240"/>
      <c r="H788" s="240"/>
      <c r="I788" s="240"/>
      <c r="J788" s="240"/>
      <c r="K788" s="240"/>
      <c r="L788" s="240"/>
      <c r="M788" s="240"/>
      <c r="N788" s="240"/>
      <c r="O788" s="240"/>
      <c r="P788" s="240"/>
      <c r="Q788" s="240"/>
      <c r="R788" s="240"/>
      <c r="S788" s="240"/>
      <c r="T788" s="240"/>
      <c r="U788" s="240"/>
      <c r="V788" s="240"/>
      <c r="W788" s="240"/>
      <c r="X788" s="240"/>
      <c r="Y788" s="240"/>
      <c r="Z788" s="240"/>
    </row>
    <row r="789" spans="1:26" ht="13.5" customHeight="1">
      <c r="A789" s="240"/>
      <c r="B789" s="240"/>
      <c r="C789" s="240"/>
      <c r="D789" s="240"/>
      <c r="E789" s="240"/>
      <c r="F789" s="240"/>
      <c r="G789" s="240"/>
      <c r="H789" s="240"/>
      <c r="I789" s="240"/>
      <c r="J789" s="240"/>
      <c r="K789" s="240"/>
      <c r="L789" s="240"/>
      <c r="M789" s="240"/>
      <c r="N789" s="240"/>
      <c r="O789" s="240"/>
      <c r="P789" s="240"/>
      <c r="Q789" s="240"/>
      <c r="R789" s="240"/>
      <c r="S789" s="240"/>
      <c r="T789" s="240"/>
      <c r="U789" s="240"/>
      <c r="V789" s="240"/>
      <c r="W789" s="240"/>
      <c r="X789" s="240"/>
      <c r="Y789" s="240"/>
      <c r="Z789" s="240"/>
    </row>
    <row r="790" spans="1:26" ht="13.5" customHeight="1">
      <c r="A790" s="240"/>
      <c r="B790" s="240"/>
      <c r="C790" s="240"/>
      <c r="D790" s="240"/>
      <c r="E790" s="240"/>
      <c r="F790" s="240"/>
      <c r="G790" s="240"/>
      <c r="H790" s="240"/>
      <c r="I790" s="240"/>
      <c r="J790" s="240"/>
      <c r="K790" s="240"/>
      <c r="L790" s="240"/>
      <c r="M790" s="240"/>
      <c r="N790" s="240"/>
      <c r="O790" s="240"/>
      <c r="P790" s="240"/>
      <c r="Q790" s="240"/>
      <c r="R790" s="240"/>
      <c r="S790" s="240"/>
      <c r="T790" s="240"/>
      <c r="U790" s="240"/>
      <c r="V790" s="240"/>
      <c r="W790" s="240"/>
      <c r="X790" s="240"/>
      <c r="Y790" s="240"/>
      <c r="Z790" s="240"/>
    </row>
    <row r="791" spans="1:26" ht="13.5" customHeight="1">
      <c r="A791" s="240"/>
      <c r="B791" s="240"/>
      <c r="C791" s="240"/>
      <c r="D791" s="240"/>
      <c r="E791" s="240"/>
      <c r="F791" s="240"/>
      <c r="G791" s="240"/>
      <c r="H791" s="240"/>
      <c r="I791" s="240"/>
      <c r="J791" s="240"/>
      <c r="K791" s="240"/>
      <c r="L791" s="240"/>
      <c r="M791" s="240"/>
      <c r="N791" s="240"/>
      <c r="O791" s="240"/>
      <c r="P791" s="240"/>
      <c r="Q791" s="240"/>
      <c r="R791" s="240"/>
      <c r="S791" s="240"/>
      <c r="T791" s="240"/>
      <c r="U791" s="240"/>
      <c r="V791" s="240"/>
      <c r="W791" s="240"/>
      <c r="X791" s="240"/>
      <c r="Y791" s="240"/>
      <c r="Z791" s="240"/>
    </row>
    <row r="792" spans="1:26" ht="13.5" customHeight="1">
      <c r="A792" s="240"/>
      <c r="B792" s="240"/>
      <c r="C792" s="240"/>
      <c r="D792" s="240"/>
      <c r="E792" s="240"/>
      <c r="F792" s="240"/>
      <c r="G792" s="240"/>
      <c r="H792" s="240"/>
      <c r="I792" s="240"/>
      <c r="J792" s="240"/>
      <c r="K792" s="240"/>
      <c r="L792" s="240"/>
      <c r="M792" s="240"/>
      <c r="N792" s="240"/>
      <c r="O792" s="240"/>
      <c r="P792" s="240"/>
      <c r="Q792" s="240"/>
      <c r="R792" s="240"/>
      <c r="S792" s="240"/>
      <c r="T792" s="240"/>
      <c r="U792" s="240"/>
      <c r="V792" s="240"/>
      <c r="W792" s="240"/>
      <c r="X792" s="240"/>
      <c r="Y792" s="240"/>
      <c r="Z792" s="240"/>
    </row>
    <row r="793" spans="1:26" ht="13.5" customHeight="1">
      <c r="A793" s="240"/>
      <c r="B793" s="240"/>
      <c r="C793" s="240"/>
      <c r="D793" s="240"/>
      <c r="E793" s="240"/>
      <c r="F793" s="240"/>
      <c r="G793" s="240"/>
      <c r="H793" s="240"/>
      <c r="I793" s="240"/>
      <c r="J793" s="240"/>
      <c r="K793" s="240"/>
      <c r="L793" s="240"/>
      <c r="M793" s="240"/>
      <c r="N793" s="240"/>
      <c r="O793" s="240"/>
      <c r="P793" s="240"/>
      <c r="Q793" s="240"/>
      <c r="R793" s="240"/>
      <c r="S793" s="240"/>
      <c r="T793" s="240"/>
      <c r="U793" s="240"/>
      <c r="V793" s="240"/>
      <c r="W793" s="240"/>
      <c r="X793" s="240"/>
      <c r="Y793" s="240"/>
      <c r="Z793" s="240"/>
    </row>
    <row r="794" spans="1:26" ht="13.5" customHeight="1">
      <c r="A794" s="240"/>
      <c r="B794" s="240"/>
      <c r="C794" s="240"/>
      <c r="D794" s="240"/>
      <c r="E794" s="240"/>
      <c r="F794" s="240"/>
      <c r="G794" s="240"/>
      <c r="H794" s="240"/>
      <c r="I794" s="240"/>
      <c r="J794" s="240"/>
      <c r="K794" s="240"/>
      <c r="L794" s="240"/>
      <c r="M794" s="240"/>
      <c r="N794" s="240"/>
      <c r="O794" s="240"/>
      <c r="P794" s="240"/>
      <c r="Q794" s="240"/>
      <c r="R794" s="240"/>
      <c r="S794" s="240"/>
      <c r="T794" s="240"/>
      <c r="U794" s="240"/>
      <c r="V794" s="240"/>
      <c r="W794" s="240"/>
      <c r="X794" s="240"/>
      <c r="Y794" s="240"/>
      <c r="Z794" s="240"/>
    </row>
    <row r="795" spans="1:26" ht="13.5" customHeight="1">
      <c r="A795" s="240"/>
      <c r="B795" s="240"/>
      <c r="C795" s="240"/>
      <c r="D795" s="240"/>
      <c r="E795" s="240"/>
      <c r="F795" s="240"/>
      <c r="G795" s="240"/>
      <c r="H795" s="240"/>
      <c r="I795" s="240"/>
      <c r="J795" s="240"/>
      <c r="K795" s="240"/>
      <c r="L795" s="240"/>
      <c r="M795" s="240"/>
      <c r="N795" s="240"/>
      <c r="O795" s="240"/>
      <c r="P795" s="240"/>
      <c r="Q795" s="240"/>
      <c r="R795" s="240"/>
      <c r="S795" s="240"/>
      <c r="T795" s="240"/>
      <c r="U795" s="240"/>
      <c r="V795" s="240"/>
      <c r="W795" s="240"/>
      <c r="X795" s="240"/>
      <c r="Y795" s="240"/>
      <c r="Z795" s="240"/>
    </row>
    <row r="796" spans="1:26" ht="13.5" customHeight="1">
      <c r="A796" s="240"/>
      <c r="B796" s="240"/>
      <c r="C796" s="240"/>
      <c r="D796" s="240"/>
      <c r="E796" s="240"/>
      <c r="F796" s="240"/>
      <c r="G796" s="240"/>
      <c r="H796" s="240"/>
      <c r="I796" s="240"/>
      <c r="J796" s="240"/>
      <c r="K796" s="240"/>
      <c r="L796" s="240"/>
      <c r="M796" s="240"/>
      <c r="N796" s="240"/>
      <c r="O796" s="240"/>
      <c r="P796" s="240"/>
      <c r="Q796" s="240"/>
      <c r="R796" s="240"/>
      <c r="S796" s="240"/>
      <c r="T796" s="240"/>
      <c r="U796" s="240"/>
      <c r="V796" s="240"/>
      <c r="W796" s="240"/>
      <c r="X796" s="240"/>
      <c r="Y796" s="240"/>
      <c r="Z796" s="240"/>
    </row>
    <row r="797" spans="1:26" ht="13.5" customHeight="1">
      <c r="A797" s="240"/>
      <c r="B797" s="240"/>
      <c r="C797" s="240"/>
      <c r="D797" s="240"/>
      <c r="E797" s="240"/>
      <c r="F797" s="240"/>
      <c r="G797" s="240"/>
      <c r="H797" s="240"/>
      <c r="I797" s="240"/>
      <c r="J797" s="240"/>
      <c r="K797" s="240"/>
      <c r="L797" s="240"/>
      <c r="M797" s="240"/>
      <c r="N797" s="240"/>
      <c r="O797" s="240"/>
      <c r="P797" s="240"/>
      <c r="Q797" s="240"/>
      <c r="R797" s="240"/>
      <c r="S797" s="240"/>
      <c r="T797" s="240"/>
      <c r="U797" s="240"/>
      <c r="V797" s="240"/>
      <c r="W797" s="240"/>
      <c r="X797" s="240"/>
      <c r="Y797" s="240"/>
      <c r="Z797" s="240"/>
    </row>
    <row r="798" spans="1:26" ht="13.5" customHeight="1">
      <c r="A798" s="240"/>
      <c r="B798" s="240"/>
      <c r="C798" s="240"/>
      <c r="D798" s="240"/>
      <c r="E798" s="240"/>
      <c r="F798" s="240"/>
      <c r="G798" s="240"/>
      <c r="H798" s="240"/>
      <c r="I798" s="240"/>
      <c r="J798" s="240"/>
      <c r="K798" s="240"/>
      <c r="L798" s="240"/>
      <c r="M798" s="240"/>
      <c r="N798" s="240"/>
      <c r="O798" s="240"/>
      <c r="P798" s="240"/>
      <c r="Q798" s="240"/>
      <c r="R798" s="240"/>
      <c r="S798" s="240"/>
      <c r="T798" s="240"/>
      <c r="U798" s="240"/>
      <c r="V798" s="240"/>
      <c r="W798" s="240"/>
      <c r="X798" s="240"/>
      <c r="Y798" s="240"/>
      <c r="Z798" s="240"/>
    </row>
    <row r="799" spans="1:26" ht="13.5" customHeight="1">
      <c r="A799" s="240"/>
      <c r="B799" s="240"/>
      <c r="C799" s="240"/>
      <c r="D799" s="240"/>
      <c r="E799" s="240"/>
      <c r="F799" s="240"/>
      <c r="G799" s="240"/>
      <c r="H799" s="240"/>
      <c r="I799" s="240"/>
      <c r="J799" s="240"/>
      <c r="K799" s="240"/>
      <c r="L799" s="240"/>
      <c r="M799" s="240"/>
      <c r="N799" s="240"/>
      <c r="O799" s="240"/>
      <c r="P799" s="240"/>
      <c r="Q799" s="240"/>
      <c r="R799" s="240"/>
      <c r="S799" s="240"/>
      <c r="T799" s="240"/>
      <c r="U799" s="240"/>
      <c r="V799" s="240"/>
      <c r="W799" s="240"/>
      <c r="X799" s="240"/>
      <c r="Y799" s="240"/>
      <c r="Z799" s="240"/>
    </row>
    <row r="800" spans="1:26" ht="13.5" customHeight="1">
      <c r="A800" s="240"/>
      <c r="B800" s="240"/>
      <c r="C800" s="240"/>
      <c r="D800" s="240"/>
      <c r="E800" s="240"/>
      <c r="F800" s="240"/>
      <c r="G800" s="240"/>
      <c r="H800" s="240"/>
      <c r="I800" s="240"/>
      <c r="J800" s="240"/>
      <c r="K800" s="240"/>
      <c r="L800" s="240"/>
      <c r="M800" s="240"/>
      <c r="N800" s="240"/>
      <c r="O800" s="240"/>
      <c r="P800" s="240"/>
      <c r="Q800" s="240"/>
      <c r="R800" s="240"/>
      <c r="S800" s="240"/>
      <c r="T800" s="240"/>
      <c r="U800" s="240"/>
      <c r="V800" s="240"/>
      <c r="W800" s="240"/>
      <c r="X800" s="240"/>
      <c r="Y800" s="240"/>
      <c r="Z800" s="240"/>
    </row>
    <row r="801" spans="1:26" ht="13.5" customHeight="1">
      <c r="A801" s="240"/>
      <c r="B801" s="240"/>
      <c r="C801" s="240"/>
      <c r="D801" s="240"/>
      <c r="E801" s="240"/>
      <c r="F801" s="240"/>
      <c r="G801" s="240"/>
      <c r="H801" s="240"/>
      <c r="I801" s="240"/>
      <c r="J801" s="240"/>
      <c r="K801" s="240"/>
      <c r="L801" s="240"/>
      <c r="M801" s="240"/>
      <c r="N801" s="240"/>
      <c r="O801" s="240"/>
      <c r="P801" s="240"/>
      <c r="Q801" s="240"/>
      <c r="R801" s="240"/>
      <c r="S801" s="240"/>
      <c r="T801" s="240"/>
      <c r="U801" s="240"/>
      <c r="V801" s="240"/>
      <c r="W801" s="240"/>
      <c r="X801" s="240"/>
      <c r="Y801" s="240"/>
      <c r="Z801" s="240"/>
    </row>
    <row r="802" spans="1:26" ht="13.5" customHeight="1">
      <c r="A802" s="240"/>
      <c r="B802" s="240"/>
      <c r="C802" s="240"/>
      <c r="D802" s="240"/>
      <c r="E802" s="240"/>
      <c r="F802" s="240"/>
      <c r="G802" s="240"/>
      <c r="H802" s="240"/>
      <c r="I802" s="240"/>
      <c r="J802" s="240"/>
      <c r="K802" s="240"/>
      <c r="L802" s="240"/>
      <c r="M802" s="240"/>
      <c r="N802" s="240"/>
      <c r="O802" s="240"/>
      <c r="P802" s="240"/>
      <c r="Q802" s="240"/>
      <c r="R802" s="240"/>
      <c r="S802" s="240"/>
      <c r="T802" s="240"/>
      <c r="U802" s="240"/>
      <c r="V802" s="240"/>
      <c r="W802" s="240"/>
      <c r="X802" s="240"/>
      <c r="Y802" s="240"/>
      <c r="Z802" s="240"/>
    </row>
    <row r="803" spans="1:26" ht="13.5" customHeight="1">
      <c r="A803" s="240"/>
      <c r="B803" s="240"/>
      <c r="C803" s="240"/>
      <c r="D803" s="240"/>
      <c r="E803" s="240"/>
      <c r="F803" s="240"/>
      <c r="G803" s="240"/>
      <c r="H803" s="240"/>
      <c r="I803" s="240"/>
      <c r="J803" s="240"/>
      <c r="K803" s="240"/>
      <c r="L803" s="240"/>
      <c r="M803" s="240"/>
      <c r="N803" s="240"/>
      <c r="O803" s="240"/>
      <c r="P803" s="240"/>
      <c r="Q803" s="240"/>
      <c r="R803" s="240"/>
      <c r="S803" s="240"/>
      <c r="T803" s="240"/>
      <c r="U803" s="240"/>
      <c r="V803" s="240"/>
      <c r="W803" s="240"/>
      <c r="X803" s="240"/>
      <c r="Y803" s="240"/>
      <c r="Z803" s="240"/>
    </row>
    <row r="804" spans="1:26" ht="13.5" customHeight="1">
      <c r="A804" s="240"/>
      <c r="B804" s="240"/>
      <c r="C804" s="240"/>
      <c r="D804" s="240"/>
      <c r="E804" s="240"/>
      <c r="F804" s="240"/>
      <c r="G804" s="240"/>
      <c r="H804" s="240"/>
      <c r="I804" s="240"/>
      <c r="J804" s="240"/>
      <c r="K804" s="240"/>
      <c r="L804" s="240"/>
      <c r="M804" s="240"/>
      <c r="N804" s="240"/>
      <c r="O804" s="240"/>
      <c r="P804" s="240"/>
      <c r="Q804" s="240"/>
      <c r="R804" s="240"/>
      <c r="S804" s="240"/>
      <c r="T804" s="240"/>
      <c r="U804" s="240"/>
      <c r="V804" s="240"/>
      <c r="W804" s="240"/>
      <c r="X804" s="240"/>
      <c r="Y804" s="240"/>
      <c r="Z804" s="240"/>
    </row>
    <row r="805" spans="1:26" ht="13.5" customHeight="1">
      <c r="A805" s="240"/>
      <c r="B805" s="240"/>
      <c r="C805" s="240"/>
      <c r="D805" s="240"/>
      <c r="E805" s="240"/>
      <c r="F805" s="240"/>
      <c r="G805" s="240"/>
      <c r="H805" s="240"/>
      <c r="I805" s="240"/>
      <c r="J805" s="240"/>
      <c r="K805" s="240"/>
      <c r="L805" s="240"/>
      <c r="M805" s="240"/>
      <c r="N805" s="240"/>
      <c r="O805" s="240"/>
      <c r="P805" s="240"/>
      <c r="Q805" s="240"/>
      <c r="R805" s="240"/>
      <c r="S805" s="240"/>
      <c r="T805" s="240"/>
      <c r="U805" s="240"/>
      <c r="V805" s="240"/>
      <c r="W805" s="240"/>
      <c r="X805" s="240"/>
      <c r="Y805" s="240"/>
      <c r="Z805" s="240"/>
    </row>
    <row r="806" spans="1:26" ht="13.5" customHeight="1">
      <c r="A806" s="240"/>
      <c r="B806" s="240"/>
      <c r="C806" s="240"/>
      <c r="D806" s="240"/>
      <c r="E806" s="240"/>
      <c r="F806" s="240"/>
      <c r="G806" s="240"/>
      <c r="H806" s="240"/>
      <c r="I806" s="240"/>
      <c r="J806" s="240"/>
      <c r="K806" s="240"/>
      <c r="L806" s="240"/>
      <c r="M806" s="240"/>
      <c r="N806" s="240"/>
      <c r="O806" s="240"/>
      <c r="P806" s="240"/>
      <c r="Q806" s="240"/>
      <c r="R806" s="240"/>
      <c r="S806" s="240"/>
      <c r="T806" s="240"/>
      <c r="U806" s="240"/>
      <c r="V806" s="240"/>
      <c r="W806" s="240"/>
      <c r="X806" s="240"/>
      <c r="Y806" s="240"/>
      <c r="Z806" s="240"/>
    </row>
    <row r="807" spans="1:26" ht="13.5" customHeight="1">
      <c r="A807" s="240"/>
      <c r="B807" s="240"/>
      <c r="C807" s="240"/>
      <c r="D807" s="240"/>
      <c r="E807" s="240"/>
      <c r="F807" s="240"/>
      <c r="G807" s="240"/>
      <c r="H807" s="240"/>
      <c r="I807" s="240"/>
      <c r="J807" s="240"/>
      <c r="K807" s="240"/>
      <c r="L807" s="240"/>
      <c r="M807" s="240"/>
      <c r="N807" s="240"/>
      <c r="O807" s="240"/>
      <c r="P807" s="240"/>
      <c r="Q807" s="240"/>
      <c r="R807" s="240"/>
      <c r="S807" s="240"/>
      <c r="T807" s="240"/>
      <c r="U807" s="240"/>
      <c r="V807" s="240"/>
      <c r="W807" s="240"/>
      <c r="X807" s="240"/>
      <c r="Y807" s="240"/>
      <c r="Z807" s="240"/>
    </row>
    <row r="808" spans="1:26" ht="13.5" customHeight="1">
      <c r="A808" s="240"/>
      <c r="B808" s="240"/>
      <c r="C808" s="240"/>
      <c r="D808" s="240"/>
      <c r="E808" s="240"/>
      <c r="F808" s="240"/>
      <c r="G808" s="240"/>
      <c r="H808" s="240"/>
      <c r="I808" s="240"/>
      <c r="J808" s="240"/>
      <c r="K808" s="240"/>
      <c r="L808" s="240"/>
      <c r="M808" s="240"/>
      <c r="N808" s="240"/>
      <c r="O808" s="240"/>
      <c r="P808" s="240"/>
      <c r="Q808" s="240"/>
      <c r="R808" s="240"/>
      <c r="S808" s="240"/>
      <c r="T808" s="240"/>
      <c r="U808" s="240"/>
      <c r="V808" s="240"/>
      <c r="W808" s="240"/>
      <c r="X808" s="240"/>
      <c r="Y808" s="240"/>
      <c r="Z808" s="240"/>
    </row>
    <row r="809" spans="1:26" ht="13.5" customHeight="1">
      <c r="A809" s="240"/>
      <c r="B809" s="240"/>
      <c r="C809" s="240"/>
      <c r="D809" s="240"/>
      <c r="E809" s="240"/>
      <c r="F809" s="240"/>
      <c r="G809" s="240"/>
      <c r="H809" s="240"/>
      <c r="I809" s="240"/>
      <c r="J809" s="240"/>
      <c r="K809" s="240"/>
      <c r="L809" s="240"/>
      <c r="M809" s="240"/>
      <c r="N809" s="240"/>
      <c r="O809" s="240"/>
      <c r="P809" s="240"/>
      <c r="Q809" s="240"/>
      <c r="R809" s="240"/>
      <c r="S809" s="240"/>
      <c r="T809" s="240"/>
      <c r="U809" s="240"/>
      <c r="V809" s="240"/>
      <c r="W809" s="240"/>
      <c r="X809" s="240"/>
      <c r="Y809" s="240"/>
      <c r="Z809" s="240"/>
    </row>
    <row r="810" spans="1:26" ht="13.5" customHeight="1">
      <c r="A810" s="240"/>
      <c r="B810" s="240"/>
      <c r="C810" s="240"/>
      <c r="D810" s="240"/>
      <c r="E810" s="240"/>
      <c r="F810" s="240"/>
      <c r="G810" s="240"/>
      <c r="H810" s="240"/>
      <c r="I810" s="240"/>
      <c r="J810" s="240"/>
      <c r="K810" s="240"/>
      <c r="L810" s="240"/>
      <c r="M810" s="240"/>
      <c r="N810" s="240"/>
      <c r="O810" s="240"/>
      <c r="P810" s="240"/>
      <c r="Q810" s="240"/>
      <c r="R810" s="240"/>
      <c r="S810" s="240"/>
      <c r="T810" s="240"/>
      <c r="U810" s="240"/>
      <c r="V810" s="240"/>
      <c r="W810" s="240"/>
      <c r="X810" s="240"/>
      <c r="Y810" s="240"/>
      <c r="Z810" s="240"/>
    </row>
    <row r="811" spans="1:26" ht="13.5" customHeight="1">
      <c r="A811" s="240"/>
      <c r="B811" s="240"/>
      <c r="C811" s="240"/>
      <c r="D811" s="240"/>
      <c r="E811" s="240"/>
      <c r="F811" s="240"/>
      <c r="G811" s="240"/>
      <c r="H811" s="240"/>
      <c r="I811" s="240"/>
      <c r="J811" s="240"/>
      <c r="K811" s="240"/>
      <c r="L811" s="240"/>
      <c r="M811" s="240"/>
      <c r="N811" s="240"/>
      <c r="O811" s="240"/>
      <c r="P811" s="240"/>
      <c r="Q811" s="240"/>
      <c r="R811" s="240"/>
      <c r="S811" s="240"/>
      <c r="T811" s="240"/>
      <c r="U811" s="240"/>
      <c r="V811" s="240"/>
      <c r="W811" s="240"/>
      <c r="X811" s="240"/>
      <c r="Y811" s="240"/>
      <c r="Z811" s="240"/>
    </row>
    <row r="812" spans="1:26" ht="13.5" customHeight="1">
      <c r="A812" s="240"/>
      <c r="B812" s="240"/>
      <c r="C812" s="240"/>
      <c r="D812" s="240"/>
      <c r="E812" s="240"/>
      <c r="F812" s="240"/>
      <c r="G812" s="240"/>
      <c r="H812" s="240"/>
      <c r="I812" s="240"/>
      <c r="J812" s="240"/>
      <c r="K812" s="240"/>
      <c r="L812" s="240"/>
      <c r="M812" s="240"/>
      <c r="N812" s="240"/>
      <c r="O812" s="240"/>
      <c r="P812" s="240"/>
      <c r="Q812" s="240"/>
      <c r="R812" s="240"/>
      <c r="S812" s="240"/>
      <c r="T812" s="240"/>
      <c r="U812" s="240"/>
      <c r="V812" s="240"/>
      <c r="W812" s="240"/>
      <c r="X812" s="240"/>
      <c r="Y812" s="240"/>
      <c r="Z812" s="240"/>
    </row>
    <row r="813" spans="1:26" ht="13.5" customHeight="1">
      <c r="A813" s="240"/>
      <c r="B813" s="240"/>
      <c r="C813" s="240"/>
      <c r="D813" s="240"/>
      <c r="E813" s="240"/>
      <c r="F813" s="240"/>
      <c r="G813" s="240"/>
      <c r="H813" s="240"/>
      <c r="I813" s="240"/>
      <c r="J813" s="240"/>
      <c r="K813" s="240"/>
      <c r="L813" s="240"/>
      <c r="M813" s="240"/>
      <c r="N813" s="240"/>
      <c r="O813" s="240"/>
      <c r="P813" s="240"/>
      <c r="Q813" s="240"/>
      <c r="R813" s="240"/>
      <c r="S813" s="240"/>
      <c r="T813" s="240"/>
      <c r="U813" s="240"/>
      <c r="V813" s="240"/>
      <c r="W813" s="240"/>
      <c r="X813" s="240"/>
      <c r="Y813" s="240"/>
      <c r="Z813" s="240"/>
    </row>
    <row r="814" spans="1:26" ht="13.5" customHeight="1">
      <c r="A814" s="240"/>
      <c r="B814" s="240"/>
      <c r="C814" s="240"/>
      <c r="D814" s="240"/>
      <c r="E814" s="240"/>
      <c r="F814" s="240"/>
      <c r="G814" s="240"/>
      <c r="H814" s="240"/>
      <c r="I814" s="240"/>
      <c r="J814" s="240"/>
      <c r="K814" s="240"/>
      <c r="L814" s="240"/>
      <c r="M814" s="240"/>
      <c r="N814" s="240"/>
      <c r="O814" s="240"/>
      <c r="P814" s="240"/>
      <c r="Q814" s="240"/>
      <c r="R814" s="240"/>
      <c r="S814" s="240"/>
      <c r="T814" s="240"/>
      <c r="U814" s="240"/>
      <c r="V814" s="240"/>
      <c r="W814" s="240"/>
      <c r="X814" s="240"/>
      <c r="Y814" s="240"/>
      <c r="Z814" s="240"/>
    </row>
    <row r="815" spans="1:26" ht="13.5" customHeight="1">
      <c r="A815" s="240"/>
      <c r="B815" s="240"/>
      <c r="C815" s="240"/>
      <c r="D815" s="240"/>
      <c r="E815" s="240"/>
      <c r="F815" s="240"/>
      <c r="G815" s="240"/>
      <c r="H815" s="240"/>
      <c r="I815" s="240"/>
      <c r="J815" s="240"/>
      <c r="K815" s="240"/>
      <c r="L815" s="240"/>
      <c r="M815" s="240"/>
      <c r="N815" s="240"/>
      <c r="O815" s="240"/>
      <c r="P815" s="240"/>
      <c r="Q815" s="240"/>
      <c r="R815" s="240"/>
      <c r="S815" s="240"/>
      <c r="T815" s="240"/>
      <c r="U815" s="240"/>
      <c r="V815" s="240"/>
      <c r="W815" s="240"/>
      <c r="X815" s="240"/>
      <c r="Y815" s="240"/>
      <c r="Z815" s="240"/>
    </row>
    <row r="816" spans="1:26" ht="13.5" customHeight="1">
      <c r="A816" s="240"/>
      <c r="B816" s="240"/>
      <c r="C816" s="240"/>
      <c r="D816" s="240"/>
      <c r="E816" s="240"/>
      <c r="F816" s="240"/>
      <c r="G816" s="240"/>
      <c r="H816" s="240"/>
      <c r="I816" s="240"/>
      <c r="J816" s="240"/>
      <c r="K816" s="240"/>
      <c r="L816" s="240"/>
      <c r="M816" s="240"/>
      <c r="N816" s="240"/>
      <c r="O816" s="240"/>
      <c r="P816" s="240"/>
      <c r="Q816" s="240"/>
      <c r="R816" s="240"/>
      <c r="S816" s="240"/>
      <c r="T816" s="240"/>
      <c r="U816" s="240"/>
      <c r="V816" s="240"/>
      <c r="W816" s="240"/>
      <c r="X816" s="240"/>
      <c r="Y816" s="240"/>
      <c r="Z816" s="240"/>
    </row>
    <row r="817" spans="1:26" ht="13.5" customHeight="1">
      <c r="A817" s="240"/>
      <c r="B817" s="240"/>
      <c r="C817" s="240"/>
      <c r="D817" s="240"/>
      <c r="E817" s="240"/>
      <c r="F817" s="240"/>
      <c r="G817" s="240"/>
      <c r="H817" s="240"/>
      <c r="I817" s="240"/>
      <c r="J817" s="240"/>
      <c r="K817" s="240"/>
      <c r="L817" s="240"/>
      <c r="M817" s="240"/>
      <c r="N817" s="240"/>
      <c r="O817" s="240"/>
      <c r="P817" s="240"/>
      <c r="Q817" s="240"/>
      <c r="R817" s="240"/>
      <c r="S817" s="240"/>
      <c r="T817" s="240"/>
      <c r="U817" s="240"/>
      <c r="V817" s="240"/>
      <c r="W817" s="240"/>
      <c r="X817" s="240"/>
      <c r="Y817" s="240"/>
      <c r="Z817" s="240"/>
    </row>
    <row r="818" spans="1:26" ht="13.5" customHeight="1">
      <c r="A818" s="240"/>
      <c r="B818" s="240"/>
      <c r="C818" s="240"/>
      <c r="D818" s="240"/>
      <c r="E818" s="240"/>
      <c r="F818" s="240"/>
      <c r="G818" s="240"/>
      <c r="H818" s="240"/>
      <c r="I818" s="240"/>
      <c r="J818" s="240"/>
      <c r="K818" s="240"/>
      <c r="L818" s="240"/>
      <c r="M818" s="240"/>
      <c r="N818" s="240"/>
      <c r="O818" s="240"/>
      <c r="P818" s="240"/>
      <c r="Q818" s="240"/>
      <c r="R818" s="240"/>
      <c r="S818" s="240"/>
      <c r="T818" s="240"/>
      <c r="U818" s="240"/>
      <c r="V818" s="240"/>
      <c r="W818" s="240"/>
      <c r="X818" s="240"/>
      <c r="Y818" s="240"/>
      <c r="Z818" s="240"/>
    </row>
    <row r="819" spans="1:26" ht="13.5" customHeight="1">
      <c r="A819" s="240"/>
      <c r="B819" s="240"/>
      <c r="C819" s="240"/>
      <c r="D819" s="240"/>
      <c r="E819" s="240"/>
      <c r="F819" s="240"/>
      <c r="G819" s="240"/>
      <c r="H819" s="240"/>
      <c r="I819" s="240"/>
      <c r="J819" s="240"/>
      <c r="K819" s="240"/>
      <c r="L819" s="240"/>
      <c r="M819" s="240"/>
      <c r="N819" s="240"/>
      <c r="O819" s="240"/>
      <c r="P819" s="240"/>
      <c r="Q819" s="240"/>
      <c r="R819" s="240"/>
      <c r="S819" s="240"/>
      <c r="T819" s="240"/>
      <c r="U819" s="240"/>
      <c r="V819" s="240"/>
      <c r="W819" s="240"/>
      <c r="X819" s="240"/>
      <c r="Y819" s="240"/>
      <c r="Z819" s="240"/>
    </row>
    <row r="820" spans="1:26" ht="13.5" customHeight="1">
      <c r="A820" s="240"/>
      <c r="B820" s="240"/>
      <c r="C820" s="240"/>
      <c r="D820" s="240"/>
      <c r="E820" s="240"/>
      <c r="F820" s="240"/>
      <c r="G820" s="240"/>
      <c r="H820" s="240"/>
      <c r="I820" s="240"/>
      <c r="J820" s="240"/>
      <c r="K820" s="240"/>
      <c r="L820" s="240"/>
      <c r="M820" s="240"/>
      <c r="N820" s="240"/>
      <c r="O820" s="240"/>
      <c r="P820" s="240"/>
      <c r="Q820" s="240"/>
      <c r="R820" s="240"/>
      <c r="S820" s="240"/>
      <c r="T820" s="240"/>
      <c r="U820" s="240"/>
      <c r="V820" s="240"/>
      <c r="W820" s="240"/>
      <c r="X820" s="240"/>
      <c r="Y820" s="240"/>
      <c r="Z820" s="240"/>
    </row>
    <row r="821" spans="1:26" ht="13.5" customHeight="1">
      <c r="A821" s="240"/>
      <c r="B821" s="240"/>
      <c r="C821" s="240"/>
      <c r="D821" s="240"/>
      <c r="E821" s="240"/>
      <c r="F821" s="240"/>
      <c r="G821" s="240"/>
      <c r="H821" s="240"/>
      <c r="I821" s="240"/>
      <c r="J821" s="240"/>
      <c r="K821" s="240"/>
      <c r="L821" s="240"/>
      <c r="M821" s="240"/>
      <c r="N821" s="240"/>
      <c r="O821" s="240"/>
      <c r="P821" s="240"/>
      <c r="Q821" s="240"/>
      <c r="R821" s="240"/>
      <c r="S821" s="240"/>
      <c r="T821" s="240"/>
      <c r="U821" s="240"/>
      <c r="V821" s="240"/>
      <c r="W821" s="240"/>
      <c r="X821" s="240"/>
      <c r="Y821" s="240"/>
      <c r="Z821" s="240"/>
    </row>
    <row r="822" spans="1:26" ht="13.5" customHeight="1">
      <c r="A822" s="240"/>
      <c r="B822" s="240"/>
      <c r="C822" s="240"/>
      <c r="D822" s="240"/>
      <c r="E822" s="240"/>
      <c r="F822" s="240"/>
      <c r="G822" s="240"/>
      <c r="H822" s="240"/>
      <c r="I822" s="240"/>
      <c r="J822" s="240"/>
      <c r="K822" s="240"/>
      <c r="L822" s="240"/>
      <c r="M822" s="240"/>
      <c r="N822" s="240"/>
      <c r="O822" s="240"/>
      <c r="P822" s="240"/>
      <c r="Q822" s="240"/>
      <c r="R822" s="240"/>
      <c r="S822" s="240"/>
      <c r="T822" s="240"/>
      <c r="U822" s="240"/>
      <c r="V822" s="240"/>
      <c r="W822" s="240"/>
      <c r="X822" s="240"/>
      <c r="Y822" s="240"/>
      <c r="Z822" s="240"/>
    </row>
    <row r="823" spans="1:26" ht="13.5" customHeight="1">
      <c r="A823" s="240"/>
      <c r="B823" s="240"/>
      <c r="C823" s="240"/>
      <c r="D823" s="240"/>
      <c r="E823" s="240"/>
      <c r="F823" s="240"/>
      <c r="G823" s="240"/>
      <c r="H823" s="240"/>
      <c r="I823" s="240"/>
      <c r="J823" s="240"/>
      <c r="K823" s="240"/>
      <c r="L823" s="240"/>
      <c r="M823" s="240"/>
      <c r="N823" s="240"/>
      <c r="O823" s="240"/>
      <c r="P823" s="240"/>
      <c r="Q823" s="240"/>
      <c r="R823" s="240"/>
      <c r="S823" s="240"/>
      <c r="T823" s="240"/>
      <c r="U823" s="240"/>
      <c r="V823" s="240"/>
      <c r="W823" s="240"/>
      <c r="X823" s="240"/>
      <c r="Y823" s="240"/>
      <c r="Z823" s="240"/>
    </row>
    <row r="824" spans="1:26" ht="13.5" customHeight="1">
      <c r="A824" s="240"/>
      <c r="B824" s="240"/>
      <c r="C824" s="240"/>
      <c r="D824" s="240"/>
      <c r="E824" s="240"/>
      <c r="F824" s="240"/>
      <c r="G824" s="240"/>
      <c r="H824" s="240"/>
      <c r="I824" s="240"/>
      <c r="J824" s="240"/>
      <c r="K824" s="240"/>
      <c r="L824" s="240"/>
      <c r="M824" s="240"/>
      <c r="N824" s="240"/>
      <c r="O824" s="240"/>
      <c r="P824" s="240"/>
      <c r="Q824" s="240"/>
      <c r="R824" s="240"/>
      <c r="S824" s="240"/>
      <c r="T824" s="240"/>
      <c r="U824" s="240"/>
      <c r="V824" s="240"/>
      <c r="W824" s="240"/>
      <c r="X824" s="240"/>
      <c r="Y824" s="240"/>
      <c r="Z824" s="240"/>
    </row>
    <row r="825" spans="1:26" ht="13.5" customHeight="1">
      <c r="A825" s="240"/>
      <c r="B825" s="240"/>
      <c r="C825" s="240"/>
      <c r="D825" s="240"/>
      <c r="E825" s="240"/>
      <c r="F825" s="240"/>
      <c r="G825" s="240"/>
      <c r="H825" s="240"/>
      <c r="I825" s="240"/>
      <c r="J825" s="240"/>
      <c r="K825" s="240"/>
      <c r="L825" s="240"/>
      <c r="M825" s="240"/>
      <c r="N825" s="240"/>
      <c r="O825" s="240"/>
      <c r="P825" s="240"/>
      <c r="Q825" s="240"/>
      <c r="R825" s="240"/>
      <c r="S825" s="240"/>
      <c r="T825" s="240"/>
      <c r="U825" s="240"/>
      <c r="V825" s="240"/>
      <c r="W825" s="240"/>
      <c r="X825" s="240"/>
      <c r="Y825" s="240"/>
      <c r="Z825" s="240"/>
    </row>
    <row r="826" spans="1:26" ht="13.5" customHeight="1">
      <c r="A826" s="240"/>
      <c r="B826" s="240"/>
      <c r="C826" s="240"/>
      <c r="D826" s="240"/>
      <c r="E826" s="240"/>
      <c r="F826" s="240"/>
      <c r="G826" s="240"/>
      <c r="H826" s="240"/>
      <c r="I826" s="240"/>
      <c r="J826" s="240"/>
      <c r="K826" s="240"/>
      <c r="L826" s="240"/>
      <c r="M826" s="240"/>
      <c r="N826" s="240"/>
      <c r="O826" s="240"/>
      <c r="P826" s="240"/>
      <c r="Q826" s="240"/>
      <c r="R826" s="240"/>
      <c r="S826" s="240"/>
      <c r="T826" s="240"/>
      <c r="U826" s="240"/>
      <c r="V826" s="240"/>
      <c r="W826" s="240"/>
      <c r="X826" s="240"/>
      <c r="Y826" s="240"/>
      <c r="Z826" s="240"/>
    </row>
    <row r="827" spans="1:26" ht="13.5" customHeight="1">
      <c r="A827" s="240"/>
      <c r="B827" s="240"/>
      <c r="C827" s="240"/>
      <c r="D827" s="240"/>
      <c r="E827" s="240"/>
      <c r="F827" s="240"/>
      <c r="G827" s="240"/>
      <c r="H827" s="240"/>
      <c r="I827" s="240"/>
      <c r="J827" s="240"/>
      <c r="K827" s="240"/>
      <c r="L827" s="240"/>
      <c r="M827" s="240"/>
      <c r="N827" s="240"/>
      <c r="O827" s="240"/>
      <c r="P827" s="240"/>
      <c r="Q827" s="240"/>
      <c r="R827" s="240"/>
      <c r="S827" s="240"/>
      <c r="T827" s="240"/>
      <c r="U827" s="240"/>
      <c r="V827" s="240"/>
      <c r="W827" s="240"/>
      <c r="X827" s="240"/>
      <c r="Y827" s="240"/>
      <c r="Z827" s="240"/>
    </row>
    <row r="828" spans="1:26" ht="13.5" customHeight="1">
      <c r="A828" s="240"/>
      <c r="B828" s="240"/>
      <c r="C828" s="240"/>
      <c r="D828" s="240"/>
      <c r="E828" s="240"/>
      <c r="F828" s="240"/>
      <c r="G828" s="240"/>
      <c r="H828" s="240"/>
      <c r="I828" s="240"/>
      <c r="J828" s="240"/>
      <c r="K828" s="240"/>
      <c r="L828" s="240"/>
      <c r="M828" s="240"/>
      <c r="N828" s="240"/>
      <c r="O828" s="240"/>
      <c r="P828" s="240"/>
      <c r="Q828" s="240"/>
      <c r="R828" s="240"/>
      <c r="S828" s="240"/>
      <c r="T828" s="240"/>
      <c r="U828" s="240"/>
      <c r="V828" s="240"/>
      <c r="W828" s="240"/>
      <c r="X828" s="240"/>
      <c r="Y828" s="240"/>
      <c r="Z828" s="240"/>
    </row>
    <row r="829" spans="1:26" ht="13.5" customHeight="1">
      <c r="A829" s="240"/>
      <c r="B829" s="240"/>
      <c r="C829" s="240"/>
      <c r="D829" s="240"/>
      <c r="E829" s="240"/>
      <c r="F829" s="240"/>
      <c r="G829" s="240"/>
      <c r="H829" s="240"/>
      <c r="I829" s="240"/>
      <c r="J829" s="240"/>
      <c r="K829" s="240"/>
      <c r="L829" s="240"/>
      <c r="M829" s="240"/>
      <c r="N829" s="240"/>
      <c r="O829" s="240"/>
      <c r="P829" s="240"/>
      <c r="Q829" s="240"/>
      <c r="R829" s="240"/>
      <c r="S829" s="240"/>
      <c r="T829" s="240"/>
      <c r="U829" s="240"/>
      <c r="V829" s="240"/>
      <c r="W829" s="240"/>
      <c r="X829" s="240"/>
      <c r="Y829" s="240"/>
      <c r="Z829" s="240"/>
    </row>
    <row r="830" spans="1:26" ht="13.5" customHeight="1">
      <c r="A830" s="240"/>
      <c r="B830" s="240"/>
      <c r="C830" s="240"/>
      <c r="D830" s="240"/>
      <c r="E830" s="240"/>
      <c r="F830" s="240"/>
      <c r="G830" s="240"/>
      <c r="H830" s="240"/>
      <c r="I830" s="240"/>
      <c r="J830" s="240"/>
      <c r="K830" s="240"/>
      <c r="L830" s="240"/>
      <c r="M830" s="240"/>
      <c r="N830" s="240"/>
      <c r="O830" s="240"/>
      <c r="P830" s="240"/>
      <c r="Q830" s="240"/>
      <c r="R830" s="240"/>
      <c r="S830" s="240"/>
      <c r="T830" s="240"/>
      <c r="U830" s="240"/>
      <c r="V830" s="240"/>
      <c r="W830" s="240"/>
      <c r="X830" s="240"/>
      <c r="Y830" s="240"/>
      <c r="Z830" s="240"/>
    </row>
    <row r="831" spans="1:26" ht="13.5" customHeight="1">
      <c r="A831" s="240"/>
      <c r="B831" s="240"/>
      <c r="C831" s="240"/>
      <c r="D831" s="240"/>
      <c r="E831" s="240"/>
      <c r="F831" s="240"/>
      <c r="G831" s="240"/>
      <c r="H831" s="240"/>
      <c r="I831" s="240"/>
      <c r="J831" s="240"/>
      <c r="K831" s="240"/>
      <c r="L831" s="240"/>
      <c r="M831" s="240"/>
      <c r="N831" s="240"/>
      <c r="O831" s="240"/>
      <c r="P831" s="240"/>
      <c r="Q831" s="240"/>
      <c r="R831" s="240"/>
      <c r="S831" s="240"/>
      <c r="T831" s="240"/>
      <c r="U831" s="240"/>
      <c r="V831" s="240"/>
      <c r="W831" s="240"/>
      <c r="X831" s="240"/>
      <c r="Y831" s="240"/>
      <c r="Z831" s="240"/>
    </row>
    <row r="832" spans="1:26" ht="13.5" customHeight="1">
      <c r="A832" s="240"/>
      <c r="B832" s="240"/>
      <c r="C832" s="240"/>
      <c r="D832" s="240"/>
      <c r="E832" s="240"/>
      <c r="F832" s="240"/>
      <c r="G832" s="240"/>
      <c r="H832" s="240"/>
      <c r="I832" s="240"/>
      <c r="J832" s="240"/>
      <c r="K832" s="240"/>
      <c r="L832" s="240"/>
      <c r="M832" s="240"/>
      <c r="N832" s="240"/>
      <c r="O832" s="240"/>
      <c r="P832" s="240"/>
      <c r="Q832" s="240"/>
      <c r="R832" s="240"/>
      <c r="S832" s="240"/>
      <c r="T832" s="240"/>
      <c r="U832" s="240"/>
      <c r="V832" s="240"/>
      <c r="W832" s="240"/>
      <c r="X832" s="240"/>
      <c r="Y832" s="240"/>
      <c r="Z832" s="240"/>
    </row>
    <row r="833" spans="1:26" ht="13.5" customHeight="1">
      <c r="A833" s="240"/>
      <c r="B833" s="240"/>
      <c r="C833" s="240"/>
      <c r="D833" s="240"/>
      <c r="E833" s="240"/>
      <c r="F833" s="240"/>
      <c r="G833" s="240"/>
      <c r="H833" s="240"/>
      <c r="I833" s="240"/>
      <c r="J833" s="240"/>
      <c r="K833" s="240"/>
      <c r="L833" s="240"/>
      <c r="M833" s="240"/>
      <c r="N833" s="240"/>
      <c r="O833" s="240"/>
      <c r="P833" s="240"/>
      <c r="Q833" s="240"/>
      <c r="R833" s="240"/>
      <c r="S833" s="240"/>
      <c r="T833" s="240"/>
      <c r="U833" s="240"/>
      <c r="V833" s="240"/>
      <c r="W833" s="240"/>
      <c r="X833" s="240"/>
      <c r="Y833" s="240"/>
      <c r="Z833" s="240"/>
    </row>
    <row r="834" spans="1:26" ht="13.5" customHeight="1">
      <c r="A834" s="240"/>
      <c r="B834" s="240"/>
      <c r="C834" s="240"/>
      <c r="D834" s="240"/>
      <c r="E834" s="240"/>
      <c r="F834" s="240"/>
      <c r="G834" s="240"/>
      <c r="H834" s="240"/>
      <c r="I834" s="240"/>
      <c r="J834" s="240"/>
      <c r="K834" s="240"/>
      <c r="L834" s="240"/>
      <c r="M834" s="240"/>
      <c r="N834" s="240"/>
      <c r="O834" s="240"/>
      <c r="P834" s="240"/>
      <c r="Q834" s="240"/>
      <c r="R834" s="240"/>
      <c r="S834" s="240"/>
      <c r="T834" s="240"/>
      <c r="U834" s="240"/>
      <c r="V834" s="240"/>
      <c r="W834" s="240"/>
      <c r="X834" s="240"/>
      <c r="Y834" s="240"/>
      <c r="Z834" s="240"/>
    </row>
    <row r="835" spans="1:26" ht="13.5" customHeight="1">
      <c r="A835" s="240"/>
      <c r="B835" s="240"/>
      <c r="C835" s="240"/>
      <c r="D835" s="240"/>
      <c r="E835" s="240"/>
      <c r="F835" s="240"/>
      <c r="G835" s="240"/>
      <c r="H835" s="240"/>
      <c r="I835" s="240"/>
      <c r="J835" s="240"/>
      <c r="K835" s="240"/>
      <c r="L835" s="240"/>
      <c r="M835" s="240"/>
      <c r="N835" s="240"/>
      <c r="O835" s="240"/>
      <c r="P835" s="240"/>
      <c r="Q835" s="240"/>
      <c r="R835" s="240"/>
      <c r="S835" s="240"/>
      <c r="T835" s="240"/>
      <c r="U835" s="240"/>
      <c r="V835" s="240"/>
      <c r="W835" s="240"/>
      <c r="X835" s="240"/>
      <c r="Y835" s="240"/>
      <c r="Z835" s="240"/>
    </row>
    <row r="836" spans="1:26" ht="13.5" customHeight="1">
      <c r="A836" s="240"/>
      <c r="B836" s="240"/>
      <c r="C836" s="240"/>
      <c r="D836" s="240"/>
      <c r="E836" s="240"/>
      <c r="F836" s="240"/>
      <c r="G836" s="240"/>
      <c r="H836" s="240"/>
      <c r="I836" s="240"/>
      <c r="J836" s="240"/>
      <c r="K836" s="240"/>
      <c r="L836" s="240"/>
      <c r="M836" s="240"/>
      <c r="N836" s="240"/>
      <c r="O836" s="240"/>
      <c r="P836" s="240"/>
      <c r="Q836" s="240"/>
      <c r="R836" s="240"/>
      <c r="S836" s="240"/>
      <c r="T836" s="240"/>
      <c r="U836" s="240"/>
      <c r="V836" s="240"/>
      <c r="W836" s="240"/>
      <c r="X836" s="240"/>
      <c r="Y836" s="240"/>
      <c r="Z836" s="240"/>
    </row>
    <row r="837" spans="1:26" ht="13.5" customHeight="1">
      <c r="A837" s="240"/>
      <c r="B837" s="240"/>
      <c r="C837" s="240"/>
      <c r="D837" s="240"/>
      <c r="E837" s="240"/>
      <c r="F837" s="240"/>
      <c r="G837" s="240"/>
      <c r="H837" s="240"/>
      <c r="I837" s="240"/>
      <c r="J837" s="240"/>
      <c r="K837" s="240"/>
      <c r="L837" s="240"/>
      <c r="M837" s="240"/>
      <c r="N837" s="240"/>
      <c r="O837" s="240"/>
      <c r="P837" s="240"/>
      <c r="Q837" s="240"/>
      <c r="R837" s="240"/>
      <c r="S837" s="240"/>
      <c r="T837" s="240"/>
      <c r="U837" s="240"/>
      <c r="V837" s="240"/>
      <c r="W837" s="240"/>
      <c r="X837" s="240"/>
      <c r="Y837" s="240"/>
      <c r="Z837" s="240"/>
    </row>
    <row r="838" spans="1:26" ht="13.5" customHeight="1">
      <c r="A838" s="240"/>
      <c r="B838" s="240"/>
      <c r="C838" s="240"/>
      <c r="D838" s="240"/>
      <c r="E838" s="240"/>
      <c r="F838" s="240"/>
      <c r="G838" s="240"/>
      <c r="H838" s="240"/>
      <c r="I838" s="240"/>
      <c r="J838" s="240"/>
      <c r="K838" s="240"/>
      <c r="L838" s="240"/>
      <c r="M838" s="240"/>
      <c r="N838" s="240"/>
      <c r="O838" s="240"/>
      <c r="P838" s="240"/>
      <c r="Q838" s="240"/>
      <c r="R838" s="240"/>
      <c r="S838" s="240"/>
      <c r="T838" s="240"/>
      <c r="U838" s="240"/>
      <c r="V838" s="240"/>
      <c r="W838" s="240"/>
      <c r="X838" s="240"/>
      <c r="Y838" s="240"/>
      <c r="Z838" s="240"/>
    </row>
    <row r="839" spans="1:26" ht="13.5" customHeight="1">
      <c r="A839" s="240"/>
      <c r="B839" s="240"/>
      <c r="C839" s="240"/>
      <c r="D839" s="240"/>
      <c r="E839" s="240"/>
      <c r="F839" s="240"/>
      <c r="G839" s="240"/>
      <c r="H839" s="240"/>
      <c r="I839" s="240"/>
      <c r="J839" s="240"/>
      <c r="K839" s="240"/>
      <c r="L839" s="240"/>
      <c r="M839" s="240"/>
      <c r="N839" s="240"/>
      <c r="O839" s="240"/>
      <c r="P839" s="240"/>
      <c r="Q839" s="240"/>
      <c r="R839" s="240"/>
      <c r="S839" s="240"/>
      <c r="T839" s="240"/>
      <c r="U839" s="240"/>
      <c r="V839" s="240"/>
      <c r="W839" s="240"/>
      <c r="X839" s="240"/>
      <c r="Y839" s="240"/>
      <c r="Z839" s="240"/>
    </row>
    <row r="840" spans="1:26" ht="13.5" customHeight="1">
      <c r="A840" s="240"/>
      <c r="B840" s="240"/>
      <c r="C840" s="240"/>
      <c r="D840" s="240"/>
      <c r="E840" s="240"/>
      <c r="F840" s="240"/>
      <c r="G840" s="240"/>
      <c r="H840" s="240"/>
      <c r="I840" s="240"/>
      <c r="J840" s="240"/>
      <c r="K840" s="240"/>
      <c r="L840" s="240"/>
      <c r="M840" s="240"/>
      <c r="N840" s="240"/>
      <c r="O840" s="240"/>
      <c r="P840" s="240"/>
      <c r="Q840" s="240"/>
      <c r="R840" s="240"/>
      <c r="S840" s="240"/>
      <c r="T840" s="240"/>
      <c r="U840" s="240"/>
      <c r="V840" s="240"/>
      <c r="W840" s="240"/>
      <c r="X840" s="240"/>
      <c r="Y840" s="240"/>
      <c r="Z840" s="240"/>
    </row>
    <row r="841" spans="1:26" ht="13.5" customHeight="1">
      <c r="A841" s="240"/>
      <c r="B841" s="240"/>
      <c r="C841" s="240"/>
      <c r="D841" s="240"/>
      <c r="E841" s="240"/>
      <c r="F841" s="240"/>
      <c r="G841" s="240"/>
      <c r="H841" s="240"/>
      <c r="I841" s="240"/>
      <c r="J841" s="240"/>
      <c r="K841" s="240"/>
      <c r="L841" s="240"/>
      <c r="M841" s="240"/>
      <c r="N841" s="240"/>
      <c r="O841" s="240"/>
      <c r="P841" s="240"/>
      <c r="Q841" s="240"/>
      <c r="R841" s="240"/>
      <c r="S841" s="240"/>
      <c r="T841" s="240"/>
      <c r="U841" s="240"/>
      <c r="V841" s="240"/>
      <c r="W841" s="240"/>
      <c r="X841" s="240"/>
      <c r="Y841" s="240"/>
      <c r="Z841" s="240"/>
    </row>
    <row r="842" spans="1:26" ht="13.5" customHeight="1">
      <c r="A842" s="240"/>
      <c r="B842" s="240"/>
      <c r="C842" s="240"/>
      <c r="D842" s="240"/>
      <c r="E842" s="240"/>
      <c r="F842" s="240"/>
      <c r="G842" s="240"/>
      <c r="H842" s="240"/>
      <c r="I842" s="240"/>
      <c r="J842" s="240"/>
      <c r="K842" s="240"/>
      <c r="L842" s="240"/>
      <c r="M842" s="240"/>
      <c r="N842" s="240"/>
      <c r="O842" s="240"/>
      <c r="P842" s="240"/>
      <c r="Q842" s="240"/>
      <c r="R842" s="240"/>
      <c r="S842" s="240"/>
      <c r="T842" s="240"/>
      <c r="U842" s="240"/>
      <c r="V842" s="240"/>
      <c r="W842" s="240"/>
      <c r="X842" s="240"/>
      <c r="Y842" s="240"/>
      <c r="Z842" s="240"/>
    </row>
    <row r="843" spans="1:26" ht="13.5" customHeight="1">
      <c r="A843" s="240"/>
      <c r="B843" s="240"/>
      <c r="C843" s="240"/>
      <c r="D843" s="240"/>
      <c r="E843" s="240"/>
      <c r="F843" s="240"/>
      <c r="G843" s="240"/>
      <c r="H843" s="240"/>
      <c r="I843" s="240"/>
      <c r="J843" s="240"/>
      <c r="K843" s="240"/>
      <c r="L843" s="240"/>
      <c r="M843" s="240"/>
      <c r="N843" s="240"/>
      <c r="O843" s="240"/>
      <c r="P843" s="240"/>
      <c r="Q843" s="240"/>
      <c r="R843" s="240"/>
      <c r="S843" s="240"/>
      <c r="T843" s="240"/>
      <c r="U843" s="240"/>
      <c r="V843" s="240"/>
      <c r="W843" s="240"/>
      <c r="X843" s="240"/>
      <c r="Y843" s="240"/>
      <c r="Z843" s="240"/>
    </row>
    <row r="844" spans="1:26" ht="13.5" customHeight="1">
      <c r="A844" s="240"/>
      <c r="B844" s="240"/>
      <c r="C844" s="240"/>
      <c r="D844" s="240"/>
      <c r="E844" s="240"/>
      <c r="F844" s="240"/>
      <c r="G844" s="240"/>
      <c r="H844" s="240"/>
      <c r="I844" s="240"/>
      <c r="J844" s="240"/>
      <c r="K844" s="240"/>
      <c r="L844" s="240"/>
      <c r="M844" s="240"/>
      <c r="N844" s="240"/>
      <c r="O844" s="240"/>
      <c r="P844" s="240"/>
      <c r="Q844" s="240"/>
      <c r="R844" s="240"/>
      <c r="S844" s="240"/>
      <c r="T844" s="240"/>
      <c r="U844" s="240"/>
      <c r="V844" s="240"/>
      <c r="W844" s="240"/>
      <c r="X844" s="240"/>
      <c r="Y844" s="240"/>
      <c r="Z844" s="240"/>
    </row>
    <row r="845" spans="1:26" ht="13.5" customHeight="1">
      <c r="A845" s="240"/>
      <c r="B845" s="240"/>
      <c r="C845" s="240"/>
      <c r="D845" s="240"/>
      <c r="E845" s="240"/>
      <c r="F845" s="240"/>
      <c r="G845" s="240"/>
      <c r="H845" s="240"/>
      <c r="I845" s="240"/>
      <c r="J845" s="240"/>
      <c r="K845" s="240"/>
      <c r="L845" s="240"/>
      <c r="M845" s="240"/>
      <c r="N845" s="240"/>
      <c r="O845" s="240"/>
      <c r="P845" s="240"/>
      <c r="Q845" s="240"/>
      <c r="R845" s="240"/>
      <c r="S845" s="240"/>
      <c r="T845" s="240"/>
      <c r="U845" s="240"/>
      <c r="V845" s="240"/>
      <c r="W845" s="240"/>
      <c r="X845" s="240"/>
      <c r="Y845" s="240"/>
      <c r="Z845" s="240"/>
    </row>
    <row r="846" spans="1:26" ht="13.5" customHeight="1">
      <c r="A846" s="240"/>
      <c r="B846" s="240"/>
      <c r="C846" s="240"/>
      <c r="D846" s="240"/>
      <c r="E846" s="240"/>
      <c r="F846" s="240"/>
      <c r="G846" s="240"/>
      <c r="H846" s="240"/>
      <c r="I846" s="240"/>
      <c r="J846" s="240"/>
      <c r="K846" s="240"/>
      <c r="L846" s="240"/>
      <c r="M846" s="240"/>
      <c r="N846" s="240"/>
      <c r="O846" s="240"/>
      <c r="P846" s="240"/>
      <c r="Q846" s="240"/>
      <c r="R846" s="240"/>
      <c r="S846" s="240"/>
      <c r="T846" s="240"/>
      <c r="U846" s="240"/>
      <c r="V846" s="240"/>
      <c r="W846" s="240"/>
      <c r="X846" s="240"/>
      <c r="Y846" s="240"/>
      <c r="Z846" s="240"/>
    </row>
    <row r="847" spans="1:26" ht="13.5" customHeight="1">
      <c r="A847" s="240"/>
      <c r="B847" s="240"/>
      <c r="C847" s="240"/>
      <c r="D847" s="240"/>
      <c r="E847" s="240"/>
      <c r="F847" s="240"/>
      <c r="G847" s="240"/>
      <c r="H847" s="240"/>
      <c r="I847" s="240"/>
      <c r="J847" s="240"/>
      <c r="K847" s="240"/>
      <c r="L847" s="240"/>
      <c r="M847" s="240"/>
      <c r="N847" s="240"/>
      <c r="O847" s="240"/>
      <c r="P847" s="240"/>
      <c r="Q847" s="240"/>
      <c r="R847" s="240"/>
      <c r="S847" s="240"/>
      <c r="T847" s="240"/>
      <c r="U847" s="240"/>
      <c r="V847" s="240"/>
      <c r="W847" s="240"/>
      <c r="X847" s="240"/>
      <c r="Y847" s="240"/>
      <c r="Z847" s="240"/>
    </row>
    <row r="848" spans="1:26" ht="13.5" customHeight="1">
      <c r="A848" s="240"/>
      <c r="B848" s="240"/>
      <c r="C848" s="240"/>
      <c r="D848" s="240"/>
      <c r="E848" s="240"/>
      <c r="F848" s="240"/>
      <c r="G848" s="240"/>
      <c r="H848" s="240"/>
      <c r="I848" s="240"/>
      <c r="J848" s="240"/>
      <c r="K848" s="240"/>
      <c r="L848" s="240"/>
      <c r="M848" s="240"/>
      <c r="N848" s="240"/>
      <c r="O848" s="240"/>
      <c r="P848" s="240"/>
      <c r="Q848" s="240"/>
      <c r="R848" s="240"/>
      <c r="S848" s="240"/>
      <c r="T848" s="240"/>
      <c r="U848" s="240"/>
      <c r="V848" s="240"/>
      <c r="W848" s="240"/>
      <c r="X848" s="240"/>
      <c r="Y848" s="240"/>
      <c r="Z848" s="240"/>
    </row>
    <row r="849" spans="1:26" ht="13.5" customHeight="1">
      <c r="A849" s="240"/>
      <c r="B849" s="240"/>
      <c r="C849" s="240"/>
      <c r="D849" s="240"/>
      <c r="E849" s="240"/>
      <c r="F849" s="240"/>
      <c r="G849" s="240"/>
      <c r="H849" s="240"/>
      <c r="I849" s="240"/>
      <c r="J849" s="240"/>
      <c r="K849" s="240"/>
      <c r="L849" s="240"/>
      <c r="M849" s="240"/>
      <c r="N849" s="240"/>
      <c r="O849" s="240"/>
      <c r="P849" s="240"/>
      <c r="Q849" s="240"/>
      <c r="R849" s="240"/>
      <c r="S849" s="240"/>
      <c r="T849" s="240"/>
      <c r="U849" s="240"/>
      <c r="V849" s="240"/>
      <c r="W849" s="240"/>
      <c r="X849" s="240"/>
      <c r="Y849" s="240"/>
      <c r="Z849" s="240"/>
    </row>
    <row r="850" spans="1:26" ht="13.5" customHeight="1">
      <c r="A850" s="240"/>
      <c r="B850" s="240"/>
      <c r="C850" s="240"/>
      <c r="D850" s="240"/>
      <c r="E850" s="240"/>
      <c r="F850" s="240"/>
      <c r="G850" s="240"/>
      <c r="H850" s="240"/>
      <c r="I850" s="240"/>
      <c r="J850" s="240"/>
      <c r="K850" s="240"/>
      <c r="L850" s="240"/>
      <c r="M850" s="240"/>
      <c r="N850" s="240"/>
      <c r="O850" s="240"/>
      <c r="P850" s="240"/>
      <c r="Q850" s="240"/>
      <c r="R850" s="240"/>
      <c r="S850" s="240"/>
      <c r="T850" s="240"/>
      <c r="U850" s="240"/>
      <c r="V850" s="240"/>
      <c r="W850" s="240"/>
      <c r="X850" s="240"/>
      <c r="Y850" s="240"/>
      <c r="Z850" s="240"/>
    </row>
    <row r="851" spans="1:26" ht="13.5" customHeight="1">
      <c r="A851" s="240"/>
      <c r="B851" s="240"/>
      <c r="C851" s="240"/>
      <c r="D851" s="240"/>
      <c r="E851" s="240"/>
      <c r="F851" s="240"/>
      <c r="G851" s="240"/>
      <c r="H851" s="240"/>
      <c r="I851" s="240"/>
      <c r="J851" s="240"/>
      <c r="K851" s="240"/>
      <c r="L851" s="240"/>
      <c r="M851" s="240"/>
      <c r="N851" s="240"/>
      <c r="O851" s="240"/>
      <c r="P851" s="240"/>
      <c r="Q851" s="240"/>
      <c r="R851" s="240"/>
      <c r="S851" s="240"/>
      <c r="T851" s="240"/>
      <c r="U851" s="240"/>
      <c r="V851" s="240"/>
      <c r="W851" s="240"/>
      <c r="X851" s="240"/>
      <c r="Y851" s="240"/>
      <c r="Z851" s="240"/>
    </row>
    <row r="852" spans="1:26" ht="13.5" customHeight="1">
      <c r="A852" s="240"/>
      <c r="B852" s="240"/>
      <c r="C852" s="240"/>
      <c r="D852" s="240"/>
      <c r="E852" s="240"/>
      <c r="F852" s="240"/>
      <c r="G852" s="240"/>
      <c r="H852" s="240"/>
      <c r="I852" s="240"/>
      <c r="J852" s="240"/>
      <c r="K852" s="240"/>
      <c r="L852" s="240"/>
      <c r="M852" s="240"/>
      <c r="N852" s="240"/>
      <c r="O852" s="240"/>
      <c r="P852" s="240"/>
      <c r="Q852" s="240"/>
      <c r="R852" s="240"/>
      <c r="S852" s="240"/>
      <c r="T852" s="240"/>
      <c r="U852" s="240"/>
      <c r="V852" s="240"/>
      <c r="W852" s="240"/>
      <c r="X852" s="240"/>
      <c r="Y852" s="240"/>
      <c r="Z852" s="240"/>
    </row>
    <row r="853" spans="1:26" ht="13.5" customHeight="1">
      <c r="A853" s="240"/>
      <c r="B853" s="240"/>
      <c r="C853" s="240"/>
      <c r="D853" s="240"/>
      <c r="E853" s="240"/>
      <c r="F853" s="240"/>
      <c r="G853" s="240"/>
      <c r="H853" s="240"/>
      <c r="I853" s="240"/>
      <c r="J853" s="240"/>
      <c r="K853" s="240"/>
      <c r="L853" s="240"/>
      <c r="M853" s="240"/>
      <c r="N853" s="240"/>
      <c r="O853" s="240"/>
      <c r="P853" s="240"/>
      <c r="Q853" s="240"/>
      <c r="R853" s="240"/>
      <c r="S853" s="240"/>
      <c r="T853" s="240"/>
      <c r="U853" s="240"/>
      <c r="V853" s="240"/>
      <c r="W853" s="240"/>
      <c r="X853" s="240"/>
      <c r="Y853" s="240"/>
      <c r="Z853" s="240"/>
    </row>
    <row r="854" spans="1:26" ht="13.5" customHeight="1">
      <c r="A854" s="240"/>
      <c r="B854" s="240"/>
      <c r="C854" s="240"/>
      <c r="D854" s="240"/>
      <c r="E854" s="240"/>
      <c r="F854" s="240"/>
      <c r="G854" s="240"/>
      <c r="H854" s="240"/>
      <c r="I854" s="240"/>
      <c r="J854" s="240"/>
      <c r="K854" s="240"/>
      <c r="L854" s="240"/>
      <c r="M854" s="240"/>
      <c r="N854" s="240"/>
      <c r="O854" s="240"/>
      <c r="P854" s="240"/>
      <c r="Q854" s="240"/>
      <c r="R854" s="240"/>
      <c r="S854" s="240"/>
      <c r="T854" s="240"/>
      <c r="U854" s="240"/>
      <c r="V854" s="240"/>
      <c r="W854" s="240"/>
      <c r="X854" s="240"/>
      <c r="Y854" s="240"/>
      <c r="Z854" s="240"/>
    </row>
    <row r="855" spans="1:26" ht="13.5" customHeight="1">
      <c r="A855" s="240"/>
      <c r="B855" s="240"/>
      <c r="C855" s="240"/>
      <c r="D855" s="240"/>
      <c r="E855" s="240"/>
      <c r="F855" s="240"/>
      <c r="G855" s="240"/>
      <c r="H855" s="240"/>
      <c r="I855" s="240"/>
      <c r="J855" s="240"/>
      <c r="K855" s="240"/>
      <c r="L855" s="240"/>
      <c r="M855" s="240"/>
      <c r="N855" s="240"/>
      <c r="O855" s="240"/>
      <c r="P855" s="240"/>
      <c r="Q855" s="240"/>
      <c r="R855" s="240"/>
      <c r="S855" s="240"/>
      <c r="T855" s="240"/>
      <c r="U855" s="240"/>
      <c r="V855" s="240"/>
      <c r="W855" s="240"/>
      <c r="X855" s="240"/>
      <c r="Y855" s="240"/>
      <c r="Z855" s="240"/>
    </row>
    <row r="856" spans="1:26" ht="13.5" customHeight="1">
      <c r="A856" s="240"/>
      <c r="B856" s="240"/>
      <c r="C856" s="240"/>
      <c r="D856" s="240"/>
      <c r="E856" s="240"/>
      <c r="F856" s="240"/>
      <c r="G856" s="240"/>
      <c r="H856" s="240"/>
      <c r="I856" s="240"/>
      <c r="J856" s="240"/>
      <c r="K856" s="240"/>
      <c r="L856" s="240"/>
      <c r="M856" s="240"/>
      <c r="N856" s="240"/>
      <c r="O856" s="240"/>
      <c r="P856" s="240"/>
      <c r="Q856" s="240"/>
      <c r="R856" s="240"/>
      <c r="S856" s="240"/>
      <c r="T856" s="240"/>
      <c r="U856" s="240"/>
      <c r="V856" s="240"/>
      <c r="W856" s="240"/>
      <c r="X856" s="240"/>
      <c r="Y856" s="240"/>
      <c r="Z856" s="240"/>
    </row>
    <row r="857" spans="1:26" ht="13.5" customHeight="1">
      <c r="A857" s="240"/>
      <c r="B857" s="240"/>
      <c r="C857" s="240"/>
      <c r="D857" s="240"/>
      <c r="E857" s="240"/>
      <c r="F857" s="240"/>
      <c r="G857" s="240"/>
      <c r="H857" s="240"/>
      <c r="I857" s="240"/>
      <c r="J857" s="240"/>
      <c r="K857" s="240"/>
      <c r="L857" s="240"/>
      <c r="M857" s="240"/>
      <c r="N857" s="240"/>
      <c r="O857" s="240"/>
      <c r="P857" s="240"/>
      <c r="Q857" s="240"/>
      <c r="R857" s="240"/>
      <c r="S857" s="240"/>
      <c r="T857" s="240"/>
      <c r="U857" s="240"/>
      <c r="V857" s="240"/>
      <c r="W857" s="240"/>
      <c r="X857" s="240"/>
      <c r="Y857" s="240"/>
      <c r="Z857" s="240"/>
    </row>
    <row r="858" spans="1:26" ht="13.5" customHeight="1">
      <c r="A858" s="240"/>
      <c r="B858" s="240"/>
      <c r="C858" s="240"/>
      <c r="D858" s="240"/>
      <c r="E858" s="240"/>
      <c r="F858" s="240"/>
      <c r="G858" s="240"/>
      <c r="H858" s="240"/>
      <c r="I858" s="240"/>
      <c r="J858" s="240"/>
      <c r="K858" s="240"/>
      <c r="L858" s="240"/>
      <c r="M858" s="240"/>
      <c r="N858" s="240"/>
      <c r="O858" s="240"/>
      <c r="P858" s="240"/>
      <c r="Q858" s="240"/>
      <c r="R858" s="240"/>
      <c r="S858" s="240"/>
      <c r="T858" s="240"/>
      <c r="U858" s="240"/>
      <c r="V858" s="240"/>
      <c r="W858" s="240"/>
      <c r="X858" s="240"/>
      <c r="Y858" s="240"/>
      <c r="Z858" s="240"/>
    </row>
    <row r="859" spans="1:26" ht="13.5" customHeight="1">
      <c r="A859" s="240"/>
      <c r="B859" s="240"/>
      <c r="C859" s="240"/>
      <c r="D859" s="240"/>
      <c r="E859" s="240"/>
      <c r="F859" s="240"/>
      <c r="G859" s="240"/>
      <c r="H859" s="240"/>
      <c r="I859" s="240"/>
      <c r="J859" s="240"/>
      <c r="K859" s="240"/>
      <c r="L859" s="240"/>
      <c r="M859" s="240"/>
      <c r="N859" s="240"/>
      <c r="O859" s="240"/>
      <c r="P859" s="240"/>
      <c r="Q859" s="240"/>
      <c r="R859" s="240"/>
      <c r="S859" s="240"/>
      <c r="T859" s="240"/>
      <c r="U859" s="240"/>
      <c r="V859" s="240"/>
      <c r="W859" s="240"/>
      <c r="X859" s="240"/>
      <c r="Y859" s="240"/>
      <c r="Z859" s="240"/>
    </row>
    <row r="860" spans="1:26" ht="13.5" customHeight="1">
      <c r="A860" s="240"/>
      <c r="B860" s="240"/>
      <c r="C860" s="240"/>
      <c r="D860" s="240"/>
      <c r="E860" s="240"/>
      <c r="F860" s="240"/>
      <c r="G860" s="240"/>
      <c r="H860" s="240"/>
      <c r="I860" s="240"/>
      <c r="J860" s="240"/>
      <c r="K860" s="240"/>
      <c r="L860" s="240"/>
      <c r="M860" s="240"/>
      <c r="N860" s="240"/>
      <c r="O860" s="240"/>
      <c r="P860" s="240"/>
      <c r="Q860" s="240"/>
      <c r="R860" s="240"/>
      <c r="S860" s="240"/>
      <c r="T860" s="240"/>
      <c r="U860" s="240"/>
      <c r="V860" s="240"/>
      <c r="W860" s="240"/>
      <c r="X860" s="240"/>
      <c r="Y860" s="240"/>
      <c r="Z860" s="240"/>
    </row>
    <row r="861" spans="1:26" ht="13.5" customHeight="1">
      <c r="A861" s="240"/>
      <c r="B861" s="240"/>
      <c r="C861" s="240"/>
      <c r="D861" s="240"/>
      <c r="E861" s="240"/>
      <c r="F861" s="240"/>
      <c r="G861" s="240"/>
      <c r="H861" s="240"/>
      <c r="I861" s="240"/>
      <c r="J861" s="240"/>
      <c r="K861" s="240"/>
      <c r="L861" s="240"/>
      <c r="M861" s="240"/>
      <c r="N861" s="240"/>
      <c r="O861" s="240"/>
      <c r="P861" s="240"/>
      <c r="Q861" s="240"/>
      <c r="R861" s="240"/>
      <c r="S861" s="240"/>
      <c r="T861" s="240"/>
      <c r="U861" s="240"/>
      <c r="V861" s="240"/>
      <c r="W861" s="240"/>
      <c r="X861" s="240"/>
      <c r="Y861" s="240"/>
      <c r="Z861" s="240"/>
    </row>
    <row r="862" spans="1:26" ht="13.5" customHeight="1">
      <c r="A862" s="240"/>
      <c r="B862" s="240"/>
      <c r="C862" s="240"/>
      <c r="D862" s="240"/>
      <c r="E862" s="240"/>
      <c r="F862" s="240"/>
      <c r="G862" s="240"/>
      <c r="H862" s="240"/>
      <c r="I862" s="240"/>
      <c r="J862" s="240"/>
      <c r="K862" s="240"/>
      <c r="L862" s="240"/>
      <c r="M862" s="240"/>
      <c r="N862" s="240"/>
      <c r="O862" s="240"/>
      <c r="P862" s="240"/>
      <c r="Q862" s="240"/>
      <c r="R862" s="240"/>
      <c r="S862" s="240"/>
      <c r="T862" s="240"/>
      <c r="U862" s="240"/>
      <c r="V862" s="240"/>
      <c r="W862" s="240"/>
      <c r="X862" s="240"/>
      <c r="Y862" s="240"/>
      <c r="Z862" s="240"/>
    </row>
    <row r="863" spans="1:26" ht="13.5" customHeight="1">
      <c r="A863" s="240"/>
      <c r="B863" s="240"/>
      <c r="C863" s="240"/>
      <c r="D863" s="240"/>
      <c r="E863" s="240"/>
      <c r="F863" s="240"/>
      <c r="G863" s="240"/>
      <c r="H863" s="240"/>
      <c r="I863" s="240"/>
      <c r="J863" s="240"/>
      <c r="K863" s="240"/>
      <c r="L863" s="240"/>
      <c r="M863" s="240"/>
      <c r="N863" s="240"/>
      <c r="O863" s="240"/>
      <c r="P863" s="240"/>
      <c r="Q863" s="240"/>
      <c r="R863" s="240"/>
      <c r="S863" s="240"/>
      <c r="T863" s="240"/>
      <c r="U863" s="240"/>
      <c r="V863" s="240"/>
      <c r="W863" s="240"/>
      <c r="X863" s="240"/>
      <c r="Y863" s="240"/>
      <c r="Z863" s="240"/>
    </row>
    <row r="864" spans="1:26" ht="13.5" customHeight="1">
      <c r="A864" s="240"/>
      <c r="B864" s="240"/>
      <c r="C864" s="240"/>
      <c r="D864" s="240"/>
      <c r="E864" s="240"/>
      <c r="F864" s="240"/>
      <c r="G864" s="240"/>
      <c r="H864" s="240"/>
      <c r="I864" s="240"/>
      <c r="J864" s="240"/>
      <c r="K864" s="240"/>
      <c r="L864" s="240"/>
      <c r="M864" s="240"/>
      <c r="N864" s="240"/>
      <c r="O864" s="240"/>
      <c r="P864" s="240"/>
      <c r="Q864" s="240"/>
      <c r="R864" s="240"/>
      <c r="S864" s="240"/>
      <c r="T864" s="240"/>
      <c r="U864" s="240"/>
      <c r="V864" s="240"/>
      <c r="W864" s="240"/>
      <c r="X864" s="240"/>
      <c r="Y864" s="240"/>
      <c r="Z864" s="240"/>
    </row>
    <row r="865" spans="1:26" ht="13.5" customHeight="1">
      <c r="A865" s="240"/>
      <c r="B865" s="240"/>
      <c r="C865" s="240"/>
      <c r="D865" s="240"/>
      <c r="E865" s="240"/>
      <c r="F865" s="240"/>
      <c r="G865" s="240"/>
      <c r="H865" s="240"/>
      <c r="I865" s="240"/>
      <c r="J865" s="240"/>
      <c r="K865" s="240"/>
      <c r="L865" s="240"/>
      <c r="M865" s="240"/>
      <c r="N865" s="240"/>
      <c r="O865" s="240"/>
      <c r="P865" s="240"/>
      <c r="Q865" s="240"/>
      <c r="R865" s="240"/>
      <c r="S865" s="240"/>
      <c r="T865" s="240"/>
      <c r="U865" s="240"/>
      <c r="V865" s="240"/>
      <c r="W865" s="240"/>
      <c r="X865" s="240"/>
      <c r="Y865" s="240"/>
      <c r="Z865" s="240"/>
    </row>
    <row r="866" spans="1:26" ht="13.5" customHeight="1">
      <c r="A866" s="240"/>
      <c r="B866" s="240"/>
      <c r="C866" s="240"/>
      <c r="D866" s="240"/>
      <c r="E866" s="240"/>
      <c r="F866" s="240"/>
      <c r="G866" s="240"/>
      <c r="H866" s="240"/>
      <c r="I866" s="240"/>
      <c r="J866" s="240"/>
      <c r="K866" s="240"/>
      <c r="L866" s="240"/>
      <c r="M866" s="240"/>
      <c r="N866" s="240"/>
      <c r="O866" s="240"/>
      <c r="P866" s="240"/>
      <c r="Q866" s="240"/>
      <c r="R866" s="240"/>
      <c r="S866" s="240"/>
      <c r="T866" s="240"/>
      <c r="U866" s="240"/>
      <c r="V866" s="240"/>
      <c r="W866" s="240"/>
      <c r="X866" s="240"/>
      <c r="Y866" s="240"/>
      <c r="Z866" s="240"/>
    </row>
    <row r="867" spans="1:26" ht="13.5" customHeight="1">
      <c r="A867" s="240"/>
      <c r="B867" s="240"/>
      <c r="C867" s="240"/>
      <c r="D867" s="240"/>
      <c r="E867" s="240"/>
      <c r="F867" s="240"/>
      <c r="G867" s="240"/>
      <c r="H867" s="240"/>
      <c r="I867" s="240"/>
      <c r="J867" s="240"/>
      <c r="K867" s="240"/>
      <c r="L867" s="240"/>
      <c r="M867" s="240"/>
      <c r="N867" s="240"/>
      <c r="O867" s="240"/>
      <c r="P867" s="240"/>
      <c r="Q867" s="240"/>
      <c r="R867" s="240"/>
      <c r="S867" s="240"/>
      <c r="T867" s="240"/>
      <c r="U867" s="240"/>
      <c r="V867" s="240"/>
      <c r="W867" s="240"/>
      <c r="X867" s="240"/>
      <c r="Y867" s="240"/>
      <c r="Z867" s="240"/>
    </row>
    <row r="868" spans="1:26" ht="13.5" customHeight="1">
      <c r="A868" s="240"/>
      <c r="B868" s="240"/>
      <c r="C868" s="240"/>
      <c r="D868" s="240"/>
      <c r="E868" s="240"/>
      <c r="F868" s="240"/>
      <c r="G868" s="240"/>
      <c r="H868" s="240"/>
      <c r="I868" s="240"/>
      <c r="J868" s="240"/>
      <c r="K868" s="240"/>
      <c r="L868" s="240"/>
      <c r="M868" s="240"/>
      <c r="N868" s="240"/>
      <c r="O868" s="240"/>
      <c r="P868" s="240"/>
      <c r="Q868" s="240"/>
      <c r="R868" s="240"/>
      <c r="S868" s="240"/>
      <c r="T868" s="240"/>
      <c r="U868" s="240"/>
      <c r="V868" s="240"/>
      <c r="W868" s="240"/>
      <c r="X868" s="240"/>
      <c r="Y868" s="240"/>
      <c r="Z868" s="240"/>
    </row>
    <row r="869" spans="1:26" ht="13.5" customHeight="1">
      <c r="A869" s="240"/>
      <c r="B869" s="240"/>
      <c r="C869" s="240"/>
      <c r="D869" s="240"/>
      <c r="E869" s="240"/>
      <c r="F869" s="240"/>
      <c r="G869" s="240"/>
      <c r="H869" s="240"/>
      <c r="I869" s="240"/>
      <c r="J869" s="240"/>
      <c r="K869" s="240"/>
      <c r="L869" s="240"/>
      <c r="M869" s="240"/>
      <c r="N869" s="240"/>
      <c r="O869" s="240"/>
      <c r="P869" s="240"/>
      <c r="Q869" s="240"/>
      <c r="R869" s="240"/>
      <c r="S869" s="240"/>
      <c r="T869" s="240"/>
      <c r="U869" s="240"/>
      <c r="V869" s="240"/>
      <c r="W869" s="240"/>
      <c r="X869" s="240"/>
      <c r="Y869" s="240"/>
      <c r="Z869" s="240"/>
    </row>
    <row r="870" spans="1:26" ht="13.5" customHeight="1">
      <c r="A870" s="240"/>
      <c r="B870" s="240"/>
      <c r="C870" s="240"/>
      <c r="D870" s="240"/>
      <c r="E870" s="240"/>
      <c r="F870" s="240"/>
      <c r="G870" s="240"/>
      <c r="H870" s="240"/>
      <c r="I870" s="240"/>
      <c r="J870" s="240"/>
      <c r="K870" s="240"/>
      <c r="L870" s="240"/>
      <c r="M870" s="240"/>
      <c r="N870" s="240"/>
      <c r="O870" s="240"/>
      <c r="P870" s="240"/>
      <c r="Q870" s="240"/>
      <c r="R870" s="240"/>
      <c r="S870" s="240"/>
      <c r="T870" s="240"/>
      <c r="U870" s="240"/>
      <c r="V870" s="240"/>
      <c r="W870" s="240"/>
      <c r="X870" s="240"/>
      <c r="Y870" s="240"/>
      <c r="Z870" s="240"/>
    </row>
    <row r="871" spans="1:26" ht="13.5" customHeight="1">
      <c r="A871" s="240"/>
      <c r="B871" s="240"/>
      <c r="C871" s="240"/>
      <c r="D871" s="240"/>
      <c r="E871" s="240"/>
      <c r="F871" s="240"/>
      <c r="G871" s="240"/>
      <c r="H871" s="240"/>
      <c r="I871" s="240"/>
      <c r="J871" s="240"/>
      <c r="K871" s="240"/>
      <c r="L871" s="240"/>
      <c r="M871" s="240"/>
      <c r="N871" s="240"/>
      <c r="O871" s="240"/>
      <c r="P871" s="240"/>
      <c r="Q871" s="240"/>
      <c r="R871" s="240"/>
      <c r="S871" s="240"/>
      <c r="T871" s="240"/>
      <c r="U871" s="240"/>
      <c r="V871" s="240"/>
      <c r="W871" s="240"/>
      <c r="X871" s="240"/>
      <c r="Y871" s="240"/>
      <c r="Z871" s="240"/>
    </row>
    <row r="872" spans="1:26" ht="13.5" customHeight="1">
      <c r="A872" s="240"/>
      <c r="B872" s="240"/>
      <c r="C872" s="240"/>
      <c r="D872" s="240"/>
      <c r="E872" s="240"/>
      <c r="F872" s="240"/>
      <c r="G872" s="240"/>
      <c r="H872" s="240"/>
      <c r="I872" s="240"/>
      <c r="J872" s="240"/>
      <c r="K872" s="240"/>
      <c r="L872" s="240"/>
      <c r="M872" s="240"/>
      <c r="N872" s="240"/>
      <c r="O872" s="240"/>
      <c r="P872" s="240"/>
      <c r="Q872" s="240"/>
      <c r="R872" s="240"/>
      <c r="S872" s="240"/>
      <c r="T872" s="240"/>
      <c r="U872" s="240"/>
      <c r="V872" s="240"/>
      <c r="W872" s="240"/>
      <c r="X872" s="240"/>
      <c r="Y872" s="240"/>
      <c r="Z872" s="240"/>
    </row>
    <row r="873" spans="1:26" ht="13.5" customHeight="1">
      <c r="A873" s="240"/>
      <c r="B873" s="240"/>
      <c r="C873" s="240"/>
      <c r="D873" s="240"/>
      <c r="E873" s="240"/>
      <c r="F873" s="240"/>
      <c r="G873" s="240"/>
      <c r="H873" s="240"/>
      <c r="I873" s="240"/>
      <c r="J873" s="240"/>
      <c r="K873" s="240"/>
      <c r="L873" s="240"/>
      <c r="M873" s="240"/>
      <c r="N873" s="240"/>
      <c r="O873" s="240"/>
      <c r="P873" s="240"/>
      <c r="Q873" s="240"/>
      <c r="R873" s="240"/>
      <c r="S873" s="240"/>
      <c r="T873" s="240"/>
      <c r="U873" s="240"/>
      <c r="V873" s="240"/>
      <c r="W873" s="240"/>
      <c r="X873" s="240"/>
      <c r="Y873" s="240"/>
      <c r="Z873" s="240"/>
    </row>
    <row r="874" spans="1:26" ht="13.5" customHeight="1">
      <c r="A874" s="240"/>
      <c r="B874" s="240"/>
      <c r="C874" s="240"/>
      <c r="D874" s="240"/>
      <c r="E874" s="240"/>
      <c r="F874" s="240"/>
      <c r="G874" s="240"/>
      <c r="H874" s="240"/>
      <c r="I874" s="240"/>
      <c r="J874" s="240"/>
      <c r="K874" s="240"/>
      <c r="L874" s="240"/>
      <c r="M874" s="240"/>
      <c r="N874" s="240"/>
      <c r="O874" s="240"/>
      <c r="P874" s="240"/>
      <c r="Q874" s="240"/>
      <c r="R874" s="240"/>
      <c r="S874" s="240"/>
      <c r="T874" s="240"/>
      <c r="U874" s="240"/>
      <c r="V874" s="240"/>
      <c r="W874" s="240"/>
      <c r="X874" s="240"/>
      <c r="Y874" s="240"/>
      <c r="Z874" s="240"/>
    </row>
    <row r="875" spans="1:26" ht="13.5" customHeight="1">
      <c r="A875" s="240"/>
      <c r="B875" s="240"/>
      <c r="C875" s="240"/>
      <c r="D875" s="240"/>
      <c r="E875" s="240"/>
      <c r="F875" s="240"/>
      <c r="G875" s="240"/>
      <c r="H875" s="240"/>
      <c r="I875" s="240"/>
      <c r="J875" s="240"/>
      <c r="K875" s="240"/>
      <c r="L875" s="240"/>
      <c r="M875" s="240"/>
      <c r="N875" s="240"/>
      <c r="O875" s="240"/>
      <c r="P875" s="240"/>
      <c r="Q875" s="240"/>
      <c r="R875" s="240"/>
      <c r="S875" s="240"/>
      <c r="T875" s="240"/>
      <c r="U875" s="240"/>
      <c r="V875" s="240"/>
      <c r="W875" s="240"/>
      <c r="X875" s="240"/>
      <c r="Y875" s="240"/>
      <c r="Z875" s="240"/>
    </row>
    <row r="876" spans="1:26" ht="13.5" customHeight="1">
      <c r="A876" s="240"/>
      <c r="B876" s="240"/>
      <c r="C876" s="240"/>
      <c r="D876" s="240"/>
      <c r="E876" s="240"/>
      <c r="F876" s="240"/>
      <c r="G876" s="240"/>
      <c r="H876" s="240"/>
      <c r="I876" s="240"/>
      <c r="J876" s="240"/>
      <c r="K876" s="240"/>
      <c r="L876" s="240"/>
      <c r="M876" s="240"/>
      <c r="N876" s="240"/>
      <c r="O876" s="240"/>
      <c r="P876" s="240"/>
      <c r="Q876" s="240"/>
      <c r="R876" s="240"/>
      <c r="S876" s="240"/>
      <c r="T876" s="240"/>
      <c r="U876" s="240"/>
      <c r="V876" s="240"/>
      <c r="W876" s="240"/>
      <c r="X876" s="240"/>
      <c r="Y876" s="240"/>
      <c r="Z876" s="240"/>
    </row>
    <row r="877" spans="1:26" ht="13.5" customHeight="1">
      <c r="A877" s="240"/>
      <c r="B877" s="240"/>
      <c r="C877" s="240"/>
      <c r="D877" s="240"/>
      <c r="E877" s="240"/>
      <c r="F877" s="240"/>
      <c r="G877" s="240"/>
      <c r="H877" s="240"/>
      <c r="I877" s="240"/>
      <c r="J877" s="240"/>
      <c r="K877" s="240"/>
      <c r="L877" s="240"/>
      <c r="M877" s="240"/>
      <c r="N877" s="240"/>
      <c r="O877" s="240"/>
      <c r="P877" s="240"/>
      <c r="Q877" s="240"/>
      <c r="R877" s="240"/>
      <c r="S877" s="240"/>
      <c r="T877" s="240"/>
      <c r="U877" s="240"/>
      <c r="V877" s="240"/>
      <c r="W877" s="240"/>
      <c r="X877" s="240"/>
      <c r="Y877" s="240"/>
      <c r="Z877" s="240"/>
    </row>
    <row r="878" spans="1:26" ht="13.5" customHeight="1">
      <c r="A878" s="240"/>
      <c r="B878" s="240"/>
      <c r="C878" s="240"/>
      <c r="D878" s="240"/>
      <c r="E878" s="240"/>
      <c r="F878" s="240"/>
      <c r="G878" s="240"/>
      <c r="H878" s="240"/>
      <c r="I878" s="240"/>
      <c r="J878" s="240"/>
      <c r="K878" s="240"/>
      <c r="L878" s="240"/>
      <c r="M878" s="240"/>
      <c r="N878" s="240"/>
      <c r="O878" s="240"/>
      <c r="P878" s="240"/>
      <c r="Q878" s="240"/>
      <c r="R878" s="240"/>
      <c r="S878" s="240"/>
      <c r="T878" s="240"/>
      <c r="U878" s="240"/>
      <c r="V878" s="240"/>
      <c r="W878" s="240"/>
      <c r="X878" s="240"/>
      <c r="Y878" s="240"/>
      <c r="Z878" s="240"/>
    </row>
    <row r="879" spans="1:26" ht="13.5" customHeight="1">
      <c r="A879" s="240"/>
      <c r="B879" s="240"/>
      <c r="C879" s="240"/>
      <c r="D879" s="240"/>
      <c r="E879" s="240"/>
      <c r="F879" s="240"/>
      <c r="G879" s="240"/>
      <c r="H879" s="240"/>
      <c r="I879" s="240"/>
      <c r="J879" s="240"/>
      <c r="K879" s="240"/>
      <c r="L879" s="240"/>
      <c r="M879" s="240"/>
      <c r="N879" s="240"/>
      <c r="O879" s="240"/>
      <c r="P879" s="240"/>
      <c r="Q879" s="240"/>
      <c r="R879" s="240"/>
      <c r="S879" s="240"/>
      <c r="T879" s="240"/>
      <c r="U879" s="240"/>
      <c r="V879" s="240"/>
      <c r="W879" s="240"/>
      <c r="X879" s="240"/>
      <c r="Y879" s="240"/>
      <c r="Z879" s="240"/>
    </row>
    <row r="880" spans="1:26" ht="13.5" customHeight="1">
      <c r="A880" s="240"/>
      <c r="B880" s="240"/>
      <c r="C880" s="240"/>
      <c r="D880" s="240"/>
      <c r="E880" s="240"/>
      <c r="F880" s="240"/>
      <c r="G880" s="240"/>
      <c r="H880" s="240"/>
      <c r="I880" s="240"/>
      <c r="J880" s="240"/>
      <c r="K880" s="240"/>
      <c r="L880" s="240"/>
      <c r="M880" s="240"/>
      <c r="N880" s="240"/>
      <c r="O880" s="240"/>
      <c r="P880" s="240"/>
      <c r="Q880" s="240"/>
      <c r="R880" s="240"/>
      <c r="S880" s="240"/>
      <c r="T880" s="240"/>
      <c r="U880" s="240"/>
      <c r="V880" s="240"/>
      <c r="W880" s="240"/>
      <c r="X880" s="240"/>
      <c r="Y880" s="240"/>
      <c r="Z880" s="240"/>
    </row>
    <row r="881" spans="1:26" ht="13.5" customHeight="1">
      <c r="A881" s="240"/>
      <c r="B881" s="240"/>
      <c r="C881" s="240"/>
      <c r="D881" s="240"/>
      <c r="E881" s="240"/>
      <c r="F881" s="240"/>
      <c r="G881" s="240"/>
      <c r="H881" s="240"/>
      <c r="I881" s="240"/>
      <c r="J881" s="240"/>
      <c r="K881" s="240"/>
      <c r="L881" s="240"/>
      <c r="M881" s="240"/>
      <c r="N881" s="240"/>
      <c r="O881" s="240"/>
      <c r="P881" s="240"/>
      <c r="Q881" s="240"/>
      <c r="R881" s="240"/>
      <c r="S881" s="240"/>
      <c r="T881" s="240"/>
      <c r="U881" s="240"/>
      <c r="V881" s="240"/>
      <c r="W881" s="240"/>
      <c r="X881" s="240"/>
      <c r="Y881" s="240"/>
      <c r="Z881" s="240"/>
    </row>
    <row r="882" spans="1:26" ht="13.5" customHeight="1">
      <c r="A882" s="240"/>
      <c r="B882" s="240"/>
      <c r="C882" s="240"/>
      <c r="D882" s="240"/>
      <c r="E882" s="240"/>
      <c r="F882" s="240"/>
      <c r="G882" s="240"/>
      <c r="H882" s="240"/>
      <c r="I882" s="240"/>
      <c r="J882" s="240"/>
      <c r="K882" s="240"/>
      <c r="L882" s="240"/>
      <c r="M882" s="240"/>
      <c r="N882" s="240"/>
      <c r="O882" s="240"/>
      <c r="P882" s="240"/>
      <c r="Q882" s="240"/>
      <c r="R882" s="240"/>
      <c r="S882" s="240"/>
      <c r="T882" s="240"/>
      <c r="U882" s="240"/>
      <c r="V882" s="240"/>
      <c r="W882" s="240"/>
      <c r="X882" s="240"/>
      <c r="Y882" s="240"/>
      <c r="Z882" s="240"/>
    </row>
    <row r="883" spans="1:26" ht="13.5" customHeight="1">
      <c r="A883" s="240"/>
      <c r="B883" s="240"/>
      <c r="C883" s="240"/>
      <c r="D883" s="240"/>
      <c r="E883" s="240"/>
      <c r="F883" s="240"/>
      <c r="G883" s="240"/>
      <c r="H883" s="240"/>
      <c r="I883" s="240"/>
      <c r="J883" s="240"/>
      <c r="K883" s="240"/>
      <c r="L883" s="240"/>
      <c r="M883" s="240"/>
      <c r="N883" s="240"/>
      <c r="O883" s="240"/>
      <c r="P883" s="240"/>
      <c r="Q883" s="240"/>
      <c r="R883" s="240"/>
      <c r="S883" s="240"/>
      <c r="T883" s="240"/>
      <c r="U883" s="240"/>
      <c r="V883" s="240"/>
      <c r="W883" s="240"/>
      <c r="X883" s="240"/>
      <c r="Y883" s="240"/>
      <c r="Z883" s="240"/>
    </row>
    <row r="884" spans="1:26" ht="13.5" customHeight="1">
      <c r="A884" s="240"/>
      <c r="B884" s="240"/>
      <c r="C884" s="240"/>
      <c r="D884" s="240"/>
      <c r="E884" s="240"/>
      <c r="F884" s="240"/>
      <c r="G884" s="240"/>
      <c r="H884" s="240"/>
      <c r="I884" s="240"/>
      <c r="J884" s="240"/>
      <c r="K884" s="240"/>
      <c r="L884" s="240"/>
      <c r="M884" s="240"/>
      <c r="N884" s="240"/>
      <c r="O884" s="240"/>
      <c r="P884" s="240"/>
      <c r="Q884" s="240"/>
      <c r="R884" s="240"/>
      <c r="S884" s="240"/>
      <c r="T884" s="240"/>
      <c r="U884" s="240"/>
      <c r="V884" s="240"/>
      <c r="W884" s="240"/>
      <c r="X884" s="240"/>
      <c r="Y884" s="240"/>
      <c r="Z884" s="240"/>
    </row>
    <row r="885" spans="1:26" ht="13.5" customHeight="1">
      <c r="A885" s="240"/>
      <c r="B885" s="240"/>
      <c r="C885" s="240"/>
      <c r="D885" s="240"/>
      <c r="E885" s="240"/>
      <c r="F885" s="240"/>
      <c r="G885" s="240"/>
      <c r="H885" s="240"/>
      <c r="I885" s="240"/>
      <c r="J885" s="240"/>
      <c r="K885" s="240"/>
      <c r="L885" s="240"/>
      <c r="M885" s="240"/>
      <c r="N885" s="240"/>
      <c r="O885" s="240"/>
      <c r="P885" s="240"/>
      <c r="Q885" s="240"/>
      <c r="R885" s="240"/>
      <c r="S885" s="240"/>
      <c r="T885" s="240"/>
      <c r="U885" s="240"/>
      <c r="V885" s="240"/>
      <c r="W885" s="240"/>
      <c r="X885" s="240"/>
      <c r="Y885" s="240"/>
      <c r="Z885" s="240"/>
    </row>
    <row r="886" spans="1:26" ht="13.5" customHeight="1">
      <c r="A886" s="240"/>
      <c r="B886" s="240"/>
      <c r="C886" s="240"/>
      <c r="D886" s="240"/>
      <c r="E886" s="240"/>
      <c r="F886" s="240"/>
      <c r="G886" s="240"/>
      <c r="H886" s="240"/>
      <c r="I886" s="240"/>
      <c r="J886" s="240"/>
      <c r="K886" s="240"/>
      <c r="L886" s="240"/>
      <c r="M886" s="240"/>
      <c r="N886" s="240"/>
      <c r="O886" s="240"/>
      <c r="P886" s="240"/>
      <c r="Q886" s="240"/>
      <c r="R886" s="240"/>
      <c r="S886" s="240"/>
      <c r="T886" s="240"/>
      <c r="U886" s="240"/>
      <c r="V886" s="240"/>
      <c r="W886" s="240"/>
      <c r="X886" s="240"/>
      <c r="Y886" s="240"/>
      <c r="Z886" s="240"/>
    </row>
    <row r="887" spans="1:26" ht="13.5" customHeight="1">
      <c r="A887" s="240"/>
      <c r="B887" s="240"/>
      <c r="C887" s="240"/>
      <c r="D887" s="240"/>
      <c r="E887" s="240"/>
      <c r="F887" s="240"/>
      <c r="G887" s="240"/>
      <c r="H887" s="240"/>
      <c r="I887" s="240"/>
      <c r="J887" s="240"/>
      <c r="K887" s="240"/>
      <c r="L887" s="240"/>
      <c r="M887" s="240"/>
      <c r="N887" s="240"/>
      <c r="O887" s="240"/>
      <c r="P887" s="240"/>
      <c r="Q887" s="240"/>
      <c r="R887" s="240"/>
      <c r="S887" s="240"/>
      <c r="T887" s="240"/>
      <c r="U887" s="240"/>
      <c r="V887" s="240"/>
      <c r="W887" s="240"/>
      <c r="X887" s="240"/>
      <c r="Y887" s="240"/>
      <c r="Z887" s="240"/>
    </row>
    <row r="888" spans="1:26" ht="13.5" customHeight="1">
      <c r="A888" s="240"/>
      <c r="B888" s="240"/>
      <c r="C888" s="240"/>
      <c r="D888" s="240"/>
      <c r="E888" s="240"/>
      <c r="F888" s="240"/>
      <c r="G888" s="240"/>
      <c r="H888" s="240"/>
      <c r="I888" s="240"/>
      <c r="J888" s="240"/>
      <c r="K888" s="240"/>
      <c r="L888" s="240"/>
      <c r="M888" s="240"/>
      <c r="N888" s="240"/>
      <c r="O888" s="240"/>
      <c r="P888" s="240"/>
      <c r="Q888" s="240"/>
      <c r="R888" s="240"/>
      <c r="S888" s="240"/>
      <c r="T888" s="240"/>
      <c r="U888" s="240"/>
      <c r="V888" s="240"/>
      <c r="W888" s="240"/>
      <c r="X888" s="240"/>
      <c r="Y888" s="240"/>
      <c r="Z888" s="240"/>
    </row>
    <row r="889" spans="1:26" ht="13.5" customHeight="1">
      <c r="A889" s="240"/>
      <c r="B889" s="240"/>
      <c r="C889" s="240"/>
      <c r="D889" s="240"/>
      <c r="E889" s="240"/>
      <c r="F889" s="240"/>
      <c r="G889" s="240"/>
      <c r="H889" s="240"/>
      <c r="I889" s="240"/>
      <c r="J889" s="240"/>
      <c r="K889" s="240"/>
      <c r="L889" s="240"/>
      <c r="M889" s="240"/>
      <c r="N889" s="240"/>
      <c r="O889" s="240"/>
      <c r="P889" s="240"/>
      <c r="Q889" s="240"/>
      <c r="R889" s="240"/>
      <c r="S889" s="240"/>
      <c r="T889" s="240"/>
      <c r="U889" s="240"/>
      <c r="V889" s="240"/>
      <c r="W889" s="240"/>
      <c r="X889" s="240"/>
      <c r="Y889" s="240"/>
      <c r="Z889" s="240"/>
    </row>
    <row r="890" spans="1:26" ht="13.5" customHeight="1">
      <c r="A890" s="240"/>
      <c r="B890" s="240"/>
      <c r="C890" s="240"/>
      <c r="D890" s="240"/>
      <c r="E890" s="240"/>
      <c r="F890" s="240"/>
      <c r="G890" s="240"/>
      <c r="H890" s="240"/>
      <c r="I890" s="240"/>
      <c r="J890" s="240"/>
      <c r="K890" s="240"/>
      <c r="L890" s="240"/>
      <c r="M890" s="240"/>
      <c r="N890" s="240"/>
      <c r="O890" s="240"/>
      <c r="P890" s="240"/>
      <c r="Q890" s="240"/>
      <c r="R890" s="240"/>
      <c r="S890" s="240"/>
      <c r="T890" s="240"/>
      <c r="U890" s="240"/>
      <c r="V890" s="240"/>
      <c r="W890" s="240"/>
      <c r="X890" s="240"/>
      <c r="Y890" s="240"/>
      <c r="Z890" s="240"/>
    </row>
    <row r="891" spans="1:26" ht="13.5" customHeight="1">
      <c r="A891" s="240"/>
      <c r="B891" s="240"/>
      <c r="C891" s="240"/>
      <c r="D891" s="240"/>
      <c r="E891" s="240"/>
      <c r="F891" s="240"/>
      <c r="G891" s="240"/>
      <c r="H891" s="240"/>
      <c r="I891" s="240"/>
      <c r="J891" s="240"/>
      <c r="K891" s="240"/>
      <c r="L891" s="240"/>
      <c r="M891" s="240"/>
      <c r="N891" s="240"/>
      <c r="O891" s="240"/>
      <c r="P891" s="240"/>
      <c r="Q891" s="240"/>
      <c r="R891" s="240"/>
      <c r="S891" s="240"/>
      <c r="T891" s="240"/>
      <c r="U891" s="240"/>
      <c r="V891" s="240"/>
      <c r="W891" s="240"/>
      <c r="X891" s="240"/>
      <c r="Y891" s="240"/>
      <c r="Z891" s="240"/>
    </row>
    <row r="892" spans="1:26" ht="13.5" customHeight="1">
      <c r="A892" s="240"/>
      <c r="B892" s="240"/>
      <c r="C892" s="240"/>
      <c r="D892" s="240"/>
      <c r="E892" s="240"/>
      <c r="F892" s="240"/>
      <c r="G892" s="240"/>
      <c r="H892" s="240"/>
      <c r="I892" s="240"/>
      <c r="J892" s="240"/>
      <c r="K892" s="240"/>
      <c r="L892" s="240"/>
      <c r="M892" s="240"/>
      <c r="N892" s="240"/>
      <c r="O892" s="240"/>
      <c r="P892" s="240"/>
      <c r="Q892" s="240"/>
      <c r="R892" s="240"/>
      <c r="S892" s="240"/>
      <c r="T892" s="240"/>
      <c r="U892" s="240"/>
      <c r="V892" s="240"/>
      <c r="W892" s="240"/>
      <c r="X892" s="240"/>
      <c r="Y892" s="240"/>
      <c r="Z892" s="240"/>
    </row>
    <row r="893" spans="1:26" ht="13.5" customHeight="1">
      <c r="A893" s="240"/>
      <c r="B893" s="240"/>
      <c r="C893" s="240"/>
      <c r="D893" s="240"/>
      <c r="E893" s="240"/>
      <c r="F893" s="240"/>
      <c r="G893" s="240"/>
      <c r="H893" s="240"/>
      <c r="I893" s="240"/>
      <c r="J893" s="240"/>
      <c r="K893" s="240"/>
      <c r="L893" s="240"/>
      <c r="M893" s="240"/>
      <c r="N893" s="240"/>
      <c r="O893" s="240"/>
      <c r="P893" s="240"/>
      <c r="Q893" s="240"/>
      <c r="R893" s="240"/>
      <c r="S893" s="240"/>
      <c r="T893" s="240"/>
      <c r="U893" s="240"/>
      <c r="V893" s="240"/>
      <c r="W893" s="240"/>
      <c r="X893" s="240"/>
      <c r="Y893" s="240"/>
      <c r="Z893" s="240"/>
    </row>
    <row r="894" spans="1:26" ht="13.5" customHeight="1">
      <c r="A894" s="240"/>
      <c r="B894" s="240"/>
      <c r="C894" s="240"/>
      <c r="D894" s="240"/>
      <c r="E894" s="240"/>
      <c r="F894" s="240"/>
      <c r="G894" s="240"/>
      <c r="H894" s="240"/>
      <c r="I894" s="240"/>
      <c r="J894" s="240"/>
      <c r="K894" s="240"/>
      <c r="L894" s="240"/>
      <c r="M894" s="240"/>
      <c r="N894" s="240"/>
      <c r="O894" s="240"/>
      <c r="P894" s="240"/>
      <c r="Q894" s="240"/>
      <c r="R894" s="240"/>
      <c r="S894" s="240"/>
      <c r="T894" s="240"/>
      <c r="U894" s="240"/>
      <c r="V894" s="240"/>
      <c r="W894" s="240"/>
      <c r="X894" s="240"/>
      <c r="Y894" s="240"/>
      <c r="Z894" s="240"/>
    </row>
    <row r="895" spans="1:26" ht="13.5" customHeight="1">
      <c r="A895" s="240"/>
      <c r="B895" s="240"/>
      <c r="C895" s="240"/>
      <c r="D895" s="240"/>
      <c r="E895" s="240"/>
      <c r="F895" s="240"/>
      <c r="G895" s="240"/>
      <c r="H895" s="240"/>
      <c r="I895" s="240"/>
      <c r="J895" s="240"/>
      <c r="K895" s="240"/>
      <c r="L895" s="240"/>
      <c r="M895" s="240"/>
      <c r="N895" s="240"/>
      <c r="O895" s="240"/>
      <c r="P895" s="240"/>
      <c r="Q895" s="240"/>
      <c r="R895" s="240"/>
      <c r="S895" s="240"/>
      <c r="T895" s="240"/>
      <c r="U895" s="240"/>
      <c r="V895" s="240"/>
      <c r="W895" s="240"/>
      <c r="X895" s="240"/>
      <c r="Y895" s="240"/>
      <c r="Z895" s="240"/>
    </row>
    <row r="896" spans="1:26" ht="13.5" customHeight="1">
      <c r="A896" s="240"/>
      <c r="B896" s="240"/>
      <c r="C896" s="240"/>
      <c r="D896" s="240"/>
      <c r="E896" s="240"/>
      <c r="F896" s="240"/>
      <c r="G896" s="240"/>
      <c r="H896" s="240"/>
      <c r="I896" s="240"/>
      <c r="J896" s="240"/>
      <c r="K896" s="240"/>
      <c r="L896" s="240"/>
      <c r="M896" s="240"/>
      <c r="N896" s="240"/>
      <c r="O896" s="240"/>
      <c r="P896" s="240"/>
      <c r="Q896" s="240"/>
      <c r="R896" s="240"/>
      <c r="S896" s="240"/>
      <c r="T896" s="240"/>
      <c r="U896" s="240"/>
      <c r="V896" s="240"/>
      <c r="W896" s="240"/>
      <c r="X896" s="240"/>
      <c r="Y896" s="240"/>
      <c r="Z896" s="240"/>
    </row>
    <row r="897" spans="1:26" ht="13.5" customHeight="1">
      <c r="A897" s="240"/>
      <c r="B897" s="240"/>
      <c r="C897" s="240"/>
      <c r="D897" s="240"/>
      <c r="E897" s="240"/>
      <c r="F897" s="240"/>
      <c r="G897" s="240"/>
      <c r="H897" s="240"/>
      <c r="I897" s="240"/>
      <c r="J897" s="240"/>
      <c r="K897" s="240"/>
      <c r="L897" s="240"/>
      <c r="M897" s="240"/>
      <c r="N897" s="240"/>
      <c r="O897" s="240"/>
      <c r="P897" s="240"/>
      <c r="Q897" s="240"/>
      <c r="R897" s="240"/>
      <c r="S897" s="240"/>
      <c r="T897" s="240"/>
      <c r="U897" s="240"/>
      <c r="V897" s="240"/>
      <c r="W897" s="240"/>
      <c r="X897" s="240"/>
      <c r="Y897" s="240"/>
      <c r="Z897" s="240"/>
    </row>
    <row r="898" spans="1:26" ht="13.5" customHeight="1">
      <c r="A898" s="240"/>
      <c r="B898" s="240"/>
      <c r="C898" s="240"/>
      <c r="D898" s="240"/>
      <c r="E898" s="240"/>
      <c r="F898" s="240"/>
      <c r="G898" s="240"/>
      <c r="H898" s="240"/>
      <c r="I898" s="240"/>
      <c r="J898" s="240"/>
      <c r="K898" s="240"/>
      <c r="L898" s="240"/>
      <c r="M898" s="240"/>
      <c r="N898" s="240"/>
      <c r="O898" s="240"/>
      <c r="P898" s="240"/>
      <c r="Q898" s="240"/>
      <c r="R898" s="240"/>
      <c r="S898" s="240"/>
      <c r="T898" s="240"/>
      <c r="U898" s="240"/>
      <c r="V898" s="240"/>
      <c r="W898" s="240"/>
      <c r="X898" s="240"/>
      <c r="Y898" s="240"/>
      <c r="Z898" s="240"/>
    </row>
    <row r="899" spans="1:26" ht="13.5" customHeight="1">
      <c r="A899" s="240"/>
      <c r="B899" s="240"/>
      <c r="C899" s="240"/>
      <c r="D899" s="240"/>
      <c r="E899" s="240"/>
      <c r="F899" s="240"/>
      <c r="G899" s="240"/>
      <c r="H899" s="240"/>
      <c r="I899" s="240"/>
      <c r="J899" s="240"/>
      <c r="K899" s="240"/>
      <c r="L899" s="240"/>
      <c r="M899" s="240"/>
      <c r="N899" s="240"/>
      <c r="O899" s="240"/>
      <c r="P899" s="240"/>
      <c r="Q899" s="240"/>
      <c r="R899" s="240"/>
      <c r="S899" s="240"/>
      <c r="T899" s="240"/>
      <c r="U899" s="240"/>
      <c r="V899" s="240"/>
      <c r="W899" s="240"/>
      <c r="X899" s="240"/>
      <c r="Y899" s="240"/>
      <c r="Z899" s="240"/>
    </row>
    <row r="900" spans="1:26" ht="13.5" customHeight="1">
      <c r="A900" s="240"/>
      <c r="B900" s="240"/>
      <c r="C900" s="240"/>
      <c r="D900" s="240"/>
      <c r="E900" s="240"/>
      <c r="F900" s="240"/>
      <c r="G900" s="240"/>
      <c r="H900" s="240"/>
      <c r="I900" s="240"/>
      <c r="J900" s="240"/>
      <c r="K900" s="240"/>
      <c r="L900" s="240"/>
      <c r="M900" s="240"/>
      <c r="N900" s="240"/>
      <c r="O900" s="240"/>
      <c r="P900" s="240"/>
      <c r="Q900" s="240"/>
      <c r="R900" s="240"/>
      <c r="S900" s="240"/>
      <c r="T900" s="240"/>
      <c r="U900" s="240"/>
      <c r="V900" s="240"/>
      <c r="W900" s="240"/>
      <c r="X900" s="240"/>
      <c r="Y900" s="240"/>
      <c r="Z900" s="240"/>
    </row>
    <row r="901" spans="1:26" ht="13.5" customHeight="1">
      <c r="A901" s="240"/>
      <c r="B901" s="240"/>
      <c r="C901" s="240"/>
      <c r="D901" s="240"/>
      <c r="E901" s="240"/>
      <c r="F901" s="240"/>
      <c r="G901" s="240"/>
      <c r="H901" s="240"/>
      <c r="I901" s="240"/>
      <c r="J901" s="240"/>
      <c r="K901" s="240"/>
      <c r="L901" s="240"/>
      <c r="M901" s="240"/>
      <c r="N901" s="240"/>
      <c r="O901" s="240"/>
      <c r="P901" s="240"/>
      <c r="Q901" s="240"/>
      <c r="R901" s="240"/>
      <c r="S901" s="240"/>
      <c r="T901" s="240"/>
      <c r="U901" s="240"/>
      <c r="V901" s="240"/>
      <c r="W901" s="240"/>
      <c r="X901" s="240"/>
      <c r="Y901" s="240"/>
      <c r="Z901" s="240"/>
    </row>
    <row r="902" spans="1:26" ht="13.5" customHeight="1">
      <c r="A902" s="240"/>
      <c r="B902" s="240"/>
      <c r="C902" s="240"/>
      <c r="D902" s="240"/>
      <c r="E902" s="240"/>
      <c r="F902" s="240"/>
      <c r="G902" s="240"/>
      <c r="H902" s="240"/>
      <c r="I902" s="240"/>
      <c r="J902" s="240"/>
      <c r="K902" s="240"/>
      <c r="L902" s="240"/>
      <c r="M902" s="240"/>
      <c r="N902" s="240"/>
      <c r="O902" s="240"/>
      <c r="P902" s="240"/>
      <c r="Q902" s="240"/>
      <c r="R902" s="240"/>
      <c r="S902" s="240"/>
      <c r="T902" s="240"/>
      <c r="U902" s="240"/>
      <c r="V902" s="240"/>
      <c r="W902" s="240"/>
      <c r="X902" s="240"/>
      <c r="Y902" s="240"/>
      <c r="Z902" s="240"/>
    </row>
    <row r="903" spans="1:26" ht="13.5" customHeight="1">
      <c r="A903" s="240"/>
      <c r="B903" s="240"/>
      <c r="C903" s="240"/>
      <c r="D903" s="240"/>
      <c r="E903" s="240"/>
      <c r="F903" s="240"/>
      <c r="G903" s="240"/>
      <c r="H903" s="240"/>
      <c r="I903" s="240"/>
      <c r="J903" s="240"/>
      <c r="K903" s="240"/>
      <c r="L903" s="240"/>
      <c r="M903" s="240"/>
      <c r="N903" s="240"/>
      <c r="O903" s="240"/>
      <c r="P903" s="240"/>
      <c r="Q903" s="240"/>
      <c r="R903" s="240"/>
      <c r="S903" s="240"/>
      <c r="T903" s="240"/>
      <c r="U903" s="240"/>
      <c r="V903" s="240"/>
      <c r="W903" s="240"/>
      <c r="X903" s="240"/>
      <c r="Y903" s="240"/>
      <c r="Z903" s="240"/>
    </row>
    <row r="904" spans="1:26" ht="13.5" customHeight="1">
      <c r="A904" s="240"/>
      <c r="B904" s="240"/>
      <c r="C904" s="240"/>
      <c r="D904" s="240"/>
      <c r="E904" s="240"/>
      <c r="F904" s="240"/>
      <c r="G904" s="240"/>
      <c r="H904" s="240"/>
      <c r="I904" s="240"/>
      <c r="J904" s="240"/>
      <c r="K904" s="240"/>
      <c r="L904" s="240"/>
      <c r="M904" s="240"/>
      <c r="N904" s="240"/>
      <c r="O904" s="240"/>
      <c r="P904" s="240"/>
      <c r="Q904" s="240"/>
      <c r="R904" s="240"/>
      <c r="S904" s="240"/>
      <c r="T904" s="240"/>
      <c r="U904" s="240"/>
      <c r="V904" s="240"/>
      <c r="W904" s="240"/>
      <c r="X904" s="240"/>
      <c r="Y904" s="240"/>
      <c r="Z904" s="240"/>
    </row>
    <row r="905" spans="1:26" ht="13.5" customHeight="1">
      <c r="A905" s="240"/>
      <c r="B905" s="240"/>
      <c r="C905" s="240"/>
      <c r="D905" s="240"/>
      <c r="E905" s="240"/>
      <c r="F905" s="240"/>
      <c r="G905" s="240"/>
      <c r="H905" s="240"/>
      <c r="I905" s="240"/>
      <c r="J905" s="240"/>
      <c r="K905" s="240"/>
      <c r="L905" s="240"/>
      <c r="M905" s="240"/>
      <c r="N905" s="240"/>
      <c r="O905" s="240"/>
      <c r="P905" s="240"/>
      <c r="Q905" s="240"/>
      <c r="R905" s="240"/>
      <c r="S905" s="240"/>
      <c r="T905" s="240"/>
      <c r="U905" s="240"/>
      <c r="V905" s="240"/>
      <c r="W905" s="240"/>
      <c r="X905" s="240"/>
      <c r="Y905" s="240"/>
      <c r="Z905" s="240"/>
    </row>
    <row r="906" spans="1:26" ht="13.5" customHeight="1">
      <c r="A906" s="240"/>
      <c r="B906" s="240"/>
      <c r="C906" s="240"/>
      <c r="D906" s="240"/>
      <c r="E906" s="240"/>
      <c r="F906" s="240"/>
      <c r="G906" s="240"/>
      <c r="H906" s="240"/>
      <c r="I906" s="240"/>
      <c r="J906" s="240"/>
      <c r="K906" s="240"/>
      <c r="L906" s="240"/>
      <c r="M906" s="240"/>
      <c r="N906" s="240"/>
      <c r="O906" s="240"/>
      <c r="P906" s="240"/>
      <c r="Q906" s="240"/>
      <c r="R906" s="240"/>
      <c r="S906" s="240"/>
      <c r="T906" s="240"/>
      <c r="U906" s="240"/>
      <c r="V906" s="240"/>
      <c r="W906" s="240"/>
      <c r="X906" s="240"/>
      <c r="Y906" s="240"/>
      <c r="Z906" s="240"/>
    </row>
    <row r="907" spans="1:26" ht="13.5" customHeight="1">
      <c r="A907" s="240"/>
      <c r="B907" s="240"/>
      <c r="C907" s="240"/>
      <c r="D907" s="240"/>
      <c r="E907" s="240"/>
      <c r="F907" s="240"/>
      <c r="G907" s="240"/>
      <c r="H907" s="240"/>
      <c r="I907" s="240"/>
      <c r="J907" s="240"/>
      <c r="K907" s="240"/>
      <c r="L907" s="240"/>
      <c r="M907" s="240"/>
      <c r="N907" s="240"/>
      <c r="O907" s="240"/>
      <c r="P907" s="240"/>
      <c r="Q907" s="240"/>
      <c r="R907" s="240"/>
      <c r="S907" s="240"/>
      <c r="T907" s="240"/>
      <c r="U907" s="240"/>
      <c r="V907" s="240"/>
      <c r="W907" s="240"/>
      <c r="X907" s="240"/>
      <c r="Y907" s="240"/>
      <c r="Z907" s="240"/>
    </row>
    <row r="908" spans="1:26" ht="13.5" customHeight="1">
      <c r="A908" s="240"/>
      <c r="B908" s="240"/>
      <c r="C908" s="240"/>
      <c r="D908" s="240"/>
      <c r="E908" s="240"/>
      <c r="F908" s="240"/>
      <c r="G908" s="240"/>
      <c r="H908" s="240"/>
      <c r="I908" s="240"/>
      <c r="J908" s="240"/>
      <c r="K908" s="240"/>
      <c r="L908" s="240"/>
      <c r="M908" s="240"/>
      <c r="N908" s="240"/>
      <c r="O908" s="240"/>
      <c r="P908" s="240"/>
      <c r="Q908" s="240"/>
      <c r="R908" s="240"/>
      <c r="S908" s="240"/>
      <c r="T908" s="240"/>
      <c r="U908" s="240"/>
      <c r="V908" s="240"/>
      <c r="W908" s="240"/>
      <c r="X908" s="240"/>
      <c r="Y908" s="240"/>
      <c r="Z908" s="240"/>
    </row>
    <row r="909" spans="1:26" ht="13.5" customHeight="1">
      <c r="A909" s="240"/>
      <c r="B909" s="240"/>
      <c r="C909" s="240"/>
      <c r="D909" s="240"/>
      <c r="E909" s="240"/>
      <c r="F909" s="240"/>
      <c r="G909" s="240"/>
      <c r="H909" s="240"/>
      <c r="I909" s="240"/>
      <c r="J909" s="240"/>
      <c r="K909" s="240"/>
      <c r="L909" s="240"/>
      <c r="M909" s="240"/>
      <c r="N909" s="240"/>
      <c r="O909" s="240"/>
      <c r="P909" s="240"/>
      <c r="Q909" s="240"/>
      <c r="R909" s="240"/>
      <c r="S909" s="240"/>
      <c r="T909" s="240"/>
      <c r="U909" s="240"/>
      <c r="V909" s="240"/>
      <c r="W909" s="240"/>
      <c r="X909" s="240"/>
      <c r="Y909" s="240"/>
      <c r="Z909" s="240"/>
    </row>
    <row r="910" spans="1:26" ht="13.5" customHeight="1">
      <c r="A910" s="240"/>
      <c r="B910" s="240"/>
      <c r="C910" s="240"/>
      <c r="D910" s="240"/>
      <c r="E910" s="240"/>
      <c r="F910" s="240"/>
      <c r="G910" s="240"/>
      <c r="H910" s="240"/>
      <c r="I910" s="240"/>
      <c r="J910" s="240"/>
      <c r="K910" s="240"/>
      <c r="L910" s="240"/>
      <c r="M910" s="240"/>
      <c r="N910" s="240"/>
      <c r="O910" s="240"/>
      <c r="P910" s="240"/>
      <c r="Q910" s="240"/>
      <c r="R910" s="240"/>
      <c r="S910" s="240"/>
      <c r="T910" s="240"/>
      <c r="U910" s="240"/>
      <c r="V910" s="240"/>
      <c r="W910" s="240"/>
      <c r="X910" s="240"/>
      <c r="Y910" s="240"/>
      <c r="Z910" s="240"/>
    </row>
    <row r="911" spans="1:26" ht="13.5" customHeight="1">
      <c r="A911" s="240"/>
      <c r="B911" s="240"/>
      <c r="C911" s="240"/>
      <c r="D911" s="240"/>
      <c r="E911" s="240"/>
      <c r="F911" s="240"/>
      <c r="G911" s="240"/>
      <c r="H911" s="240"/>
      <c r="I911" s="240"/>
      <c r="J911" s="240"/>
      <c r="K911" s="240"/>
      <c r="L911" s="240"/>
      <c r="M911" s="240"/>
      <c r="N911" s="240"/>
      <c r="O911" s="240"/>
      <c r="P911" s="240"/>
      <c r="Q911" s="240"/>
      <c r="R911" s="240"/>
      <c r="S911" s="240"/>
      <c r="T911" s="240"/>
      <c r="U911" s="240"/>
      <c r="V911" s="240"/>
      <c r="W911" s="240"/>
      <c r="X911" s="240"/>
      <c r="Y911" s="240"/>
      <c r="Z911" s="240"/>
    </row>
    <row r="912" spans="1:26" ht="13.5" customHeight="1">
      <c r="A912" s="240"/>
      <c r="B912" s="240"/>
      <c r="C912" s="240"/>
      <c r="D912" s="240"/>
      <c r="E912" s="240"/>
      <c r="F912" s="240"/>
      <c r="G912" s="240"/>
      <c r="H912" s="240"/>
      <c r="I912" s="240"/>
      <c r="J912" s="240"/>
      <c r="K912" s="240"/>
      <c r="L912" s="240"/>
      <c r="M912" s="240"/>
      <c r="N912" s="240"/>
      <c r="O912" s="240"/>
      <c r="P912" s="240"/>
      <c r="Q912" s="240"/>
      <c r="R912" s="240"/>
      <c r="S912" s="240"/>
      <c r="T912" s="240"/>
      <c r="U912" s="240"/>
      <c r="V912" s="240"/>
      <c r="W912" s="240"/>
      <c r="X912" s="240"/>
      <c r="Y912" s="240"/>
      <c r="Z912" s="240"/>
    </row>
    <row r="913" spans="1:26" ht="13.5" customHeight="1">
      <c r="A913" s="240"/>
      <c r="B913" s="240"/>
      <c r="C913" s="240"/>
      <c r="D913" s="240"/>
      <c r="E913" s="240"/>
      <c r="F913" s="240"/>
      <c r="G913" s="240"/>
      <c r="H913" s="240"/>
      <c r="I913" s="240"/>
      <c r="J913" s="240"/>
      <c r="K913" s="240"/>
      <c r="L913" s="240"/>
      <c r="M913" s="240"/>
      <c r="N913" s="240"/>
      <c r="O913" s="240"/>
      <c r="P913" s="240"/>
      <c r="Q913" s="240"/>
      <c r="R913" s="240"/>
      <c r="S913" s="240"/>
      <c r="T913" s="240"/>
      <c r="U913" s="240"/>
      <c r="V913" s="240"/>
      <c r="W913" s="240"/>
      <c r="X913" s="240"/>
      <c r="Y913" s="240"/>
      <c r="Z913" s="240"/>
    </row>
    <row r="914" spans="1:26" ht="13.5" customHeight="1">
      <c r="A914" s="240"/>
      <c r="B914" s="240"/>
      <c r="C914" s="240"/>
      <c r="D914" s="240"/>
      <c r="E914" s="240"/>
      <c r="F914" s="240"/>
      <c r="G914" s="240"/>
      <c r="H914" s="240"/>
      <c r="I914" s="240"/>
      <c r="J914" s="240"/>
      <c r="K914" s="240"/>
      <c r="L914" s="240"/>
      <c r="M914" s="240"/>
      <c r="N914" s="240"/>
      <c r="O914" s="240"/>
      <c r="P914" s="240"/>
      <c r="Q914" s="240"/>
      <c r="R914" s="240"/>
      <c r="S914" s="240"/>
      <c r="T914" s="240"/>
      <c r="U914" s="240"/>
      <c r="V914" s="240"/>
      <c r="W914" s="240"/>
      <c r="X914" s="240"/>
      <c r="Y914" s="240"/>
      <c r="Z914" s="240"/>
    </row>
    <row r="915" spans="1:26" ht="13.5" customHeight="1">
      <c r="A915" s="240"/>
      <c r="B915" s="240"/>
      <c r="C915" s="240"/>
      <c r="D915" s="240"/>
      <c r="E915" s="240"/>
      <c r="F915" s="240"/>
      <c r="G915" s="240"/>
      <c r="H915" s="240"/>
      <c r="I915" s="240"/>
      <c r="J915" s="240"/>
      <c r="K915" s="240"/>
      <c r="L915" s="240"/>
      <c r="M915" s="240"/>
      <c r="N915" s="240"/>
      <c r="O915" s="240"/>
      <c r="P915" s="240"/>
      <c r="Q915" s="240"/>
      <c r="R915" s="240"/>
      <c r="S915" s="240"/>
      <c r="T915" s="240"/>
      <c r="U915" s="240"/>
      <c r="V915" s="240"/>
      <c r="W915" s="240"/>
      <c r="X915" s="240"/>
      <c r="Y915" s="240"/>
      <c r="Z915" s="240"/>
    </row>
    <row r="916" spans="1:26" ht="13.5" customHeight="1">
      <c r="A916" s="240"/>
      <c r="B916" s="240"/>
      <c r="C916" s="240"/>
      <c r="D916" s="240"/>
      <c r="E916" s="240"/>
      <c r="F916" s="240"/>
      <c r="G916" s="240"/>
      <c r="H916" s="240"/>
      <c r="I916" s="240"/>
      <c r="J916" s="240"/>
      <c r="K916" s="240"/>
      <c r="L916" s="240"/>
      <c r="M916" s="240"/>
      <c r="N916" s="240"/>
      <c r="O916" s="240"/>
      <c r="P916" s="240"/>
      <c r="Q916" s="240"/>
      <c r="R916" s="240"/>
      <c r="S916" s="240"/>
      <c r="T916" s="240"/>
      <c r="U916" s="240"/>
      <c r="V916" s="240"/>
      <c r="W916" s="240"/>
      <c r="X916" s="240"/>
      <c r="Y916" s="240"/>
      <c r="Z916" s="240"/>
    </row>
    <row r="917" spans="1:26" ht="13.5" customHeight="1">
      <c r="A917" s="240"/>
      <c r="B917" s="240"/>
      <c r="C917" s="240"/>
      <c r="D917" s="240"/>
      <c r="E917" s="240"/>
      <c r="F917" s="240"/>
      <c r="G917" s="240"/>
      <c r="H917" s="240"/>
      <c r="I917" s="240"/>
      <c r="J917" s="240"/>
      <c r="K917" s="240"/>
      <c r="L917" s="240"/>
      <c r="M917" s="240"/>
      <c r="N917" s="240"/>
      <c r="O917" s="240"/>
      <c r="P917" s="240"/>
      <c r="Q917" s="240"/>
      <c r="R917" s="240"/>
      <c r="S917" s="240"/>
      <c r="T917" s="240"/>
      <c r="U917" s="240"/>
      <c r="V917" s="240"/>
      <c r="W917" s="240"/>
      <c r="X917" s="240"/>
      <c r="Y917" s="240"/>
      <c r="Z917" s="240"/>
    </row>
    <row r="918" spans="1:26" ht="13.5" customHeight="1">
      <c r="A918" s="240"/>
      <c r="B918" s="240"/>
      <c r="C918" s="240"/>
      <c r="D918" s="240"/>
      <c r="E918" s="240"/>
      <c r="F918" s="240"/>
      <c r="G918" s="240"/>
      <c r="H918" s="240"/>
      <c r="I918" s="240"/>
      <c r="J918" s="240"/>
      <c r="K918" s="240"/>
      <c r="L918" s="240"/>
      <c r="M918" s="240"/>
      <c r="N918" s="240"/>
      <c r="O918" s="240"/>
      <c r="P918" s="240"/>
      <c r="Q918" s="240"/>
      <c r="R918" s="240"/>
      <c r="S918" s="240"/>
      <c r="T918" s="240"/>
      <c r="U918" s="240"/>
      <c r="V918" s="240"/>
      <c r="W918" s="240"/>
      <c r="X918" s="240"/>
      <c r="Y918" s="240"/>
      <c r="Z918" s="240"/>
    </row>
    <row r="919" spans="1:26" ht="13.5" customHeight="1">
      <c r="A919" s="240"/>
      <c r="B919" s="240"/>
      <c r="C919" s="240"/>
      <c r="D919" s="240"/>
      <c r="E919" s="240"/>
      <c r="F919" s="240"/>
      <c r="G919" s="240"/>
      <c r="H919" s="240"/>
      <c r="I919" s="240"/>
      <c r="J919" s="240"/>
      <c r="K919" s="240"/>
      <c r="L919" s="240"/>
      <c r="M919" s="240"/>
      <c r="N919" s="240"/>
      <c r="O919" s="240"/>
      <c r="P919" s="240"/>
      <c r="Q919" s="240"/>
      <c r="R919" s="240"/>
      <c r="S919" s="240"/>
      <c r="T919" s="240"/>
      <c r="U919" s="240"/>
      <c r="V919" s="240"/>
      <c r="W919" s="240"/>
      <c r="X919" s="240"/>
      <c r="Y919" s="240"/>
      <c r="Z919" s="240"/>
    </row>
    <row r="920" spans="1:26" ht="13.5" customHeight="1">
      <c r="A920" s="240"/>
      <c r="B920" s="240"/>
      <c r="C920" s="240"/>
      <c r="D920" s="240"/>
      <c r="E920" s="240"/>
      <c r="F920" s="240"/>
      <c r="G920" s="240"/>
      <c r="H920" s="240"/>
      <c r="I920" s="240"/>
      <c r="J920" s="240"/>
      <c r="K920" s="240"/>
      <c r="L920" s="240"/>
      <c r="M920" s="240"/>
      <c r="N920" s="240"/>
      <c r="O920" s="240"/>
      <c r="P920" s="240"/>
      <c r="Q920" s="240"/>
      <c r="R920" s="240"/>
      <c r="S920" s="240"/>
      <c r="T920" s="240"/>
      <c r="U920" s="240"/>
      <c r="V920" s="240"/>
      <c r="W920" s="240"/>
      <c r="X920" s="240"/>
      <c r="Y920" s="240"/>
      <c r="Z920" s="240"/>
    </row>
    <row r="921" spans="1:26" ht="13.5" customHeight="1">
      <c r="A921" s="240"/>
      <c r="B921" s="240"/>
      <c r="C921" s="240"/>
      <c r="D921" s="240"/>
      <c r="E921" s="240"/>
      <c r="F921" s="240"/>
      <c r="G921" s="240"/>
      <c r="H921" s="240"/>
      <c r="I921" s="240"/>
      <c r="J921" s="240"/>
      <c r="K921" s="240"/>
      <c r="L921" s="240"/>
      <c r="M921" s="240"/>
      <c r="N921" s="240"/>
      <c r="O921" s="240"/>
      <c r="P921" s="240"/>
      <c r="Q921" s="240"/>
      <c r="R921" s="240"/>
      <c r="S921" s="240"/>
      <c r="T921" s="240"/>
      <c r="U921" s="240"/>
      <c r="V921" s="240"/>
      <c r="W921" s="240"/>
      <c r="X921" s="240"/>
      <c r="Y921" s="240"/>
      <c r="Z921" s="240"/>
    </row>
    <row r="922" spans="1:26" ht="13.5" customHeight="1">
      <c r="A922" s="240"/>
      <c r="B922" s="240"/>
      <c r="C922" s="240"/>
      <c r="D922" s="240"/>
      <c r="E922" s="240"/>
      <c r="F922" s="240"/>
      <c r="G922" s="240"/>
      <c r="H922" s="240"/>
      <c r="I922" s="240"/>
      <c r="J922" s="240"/>
      <c r="K922" s="240"/>
      <c r="L922" s="240"/>
      <c r="M922" s="240"/>
      <c r="N922" s="240"/>
      <c r="O922" s="240"/>
      <c r="P922" s="240"/>
      <c r="Q922" s="240"/>
      <c r="R922" s="240"/>
      <c r="S922" s="240"/>
      <c r="T922" s="240"/>
      <c r="U922" s="240"/>
      <c r="V922" s="240"/>
      <c r="W922" s="240"/>
      <c r="X922" s="240"/>
      <c r="Y922" s="240"/>
      <c r="Z922" s="240"/>
    </row>
    <row r="923" spans="1:26" ht="13.5" customHeight="1">
      <c r="A923" s="240"/>
      <c r="B923" s="240"/>
      <c r="C923" s="240"/>
      <c r="D923" s="240"/>
      <c r="E923" s="240"/>
      <c r="F923" s="240"/>
      <c r="G923" s="240"/>
      <c r="H923" s="240"/>
      <c r="I923" s="240"/>
      <c r="J923" s="240"/>
      <c r="K923" s="240"/>
      <c r="L923" s="240"/>
      <c r="M923" s="240"/>
      <c r="N923" s="240"/>
      <c r="O923" s="240"/>
      <c r="P923" s="240"/>
      <c r="Q923" s="240"/>
      <c r="R923" s="240"/>
      <c r="S923" s="240"/>
      <c r="T923" s="240"/>
      <c r="U923" s="240"/>
      <c r="V923" s="240"/>
      <c r="W923" s="240"/>
      <c r="X923" s="240"/>
      <c r="Y923" s="240"/>
      <c r="Z923" s="240"/>
    </row>
    <row r="924" spans="1:26" ht="13.5" customHeight="1">
      <c r="A924" s="240"/>
      <c r="B924" s="240"/>
      <c r="C924" s="240"/>
      <c r="D924" s="240"/>
      <c r="E924" s="240"/>
      <c r="F924" s="240"/>
      <c r="G924" s="240"/>
      <c r="H924" s="240"/>
      <c r="I924" s="240"/>
      <c r="J924" s="240"/>
      <c r="K924" s="240"/>
      <c r="L924" s="240"/>
      <c r="M924" s="240"/>
      <c r="N924" s="240"/>
      <c r="O924" s="240"/>
      <c r="P924" s="240"/>
      <c r="Q924" s="240"/>
      <c r="R924" s="240"/>
      <c r="S924" s="240"/>
      <c r="T924" s="240"/>
      <c r="U924" s="240"/>
      <c r="V924" s="240"/>
      <c r="W924" s="240"/>
      <c r="X924" s="240"/>
      <c r="Y924" s="240"/>
      <c r="Z924" s="240"/>
    </row>
    <row r="925" spans="1:26" ht="13.5" customHeight="1">
      <c r="A925" s="240"/>
      <c r="B925" s="240"/>
      <c r="C925" s="240"/>
      <c r="D925" s="240"/>
      <c r="E925" s="240"/>
      <c r="F925" s="240"/>
      <c r="G925" s="240"/>
      <c r="H925" s="240"/>
      <c r="I925" s="240"/>
      <c r="J925" s="240"/>
      <c r="K925" s="240"/>
      <c r="L925" s="240"/>
      <c r="M925" s="240"/>
      <c r="N925" s="240"/>
      <c r="O925" s="240"/>
      <c r="P925" s="240"/>
      <c r="Q925" s="240"/>
      <c r="R925" s="240"/>
      <c r="S925" s="240"/>
      <c r="T925" s="240"/>
      <c r="U925" s="240"/>
      <c r="V925" s="240"/>
      <c r="W925" s="240"/>
      <c r="X925" s="240"/>
      <c r="Y925" s="240"/>
      <c r="Z925" s="240"/>
    </row>
    <row r="926" spans="1:26" ht="13.5" customHeight="1">
      <c r="A926" s="240"/>
      <c r="B926" s="240"/>
      <c r="C926" s="240"/>
      <c r="D926" s="240"/>
      <c r="E926" s="240"/>
      <c r="F926" s="240"/>
      <c r="G926" s="240"/>
      <c r="H926" s="240"/>
      <c r="I926" s="240"/>
      <c r="J926" s="240"/>
      <c r="K926" s="240"/>
      <c r="L926" s="240"/>
      <c r="M926" s="240"/>
      <c r="N926" s="240"/>
      <c r="O926" s="240"/>
      <c r="P926" s="240"/>
      <c r="Q926" s="240"/>
      <c r="R926" s="240"/>
      <c r="S926" s="240"/>
      <c r="T926" s="240"/>
      <c r="U926" s="240"/>
      <c r="V926" s="240"/>
      <c r="W926" s="240"/>
      <c r="X926" s="240"/>
      <c r="Y926" s="240"/>
      <c r="Z926" s="240"/>
    </row>
    <row r="927" spans="1:26" ht="13.5" customHeight="1">
      <c r="A927" s="240"/>
      <c r="B927" s="240"/>
      <c r="C927" s="240"/>
      <c r="D927" s="240"/>
      <c r="E927" s="240"/>
      <c r="F927" s="240"/>
      <c r="G927" s="240"/>
      <c r="H927" s="240"/>
      <c r="I927" s="240"/>
      <c r="J927" s="240"/>
      <c r="K927" s="240"/>
      <c r="L927" s="240"/>
      <c r="M927" s="240"/>
      <c r="N927" s="240"/>
      <c r="O927" s="240"/>
      <c r="P927" s="240"/>
      <c r="Q927" s="240"/>
      <c r="R927" s="240"/>
      <c r="S927" s="240"/>
      <c r="T927" s="240"/>
      <c r="U927" s="240"/>
      <c r="V927" s="240"/>
      <c r="W927" s="240"/>
      <c r="X927" s="240"/>
      <c r="Y927" s="240"/>
      <c r="Z927" s="240"/>
    </row>
    <row r="928" spans="1:26" ht="13.5" customHeight="1">
      <c r="A928" s="240"/>
      <c r="B928" s="240"/>
      <c r="C928" s="240"/>
      <c r="D928" s="240"/>
      <c r="E928" s="240"/>
      <c r="F928" s="240"/>
      <c r="G928" s="240"/>
      <c r="H928" s="240"/>
      <c r="I928" s="240"/>
      <c r="J928" s="240"/>
      <c r="K928" s="240"/>
      <c r="L928" s="240"/>
      <c r="M928" s="240"/>
      <c r="N928" s="240"/>
      <c r="O928" s="240"/>
      <c r="P928" s="240"/>
      <c r="Q928" s="240"/>
      <c r="R928" s="240"/>
      <c r="S928" s="240"/>
      <c r="T928" s="240"/>
      <c r="U928" s="240"/>
      <c r="V928" s="240"/>
      <c r="W928" s="240"/>
      <c r="X928" s="240"/>
      <c r="Y928" s="240"/>
      <c r="Z928" s="240"/>
    </row>
    <row r="929" spans="1:26" ht="13.5" customHeight="1">
      <c r="A929" s="240"/>
      <c r="B929" s="240"/>
      <c r="C929" s="240"/>
      <c r="D929" s="240"/>
      <c r="E929" s="240"/>
      <c r="F929" s="240"/>
      <c r="G929" s="240"/>
      <c r="H929" s="240"/>
      <c r="I929" s="240"/>
      <c r="J929" s="240"/>
      <c r="K929" s="240"/>
      <c r="L929" s="240"/>
      <c r="M929" s="240"/>
      <c r="N929" s="240"/>
      <c r="O929" s="240"/>
      <c r="P929" s="240"/>
      <c r="Q929" s="240"/>
      <c r="R929" s="240"/>
      <c r="S929" s="240"/>
      <c r="T929" s="240"/>
      <c r="U929" s="240"/>
      <c r="V929" s="240"/>
      <c r="W929" s="240"/>
      <c r="X929" s="240"/>
      <c r="Y929" s="240"/>
      <c r="Z929" s="240"/>
    </row>
    <row r="930" spans="1:26" ht="13.5" customHeight="1">
      <c r="A930" s="240"/>
      <c r="B930" s="240"/>
      <c r="C930" s="240"/>
      <c r="D930" s="240"/>
      <c r="E930" s="240"/>
      <c r="F930" s="240"/>
      <c r="G930" s="240"/>
      <c r="H930" s="240"/>
      <c r="I930" s="240"/>
      <c r="J930" s="240"/>
      <c r="K930" s="240"/>
      <c r="L930" s="240"/>
      <c r="M930" s="240"/>
      <c r="N930" s="240"/>
      <c r="O930" s="240"/>
      <c r="P930" s="240"/>
      <c r="Q930" s="240"/>
      <c r="R930" s="240"/>
      <c r="S930" s="240"/>
      <c r="T930" s="240"/>
      <c r="U930" s="240"/>
      <c r="V930" s="240"/>
      <c r="W930" s="240"/>
      <c r="X930" s="240"/>
      <c r="Y930" s="240"/>
      <c r="Z930" s="240"/>
    </row>
    <row r="931" spans="1:26" ht="13.5" customHeight="1">
      <c r="A931" s="240"/>
      <c r="B931" s="240"/>
      <c r="C931" s="240"/>
      <c r="D931" s="240"/>
      <c r="E931" s="240"/>
      <c r="F931" s="240"/>
      <c r="G931" s="240"/>
      <c r="H931" s="240"/>
      <c r="I931" s="240"/>
      <c r="J931" s="240"/>
      <c r="K931" s="240"/>
      <c r="L931" s="240"/>
      <c r="M931" s="240"/>
      <c r="N931" s="240"/>
      <c r="O931" s="240"/>
      <c r="P931" s="240"/>
      <c r="Q931" s="240"/>
      <c r="R931" s="240"/>
      <c r="S931" s="240"/>
      <c r="T931" s="240"/>
      <c r="U931" s="240"/>
      <c r="V931" s="240"/>
      <c r="W931" s="240"/>
      <c r="X931" s="240"/>
      <c r="Y931" s="240"/>
      <c r="Z931" s="240"/>
    </row>
    <row r="932" spans="1:26" ht="13.5" customHeight="1">
      <c r="A932" s="240"/>
      <c r="B932" s="240"/>
      <c r="C932" s="240"/>
      <c r="D932" s="240"/>
      <c r="E932" s="240"/>
      <c r="F932" s="240"/>
      <c r="G932" s="240"/>
      <c r="H932" s="240"/>
      <c r="I932" s="240"/>
      <c r="J932" s="240"/>
      <c r="K932" s="240"/>
      <c r="L932" s="240"/>
      <c r="M932" s="240"/>
      <c r="N932" s="240"/>
      <c r="O932" s="240"/>
      <c r="P932" s="240"/>
      <c r="Q932" s="240"/>
      <c r="R932" s="240"/>
      <c r="S932" s="240"/>
      <c r="T932" s="240"/>
      <c r="U932" s="240"/>
      <c r="V932" s="240"/>
      <c r="W932" s="240"/>
      <c r="X932" s="240"/>
      <c r="Y932" s="240"/>
      <c r="Z932" s="240"/>
    </row>
    <row r="933" spans="1:26" ht="13.5" customHeight="1">
      <c r="A933" s="240"/>
      <c r="B933" s="240"/>
      <c r="C933" s="240"/>
      <c r="D933" s="240"/>
      <c r="E933" s="240"/>
      <c r="F933" s="240"/>
      <c r="G933" s="240"/>
      <c r="H933" s="240"/>
      <c r="I933" s="240"/>
      <c r="J933" s="240"/>
      <c r="K933" s="240"/>
      <c r="L933" s="240"/>
      <c r="M933" s="240"/>
      <c r="N933" s="240"/>
      <c r="O933" s="240"/>
      <c r="P933" s="240"/>
      <c r="Q933" s="240"/>
      <c r="R933" s="240"/>
      <c r="S933" s="240"/>
      <c r="T933" s="240"/>
      <c r="U933" s="240"/>
      <c r="V933" s="240"/>
      <c r="W933" s="240"/>
      <c r="X933" s="240"/>
      <c r="Y933" s="240"/>
      <c r="Z933" s="240"/>
    </row>
    <row r="934" spans="1:26" ht="13.5" customHeight="1">
      <c r="A934" s="240"/>
      <c r="B934" s="240"/>
      <c r="C934" s="240"/>
      <c r="D934" s="240"/>
      <c r="E934" s="240"/>
      <c r="F934" s="240"/>
      <c r="G934" s="240"/>
      <c r="H934" s="240"/>
      <c r="I934" s="240"/>
      <c r="J934" s="240"/>
      <c r="K934" s="240"/>
      <c r="L934" s="240"/>
      <c r="M934" s="240"/>
      <c r="N934" s="240"/>
      <c r="O934" s="240"/>
      <c r="P934" s="240"/>
      <c r="Q934" s="240"/>
      <c r="R934" s="240"/>
      <c r="S934" s="240"/>
      <c r="T934" s="240"/>
      <c r="U934" s="240"/>
      <c r="V934" s="240"/>
      <c r="W934" s="240"/>
      <c r="X934" s="240"/>
      <c r="Y934" s="240"/>
      <c r="Z934" s="240"/>
    </row>
    <row r="935" spans="1:26" ht="13.5" customHeight="1">
      <c r="A935" s="240"/>
      <c r="B935" s="240"/>
      <c r="C935" s="240"/>
      <c r="D935" s="240"/>
      <c r="E935" s="240"/>
      <c r="F935" s="240"/>
      <c r="G935" s="240"/>
      <c r="H935" s="240"/>
      <c r="I935" s="240"/>
      <c r="J935" s="240"/>
      <c r="K935" s="240"/>
      <c r="L935" s="240"/>
      <c r="M935" s="240"/>
      <c r="N935" s="240"/>
      <c r="O935" s="240"/>
      <c r="P935" s="240"/>
      <c r="Q935" s="240"/>
      <c r="R935" s="240"/>
      <c r="S935" s="240"/>
      <c r="T935" s="240"/>
      <c r="U935" s="240"/>
      <c r="V935" s="240"/>
      <c r="W935" s="240"/>
      <c r="X935" s="240"/>
      <c r="Y935" s="240"/>
      <c r="Z935" s="240"/>
    </row>
    <row r="936" spans="1:26" ht="13.5" customHeight="1">
      <c r="A936" s="240"/>
      <c r="B936" s="240"/>
      <c r="C936" s="240"/>
      <c r="D936" s="240"/>
      <c r="E936" s="240"/>
      <c r="F936" s="240"/>
      <c r="G936" s="240"/>
      <c r="H936" s="240"/>
      <c r="I936" s="240"/>
      <c r="J936" s="240"/>
      <c r="K936" s="240"/>
      <c r="L936" s="240"/>
      <c r="M936" s="240"/>
      <c r="N936" s="240"/>
      <c r="O936" s="240"/>
      <c r="P936" s="240"/>
      <c r="Q936" s="240"/>
      <c r="R936" s="240"/>
      <c r="S936" s="240"/>
      <c r="T936" s="240"/>
      <c r="U936" s="240"/>
      <c r="V936" s="240"/>
      <c r="W936" s="240"/>
      <c r="X936" s="240"/>
      <c r="Y936" s="240"/>
      <c r="Z936" s="240"/>
    </row>
    <row r="937" spans="1:26" ht="13.5" customHeight="1">
      <c r="A937" s="240"/>
      <c r="B937" s="240"/>
      <c r="C937" s="240"/>
      <c r="D937" s="240"/>
      <c r="E937" s="240"/>
      <c r="F937" s="240"/>
      <c r="G937" s="240"/>
      <c r="H937" s="240"/>
      <c r="I937" s="240"/>
      <c r="J937" s="240"/>
      <c r="K937" s="240"/>
      <c r="L937" s="240"/>
      <c r="M937" s="240"/>
      <c r="N937" s="240"/>
      <c r="O937" s="240"/>
      <c r="P937" s="240"/>
      <c r="Q937" s="240"/>
      <c r="R937" s="240"/>
      <c r="S937" s="240"/>
      <c r="T937" s="240"/>
      <c r="U937" s="240"/>
      <c r="V937" s="240"/>
      <c r="W937" s="240"/>
      <c r="X937" s="240"/>
      <c r="Y937" s="240"/>
      <c r="Z937" s="240"/>
    </row>
    <row r="938" spans="1:26" ht="13.5" customHeight="1">
      <c r="A938" s="240"/>
      <c r="B938" s="240"/>
      <c r="C938" s="240"/>
      <c r="D938" s="240"/>
      <c r="E938" s="240"/>
      <c r="F938" s="240"/>
      <c r="G938" s="240"/>
      <c r="H938" s="240"/>
      <c r="I938" s="240"/>
      <c r="J938" s="240"/>
      <c r="K938" s="240"/>
      <c r="L938" s="240"/>
      <c r="M938" s="240"/>
      <c r="N938" s="240"/>
      <c r="O938" s="240"/>
      <c r="P938" s="240"/>
      <c r="Q938" s="240"/>
      <c r="R938" s="240"/>
      <c r="S938" s="240"/>
      <c r="T938" s="240"/>
      <c r="U938" s="240"/>
      <c r="V938" s="240"/>
      <c r="W938" s="240"/>
      <c r="X938" s="240"/>
      <c r="Y938" s="240"/>
      <c r="Z938" s="240"/>
    </row>
    <row r="939" spans="1:26" ht="13.5" customHeight="1">
      <c r="A939" s="240"/>
      <c r="B939" s="240"/>
      <c r="C939" s="240"/>
      <c r="D939" s="240"/>
      <c r="E939" s="240"/>
      <c r="F939" s="240"/>
      <c r="G939" s="240"/>
      <c r="H939" s="240"/>
      <c r="I939" s="240"/>
      <c r="J939" s="240"/>
      <c r="K939" s="240"/>
      <c r="L939" s="240"/>
      <c r="M939" s="240"/>
      <c r="N939" s="240"/>
      <c r="O939" s="240"/>
      <c r="P939" s="240"/>
      <c r="Q939" s="240"/>
      <c r="R939" s="240"/>
      <c r="S939" s="240"/>
      <c r="T939" s="240"/>
      <c r="U939" s="240"/>
      <c r="V939" s="240"/>
      <c r="W939" s="240"/>
      <c r="X939" s="240"/>
      <c r="Y939" s="240"/>
      <c r="Z939" s="240"/>
    </row>
    <row r="940" spans="1:26" ht="13.5" customHeight="1">
      <c r="A940" s="240"/>
      <c r="B940" s="240"/>
      <c r="C940" s="240"/>
      <c r="D940" s="240"/>
      <c r="E940" s="240"/>
      <c r="F940" s="240"/>
      <c r="G940" s="240"/>
      <c r="H940" s="240"/>
      <c r="I940" s="240"/>
      <c r="J940" s="240"/>
      <c r="K940" s="240"/>
      <c r="L940" s="240"/>
      <c r="M940" s="240"/>
      <c r="N940" s="240"/>
      <c r="O940" s="240"/>
      <c r="P940" s="240"/>
      <c r="Q940" s="240"/>
      <c r="R940" s="240"/>
      <c r="S940" s="240"/>
      <c r="T940" s="240"/>
      <c r="U940" s="240"/>
      <c r="V940" s="240"/>
      <c r="W940" s="240"/>
      <c r="X940" s="240"/>
      <c r="Y940" s="240"/>
      <c r="Z940" s="240"/>
    </row>
    <row r="941" spans="1:26" ht="13.5" customHeight="1">
      <c r="A941" s="240"/>
      <c r="B941" s="240"/>
      <c r="C941" s="240"/>
      <c r="D941" s="240"/>
      <c r="E941" s="240"/>
      <c r="F941" s="240"/>
      <c r="G941" s="240"/>
      <c r="H941" s="240"/>
      <c r="I941" s="240"/>
      <c r="J941" s="240"/>
      <c r="K941" s="240"/>
      <c r="L941" s="240"/>
      <c r="M941" s="240"/>
      <c r="N941" s="240"/>
      <c r="O941" s="240"/>
      <c r="P941" s="240"/>
      <c r="Q941" s="240"/>
      <c r="R941" s="240"/>
      <c r="S941" s="240"/>
      <c r="T941" s="240"/>
      <c r="U941" s="240"/>
      <c r="V941" s="240"/>
      <c r="W941" s="240"/>
      <c r="X941" s="240"/>
      <c r="Y941" s="240"/>
      <c r="Z941" s="240"/>
    </row>
    <row r="942" spans="1:26" ht="13.5" customHeight="1">
      <c r="A942" s="240"/>
      <c r="B942" s="240"/>
      <c r="C942" s="240"/>
      <c r="D942" s="240"/>
      <c r="E942" s="240"/>
      <c r="F942" s="240"/>
      <c r="G942" s="240"/>
      <c r="H942" s="240"/>
      <c r="I942" s="240"/>
      <c r="J942" s="240"/>
      <c r="K942" s="240"/>
      <c r="L942" s="240"/>
      <c r="M942" s="240"/>
      <c r="N942" s="240"/>
      <c r="O942" s="240"/>
      <c r="P942" s="240"/>
      <c r="Q942" s="240"/>
      <c r="R942" s="240"/>
      <c r="S942" s="240"/>
      <c r="T942" s="240"/>
      <c r="U942" s="240"/>
      <c r="V942" s="240"/>
      <c r="W942" s="240"/>
      <c r="X942" s="240"/>
      <c r="Y942" s="240"/>
      <c r="Z942" s="240"/>
    </row>
    <row r="943" spans="1:26" ht="13.5" customHeight="1">
      <c r="A943" s="240"/>
      <c r="B943" s="240"/>
      <c r="C943" s="240"/>
      <c r="D943" s="240"/>
      <c r="E943" s="240"/>
      <c r="F943" s="240"/>
      <c r="G943" s="240"/>
      <c r="H943" s="240"/>
      <c r="I943" s="240"/>
      <c r="J943" s="240"/>
      <c r="K943" s="240"/>
      <c r="L943" s="240"/>
      <c r="M943" s="240"/>
      <c r="N943" s="240"/>
      <c r="O943" s="240"/>
      <c r="P943" s="240"/>
      <c r="Q943" s="240"/>
      <c r="R943" s="240"/>
      <c r="S943" s="240"/>
      <c r="T943" s="240"/>
      <c r="U943" s="240"/>
      <c r="V943" s="240"/>
      <c r="W943" s="240"/>
      <c r="X943" s="240"/>
      <c r="Y943" s="240"/>
      <c r="Z943" s="240"/>
    </row>
    <row r="944" spans="1:26" ht="13.5" customHeight="1">
      <c r="A944" s="240"/>
      <c r="B944" s="240"/>
      <c r="C944" s="240"/>
      <c r="D944" s="240"/>
      <c r="E944" s="240"/>
      <c r="F944" s="240"/>
      <c r="G944" s="240"/>
      <c r="H944" s="240"/>
      <c r="I944" s="240"/>
      <c r="J944" s="240"/>
      <c r="K944" s="240"/>
      <c r="L944" s="240"/>
      <c r="M944" s="240"/>
      <c r="N944" s="240"/>
      <c r="O944" s="240"/>
      <c r="P944" s="240"/>
      <c r="Q944" s="240"/>
      <c r="R944" s="240"/>
      <c r="S944" s="240"/>
      <c r="T944" s="240"/>
      <c r="U944" s="240"/>
      <c r="V944" s="240"/>
      <c r="W944" s="240"/>
      <c r="X944" s="240"/>
      <c r="Y944" s="240"/>
      <c r="Z944" s="240"/>
    </row>
    <row r="945" spans="1:26" ht="13.5" customHeight="1">
      <c r="A945" s="240"/>
      <c r="B945" s="240"/>
      <c r="C945" s="240"/>
      <c r="D945" s="240"/>
      <c r="E945" s="240"/>
      <c r="F945" s="240"/>
      <c r="G945" s="240"/>
      <c r="H945" s="240"/>
      <c r="I945" s="240"/>
      <c r="J945" s="240"/>
      <c r="K945" s="240"/>
      <c r="L945" s="240"/>
      <c r="M945" s="240"/>
      <c r="N945" s="240"/>
      <c r="O945" s="240"/>
      <c r="P945" s="240"/>
      <c r="Q945" s="240"/>
      <c r="R945" s="240"/>
      <c r="S945" s="240"/>
      <c r="T945" s="240"/>
      <c r="U945" s="240"/>
      <c r="V945" s="240"/>
      <c r="W945" s="240"/>
      <c r="X945" s="240"/>
      <c r="Y945" s="240"/>
      <c r="Z945" s="240"/>
    </row>
    <row r="946" spans="1:26" ht="13.5" customHeight="1">
      <c r="A946" s="240"/>
      <c r="B946" s="240"/>
      <c r="C946" s="240"/>
      <c r="D946" s="240"/>
      <c r="E946" s="240"/>
      <c r="F946" s="240"/>
      <c r="G946" s="240"/>
      <c r="H946" s="240"/>
      <c r="I946" s="240"/>
      <c r="J946" s="240"/>
      <c r="K946" s="240"/>
      <c r="L946" s="240"/>
      <c r="M946" s="240"/>
      <c r="N946" s="240"/>
      <c r="O946" s="240"/>
      <c r="P946" s="240"/>
      <c r="Q946" s="240"/>
      <c r="R946" s="240"/>
      <c r="S946" s="240"/>
      <c r="T946" s="240"/>
      <c r="U946" s="240"/>
      <c r="V946" s="240"/>
      <c r="W946" s="240"/>
      <c r="X946" s="240"/>
      <c r="Y946" s="240"/>
      <c r="Z946" s="240"/>
    </row>
    <row r="947" spans="1:26" ht="13.5" customHeight="1">
      <c r="A947" s="240"/>
      <c r="B947" s="240"/>
      <c r="C947" s="240"/>
      <c r="D947" s="240"/>
      <c r="E947" s="240"/>
      <c r="F947" s="240"/>
      <c r="G947" s="240"/>
      <c r="H947" s="240"/>
      <c r="I947" s="240"/>
      <c r="J947" s="240"/>
      <c r="K947" s="240"/>
      <c r="L947" s="240"/>
      <c r="M947" s="240"/>
      <c r="N947" s="240"/>
      <c r="O947" s="240"/>
      <c r="P947" s="240"/>
      <c r="Q947" s="240"/>
      <c r="R947" s="240"/>
      <c r="S947" s="240"/>
      <c r="T947" s="240"/>
      <c r="U947" s="240"/>
      <c r="V947" s="240"/>
      <c r="W947" s="240"/>
      <c r="X947" s="240"/>
      <c r="Y947" s="240"/>
      <c r="Z947" s="240"/>
    </row>
    <row r="948" spans="1:26" ht="13.5" customHeight="1">
      <c r="A948" s="240"/>
      <c r="B948" s="240"/>
      <c r="C948" s="240"/>
      <c r="D948" s="240"/>
      <c r="E948" s="240"/>
      <c r="F948" s="240"/>
      <c r="G948" s="240"/>
      <c r="H948" s="240"/>
      <c r="I948" s="240"/>
      <c r="J948" s="240"/>
      <c r="K948" s="240"/>
      <c r="L948" s="240"/>
      <c r="M948" s="240"/>
      <c r="N948" s="240"/>
      <c r="O948" s="240"/>
      <c r="P948" s="240"/>
      <c r="Q948" s="240"/>
      <c r="R948" s="240"/>
      <c r="S948" s="240"/>
      <c r="T948" s="240"/>
      <c r="U948" s="240"/>
      <c r="V948" s="240"/>
      <c r="W948" s="240"/>
      <c r="X948" s="240"/>
      <c r="Y948" s="240"/>
      <c r="Z948" s="240"/>
    </row>
    <row r="949" spans="1:26" ht="13.5" customHeight="1">
      <c r="A949" s="240"/>
      <c r="B949" s="240"/>
      <c r="C949" s="240"/>
      <c r="D949" s="240"/>
      <c r="E949" s="240"/>
      <c r="F949" s="240"/>
      <c r="G949" s="240"/>
      <c r="H949" s="240"/>
      <c r="I949" s="240"/>
      <c r="J949" s="240"/>
      <c r="K949" s="240"/>
      <c r="L949" s="240"/>
      <c r="M949" s="240"/>
      <c r="N949" s="240"/>
      <c r="O949" s="240"/>
      <c r="P949" s="240"/>
      <c r="Q949" s="240"/>
      <c r="R949" s="240"/>
      <c r="S949" s="240"/>
      <c r="T949" s="240"/>
      <c r="U949" s="240"/>
      <c r="V949" s="240"/>
      <c r="W949" s="240"/>
      <c r="X949" s="240"/>
      <c r="Y949" s="240"/>
      <c r="Z949" s="240"/>
    </row>
    <row r="950" spans="1:26" ht="13.5" customHeight="1">
      <c r="A950" s="240"/>
      <c r="B950" s="240"/>
      <c r="C950" s="240"/>
      <c r="D950" s="240"/>
      <c r="E950" s="240"/>
      <c r="F950" s="240"/>
      <c r="G950" s="240"/>
      <c r="H950" s="240"/>
      <c r="I950" s="240"/>
      <c r="J950" s="240"/>
      <c r="K950" s="240"/>
      <c r="L950" s="240"/>
      <c r="M950" s="240"/>
      <c r="N950" s="240"/>
      <c r="O950" s="240"/>
      <c r="P950" s="240"/>
      <c r="Q950" s="240"/>
      <c r="R950" s="240"/>
      <c r="S950" s="240"/>
      <c r="T950" s="240"/>
      <c r="U950" s="240"/>
      <c r="V950" s="240"/>
      <c r="W950" s="240"/>
      <c r="X950" s="240"/>
      <c r="Y950" s="240"/>
      <c r="Z950" s="240"/>
    </row>
    <row r="951" spans="1:26" ht="13.5" customHeight="1">
      <c r="A951" s="240"/>
      <c r="B951" s="240"/>
      <c r="C951" s="240"/>
      <c r="D951" s="240"/>
      <c r="E951" s="240"/>
      <c r="F951" s="240"/>
      <c r="G951" s="240"/>
      <c r="H951" s="240"/>
      <c r="I951" s="240"/>
      <c r="J951" s="240"/>
      <c r="K951" s="240"/>
      <c r="L951" s="240"/>
      <c r="M951" s="240"/>
      <c r="N951" s="240"/>
      <c r="O951" s="240"/>
      <c r="P951" s="240"/>
      <c r="Q951" s="240"/>
      <c r="R951" s="240"/>
      <c r="S951" s="240"/>
      <c r="T951" s="240"/>
      <c r="U951" s="240"/>
      <c r="V951" s="240"/>
      <c r="W951" s="240"/>
      <c r="X951" s="240"/>
      <c r="Y951" s="240"/>
      <c r="Z951" s="240"/>
    </row>
    <row r="952" spans="1:26" ht="13.5" customHeight="1">
      <c r="A952" s="240"/>
      <c r="B952" s="240"/>
      <c r="C952" s="240"/>
      <c r="D952" s="240"/>
      <c r="E952" s="240"/>
      <c r="F952" s="240"/>
      <c r="G952" s="240"/>
      <c r="H952" s="240"/>
      <c r="I952" s="240"/>
      <c r="J952" s="240"/>
      <c r="K952" s="240"/>
      <c r="L952" s="240"/>
      <c r="M952" s="240"/>
      <c r="N952" s="240"/>
      <c r="O952" s="240"/>
      <c r="P952" s="240"/>
      <c r="Q952" s="240"/>
      <c r="R952" s="240"/>
      <c r="S952" s="240"/>
      <c r="T952" s="240"/>
      <c r="U952" s="240"/>
      <c r="V952" s="240"/>
      <c r="W952" s="240"/>
      <c r="X952" s="240"/>
      <c r="Y952" s="240"/>
      <c r="Z952" s="240"/>
    </row>
    <row r="953" spans="1:26" ht="13.5" customHeight="1">
      <c r="A953" s="240"/>
      <c r="B953" s="240"/>
      <c r="C953" s="240"/>
      <c r="D953" s="240"/>
      <c r="E953" s="240"/>
      <c r="F953" s="240"/>
      <c r="G953" s="240"/>
      <c r="H953" s="240"/>
      <c r="I953" s="240"/>
      <c r="J953" s="240"/>
      <c r="K953" s="240"/>
      <c r="L953" s="240"/>
      <c r="M953" s="240"/>
      <c r="N953" s="240"/>
      <c r="O953" s="240"/>
      <c r="P953" s="240"/>
      <c r="Q953" s="240"/>
      <c r="R953" s="240"/>
      <c r="S953" s="240"/>
      <c r="T953" s="240"/>
      <c r="U953" s="240"/>
      <c r="V953" s="240"/>
      <c r="W953" s="240"/>
      <c r="X953" s="240"/>
      <c r="Y953" s="240"/>
      <c r="Z953" s="240"/>
    </row>
    <row r="954" spans="1:26" ht="13.5" customHeight="1">
      <c r="A954" s="240"/>
      <c r="B954" s="240"/>
      <c r="C954" s="240"/>
      <c r="D954" s="240"/>
      <c r="E954" s="240"/>
      <c r="F954" s="240"/>
      <c r="G954" s="240"/>
      <c r="H954" s="240"/>
      <c r="I954" s="240"/>
      <c r="J954" s="240"/>
      <c r="K954" s="240"/>
      <c r="L954" s="240"/>
      <c r="M954" s="240"/>
      <c r="N954" s="240"/>
      <c r="O954" s="240"/>
      <c r="P954" s="240"/>
      <c r="Q954" s="240"/>
      <c r="R954" s="240"/>
      <c r="S954" s="240"/>
      <c r="T954" s="240"/>
      <c r="U954" s="240"/>
      <c r="V954" s="240"/>
      <c r="W954" s="240"/>
      <c r="X954" s="240"/>
      <c r="Y954" s="240"/>
      <c r="Z954" s="240"/>
    </row>
    <row r="955" spans="1:26" ht="13.5" customHeight="1">
      <c r="A955" s="240"/>
      <c r="B955" s="240"/>
      <c r="C955" s="240"/>
      <c r="D955" s="240"/>
      <c r="E955" s="240"/>
      <c r="F955" s="240"/>
      <c r="G955" s="240"/>
      <c r="H955" s="240"/>
      <c r="I955" s="240"/>
      <c r="J955" s="240"/>
      <c r="K955" s="240"/>
      <c r="L955" s="240"/>
      <c r="M955" s="240"/>
      <c r="N955" s="240"/>
      <c r="O955" s="240"/>
      <c r="P955" s="240"/>
      <c r="Q955" s="240"/>
      <c r="R955" s="240"/>
      <c r="S955" s="240"/>
      <c r="T955" s="240"/>
      <c r="U955" s="240"/>
      <c r="V955" s="240"/>
      <c r="W955" s="240"/>
      <c r="X955" s="240"/>
      <c r="Y955" s="240"/>
      <c r="Z955" s="240"/>
    </row>
    <row r="956" spans="1:26" ht="13.5" customHeight="1">
      <c r="A956" s="240"/>
      <c r="B956" s="240"/>
      <c r="C956" s="240"/>
      <c r="D956" s="240"/>
      <c r="E956" s="240"/>
      <c r="F956" s="240"/>
      <c r="G956" s="240"/>
      <c r="H956" s="240"/>
      <c r="I956" s="240"/>
      <c r="J956" s="240"/>
      <c r="K956" s="240"/>
      <c r="L956" s="240"/>
      <c r="M956" s="240"/>
      <c r="N956" s="240"/>
      <c r="O956" s="240"/>
      <c r="P956" s="240"/>
      <c r="Q956" s="240"/>
      <c r="R956" s="240"/>
      <c r="S956" s="240"/>
      <c r="T956" s="240"/>
      <c r="U956" s="240"/>
      <c r="V956" s="240"/>
      <c r="W956" s="240"/>
      <c r="X956" s="240"/>
      <c r="Y956" s="240"/>
      <c r="Z956" s="240"/>
    </row>
    <row r="957" spans="1:26" ht="13.5" customHeight="1">
      <c r="A957" s="240"/>
      <c r="B957" s="240"/>
      <c r="C957" s="240"/>
      <c r="D957" s="240"/>
      <c r="E957" s="240"/>
      <c r="F957" s="240"/>
      <c r="G957" s="240"/>
      <c r="H957" s="240"/>
      <c r="I957" s="240"/>
      <c r="J957" s="240"/>
      <c r="K957" s="240"/>
      <c r="L957" s="240"/>
      <c r="M957" s="240"/>
      <c r="N957" s="240"/>
      <c r="O957" s="240"/>
      <c r="P957" s="240"/>
      <c r="Q957" s="240"/>
      <c r="R957" s="240"/>
      <c r="S957" s="240"/>
      <c r="T957" s="240"/>
      <c r="U957" s="240"/>
      <c r="V957" s="240"/>
      <c r="W957" s="240"/>
      <c r="X957" s="240"/>
      <c r="Y957" s="240"/>
      <c r="Z957" s="240"/>
    </row>
    <row r="958" spans="1:26" ht="13.5" customHeight="1">
      <c r="A958" s="240"/>
      <c r="B958" s="240"/>
      <c r="C958" s="240"/>
      <c r="D958" s="240"/>
      <c r="E958" s="240"/>
      <c r="F958" s="240"/>
      <c r="G958" s="240"/>
      <c r="H958" s="240"/>
      <c r="I958" s="240"/>
      <c r="J958" s="240"/>
      <c r="K958" s="240"/>
      <c r="L958" s="240"/>
      <c r="M958" s="240"/>
      <c r="N958" s="240"/>
      <c r="O958" s="240"/>
      <c r="P958" s="240"/>
      <c r="Q958" s="240"/>
      <c r="R958" s="240"/>
      <c r="S958" s="240"/>
      <c r="T958" s="240"/>
      <c r="U958" s="240"/>
      <c r="V958" s="240"/>
      <c r="W958" s="240"/>
      <c r="X958" s="240"/>
      <c r="Y958" s="240"/>
      <c r="Z958" s="240"/>
    </row>
    <row r="959" spans="1:26" ht="13.5" customHeight="1">
      <c r="A959" s="240"/>
      <c r="B959" s="240"/>
      <c r="C959" s="240"/>
      <c r="D959" s="240"/>
      <c r="E959" s="240"/>
      <c r="F959" s="240"/>
      <c r="G959" s="240"/>
      <c r="H959" s="240"/>
      <c r="I959" s="240"/>
      <c r="J959" s="240"/>
      <c r="K959" s="240"/>
      <c r="L959" s="240"/>
      <c r="M959" s="240"/>
      <c r="N959" s="240"/>
      <c r="O959" s="240"/>
      <c r="P959" s="240"/>
      <c r="Q959" s="240"/>
      <c r="R959" s="240"/>
      <c r="S959" s="240"/>
      <c r="T959" s="240"/>
      <c r="U959" s="240"/>
      <c r="V959" s="240"/>
      <c r="W959" s="240"/>
      <c r="X959" s="240"/>
      <c r="Y959" s="240"/>
      <c r="Z959" s="240"/>
    </row>
    <row r="960" spans="1:26" ht="13.5" customHeight="1">
      <c r="A960" s="240"/>
      <c r="B960" s="240"/>
      <c r="C960" s="240"/>
      <c r="D960" s="240"/>
      <c r="E960" s="240"/>
      <c r="F960" s="240"/>
      <c r="G960" s="240"/>
      <c r="H960" s="240"/>
      <c r="I960" s="240"/>
      <c r="J960" s="240"/>
      <c r="K960" s="240"/>
      <c r="L960" s="240"/>
      <c r="M960" s="240"/>
      <c r="N960" s="240"/>
      <c r="O960" s="240"/>
      <c r="P960" s="240"/>
      <c r="Q960" s="240"/>
      <c r="R960" s="240"/>
      <c r="S960" s="240"/>
      <c r="T960" s="240"/>
      <c r="U960" s="240"/>
      <c r="V960" s="240"/>
      <c r="W960" s="240"/>
      <c r="X960" s="240"/>
      <c r="Y960" s="240"/>
      <c r="Z960" s="240"/>
    </row>
    <row r="961" spans="1:26" ht="13.5" customHeight="1">
      <c r="A961" s="240"/>
      <c r="B961" s="240"/>
      <c r="C961" s="240"/>
      <c r="D961" s="240"/>
      <c r="E961" s="240"/>
      <c r="F961" s="240"/>
      <c r="G961" s="240"/>
      <c r="H961" s="240"/>
      <c r="I961" s="240"/>
      <c r="J961" s="240"/>
      <c r="K961" s="240"/>
      <c r="L961" s="240"/>
      <c r="M961" s="240"/>
      <c r="N961" s="240"/>
      <c r="O961" s="240"/>
      <c r="P961" s="240"/>
      <c r="Q961" s="240"/>
      <c r="R961" s="240"/>
      <c r="S961" s="240"/>
      <c r="T961" s="240"/>
      <c r="U961" s="240"/>
      <c r="V961" s="240"/>
      <c r="W961" s="240"/>
      <c r="X961" s="240"/>
      <c r="Y961" s="240"/>
      <c r="Z961" s="240"/>
    </row>
    <row r="962" spans="1:26" ht="13.5" customHeight="1">
      <c r="A962" s="240"/>
      <c r="B962" s="240"/>
      <c r="C962" s="240"/>
      <c r="D962" s="240"/>
      <c r="E962" s="240"/>
      <c r="F962" s="240"/>
      <c r="G962" s="240"/>
      <c r="H962" s="240"/>
      <c r="I962" s="240"/>
      <c r="J962" s="240"/>
      <c r="K962" s="240"/>
      <c r="L962" s="240"/>
      <c r="M962" s="240"/>
      <c r="N962" s="240"/>
      <c r="O962" s="240"/>
      <c r="P962" s="240"/>
      <c r="Q962" s="240"/>
      <c r="R962" s="240"/>
      <c r="S962" s="240"/>
      <c r="T962" s="240"/>
      <c r="U962" s="240"/>
      <c r="V962" s="240"/>
      <c r="W962" s="240"/>
      <c r="X962" s="240"/>
      <c r="Y962" s="240"/>
      <c r="Z962" s="240"/>
    </row>
    <row r="963" spans="1:26" ht="13.5" customHeight="1">
      <c r="A963" s="240"/>
      <c r="B963" s="240"/>
      <c r="C963" s="240"/>
      <c r="D963" s="240"/>
      <c r="E963" s="240"/>
      <c r="F963" s="240"/>
      <c r="G963" s="240"/>
      <c r="H963" s="240"/>
      <c r="I963" s="240"/>
      <c r="J963" s="240"/>
      <c r="K963" s="240"/>
      <c r="L963" s="240"/>
      <c r="M963" s="240"/>
      <c r="N963" s="240"/>
      <c r="O963" s="240"/>
      <c r="P963" s="240"/>
      <c r="Q963" s="240"/>
      <c r="R963" s="240"/>
      <c r="S963" s="240"/>
      <c r="T963" s="240"/>
      <c r="U963" s="240"/>
      <c r="V963" s="240"/>
      <c r="W963" s="240"/>
      <c r="X963" s="240"/>
      <c r="Y963" s="240"/>
      <c r="Z963" s="240"/>
    </row>
    <row r="964" spans="1:26" ht="13.5" customHeight="1">
      <c r="A964" s="240"/>
      <c r="B964" s="240"/>
      <c r="C964" s="240"/>
      <c r="D964" s="240"/>
      <c r="E964" s="240"/>
      <c r="F964" s="240"/>
      <c r="G964" s="240"/>
      <c r="H964" s="240"/>
      <c r="I964" s="240"/>
      <c r="J964" s="240"/>
      <c r="K964" s="240"/>
      <c r="L964" s="240"/>
      <c r="M964" s="240"/>
      <c r="N964" s="240"/>
      <c r="O964" s="240"/>
      <c r="P964" s="240"/>
      <c r="Q964" s="240"/>
      <c r="R964" s="240"/>
      <c r="S964" s="240"/>
      <c r="T964" s="240"/>
      <c r="U964" s="240"/>
      <c r="V964" s="240"/>
      <c r="W964" s="240"/>
      <c r="X964" s="240"/>
      <c r="Y964" s="240"/>
      <c r="Z964" s="240"/>
    </row>
    <row r="965" spans="1:26" ht="13.5" customHeight="1">
      <c r="A965" s="240"/>
      <c r="B965" s="240"/>
      <c r="C965" s="240"/>
      <c r="D965" s="240"/>
      <c r="E965" s="240"/>
      <c r="F965" s="240"/>
      <c r="G965" s="240"/>
      <c r="H965" s="240"/>
      <c r="I965" s="240"/>
      <c r="J965" s="240"/>
      <c r="K965" s="240"/>
      <c r="L965" s="240"/>
      <c r="M965" s="240"/>
      <c r="N965" s="240"/>
      <c r="O965" s="240"/>
      <c r="P965" s="240"/>
      <c r="Q965" s="240"/>
      <c r="R965" s="240"/>
      <c r="S965" s="240"/>
      <c r="T965" s="240"/>
      <c r="U965" s="240"/>
      <c r="V965" s="240"/>
      <c r="W965" s="240"/>
      <c r="X965" s="240"/>
      <c r="Y965" s="240"/>
      <c r="Z965" s="240"/>
    </row>
    <row r="966" spans="1:26" ht="13.5" customHeight="1">
      <c r="A966" s="240"/>
      <c r="B966" s="240"/>
      <c r="C966" s="240"/>
      <c r="D966" s="240"/>
      <c r="E966" s="240"/>
      <c r="F966" s="240"/>
      <c r="G966" s="240"/>
      <c r="H966" s="240"/>
      <c r="I966" s="240"/>
      <c r="J966" s="240"/>
      <c r="K966" s="240"/>
      <c r="L966" s="240"/>
      <c r="M966" s="240"/>
      <c r="N966" s="240"/>
      <c r="O966" s="240"/>
      <c r="P966" s="240"/>
      <c r="Q966" s="240"/>
      <c r="R966" s="240"/>
      <c r="S966" s="240"/>
      <c r="T966" s="240"/>
      <c r="U966" s="240"/>
      <c r="V966" s="240"/>
      <c r="W966" s="240"/>
      <c r="X966" s="240"/>
      <c r="Y966" s="240"/>
      <c r="Z966" s="240"/>
    </row>
    <row r="967" spans="1:26" ht="13.5" customHeight="1">
      <c r="A967" s="240"/>
      <c r="B967" s="240"/>
      <c r="C967" s="240"/>
      <c r="D967" s="240"/>
      <c r="E967" s="240"/>
      <c r="F967" s="240"/>
      <c r="G967" s="240"/>
      <c r="H967" s="240"/>
      <c r="I967" s="240"/>
      <c r="J967" s="240"/>
      <c r="K967" s="240"/>
      <c r="L967" s="240"/>
      <c r="M967" s="240"/>
      <c r="N967" s="240"/>
      <c r="O967" s="240"/>
      <c r="P967" s="240"/>
      <c r="Q967" s="240"/>
      <c r="R967" s="240"/>
      <c r="S967" s="240"/>
      <c r="T967" s="240"/>
      <c r="U967" s="240"/>
      <c r="V967" s="240"/>
      <c r="W967" s="240"/>
      <c r="X967" s="240"/>
      <c r="Y967" s="240"/>
      <c r="Z967" s="240"/>
    </row>
    <row r="968" spans="1:26" ht="13.5" customHeight="1">
      <c r="A968" s="240"/>
      <c r="B968" s="240"/>
      <c r="C968" s="240"/>
      <c r="D968" s="240"/>
      <c r="E968" s="240"/>
      <c r="F968" s="240"/>
      <c r="G968" s="240"/>
      <c r="H968" s="240"/>
      <c r="I968" s="240"/>
      <c r="J968" s="240"/>
      <c r="K968" s="240"/>
      <c r="L968" s="240"/>
      <c r="M968" s="240"/>
      <c r="N968" s="240"/>
      <c r="O968" s="240"/>
      <c r="P968" s="240"/>
      <c r="Q968" s="240"/>
      <c r="R968" s="240"/>
      <c r="S968" s="240"/>
      <c r="T968" s="240"/>
      <c r="U968" s="240"/>
      <c r="V968" s="240"/>
      <c r="W968" s="240"/>
      <c r="X968" s="240"/>
      <c r="Y968" s="240"/>
      <c r="Z968" s="240"/>
    </row>
    <row r="969" spans="1:26" ht="13.5" customHeight="1">
      <c r="A969" s="240"/>
      <c r="B969" s="240"/>
      <c r="C969" s="240"/>
      <c r="D969" s="240"/>
      <c r="E969" s="240"/>
      <c r="F969" s="240"/>
      <c r="G969" s="240"/>
      <c r="H969" s="240"/>
      <c r="I969" s="240"/>
      <c r="J969" s="240"/>
      <c r="K969" s="240"/>
      <c r="L969" s="240"/>
      <c r="M969" s="240"/>
      <c r="N969" s="240"/>
      <c r="O969" s="240"/>
      <c r="P969" s="240"/>
      <c r="Q969" s="240"/>
      <c r="R969" s="240"/>
      <c r="S969" s="240"/>
      <c r="T969" s="240"/>
      <c r="U969" s="240"/>
      <c r="V969" s="240"/>
      <c r="W969" s="240"/>
      <c r="X969" s="240"/>
      <c r="Y969" s="240"/>
      <c r="Z969" s="240"/>
    </row>
    <row r="970" spans="1:26" ht="13.5" customHeight="1">
      <c r="A970" s="240"/>
      <c r="B970" s="240"/>
      <c r="C970" s="240"/>
      <c r="D970" s="240"/>
      <c r="E970" s="240"/>
      <c r="F970" s="240"/>
      <c r="G970" s="240"/>
      <c r="H970" s="240"/>
      <c r="I970" s="240"/>
      <c r="J970" s="240"/>
      <c r="K970" s="240"/>
      <c r="L970" s="240"/>
      <c r="M970" s="240"/>
      <c r="N970" s="240"/>
      <c r="O970" s="240"/>
      <c r="P970" s="240"/>
      <c r="Q970" s="240"/>
      <c r="R970" s="240"/>
      <c r="S970" s="240"/>
      <c r="T970" s="240"/>
      <c r="U970" s="240"/>
      <c r="V970" s="240"/>
      <c r="W970" s="240"/>
      <c r="X970" s="240"/>
      <c r="Y970" s="240"/>
      <c r="Z970" s="240"/>
    </row>
    <row r="971" spans="1:26" ht="13.5" customHeight="1">
      <c r="A971" s="240"/>
      <c r="B971" s="240"/>
      <c r="C971" s="240"/>
      <c r="D971" s="240"/>
      <c r="E971" s="240"/>
      <c r="F971" s="240"/>
      <c r="G971" s="240"/>
      <c r="H971" s="240"/>
      <c r="I971" s="240"/>
      <c r="J971" s="240"/>
      <c r="K971" s="240"/>
      <c r="L971" s="240"/>
      <c r="M971" s="240"/>
      <c r="N971" s="240"/>
      <c r="O971" s="240"/>
      <c r="P971" s="240"/>
      <c r="Q971" s="240"/>
      <c r="R971" s="240"/>
      <c r="S971" s="240"/>
      <c r="T971" s="240"/>
      <c r="U971" s="240"/>
      <c r="V971" s="240"/>
      <c r="W971" s="240"/>
      <c r="X971" s="240"/>
      <c r="Y971" s="240"/>
      <c r="Z971" s="240"/>
    </row>
    <row r="972" spans="1:26" ht="13.5" customHeight="1">
      <c r="A972" s="240"/>
      <c r="B972" s="240"/>
      <c r="C972" s="240"/>
      <c r="D972" s="240"/>
      <c r="E972" s="240"/>
      <c r="F972" s="240"/>
      <c r="G972" s="240"/>
      <c r="H972" s="240"/>
      <c r="I972" s="240"/>
      <c r="J972" s="240"/>
      <c r="K972" s="240"/>
      <c r="L972" s="240"/>
      <c r="M972" s="240"/>
      <c r="N972" s="240"/>
      <c r="O972" s="240"/>
      <c r="P972" s="240"/>
      <c r="Q972" s="240"/>
      <c r="R972" s="240"/>
      <c r="S972" s="240"/>
      <c r="T972" s="240"/>
      <c r="U972" s="240"/>
      <c r="V972" s="240"/>
      <c r="W972" s="240"/>
      <c r="X972" s="240"/>
      <c r="Y972" s="240"/>
      <c r="Z972" s="240"/>
    </row>
    <row r="973" spans="1:26" ht="13.5" customHeight="1">
      <c r="A973" s="240"/>
      <c r="B973" s="240"/>
      <c r="C973" s="240"/>
      <c r="D973" s="240"/>
      <c r="E973" s="240"/>
      <c r="F973" s="240"/>
      <c r="G973" s="240"/>
      <c r="H973" s="240"/>
      <c r="I973" s="240"/>
      <c r="J973" s="240"/>
      <c r="K973" s="240"/>
      <c r="L973" s="240"/>
      <c r="M973" s="240"/>
      <c r="N973" s="240"/>
      <c r="O973" s="240"/>
      <c r="P973" s="240"/>
      <c r="Q973" s="240"/>
      <c r="R973" s="240"/>
      <c r="S973" s="240"/>
      <c r="T973" s="240"/>
      <c r="U973" s="240"/>
      <c r="V973" s="240"/>
      <c r="W973" s="240"/>
      <c r="X973" s="240"/>
      <c r="Y973" s="240"/>
      <c r="Z973" s="240"/>
    </row>
    <row r="974" spans="1:26" ht="13.5" customHeight="1">
      <c r="A974" s="240"/>
      <c r="B974" s="240"/>
      <c r="C974" s="240"/>
      <c r="D974" s="240"/>
      <c r="E974" s="240"/>
      <c r="F974" s="240"/>
      <c r="G974" s="240"/>
      <c r="H974" s="240"/>
      <c r="I974" s="240"/>
      <c r="J974" s="240"/>
      <c r="K974" s="240"/>
      <c r="L974" s="240"/>
      <c r="M974" s="240"/>
      <c r="N974" s="240"/>
      <c r="O974" s="240"/>
      <c r="P974" s="240"/>
      <c r="Q974" s="240"/>
      <c r="R974" s="240"/>
      <c r="S974" s="240"/>
      <c r="T974" s="240"/>
      <c r="U974" s="240"/>
      <c r="V974" s="240"/>
      <c r="W974" s="240"/>
      <c r="X974" s="240"/>
      <c r="Y974" s="240"/>
      <c r="Z974" s="240"/>
    </row>
    <row r="975" spans="1:26" ht="13.5" customHeight="1">
      <c r="A975" s="240"/>
      <c r="B975" s="240"/>
      <c r="C975" s="240"/>
      <c r="D975" s="240"/>
      <c r="E975" s="240"/>
      <c r="F975" s="240"/>
      <c r="G975" s="240"/>
      <c r="H975" s="240"/>
      <c r="I975" s="240"/>
      <c r="J975" s="240"/>
      <c r="K975" s="240"/>
      <c r="L975" s="240"/>
      <c r="M975" s="240"/>
      <c r="N975" s="240"/>
      <c r="O975" s="240"/>
      <c r="P975" s="240"/>
      <c r="Q975" s="240"/>
      <c r="R975" s="240"/>
      <c r="S975" s="240"/>
      <c r="T975" s="240"/>
      <c r="U975" s="240"/>
      <c r="V975" s="240"/>
      <c r="W975" s="240"/>
      <c r="X975" s="240"/>
      <c r="Y975" s="240"/>
      <c r="Z975" s="240"/>
    </row>
    <row r="976" spans="1:26" ht="13.5" customHeight="1">
      <c r="A976" s="240"/>
      <c r="B976" s="240"/>
      <c r="C976" s="240"/>
      <c r="D976" s="240"/>
      <c r="E976" s="240"/>
      <c r="F976" s="240"/>
      <c r="G976" s="240"/>
      <c r="H976" s="240"/>
      <c r="I976" s="240"/>
      <c r="J976" s="240"/>
      <c r="K976" s="240"/>
      <c r="L976" s="240"/>
      <c r="M976" s="240"/>
      <c r="N976" s="240"/>
      <c r="O976" s="240"/>
      <c r="P976" s="240"/>
      <c r="Q976" s="240"/>
      <c r="R976" s="240"/>
      <c r="S976" s="240"/>
      <c r="T976" s="240"/>
      <c r="U976" s="240"/>
      <c r="V976" s="240"/>
      <c r="W976" s="240"/>
      <c r="X976" s="240"/>
      <c r="Y976" s="240"/>
      <c r="Z976" s="240"/>
    </row>
    <row r="977" spans="1:26" ht="13.5" customHeight="1">
      <c r="A977" s="240"/>
      <c r="B977" s="240"/>
      <c r="C977" s="240"/>
      <c r="D977" s="240"/>
      <c r="E977" s="240"/>
      <c r="F977" s="240"/>
      <c r="G977" s="240"/>
      <c r="H977" s="240"/>
      <c r="I977" s="240"/>
      <c r="J977" s="240"/>
      <c r="K977" s="240"/>
      <c r="L977" s="240"/>
      <c r="M977" s="240"/>
      <c r="N977" s="240"/>
      <c r="O977" s="240"/>
      <c r="P977" s="240"/>
      <c r="Q977" s="240"/>
      <c r="R977" s="240"/>
      <c r="S977" s="240"/>
      <c r="T977" s="240"/>
      <c r="U977" s="240"/>
      <c r="V977" s="240"/>
      <c r="W977" s="240"/>
      <c r="X977" s="240"/>
      <c r="Y977" s="240"/>
      <c r="Z977" s="240"/>
    </row>
    <row r="978" spans="1:26" ht="13.5" customHeight="1">
      <c r="A978" s="240"/>
      <c r="B978" s="240"/>
      <c r="C978" s="240"/>
      <c r="D978" s="240"/>
      <c r="E978" s="240"/>
      <c r="F978" s="240"/>
      <c r="G978" s="240"/>
      <c r="H978" s="240"/>
      <c r="I978" s="240"/>
      <c r="J978" s="240"/>
      <c r="K978" s="240"/>
      <c r="L978" s="240"/>
      <c r="M978" s="240"/>
      <c r="N978" s="240"/>
      <c r="O978" s="240"/>
      <c r="P978" s="240"/>
      <c r="Q978" s="240"/>
      <c r="R978" s="240"/>
      <c r="S978" s="240"/>
      <c r="T978" s="240"/>
      <c r="U978" s="240"/>
      <c r="V978" s="240"/>
      <c r="W978" s="240"/>
      <c r="X978" s="240"/>
      <c r="Y978" s="240"/>
      <c r="Z978" s="240"/>
    </row>
    <row r="979" spans="1:26" ht="13.5" customHeight="1">
      <c r="A979" s="240"/>
      <c r="B979" s="240"/>
      <c r="C979" s="240"/>
      <c r="D979" s="240"/>
      <c r="E979" s="240"/>
      <c r="F979" s="240"/>
      <c r="G979" s="240"/>
      <c r="H979" s="240"/>
      <c r="I979" s="240"/>
      <c r="J979" s="240"/>
      <c r="K979" s="240"/>
      <c r="L979" s="240"/>
      <c r="M979" s="240"/>
      <c r="N979" s="240"/>
      <c r="O979" s="240"/>
      <c r="P979" s="240"/>
      <c r="Q979" s="240"/>
      <c r="R979" s="240"/>
      <c r="S979" s="240"/>
      <c r="T979" s="240"/>
      <c r="U979" s="240"/>
      <c r="V979" s="240"/>
      <c r="W979" s="240"/>
      <c r="X979" s="240"/>
      <c r="Y979" s="240"/>
      <c r="Z979" s="240"/>
    </row>
    <row r="980" spans="1:26" ht="13.5" customHeight="1">
      <c r="A980" s="240"/>
      <c r="B980" s="240"/>
      <c r="C980" s="240"/>
      <c r="D980" s="240"/>
      <c r="E980" s="240"/>
      <c r="F980" s="240"/>
      <c r="G980" s="240"/>
      <c r="H980" s="240"/>
      <c r="I980" s="240"/>
      <c r="J980" s="240"/>
      <c r="K980" s="240"/>
      <c r="L980" s="240"/>
      <c r="M980" s="240"/>
      <c r="N980" s="240"/>
      <c r="O980" s="240"/>
      <c r="P980" s="240"/>
      <c r="Q980" s="240"/>
      <c r="R980" s="240"/>
      <c r="S980" s="240"/>
      <c r="T980" s="240"/>
      <c r="U980" s="240"/>
      <c r="V980" s="240"/>
      <c r="W980" s="240"/>
      <c r="X980" s="240"/>
      <c r="Y980" s="240"/>
      <c r="Z980" s="240"/>
    </row>
    <row r="981" spans="1:26" ht="13.5" customHeight="1">
      <c r="A981" s="240"/>
      <c r="B981" s="240"/>
      <c r="C981" s="240"/>
      <c r="D981" s="240"/>
      <c r="E981" s="240"/>
      <c r="F981" s="240"/>
      <c r="G981" s="240"/>
      <c r="H981" s="240"/>
      <c r="I981" s="240"/>
      <c r="J981" s="240"/>
      <c r="K981" s="240"/>
      <c r="L981" s="240"/>
      <c r="M981" s="240"/>
      <c r="N981" s="240"/>
      <c r="O981" s="240"/>
      <c r="P981" s="240"/>
      <c r="Q981" s="240"/>
      <c r="R981" s="240"/>
      <c r="S981" s="240"/>
      <c r="T981" s="240"/>
      <c r="U981" s="240"/>
      <c r="V981" s="240"/>
      <c r="W981" s="240"/>
      <c r="X981" s="240"/>
      <c r="Y981" s="240"/>
      <c r="Z981" s="240"/>
    </row>
    <row r="982" spans="1:26" ht="13.5" customHeight="1">
      <c r="A982" s="240"/>
      <c r="B982" s="240"/>
      <c r="C982" s="240"/>
      <c r="D982" s="240"/>
      <c r="E982" s="240"/>
      <c r="F982" s="240"/>
      <c r="G982" s="240"/>
      <c r="H982" s="240"/>
      <c r="I982" s="240"/>
      <c r="J982" s="240"/>
      <c r="K982" s="240"/>
      <c r="L982" s="240"/>
      <c r="M982" s="240"/>
      <c r="N982" s="240"/>
      <c r="O982" s="240"/>
      <c r="P982" s="240"/>
      <c r="Q982" s="240"/>
      <c r="R982" s="240"/>
      <c r="S982" s="240"/>
      <c r="T982" s="240"/>
      <c r="U982" s="240"/>
      <c r="V982" s="240"/>
      <c r="W982" s="240"/>
      <c r="X982" s="240"/>
      <c r="Y982" s="240"/>
      <c r="Z982" s="240"/>
    </row>
    <row r="983" spans="1:26" ht="13.5" customHeight="1">
      <c r="A983" s="240"/>
      <c r="B983" s="240"/>
      <c r="C983" s="240"/>
      <c r="D983" s="240"/>
      <c r="E983" s="240"/>
      <c r="F983" s="240"/>
      <c r="G983" s="240"/>
      <c r="H983" s="240"/>
      <c r="I983" s="240"/>
      <c r="J983" s="240"/>
      <c r="K983" s="240"/>
      <c r="L983" s="240"/>
      <c r="M983" s="240"/>
      <c r="N983" s="240"/>
      <c r="O983" s="240"/>
      <c r="P983" s="240"/>
      <c r="Q983" s="240"/>
      <c r="R983" s="240"/>
      <c r="S983" s="240"/>
      <c r="T983" s="240"/>
      <c r="U983" s="240"/>
      <c r="V983" s="240"/>
      <c r="W983" s="240"/>
      <c r="X983" s="240"/>
      <c r="Y983" s="240"/>
      <c r="Z983" s="240"/>
    </row>
    <row r="984" spans="1:26" ht="13.5" customHeight="1">
      <c r="A984" s="240"/>
      <c r="B984" s="240"/>
      <c r="C984" s="240"/>
      <c r="D984" s="240"/>
      <c r="E984" s="240"/>
      <c r="F984" s="240"/>
      <c r="G984" s="240"/>
      <c r="H984" s="240"/>
      <c r="I984" s="240"/>
      <c r="J984" s="240"/>
      <c r="K984" s="240"/>
      <c r="L984" s="240"/>
      <c r="M984" s="240"/>
      <c r="N984" s="240"/>
      <c r="O984" s="240"/>
      <c r="P984" s="240"/>
      <c r="Q984" s="240"/>
      <c r="R984" s="240"/>
      <c r="S984" s="240"/>
      <c r="T984" s="240"/>
      <c r="U984" s="240"/>
      <c r="V984" s="240"/>
      <c r="W984" s="240"/>
      <c r="X984" s="240"/>
      <c r="Y984" s="240"/>
      <c r="Z984" s="240"/>
    </row>
    <row r="985" spans="1:26" ht="13.5" customHeight="1">
      <c r="A985" s="240"/>
      <c r="B985" s="240"/>
      <c r="C985" s="240"/>
      <c r="D985" s="240"/>
      <c r="E985" s="240"/>
      <c r="F985" s="240"/>
      <c r="G985" s="240"/>
      <c r="H985" s="240"/>
      <c r="I985" s="240"/>
      <c r="J985" s="240"/>
      <c r="K985" s="240"/>
      <c r="L985" s="240"/>
      <c r="M985" s="240"/>
      <c r="N985" s="240"/>
      <c r="O985" s="240"/>
      <c r="P985" s="240"/>
      <c r="Q985" s="240"/>
      <c r="R985" s="240"/>
      <c r="S985" s="240"/>
      <c r="T985" s="240"/>
      <c r="U985" s="240"/>
      <c r="V985" s="240"/>
      <c r="W985" s="240"/>
      <c r="X985" s="240"/>
      <c r="Y985" s="240"/>
      <c r="Z985" s="240"/>
    </row>
    <row r="986" spans="1:26" ht="13.5" customHeight="1">
      <c r="A986" s="240"/>
      <c r="B986" s="240"/>
      <c r="C986" s="240"/>
      <c r="D986" s="240"/>
      <c r="E986" s="240"/>
      <c r="F986" s="240"/>
      <c r="G986" s="240"/>
      <c r="H986" s="240"/>
      <c r="I986" s="240"/>
      <c r="J986" s="240"/>
      <c r="K986" s="240"/>
      <c r="L986" s="240"/>
      <c r="M986" s="240"/>
      <c r="N986" s="240"/>
      <c r="O986" s="240"/>
      <c r="P986" s="240"/>
      <c r="Q986" s="240"/>
      <c r="R986" s="240"/>
      <c r="S986" s="240"/>
      <c r="T986" s="240"/>
      <c r="U986" s="240"/>
      <c r="V986" s="240"/>
      <c r="W986" s="240"/>
      <c r="X986" s="240"/>
      <c r="Y986" s="240"/>
      <c r="Z986" s="240"/>
    </row>
    <row r="987" spans="1:26" ht="13.5" customHeight="1">
      <c r="A987" s="240"/>
      <c r="B987" s="240"/>
      <c r="C987" s="240"/>
      <c r="D987" s="240"/>
      <c r="E987" s="240"/>
      <c r="F987" s="240"/>
      <c r="G987" s="240"/>
      <c r="H987" s="240"/>
      <c r="I987" s="240"/>
      <c r="J987" s="240"/>
      <c r="K987" s="240"/>
      <c r="L987" s="240"/>
      <c r="M987" s="240"/>
      <c r="N987" s="240"/>
      <c r="O987" s="240"/>
      <c r="P987" s="240"/>
      <c r="Q987" s="240"/>
      <c r="R987" s="240"/>
      <c r="S987" s="240"/>
      <c r="T987" s="240"/>
      <c r="U987" s="240"/>
      <c r="V987" s="240"/>
      <c r="W987" s="240"/>
      <c r="X987" s="240"/>
      <c r="Y987" s="240"/>
      <c r="Z987" s="240"/>
    </row>
    <row r="988" spans="1:26" ht="13.5" customHeight="1">
      <c r="A988" s="240"/>
      <c r="B988" s="240"/>
      <c r="C988" s="240"/>
      <c r="D988" s="240"/>
      <c r="E988" s="240"/>
      <c r="F988" s="240"/>
      <c r="G988" s="240"/>
      <c r="H988" s="240"/>
      <c r="I988" s="240"/>
      <c r="J988" s="240"/>
      <c r="K988" s="240"/>
      <c r="L988" s="240"/>
      <c r="M988" s="240"/>
      <c r="N988" s="240"/>
      <c r="O988" s="240"/>
      <c r="P988" s="240"/>
      <c r="Q988" s="240"/>
      <c r="R988" s="240"/>
      <c r="S988" s="240"/>
      <c r="T988" s="240"/>
      <c r="U988" s="240"/>
      <c r="V988" s="240"/>
      <c r="W988" s="240"/>
      <c r="X988" s="240"/>
      <c r="Y988" s="240"/>
      <c r="Z988" s="240"/>
    </row>
    <row r="989" spans="1:26" ht="13.5" customHeight="1">
      <c r="A989" s="240"/>
      <c r="B989" s="240"/>
      <c r="C989" s="240"/>
      <c r="D989" s="240"/>
      <c r="E989" s="240"/>
      <c r="F989" s="240"/>
      <c r="G989" s="240"/>
      <c r="H989" s="240"/>
      <c r="I989" s="240"/>
      <c r="J989" s="240"/>
      <c r="K989" s="240"/>
      <c r="L989" s="240"/>
      <c r="M989" s="240"/>
      <c r="N989" s="240"/>
      <c r="O989" s="240"/>
      <c r="P989" s="240"/>
      <c r="Q989" s="240"/>
      <c r="R989" s="240"/>
      <c r="S989" s="240"/>
      <c r="T989" s="240"/>
      <c r="U989" s="240"/>
      <c r="V989" s="240"/>
      <c r="W989" s="240"/>
      <c r="X989" s="240"/>
      <c r="Y989" s="240"/>
      <c r="Z989" s="240"/>
    </row>
    <row r="990" spans="1:26" ht="13.5" customHeight="1">
      <c r="A990" s="240"/>
      <c r="B990" s="240"/>
      <c r="C990" s="240"/>
      <c r="D990" s="240"/>
      <c r="E990" s="240"/>
      <c r="F990" s="240"/>
      <c r="G990" s="240"/>
      <c r="H990" s="240"/>
      <c r="I990" s="240"/>
      <c r="J990" s="240"/>
      <c r="K990" s="240"/>
      <c r="L990" s="240"/>
      <c r="M990" s="240"/>
      <c r="N990" s="240"/>
      <c r="O990" s="240"/>
      <c r="P990" s="240"/>
      <c r="Q990" s="240"/>
      <c r="R990" s="240"/>
      <c r="S990" s="240"/>
      <c r="T990" s="240"/>
      <c r="U990" s="240"/>
      <c r="V990" s="240"/>
      <c r="W990" s="240"/>
      <c r="X990" s="240"/>
      <c r="Y990" s="240"/>
      <c r="Z990" s="240"/>
    </row>
    <row r="991" spans="1:26" ht="13.5" customHeight="1">
      <c r="A991" s="240"/>
      <c r="B991" s="240"/>
      <c r="C991" s="240"/>
      <c r="D991" s="240"/>
      <c r="E991" s="240"/>
      <c r="F991" s="240"/>
      <c r="G991" s="240"/>
      <c r="H991" s="240"/>
      <c r="I991" s="240"/>
      <c r="J991" s="240"/>
      <c r="K991" s="240"/>
      <c r="L991" s="240"/>
      <c r="M991" s="240"/>
      <c r="N991" s="240"/>
      <c r="O991" s="240"/>
      <c r="P991" s="240"/>
      <c r="Q991" s="240"/>
      <c r="R991" s="240"/>
      <c r="S991" s="240"/>
      <c r="T991" s="240"/>
      <c r="U991" s="240"/>
      <c r="V991" s="240"/>
      <c r="W991" s="240"/>
      <c r="X991" s="240"/>
      <c r="Y991" s="240"/>
      <c r="Z991" s="240"/>
    </row>
    <row r="992" spans="1:26" ht="13.5" customHeight="1">
      <c r="A992" s="240"/>
      <c r="B992" s="240"/>
      <c r="C992" s="240"/>
      <c r="D992" s="240"/>
      <c r="E992" s="240"/>
      <c r="F992" s="240"/>
      <c r="G992" s="240"/>
      <c r="H992" s="240"/>
      <c r="I992" s="240"/>
      <c r="J992" s="240"/>
      <c r="K992" s="240"/>
      <c r="L992" s="240"/>
      <c r="M992" s="240"/>
      <c r="N992" s="240"/>
      <c r="O992" s="240"/>
      <c r="P992" s="240"/>
      <c r="Q992" s="240"/>
      <c r="R992" s="240"/>
      <c r="S992" s="240"/>
      <c r="T992" s="240"/>
      <c r="U992" s="240"/>
      <c r="V992" s="240"/>
      <c r="W992" s="240"/>
      <c r="X992" s="240"/>
      <c r="Y992" s="240"/>
      <c r="Z992" s="240"/>
    </row>
    <row r="993" spans="1:26" ht="13.5" customHeight="1">
      <c r="A993" s="240"/>
      <c r="B993" s="240"/>
      <c r="C993" s="240"/>
      <c r="D993" s="240"/>
      <c r="E993" s="240"/>
      <c r="F993" s="240"/>
      <c r="G993" s="240"/>
      <c r="H993" s="240"/>
      <c r="I993" s="240"/>
      <c r="J993" s="240"/>
      <c r="K993" s="240"/>
      <c r="L993" s="240"/>
      <c r="M993" s="240"/>
      <c r="N993" s="240"/>
      <c r="O993" s="240"/>
      <c r="P993" s="240"/>
      <c r="Q993" s="240"/>
      <c r="R993" s="240"/>
      <c r="S993" s="240"/>
      <c r="T993" s="240"/>
      <c r="U993" s="240"/>
      <c r="V993" s="240"/>
      <c r="W993" s="240"/>
      <c r="X993" s="240"/>
      <c r="Y993" s="240"/>
      <c r="Z993" s="240"/>
    </row>
    <row r="994" spans="1:26" ht="13.5" customHeight="1">
      <c r="A994" s="240"/>
      <c r="B994" s="240"/>
      <c r="C994" s="240"/>
      <c r="D994" s="240"/>
      <c r="E994" s="240"/>
      <c r="F994" s="240"/>
      <c r="G994" s="240"/>
      <c r="H994" s="240"/>
      <c r="I994" s="240"/>
      <c r="J994" s="240"/>
      <c r="K994" s="240"/>
      <c r="L994" s="240"/>
      <c r="M994" s="240"/>
      <c r="N994" s="240"/>
      <c r="O994" s="240"/>
      <c r="P994" s="240"/>
      <c r="Q994" s="240"/>
      <c r="R994" s="240"/>
      <c r="S994" s="240"/>
      <c r="T994" s="240"/>
      <c r="U994" s="240"/>
      <c r="V994" s="240"/>
      <c r="W994" s="240"/>
      <c r="X994" s="240"/>
      <c r="Y994" s="240"/>
      <c r="Z994" s="240"/>
    </row>
    <row r="995" spans="1:26" ht="13.5" customHeight="1">
      <c r="A995" s="240"/>
      <c r="B995" s="240"/>
      <c r="C995" s="240"/>
      <c r="D995" s="240"/>
      <c r="E995" s="240"/>
      <c r="F995" s="240"/>
      <c r="G995" s="240"/>
      <c r="H995" s="240"/>
      <c r="I995" s="240"/>
      <c r="J995" s="240"/>
      <c r="K995" s="240"/>
      <c r="L995" s="240"/>
      <c r="M995" s="240"/>
      <c r="N995" s="240"/>
      <c r="O995" s="240"/>
      <c r="P995" s="240"/>
      <c r="Q995" s="240"/>
      <c r="R995" s="240"/>
      <c r="S995" s="240"/>
      <c r="T995" s="240"/>
      <c r="U995" s="240"/>
      <c r="V995" s="240"/>
      <c r="W995" s="240"/>
      <c r="X995" s="240"/>
      <c r="Y995" s="240"/>
      <c r="Z995" s="240"/>
    </row>
    <row r="996" spans="1:26" ht="13.5" customHeight="1">
      <c r="A996" s="240"/>
      <c r="B996" s="240"/>
      <c r="C996" s="240"/>
      <c r="D996" s="240"/>
      <c r="E996" s="240"/>
      <c r="F996" s="240"/>
      <c r="G996" s="240"/>
      <c r="H996" s="240"/>
      <c r="I996" s="240"/>
      <c r="J996" s="240"/>
      <c r="K996" s="240"/>
      <c r="L996" s="240"/>
      <c r="M996" s="240"/>
      <c r="N996" s="240"/>
      <c r="O996" s="240"/>
      <c r="P996" s="240"/>
      <c r="Q996" s="240"/>
      <c r="R996" s="240"/>
      <c r="S996" s="240"/>
      <c r="T996" s="240"/>
      <c r="U996" s="240"/>
      <c r="V996" s="240"/>
      <c r="W996" s="240"/>
      <c r="X996" s="240"/>
      <c r="Y996" s="240"/>
      <c r="Z996" s="240"/>
    </row>
    <row r="997" spans="1:26" ht="13.5" customHeight="1">
      <c r="A997" s="240"/>
      <c r="B997" s="240"/>
      <c r="C997" s="240"/>
      <c r="D997" s="240"/>
      <c r="E997" s="240"/>
      <c r="F997" s="240"/>
      <c r="G997" s="240"/>
      <c r="H997" s="240"/>
      <c r="I997" s="240"/>
      <c r="J997" s="240"/>
      <c r="K997" s="240"/>
      <c r="L997" s="240"/>
      <c r="M997" s="240"/>
      <c r="N997" s="240"/>
      <c r="O997" s="240"/>
      <c r="P997" s="240"/>
      <c r="Q997" s="240"/>
      <c r="R997" s="240"/>
      <c r="S997" s="240"/>
      <c r="T997" s="240"/>
      <c r="U997" s="240"/>
      <c r="V997" s="240"/>
      <c r="W997" s="240"/>
      <c r="X997" s="240"/>
      <c r="Y997" s="240"/>
      <c r="Z997" s="240"/>
    </row>
    <row r="998" spans="1:26" ht="13.5" customHeight="1">
      <c r="A998" s="240"/>
      <c r="B998" s="240"/>
      <c r="C998" s="240"/>
      <c r="D998" s="240"/>
      <c r="E998" s="240"/>
      <c r="F998" s="240"/>
      <c r="G998" s="240"/>
      <c r="H998" s="240"/>
      <c r="I998" s="240"/>
      <c r="J998" s="240"/>
      <c r="K998" s="240"/>
      <c r="L998" s="240"/>
      <c r="M998" s="240"/>
      <c r="N998" s="240"/>
      <c r="O998" s="240"/>
      <c r="P998" s="240"/>
      <c r="Q998" s="240"/>
      <c r="R998" s="240"/>
      <c r="S998" s="240"/>
      <c r="T998" s="240"/>
      <c r="U998" s="240"/>
      <c r="V998" s="240"/>
      <c r="W998" s="240"/>
      <c r="X998" s="240"/>
      <c r="Y998" s="240"/>
      <c r="Z998" s="240"/>
    </row>
    <row r="999" spans="1:26" ht="13.5" customHeight="1">
      <c r="A999" s="240"/>
      <c r="B999" s="240"/>
      <c r="C999" s="240"/>
      <c r="D999" s="240"/>
      <c r="E999" s="240"/>
      <c r="F999" s="240"/>
      <c r="G999" s="240"/>
      <c r="H999" s="240"/>
      <c r="I999" s="240"/>
      <c r="J999" s="240"/>
      <c r="K999" s="240"/>
      <c r="L999" s="240"/>
      <c r="M999" s="240"/>
      <c r="N999" s="240"/>
      <c r="O999" s="240"/>
      <c r="P999" s="240"/>
      <c r="Q999" s="240"/>
      <c r="R999" s="240"/>
      <c r="S999" s="240"/>
      <c r="T999" s="240"/>
      <c r="U999" s="240"/>
      <c r="V999" s="240"/>
      <c r="W999" s="240"/>
      <c r="X999" s="240"/>
      <c r="Y999" s="240"/>
      <c r="Z999" s="240"/>
    </row>
    <row r="1000" spans="1:26" ht="13.5" customHeight="1">
      <c r="A1000" s="240"/>
      <c r="B1000" s="240"/>
      <c r="C1000" s="240"/>
      <c r="D1000" s="240"/>
      <c r="E1000" s="240"/>
      <c r="F1000" s="240"/>
      <c r="G1000" s="240"/>
      <c r="H1000" s="240"/>
      <c r="I1000" s="240"/>
      <c r="J1000" s="240"/>
      <c r="K1000" s="240"/>
      <c r="L1000" s="240"/>
      <c r="M1000" s="240"/>
      <c r="N1000" s="240"/>
      <c r="O1000" s="240"/>
      <c r="P1000" s="240"/>
      <c r="Q1000" s="240"/>
      <c r="R1000" s="240"/>
      <c r="S1000" s="240"/>
      <c r="T1000" s="240"/>
      <c r="U1000" s="240"/>
      <c r="V1000" s="240"/>
      <c r="W1000" s="240"/>
      <c r="X1000" s="240"/>
      <c r="Y1000" s="240"/>
      <c r="Z1000" s="240"/>
    </row>
  </sheetData>
  <sheetProtection algorithmName="SHA-512" hashValue="1upEzBuh3ArU5xJ3k3WFNk7Ut98aatWbVfaDR+RLIrZGRy7CYpdg9JTg2vEv4iAV/eD+sdmbDcRDBl9R9pJlmA==" saltValue="wNXI5AyQCZMxz176K11eGA==" spinCount="100000" sheet="1" objects="1" scenarios="1"/>
  <mergeCells count="10">
    <mergeCell ref="A1:G1"/>
    <mergeCell ref="A2:G2"/>
    <mergeCell ref="A3:G3"/>
    <mergeCell ref="B14:F14"/>
    <mergeCell ref="C16:F16"/>
    <mergeCell ref="H16:J16"/>
    <mergeCell ref="B32:F32"/>
    <mergeCell ref="B35:D35"/>
    <mergeCell ref="B38:G38"/>
    <mergeCell ref="B39:G40"/>
  </mergeCells>
  <pageMargins left="0.7" right="0.7" top="0.75" bottom="0.75" header="0" footer="0"/>
  <pageSetup scale="57"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0"/>
  <sheetViews>
    <sheetView workbookViewId="0">
      <selection sqref="A1:F1"/>
    </sheetView>
  </sheetViews>
  <sheetFormatPr defaultColWidth="14.42578125" defaultRowHeight="15" customHeight="1"/>
  <cols>
    <col min="1" max="1" width="5.42578125" customWidth="1"/>
    <col min="2" max="2" width="43.7109375" customWidth="1"/>
    <col min="3" max="3" width="6.7109375" customWidth="1"/>
    <col min="4" max="4" width="8" customWidth="1"/>
    <col min="5" max="10" width="17.28515625" customWidth="1"/>
    <col min="11" max="11" width="11.140625" customWidth="1"/>
    <col min="12" max="12" width="15.42578125" customWidth="1"/>
    <col min="13" max="13" width="6.85546875" customWidth="1"/>
    <col min="14" max="26" width="11.140625" customWidth="1"/>
  </cols>
  <sheetData>
    <row r="1" spans="1:26" ht="16.5" customHeight="1">
      <c r="A1" s="825" t="s">
        <v>840</v>
      </c>
      <c r="B1" s="867"/>
      <c r="C1" s="867"/>
      <c r="D1" s="867"/>
      <c r="E1" s="867"/>
      <c r="F1" s="868"/>
      <c r="G1" s="289"/>
      <c r="H1" s="289"/>
      <c r="I1" s="289"/>
      <c r="J1" s="289"/>
      <c r="K1" s="149"/>
      <c r="L1" s="149"/>
      <c r="M1" s="149"/>
      <c r="N1" s="149"/>
      <c r="O1" s="149"/>
      <c r="P1" s="149"/>
      <c r="Q1" s="149"/>
      <c r="R1" s="149"/>
      <c r="S1" s="149"/>
      <c r="T1" s="149"/>
      <c r="U1" s="149"/>
      <c r="V1" s="149"/>
      <c r="W1" s="149"/>
      <c r="X1" s="149"/>
      <c r="Y1" s="149"/>
      <c r="Z1" s="149"/>
    </row>
    <row r="2" spans="1:26" ht="16.5" customHeight="1">
      <c r="A2" s="288"/>
      <c r="B2" s="503"/>
      <c r="C2" s="503"/>
      <c r="D2" s="503"/>
      <c r="E2" s="504" t="s">
        <v>664</v>
      </c>
      <c r="F2" s="290" t="s">
        <v>841</v>
      </c>
      <c r="G2" s="504" t="s">
        <v>664</v>
      </c>
      <c r="H2" s="290" t="s">
        <v>668</v>
      </c>
      <c r="I2" s="504" t="s">
        <v>664</v>
      </c>
      <c r="J2" s="290" t="s">
        <v>667</v>
      </c>
      <c r="K2" s="149"/>
      <c r="L2" s="257"/>
      <c r="M2" s="291"/>
      <c r="N2" s="149"/>
      <c r="O2" s="149"/>
      <c r="P2" s="149"/>
      <c r="Q2" s="149"/>
      <c r="R2" s="149"/>
      <c r="S2" s="149"/>
      <c r="T2" s="149"/>
      <c r="U2" s="149"/>
      <c r="V2" s="149"/>
      <c r="W2" s="149"/>
      <c r="X2" s="149"/>
      <c r="Y2" s="149"/>
      <c r="Z2" s="149"/>
    </row>
    <row r="3" spans="1:26" ht="16.5" customHeight="1">
      <c r="A3" s="292"/>
      <c r="B3" s="292"/>
      <c r="C3" s="292"/>
      <c r="D3" s="292"/>
      <c r="E3" s="825" t="s">
        <v>672</v>
      </c>
      <c r="F3" s="868"/>
      <c r="G3" s="825" t="s">
        <v>671</v>
      </c>
      <c r="H3" s="868"/>
      <c r="I3" s="825" t="s">
        <v>670</v>
      </c>
      <c r="J3" s="868"/>
      <c r="K3" s="149"/>
      <c r="L3" s="257"/>
      <c r="M3" s="291"/>
      <c r="N3" s="149"/>
      <c r="O3" s="149"/>
      <c r="P3" s="149"/>
      <c r="Q3" s="149"/>
      <c r="R3" s="149"/>
      <c r="S3" s="149"/>
      <c r="T3" s="149"/>
      <c r="U3" s="149"/>
      <c r="V3" s="149"/>
      <c r="W3" s="149"/>
      <c r="X3" s="149"/>
      <c r="Y3" s="149"/>
      <c r="Z3" s="149"/>
    </row>
    <row r="4" spans="1:26" ht="16.5" customHeight="1">
      <c r="A4" s="292"/>
      <c r="B4" s="292"/>
      <c r="C4" s="292"/>
      <c r="D4" s="292"/>
      <c r="E4" s="288"/>
      <c r="F4" s="293"/>
      <c r="G4" s="288"/>
      <c r="H4" s="293"/>
      <c r="I4" s="288"/>
      <c r="J4" s="293"/>
      <c r="K4" s="149"/>
      <c r="L4" s="257"/>
      <c r="M4" s="291"/>
      <c r="N4" s="149"/>
      <c r="O4" s="149"/>
      <c r="P4" s="149"/>
      <c r="Q4" s="149"/>
      <c r="R4" s="149"/>
      <c r="S4" s="149"/>
      <c r="T4" s="149"/>
      <c r="U4" s="149"/>
      <c r="V4" s="149"/>
      <c r="W4" s="149"/>
      <c r="X4" s="149"/>
      <c r="Y4" s="149"/>
      <c r="Z4" s="149"/>
    </row>
    <row r="5" spans="1:26" ht="33" customHeight="1">
      <c r="A5" s="294" t="s">
        <v>6</v>
      </c>
      <c r="B5" s="294" t="s">
        <v>842</v>
      </c>
      <c r="C5" s="294"/>
      <c r="D5" s="294"/>
      <c r="E5" s="295" t="s">
        <v>843</v>
      </c>
      <c r="F5" s="295" t="s">
        <v>844</v>
      </c>
      <c r="G5" s="295" t="s">
        <v>843</v>
      </c>
      <c r="H5" s="295" t="s">
        <v>844</v>
      </c>
      <c r="I5" s="295" t="s">
        <v>843</v>
      </c>
      <c r="J5" s="295" t="s">
        <v>844</v>
      </c>
      <c r="K5" s="505"/>
      <c r="L5" s="505"/>
      <c r="M5" s="505"/>
      <c r="N5" s="505"/>
      <c r="O5" s="505"/>
      <c r="P5" s="505"/>
      <c r="Q5" s="505"/>
      <c r="R5" s="505"/>
      <c r="S5" s="505"/>
      <c r="T5" s="505"/>
      <c r="U5" s="505"/>
      <c r="V5" s="505"/>
      <c r="W5" s="505"/>
      <c r="X5" s="505"/>
      <c r="Y5" s="505"/>
      <c r="Z5" s="505"/>
    </row>
    <row r="6" spans="1:26" ht="16.5" customHeight="1">
      <c r="A6" s="296" t="s">
        <v>765</v>
      </c>
      <c r="B6" s="297" t="s">
        <v>845</v>
      </c>
      <c r="C6" s="297"/>
      <c r="D6" s="297"/>
      <c r="E6" s="298"/>
      <c r="F6" s="299">
        <f>SUM(E7)</f>
        <v>100</v>
      </c>
      <c r="G6" s="298"/>
      <c r="H6" s="299">
        <f>SUM(G7)</f>
        <v>100</v>
      </c>
      <c r="I6" s="298"/>
      <c r="J6" s="299">
        <f>SUM(I7)</f>
        <v>100</v>
      </c>
      <c r="K6" s="300"/>
      <c r="L6" s="300"/>
      <c r="M6" s="300"/>
      <c r="N6" s="300"/>
      <c r="O6" s="300"/>
      <c r="P6" s="300"/>
      <c r="Q6" s="300"/>
      <c r="R6" s="300"/>
      <c r="S6" s="300"/>
      <c r="T6" s="300"/>
      <c r="U6" s="300"/>
      <c r="V6" s="300"/>
      <c r="W6" s="300"/>
      <c r="X6" s="300"/>
      <c r="Y6" s="300"/>
      <c r="Z6" s="300"/>
    </row>
    <row r="7" spans="1:26" ht="16.5" customHeight="1">
      <c r="A7" s="301"/>
      <c r="B7" s="302" t="s">
        <v>846</v>
      </c>
      <c r="C7" s="302"/>
      <c r="D7" s="302"/>
      <c r="E7" s="303">
        <v>100</v>
      </c>
      <c r="F7" s="304"/>
      <c r="G7" s="303">
        <v>100</v>
      </c>
      <c r="H7" s="304"/>
      <c r="I7" s="303">
        <v>100</v>
      </c>
      <c r="J7" s="304"/>
      <c r="K7" s="300"/>
      <c r="L7" s="300"/>
      <c r="M7" s="300"/>
      <c r="N7" s="300"/>
      <c r="O7" s="300"/>
      <c r="P7" s="300"/>
      <c r="Q7" s="300"/>
      <c r="R7" s="300"/>
      <c r="S7" s="300"/>
      <c r="T7" s="300"/>
      <c r="U7" s="300"/>
      <c r="V7" s="300"/>
      <c r="W7" s="300"/>
      <c r="X7" s="300"/>
      <c r="Y7" s="300"/>
      <c r="Z7" s="300"/>
    </row>
    <row r="8" spans="1:26" ht="16.5" customHeight="1">
      <c r="A8" s="301"/>
      <c r="B8" s="302"/>
      <c r="C8" s="302"/>
      <c r="D8" s="302"/>
      <c r="E8" s="303"/>
      <c r="F8" s="304"/>
      <c r="G8" s="303"/>
      <c r="H8" s="304"/>
      <c r="I8" s="303"/>
      <c r="J8" s="304"/>
      <c r="K8" s="300"/>
      <c r="L8" s="300"/>
      <c r="M8" s="300"/>
      <c r="N8" s="300"/>
      <c r="O8" s="300"/>
      <c r="P8" s="300"/>
      <c r="Q8" s="300"/>
      <c r="R8" s="300"/>
      <c r="S8" s="300"/>
      <c r="T8" s="300"/>
      <c r="U8" s="300"/>
      <c r="V8" s="300"/>
      <c r="W8" s="300"/>
      <c r="X8" s="300"/>
      <c r="Y8" s="300"/>
      <c r="Z8" s="300"/>
    </row>
    <row r="9" spans="1:26" ht="16.5" customHeight="1">
      <c r="A9" s="296" t="s">
        <v>847</v>
      </c>
      <c r="B9" s="297" t="s">
        <v>848</v>
      </c>
      <c r="C9" s="297"/>
      <c r="D9" s="297"/>
      <c r="E9" s="298"/>
      <c r="F9" s="299">
        <f>SUM(E10:E25)</f>
        <v>59.54</v>
      </c>
      <c r="G9" s="298"/>
      <c r="H9" s="299">
        <f>SUM(G10:G25)</f>
        <v>69.499877063575681</v>
      </c>
      <c r="I9" s="298"/>
      <c r="J9" s="299">
        <f>SUM(I10:I25)</f>
        <v>75.939877063575679</v>
      </c>
      <c r="K9" s="506"/>
      <c r="L9" s="506"/>
      <c r="M9" s="506"/>
      <c r="N9" s="506"/>
      <c r="O9" s="506"/>
      <c r="P9" s="506"/>
      <c r="Q9" s="506"/>
      <c r="R9" s="506"/>
      <c r="S9" s="506"/>
      <c r="T9" s="506"/>
      <c r="U9" s="506"/>
      <c r="V9" s="506"/>
      <c r="W9" s="506"/>
      <c r="X9" s="506"/>
      <c r="Y9" s="506"/>
      <c r="Z9" s="506"/>
    </row>
    <row r="10" spans="1:26" ht="16.5" customHeight="1">
      <c r="A10" s="296"/>
      <c r="B10" s="305" t="s">
        <v>675</v>
      </c>
      <c r="C10" s="303"/>
      <c r="D10" s="306"/>
      <c r="E10" s="303" t="s">
        <v>849</v>
      </c>
      <c r="F10" s="304"/>
      <c r="G10" s="303">
        <v>14.049877063575694</v>
      </c>
      <c r="H10" s="304"/>
      <c r="I10" s="303">
        <v>14.049877063575694</v>
      </c>
      <c r="J10" s="299"/>
      <c r="K10" s="506"/>
      <c r="L10" s="506"/>
      <c r="M10" s="506"/>
      <c r="N10" s="506"/>
      <c r="O10" s="506"/>
      <c r="P10" s="506"/>
      <c r="Q10" s="506"/>
      <c r="R10" s="506"/>
      <c r="S10" s="506"/>
      <c r="T10" s="506"/>
      <c r="U10" s="506"/>
      <c r="V10" s="506"/>
      <c r="W10" s="506"/>
      <c r="X10" s="506"/>
      <c r="Y10" s="506"/>
      <c r="Z10" s="506"/>
    </row>
    <row r="11" spans="1:26" ht="16.5" customHeight="1">
      <c r="A11" s="301"/>
      <c r="B11" s="305" t="s">
        <v>677</v>
      </c>
      <c r="C11" s="306"/>
      <c r="D11" s="306"/>
      <c r="E11" s="303">
        <v>8.33</v>
      </c>
      <c r="F11" s="304"/>
      <c r="G11" s="303">
        <v>8.33</v>
      </c>
      <c r="H11" s="304"/>
      <c r="I11" s="303">
        <v>8.33</v>
      </c>
      <c r="J11" s="304"/>
      <c r="K11" s="300"/>
      <c r="L11" s="300"/>
      <c r="M11" s="300"/>
      <c r="N11" s="300"/>
      <c r="O11" s="300"/>
      <c r="P11" s="300"/>
      <c r="Q11" s="300"/>
      <c r="R11" s="300"/>
      <c r="S11" s="300"/>
      <c r="T11" s="300"/>
      <c r="U11" s="300"/>
      <c r="V11" s="300"/>
      <c r="W11" s="300"/>
      <c r="X11" s="300"/>
      <c r="Y11" s="300"/>
      <c r="Z11" s="300"/>
    </row>
    <row r="12" spans="1:26" ht="16.5" customHeight="1">
      <c r="A12" s="301"/>
      <c r="B12" s="305" t="s">
        <v>679</v>
      </c>
      <c r="C12" s="306"/>
      <c r="D12" s="306"/>
      <c r="E12" s="303">
        <v>1</v>
      </c>
      <c r="F12" s="304"/>
      <c r="G12" s="303">
        <v>1</v>
      </c>
      <c r="H12" s="304"/>
      <c r="I12" s="303">
        <v>1</v>
      </c>
      <c r="J12" s="304"/>
      <c r="K12" s="300"/>
      <c r="L12" s="300"/>
      <c r="M12" s="300"/>
      <c r="N12" s="300"/>
      <c r="O12" s="300"/>
      <c r="P12" s="300"/>
      <c r="Q12" s="300"/>
      <c r="R12" s="300"/>
      <c r="S12" s="300"/>
      <c r="T12" s="300"/>
      <c r="U12" s="300"/>
      <c r="V12" s="300"/>
      <c r="W12" s="300"/>
      <c r="X12" s="300"/>
      <c r="Y12" s="300"/>
      <c r="Z12" s="300"/>
    </row>
    <row r="13" spans="1:26" ht="16.5" customHeight="1">
      <c r="A13" s="301"/>
      <c r="B13" s="305" t="s">
        <v>681</v>
      </c>
      <c r="C13" s="306"/>
      <c r="D13" s="306"/>
      <c r="E13" s="303">
        <v>8.33</v>
      </c>
      <c r="F13" s="304"/>
      <c r="G13" s="303">
        <v>8.33</v>
      </c>
      <c r="H13" s="304"/>
      <c r="I13" s="303">
        <v>8.33</v>
      </c>
      <c r="J13" s="304"/>
      <c r="K13" s="300"/>
      <c r="L13" s="300"/>
      <c r="M13" s="300"/>
      <c r="N13" s="300"/>
      <c r="O13" s="300"/>
      <c r="P13" s="300"/>
      <c r="Q13" s="300"/>
      <c r="R13" s="300"/>
      <c r="S13" s="300"/>
      <c r="T13" s="300"/>
      <c r="U13" s="300"/>
      <c r="V13" s="300"/>
      <c r="W13" s="300"/>
      <c r="X13" s="300"/>
      <c r="Y13" s="300"/>
      <c r="Z13" s="300"/>
    </row>
    <row r="14" spans="1:26" ht="16.5" customHeight="1">
      <c r="A14" s="301"/>
      <c r="B14" s="305" t="s">
        <v>683</v>
      </c>
      <c r="C14" s="306"/>
      <c r="D14" s="306"/>
      <c r="E14" s="303">
        <v>4.17</v>
      </c>
      <c r="F14" s="304"/>
      <c r="G14" s="303">
        <v>4.17</v>
      </c>
      <c r="H14" s="304"/>
      <c r="I14" s="303">
        <v>4.17</v>
      </c>
      <c r="J14" s="304"/>
      <c r="K14" s="300"/>
      <c r="L14" s="300"/>
      <c r="M14" s="300"/>
      <c r="N14" s="300"/>
      <c r="O14" s="300"/>
      <c r="P14" s="300"/>
      <c r="Q14" s="300"/>
      <c r="R14" s="300"/>
      <c r="S14" s="300"/>
      <c r="T14" s="300"/>
      <c r="U14" s="300"/>
      <c r="V14" s="300"/>
      <c r="W14" s="300"/>
      <c r="X14" s="300"/>
      <c r="Y14" s="300"/>
      <c r="Z14" s="300"/>
    </row>
    <row r="15" spans="1:26" ht="16.5" customHeight="1">
      <c r="A15" s="301"/>
      <c r="B15" s="305" t="s">
        <v>685</v>
      </c>
      <c r="C15" s="307"/>
      <c r="D15" s="307"/>
      <c r="E15" s="303">
        <v>2</v>
      </c>
      <c r="F15" s="304"/>
      <c r="G15" s="303">
        <v>2</v>
      </c>
      <c r="H15" s="304"/>
      <c r="I15" s="303">
        <v>2</v>
      </c>
      <c r="J15" s="304"/>
      <c r="K15" s="300"/>
      <c r="L15" s="300"/>
      <c r="M15" s="300"/>
      <c r="N15" s="300"/>
      <c r="O15" s="300"/>
      <c r="P15" s="300"/>
      <c r="Q15" s="300"/>
      <c r="R15" s="300"/>
      <c r="S15" s="300"/>
      <c r="T15" s="300"/>
      <c r="U15" s="300"/>
      <c r="V15" s="300"/>
      <c r="W15" s="300"/>
      <c r="X15" s="300"/>
      <c r="Y15" s="300"/>
      <c r="Z15" s="300"/>
    </row>
    <row r="16" spans="1:26" ht="16.5" customHeight="1">
      <c r="A16" s="301"/>
      <c r="B16" s="305" t="s">
        <v>687</v>
      </c>
      <c r="C16" s="306"/>
      <c r="D16" s="306"/>
      <c r="E16" s="303">
        <v>3</v>
      </c>
      <c r="F16" s="304"/>
      <c r="G16" s="303">
        <v>3</v>
      </c>
      <c r="H16" s="304"/>
      <c r="I16" s="303">
        <v>3</v>
      </c>
      <c r="J16" s="304"/>
      <c r="K16" s="300"/>
      <c r="L16" s="300"/>
      <c r="M16" s="300"/>
      <c r="N16" s="300"/>
      <c r="O16" s="300"/>
      <c r="P16" s="300"/>
      <c r="Q16" s="300"/>
      <c r="R16" s="300"/>
      <c r="S16" s="300"/>
      <c r="T16" s="300"/>
      <c r="U16" s="300"/>
      <c r="V16" s="300"/>
      <c r="W16" s="300"/>
      <c r="X16" s="300"/>
      <c r="Y16" s="300"/>
      <c r="Z16" s="300"/>
    </row>
    <row r="17" spans="1:26" ht="16.5" customHeight="1">
      <c r="A17" s="301"/>
      <c r="B17" s="305" t="s">
        <v>689</v>
      </c>
      <c r="C17" s="306"/>
      <c r="D17" s="306"/>
      <c r="E17" s="303">
        <v>4</v>
      </c>
      <c r="F17" s="304"/>
      <c r="G17" s="303">
        <v>4</v>
      </c>
      <c r="H17" s="304"/>
      <c r="I17" s="303">
        <v>4</v>
      </c>
      <c r="J17" s="304"/>
      <c r="K17" s="300"/>
      <c r="L17" s="300"/>
      <c r="M17" s="300"/>
      <c r="N17" s="300"/>
      <c r="O17" s="300"/>
      <c r="P17" s="300"/>
      <c r="Q17" s="300"/>
      <c r="R17" s="300"/>
      <c r="S17" s="300"/>
      <c r="T17" s="300"/>
      <c r="U17" s="300"/>
      <c r="V17" s="300"/>
      <c r="W17" s="300"/>
      <c r="X17" s="300"/>
      <c r="Y17" s="300"/>
      <c r="Z17" s="300"/>
    </row>
    <row r="18" spans="1:26" ht="16.5" customHeight="1">
      <c r="A18" s="301"/>
      <c r="B18" s="305" t="s">
        <v>691</v>
      </c>
      <c r="C18" s="306"/>
      <c r="D18" s="306"/>
      <c r="E18" s="303">
        <v>0.25</v>
      </c>
      <c r="F18" s="304"/>
      <c r="G18" s="303">
        <v>0.25</v>
      </c>
      <c r="H18" s="304"/>
      <c r="I18" s="303">
        <v>0.25</v>
      </c>
      <c r="J18" s="304"/>
      <c r="K18" s="300"/>
      <c r="L18" s="300"/>
      <c r="M18" s="300"/>
      <c r="N18" s="300"/>
      <c r="O18" s="300"/>
      <c r="P18" s="300"/>
      <c r="Q18" s="300"/>
      <c r="R18" s="300"/>
      <c r="S18" s="300"/>
      <c r="T18" s="300"/>
      <c r="U18" s="300"/>
      <c r="V18" s="300"/>
      <c r="W18" s="300"/>
      <c r="X18" s="300"/>
      <c r="Y18" s="300"/>
      <c r="Z18" s="300"/>
    </row>
    <row r="19" spans="1:26" ht="16.5" customHeight="1">
      <c r="A19" s="308"/>
      <c r="B19" s="305" t="s">
        <v>693</v>
      </c>
      <c r="C19" s="307"/>
      <c r="D19" s="307"/>
      <c r="E19" s="303">
        <v>8.5</v>
      </c>
      <c r="F19" s="304"/>
      <c r="G19" s="303">
        <v>8.5</v>
      </c>
      <c r="H19" s="304"/>
      <c r="I19" s="303">
        <v>8.5</v>
      </c>
      <c r="J19" s="304"/>
      <c r="K19" s="300"/>
      <c r="L19" s="300"/>
      <c r="M19" s="300"/>
      <c r="N19" s="300"/>
      <c r="O19" s="300"/>
      <c r="P19" s="300"/>
      <c r="Q19" s="300"/>
      <c r="R19" s="300"/>
      <c r="S19" s="300"/>
      <c r="T19" s="300"/>
      <c r="U19" s="300"/>
      <c r="V19" s="300"/>
      <c r="W19" s="300"/>
      <c r="X19" s="300"/>
      <c r="Y19" s="300"/>
      <c r="Z19" s="300"/>
    </row>
    <row r="20" spans="1:26" ht="16.5" customHeight="1">
      <c r="A20" s="301"/>
      <c r="B20" s="305" t="s">
        <v>695</v>
      </c>
      <c r="C20" s="306"/>
      <c r="D20" s="306"/>
      <c r="E20" s="303">
        <v>12</v>
      </c>
      <c r="F20" s="304"/>
      <c r="G20" s="303">
        <v>12</v>
      </c>
      <c r="H20" s="304"/>
      <c r="I20" s="303">
        <v>12</v>
      </c>
      <c r="J20" s="304"/>
      <c r="K20" s="300"/>
      <c r="L20" s="300"/>
      <c r="M20" s="300"/>
      <c r="N20" s="300"/>
      <c r="O20" s="300"/>
      <c r="P20" s="300"/>
      <c r="Q20" s="300"/>
      <c r="R20" s="300"/>
      <c r="S20" s="300"/>
      <c r="T20" s="300"/>
      <c r="U20" s="300"/>
      <c r="V20" s="300"/>
      <c r="W20" s="300"/>
      <c r="X20" s="300"/>
      <c r="Y20" s="300"/>
      <c r="Z20" s="300"/>
    </row>
    <row r="21" spans="1:26" ht="16.5" customHeight="1">
      <c r="A21" s="301"/>
      <c r="B21" s="305" t="s">
        <v>697</v>
      </c>
      <c r="C21" s="306"/>
      <c r="D21" s="306"/>
      <c r="E21" s="303">
        <v>6.9599999999999991</v>
      </c>
      <c r="F21" s="304"/>
      <c r="G21" s="303">
        <v>0.52</v>
      </c>
      <c r="H21" s="304"/>
      <c r="I21" s="303">
        <v>6.9599999999999991</v>
      </c>
      <c r="J21" s="304"/>
      <c r="K21" s="300"/>
      <c r="L21" s="300"/>
      <c r="M21" s="300"/>
      <c r="N21" s="300"/>
      <c r="O21" s="300"/>
      <c r="P21" s="300"/>
      <c r="Q21" s="300"/>
      <c r="R21" s="300"/>
      <c r="S21" s="300"/>
      <c r="T21" s="300"/>
      <c r="U21" s="300"/>
      <c r="V21" s="300"/>
      <c r="W21" s="300"/>
      <c r="X21" s="300"/>
      <c r="Y21" s="300"/>
      <c r="Z21" s="300"/>
    </row>
    <row r="22" spans="1:26" ht="16.5" customHeight="1">
      <c r="A22" s="301"/>
      <c r="B22" s="91" t="s">
        <v>699</v>
      </c>
      <c r="C22" s="306"/>
      <c r="D22" s="306"/>
      <c r="E22" s="303">
        <v>1</v>
      </c>
      <c r="F22" s="304"/>
      <c r="G22" s="303">
        <v>3.35</v>
      </c>
      <c r="H22" s="304"/>
      <c r="I22" s="303">
        <v>3.35</v>
      </c>
      <c r="J22" s="304"/>
      <c r="K22" s="300"/>
      <c r="L22" s="300"/>
      <c r="M22" s="300"/>
      <c r="N22" s="300"/>
      <c r="O22" s="300"/>
      <c r="P22" s="300"/>
      <c r="Q22" s="300"/>
      <c r="R22" s="300"/>
      <c r="S22" s="300"/>
      <c r="T22" s="300"/>
      <c r="U22" s="300"/>
      <c r="V22" s="300"/>
      <c r="W22" s="300"/>
      <c r="X22" s="300"/>
      <c r="Y22" s="300"/>
      <c r="Z22" s="300"/>
    </row>
    <row r="23" spans="1:26" ht="16.5" customHeight="1">
      <c r="A23" s="301"/>
      <c r="B23" s="91" t="s">
        <v>850</v>
      </c>
      <c r="C23" s="306"/>
      <c r="D23" s="306"/>
      <c r="E23" s="303" t="s">
        <v>849</v>
      </c>
      <c r="F23" s="304"/>
      <c r="G23" s="303" t="s">
        <v>849</v>
      </c>
      <c r="H23" s="304"/>
      <c r="I23" s="303" t="s">
        <v>849</v>
      </c>
      <c r="J23" s="304"/>
      <c r="K23" s="300"/>
      <c r="L23" s="300"/>
      <c r="M23" s="300"/>
      <c r="N23" s="300"/>
      <c r="O23" s="300"/>
      <c r="P23" s="300"/>
      <c r="Q23" s="300"/>
      <c r="R23" s="300"/>
      <c r="S23" s="300"/>
      <c r="T23" s="300"/>
      <c r="U23" s="300"/>
      <c r="V23" s="300"/>
      <c r="W23" s="300"/>
      <c r="X23" s="300"/>
      <c r="Y23" s="300"/>
      <c r="Z23" s="300"/>
    </row>
    <row r="24" spans="1:26" ht="16.5" customHeight="1">
      <c r="A24" s="301"/>
      <c r="B24" s="306"/>
      <c r="C24" s="306"/>
      <c r="D24" s="306"/>
      <c r="E24" s="303" t="s">
        <v>849</v>
      </c>
      <c r="F24" s="304"/>
      <c r="G24" s="303" t="s">
        <v>849</v>
      </c>
      <c r="H24" s="304"/>
      <c r="I24" s="303" t="s">
        <v>849</v>
      </c>
      <c r="J24" s="304"/>
      <c r="K24" s="300"/>
      <c r="L24" s="300"/>
      <c r="M24" s="300"/>
      <c r="N24" s="300"/>
      <c r="O24" s="300"/>
      <c r="P24" s="300"/>
      <c r="Q24" s="300"/>
      <c r="R24" s="300"/>
      <c r="S24" s="300"/>
      <c r="T24" s="300"/>
      <c r="U24" s="300"/>
      <c r="V24" s="300"/>
      <c r="W24" s="300"/>
      <c r="X24" s="300"/>
      <c r="Y24" s="300"/>
      <c r="Z24" s="300"/>
    </row>
    <row r="25" spans="1:26" ht="16.5" hidden="1" customHeight="1">
      <c r="A25" s="301"/>
      <c r="B25" s="306"/>
      <c r="C25" s="303"/>
      <c r="D25" s="306"/>
      <c r="E25" s="303" t="s">
        <v>849</v>
      </c>
      <c r="F25" s="304"/>
      <c r="G25" s="303" t="s">
        <v>849</v>
      </c>
      <c r="H25" s="304"/>
      <c r="I25" s="303" t="s">
        <v>849</v>
      </c>
      <c r="J25" s="304"/>
      <c r="K25" s="300"/>
      <c r="L25" s="300"/>
      <c r="M25" s="300"/>
      <c r="N25" s="300"/>
      <c r="O25" s="300"/>
      <c r="P25" s="300"/>
      <c r="Q25" s="300"/>
      <c r="R25" s="300"/>
      <c r="S25" s="300"/>
      <c r="T25" s="300"/>
      <c r="U25" s="300"/>
      <c r="V25" s="300"/>
      <c r="W25" s="300"/>
      <c r="X25" s="300"/>
      <c r="Y25" s="300"/>
      <c r="Z25" s="300"/>
    </row>
    <row r="26" spans="1:26" ht="16.5" hidden="1" customHeight="1">
      <c r="A26" s="301"/>
      <c r="B26" s="309"/>
      <c r="C26" s="309"/>
      <c r="D26" s="309"/>
      <c r="E26" s="309"/>
      <c r="F26" s="309"/>
      <c r="G26" s="309"/>
      <c r="H26" s="309"/>
      <c r="I26" s="309"/>
      <c r="J26" s="304"/>
      <c r="K26" s="300"/>
      <c r="L26" s="300"/>
      <c r="M26" s="300"/>
      <c r="N26" s="300"/>
      <c r="O26" s="300"/>
      <c r="P26" s="300"/>
      <c r="Q26" s="300"/>
      <c r="R26" s="300"/>
      <c r="S26" s="300"/>
      <c r="T26" s="300"/>
      <c r="U26" s="300"/>
      <c r="V26" s="300"/>
      <c r="W26" s="300"/>
      <c r="X26" s="300"/>
      <c r="Y26" s="300"/>
      <c r="Z26" s="300"/>
    </row>
    <row r="27" spans="1:26" ht="16.5" hidden="1" customHeight="1">
      <c r="A27" s="296" t="s">
        <v>851</v>
      </c>
      <c r="B27" s="297" t="s">
        <v>852</v>
      </c>
      <c r="C27" s="297"/>
      <c r="D27" s="297"/>
      <c r="E27" s="298"/>
      <c r="F27" s="299">
        <f>+E28</f>
        <v>0</v>
      </c>
      <c r="G27" s="298"/>
      <c r="H27" s="299">
        <f>+G28</f>
        <v>0</v>
      </c>
      <c r="I27" s="298"/>
      <c r="J27" s="299">
        <f>+I28</f>
        <v>0</v>
      </c>
      <c r="K27" s="506"/>
      <c r="L27" s="506"/>
      <c r="M27" s="506"/>
      <c r="N27" s="506"/>
      <c r="O27" s="506"/>
      <c r="P27" s="506"/>
      <c r="Q27" s="506"/>
      <c r="R27" s="506"/>
      <c r="S27" s="506"/>
      <c r="T27" s="506"/>
      <c r="U27" s="506"/>
      <c r="V27" s="506"/>
      <c r="W27" s="506"/>
      <c r="X27" s="506"/>
      <c r="Y27" s="506"/>
      <c r="Z27" s="506"/>
    </row>
    <row r="28" spans="1:26" ht="60" hidden="1" customHeight="1">
      <c r="A28" s="301"/>
      <c r="B28" s="310"/>
      <c r="C28" s="303"/>
      <c r="D28" s="306"/>
      <c r="E28" s="303"/>
      <c r="F28" s="304"/>
      <c r="G28" s="303"/>
      <c r="H28" s="304"/>
      <c r="I28" s="303"/>
      <c r="J28" s="304"/>
      <c r="K28" s="300"/>
      <c r="L28" s="300"/>
      <c r="M28" s="300"/>
      <c r="N28" s="300"/>
      <c r="O28" s="300"/>
      <c r="P28" s="300"/>
      <c r="Q28" s="300"/>
      <c r="R28" s="300"/>
      <c r="S28" s="300"/>
      <c r="T28" s="300"/>
      <c r="U28" s="300"/>
      <c r="V28" s="300"/>
      <c r="W28" s="300"/>
      <c r="X28" s="300"/>
      <c r="Y28" s="300"/>
      <c r="Z28" s="300"/>
    </row>
    <row r="29" spans="1:26" ht="16.5" hidden="1" customHeight="1">
      <c r="A29" s="296" t="s">
        <v>853</v>
      </c>
      <c r="B29" s="297" t="s">
        <v>854</v>
      </c>
      <c r="C29" s="297"/>
      <c r="D29" s="297"/>
      <c r="E29" s="311"/>
      <c r="F29" s="299">
        <f>SUM(E30:E31)</f>
        <v>0</v>
      </c>
      <c r="G29" s="311"/>
      <c r="H29" s="299">
        <f>SUM(G30:G31)</f>
        <v>0</v>
      </c>
      <c r="I29" s="311"/>
      <c r="J29" s="299">
        <f>SUM(I30:I31)</f>
        <v>0</v>
      </c>
      <c r="K29" s="149"/>
      <c r="L29" s="149"/>
      <c r="M29" s="149"/>
      <c r="N29" s="149"/>
      <c r="O29" s="149"/>
      <c r="P29" s="149"/>
      <c r="Q29" s="149"/>
      <c r="R29" s="149"/>
      <c r="S29" s="149"/>
      <c r="T29" s="149"/>
      <c r="U29" s="149"/>
      <c r="V29" s="149"/>
      <c r="W29" s="149"/>
      <c r="X29" s="149"/>
      <c r="Y29" s="149"/>
      <c r="Z29" s="149"/>
    </row>
    <row r="30" spans="1:26" ht="16.5" hidden="1" customHeight="1">
      <c r="A30" s="301"/>
      <c r="B30" s="306"/>
      <c r="C30" s="312"/>
      <c r="D30" s="304"/>
      <c r="E30" s="304"/>
      <c r="F30" s="304"/>
      <c r="G30" s="304"/>
      <c r="H30" s="304"/>
      <c r="I30" s="304"/>
      <c r="J30" s="304"/>
      <c r="K30" s="149"/>
      <c r="L30" s="149"/>
      <c r="M30" s="149"/>
      <c r="N30" s="149"/>
      <c r="O30" s="149"/>
      <c r="P30" s="149"/>
      <c r="Q30" s="149"/>
      <c r="R30" s="149"/>
      <c r="S30" s="149"/>
      <c r="T30" s="149"/>
      <c r="U30" s="149"/>
      <c r="V30" s="149"/>
      <c r="W30" s="149"/>
      <c r="X30" s="149"/>
      <c r="Y30" s="149"/>
      <c r="Z30" s="149"/>
    </row>
    <row r="31" spans="1:26" ht="16.5" hidden="1" customHeight="1">
      <c r="A31" s="301"/>
      <c r="B31" s="306"/>
      <c r="C31" s="312"/>
      <c r="D31" s="304"/>
      <c r="E31" s="304"/>
      <c r="F31" s="304"/>
      <c r="G31" s="304"/>
      <c r="H31" s="304"/>
      <c r="I31" s="304"/>
      <c r="J31" s="304"/>
      <c r="K31" s="149"/>
      <c r="L31" s="149"/>
      <c r="M31" s="149"/>
      <c r="N31" s="149"/>
      <c r="O31" s="149"/>
      <c r="P31" s="149"/>
      <c r="Q31" s="149"/>
      <c r="R31" s="149"/>
      <c r="S31" s="149"/>
      <c r="T31" s="149"/>
      <c r="U31" s="149"/>
      <c r="V31" s="149"/>
      <c r="W31" s="149"/>
      <c r="X31" s="149"/>
      <c r="Y31" s="149"/>
      <c r="Z31" s="149"/>
    </row>
    <row r="32" spans="1:26" ht="16.5" customHeight="1">
      <c r="A32" s="296" t="s">
        <v>855</v>
      </c>
      <c r="B32" s="297" t="s">
        <v>856</v>
      </c>
      <c r="C32" s="313">
        <v>0.1</v>
      </c>
      <c r="D32" s="297" t="s">
        <v>857</v>
      </c>
      <c r="E32" s="314"/>
      <c r="F32" s="299">
        <f>(F29+F9+F6)*C32</f>
        <v>15.954000000000001</v>
      </c>
      <c r="G32" s="314"/>
      <c r="H32" s="299">
        <f>(H29+H9+H6)*C32</f>
        <v>16.949987706357572</v>
      </c>
      <c r="I32" s="314"/>
      <c r="J32" s="299">
        <f>(J29+J9+J6)*C32</f>
        <v>17.59398770635757</v>
      </c>
      <c r="K32" s="149"/>
      <c r="L32" s="149"/>
      <c r="M32" s="149"/>
      <c r="N32" s="149"/>
      <c r="O32" s="149"/>
      <c r="P32" s="149"/>
      <c r="Q32" s="149"/>
      <c r="R32" s="149"/>
      <c r="S32" s="149"/>
      <c r="T32" s="149"/>
      <c r="U32" s="149"/>
      <c r="V32" s="149"/>
      <c r="W32" s="149"/>
      <c r="X32" s="149"/>
      <c r="Y32" s="149"/>
      <c r="Z32" s="149"/>
    </row>
    <row r="33" spans="1:26" ht="16.5" customHeight="1">
      <c r="A33" s="301"/>
      <c r="B33" s="297" t="s">
        <v>858</v>
      </c>
      <c r="C33" s="297"/>
      <c r="D33" s="297"/>
      <c r="E33" s="315" t="s">
        <v>859</v>
      </c>
      <c r="F33" s="316">
        <f>+ROUND(SUM(F6:F32),0)</f>
        <v>175</v>
      </c>
      <c r="G33" s="315" t="s">
        <v>859</v>
      </c>
      <c r="H33" s="316">
        <f>+ROUND(SUM(H6:H32),0)</f>
        <v>186</v>
      </c>
      <c r="I33" s="315" t="s">
        <v>859</v>
      </c>
      <c r="J33" s="316">
        <f>+ROUND(SUM(J6:J32),0)</f>
        <v>194</v>
      </c>
      <c r="K33" s="149"/>
      <c r="L33" s="149"/>
      <c r="M33" s="149"/>
      <c r="N33" s="149"/>
      <c r="O33" s="149"/>
      <c r="P33" s="149"/>
      <c r="Q33" s="149"/>
      <c r="R33" s="149"/>
      <c r="S33" s="149"/>
      <c r="T33" s="149"/>
      <c r="U33" s="149"/>
      <c r="V33" s="149"/>
      <c r="W33" s="149"/>
      <c r="X33" s="149"/>
      <c r="Y33" s="149"/>
      <c r="Z33" s="149"/>
    </row>
    <row r="34" spans="1:26" ht="16.5" customHeight="1">
      <c r="A34" s="317"/>
      <c r="B34" s="317"/>
      <c r="C34" s="317"/>
      <c r="D34" s="317"/>
      <c r="E34" s="317"/>
      <c r="F34" s="317"/>
      <c r="G34" s="317"/>
      <c r="H34" s="317"/>
      <c r="I34" s="317"/>
      <c r="J34" s="317"/>
      <c r="K34" s="149"/>
      <c r="L34" s="149"/>
      <c r="M34" s="149"/>
      <c r="N34" s="149"/>
      <c r="O34" s="149"/>
      <c r="P34" s="149"/>
      <c r="Q34" s="149"/>
      <c r="R34" s="149"/>
      <c r="S34" s="149"/>
      <c r="T34" s="149"/>
      <c r="U34" s="149"/>
      <c r="V34" s="149"/>
      <c r="W34" s="149"/>
      <c r="X34" s="149"/>
      <c r="Y34" s="149"/>
      <c r="Z34" s="149"/>
    </row>
    <row r="35" spans="1:26" ht="16.5" customHeight="1">
      <c r="A35" s="826" t="s">
        <v>860</v>
      </c>
      <c r="B35" s="867"/>
      <c r="C35" s="867"/>
      <c r="D35" s="867"/>
      <c r="E35" s="868"/>
      <c r="F35" s="318">
        <f>F33/100</f>
        <v>1.75</v>
      </c>
      <c r="G35" s="319"/>
      <c r="H35" s="318">
        <f>H33/100</f>
        <v>1.86</v>
      </c>
      <c r="I35" s="319"/>
      <c r="J35" s="318">
        <f>J33/100</f>
        <v>1.94</v>
      </c>
      <c r="K35" s="149"/>
      <c r="L35" s="149"/>
      <c r="M35" s="149"/>
      <c r="N35" s="149"/>
      <c r="O35" s="149"/>
      <c r="P35" s="149"/>
      <c r="Q35" s="149"/>
      <c r="R35" s="149"/>
      <c r="S35" s="149"/>
      <c r="T35" s="149"/>
      <c r="U35" s="149"/>
      <c r="V35" s="149"/>
      <c r="W35" s="149"/>
      <c r="X35" s="149"/>
      <c r="Y35" s="149"/>
      <c r="Z35" s="149"/>
    </row>
    <row r="36" spans="1:26" ht="16.5" customHeight="1">
      <c r="A36" s="149"/>
      <c r="B36" s="149"/>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row>
    <row r="37" spans="1:26" ht="16.5" customHeight="1">
      <c r="A37" s="149"/>
      <c r="B37" s="149"/>
      <c r="C37" s="309"/>
      <c r="D37" s="309"/>
      <c r="E37" s="149"/>
      <c r="F37" s="149"/>
      <c r="G37" s="149"/>
      <c r="H37" s="149"/>
      <c r="I37" s="149"/>
      <c r="J37" s="149"/>
      <c r="K37" s="149"/>
      <c r="L37" s="149"/>
      <c r="M37" s="149"/>
      <c r="N37" s="149"/>
      <c r="O37" s="149"/>
      <c r="P37" s="149"/>
      <c r="Q37" s="149"/>
      <c r="R37" s="149"/>
      <c r="S37" s="149"/>
      <c r="T37" s="149"/>
      <c r="U37" s="149"/>
      <c r="V37" s="149"/>
      <c r="W37" s="149"/>
      <c r="X37" s="149"/>
      <c r="Y37" s="149"/>
      <c r="Z37" s="149"/>
    </row>
    <row r="38" spans="1:26" ht="16.5" customHeight="1">
      <c r="A38" s="149"/>
      <c r="B38" s="149"/>
      <c r="C38" s="309"/>
      <c r="D38" s="309"/>
      <c r="E38" s="149"/>
      <c r="F38" s="149"/>
      <c r="G38" s="149"/>
      <c r="H38" s="149"/>
      <c r="I38" s="149"/>
      <c r="J38" s="149"/>
      <c r="K38" s="149"/>
      <c r="L38" s="149"/>
      <c r="M38" s="149"/>
      <c r="N38" s="149"/>
      <c r="O38" s="149"/>
      <c r="P38" s="149"/>
      <c r="Q38" s="149"/>
      <c r="R38" s="149"/>
      <c r="S38" s="149"/>
      <c r="T38" s="149"/>
      <c r="U38" s="149"/>
      <c r="V38" s="149"/>
      <c r="W38" s="149"/>
      <c r="X38" s="149"/>
      <c r="Y38" s="149"/>
      <c r="Z38" s="149"/>
    </row>
    <row r="39" spans="1:26" ht="16.5" customHeight="1">
      <c r="A39" s="149"/>
      <c r="B39" s="149"/>
      <c r="C39" s="309"/>
      <c r="D39" s="309"/>
      <c r="E39" s="149"/>
      <c r="F39" s="149"/>
      <c r="G39" s="149"/>
      <c r="H39" s="149"/>
      <c r="I39" s="149"/>
      <c r="J39" s="149"/>
      <c r="K39" s="149"/>
      <c r="L39" s="149"/>
      <c r="M39" s="149"/>
      <c r="N39" s="149"/>
      <c r="O39" s="149"/>
      <c r="P39" s="149"/>
      <c r="Q39" s="149"/>
      <c r="R39" s="149"/>
      <c r="S39" s="149"/>
      <c r="T39" s="149"/>
      <c r="U39" s="149"/>
      <c r="V39" s="149"/>
      <c r="W39" s="149"/>
      <c r="X39" s="149"/>
      <c r="Y39" s="149"/>
      <c r="Z39" s="149"/>
    </row>
    <row r="40" spans="1:26" ht="16.5" customHeight="1">
      <c r="A40" s="149"/>
      <c r="B40" s="149"/>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row>
    <row r="41" spans="1:26" ht="16.5" customHeight="1">
      <c r="A41" s="149"/>
      <c r="B41" s="149"/>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row>
    <row r="42" spans="1:26" ht="16.5" customHeight="1">
      <c r="A42" s="149"/>
      <c r="B42" s="149"/>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row>
    <row r="43" spans="1:26" ht="16.5" customHeight="1">
      <c r="A43" s="149"/>
      <c r="B43" s="149"/>
      <c r="C43" s="149"/>
      <c r="D43" s="149"/>
      <c r="E43" s="149"/>
      <c r="F43" s="149"/>
      <c r="G43" s="149"/>
      <c r="H43" s="149"/>
      <c r="I43" s="149"/>
      <c r="J43" s="149"/>
      <c r="K43" s="149"/>
      <c r="L43" s="149"/>
      <c r="M43" s="149"/>
      <c r="N43" s="149"/>
      <c r="O43" s="149"/>
      <c r="P43" s="149"/>
      <c r="Q43" s="149"/>
      <c r="R43" s="149"/>
      <c r="S43" s="149"/>
      <c r="T43" s="149"/>
      <c r="U43" s="149"/>
      <c r="V43" s="149"/>
      <c r="W43" s="149"/>
      <c r="X43" s="149"/>
      <c r="Y43" s="149"/>
      <c r="Z43" s="149"/>
    </row>
    <row r="44" spans="1:26" ht="16.5" customHeight="1">
      <c r="A44" s="149"/>
      <c r="B44" s="149"/>
      <c r="C44" s="149"/>
      <c r="D44" s="149"/>
      <c r="E44" s="149"/>
      <c r="F44" s="149"/>
      <c r="G44" s="149"/>
      <c r="H44" s="149"/>
      <c r="I44" s="149"/>
      <c r="J44" s="149"/>
      <c r="K44" s="149"/>
      <c r="L44" s="149"/>
      <c r="M44" s="149"/>
      <c r="N44" s="149"/>
      <c r="O44" s="149"/>
      <c r="P44" s="149"/>
      <c r="Q44" s="149"/>
      <c r="R44" s="149"/>
      <c r="S44" s="149"/>
      <c r="T44" s="149"/>
      <c r="U44" s="149"/>
      <c r="V44" s="149"/>
      <c r="W44" s="149"/>
      <c r="X44" s="149"/>
      <c r="Y44" s="149"/>
      <c r="Z44" s="149"/>
    </row>
    <row r="45" spans="1:26" ht="16.5" customHeight="1">
      <c r="A45" s="149"/>
      <c r="B45" s="149"/>
      <c r="C45" s="149"/>
      <c r="D45" s="149"/>
      <c r="E45" s="149"/>
      <c r="F45" s="149"/>
      <c r="G45" s="149"/>
      <c r="H45" s="149"/>
      <c r="I45" s="149"/>
      <c r="J45" s="149"/>
      <c r="K45" s="149"/>
      <c r="L45" s="149"/>
      <c r="M45" s="149"/>
      <c r="N45" s="149"/>
      <c r="O45" s="149"/>
      <c r="P45" s="149"/>
      <c r="Q45" s="149"/>
      <c r="R45" s="149"/>
      <c r="S45" s="149"/>
      <c r="T45" s="149"/>
      <c r="U45" s="149"/>
      <c r="V45" s="149"/>
      <c r="W45" s="149"/>
      <c r="X45" s="149"/>
      <c r="Y45" s="149"/>
      <c r="Z45" s="149"/>
    </row>
    <row r="46" spans="1:26" ht="16.5" customHeight="1">
      <c r="A46" s="149"/>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row>
    <row r="47" spans="1:26" ht="16.5" customHeight="1">
      <c r="A47" s="149"/>
      <c r="B47" s="149"/>
      <c r="C47" s="149"/>
      <c r="D47" s="149"/>
      <c r="E47" s="149"/>
      <c r="F47" s="149"/>
      <c r="G47" s="149"/>
      <c r="H47" s="149"/>
      <c r="I47" s="149"/>
      <c r="J47" s="149"/>
      <c r="K47" s="149"/>
      <c r="L47" s="149"/>
      <c r="M47" s="149"/>
      <c r="N47" s="149"/>
      <c r="O47" s="149"/>
      <c r="P47" s="149"/>
      <c r="Q47" s="149"/>
      <c r="R47" s="149"/>
      <c r="S47" s="149"/>
      <c r="T47" s="149"/>
      <c r="U47" s="149"/>
      <c r="V47" s="149"/>
      <c r="W47" s="149"/>
      <c r="X47" s="149"/>
      <c r="Y47" s="149"/>
      <c r="Z47" s="149"/>
    </row>
    <row r="48" spans="1:26" ht="16.5" customHeight="1">
      <c r="A48" s="149"/>
      <c r="B48" s="149"/>
      <c r="C48" s="149"/>
      <c r="D48" s="149"/>
      <c r="E48" s="149"/>
      <c r="F48" s="149"/>
      <c r="G48" s="149"/>
      <c r="H48" s="149"/>
      <c r="I48" s="149"/>
      <c r="J48" s="149"/>
      <c r="K48" s="149"/>
      <c r="L48" s="149"/>
      <c r="M48" s="149"/>
      <c r="N48" s="149"/>
      <c r="O48" s="149"/>
      <c r="P48" s="149"/>
      <c r="Q48" s="149"/>
      <c r="R48" s="149"/>
      <c r="S48" s="149"/>
      <c r="T48" s="149"/>
      <c r="U48" s="149"/>
      <c r="V48" s="149"/>
      <c r="W48" s="149"/>
      <c r="X48" s="149"/>
      <c r="Y48" s="149"/>
      <c r="Z48" s="149"/>
    </row>
    <row r="49" spans="1:26" ht="16.5" customHeight="1">
      <c r="A49" s="149"/>
      <c r="B49" s="149"/>
      <c r="C49" s="149"/>
      <c r="D49" s="149"/>
      <c r="E49" s="149"/>
      <c r="F49" s="149"/>
      <c r="G49" s="149"/>
      <c r="H49" s="149"/>
      <c r="I49" s="149"/>
      <c r="J49" s="149"/>
      <c r="K49" s="149"/>
      <c r="L49" s="149"/>
      <c r="M49" s="149"/>
      <c r="N49" s="149"/>
      <c r="O49" s="149"/>
      <c r="P49" s="149"/>
      <c r="Q49" s="149"/>
      <c r="R49" s="149"/>
      <c r="S49" s="149"/>
      <c r="T49" s="149"/>
      <c r="U49" s="149"/>
      <c r="V49" s="149"/>
      <c r="W49" s="149"/>
      <c r="X49" s="149"/>
      <c r="Y49" s="149"/>
      <c r="Z49" s="149"/>
    </row>
    <row r="50" spans="1:26" ht="16.5" customHeight="1">
      <c r="A50" s="149"/>
      <c r="B50" s="149"/>
      <c r="C50" s="149"/>
      <c r="D50" s="149"/>
      <c r="E50" s="149"/>
      <c r="F50" s="149"/>
      <c r="G50" s="149"/>
      <c r="H50" s="149"/>
      <c r="I50" s="149"/>
      <c r="J50" s="149"/>
      <c r="K50" s="149"/>
      <c r="L50" s="149"/>
      <c r="M50" s="149"/>
      <c r="N50" s="149"/>
      <c r="O50" s="149"/>
      <c r="P50" s="149"/>
      <c r="Q50" s="149"/>
      <c r="R50" s="149"/>
      <c r="S50" s="149"/>
      <c r="T50" s="149"/>
      <c r="U50" s="149"/>
      <c r="V50" s="149"/>
      <c r="W50" s="149"/>
      <c r="X50" s="149"/>
      <c r="Y50" s="149"/>
      <c r="Z50" s="149"/>
    </row>
    <row r="51" spans="1:26" ht="16.5" customHeight="1">
      <c r="A51" s="149"/>
      <c r="B51" s="149"/>
      <c r="C51" s="149"/>
      <c r="D51" s="149"/>
      <c r="E51" s="149"/>
      <c r="F51" s="149"/>
      <c r="G51" s="149"/>
      <c r="H51" s="149"/>
      <c r="I51" s="149"/>
      <c r="J51" s="149"/>
      <c r="K51" s="149"/>
      <c r="L51" s="149"/>
      <c r="M51" s="149"/>
      <c r="N51" s="149"/>
      <c r="O51" s="149"/>
      <c r="P51" s="149"/>
      <c r="Q51" s="149"/>
      <c r="R51" s="149"/>
      <c r="S51" s="149"/>
      <c r="T51" s="149"/>
      <c r="U51" s="149"/>
      <c r="V51" s="149"/>
      <c r="W51" s="149"/>
      <c r="X51" s="149"/>
      <c r="Y51" s="149"/>
      <c r="Z51" s="149"/>
    </row>
    <row r="52" spans="1:26" ht="16.5" customHeight="1">
      <c r="A52" s="149"/>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row>
    <row r="53" spans="1:26" ht="16.5" customHeight="1">
      <c r="A53" s="149"/>
      <c r="B53" s="149"/>
      <c r="C53" s="149"/>
      <c r="D53" s="149"/>
      <c r="E53" s="149"/>
      <c r="F53" s="149"/>
      <c r="G53" s="149"/>
      <c r="H53" s="149"/>
      <c r="I53" s="149"/>
      <c r="J53" s="149"/>
      <c r="K53" s="149"/>
      <c r="L53" s="149"/>
      <c r="M53" s="149"/>
      <c r="N53" s="149"/>
      <c r="O53" s="149"/>
      <c r="P53" s="149"/>
      <c r="Q53" s="149"/>
      <c r="R53" s="149"/>
      <c r="S53" s="149"/>
      <c r="T53" s="149"/>
      <c r="U53" s="149"/>
      <c r="V53" s="149"/>
      <c r="W53" s="149"/>
      <c r="X53" s="149"/>
      <c r="Y53" s="149"/>
      <c r="Z53" s="149"/>
    </row>
    <row r="54" spans="1:26" ht="16.5" customHeight="1">
      <c r="A54" s="149"/>
      <c r="B54" s="149"/>
      <c r="C54" s="149"/>
      <c r="D54" s="149"/>
      <c r="E54" s="149"/>
      <c r="F54" s="149"/>
      <c r="G54" s="149"/>
      <c r="H54" s="149"/>
      <c r="I54" s="149"/>
      <c r="J54" s="149"/>
      <c r="K54" s="149"/>
      <c r="L54" s="149"/>
      <c r="M54" s="149"/>
      <c r="N54" s="149"/>
      <c r="O54" s="149"/>
      <c r="P54" s="149"/>
      <c r="Q54" s="149"/>
      <c r="R54" s="149"/>
      <c r="S54" s="149"/>
      <c r="T54" s="149"/>
      <c r="U54" s="149"/>
      <c r="V54" s="149"/>
      <c r="W54" s="149"/>
      <c r="X54" s="149"/>
      <c r="Y54" s="149"/>
      <c r="Z54" s="149"/>
    </row>
    <row r="55" spans="1:26" ht="16.5" customHeight="1">
      <c r="A55" s="149"/>
      <c r="B55" s="149"/>
      <c r="C55" s="149"/>
      <c r="D55" s="149"/>
      <c r="E55" s="149"/>
      <c r="F55" s="149"/>
      <c r="G55" s="149"/>
      <c r="H55" s="149"/>
      <c r="I55" s="149"/>
      <c r="J55" s="149"/>
      <c r="K55" s="149"/>
      <c r="L55" s="149"/>
      <c r="M55" s="149"/>
      <c r="N55" s="149"/>
      <c r="O55" s="149"/>
      <c r="P55" s="149"/>
      <c r="Q55" s="149"/>
      <c r="R55" s="149"/>
      <c r="S55" s="149"/>
      <c r="T55" s="149"/>
      <c r="U55" s="149"/>
      <c r="V55" s="149"/>
      <c r="W55" s="149"/>
      <c r="X55" s="149"/>
      <c r="Y55" s="149"/>
      <c r="Z55" s="149"/>
    </row>
    <row r="56" spans="1:26" ht="16.5" customHeight="1">
      <c r="A56" s="149"/>
      <c r="B56" s="149"/>
      <c r="C56" s="149"/>
      <c r="D56" s="149"/>
      <c r="E56" s="149"/>
      <c r="F56" s="149"/>
      <c r="G56" s="149"/>
      <c r="H56" s="149"/>
      <c r="I56" s="149"/>
      <c r="J56" s="149"/>
      <c r="K56" s="149"/>
      <c r="L56" s="149"/>
      <c r="M56" s="149"/>
      <c r="N56" s="149"/>
      <c r="O56" s="149"/>
      <c r="P56" s="149"/>
      <c r="Q56" s="149"/>
      <c r="R56" s="149"/>
      <c r="S56" s="149"/>
      <c r="T56" s="149"/>
      <c r="U56" s="149"/>
      <c r="V56" s="149"/>
      <c r="W56" s="149"/>
      <c r="X56" s="149"/>
      <c r="Y56" s="149"/>
      <c r="Z56" s="149"/>
    </row>
    <row r="57" spans="1:26" ht="16.5" customHeight="1">
      <c r="A57" s="149"/>
      <c r="B57" s="149"/>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row>
    <row r="58" spans="1:26" ht="16.5" customHeight="1">
      <c r="A58" s="149"/>
      <c r="B58" s="149"/>
      <c r="C58" s="149"/>
      <c r="D58" s="149"/>
      <c r="E58" s="149"/>
      <c r="F58" s="149"/>
      <c r="G58" s="149"/>
      <c r="H58" s="149"/>
      <c r="I58" s="149"/>
      <c r="J58" s="149"/>
      <c r="K58" s="149"/>
      <c r="L58" s="149"/>
      <c r="M58" s="149"/>
      <c r="N58" s="149"/>
      <c r="O58" s="149"/>
      <c r="P58" s="149"/>
      <c r="Q58" s="149"/>
      <c r="R58" s="149"/>
      <c r="S58" s="149"/>
      <c r="T58" s="149"/>
      <c r="U58" s="149"/>
      <c r="V58" s="149"/>
      <c r="W58" s="149"/>
      <c r="X58" s="149"/>
      <c r="Y58" s="149"/>
      <c r="Z58" s="149"/>
    </row>
    <row r="59" spans="1:26" ht="16.5" customHeight="1">
      <c r="A59" s="149"/>
      <c r="B59" s="149"/>
      <c r="C59" s="149"/>
      <c r="D59" s="149"/>
      <c r="E59" s="149"/>
      <c r="F59" s="149"/>
      <c r="G59" s="149"/>
      <c r="H59" s="149"/>
      <c r="I59" s="149"/>
      <c r="J59" s="149"/>
      <c r="K59" s="149"/>
      <c r="L59" s="149"/>
      <c r="M59" s="149"/>
      <c r="N59" s="149"/>
      <c r="O59" s="149"/>
      <c r="P59" s="149"/>
      <c r="Q59" s="149"/>
      <c r="R59" s="149"/>
      <c r="S59" s="149"/>
      <c r="T59" s="149"/>
      <c r="U59" s="149"/>
      <c r="V59" s="149"/>
      <c r="W59" s="149"/>
      <c r="X59" s="149"/>
      <c r="Y59" s="149"/>
      <c r="Z59" s="149"/>
    </row>
    <row r="60" spans="1:26" ht="16.5" customHeight="1">
      <c r="A60" s="149"/>
      <c r="B60" s="149"/>
      <c r="C60" s="149"/>
      <c r="D60" s="149"/>
      <c r="E60" s="149"/>
      <c r="F60" s="149"/>
      <c r="G60" s="149"/>
      <c r="H60" s="149"/>
      <c r="I60" s="149"/>
      <c r="J60" s="149"/>
      <c r="K60" s="149"/>
      <c r="L60" s="149"/>
      <c r="M60" s="149"/>
      <c r="N60" s="149"/>
      <c r="O60" s="149"/>
      <c r="P60" s="149"/>
      <c r="Q60" s="149"/>
      <c r="R60" s="149"/>
      <c r="S60" s="149"/>
      <c r="T60" s="149"/>
      <c r="U60" s="149"/>
      <c r="V60" s="149"/>
      <c r="W60" s="149"/>
      <c r="X60" s="149"/>
      <c r="Y60" s="149"/>
      <c r="Z60" s="149"/>
    </row>
    <row r="61" spans="1:26" ht="16.5" customHeight="1">
      <c r="A61" s="149"/>
      <c r="B61" s="149"/>
      <c r="C61" s="149"/>
      <c r="D61" s="149"/>
      <c r="E61" s="149"/>
      <c r="F61" s="149"/>
      <c r="G61" s="149"/>
      <c r="H61" s="149"/>
      <c r="I61" s="149"/>
      <c r="J61" s="149"/>
      <c r="K61" s="149"/>
      <c r="L61" s="149"/>
      <c r="M61" s="149"/>
      <c r="N61" s="149"/>
      <c r="O61" s="149"/>
      <c r="P61" s="149"/>
      <c r="Q61" s="149"/>
      <c r="R61" s="149"/>
      <c r="S61" s="149"/>
      <c r="T61" s="149"/>
      <c r="U61" s="149"/>
      <c r="V61" s="149"/>
      <c r="W61" s="149"/>
      <c r="X61" s="149"/>
      <c r="Y61" s="149"/>
      <c r="Z61" s="149"/>
    </row>
    <row r="62" spans="1:26" ht="16.5" customHeight="1">
      <c r="A62" s="149"/>
      <c r="B62" s="149"/>
      <c r="C62" s="149"/>
      <c r="D62" s="149"/>
      <c r="E62" s="149"/>
      <c r="F62" s="149"/>
      <c r="G62" s="149"/>
      <c r="H62" s="149"/>
      <c r="I62" s="149"/>
      <c r="J62" s="149"/>
      <c r="K62" s="149"/>
      <c r="L62" s="149"/>
      <c r="M62" s="149"/>
      <c r="N62" s="149"/>
      <c r="O62" s="149"/>
      <c r="P62" s="149"/>
      <c r="Q62" s="149"/>
      <c r="R62" s="149"/>
      <c r="S62" s="149"/>
      <c r="T62" s="149"/>
      <c r="U62" s="149"/>
      <c r="V62" s="149"/>
      <c r="W62" s="149"/>
      <c r="X62" s="149"/>
      <c r="Y62" s="149"/>
      <c r="Z62" s="149"/>
    </row>
    <row r="63" spans="1:26" ht="16.5" customHeight="1">
      <c r="A63" s="149"/>
      <c r="B63" s="149"/>
      <c r="C63" s="149"/>
      <c r="D63" s="149"/>
      <c r="E63" s="149"/>
      <c r="F63" s="149"/>
      <c r="G63" s="149"/>
      <c r="H63" s="149"/>
      <c r="I63" s="149"/>
      <c r="J63" s="149"/>
      <c r="K63" s="149"/>
      <c r="L63" s="149"/>
      <c r="M63" s="149"/>
      <c r="N63" s="149"/>
      <c r="O63" s="149"/>
      <c r="P63" s="149"/>
      <c r="Q63" s="149"/>
      <c r="R63" s="149"/>
      <c r="S63" s="149"/>
      <c r="T63" s="149"/>
      <c r="U63" s="149"/>
      <c r="V63" s="149"/>
      <c r="W63" s="149"/>
      <c r="X63" s="149"/>
      <c r="Y63" s="149"/>
      <c r="Z63" s="149"/>
    </row>
    <row r="64" spans="1:26" ht="16.5" customHeight="1">
      <c r="A64" s="149"/>
      <c r="B64" s="149"/>
      <c r="C64" s="149"/>
      <c r="D64" s="149"/>
      <c r="E64" s="149"/>
      <c r="F64" s="149"/>
      <c r="G64" s="149"/>
      <c r="H64" s="149"/>
      <c r="I64" s="149"/>
      <c r="J64" s="149"/>
      <c r="K64" s="149"/>
      <c r="L64" s="149"/>
      <c r="M64" s="149"/>
      <c r="N64" s="149"/>
      <c r="O64" s="149"/>
      <c r="P64" s="149"/>
      <c r="Q64" s="149"/>
      <c r="R64" s="149"/>
      <c r="S64" s="149"/>
      <c r="T64" s="149"/>
      <c r="U64" s="149"/>
      <c r="V64" s="149"/>
      <c r="W64" s="149"/>
      <c r="X64" s="149"/>
      <c r="Y64" s="149"/>
      <c r="Z64" s="149"/>
    </row>
    <row r="65" spans="1:26" ht="16.5" customHeight="1">
      <c r="A65" s="149"/>
      <c r="B65" s="149"/>
      <c r="C65" s="149"/>
      <c r="D65" s="149"/>
      <c r="E65" s="149"/>
      <c r="F65" s="149"/>
      <c r="G65" s="149"/>
      <c r="H65" s="149"/>
      <c r="I65" s="149"/>
      <c r="J65" s="149"/>
      <c r="K65" s="149"/>
      <c r="L65" s="149"/>
      <c r="M65" s="149"/>
      <c r="N65" s="149"/>
      <c r="O65" s="149"/>
      <c r="P65" s="149"/>
      <c r="Q65" s="149"/>
      <c r="R65" s="149"/>
      <c r="S65" s="149"/>
      <c r="T65" s="149"/>
      <c r="U65" s="149"/>
      <c r="V65" s="149"/>
      <c r="W65" s="149"/>
      <c r="X65" s="149"/>
      <c r="Y65" s="149"/>
      <c r="Z65" s="149"/>
    </row>
    <row r="66" spans="1:26" ht="16.5" customHeight="1">
      <c r="A66" s="149"/>
      <c r="B66" s="149"/>
      <c r="C66" s="149"/>
      <c r="D66" s="149"/>
      <c r="E66" s="149"/>
      <c r="F66" s="149"/>
      <c r="G66" s="149"/>
      <c r="H66" s="149"/>
      <c r="I66" s="149"/>
      <c r="J66" s="149"/>
      <c r="K66" s="149"/>
      <c r="L66" s="149"/>
      <c r="M66" s="149"/>
      <c r="N66" s="149"/>
      <c r="O66" s="149"/>
      <c r="P66" s="149"/>
      <c r="Q66" s="149"/>
      <c r="R66" s="149"/>
      <c r="S66" s="149"/>
      <c r="T66" s="149"/>
      <c r="U66" s="149"/>
      <c r="V66" s="149"/>
      <c r="W66" s="149"/>
      <c r="X66" s="149"/>
      <c r="Y66" s="149"/>
      <c r="Z66" s="149"/>
    </row>
    <row r="67" spans="1:26" ht="16.5" customHeight="1">
      <c r="A67" s="149"/>
      <c r="B67" s="149"/>
      <c r="C67" s="149"/>
      <c r="D67" s="149"/>
      <c r="E67" s="149"/>
      <c r="F67" s="149"/>
      <c r="G67" s="149"/>
      <c r="H67" s="149"/>
      <c r="I67" s="149"/>
      <c r="J67" s="149"/>
      <c r="K67" s="149"/>
      <c r="L67" s="149"/>
      <c r="M67" s="149"/>
      <c r="N67" s="149"/>
      <c r="O67" s="149"/>
      <c r="P67" s="149"/>
      <c r="Q67" s="149"/>
      <c r="R67" s="149"/>
      <c r="S67" s="149"/>
      <c r="T67" s="149"/>
      <c r="U67" s="149"/>
      <c r="V67" s="149"/>
      <c r="W67" s="149"/>
      <c r="X67" s="149"/>
      <c r="Y67" s="149"/>
      <c r="Z67" s="149"/>
    </row>
    <row r="68" spans="1:26" ht="16.5" customHeight="1">
      <c r="A68" s="149"/>
      <c r="B68" s="149"/>
      <c r="C68" s="149"/>
      <c r="D68" s="149"/>
      <c r="E68" s="149"/>
      <c r="F68" s="149"/>
      <c r="G68" s="149"/>
      <c r="H68" s="149"/>
      <c r="I68" s="149"/>
      <c r="J68" s="149"/>
      <c r="K68" s="149"/>
      <c r="L68" s="149"/>
      <c r="M68" s="149"/>
      <c r="N68" s="149"/>
      <c r="O68" s="149"/>
      <c r="P68" s="149"/>
      <c r="Q68" s="149"/>
      <c r="R68" s="149"/>
      <c r="S68" s="149"/>
      <c r="T68" s="149"/>
      <c r="U68" s="149"/>
      <c r="V68" s="149"/>
      <c r="W68" s="149"/>
      <c r="X68" s="149"/>
      <c r="Y68" s="149"/>
      <c r="Z68" s="149"/>
    </row>
    <row r="69" spans="1:26" ht="16.5" customHeight="1">
      <c r="A69" s="149"/>
      <c r="B69" s="149"/>
      <c r="C69" s="149"/>
      <c r="D69" s="149"/>
      <c r="E69" s="149"/>
      <c r="F69" s="149"/>
      <c r="G69" s="149"/>
      <c r="H69" s="149"/>
      <c r="I69" s="149"/>
      <c r="J69" s="149"/>
      <c r="K69" s="149"/>
      <c r="L69" s="149"/>
      <c r="M69" s="149"/>
      <c r="N69" s="149"/>
      <c r="O69" s="149"/>
      <c r="P69" s="149"/>
      <c r="Q69" s="149"/>
      <c r="R69" s="149"/>
      <c r="S69" s="149"/>
      <c r="T69" s="149"/>
      <c r="U69" s="149"/>
      <c r="V69" s="149"/>
      <c r="W69" s="149"/>
      <c r="X69" s="149"/>
      <c r="Y69" s="149"/>
      <c r="Z69" s="149"/>
    </row>
    <row r="70" spans="1:26" ht="16.5" customHeight="1">
      <c r="A70" s="149"/>
      <c r="B70" s="149"/>
      <c r="C70" s="149"/>
      <c r="D70" s="149"/>
      <c r="E70" s="149"/>
      <c r="F70" s="149"/>
      <c r="G70" s="149"/>
      <c r="H70" s="149"/>
      <c r="I70" s="149"/>
      <c r="J70" s="149"/>
      <c r="K70" s="149"/>
      <c r="L70" s="149"/>
      <c r="M70" s="149"/>
      <c r="N70" s="149"/>
      <c r="O70" s="149"/>
      <c r="P70" s="149"/>
      <c r="Q70" s="149"/>
      <c r="R70" s="149"/>
      <c r="S70" s="149"/>
      <c r="T70" s="149"/>
      <c r="U70" s="149"/>
      <c r="V70" s="149"/>
      <c r="W70" s="149"/>
      <c r="X70" s="149"/>
      <c r="Y70" s="149"/>
      <c r="Z70" s="149"/>
    </row>
    <row r="71" spans="1:26" ht="16.5" customHeight="1">
      <c r="A71" s="149"/>
      <c r="B71" s="149"/>
      <c r="C71" s="149"/>
      <c r="D71" s="149"/>
      <c r="E71" s="149"/>
      <c r="F71" s="149"/>
      <c r="G71" s="149"/>
      <c r="H71" s="149"/>
      <c r="I71" s="149"/>
      <c r="J71" s="149"/>
      <c r="K71" s="149"/>
      <c r="L71" s="149"/>
      <c r="M71" s="149"/>
      <c r="N71" s="149"/>
      <c r="O71" s="149"/>
      <c r="P71" s="149"/>
      <c r="Q71" s="149"/>
      <c r="R71" s="149"/>
      <c r="S71" s="149"/>
      <c r="T71" s="149"/>
      <c r="U71" s="149"/>
      <c r="V71" s="149"/>
      <c r="W71" s="149"/>
      <c r="X71" s="149"/>
      <c r="Y71" s="149"/>
      <c r="Z71" s="149"/>
    </row>
    <row r="72" spans="1:26" ht="16.5" customHeight="1">
      <c r="A72" s="149"/>
      <c r="B72" s="149"/>
      <c r="C72" s="149"/>
      <c r="D72" s="149"/>
      <c r="E72" s="149"/>
      <c r="F72" s="149"/>
      <c r="G72" s="149"/>
      <c r="H72" s="149"/>
      <c r="I72" s="149"/>
      <c r="J72" s="149"/>
      <c r="K72" s="149"/>
      <c r="L72" s="149"/>
      <c r="M72" s="149"/>
      <c r="N72" s="149"/>
      <c r="O72" s="149"/>
      <c r="P72" s="149"/>
      <c r="Q72" s="149"/>
      <c r="R72" s="149"/>
      <c r="S72" s="149"/>
      <c r="T72" s="149"/>
      <c r="U72" s="149"/>
      <c r="V72" s="149"/>
      <c r="W72" s="149"/>
      <c r="X72" s="149"/>
      <c r="Y72" s="149"/>
      <c r="Z72" s="149"/>
    </row>
    <row r="73" spans="1:26" ht="16.5" customHeight="1">
      <c r="A73" s="149"/>
      <c r="B73" s="149"/>
      <c r="C73" s="149"/>
      <c r="D73" s="149"/>
      <c r="E73" s="149"/>
      <c r="F73" s="149"/>
      <c r="G73" s="149"/>
      <c r="H73" s="149"/>
      <c r="I73" s="149"/>
      <c r="J73" s="149"/>
      <c r="K73" s="149"/>
      <c r="L73" s="149"/>
      <c r="M73" s="149"/>
      <c r="N73" s="149"/>
      <c r="O73" s="149"/>
      <c r="P73" s="149"/>
      <c r="Q73" s="149"/>
      <c r="R73" s="149"/>
      <c r="S73" s="149"/>
      <c r="T73" s="149"/>
      <c r="U73" s="149"/>
      <c r="V73" s="149"/>
      <c r="W73" s="149"/>
      <c r="X73" s="149"/>
      <c r="Y73" s="149"/>
      <c r="Z73" s="149"/>
    </row>
    <row r="74" spans="1:26" ht="16.5" customHeight="1">
      <c r="A74" s="149"/>
      <c r="B74" s="149"/>
      <c r="C74" s="149"/>
      <c r="D74" s="149"/>
      <c r="E74" s="149"/>
      <c r="F74" s="149"/>
      <c r="G74" s="149"/>
      <c r="H74" s="149"/>
      <c r="I74" s="149"/>
      <c r="J74" s="149"/>
      <c r="K74" s="149"/>
      <c r="L74" s="149"/>
      <c r="M74" s="149"/>
      <c r="N74" s="149"/>
      <c r="O74" s="149"/>
      <c r="P74" s="149"/>
      <c r="Q74" s="149"/>
      <c r="R74" s="149"/>
      <c r="S74" s="149"/>
      <c r="T74" s="149"/>
      <c r="U74" s="149"/>
      <c r="V74" s="149"/>
      <c r="W74" s="149"/>
      <c r="X74" s="149"/>
      <c r="Y74" s="149"/>
      <c r="Z74" s="149"/>
    </row>
    <row r="75" spans="1:26" ht="16.5" customHeight="1">
      <c r="A75" s="149"/>
      <c r="B75" s="149"/>
      <c r="C75" s="149"/>
      <c r="D75" s="149"/>
      <c r="E75" s="149"/>
      <c r="F75" s="149"/>
      <c r="G75" s="149"/>
      <c r="H75" s="149"/>
      <c r="I75" s="149"/>
      <c r="J75" s="149"/>
      <c r="K75" s="149"/>
      <c r="L75" s="149"/>
      <c r="M75" s="149"/>
      <c r="N75" s="149"/>
      <c r="O75" s="149"/>
      <c r="P75" s="149"/>
      <c r="Q75" s="149"/>
      <c r="R75" s="149"/>
      <c r="S75" s="149"/>
      <c r="T75" s="149"/>
      <c r="U75" s="149"/>
      <c r="V75" s="149"/>
      <c r="W75" s="149"/>
      <c r="X75" s="149"/>
      <c r="Y75" s="149"/>
      <c r="Z75" s="149"/>
    </row>
    <row r="76" spans="1:26" ht="16.5" customHeight="1">
      <c r="A76" s="149"/>
      <c r="B76" s="149"/>
      <c r="C76" s="149"/>
      <c r="D76" s="149"/>
      <c r="E76" s="149"/>
      <c r="F76" s="149"/>
      <c r="G76" s="149"/>
      <c r="H76" s="149"/>
      <c r="I76" s="149"/>
      <c r="J76" s="149"/>
      <c r="K76" s="149"/>
      <c r="L76" s="149"/>
      <c r="M76" s="149"/>
      <c r="N76" s="149"/>
      <c r="O76" s="149"/>
      <c r="P76" s="149"/>
      <c r="Q76" s="149"/>
      <c r="R76" s="149"/>
      <c r="S76" s="149"/>
      <c r="T76" s="149"/>
      <c r="U76" s="149"/>
      <c r="V76" s="149"/>
      <c r="W76" s="149"/>
      <c r="X76" s="149"/>
      <c r="Y76" s="149"/>
      <c r="Z76" s="149"/>
    </row>
    <row r="77" spans="1:26" ht="16.5" customHeight="1">
      <c r="A77" s="149"/>
      <c r="B77" s="149"/>
      <c r="C77" s="149"/>
      <c r="D77" s="149"/>
      <c r="E77" s="149"/>
      <c r="F77" s="149"/>
      <c r="G77" s="149"/>
      <c r="H77" s="149"/>
      <c r="I77" s="149"/>
      <c r="J77" s="149"/>
      <c r="K77" s="149"/>
      <c r="L77" s="149"/>
      <c r="M77" s="149"/>
      <c r="N77" s="149"/>
      <c r="O77" s="149"/>
      <c r="P77" s="149"/>
      <c r="Q77" s="149"/>
      <c r="R77" s="149"/>
      <c r="S77" s="149"/>
      <c r="T77" s="149"/>
      <c r="U77" s="149"/>
      <c r="V77" s="149"/>
      <c r="W77" s="149"/>
      <c r="X77" s="149"/>
      <c r="Y77" s="149"/>
      <c r="Z77" s="149"/>
    </row>
    <row r="78" spans="1:26" ht="16.5" customHeight="1">
      <c r="A78" s="149"/>
      <c r="B78" s="149"/>
      <c r="C78" s="149"/>
      <c r="D78" s="149"/>
      <c r="E78" s="149"/>
      <c r="F78" s="149"/>
      <c r="G78" s="149"/>
      <c r="H78" s="149"/>
      <c r="I78" s="149"/>
      <c r="J78" s="149"/>
      <c r="K78" s="149"/>
      <c r="L78" s="149"/>
      <c r="M78" s="149"/>
      <c r="N78" s="149"/>
      <c r="O78" s="149"/>
      <c r="P78" s="149"/>
      <c r="Q78" s="149"/>
      <c r="R78" s="149"/>
      <c r="S78" s="149"/>
      <c r="T78" s="149"/>
      <c r="U78" s="149"/>
      <c r="V78" s="149"/>
      <c r="W78" s="149"/>
      <c r="X78" s="149"/>
      <c r="Y78" s="149"/>
      <c r="Z78" s="149"/>
    </row>
    <row r="79" spans="1:26" ht="16.5" customHeight="1">
      <c r="A79" s="149"/>
      <c r="B79" s="149"/>
      <c r="C79" s="149"/>
      <c r="D79" s="149"/>
      <c r="E79" s="149"/>
      <c r="F79" s="149"/>
      <c r="G79" s="149"/>
      <c r="H79" s="149"/>
      <c r="I79" s="149"/>
      <c r="J79" s="149"/>
      <c r="K79" s="149"/>
      <c r="L79" s="149"/>
      <c r="M79" s="149"/>
      <c r="N79" s="149"/>
      <c r="O79" s="149"/>
      <c r="P79" s="149"/>
      <c r="Q79" s="149"/>
      <c r="R79" s="149"/>
      <c r="S79" s="149"/>
      <c r="T79" s="149"/>
      <c r="U79" s="149"/>
      <c r="V79" s="149"/>
      <c r="W79" s="149"/>
      <c r="X79" s="149"/>
      <c r="Y79" s="149"/>
      <c r="Z79" s="149"/>
    </row>
    <row r="80" spans="1:26" ht="16.5" customHeight="1">
      <c r="A80" s="149"/>
      <c r="B80" s="149"/>
      <c r="C80" s="149"/>
      <c r="D80" s="149"/>
      <c r="E80" s="149"/>
      <c r="F80" s="149"/>
      <c r="G80" s="149"/>
      <c r="H80" s="149"/>
      <c r="I80" s="149"/>
      <c r="J80" s="149"/>
      <c r="K80" s="149"/>
      <c r="L80" s="149"/>
      <c r="M80" s="149"/>
      <c r="N80" s="149"/>
      <c r="O80" s="149"/>
      <c r="P80" s="149"/>
      <c r="Q80" s="149"/>
      <c r="R80" s="149"/>
      <c r="S80" s="149"/>
      <c r="T80" s="149"/>
      <c r="U80" s="149"/>
      <c r="V80" s="149"/>
      <c r="W80" s="149"/>
      <c r="X80" s="149"/>
      <c r="Y80" s="149"/>
      <c r="Z80" s="149"/>
    </row>
    <row r="81" spans="1:26" ht="16.5" customHeight="1">
      <c r="A81" s="149"/>
      <c r="B81" s="149"/>
      <c r="C81" s="149"/>
      <c r="D81" s="149"/>
      <c r="E81" s="149"/>
      <c r="F81" s="149"/>
      <c r="G81" s="149"/>
      <c r="H81" s="149"/>
      <c r="I81" s="149"/>
      <c r="J81" s="149"/>
      <c r="K81" s="149"/>
      <c r="L81" s="149"/>
      <c r="M81" s="149"/>
      <c r="N81" s="149"/>
      <c r="O81" s="149"/>
      <c r="P81" s="149"/>
      <c r="Q81" s="149"/>
      <c r="R81" s="149"/>
      <c r="S81" s="149"/>
      <c r="T81" s="149"/>
      <c r="U81" s="149"/>
      <c r="V81" s="149"/>
      <c r="W81" s="149"/>
      <c r="X81" s="149"/>
      <c r="Y81" s="149"/>
      <c r="Z81" s="149"/>
    </row>
    <row r="82" spans="1:26" ht="16.5" customHeight="1">
      <c r="A82" s="149"/>
      <c r="B82" s="149"/>
      <c r="C82" s="149"/>
      <c r="D82" s="149"/>
      <c r="E82" s="149"/>
      <c r="F82" s="149"/>
      <c r="G82" s="149"/>
      <c r="H82" s="149"/>
      <c r="I82" s="149"/>
      <c r="J82" s="149"/>
      <c r="K82" s="149"/>
      <c r="L82" s="149"/>
      <c r="M82" s="149"/>
      <c r="N82" s="149"/>
      <c r="O82" s="149"/>
      <c r="P82" s="149"/>
      <c r="Q82" s="149"/>
      <c r="R82" s="149"/>
      <c r="S82" s="149"/>
      <c r="T82" s="149"/>
      <c r="U82" s="149"/>
      <c r="V82" s="149"/>
      <c r="W82" s="149"/>
      <c r="X82" s="149"/>
      <c r="Y82" s="149"/>
      <c r="Z82" s="149"/>
    </row>
    <row r="83" spans="1:26" ht="16.5" customHeight="1">
      <c r="A83" s="149"/>
      <c r="B83" s="149"/>
      <c r="C83" s="149"/>
      <c r="D83" s="149"/>
      <c r="E83" s="149"/>
      <c r="F83" s="149"/>
      <c r="G83" s="149"/>
      <c r="H83" s="149"/>
      <c r="I83" s="149"/>
      <c r="J83" s="149"/>
      <c r="K83" s="149"/>
      <c r="L83" s="149"/>
      <c r="M83" s="149"/>
      <c r="N83" s="149"/>
      <c r="O83" s="149"/>
      <c r="P83" s="149"/>
      <c r="Q83" s="149"/>
      <c r="R83" s="149"/>
      <c r="S83" s="149"/>
      <c r="T83" s="149"/>
      <c r="U83" s="149"/>
      <c r="V83" s="149"/>
      <c r="W83" s="149"/>
      <c r="X83" s="149"/>
      <c r="Y83" s="149"/>
      <c r="Z83" s="149"/>
    </row>
    <row r="84" spans="1:26" ht="16.5" customHeight="1">
      <c r="A84" s="149"/>
      <c r="B84" s="149"/>
      <c r="C84" s="149"/>
      <c r="D84" s="149"/>
      <c r="E84" s="149"/>
      <c r="F84" s="149"/>
      <c r="G84" s="149"/>
      <c r="H84" s="149"/>
      <c r="I84" s="149"/>
      <c r="J84" s="149"/>
      <c r="K84" s="149"/>
      <c r="L84" s="149"/>
      <c r="M84" s="149"/>
      <c r="N84" s="149"/>
      <c r="O84" s="149"/>
      <c r="P84" s="149"/>
      <c r="Q84" s="149"/>
      <c r="R84" s="149"/>
      <c r="S84" s="149"/>
      <c r="T84" s="149"/>
      <c r="U84" s="149"/>
      <c r="V84" s="149"/>
      <c r="W84" s="149"/>
      <c r="X84" s="149"/>
      <c r="Y84" s="149"/>
      <c r="Z84" s="149"/>
    </row>
    <row r="85" spans="1:26" ht="16.5" customHeight="1">
      <c r="A85" s="149"/>
      <c r="B85" s="149"/>
      <c r="C85" s="149"/>
      <c r="D85" s="149"/>
      <c r="E85" s="149"/>
      <c r="F85" s="149"/>
      <c r="G85" s="149"/>
      <c r="H85" s="149"/>
      <c r="I85" s="149"/>
      <c r="J85" s="149"/>
      <c r="K85" s="149"/>
      <c r="L85" s="149"/>
      <c r="M85" s="149"/>
      <c r="N85" s="149"/>
      <c r="O85" s="149"/>
      <c r="P85" s="149"/>
      <c r="Q85" s="149"/>
      <c r="R85" s="149"/>
      <c r="S85" s="149"/>
      <c r="T85" s="149"/>
      <c r="U85" s="149"/>
      <c r="V85" s="149"/>
      <c r="W85" s="149"/>
      <c r="X85" s="149"/>
      <c r="Y85" s="149"/>
      <c r="Z85" s="149"/>
    </row>
    <row r="86" spans="1:26" ht="16.5" customHeight="1">
      <c r="A86" s="149"/>
      <c r="B86" s="149"/>
      <c r="C86" s="149"/>
      <c r="D86" s="149"/>
      <c r="E86" s="149"/>
      <c r="F86" s="149"/>
      <c r="G86" s="149"/>
      <c r="H86" s="149"/>
      <c r="I86" s="149"/>
      <c r="J86" s="149"/>
      <c r="K86" s="149"/>
      <c r="L86" s="149"/>
      <c r="M86" s="149"/>
      <c r="N86" s="149"/>
      <c r="O86" s="149"/>
      <c r="P86" s="149"/>
      <c r="Q86" s="149"/>
      <c r="R86" s="149"/>
      <c r="S86" s="149"/>
      <c r="T86" s="149"/>
      <c r="U86" s="149"/>
      <c r="V86" s="149"/>
      <c r="W86" s="149"/>
      <c r="X86" s="149"/>
      <c r="Y86" s="149"/>
      <c r="Z86" s="149"/>
    </row>
    <row r="87" spans="1:26" ht="16.5" customHeight="1">
      <c r="A87" s="149"/>
      <c r="B87" s="149"/>
      <c r="C87" s="149"/>
      <c r="D87" s="149"/>
      <c r="E87" s="149"/>
      <c r="F87" s="149"/>
      <c r="G87" s="149"/>
      <c r="H87" s="149"/>
      <c r="I87" s="149"/>
      <c r="J87" s="149"/>
      <c r="K87" s="149"/>
      <c r="L87" s="149"/>
      <c r="M87" s="149"/>
      <c r="N87" s="149"/>
      <c r="O87" s="149"/>
      <c r="P87" s="149"/>
      <c r="Q87" s="149"/>
      <c r="R87" s="149"/>
      <c r="S87" s="149"/>
      <c r="T87" s="149"/>
      <c r="U87" s="149"/>
      <c r="V87" s="149"/>
      <c r="W87" s="149"/>
      <c r="X87" s="149"/>
      <c r="Y87" s="149"/>
      <c r="Z87" s="149"/>
    </row>
    <row r="88" spans="1:26" ht="16.5" customHeight="1">
      <c r="A88" s="149"/>
      <c r="B88" s="149"/>
      <c r="C88" s="149"/>
      <c r="D88" s="149"/>
      <c r="E88" s="149"/>
      <c r="F88" s="149"/>
      <c r="G88" s="149"/>
      <c r="H88" s="149"/>
      <c r="I88" s="149"/>
      <c r="J88" s="149"/>
      <c r="K88" s="149"/>
      <c r="L88" s="149"/>
      <c r="M88" s="149"/>
      <c r="N88" s="149"/>
      <c r="O88" s="149"/>
      <c r="P88" s="149"/>
      <c r="Q88" s="149"/>
      <c r="R88" s="149"/>
      <c r="S88" s="149"/>
      <c r="T88" s="149"/>
      <c r="U88" s="149"/>
      <c r="V88" s="149"/>
      <c r="W88" s="149"/>
      <c r="X88" s="149"/>
      <c r="Y88" s="149"/>
      <c r="Z88" s="149"/>
    </row>
    <row r="89" spans="1:26" ht="16.5" customHeight="1">
      <c r="A89" s="149"/>
      <c r="B89" s="149"/>
      <c r="C89" s="149"/>
      <c r="D89" s="149"/>
      <c r="E89" s="149"/>
      <c r="F89" s="149"/>
      <c r="G89" s="149"/>
      <c r="H89" s="149"/>
      <c r="I89" s="149"/>
      <c r="J89" s="149"/>
      <c r="K89" s="149"/>
      <c r="L89" s="149"/>
      <c r="M89" s="149"/>
      <c r="N89" s="149"/>
      <c r="O89" s="149"/>
      <c r="P89" s="149"/>
      <c r="Q89" s="149"/>
      <c r="R89" s="149"/>
      <c r="S89" s="149"/>
      <c r="T89" s="149"/>
      <c r="U89" s="149"/>
      <c r="V89" s="149"/>
      <c r="W89" s="149"/>
      <c r="X89" s="149"/>
      <c r="Y89" s="149"/>
      <c r="Z89" s="149"/>
    </row>
    <row r="90" spans="1:26" ht="16.5" customHeight="1">
      <c r="A90" s="149"/>
      <c r="B90" s="149"/>
      <c r="C90" s="149"/>
      <c r="D90" s="149"/>
      <c r="E90" s="149"/>
      <c r="F90" s="149"/>
      <c r="G90" s="149"/>
      <c r="H90" s="149"/>
      <c r="I90" s="149"/>
      <c r="J90" s="149"/>
      <c r="K90" s="149"/>
      <c r="L90" s="149"/>
      <c r="M90" s="149"/>
      <c r="N90" s="149"/>
      <c r="O90" s="149"/>
      <c r="P90" s="149"/>
      <c r="Q90" s="149"/>
      <c r="R90" s="149"/>
      <c r="S90" s="149"/>
      <c r="T90" s="149"/>
      <c r="U90" s="149"/>
      <c r="V90" s="149"/>
      <c r="W90" s="149"/>
      <c r="X90" s="149"/>
      <c r="Y90" s="149"/>
      <c r="Z90" s="149"/>
    </row>
    <row r="91" spans="1:26" ht="16.5" customHeight="1">
      <c r="A91" s="149"/>
      <c r="B91" s="149"/>
      <c r="C91" s="149"/>
      <c r="D91" s="149"/>
      <c r="E91" s="149"/>
      <c r="F91" s="149"/>
      <c r="G91" s="149"/>
      <c r="H91" s="149"/>
      <c r="I91" s="149"/>
      <c r="J91" s="149"/>
      <c r="K91" s="149"/>
      <c r="L91" s="149"/>
      <c r="M91" s="149"/>
      <c r="N91" s="149"/>
      <c r="O91" s="149"/>
      <c r="P91" s="149"/>
      <c r="Q91" s="149"/>
      <c r="R91" s="149"/>
      <c r="S91" s="149"/>
      <c r="T91" s="149"/>
      <c r="U91" s="149"/>
      <c r="V91" s="149"/>
      <c r="W91" s="149"/>
      <c r="X91" s="149"/>
      <c r="Y91" s="149"/>
      <c r="Z91" s="149"/>
    </row>
    <row r="92" spans="1:26" ht="16.5" customHeight="1">
      <c r="A92" s="149"/>
      <c r="B92" s="149"/>
      <c r="C92" s="149"/>
      <c r="D92" s="149"/>
      <c r="E92" s="149"/>
      <c r="F92" s="149"/>
      <c r="G92" s="149"/>
      <c r="H92" s="149"/>
      <c r="I92" s="149"/>
      <c r="J92" s="149"/>
      <c r="K92" s="149"/>
      <c r="L92" s="149"/>
      <c r="M92" s="149"/>
      <c r="N92" s="149"/>
      <c r="O92" s="149"/>
      <c r="P92" s="149"/>
      <c r="Q92" s="149"/>
      <c r="R92" s="149"/>
      <c r="S92" s="149"/>
      <c r="T92" s="149"/>
      <c r="U92" s="149"/>
      <c r="V92" s="149"/>
      <c r="W92" s="149"/>
      <c r="X92" s="149"/>
      <c r="Y92" s="149"/>
      <c r="Z92" s="149"/>
    </row>
    <row r="93" spans="1:26" ht="16.5" customHeight="1">
      <c r="A93" s="149"/>
      <c r="B93" s="149"/>
      <c r="C93" s="149"/>
      <c r="D93" s="149"/>
      <c r="E93" s="149"/>
      <c r="F93" s="149"/>
      <c r="G93" s="149"/>
      <c r="H93" s="149"/>
      <c r="I93" s="149"/>
      <c r="J93" s="149"/>
      <c r="K93" s="149"/>
      <c r="L93" s="149"/>
      <c r="M93" s="149"/>
      <c r="N93" s="149"/>
      <c r="O93" s="149"/>
      <c r="P93" s="149"/>
      <c r="Q93" s="149"/>
      <c r="R93" s="149"/>
      <c r="S93" s="149"/>
      <c r="T93" s="149"/>
      <c r="U93" s="149"/>
      <c r="V93" s="149"/>
      <c r="W93" s="149"/>
      <c r="X93" s="149"/>
      <c r="Y93" s="149"/>
      <c r="Z93" s="149"/>
    </row>
    <row r="94" spans="1:26" ht="16.5" customHeight="1">
      <c r="A94" s="149"/>
      <c r="B94" s="149"/>
      <c r="C94" s="149"/>
      <c r="D94" s="149"/>
      <c r="E94" s="149"/>
      <c r="F94" s="149"/>
      <c r="G94" s="149"/>
      <c r="H94" s="149"/>
      <c r="I94" s="149"/>
      <c r="J94" s="149"/>
      <c r="K94" s="149"/>
      <c r="L94" s="149"/>
      <c r="M94" s="149"/>
      <c r="N94" s="149"/>
      <c r="O94" s="149"/>
      <c r="P94" s="149"/>
      <c r="Q94" s="149"/>
      <c r="R94" s="149"/>
      <c r="S94" s="149"/>
      <c r="T94" s="149"/>
      <c r="U94" s="149"/>
      <c r="V94" s="149"/>
      <c r="W94" s="149"/>
      <c r="X94" s="149"/>
      <c r="Y94" s="149"/>
      <c r="Z94" s="149"/>
    </row>
    <row r="95" spans="1:26" ht="16.5" customHeight="1">
      <c r="A95" s="149"/>
      <c r="B95" s="149"/>
      <c r="C95" s="149"/>
      <c r="D95" s="149"/>
      <c r="E95" s="149"/>
      <c r="F95" s="149"/>
      <c r="G95" s="149"/>
      <c r="H95" s="149"/>
      <c r="I95" s="149"/>
      <c r="J95" s="149"/>
      <c r="K95" s="149"/>
      <c r="L95" s="149"/>
      <c r="M95" s="149"/>
      <c r="N95" s="149"/>
      <c r="O95" s="149"/>
      <c r="P95" s="149"/>
      <c r="Q95" s="149"/>
      <c r="R95" s="149"/>
      <c r="S95" s="149"/>
      <c r="T95" s="149"/>
      <c r="U95" s="149"/>
      <c r="V95" s="149"/>
      <c r="W95" s="149"/>
      <c r="X95" s="149"/>
      <c r="Y95" s="149"/>
      <c r="Z95" s="149"/>
    </row>
    <row r="96" spans="1:26" ht="16.5" customHeight="1">
      <c r="A96" s="149"/>
      <c r="B96" s="149"/>
      <c r="C96" s="149"/>
      <c r="D96" s="149"/>
      <c r="E96" s="149"/>
      <c r="F96" s="149"/>
      <c r="G96" s="149"/>
      <c r="H96" s="149"/>
      <c r="I96" s="149"/>
      <c r="J96" s="149"/>
      <c r="K96" s="149"/>
      <c r="L96" s="149"/>
      <c r="M96" s="149"/>
      <c r="N96" s="149"/>
      <c r="O96" s="149"/>
      <c r="P96" s="149"/>
      <c r="Q96" s="149"/>
      <c r="R96" s="149"/>
      <c r="S96" s="149"/>
      <c r="T96" s="149"/>
      <c r="U96" s="149"/>
      <c r="V96" s="149"/>
      <c r="W96" s="149"/>
      <c r="X96" s="149"/>
      <c r="Y96" s="149"/>
      <c r="Z96" s="149"/>
    </row>
    <row r="97" spans="1:26" ht="16.5" customHeight="1">
      <c r="A97" s="149"/>
      <c r="B97" s="149"/>
      <c r="C97" s="149"/>
      <c r="D97" s="149"/>
      <c r="E97" s="149"/>
      <c r="F97" s="149"/>
      <c r="G97" s="149"/>
      <c r="H97" s="149"/>
      <c r="I97" s="149"/>
      <c r="J97" s="149"/>
      <c r="K97" s="149"/>
      <c r="L97" s="149"/>
      <c r="M97" s="149"/>
      <c r="N97" s="149"/>
      <c r="O97" s="149"/>
      <c r="P97" s="149"/>
      <c r="Q97" s="149"/>
      <c r="R97" s="149"/>
      <c r="S97" s="149"/>
      <c r="T97" s="149"/>
      <c r="U97" s="149"/>
      <c r="V97" s="149"/>
      <c r="W97" s="149"/>
      <c r="X97" s="149"/>
      <c r="Y97" s="149"/>
      <c r="Z97" s="149"/>
    </row>
    <row r="98" spans="1:26" ht="16.5" customHeight="1">
      <c r="A98" s="149"/>
      <c r="B98" s="149"/>
      <c r="C98" s="149"/>
      <c r="D98" s="149"/>
      <c r="E98" s="149"/>
      <c r="F98" s="149"/>
      <c r="G98" s="149"/>
      <c r="H98" s="149"/>
      <c r="I98" s="149"/>
      <c r="J98" s="149"/>
      <c r="K98" s="149"/>
      <c r="L98" s="149"/>
      <c r="M98" s="149"/>
      <c r="N98" s="149"/>
      <c r="O98" s="149"/>
      <c r="P98" s="149"/>
      <c r="Q98" s="149"/>
      <c r="R98" s="149"/>
      <c r="S98" s="149"/>
      <c r="T98" s="149"/>
      <c r="U98" s="149"/>
      <c r="V98" s="149"/>
      <c r="W98" s="149"/>
      <c r="X98" s="149"/>
      <c r="Y98" s="149"/>
      <c r="Z98" s="149"/>
    </row>
    <row r="99" spans="1:26" ht="16.5" customHeight="1">
      <c r="A99" s="149"/>
      <c r="B99" s="149"/>
      <c r="C99" s="149"/>
      <c r="D99" s="149"/>
      <c r="E99" s="149"/>
      <c r="F99" s="149"/>
      <c r="G99" s="149"/>
      <c r="H99" s="149"/>
      <c r="I99" s="149"/>
      <c r="J99" s="149"/>
      <c r="K99" s="149"/>
      <c r="L99" s="149"/>
      <c r="M99" s="149"/>
      <c r="N99" s="149"/>
      <c r="O99" s="149"/>
      <c r="P99" s="149"/>
      <c r="Q99" s="149"/>
      <c r="R99" s="149"/>
      <c r="S99" s="149"/>
      <c r="T99" s="149"/>
      <c r="U99" s="149"/>
      <c r="V99" s="149"/>
      <c r="W99" s="149"/>
      <c r="X99" s="149"/>
      <c r="Y99" s="149"/>
      <c r="Z99" s="149"/>
    </row>
    <row r="100" spans="1:26" ht="16.5" customHeight="1">
      <c r="A100" s="149"/>
      <c r="B100" s="149"/>
      <c r="C100" s="149"/>
      <c r="D100" s="149"/>
      <c r="E100" s="149"/>
      <c r="F100" s="149"/>
      <c r="G100" s="149"/>
      <c r="H100" s="149"/>
      <c r="I100" s="149"/>
      <c r="J100" s="149"/>
      <c r="K100" s="149"/>
      <c r="L100" s="149"/>
      <c r="M100" s="149"/>
      <c r="N100" s="149"/>
      <c r="O100" s="149"/>
      <c r="P100" s="149"/>
      <c r="Q100" s="149"/>
      <c r="R100" s="149"/>
      <c r="S100" s="149"/>
      <c r="T100" s="149"/>
      <c r="U100" s="149"/>
      <c r="V100" s="149"/>
      <c r="W100" s="149"/>
      <c r="X100" s="149"/>
      <c r="Y100" s="149"/>
      <c r="Z100" s="149"/>
    </row>
    <row r="101" spans="1:26" ht="16.5" customHeight="1">
      <c r="A101" s="149"/>
      <c r="B101" s="149"/>
      <c r="C101" s="149"/>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row>
    <row r="102" spans="1:26" ht="16.5" customHeight="1">
      <c r="A102" s="149"/>
      <c r="B102" s="149"/>
      <c r="C102" s="149"/>
      <c r="D102" s="149"/>
      <c r="E102" s="149"/>
      <c r="F102" s="149"/>
      <c r="G102" s="149"/>
      <c r="H102" s="149"/>
      <c r="I102" s="149"/>
      <c r="J102" s="149"/>
      <c r="K102" s="149"/>
      <c r="L102" s="149"/>
      <c r="M102" s="149"/>
      <c r="N102" s="149"/>
      <c r="O102" s="149"/>
      <c r="P102" s="149"/>
      <c r="Q102" s="149"/>
      <c r="R102" s="149"/>
      <c r="S102" s="149"/>
      <c r="T102" s="149"/>
      <c r="U102" s="149"/>
      <c r="V102" s="149"/>
      <c r="W102" s="149"/>
      <c r="X102" s="149"/>
      <c r="Y102" s="149"/>
      <c r="Z102" s="149"/>
    </row>
    <row r="103" spans="1:26" ht="16.5" customHeight="1">
      <c r="A103" s="149"/>
      <c r="B103" s="149"/>
      <c r="C103" s="149"/>
      <c r="D103" s="149"/>
      <c r="E103" s="149"/>
      <c r="F103" s="149"/>
      <c r="G103" s="149"/>
      <c r="H103" s="149"/>
      <c r="I103" s="149"/>
      <c r="J103" s="149"/>
      <c r="K103" s="149"/>
      <c r="L103" s="149"/>
      <c r="M103" s="149"/>
      <c r="N103" s="149"/>
      <c r="O103" s="149"/>
      <c r="P103" s="149"/>
      <c r="Q103" s="149"/>
      <c r="R103" s="149"/>
      <c r="S103" s="149"/>
      <c r="T103" s="149"/>
      <c r="U103" s="149"/>
      <c r="V103" s="149"/>
      <c r="W103" s="149"/>
      <c r="X103" s="149"/>
      <c r="Y103" s="149"/>
      <c r="Z103" s="149"/>
    </row>
    <row r="104" spans="1:26" ht="16.5" customHeight="1">
      <c r="A104" s="149"/>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row>
    <row r="105" spans="1:26" ht="16.5" customHeight="1">
      <c r="A105" s="149"/>
      <c r="B105" s="149"/>
      <c r="C105" s="149"/>
      <c r="D105" s="149"/>
      <c r="E105" s="149"/>
      <c r="F105" s="149"/>
      <c r="G105" s="149"/>
      <c r="H105" s="149"/>
      <c r="I105" s="149"/>
      <c r="J105" s="149"/>
      <c r="K105" s="149"/>
      <c r="L105" s="149"/>
      <c r="M105" s="149"/>
      <c r="N105" s="149"/>
      <c r="O105" s="149"/>
      <c r="P105" s="149"/>
      <c r="Q105" s="149"/>
      <c r="R105" s="149"/>
      <c r="S105" s="149"/>
      <c r="T105" s="149"/>
      <c r="U105" s="149"/>
      <c r="V105" s="149"/>
      <c r="W105" s="149"/>
      <c r="X105" s="149"/>
      <c r="Y105" s="149"/>
      <c r="Z105" s="149"/>
    </row>
    <row r="106" spans="1:26" ht="16.5" customHeight="1">
      <c r="A106" s="149"/>
      <c r="B106" s="149"/>
      <c r="C106" s="149"/>
      <c r="D106" s="149"/>
      <c r="E106" s="149"/>
      <c r="F106" s="149"/>
      <c r="G106" s="149"/>
      <c r="H106" s="149"/>
      <c r="I106" s="149"/>
      <c r="J106" s="149"/>
      <c r="K106" s="149"/>
      <c r="L106" s="149"/>
      <c r="M106" s="149"/>
      <c r="N106" s="149"/>
      <c r="O106" s="149"/>
      <c r="P106" s="149"/>
      <c r="Q106" s="149"/>
      <c r="R106" s="149"/>
      <c r="S106" s="149"/>
      <c r="T106" s="149"/>
      <c r="U106" s="149"/>
      <c r="V106" s="149"/>
      <c r="W106" s="149"/>
      <c r="X106" s="149"/>
      <c r="Y106" s="149"/>
      <c r="Z106" s="149"/>
    </row>
    <row r="107" spans="1:26" ht="16.5" customHeight="1">
      <c r="A107" s="149"/>
      <c r="B107" s="149"/>
      <c r="C107" s="149"/>
      <c r="D107" s="149"/>
      <c r="E107" s="149"/>
      <c r="F107" s="149"/>
      <c r="G107" s="149"/>
      <c r="H107" s="149"/>
      <c r="I107" s="149"/>
      <c r="J107" s="149"/>
      <c r="K107" s="149"/>
      <c r="L107" s="149"/>
      <c r="M107" s="149"/>
      <c r="N107" s="149"/>
      <c r="O107" s="149"/>
      <c r="P107" s="149"/>
      <c r="Q107" s="149"/>
      <c r="R107" s="149"/>
      <c r="S107" s="149"/>
      <c r="T107" s="149"/>
      <c r="U107" s="149"/>
      <c r="V107" s="149"/>
      <c r="W107" s="149"/>
      <c r="X107" s="149"/>
      <c r="Y107" s="149"/>
      <c r="Z107" s="149"/>
    </row>
    <row r="108" spans="1:26" ht="16.5" customHeight="1">
      <c r="A108" s="149"/>
      <c r="B108" s="149"/>
      <c r="C108" s="149"/>
      <c r="D108" s="149"/>
      <c r="E108" s="149"/>
      <c r="F108" s="149"/>
      <c r="G108" s="149"/>
      <c r="H108" s="149"/>
      <c r="I108" s="149"/>
      <c r="J108" s="149"/>
      <c r="K108" s="149"/>
      <c r="L108" s="149"/>
      <c r="M108" s="149"/>
      <c r="N108" s="149"/>
      <c r="O108" s="149"/>
      <c r="P108" s="149"/>
      <c r="Q108" s="149"/>
      <c r="R108" s="149"/>
      <c r="S108" s="149"/>
      <c r="T108" s="149"/>
      <c r="U108" s="149"/>
      <c r="V108" s="149"/>
      <c r="W108" s="149"/>
      <c r="X108" s="149"/>
      <c r="Y108" s="149"/>
      <c r="Z108" s="149"/>
    </row>
    <row r="109" spans="1:26" ht="16.5" customHeight="1">
      <c r="A109" s="149"/>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row>
    <row r="110" spans="1:26" ht="16.5" customHeight="1">
      <c r="A110" s="149"/>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row>
    <row r="111" spans="1:26" ht="16.5" customHeight="1">
      <c r="A111" s="149"/>
      <c r="B111" s="149"/>
      <c r="C111" s="149"/>
      <c r="D111" s="149"/>
      <c r="E111" s="149"/>
      <c r="F111" s="149"/>
      <c r="G111" s="149"/>
      <c r="H111" s="149"/>
      <c r="I111" s="149"/>
      <c r="J111" s="149"/>
      <c r="K111" s="149"/>
      <c r="L111" s="149"/>
      <c r="M111" s="149"/>
      <c r="N111" s="149"/>
      <c r="O111" s="149"/>
      <c r="P111" s="149"/>
      <c r="Q111" s="149"/>
      <c r="R111" s="149"/>
      <c r="S111" s="149"/>
      <c r="T111" s="149"/>
      <c r="U111" s="149"/>
      <c r="V111" s="149"/>
      <c r="W111" s="149"/>
      <c r="X111" s="149"/>
      <c r="Y111" s="149"/>
      <c r="Z111" s="149"/>
    </row>
    <row r="112" spans="1:26" ht="16.5" customHeight="1">
      <c r="A112" s="149"/>
      <c r="B112" s="149"/>
      <c r="C112" s="149"/>
      <c r="D112" s="149"/>
      <c r="E112" s="149"/>
      <c r="F112" s="149"/>
      <c r="G112" s="149"/>
      <c r="H112" s="149"/>
      <c r="I112" s="149"/>
      <c r="J112" s="149"/>
      <c r="K112" s="149"/>
      <c r="L112" s="149"/>
      <c r="M112" s="149"/>
      <c r="N112" s="149"/>
      <c r="O112" s="149"/>
      <c r="P112" s="149"/>
      <c r="Q112" s="149"/>
      <c r="R112" s="149"/>
      <c r="S112" s="149"/>
      <c r="T112" s="149"/>
      <c r="U112" s="149"/>
      <c r="V112" s="149"/>
      <c r="W112" s="149"/>
      <c r="X112" s="149"/>
      <c r="Y112" s="149"/>
      <c r="Z112" s="149"/>
    </row>
    <row r="113" spans="1:26" ht="16.5" customHeight="1">
      <c r="A113" s="149"/>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row>
    <row r="114" spans="1:26" ht="16.5" customHeight="1">
      <c r="A114" s="149"/>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row>
    <row r="115" spans="1:26" ht="16.5" customHeight="1">
      <c r="A115" s="149"/>
      <c r="B115" s="149"/>
      <c r="C115" s="149"/>
      <c r="D115" s="149"/>
      <c r="E115" s="149"/>
      <c r="F115" s="149"/>
      <c r="G115" s="149"/>
      <c r="H115" s="149"/>
      <c r="I115" s="149"/>
      <c r="J115" s="149"/>
      <c r="K115" s="149"/>
      <c r="L115" s="149"/>
      <c r="M115" s="149"/>
      <c r="N115" s="149"/>
      <c r="O115" s="149"/>
      <c r="P115" s="149"/>
      <c r="Q115" s="149"/>
      <c r="R115" s="149"/>
      <c r="S115" s="149"/>
      <c r="T115" s="149"/>
      <c r="U115" s="149"/>
      <c r="V115" s="149"/>
      <c r="W115" s="149"/>
      <c r="X115" s="149"/>
      <c r="Y115" s="149"/>
      <c r="Z115" s="149"/>
    </row>
    <row r="116" spans="1:26" ht="16.5" customHeight="1">
      <c r="A116" s="149"/>
      <c r="B116" s="149"/>
      <c r="C116" s="149"/>
      <c r="D116" s="149"/>
      <c r="E116" s="149"/>
      <c r="F116" s="149"/>
      <c r="G116" s="149"/>
      <c r="H116" s="149"/>
      <c r="I116" s="149"/>
      <c r="J116" s="149"/>
      <c r="K116" s="149"/>
      <c r="L116" s="149"/>
      <c r="M116" s="149"/>
      <c r="N116" s="149"/>
      <c r="O116" s="149"/>
      <c r="P116" s="149"/>
      <c r="Q116" s="149"/>
      <c r="R116" s="149"/>
      <c r="S116" s="149"/>
      <c r="T116" s="149"/>
      <c r="U116" s="149"/>
      <c r="V116" s="149"/>
      <c r="W116" s="149"/>
      <c r="X116" s="149"/>
      <c r="Y116" s="149"/>
      <c r="Z116" s="149"/>
    </row>
    <row r="117" spans="1:26" ht="16.5" customHeight="1">
      <c r="A117" s="149"/>
      <c r="B117" s="149"/>
      <c r="C117" s="149"/>
      <c r="D117" s="149"/>
      <c r="E117" s="149"/>
      <c r="F117" s="149"/>
      <c r="G117" s="149"/>
      <c r="H117" s="149"/>
      <c r="I117" s="149"/>
      <c r="J117" s="149"/>
      <c r="K117" s="149"/>
      <c r="L117" s="149"/>
      <c r="M117" s="149"/>
      <c r="N117" s="149"/>
      <c r="O117" s="149"/>
      <c r="P117" s="149"/>
      <c r="Q117" s="149"/>
      <c r="R117" s="149"/>
      <c r="S117" s="149"/>
      <c r="T117" s="149"/>
      <c r="U117" s="149"/>
      <c r="V117" s="149"/>
      <c r="W117" s="149"/>
      <c r="X117" s="149"/>
      <c r="Y117" s="149"/>
      <c r="Z117" s="149"/>
    </row>
    <row r="118" spans="1:26" ht="16.5" customHeight="1">
      <c r="A118" s="149"/>
      <c r="B118" s="149"/>
      <c r="C118" s="149"/>
      <c r="D118" s="149"/>
      <c r="E118" s="149"/>
      <c r="F118" s="149"/>
      <c r="G118" s="149"/>
      <c r="H118" s="149"/>
      <c r="I118" s="149"/>
      <c r="J118" s="149"/>
      <c r="K118" s="149"/>
      <c r="L118" s="149"/>
      <c r="M118" s="149"/>
      <c r="N118" s="149"/>
      <c r="O118" s="149"/>
      <c r="P118" s="149"/>
      <c r="Q118" s="149"/>
      <c r="R118" s="149"/>
      <c r="S118" s="149"/>
      <c r="T118" s="149"/>
      <c r="U118" s="149"/>
      <c r="V118" s="149"/>
      <c r="W118" s="149"/>
      <c r="X118" s="149"/>
      <c r="Y118" s="149"/>
      <c r="Z118" s="149"/>
    </row>
    <row r="119" spans="1:26" ht="16.5" customHeight="1">
      <c r="A119" s="149"/>
      <c r="B119" s="149"/>
      <c r="C119" s="149"/>
      <c r="D119" s="149"/>
      <c r="E119" s="149"/>
      <c r="F119" s="149"/>
      <c r="G119" s="149"/>
      <c r="H119" s="149"/>
      <c r="I119" s="149"/>
      <c r="J119" s="149"/>
      <c r="K119" s="149"/>
      <c r="L119" s="149"/>
      <c r="M119" s="149"/>
      <c r="N119" s="149"/>
      <c r="O119" s="149"/>
      <c r="P119" s="149"/>
      <c r="Q119" s="149"/>
      <c r="R119" s="149"/>
      <c r="S119" s="149"/>
      <c r="T119" s="149"/>
      <c r="U119" s="149"/>
      <c r="V119" s="149"/>
      <c r="W119" s="149"/>
      <c r="X119" s="149"/>
      <c r="Y119" s="149"/>
      <c r="Z119" s="149"/>
    </row>
    <row r="120" spans="1:26" ht="16.5" customHeight="1">
      <c r="A120" s="149"/>
      <c r="B120" s="149"/>
      <c r="C120" s="149"/>
      <c r="D120" s="149"/>
      <c r="E120" s="149"/>
      <c r="F120" s="149"/>
      <c r="G120" s="149"/>
      <c r="H120" s="149"/>
      <c r="I120" s="149"/>
      <c r="J120" s="149"/>
      <c r="K120" s="149"/>
      <c r="L120" s="149"/>
      <c r="M120" s="149"/>
      <c r="N120" s="149"/>
      <c r="O120" s="149"/>
      <c r="P120" s="149"/>
      <c r="Q120" s="149"/>
      <c r="R120" s="149"/>
      <c r="S120" s="149"/>
      <c r="T120" s="149"/>
      <c r="U120" s="149"/>
      <c r="V120" s="149"/>
      <c r="W120" s="149"/>
      <c r="X120" s="149"/>
      <c r="Y120" s="149"/>
      <c r="Z120" s="149"/>
    </row>
    <row r="121" spans="1:26" ht="16.5" customHeight="1">
      <c r="A121" s="149"/>
      <c r="B121" s="149"/>
      <c r="C121" s="149"/>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row>
    <row r="122" spans="1:26" ht="16.5" customHeight="1">
      <c r="A122" s="149"/>
      <c r="B122" s="149"/>
      <c r="C122" s="149"/>
      <c r="D122" s="149"/>
      <c r="E122" s="149"/>
      <c r="F122" s="149"/>
      <c r="G122" s="149"/>
      <c r="H122" s="149"/>
      <c r="I122" s="149"/>
      <c r="J122" s="149"/>
      <c r="K122" s="149"/>
      <c r="L122" s="149"/>
      <c r="M122" s="149"/>
      <c r="N122" s="149"/>
      <c r="O122" s="149"/>
      <c r="P122" s="149"/>
      <c r="Q122" s="149"/>
      <c r="R122" s="149"/>
      <c r="S122" s="149"/>
      <c r="T122" s="149"/>
      <c r="U122" s="149"/>
      <c r="V122" s="149"/>
      <c r="W122" s="149"/>
      <c r="X122" s="149"/>
      <c r="Y122" s="149"/>
      <c r="Z122" s="149"/>
    </row>
    <row r="123" spans="1:26" ht="16.5" customHeight="1">
      <c r="A123" s="149"/>
      <c r="B123" s="149"/>
      <c r="C123" s="149"/>
      <c r="D123" s="149"/>
      <c r="E123" s="149"/>
      <c r="F123" s="149"/>
      <c r="G123" s="149"/>
      <c r="H123" s="149"/>
      <c r="I123" s="149"/>
      <c r="J123" s="149"/>
      <c r="K123" s="149"/>
      <c r="L123" s="149"/>
      <c r="M123" s="149"/>
      <c r="N123" s="149"/>
      <c r="O123" s="149"/>
      <c r="P123" s="149"/>
      <c r="Q123" s="149"/>
      <c r="R123" s="149"/>
      <c r="S123" s="149"/>
      <c r="T123" s="149"/>
      <c r="U123" s="149"/>
      <c r="V123" s="149"/>
      <c r="W123" s="149"/>
      <c r="X123" s="149"/>
      <c r="Y123" s="149"/>
      <c r="Z123" s="149"/>
    </row>
    <row r="124" spans="1:26" ht="16.5" customHeight="1">
      <c r="A124" s="149"/>
      <c r="B124" s="149"/>
      <c r="C124" s="149"/>
      <c r="D124" s="149"/>
      <c r="E124" s="149"/>
      <c r="F124" s="149"/>
      <c r="G124" s="149"/>
      <c r="H124" s="149"/>
      <c r="I124" s="149"/>
      <c r="J124" s="149"/>
      <c r="K124" s="149"/>
      <c r="L124" s="149"/>
      <c r="M124" s="149"/>
      <c r="N124" s="149"/>
      <c r="O124" s="149"/>
      <c r="P124" s="149"/>
      <c r="Q124" s="149"/>
      <c r="R124" s="149"/>
      <c r="S124" s="149"/>
      <c r="T124" s="149"/>
      <c r="U124" s="149"/>
      <c r="V124" s="149"/>
      <c r="W124" s="149"/>
      <c r="X124" s="149"/>
      <c r="Y124" s="149"/>
      <c r="Z124" s="149"/>
    </row>
    <row r="125" spans="1:26" ht="16.5" customHeight="1">
      <c r="A125" s="149"/>
      <c r="B125" s="149"/>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row>
    <row r="126" spans="1:26" ht="16.5" customHeight="1">
      <c r="A126" s="149"/>
      <c r="B126" s="149"/>
      <c r="C126" s="149"/>
      <c r="D126" s="149"/>
      <c r="E126" s="149"/>
      <c r="F126" s="149"/>
      <c r="G126" s="149"/>
      <c r="H126" s="149"/>
      <c r="I126" s="149"/>
      <c r="J126" s="149"/>
      <c r="K126" s="149"/>
      <c r="L126" s="149"/>
      <c r="M126" s="149"/>
      <c r="N126" s="149"/>
      <c r="O126" s="149"/>
      <c r="P126" s="149"/>
      <c r="Q126" s="149"/>
      <c r="R126" s="149"/>
      <c r="S126" s="149"/>
      <c r="T126" s="149"/>
      <c r="U126" s="149"/>
      <c r="V126" s="149"/>
      <c r="W126" s="149"/>
      <c r="X126" s="149"/>
      <c r="Y126" s="149"/>
      <c r="Z126" s="149"/>
    </row>
    <row r="127" spans="1:26" ht="16.5" customHeight="1">
      <c r="A127" s="149"/>
      <c r="B127" s="149"/>
      <c r="C127" s="149"/>
      <c r="D127" s="149"/>
      <c r="E127" s="149"/>
      <c r="F127" s="149"/>
      <c r="G127" s="149"/>
      <c r="H127" s="149"/>
      <c r="I127" s="149"/>
      <c r="J127" s="149"/>
      <c r="K127" s="149"/>
      <c r="L127" s="149"/>
      <c r="M127" s="149"/>
      <c r="N127" s="149"/>
      <c r="O127" s="149"/>
      <c r="P127" s="149"/>
      <c r="Q127" s="149"/>
      <c r="R127" s="149"/>
      <c r="S127" s="149"/>
      <c r="T127" s="149"/>
      <c r="U127" s="149"/>
      <c r="V127" s="149"/>
      <c r="W127" s="149"/>
      <c r="X127" s="149"/>
      <c r="Y127" s="149"/>
      <c r="Z127" s="149"/>
    </row>
    <row r="128" spans="1:26" ht="16.5" customHeight="1">
      <c r="A128" s="149"/>
      <c r="B128" s="149"/>
      <c r="C128" s="149"/>
      <c r="D128" s="149"/>
      <c r="E128" s="149"/>
      <c r="F128" s="149"/>
      <c r="G128" s="149"/>
      <c r="H128" s="149"/>
      <c r="I128" s="149"/>
      <c r="J128" s="149"/>
      <c r="K128" s="149"/>
      <c r="L128" s="149"/>
      <c r="M128" s="149"/>
      <c r="N128" s="149"/>
      <c r="O128" s="149"/>
      <c r="P128" s="149"/>
      <c r="Q128" s="149"/>
      <c r="R128" s="149"/>
      <c r="S128" s="149"/>
      <c r="T128" s="149"/>
      <c r="U128" s="149"/>
      <c r="V128" s="149"/>
      <c r="W128" s="149"/>
      <c r="X128" s="149"/>
      <c r="Y128" s="149"/>
      <c r="Z128" s="149"/>
    </row>
    <row r="129" spans="1:26" ht="16.5" customHeight="1">
      <c r="A129" s="149"/>
      <c r="B129" s="149"/>
      <c r="C129" s="149"/>
      <c r="D129" s="149"/>
      <c r="E129" s="149"/>
      <c r="F129" s="149"/>
      <c r="G129" s="149"/>
      <c r="H129" s="149"/>
      <c r="I129" s="149"/>
      <c r="J129" s="149"/>
      <c r="K129" s="149"/>
      <c r="L129" s="149"/>
      <c r="M129" s="149"/>
      <c r="N129" s="149"/>
      <c r="O129" s="149"/>
      <c r="P129" s="149"/>
      <c r="Q129" s="149"/>
      <c r="R129" s="149"/>
      <c r="S129" s="149"/>
      <c r="T129" s="149"/>
      <c r="U129" s="149"/>
      <c r="V129" s="149"/>
      <c r="W129" s="149"/>
      <c r="X129" s="149"/>
      <c r="Y129" s="149"/>
      <c r="Z129" s="149"/>
    </row>
    <row r="130" spans="1:26" ht="16.5" customHeight="1">
      <c r="A130" s="149"/>
      <c r="B130" s="149"/>
      <c r="C130" s="149"/>
      <c r="D130" s="149"/>
      <c r="E130" s="149"/>
      <c r="F130" s="149"/>
      <c r="G130" s="149"/>
      <c r="H130" s="149"/>
      <c r="I130" s="149"/>
      <c r="J130" s="149"/>
      <c r="K130" s="149"/>
      <c r="L130" s="149"/>
      <c r="M130" s="149"/>
      <c r="N130" s="149"/>
      <c r="O130" s="149"/>
      <c r="P130" s="149"/>
      <c r="Q130" s="149"/>
      <c r="R130" s="149"/>
      <c r="S130" s="149"/>
      <c r="T130" s="149"/>
      <c r="U130" s="149"/>
      <c r="V130" s="149"/>
      <c r="W130" s="149"/>
      <c r="X130" s="149"/>
      <c r="Y130" s="149"/>
      <c r="Z130" s="149"/>
    </row>
    <row r="131" spans="1:26" ht="16.5" customHeight="1">
      <c r="A131" s="149"/>
      <c r="B131" s="149"/>
      <c r="C131" s="149"/>
      <c r="D131" s="149"/>
      <c r="E131" s="149"/>
      <c r="F131" s="149"/>
      <c r="G131" s="149"/>
      <c r="H131" s="149"/>
      <c r="I131" s="149"/>
      <c r="J131" s="149"/>
      <c r="K131" s="149"/>
      <c r="L131" s="149"/>
      <c r="M131" s="149"/>
      <c r="N131" s="149"/>
      <c r="O131" s="149"/>
      <c r="P131" s="149"/>
      <c r="Q131" s="149"/>
      <c r="R131" s="149"/>
      <c r="S131" s="149"/>
      <c r="T131" s="149"/>
      <c r="U131" s="149"/>
      <c r="V131" s="149"/>
      <c r="W131" s="149"/>
      <c r="X131" s="149"/>
      <c r="Y131" s="149"/>
      <c r="Z131" s="149"/>
    </row>
    <row r="132" spans="1:26" ht="16.5" customHeight="1">
      <c r="A132" s="149"/>
      <c r="B132" s="149"/>
      <c r="C132" s="149"/>
      <c r="D132" s="149"/>
      <c r="E132" s="149"/>
      <c r="F132" s="149"/>
      <c r="G132" s="149"/>
      <c r="H132" s="149"/>
      <c r="I132" s="149"/>
      <c r="J132" s="149"/>
      <c r="K132" s="149"/>
      <c r="L132" s="149"/>
      <c r="M132" s="149"/>
      <c r="N132" s="149"/>
      <c r="O132" s="149"/>
      <c r="P132" s="149"/>
      <c r="Q132" s="149"/>
      <c r="R132" s="149"/>
      <c r="S132" s="149"/>
      <c r="T132" s="149"/>
      <c r="U132" s="149"/>
      <c r="V132" s="149"/>
      <c r="W132" s="149"/>
      <c r="X132" s="149"/>
      <c r="Y132" s="149"/>
      <c r="Z132" s="149"/>
    </row>
    <row r="133" spans="1:26" ht="16.5" customHeight="1">
      <c r="A133" s="149"/>
      <c r="B133" s="149"/>
      <c r="C133" s="149"/>
      <c r="D133" s="149"/>
      <c r="E133" s="149"/>
      <c r="F133" s="149"/>
      <c r="G133" s="149"/>
      <c r="H133" s="149"/>
      <c r="I133" s="149"/>
      <c r="J133" s="149"/>
      <c r="K133" s="149"/>
      <c r="L133" s="149"/>
      <c r="M133" s="149"/>
      <c r="N133" s="149"/>
      <c r="O133" s="149"/>
      <c r="P133" s="149"/>
      <c r="Q133" s="149"/>
      <c r="R133" s="149"/>
      <c r="S133" s="149"/>
      <c r="T133" s="149"/>
      <c r="U133" s="149"/>
      <c r="V133" s="149"/>
      <c r="W133" s="149"/>
      <c r="X133" s="149"/>
      <c r="Y133" s="149"/>
      <c r="Z133" s="149"/>
    </row>
    <row r="134" spans="1:26" ht="16.5" customHeight="1">
      <c r="A134" s="149"/>
      <c r="B134" s="149"/>
      <c r="C134" s="149"/>
      <c r="D134" s="149"/>
      <c r="E134" s="149"/>
      <c r="F134" s="149"/>
      <c r="G134" s="149"/>
      <c r="H134" s="149"/>
      <c r="I134" s="149"/>
      <c r="J134" s="149"/>
      <c r="K134" s="149"/>
      <c r="L134" s="149"/>
      <c r="M134" s="149"/>
      <c r="N134" s="149"/>
      <c r="O134" s="149"/>
      <c r="P134" s="149"/>
      <c r="Q134" s="149"/>
      <c r="R134" s="149"/>
      <c r="S134" s="149"/>
      <c r="T134" s="149"/>
      <c r="U134" s="149"/>
      <c r="V134" s="149"/>
      <c r="W134" s="149"/>
      <c r="X134" s="149"/>
      <c r="Y134" s="149"/>
      <c r="Z134" s="149"/>
    </row>
    <row r="135" spans="1:26" ht="16.5" customHeight="1">
      <c r="A135" s="149"/>
      <c r="B135" s="149"/>
      <c r="C135" s="149"/>
      <c r="D135" s="149"/>
      <c r="E135" s="149"/>
      <c r="F135" s="149"/>
      <c r="G135" s="149"/>
      <c r="H135" s="149"/>
      <c r="I135" s="149"/>
      <c r="J135" s="149"/>
      <c r="K135" s="149"/>
      <c r="L135" s="149"/>
      <c r="M135" s="149"/>
      <c r="N135" s="149"/>
      <c r="O135" s="149"/>
      <c r="P135" s="149"/>
      <c r="Q135" s="149"/>
      <c r="R135" s="149"/>
      <c r="S135" s="149"/>
      <c r="T135" s="149"/>
      <c r="U135" s="149"/>
      <c r="V135" s="149"/>
      <c r="W135" s="149"/>
      <c r="X135" s="149"/>
      <c r="Y135" s="149"/>
      <c r="Z135" s="149"/>
    </row>
    <row r="136" spans="1:26" ht="16.5" customHeight="1">
      <c r="A136" s="149"/>
      <c r="B136" s="149"/>
      <c r="C136" s="149"/>
      <c r="D136" s="149"/>
      <c r="E136" s="149"/>
      <c r="F136" s="149"/>
      <c r="G136" s="149"/>
      <c r="H136" s="149"/>
      <c r="I136" s="149"/>
      <c r="J136" s="149"/>
      <c r="K136" s="149"/>
      <c r="L136" s="149"/>
      <c r="M136" s="149"/>
      <c r="N136" s="149"/>
      <c r="O136" s="149"/>
      <c r="P136" s="149"/>
      <c r="Q136" s="149"/>
      <c r="R136" s="149"/>
      <c r="S136" s="149"/>
      <c r="T136" s="149"/>
      <c r="U136" s="149"/>
      <c r="V136" s="149"/>
      <c r="W136" s="149"/>
      <c r="X136" s="149"/>
      <c r="Y136" s="149"/>
      <c r="Z136" s="149"/>
    </row>
    <row r="137" spans="1:26" ht="16.5" customHeight="1">
      <c r="A137" s="149"/>
      <c r="B137" s="149"/>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row>
    <row r="138" spans="1:26" ht="16.5" customHeight="1">
      <c r="A138" s="149"/>
      <c r="B138" s="149"/>
      <c r="C138" s="149"/>
      <c r="D138" s="149"/>
      <c r="E138" s="149"/>
      <c r="F138" s="149"/>
      <c r="G138" s="149"/>
      <c r="H138" s="149"/>
      <c r="I138" s="149"/>
      <c r="J138" s="149"/>
      <c r="K138" s="149"/>
      <c r="L138" s="149"/>
      <c r="M138" s="149"/>
      <c r="N138" s="149"/>
      <c r="O138" s="149"/>
      <c r="P138" s="149"/>
      <c r="Q138" s="149"/>
      <c r="R138" s="149"/>
      <c r="S138" s="149"/>
      <c r="T138" s="149"/>
      <c r="U138" s="149"/>
      <c r="V138" s="149"/>
      <c r="W138" s="149"/>
      <c r="X138" s="149"/>
      <c r="Y138" s="149"/>
      <c r="Z138" s="149"/>
    </row>
    <row r="139" spans="1:26" ht="16.5" customHeight="1">
      <c r="A139" s="149"/>
      <c r="B139" s="149"/>
      <c r="C139" s="149"/>
      <c r="D139" s="149"/>
      <c r="E139" s="149"/>
      <c r="F139" s="149"/>
      <c r="G139" s="149"/>
      <c r="H139" s="149"/>
      <c r="I139" s="149"/>
      <c r="J139" s="149"/>
      <c r="K139" s="149"/>
      <c r="L139" s="149"/>
      <c r="M139" s="149"/>
      <c r="N139" s="149"/>
      <c r="O139" s="149"/>
      <c r="P139" s="149"/>
      <c r="Q139" s="149"/>
      <c r="R139" s="149"/>
      <c r="S139" s="149"/>
      <c r="T139" s="149"/>
      <c r="U139" s="149"/>
      <c r="V139" s="149"/>
      <c r="W139" s="149"/>
      <c r="X139" s="149"/>
      <c r="Y139" s="149"/>
      <c r="Z139" s="149"/>
    </row>
    <row r="140" spans="1:26" ht="16.5" customHeight="1">
      <c r="A140" s="149"/>
      <c r="B140" s="149"/>
      <c r="C140" s="149"/>
      <c r="D140" s="149"/>
      <c r="E140" s="149"/>
      <c r="F140" s="149"/>
      <c r="G140" s="149"/>
      <c r="H140" s="149"/>
      <c r="I140" s="149"/>
      <c r="J140" s="149"/>
      <c r="K140" s="149"/>
      <c r="L140" s="149"/>
      <c r="M140" s="149"/>
      <c r="N140" s="149"/>
      <c r="O140" s="149"/>
      <c r="P140" s="149"/>
      <c r="Q140" s="149"/>
      <c r="R140" s="149"/>
      <c r="S140" s="149"/>
      <c r="T140" s="149"/>
      <c r="U140" s="149"/>
      <c r="V140" s="149"/>
      <c r="W140" s="149"/>
      <c r="X140" s="149"/>
      <c r="Y140" s="149"/>
      <c r="Z140" s="149"/>
    </row>
    <row r="141" spans="1:26" ht="16.5" customHeight="1">
      <c r="A141" s="149"/>
      <c r="B141" s="149"/>
      <c r="C141" s="149"/>
      <c r="D141" s="149"/>
      <c r="E141" s="149"/>
      <c r="F141" s="149"/>
      <c r="G141" s="149"/>
      <c r="H141" s="149"/>
      <c r="I141" s="149"/>
      <c r="J141" s="149"/>
      <c r="K141" s="149"/>
      <c r="L141" s="149"/>
      <c r="M141" s="149"/>
      <c r="N141" s="149"/>
      <c r="O141" s="149"/>
      <c r="P141" s="149"/>
      <c r="Q141" s="149"/>
      <c r="R141" s="149"/>
      <c r="S141" s="149"/>
      <c r="T141" s="149"/>
      <c r="U141" s="149"/>
      <c r="V141" s="149"/>
      <c r="W141" s="149"/>
      <c r="X141" s="149"/>
      <c r="Y141" s="149"/>
      <c r="Z141" s="149"/>
    </row>
    <row r="142" spans="1:26" ht="16.5" customHeight="1">
      <c r="A142" s="149"/>
      <c r="B142" s="149"/>
      <c r="C142" s="149"/>
      <c r="D142" s="149"/>
      <c r="E142" s="149"/>
      <c r="F142" s="149"/>
      <c r="G142" s="149"/>
      <c r="H142" s="149"/>
      <c r="I142" s="149"/>
      <c r="J142" s="149"/>
      <c r="K142" s="149"/>
      <c r="L142" s="149"/>
      <c r="M142" s="149"/>
      <c r="N142" s="149"/>
      <c r="O142" s="149"/>
      <c r="P142" s="149"/>
      <c r="Q142" s="149"/>
      <c r="R142" s="149"/>
      <c r="S142" s="149"/>
      <c r="T142" s="149"/>
      <c r="U142" s="149"/>
      <c r="V142" s="149"/>
      <c r="W142" s="149"/>
      <c r="X142" s="149"/>
      <c r="Y142" s="149"/>
      <c r="Z142" s="149"/>
    </row>
    <row r="143" spans="1:26" ht="16.5" customHeight="1">
      <c r="A143" s="149"/>
      <c r="B143" s="149"/>
      <c r="C143" s="149"/>
      <c r="D143" s="149"/>
      <c r="E143" s="149"/>
      <c r="F143" s="149"/>
      <c r="G143" s="149"/>
      <c r="H143" s="149"/>
      <c r="I143" s="149"/>
      <c r="J143" s="149"/>
      <c r="K143" s="149"/>
      <c r="L143" s="149"/>
      <c r="M143" s="149"/>
      <c r="N143" s="149"/>
      <c r="O143" s="149"/>
      <c r="P143" s="149"/>
      <c r="Q143" s="149"/>
      <c r="R143" s="149"/>
      <c r="S143" s="149"/>
      <c r="T143" s="149"/>
      <c r="U143" s="149"/>
      <c r="V143" s="149"/>
      <c r="W143" s="149"/>
      <c r="X143" s="149"/>
      <c r="Y143" s="149"/>
      <c r="Z143" s="149"/>
    </row>
    <row r="144" spans="1:26" ht="16.5" customHeight="1">
      <c r="A144" s="149"/>
      <c r="B144" s="149"/>
      <c r="C144" s="149"/>
      <c r="D144" s="149"/>
      <c r="E144" s="149"/>
      <c r="F144" s="149"/>
      <c r="G144" s="149"/>
      <c r="H144" s="149"/>
      <c r="I144" s="149"/>
      <c r="J144" s="149"/>
      <c r="K144" s="149"/>
      <c r="L144" s="149"/>
      <c r="M144" s="149"/>
      <c r="N144" s="149"/>
      <c r="O144" s="149"/>
      <c r="P144" s="149"/>
      <c r="Q144" s="149"/>
      <c r="R144" s="149"/>
      <c r="S144" s="149"/>
      <c r="T144" s="149"/>
      <c r="U144" s="149"/>
      <c r="V144" s="149"/>
      <c r="W144" s="149"/>
      <c r="X144" s="149"/>
      <c r="Y144" s="149"/>
      <c r="Z144" s="149"/>
    </row>
    <row r="145" spans="1:26" ht="16.5" customHeight="1">
      <c r="A145" s="149"/>
      <c r="B145" s="149"/>
      <c r="C145" s="149"/>
      <c r="D145" s="149"/>
      <c r="E145" s="149"/>
      <c r="F145" s="149"/>
      <c r="G145" s="149"/>
      <c r="H145" s="149"/>
      <c r="I145" s="149"/>
      <c r="J145" s="149"/>
      <c r="K145" s="149"/>
      <c r="L145" s="149"/>
      <c r="M145" s="149"/>
      <c r="N145" s="149"/>
      <c r="O145" s="149"/>
      <c r="P145" s="149"/>
      <c r="Q145" s="149"/>
      <c r="R145" s="149"/>
      <c r="S145" s="149"/>
      <c r="T145" s="149"/>
      <c r="U145" s="149"/>
      <c r="V145" s="149"/>
      <c r="W145" s="149"/>
      <c r="X145" s="149"/>
      <c r="Y145" s="149"/>
      <c r="Z145" s="149"/>
    </row>
    <row r="146" spans="1:26" ht="16.5" customHeight="1">
      <c r="A146" s="149"/>
      <c r="B146" s="149"/>
      <c r="C146" s="149"/>
      <c r="D146" s="149"/>
      <c r="E146" s="149"/>
      <c r="F146" s="149"/>
      <c r="G146" s="149"/>
      <c r="H146" s="149"/>
      <c r="I146" s="149"/>
      <c r="J146" s="149"/>
      <c r="K146" s="149"/>
      <c r="L146" s="149"/>
      <c r="M146" s="149"/>
      <c r="N146" s="149"/>
      <c r="O146" s="149"/>
      <c r="P146" s="149"/>
      <c r="Q146" s="149"/>
      <c r="R146" s="149"/>
      <c r="S146" s="149"/>
      <c r="T146" s="149"/>
      <c r="U146" s="149"/>
      <c r="V146" s="149"/>
      <c r="W146" s="149"/>
      <c r="X146" s="149"/>
      <c r="Y146" s="149"/>
      <c r="Z146" s="149"/>
    </row>
    <row r="147" spans="1:26" ht="16.5" customHeight="1">
      <c r="A147" s="149"/>
      <c r="B147" s="149"/>
      <c r="C147" s="149"/>
      <c r="D147" s="149"/>
      <c r="E147" s="149"/>
      <c r="F147" s="149"/>
      <c r="G147" s="149"/>
      <c r="H147" s="149"/>
      <c r="I147" s="149"/>
      <c r="J147" s="149"/>
      <c r="K147" s="149"/>
      <c r="L147" s="149"/>
      <c r="M147" s="149"/>
      <c r="N147" s="149"/>
      <c r="O147" s="149"/>
      <c r="P147" s="149"/>
      <c r="Q147" s="149"/>
      <c r="R147" s="149"/>
      <c r="S147" s="149"/>
      <c r="T147" s="149"/>
      <c r="U147" s="149"/>
      <c r="V147" s="149"/>
      <c r="W147" s="149"/>
      <c r="X147" s="149"/>
      <c r="Y147" s="149"/>
      <c r="Z147" s="149"/>
    </row>
    <row r="148" spans="1:26" ht="16.5" customHeight="1">
      <c r="A148" s="149"/>
      <c r="B148" s="149"/>
      <c r="C148" s="149"/>
      <c r="D148" s="149"/>
      <c r="E148" s="149"/>
      <c r="F148" s="149"/>
      <c r="G148" s="149"/>
      <c r="H148" s="149"/>
      <c r="I148" s="149"/>
      <c r="J148" s="149"/>
      <c r="K148" s="149"/>
      <c r="L148" s="149"/>
      <c r="M148" s="149"/>
      <c r="N148" s="149"/>
      <c r="O148" s="149"/>
      <c r="P148" s="149"/>
      <c r="Q148" s="149"/>
      <c r="R148" s="149"/>
      <c r="S148" s="149"/>
      <c r="T148" s="149"/>
      <c r="U148" s="149"/>
      <c r="V148" s="149"/>
      <c r="W148" s="149"/>
      <c r="X148" s="149"/>
      <c r="Y148" s="149"/>
      <c r="Z148" s="149"/>
    </row>
    <row r="149" spans="1:26" ht="16.5" customHeight="1">
      <c r="A149" s="149"/>
      <c r="B149" s="149"/>
      <c r="C149" s="149"/>
      <c r="D149" s="149"/>
      <c r="E149" s="149"/>
      <c r="F149" s="149"/>
      <c r="G149" s="149"/>
      <c r="H149" s="149"/>
      <c r="I149" s="149"/>
      <c r="J149" s="149"/>
      <c r="K149" s="149"/>
      <c r="L149" s="149"/>
      <c r="M149" s="149"/>
      <c r="N149" s="149"/>
      <c r="O149" s="149"/>
      <c r="P149" s="149"/>
      <c r="Q149" s="149"/>
      <c r="R149" s="149"/>
      <c r="S149" s="149"/>
      <c r="T149" s="149"/>
      <c r="U149" s="149"/>
      <c r="V149" s="149"/>
      <c r="W149" s="149"/>
      <c r="X149" s="149"/>
      <c r="Y149" s="149"/>
      <c r="Z149" s="149"/>
    </row>
    <row r="150" spans="1:26" ht="16.5" customHeight="1">
      <c r="A150" s="149"/>
      <c r="B150" s="149"/>
      <c r="C150" s="149"/>
      <c r="D150" s="149"/>
      <c r="E150" s="149"/>
      <c r="F150" s="149"/>
      <c r="G150" s="149"/>
      <c r="H150" s="149"/>
      <c r="I150" s="149"/>
      <c r="J150" s="149"/>
      <c r="K150" s="149"/>
      <c r="L150" s="149"/>
      <c r="M150" s="149"/>
      <c r="N150" s="149"/>
      <c r="O150" s="149"/>
      <c r="P150" s="149"/>
      <c r="Q150" s="149"/>
      <c r="R150" s="149"/>
      <c r="S150" s="149"/>
      <c r="T150" s="149"/>
      <c r="U150" s="149"/>
      <c r="V150" s="149"/>
      <c r="W150" s="149"/>
      <c r="X150" s="149"/>
      <c r="Y150" s="149"/>
      <c r="Z150" s="149"/>
    </row>
    <row r="151" spans="1:26" ht="16.5" customHeight="1">
      <c r="A151" s="149"/>
      <c r="B151" s="149"/>
      <c r="C151" s="149"/>
      <c r="D151" s="149"/>
      <c r="E151" s="149"/>
      <c r="F151" s="149"/>
      <c r="G151" s="149"/>
      <c r="H151" s="149"/>
      <c r="I151" s="149"/>
      <c r="J151" s="149"/>
      <c r="K151" s="149"/>
      <c r="L151" s="149"/>
      <c r="M151" s="149"/>
      <c r="N151" s="149"/>
      <c r="O151" s="149"/>
      <c r="P151" s="149"/>
      <c r="Q151" s="149"/>
      <c r="R151" s="149"/>
      <c r="S151" s="149"/>
      <c r="T151" s="149"/>
      <c r="U151" s="149"/>
      <c r="V151" s="149"/>
      <c r="W151" s="149"/>
      <c r="X151" s="149"/>
      <c r="Y151" s="149"/>
      <c r="Z151" s="149"/>
    </row>
    <row r="152" spans="1:26" ht="16.5" customHeight="1">
      <c r="A152" s="149"/>
      <c r="B152" s="149"/>
      <c r="C152" s="149"/>
      <c r="D152" s="149"/>
      <c r="E152" s="149"/>
      <c r="F152" s="149"/>
      <c r="G152" s="149"/>
      <c r="H152" s="149"/>
      <c r="I152" s="149"/>
      <c r="J152" s="149"/>
      <c r="K152" s="149"/>
      <c r="L152" s="149"/>
      <c r="M152" s="149"/>
      <c r="N152" s="149"/>
      <c r="O152" s="149"/>
      <c r="P152" s="149"/>
      <c r="Q152" s="149"/>
      <c r="R152" s="149"/>
      <c r="S152" s="149"/>
      <c r="T152" s="149"/>
      <c r="U152" s="149"/>
      <c r="V152" s="149"/>
      <c r="W152" s="149"/>
      <c r="X152" s="149"/>
      <c r="Y152" s="149"/>
      <c r="Z152" s="149"/>
    </row>
    <row r="153" spans="1:26" ht="16.5" customHeight="1">
      <c r="A153" s="149"/>
      <c r="B153" s="149"/>
      <c r="C153" s="149"/>
      <c r="D153" s="149"/>
      <c r="E153" s="149"/>
      <c r="F153" s="149"/>
      <c r="G153" s="149"/>
      <c r="H153" s="149"/>
      <c r="I153" s="149"/>
      <c r="J153" s="149"/>
      <c r="K153" s="149"/>
      <c r="L153" s="149"/>
      <c r="M153" s="149"/>
      <c r="N153" s="149"/>
      <c r="O153" s="149"/>
      <c r="P153" s="149"/>
      <c r="Q153" s="149"/>
      <c r="R153" s="149"/>
      <c r="S153" s="149"/>
      <c r="T153" s="149"/>
      <c r="U153" s="149"/>
      <c r="V153" s="149"/>
      <c r="W153" s="149"/>
      <c r="X153" s="149"/>
      <c r="Y153" s="149"/>
      <c r="Z153" s="149"/>
    </row>
    <row r="154" spans="1:26" ht="16.5" customHeight="1">
      <c r="A154" s="149"/>
      <c r="B154" s="149"/>
      <c r="C154" s="149"/>
      <c r="D154" s="149"/>
      <c r="E154" s="149"/>
      <c r="F154" s="149"/>
      <c r="G154" s="149"/>
      <c r="H154" s="149"/>
      <c r="I154" s="149"/>
      <c r="J154" s="149"/>
      <c r="K154" s="149"/>
      <c r="L154" s="149"/>
      <c r="M154" s="149"/>
      <c r="N154" s="149"/>
      <c r="O154" s="149"/>
      <c r="P154" s="149"/>
      <c r="Q154" s="149"/>
      <c r="R154" s="149"/>
      <c r="S154" s="149"/>
      <c r="T154" s="149"/>
      <c r="U154" s="149"/>
      <c r="V154" s="149"/>
      <c r="W154" s="149"/>
      <c r="X154" s="149"/>
      <c r="Y154" s="149"/>
      <c r="Z154" s="149"/>
    </row>
    <row r="155" spans="1:26" ht="16.5" customHeight="1">
      <c r="A155" s="149"/>
      <c r="B155" s="149"/>
      <c r="C155" s="149"/>
      <c r="D155" s="149"/>
      <c r="E155" s="149"/>
      <c r="F155" s="149"/>
      <c r="G155" s="149"/>
      <c r="H155" s="149"/>
      <c r="I155" s="149"/>
      <c r="J155" s="149"/>
      <c r="K155" s="149"/>
      <c r="L155" s="149"/>
      <c r="M155" s="149"/>
      <c r="N155" s="149"/>
      <c r="O155" s="149"/>
      <c r="P155" s="149"/>
      <c r="Q155" s="149"/>
      <c r="R155" s="149"/>
      <c r="S155" s="149"/>
      <c r="T155" s="149"/>
      <c r="U155" s="149"/>
      <c r="V155" s="149"/>
      <c r="W155" s="149"/>
      <c r="X155" s="149"/>
      <c r="Y155" s="149"/>
      <c r="Z155" s="149"/>
    </row>
    <row r="156" spans="1:26" ht="16.5" customHeight="1">
      <c r="A156" s="149"/>
      <c r="B156" s="149"/>
      <c r="C156" s="149"/>
      <c r="D156" s="149"/>
      <c r="E156" s="149"/>
      <c r="F156" s="149"/>
      <c r="G156" s="149"/>
      <c r="H156" s="149"/>
      <c r="I156" s="149"/>
      <c r="J156" s="149"/>
      <c r="K156" s="149"/>
      <c r="L156" s="149"/>
      <c r="M156" s="149"/>
      <c r="N156" s="149"/>
      <c r="O156" s="149"/>
      <c r="P156" s="149"/>
      <c r="Q156" s="149"/>
      <c r="R156" s="149"/>
      <c r="S156" s="149"/>
      <c r="T156" s="149"/>
      <c r="U156" s="149"/>
      <c r="V156" s="149"/>
      <c r="W156" s="149"/>
      <c r="X156" s="149"/>
      <c r="Y156" s="149"/>
      <c r="Z156" s="149"/>
    </row>
    <row r="157" spans="1:26" ht="16.5" customHeight="1">
      <c r="A157" s="149"/>
      <c r="B157" s="149"/>
      <c r="C157" s="149"/>
      <c r="D157" s="149"/>
      <c r="E157" s="149"/>
      <c r="F157" s="149"/>
      <c r="G157" s="149"/>
      <c r="H157" s="149"/>
      <c r="I157" s="149"/>
      <c r="J157" s="149"/>
      <c r="K157" s="149"/>
      <c r="L157" s="149"/>
      <c r="M157" s="149"/>
      <c r="N157" s="149"/>
      <c r="O157" s="149"/>
      <c r="P157" s="149"/>
      <c r="Q157" s="149"/>
      <c r="R157" s="149"/>
      <c r="S157" s="149"/>
      <c r="T157" s="149"/>
      <c r="U157" s="149"/>
      <c r="V157" s="149"/>
      <c r="W157" s="149"/>
      <c r="X157" s="149"/>
      <c r="Y157" s="149"/>
      <c r="Z157" s="149"/>
    </row>
    <row r="158" spans="1:26" ht="16.5" customHeight="1">
      <c r="A158" s="149"/>
      <c r="B158" s="149"/>
      <c r="C158" s="149"/>
      <c r="D158" s="149"/>
      <c r="E158" s="149"/>
      <c r="F158" s="149"/>
      <c r="G158" s="149"/>
      <c r="H158" s="149"/>
      <c r="I158" s="149"/>
      <c r="J158" s="149"/>
      <c r="K158" s="149"/>
      <c r="L158" s="149"/>
      <c r="M158" s="149"/>
      <c r="N158" s="149"/>
      <c r="O158" s="149"/>
      <c r="P158" s="149"/>
      <c r="Q158" s="149"/>
      <c r="R158" s="149"/>
      <c r="S158" s="149"/>
      <c r="T158" s="149"/>
      <c r="U158" s="149"/>
      <c r="V158" s="149"/>
      <c r="W158" s="149"/>
      <c r="X158" s="149"/>
      <c r="Y158" s="149"/>
      <c r="Z158" s="149"/>
    </row>
    <row r="159" spans="1:26" ht="16.5" customHeight="1">
      <c r="A159" s="149"/>
      <c r="B159" s="149"/>
      <c r="C159" s="149"/>
      <c r="D159" s="149"/>
      <c r="E159" s="149"/>
      <c r="F159" s="149"/>
      <c r="G159" s="149"/>
      <c r="H159" s="149"/>
      <c r="I159" s="149"/>
      <c r="J159" s="149"/>
      <c r="K159" s="149"/>
      <c r="L159" s="149"/>
      <c r="M159" s="149"/>
      <c r="N159" s="149"/>
      <c r="O159" s="149"/>
      <c r="P159" s="149"/>
      <c r="Q159" s="149"/>
      <c r="R159" s="149"/>
      <c r="S159" s="149"/>
      <c r="T159" s="149"/>
      <c r="U159" s="149"/>
      <c r="V159" s="149"/>
      <c r="W159" s="149"/>
      <c r="X159" s="149"/>
      <c r="Y159" s="149"/>
      <c r="Z159" s="149"/>
    </row>
    <row r="160" spans="1:26" ht="16.5" customHeight="1">
      <c r="A160" s="149"/>
      <c r="B160" s="149"/>
      <c r="C160" s="149"/>
      <c r="D160" s="149"/>
      <c r="E160" s="149"/>
      <c r="F160" s="149"/>
      <c r="G160" s="149"/>
      <c r="H160" s="149"/>
      <c r="I160" s="149"/>
      <c r="J160" s="149"/>
      <c r="K160" s="149"/>
      <c r="L160" s="149"/>
      <c r="M160" s="149"/>
      <c r="N160" s="149"/>
      <c r="O160" s="149"/>
      <c r="P160" s="149"/>
      <c r="Q160" s="149"/>
      <c r="R160" s="149"/>
      <c r="S160" s="149"/>
      <c r="T160" s="149"/>
      <c r="U160" s="149"/>
      <c r="V160" s="149"/>
      <c r="W160" s="149"/>
      <c r="X160" s="149"/>
      <c r="Y160" s="149"/>
      <c r="Z160" s="149"/>
    </row>
    <row r="161" spans="1:26" ht="16.5" customHeight="1">
      <c r="A161" s="149"/>
      <c r="B161" s="149"/>
      <c r="C161" s="149"/>
      <c r="D161" s="149"/>
      <c r="E161" s="149"/>
      <c r="F161" s="149"/>
      <c r="G161" s="149"/>
      <c r="H161" s="149"/>
      <c r="I161" s="149"/>
      <c r="J161" s="149"/>
      <c r="K161" s="149"/>
      <c r="L161" s="149"/>
      <c r="M161" s="149"/>
      <c r="N161" s="149"/>
      <c r="O161" s="149"/>
      <c r="P161" s="149"/>
      <c r="Q161" s="149"/>
      <c r="R161" s="149"/>
      <c r="S161" s="149"/>
      <c r="T161" s="149"/>
      <c r="U161" s="149"/>
      <c r="V161" s="149"/>
      <c r="W161" s="149"/>
      <c r="X161" s="149"/>
      <c r="Y161" s="149"/>
      <c r="Z161" s="149"/>
    </row>
    <row r="162" spans="1:26" ht="16.5" customHeight="1">
      <c r="A162" s="149"/>
      <c r="B162" s="149"/>
      <c r="C162" s="149"/>
      <c r="D162" s="149"/>
      <c r="E162" s="149"/>
      <c r="F162" s="149"/>
      <c r="G162" s="149"/>
      <c r="H162" s="149"/>
      <c r="I162" s="149"/>
      <c r="J162" s="149"/>
      <c r="K162" s="149"/>
      <c r="L162" s="149"/>
      <c r="M162" s="149"/>
      <c r="N162" s="149"/>
      <c r="O162" s="149"/>
      <c r="P162" s="149"/>
      <c r="Q162" s="149"/>
      <c r="R162" s="149"/>
      <c r="S162" s="149"/>
      <c r="T162" s="149"/>
      <c r="U162" s="149"/>
      <c r="V162" s="149"/>
      <c r="W162" s="149"/>
      <c r="X162" s="149"/>
      <c r="Y162" s="149"/>
      <c r="Z162" s="149"/>
    </row>
    <row r="163" spans="1:26" ht="16.5" customHeight="1">
      <c r="A163" s="149"/>
      <c r="B163" s="149"/>
      <c r="C163" s="149"/>
      <c r="D163" s="149"/>
      <c r="E163" s="149"/>
      <c r="F163" s="149"/>
      <c r="G163" s="149"/>
      <c r="H163" s="149"/>
      <c r="I163" s="149"/>
      <c r="J163" s="149"/>
      <c r="K163" s="149"/>
      <c r="L163" s="149"/>
      <c r="M163" s="149"/>
      <c r="N163" s="149"/>
      <c r="O163" s="149"/>
      <c r="P163" s="149"/>
      <c r="Q163" s="149"/>
      <c r="R163" s="149"/>
      <c r="S163" s="149"/>
      <c r="T163" s="149"/>
      <c r="U163" s="149"/>
      <c r="V163" s="149"/>
      <c r="W163" s="149"/>
      <c r="X163" s="149"/>
      <c r="Y163" s="149"/>
      <c r="Z163" s="149"/>
    </row>
    <row r="164" spans="1:26" ht="16.5" customHeight="1">
      <c r="A164" s="149"/>
      <c r="B164" s="149"/>
      <c r="C164" s="149"/>
      <c r="D164" s="149"/>
      <c r="E164" s="149"/>
      <c r="F164" s="149"/>
      <c r="G164" s="149"/>
      <c r="H164" s="149"/>
      <c r="I164" s="149"/>
      <c r="J164" s="149"/>
      <c r="K164" s="149"/>
      <c r="L164" s="149"/>
      <c r="M164" s="149"/>
      <c r="N164" s="149"/>
      <c r="O164" s="149"/>
      <c r="P164" s="149"/>
      <c r="Q164" s="149"/>
      <c r="R164" s="149"/>
      <c r="S164" s="149"/>
      <c r="T164" s="149"/>
      <c r="U164" s="149"/>
      <c r="V164" s="149"/>
      <c r="W164" s="149"/>
      <c r="X164" s="149"/>
      <c r="Y164" s="149"/>
      <c r="Z164" s="149"/>
    </row>
    <row r="165" spans="1:26" ht="16.5" customHeight="1">
      <c r="A165" s="149"/>
      <c r="B165" s="149"/>
      <c r="C165" s="149"/>
      <c r="D165" s="149"/>
      <c r="E165" s="149"/>
      <c r="F165" s="149"/>
      <c r="G165" s="149"/>
      <c r="H165" s="149"/>
      <c r="I165" s="149"/>
      <c r="J165" s="149"/>
      <c r="K165" s="149"/>
      <c r="L165" s="149"/>
      <c r="M165" s="149"/>
      <c r="N165" s="149"/>
      <c r="O165" s="149"/>
      <c r="P165" s="149"/>
      <c r="Q165" s="149"/>
      <c r="R165" s="149"/>
      <c r="S165" s="149"/>
      <c r="T165" s="149"/>
      <c r="U165" s="149"/>
      <c r="V165" s="149"/>
      <c r="W165" s="149"/>
      <c r="X165" s="149"/>
      <c r="Y165" s="149"/>
      <c r="Z165" s="149"/>
    </row>
    <row r="166" spans="1:26" ht="16.5" customHeight="1">
      <c r="A166" s="149"/>
      <c r="B166" s="149"/>
      <c r="C166" s="149"/>
      <c r="D166" s="149"/>
      <c r="E166" s="149"/>
      <c r="F166" s="149"/>
      <c r="G166" s="149"/>
      <c r="H166" s="149"/>
      <c r="I166" s="149"/>
      <c r="J166" s="149"/>
      <c r="K166" s="149"/>
      <c r="L166" s="149"/>
      <c r="M166" s="149"/>
      <c r="N166" s="149"/>
      <c r="O166" s="149"/>
      <c r="P166" s="149"/>
      <c r="Q166" s="149"/>
      <c r="R166" s="149"/>
      <c r="S166" s="149"/>
      <c r="T166" s="149"/>
      <c r="U166" s="149"/>
      <c r="V166" s="149"/>
      <c r="W166" s="149"/>
      <c r="X166" s="149"/>
      <c r="Y166" s="149"/>
      <c r="Z166" s="149"/>
    </row>
    <row r="167" spans="1:26" ht="16.5" customHeight="1">
      <c r="A167" s="149"/>
      <c r="B167" s="149"/>
      <c r="C167" s="149"/>
      <c r="D167" s="149"/>
      <c r="E167" s="149"/>
      <c r="F167" s="149"/>
      <c r="G167" s="149"/>
      <c r="H167" s="149"/>
      <c r="I167" s="149"/>
      <c r="J167" s="149"/>
      <c r="K167" s="149"/>
      <c r="L167" s="149"/>
      <c r="M167" s="149"/>
      <c r="N167" s="149"/>
      <c r="O167" s="149"/>
      <c r="P167" s="149"/>
      <c r="Q167" s="149"/>
      <c r="R167" s="149"/>
      <c r="S167" s="149"/>
      <c r="T167" s="149"/>
      <c r="U167" s="149"/>
      <c r="V167" s="149"/>
      <c r="W167" s="149"/>
      <c r="X167" s="149"/>
      <c r="Y167" s="149"/>
      <c r="Z167" s="149"/>
    </row>
    <row r="168" spans="1:26" ht="16.5" customHeight="1">
      <c r="A168" s="149"/>
      <c r="B168" s="149"/>
      <c r="C168" s="149"/>
      <c r="D168" s="149"/>
      <c r="E168" s="149"/>
      <c r="F168" s="149"/>
      <c r="G168" s="149"/>
      <c r="H168" s="149"/>
      <c r="I168" s="149"/>
      <c r="J168" s="149"/>
      <c r="K168" s="149"/>
      <c r="L168" s="149"/>
      <c r="M168" s="149"/>
      <c r="N168" s="149"/>
      <c r="O168" s="149"/>
      <c r="P168" s="149"/>
      <c r="Q168" s="149"/>
      <c r="R168" s="149"/>
      <c r="S168" s="149"/>
      <c r="T168" s="149"/>
      <c r="U168" s="149"/>
      <c r="V168" s="149"/>
      <c r="W168" s="149"/>
      <c r="X168" s="149"/>
      <c r="Y168" s="149"/>
      <c r="Z168" s="149"/>
    </row>
    <row r="169" spans="1:26" ht="16.5" customHeight="1">
      <c r="A169" s="149"/>
      <c r="B169" s="149"/>
      <c r="C169" s="149"/>
      <c r="D169" s="149"/>
      <c r="E169" s="149"/>
      <c r="F169" s="149"/>
      <c r="G169" s="149"/>
      <c r="H169" s="149"/>
      <c r="I169" s="149"/>
      <c r="J169" s="149"/>
      <c r="K169" s="149"/>
      <c r="L169" s="149"/>
      <c r="M169" s="149"/>
      <c r="N169" s="149"/>
      <c r="O169" s="149"/>
      <c r="P169" s="149"/>
      <c r="Q169" s="149"/>
      <c r="R169" s="149"/>
      <c r="S169" s="149"/>
      <c r="T169" s="149"/>
      <c r="U169" s="149"/>
      <c r="V169" s="149"/>
      <c r="W169" s="149"/>
      <c r="X169" s="149"/>
      <c r="Y169" s="149"/>
      <c r="Z169" s="149"/>
    </row>
    <row r="170" spans="1:26" ht="16.5" customHeight="1">
      <c r="A170" s="149"/>
      <c r="B170" s="149"/>
      <c r="C170" s="149"/>
      <c r="D170" s="149"/>
      <c r="E170" s="149"/>
      <c r="F170" s="149"/>
      <c r="G170" s="149"/>
      <c r="H170" s="149"/>
      <c r="I170" s="149"/>
      <c r="J170" s="149"/>
      <c r="K170" s="149"/>
      <c r="L170" s="149"/>
      <c r="M170" s="149"/>
      <c r="N170" s="149"/>
      <c r="O170" s="149"/>
      <c r="P170" s="149"/>
      <c r="Q170" s="149"/>
      <c r="R170" s="149"/>
      <c r="S170" s="149"/>
      <c r="T170" s="149"/>
      <c r="U170" s="149"/>
      <c r="V170" s="149"/>
      <c r="W170" s="149"/>
      <c r="X170" s="149"/>
      <c r="Y170" s="149"/>
      <c r="Z170" s="149"/>
    </row>
    <row r="171" spans="1:26" ht="16.5" customHeight="1">
      <c r="A171" s="149"/>
      <c r="B171" s="149"/>
      <c r="C171" s="149"/>
      <c r="D171" s="149"/>
      <c r="E171" s="149"/>
      <c r="F171" s="149"/>
      <c r="G171" s="149"/>
      <c r="H171" s="149"/>
      <c r="I171" s="149"/>
      <c r="J171" s="149"/>
      <c r="K171" s="149"/>
      <c r="L171" s="149"/>
      <c r="M171" s="149"/>
      <c r="N171" s="149"/>
      <c r="O171" s="149"/>
      <c r="P171" s="149"/>
      <c r="Q171" s="149"/>
      <c r="R171" s="149"/>
      <c r="S171" s="149"/>
      <c r="T171" s="149"/>
      <c r="U171" s="149"/>
      <c r="V171" s="149"/>
      <c r="W171" s="149"/>
      <c r="X171" s="149"/>
      <c r="Y171" s="149"/>
      <c r="Z171" s="149"/>
    </row>
    <row r="172" spans="1:26" ht="16.5" customHeight="1">
      <c r="A172" s="149"/>
      <c r="B172" s="149"/>
      <c r="C172" s="149"/>
      <c r="D172" s="149"/>
      <c r="E172" s="149"/>
      <c r="F172" s="149"/>
      <c r="G172" s="149"/>
      <c r="H172" s="149"/>
      <c r="I172" s="149"/>
      <c r="J172" s="149"/>
      <c r="K172" s="149"/>
      <c r="L172" s="149"/>
      <c r="M172" s="149"/>
      <c r="N172" s="149"/>
      <c r="O172" s="149"/>
      <c r="P172" s="149"/>
      <c r="Q172" s="149"/>
      <c r="R172" s="149"/>
      <c r="S172" s="149"/>
      <c r="T172" s="149"/>
      <c r="U172" s="149"/>
      <c r="V172" s="149"/>
      <c r="W172" s="149"/>
      <c r="X172" s="149"/>
      <c r="Y172" s="149"/>
      <c r="Z172" s="149"/>
    </row>
    <row r="173" spans="1:26" ht="16.5" customHeight="1">
      <c r="A173" s="149"/>
      <c r="B173" s="149"/>
      <c r="C173" s="149"/>
      <c r="D173" s="149"/>
      <c r="E173" s="149"/>
      <c r="F173" s="149"/>
      <c r="G173" s="149"/>
      <c r="H173" s="149"/>
      <c r="I173" s="149"/>
      <c r="J173" s="149"/>
      <c r="K173" s="149"/>
      <c r="L173" s="149"/>
      <c r="M173" s="149"/>
      <c r="N173" s="149"/>
      <c r="O173" s="149"/>
      <c r="P173" s="149"/>
      <c r="Q173" s="149"/>
      <c r="R173" s="149"/>
      <c r="S173" s="149"/>
      <c r="T173" s="149"/>
      <c r="U173" s="149"/>
      <c r="V173" s="149"/>
      <c r="W173" s="149"/>
      <c r="X173" s="149"/>
      <c r="Y173" s="149"/>
      <c r="Z173" s="149"/>
    </row>
    <row r="174" spans="1:26" ht="16.5" customHeight="1">
      <c r="A174" s="149"/>
      <c r="B174" s="149"/>
      <c r="C174" s="149"/>
      <c r="D174" s="149"/>
      <c r="E174" s="149"/>
      <c r="F174" s="149"/>
      <c r="G174" s="149"/>
      <c r="H174" s="149"/>
      <c r="I174" s="149"/>
      <c r="J174" s="149"/>
      <c r="K174" s="149"/>
      <c r="L174" s="149"/>
      <c r="M174" s="149"/>
      <c r="N174" s="149"/>
      <c r="O174" s="149"/>
      <c r="P174" s="149"/>
      <c r="Q174" s="149"/>
      <c r="R174" s="149"/>
      <c r="S174" s="149"/>
      <c r="T174" s="149"/>
      <c r="U174" s="149"/>
      <c r="V174" s="149"/>
      <c r="W174" s="149"/>
      <c r="X174" s="149"/>
      <c r="Y174" s="149"/>
      <c r="Z174" s="149"/>
    </row>
    <row r="175" spans="1:26" ht="16.5" customHeight="1">
      <c r="A175" s="149"/>
      <c r="B175" s="149"/>
      <c r="C175" s="149"/>
      <c r="D175" s="149"/>
      <c r="E175" s="149"/>
      <c r="F175" s="149"/>
      <c r="G175" s="149"/>
      <c r="H175" s="149"/>
      <c r="I175" s="149"/>
      <c r="J175" s="149"/>
      <c r="K175" s="149"/>
      <c r="L175" s="149"/>
      <c r="M175" s="149"/>
      <c r="N175" s="149"/>
      <c r="O175" s="149"/>
      <c r="P175" s="149"/>
      <c r="Q175" s="149"/>
      <c r="R175" s="149"/>
      <c r="S175" s="149"/>
      <c r="T175" s="149"/>
      <c r="U175" s="149"/>
      <c r="V175" s="149"/>
      <c r="W175" s="149"/>
      <c r="X175" s="149"/>
      <c r="Y175" s="149"/>
      <c r="Z175" s="149"/>
    </row>
    <row r="176" spans="1:26" ht="16.5" customHeight="1">
      <c r="A176" s="149"/>
      <c r="B176" s="149"/>
      <c r="C176" s="149"/>
      <c r="D176" s="149"/>
      <c r="E176" s="149"/>
      <c r="F176" s="149"/>
      <c r="G176" s="149"/>
      <c r="H176" s="149"/>
      <c r="I176" s="149"/>
      <c r="J176" s="149"/>
      <c r="K176" s="149"/>
      <c r="L176" s="149"/>
      <c r="M176" s="149"/>
      <c r="N176" s="149"/>
      <c r="O176" s="149"/>
      <c r="P176" s="149"/>
      <c r="Q176" s="149"/>
      <c r="R176" s="149"/>
      <c r="S176" s="149"/>
      <c r="T176" s="149"/>
      <c r="U176" s="149"/>
      <c r="V176" s="149"/>
      <c r="W176" s="149"/>
      <c r="X176" s="149"/>
      <c r="Y176" s="149"/>
      <c r="Z176" s="149"/>
    </row>
    <row r="177" spans="1:26" ht="16.5" customHeight="1">
      <c r="A177" s="149"/>
      <c r="B177" s="149"/>
      <c r="C177" s="149"/>
      <c r="D177" s="149"/>
      <c r="E177" s="149"/>
      <c r="F177" s="149"/>
      <c r="G177" s="149"/>
      <c r="H177" s="149"/>
      <c r="I177" s="149"/>
      <c r="J177" s="149"/>
      <c r="K177" s="149"/>
      <c r="L177" s="149"/>
      <c r="M177" s="149"/>
      <c r="N177" s="149"/>
      <c r="O177" s="149"/>
      <c r="P177" s="149"/>
      <c r="Q177" s="149"/>
      <c r="R177" s="149"/>
      <c r="S177" s="149"/>
      <c r="T177" s="149"/>
      <c r="U177" s="149"/>
      <c r="V177" s="149"/>
      <c r="W177" s="149"/>
      <c r="X177" s="149"/>
      <c r="Y177" s="149"/>
      <c r="Z177" s="149"/>
    </row>
    <row r="178" spans="1:26" ht="16.5" customHeight="1">
      <c r="A178" s="149"/>
      <c r="B178" s="149"/>
      <c r="C178" s="149"/>
      <c r="D178" s="149"/>
      <c r="E178" s="149"/>
      <c r="F178" s="149"/>
      <c r="G178" s="149"/>
      <c r="H178" s="149"/>
      <c r="I178" s="149"/>
      <c r="J178" s="149"/>
      <c r="K178" s="149"/>
      <c r="L178" s="149"/>
      <c r="M178" s="149"/>
      <c r="N178" s="149"/>
      <c r="O178" s="149"/>
      <c r="P178" s="149"/>
      <c r="Q178" s="149"/>
      <c r="R178" s="149"/>
      <c r="S178" s="149"/>
      <c r="T178" s="149"/>
      <c r="U178" s="149"/>
      <c r="V178" s="149"/>
      <c r="W178" s="149"/>
      <c r="X178" s="149"/>
      <c r="Y178" s="149"/>
      <c r="Z178" s="149"/>
    </row>
    <row r="179" spans="1:26" ht="16.5" customHeight="1">
      <c r="A179" s="149"/>
      <c r="B179" s="149"/>
      <c r="C179" s="149"/>
      <c r="D179" s="149"/>
      <c r="E179" s="149"/>
      <c r="F179" s="149"/>
      <c r="G179" s="149"/>
      <c r="H179" s="149"/>
      <c r="I179" s="149"/>
      <c r="J179" s="149"/>
      <c r="K179" s="149"/>
      <c r="L179" s="149"/>
      <c r="M179" s="149"/>
      <c r="N179" s="149"/>
      <c r="O179" s="149"/>
      <c r="P179" s="149"/>
      <c r="Q179" s="149"/>
      <c r="R179" s="149"/>
      <c r="S179" s="149"/>
      <c r="T179" s="149"/>
      <c r="U179" s="149"/>
      <c r="V179" s="149"/>
      <c r="W179" s="149"/>
      <c r="X179" s="149"/>
      <c r="Y179" s="149"/>
      <c r="Z179" s="149"/>
    </row>
    <row r="180" spans="1:26" ht="16.5" customHeight="1">
      <c r="A180" s="149"/>
      <c r="B180" s="149"/>
      <c r="C180" s="149"/>
      <c r="D180" s="149"/>
      <c r="E180" s="149"/>
      <c r="F180" s="149"/>
      <c r="G180" s="149"/>
      <c r="H180" s="149"/>
      <c r="I180" s="149"/>
      <c r="J180" s="149"/>
      <c r="K180" s="149"/>
      <c r="L180" s="149"/>
      <c r="M180" s="149"/>
      <c r="N180" s="149"/>
      <c r="O180" s="149"/>
      <c r="P180" s="149"/>
      <c r="Q180" s="149"/>
      <c r="R180" s="149"/>
      <c r="S180" s="149"/>
      <c r="T180" s="149"/>
      <c r="U180" s="149"/>
      <c r="V180" s="149"/>
      <c r="W180" s="149"/>
      <c r="X180" s="149"/>
      <c r="Y180" s="149"/>
      <c r="Z180" s="149"/>
    </row>
    <row r="181" spans="1:26" ht="16.5" customHeight="1">
      <c r="A181" s="149"/>
      <c r="B181" s="149"/>
      <c r="C181" s="149"/>
      <c r="D181" s="149"/>
      <c r="E181" s="149"/>
      <c r="F181" s="149"/>
      <c r="G181" s="149"/>
      <c r="H181" s="149"/>
      <c r="I181" s="149"/>
      <c r="J181" s="149"/>
      <c r="K181" s="149"/>
      <c r="L181" s="149"/>
      <c r="M181" s="149"/>
      <c r="N181" s="149"/>
      <c r="O181" s="149"/>
      <c r="P181" s="149"/>
      <c r="Q181" s="149"/>
      <c r="R181" s="149"/>
      <c r="S181" s="149"/>
      <c r="T181" s="149"/>
      <c r="U181" s="149"/>
      <c r="V181" s="149"/>
      <c r="W181" s="149"/>
      <c r="X181" s="149"/>
      <c r="Y181" s="149"/>
      <c r="Z181" s="149"/>
    </row>
    <row r="182" spans="1:26" ht="16.5" customHeight="1">
      <c r="A182" s="149"/>
      <c r="B182" s="149"/>
      <c r="C182" s="149"/>
      <c r="D182" s="149"/>
      <c r="E182" s="149"/>
      <c r="F182" s="149"/>
      <c r="G182" s="149"/>
      <c r="H182" s="149"/>
      <c r="I182" s="149"/>
      <c r="J182" s="149"/>
      <c r="K182" s="149"/>
      <c r="L182" s="149"/>
      <c r="M182" s="149"/>
      <c r="N182" s="149"/>
      <c r="O182" s="149"/>
      <c r="P182" s="149"/>
      <c r="Q182" s="149"/>
      <c r="R182" s="149"/>
      <c r="S182" s="149"/>
      <c r="T182" s="149"/>
      <c r="U182" s="149"/>
      <c r="V182" s="149"/>
      <c r="W182" s="149"/>
      <c r="X182" s="149"/>
      <c r="Y182" s="149"/>
      <c r="Z182" s="149"/>
    </row>
    <row r="183" spans="1:26" ht="16.5" customHeight="1">
      <c r="A183" s="149"/>
      <c r="B183" s="149"/>
      <c r="C183" s="149"/>
      <c r="D183" s="149"/>
      <c r="E183" s="149"/>
      <c r="F183" s="149"/>
      <c r="G183" s="149"/>
      <c r="H183" s="149"/>
      <c r="I183" s="149"/>
      <c r="J183" s="149"/>
      <c r="K183" s="149"/>
      <c r="L183" s="149"/>
      <c r="M183" s="149"/>
      <c r="N183" s="149"/>
      <c r="O183" s="149"/>
      <c r="P183" s="149"/>
      <c r="Q183" s="149"/>
      <c r="R183" s="149"/>
      <c r="S183" s="149"/>
      <c r="T183" s="149"/>
      <c r="U183" s="149"/>
      <c r="V183" s="149"/>
      <c r="W183" s="149"/>
      <c r="X183" s="149"/>
      <c r="Y183" s="149"/>
      <c r="Z183" s="149"/>
    </row>
    <row r="184" spans="1:26" ht="16.5" customHeight="1">
      <c r="A184" s="149"/>
      <c r="B184" s="149"/>
      <c r="C184" s="149"/>
      <c r="D184" s="149"/>
      <c r="E184" s="149"/>
      <c r="F184" s="149"/>
      <c r="G184" s="149"/>
      <c r="H184" s="149"/>
      <c r="I184" s="149"/>
      <c r="J184" s="149"/>
      <c r="K184" s="149"/>
      <c r="L184" s="149"/>
      <c r="M184" s="149"/>
      <c r="N184" s="149"/>
      <c r="O184" s="149"/>
      <c r="P184" s="149"/>
      <c r="Q184" s="149"/>
      <c r="R184" s="149"/>
      <c r="S184" s="149"/>
      <c r="T184" s="149"/>
      <c r="U184" s="149"/>
      <c r="V184" s="149"/>
      <c r="W184" s="149"/>
      <c r="X184" s="149"/>
      <c r="Y184" s="149"/>
      <c r="Z184" s="149"/>
    </row>
    <row r="185" spans="1:26" ht="16.5" customHeight="1">
      <c r="A185" s="149"/>
      <c r="B185" s="149"/>
      <c r="C185" s="149"/>
      <c r="D185" s="149"/>
      <c r="E185" s="149"/>
      <c r="F185" s="149"/>
      <c r="G185" s="149"/>
      <c r="H185" s="149"/>
      <c r="I185" s="149"/>
      <c r="J185" s="149"/>
      <c r="K185" s="149"/>
      <c r="L185" s="149"/>
      <c r="M185" s="149"/>
      <c r="N185" s="149"/>
      <c r="O185" s="149"/>
      <c r="P185" s="149"/>
      <c r="Q185" s="149"/>
      <c r="R185" s="149"/>
      <c r="S185" s="149"/>
      <c r="T185" s="149"/>
      <c r="U185" s="149"/>
      <c r="V185" s="149"/>
      <c r="W185" s="149"/>
      <c r="X185" s="149"/>
      <c r="Y185" s="149"/>
      <c r="Z185" s="149"/>
    </row>
    <row r="186" spans="1:26" ht="16.5" customHeight="1">
      <c r="A186" s="149"/>
      <c r="B186" s="149"/>
      <c r="C186" s="149"/>
      <c r="D186" s="149"/>
      <c r="E186" s="149"/>
      <c r="F186" s="149"/>
      <c r="G186" s="149"/>
      <c r="H186" s="149"/>
      <c r="I186" s="149"/>
      <c r="J186" s="149"/>
      <c r="K186" s="149"/>
      <c r="L186" s="149"/>
      <c r="M186" s="149"/>
      <c r="N186" s="149"/>
      <c r="O186" s="149"/>
      <c r="P186" s="149"/>
      <c r="Q186" s="149"/>
      <c r="R186" s="149"/>
      <c r="S186" s="149"/>
      <c r="T186" s="149"/>
      <c r="U186" s="149"/>
      <c r="V186" s="149"/>
      <c r="W186" s="149"/>
      <c r="X186" s="149"/>
      <c r="Y186" s="149"/>
      <c r="Z186" s="149"/>
    </row>
    <row r="187" spans="1:26" ht="16.5" customHeight="1">
      <c r="A187" s="149"/>
      <c r="B187" s="149"/>
      <c r="C187" s="149"/>
      <c r="D187" s="149"/>
      <c r="E187" s="149"/>
      <c r="F187" s="149"/>
      <c r="G187" s="149"/>
      <c r="H187" s="149"/>
      <c r="I187" s="149"/>
      <c r="J187" s="149"/>
      <c r="K187" s="149"/>
      <c r="L187" s="149"/>
      <c r="M187" s="149"/>
      <c r="N187" s="149"/>
      <c r="O187" s="149"/>
      <c r="P187" s="149"/>
      <c r="Q187" s="149"/>
      <c r="R187" s="149"/>
      <c r="S187" s="149"/>
      <c r="T187" s="149"/>
      <c r="U187" s="149"/>
      <c r="V187" s="149"/>
      <c r="W187" s="149"/>
      <c r="X187" s="149"/>
      <c r="Y187" s="149"/>
      <c r="Z187" s="149"/>
    </row>
    <row r="188" spans="1:26" ht="16.5" customHeight="1">
      <c r="A188" s="149"/>
      <c r="B188" s="149"/>
      <c r="C188" s="149"/>
      <c r="D188" s="149"/>
      <c r="E188" s="149"/>
      <c r="F188" s="149"/>
      <c r="G188" s="149"/>
      <c r="H188" s="149"/>
      <c r="I188" s="149"/>
      <c r="J188" s="149"/>
      <c r="K188" s="149"/>
      <c r="L188" s="149"/>
      <c r="M188" s="149"/>
      <c r="N188" s="149"/>
      <c r="O188" s="149"/>
      <c r="P188" s="149"/>
      <c r="Q188" s="149"/>
      <c r="R188" s="149"/>
      <c r="S188" s="149"/>
      <c r="T188" s="149"/>
      <c r="U188" s="149"/>
      <c r="V188" s="149"/>
      <c r="W188" s="149"/>
      <c r="X188" s="149"/>
      <c r="Y188" s="149"/>
      <c r="Z188" s="149"/>
    </row>
    <row r="189" spans="1:26" ht="16.5" customHeight="1">
      <c r="A189" s="149"/>
      <c r="B189" s="149"/>
      <c r="C189" s="149"/>
      <c r="D189" s="149"/>
      <c r="E189" s="149"/>
      <c r="F189" s="149"/>
      <c r="G189" s="149"/>
      <c r="H189" s="149"/>
      <c r="I189" s="149"/>
      <c r="J189" s="149"/>
      <c r="K189" s="149"/>
      <c r="L189" s="149"/>
      <c r="M189" s="149"/>
      <c r="N189" s="149"/>
      <c r="O189" s="149"/>
      <c r="P189" s="149"/>
      <c r="Q189" s="149"/>
      <c r="R189" s="149"/>
      <c r="S189" s="149"/>
      <c r="T189" s="149"/>
      <c r="U189" s="149"/>
      <c r="V189" s="149"/>
      <c r="W189" s="149"/>
      <c r="X189" s="149"/>
      <c r="Y189" s="149"/>
      <c r="Z189" s="149"/>
    </row>
    <row r="190" spans="1:26" ht="16.5" customHeight="1">
      <c r="A190" s="149"/>
      <c r="B190" s="149"/>
      <c r="C190" s="149"/>
      <c r="D190" s="149"/>
      <c r="E190" s="149"/>
      <c r="F190" s="149"/>
      <c r="G190" s="149"/>
      <c r="H190" s="149"/>
      <c r="I190" s="149"/>
      <c r="J190" s="149"/>
      <c r="K190" s="149"/>
      <c r="L190" s="149"/>
      <c r="M190" s="149"/>
      <c r="N190" s="149"/>
      <c r="O190" s="149"/>
      <c r="P190" s="149"/>
      <c r="Q190" s="149"/>
      <c r="R190" s="149"/>
      <c r="S190" s="149"/>
      <c r="T190" s="149"/>
      <c r="U190" s="149"/>
      <c r="V190" s="149"/>
      <c r="W190" s="149"/>
      <c r="X190" s="149"/>
      <c r="Y190" s="149"/>
      <c r="Z190" s="149"/>
    </row>
    <row r="191" spans="1:26" ht="16.5" customHeight="1">
      <c r="A191" s="149"/>
      <c r="B191" s="149"/>
      <c r="C191" s="149"/>
      <c r="D191" s="149"/>
      <c r="E191" s="149"/>
      <c r="F191" s="149"/>
      <c r="G191" s="149"/>
      <c r="H191" s="149"/>
      <c r="I191" s="149"/>
      <c r="J191" s="149"/>
      <c r="K191" s="149"/>
      <c r="L191" s="149"/>
      <c r="M191" s="149"/>
      <c r="N191" s="149"/>
      <c r="O191" s="149"/>
      <c r="P191" s="149"/>
      <c r="Q191" s="149"/>
      <c r="R191" s="149"/>
      <c r="S191" s="149"/>
      <c r="T191" s="149"/>
      <c r="U191" s="149"/>
      <c r="V191" s="149"/>
      <c r="W191" s="149"/>
      <c r="X191" s="149"/>
      <c r="Y191" s="149"/>
      <c r="Z191" s="149"/>
    </row>
    <row r="192" spans="1:26" ht="16.5" customHeight="1">
      <c r="A192" s="149"/>
      <c r="B192" s="149"/>
      <c r="C192" s="149"/>
      <c r="D192" s="149"/>
      <c r="E192" s="149"/>
      <c r="F192" s="149"/>
      <c r="G192" s="149"/>
      <c r="H192" s="149"/>
      <c r="I192" s="149"/>
      <c r="J192" s="149"/>
      <c r="K192" s="149"/>
      <c r="L192" s="149"/>
      <c r="M192" s="149"/>
      <c r="N192" s="149"/>
      <c r="O192" s="149"/>
      <c r="P192" s="149"/>
      <c r="Q192" s="149"/>
      <c r="R192" s="149"/>
      <c r="S192" s="149"/>
      <c r="T192" s="149"/>
      <c r="U192" s="149"/>
      <c r="V192" s="149"/>
      <c r="W192" s="149"/>
      <c r="X192" s="149"/>
      <c r="Y192" s="149"/>
      <c r="Z192" s="149"/>
    </row>
    <row r="193" spans="1:26" ht="16.5" customHeight="1">
      <c r="A193" s="149"/>
      <c r="B193" s="149"/>
      <c r="C193" s="149"/>
      <c r="D193" s="149"/>
      <c r="E193" s="149"/>
      <c r="F193" s="149"/>
      <c r="G193" s="149"/>
      <c r="H193" s="149"/>
      <c r="I193" s="149"/>
      <c r="J193" s="149"/>
      <c r="K193" s="149"/>
      <c r="L193" s="149"/>
      <c r="M193" s="149"/>
      <c r="N193" s="149"/>
      <c r="O193" s="149"/>
      <c r="P193" s="149"/>
      <c r="Q193" s="149"/>
      <c r="R193" s="149"/>
      <c r="S193" s="149"/>
      <c r="T193" s="149"/>
      <c r="U193" s="149"/>
      <c r="V193" s="149"/>
      <c r="W193" s="149"/>
      <c r="X193" s="149"/>
      <c r="Y193" s="149"/>
      <c r="Z193" s="149"/>
    </row>
    <row r="194" spans="1:26" ht="16.5" customHeight="1">
      <c r="A194" s="149"/>
      <c r="B194" s="149"/>
      <c r="C194" s="149"/>
      <c r="D194" s="149"/>
      <c r="E194" s="149"/>
      <c r="F194" s="149"/>
      <c r="G194" s="149"/>
      <c r="H194" s="149"/>
      <c r="I194" s="149"/>
      <c r="J194" s="149"/>
      <c r="K194" s="149"/>
      <c r="L194" s="149"/>
      <c r="M194" s="149"/>
      <c r="N194" s="149"/>
      <c r="O194" s="149"/>
      <c r="P194" s="149"/>
      <c r="Q194" s="149"/>
      <c r="R194" s="149"/>
      <c r="S194" s="149"/>
      <c r="T194" s="149"/>
      <c r="U194" s="149"/>
      <c r="V194" s="149"/>
      <c r="W194" s="149"/>
      <c r="X194" s="149"/>
      <c r="Y194" s="149"/>
      <c r="Z194" s="149"/>
    </row>
    <row r="195" spans="1:26" ht="16.5" customHeight="1">
      <c r="A195" s="149"/>
      <c r="B195" s="149"/>
      <c r="C195" s="149"/>
      <c r="D195" s="149"/>
      <c r="E195" s="149"/>
      <c r="F195" s="149"/>
      <c r="G195" s="149"/>
      <c r="H195" s="149"/>
      <c r="I195" s="149"/>
      <c r="J195" s="149"/>
      <c r="K195" s="149"/>
      <c r="L195" s="149"/>
      <c r="M195" s="149"/>
      <c r="N195" s="149"/>
      <c r="O195" s="149"/>
      <c r="P195" s="149"/>
      <c r="Q195" s="149"/>
      <c r="R195" s="149"/>
      <c r="S195" s="149"/>
      <c r="T195" s="149"/>
      <c r="U195" s="149"/>
      <c r="V195" s="149"/>
      <c r="W195" s="149"/>
      <c r="X195" s="149"/>
      <c r="Y195" s="149"/>
      <c r="Z195" s="149"/>
    </row>
    <row r="196" spans="1:26" ht="16.5" customHeight="1">
      <c r="A196" s="149"/>
      <c r="B196" s="149"/>
      <c r="C196" s="149"/>
      <c r="D196" s="149"/>
      <c r="E196" s="149"/>
      <c r="F196" s="149"/>
      <c r="G196" s="149"/>
      <c r="H196" s="149"/>
      <c r="I196" s="149"/>
      <c r="J196" s="149"/>
      <c r="K196" s="149"/>
      <c r="L196" s="149"/>
      <c r="M196" s="149"/>
      <c r="N196" s="149"/>
      <c r="O196" s="149"/>
      <c r="P196" s="149"/>
      <c r="Q196" s="149"/>
      <c r="R196" s="149"/>
      <c r="S196" s="149"/>
      <c r="T196" s="149"/>
      <c r="U196" s="149"/>
      <c r="V196" s="149"/>
      <c r="W196" s="149"/>
      <c r="X196" s="149"/>
      <c r="Y196" s="149"/>
      <c r="Z196" s="149"/>
    </row>
    <row r="197" spans="1:26" ht="16.5" customHeight="1">
      <c r="A197" s="149"/>
      <c r="B197" s="149"/>
      <c r="C197" s="149"/>
      <c r="D197" s="149"/>
      <c r="E197" s="149"/>
      <c r="F197" s="149"/>
      <c r="G197" s="149"/>
      <c r="H197" s="149"/>
      <c r="I197" s="149"/>
      <c r="J197" s="149"/>
      <c r="K197" s="149"/>
      <c r="L197" s="149"/>
      <c r="M197" s="149"/>
      <c r="N197" s="149"/>
      <c r="O197" s="149"/>
      <c r="P197" s="149"/>
      <c r="Q197" s="149"/>
      <c r="R197" s="149"/>
      <c r="S197" s="149"/>
      <c r="T197" s="149"/>
      <c r="U197" s="149"/>
      <c r="V197" s="149"/>
      <c r="W197" s="149"/>
      <c r="X197" s="149"/>
      <c r="Y197" s="149"/>
      <c r="Z197" s="149"/>
    </row>
    <row r="198" spans="1:26" ht="16.5" customHeight="1">
      <c r="A198" s="149"/>
      <c r="B198" s="149"/>
      <c r="C198" s="149"/>
      <c r="D198" s="149"/>
      <c r="E198" s="149"/>
      <c r="F198" s="149"/>
      <c r="G198" s="149"/>
      <c r="H198" s="149"/>
      <c r="I198" s="149"/>
      <c r="J198" s="149"/>
      <c r="K198" s="149"/>
      <c r="L198" s="149"/>
      <c r="M198" s="149"/>
      <c r="N198" s="149"/>
      <c r="O198" s="149"/>
      <c r="P198" s="149"/>
      <c r="Q198" s="149"/>
      <c r="R198" s="149"/>
      <c r="S198" s="149"/>
      <c r="T198" s="149"/>
      <c r="U198" s="149"/>
      <c r="V198" s="149"/>
      <c r="W198" s="149"/>
      <c r="X198" s="149"/>
      <c r="Y198" s="149"/>
      <c r="Z198" s="149"/>
    </row>
    <row r="199" spans="1:26" ht="16.5" customHeight="1">
      <c r="A199" s="149"/>
      <c r="B199" s="149"/>
      <c r="C199" s="149"/>
      <c r="D199" s="149"/>
      <c r="E199" s="149"/>
      <c r="F199" s="149"/>
      <c r="G199" s="149"/>
      <c r="H199" s="149"/>
      <c r="I199" s="149"/>
      <c r="J199" s="149"/>
      <c r="K199" s="149"/>
      <c r="L199" s="149"/>
      <c r="M199" s="149"/>
      <c r="N199" s="149"/>
      <c r="O199" s="149"/>
      <c r="P199" s="149"/>
      <c r="Q199" s="149"/>
      <c r="R199" s="149"/>
      <c r="S199" s="149"/>
      <c r="T199" s="149"/>
      <c r="U199" s="149"/>
      <c r="V199" s="149"/>
      <c r="W199" s="149"/>
      <c r="X199" s="149"/>
      <c r="Y199" s="149"/>
      <c r="Z199" s="149"/>
    </row>
    <row r="200" spans="1:26" ht="16.5" customHeight="1">
      <c r="A200" s="149"/>
      <c r="B200" s="149"/>
      <c r="C200" s="149"/>
      <c r="D200" s="149"/>
      <c r="E200" s="149"/>
      <c r="F200" s="149"/>
      <c r="G200" s="149"/>
      <c r="H200" s="149"/>
      <c r="I200" s="149"/>
      <c r="J200" s="149"/>
      <c r="K200" s="149"/>
      <c r="L200" s="149"/>
      <c r="M200" s="149"/>
      <c r="N200" s="149"/>
      <c r="O200" s="149"/>
      <c r="P200" s="149"/>
      <c r="Q200" s="149"/>
      <c r="R200" s="149"/>
      <c r="S200" s="149"/>
      <c r="T200" s="149"/>
      <c r="U200" s="149"/>
      <c r="V200" s="149"/>
      <c r="W200" s="149"/>
      <c r="X200" s="149"/>
      <c r="Y200" s="149"/>
      <c r="Z200" s="149"/>
    </row>
    <row r="201" spans="1:26" ht="16.5" customHeight="1">
      <c r="A201" s="149"/>
      <c r="B201" s="149"/>
      <c r="C201" s="149"/>
      <c r="D201" s="149"/>
      <c r="E201" s="149"/>
      <c r="F201" s="149"/>
      <c r="G201" s="149"/>
      <c r="H201" s="149"/>
      <c r="I201" s="149"/>
      <c r="J201" s="149"/>
      <c r="K201" s="149"/>
      <c r="L201" s="149"/>
      <c r="M201" s="149"/>
      <c r="N201" s="149"/>
      <c r="O201" s="149"/>
      <c r="P201" s="149"/>
      <c r="Q201" s="149"/>
      <c r="R201" s="149"/>
      <c r="S201" s="149"/>
      <c r="T201" s="149"/>
      <c r="U201" s="149"/>
      <c r="V201" s="149"/>
      <c r="W201" s="149"/>
      <c r="X201" s="149"/>
      <c r="Y201" s="149"/>
      <c r="Z201" s="149"/>
    </row>
    <row r="202" spans="1:26" ht="16.5" customHeight="1">
      <c r="A202" s="149"/>
      <c r="B202" s="149"/>
      <c r="C202" s="149"/>
      <c r="D202" s="149"/>
      <c r="E202" s="149"/>
      <c r="F202" s="149"/>
      <c r="G202" s="149"/>
      <c r="H202" s="149"/>
      <c r="I202" s="149"/>
      <c r="J202" s="149"/>
      <c r="K202" s="149"/>
      <c r="L202" s="149"/>
      <c r="M202" s="149"/>
      <c r="N202" s="149"/>
      <c r="O202" s="149"/>
      <c r="P202" s="149"/>
      <c r="Q202" s="149"/>
      <c r="R202" s="149"/>
      <c r="S202" s="149"/>
      <c r="T202" s="149"/>
      <c r="U202" s="149"/>
      <c r="V202" s="149"/>
      <c r="W202" s="149"/>
      <c r="X202" s="149"/>
      <c r="Y202" s="149"/>
      <c r="Z202" s="149"/>
    </row>
    <row r="203" spans="1:26" ht="16.5" customHeight="1">
      <c r="A203" s="149"/>
      <c r="B203" s="149"/>
      <c r="C203" s="149"/>
      <c r="D203" s="149"/>
      <c r="E203" s="149"/>
      <c r="F203" s="149"/>
      <c r="G203" s="149"/>
      <c r="H203" s="149"/>
      <c r="I203" s="149"/>
      <c r="J203" s="149"/>
      <c r="K203" s="149"/>
      <c r="L203" s="149"/>
      <c r="M203" s="149"/>
      <c r="N203" s="149"/>
      <c r="O203" s="149"/>
      <c r="P203" s="149"/>
      <c r="Q203" s="149"/>
      <c r="R203" s="149"/>
      <c r="S203" s="149"/>
      <c r="T203" s="149"/>
      <c r="U203" s="149"/>
      <c r="V203" s="149"/>
      <c r="W203" s="149"/>
      <c r="X203" s="149"/>
      <c r="Y203" s="149"/>
      <c r="Z203" s="149"/>
    </row>
    <row r="204" spans="1:26" ht="16.5" customHeight="1">
      <c r="A204" s="149"/>
      <c r="B204" s="149"/>
      <c r="C204" s="149"/>
      <c r="D204" s="149"/>
      <c r="E204" s="149"/>
      <c r="F204" s="149"/>
      <c r="G204" s="149"/>
      <c r="H204" s="149"/>
      <c r="I204" s="149"/>
      <c r="J204" s="149"/>
      <c r="K204" s="149"/>
      <c r="L204" s="149"/>
      <c r="M204" s="149"/>
      <c r="N204" s="149"/>
      <c r="O204" s="149"/>
      <c r="P204" s="149"/>
      <c r="Q204" s="149"/>
      <c r="R204" s="149"/>
      <c r="S204" s="149"/>
      <c r="T204" s="149"/>
      <c r="U204" s="149"/>
      <c r="V204" s="149"/>
      <c r="W204" s="149"/>
      <c r="X204" s="149"/>
      <c r="Y204" s="149"/>
      <c r="Z204" s="149"/>
    </row>
    <row r="205" spans="1:26" ht="16.5" customHeight="1">
      <c r="A205" s="149"/>
      <c r="B205" s="149"/>
      <c r="C205" s="149"/>
      <c r="D205" s="149"/>
      <c r="E205" s="149"/>
      <c r="F205" s="149"/>
      <c r="G205" s="149"/>
      <c r="H205" s="149"/>
      <c r="I205" s="149"/>
      <c r="J205" s="149"/>
      <c r="K205" s="149"/>
      <c r="L205" s="149"/>
      <c r="M205" s="149"/>
      <c r="N205" s="149"/>
      <c r="O205" s="149"/>
      <c r="P205" s="149"/>
      <c r="Q205" s="149"/>
      <c r="R205" s="149"/>
      <c r="S205" s="149"/>
      <c r="T205" s="149"/>
      <c r="U205" s="149"/>
      <c r="V205" s="149"/>
      <c r="W205" s="149"/>
      <c r="X205" s="149"/>
      <c r="Y205" s="149"/>
      <c r="Z205" s="149"/>
    </row>
    <row r="206" spans="1:26" ht="16.5" customHeight="1">
      <c r="A206" s="149"/>
      <c r="B206" s="149"/>
      <c r="C206" s="149"/>
      <c r="D206" s="149"/>
      <c r="E206" s="149"/>
      <c r="F206" s="149"/>
      <c r="G206" s="149"/>
      <c r="H206" s="149"/>
      <c r="I206" s="149"/>
      <c r="J206" s="149"/>
      <c r="K206" s="149"/>
      <c r="L206" s="149"/>
      <c r="M206" s="149"/>
      <c r="N206" s="149"/>
      <c r="O206" s="149"/>
      <c r="P206" s="149"/>
      <c r="Q206" s="149"/>
      <c r="R206" s="149"/>
      <c r="S206" s="149"/>
      <c r="T206" s="149"/>
      <c r="U206" s="149"/>
      <c r="V206" s="149"/>
      <c r="W206" s="149"/>
      <c r="X206" s="149"/>
      <c r="Y206" s="149"/>
      <c r="Z206" s="149"/>
    </row>
    <row r="207" spans="1:26" ht="16.5" customHeight="1">
      <c r="A207" s="149"/>
      <c r="B207" s="149"/>
      <c r="C207" s="149"/>
      <c r="D207" s="149"/>
      <c r="E207" s="149"/>
      <c r="F207" s="149"/>
      <c r="G207" s="149"/>
      <c r="H207" s="149"/>
      <c r="I207" s="149"/>
      <c r="J207" s="149"/>
      <c r="K207" s="149"/>
      <c r="L207" s="149"/>
      <c r="M207" s="149"/>
      <c r="N207" s="149"/>
      <c r="O207" s="149"/>
      <c r="P207" s="149"/>
      <c r="Q207" s="149"/>
      <c r="R207" s="149"/>
      <c r="S207" s="149"/>
      <c r="T207" s="149"/>
      <c r="U207" s="149"/>
      <c r="V207" s="149"/>
      <c r="W207" s="149"/>
      <c r="X207" s="149"/>
      <c r="Y207" s="149"/>
      <c r="Z207" s="149"/>
    </row>
    <row r="208" spans="1:26" ht="16.5" customHeight="1">
      <c r="A208" s="149"/>
      <c r="B208" s="149"/>
      <c r="C208" s="149"/>
      <c r="D208" s="149"/>
      <c r="E208" s="149"/>
      <c r="F208" s="149"/>
      <c r="G208" s="149"/>
      <c r="H208" s="149"/>
      <c r="I208" s="149"/>
      <c r="J208" s="149"/>
      <c r="K208" s="149"/>
      <c r="L208" s="149"/>
      <c r="M208" s="149"/>
      <c r="N208" s="149"/>
      <c r="O208" s="149"/>
      <c r="P208" s="149"/>
      <c r="Q208" s="149"/>
      <c r="R208" s="149"/>
      <c r="S208" s="149"/>
      <c r="T208" s="149"/>
      <c r="U208" s="149"/>
      <c r="V208" s="149"/>
      <c r="W208" s="149"/>
      <c r="X208" s="149"/>
      <c r="Y208" s="149"/>
      <c r="Z208" s="149"/>
    </row>
    <row r="209" spans="1:26" ht="16.5" customHeight="1">
      <c r="A209" s="149"/>
      <c r="B209" s="149"/>
      <c r="C209" s="149"/>
      <c r="D209" s="149"/>
      <c r="E209" s="149"/>
      <c r="F209" s="149"/>
      <c r="G209" s="149"/>
      <c r="H209" s="149"/>
      <c r="I209" s="149"/>
      <c r="J209" s="149"/>
      <c r="K209" s="149"/>
      <c r="L209" s="149"/>
      <c r="M209" s="149"/>
      <c r="N209" s="149"/>
      <c r="O209" s="149"/>
      <c r="P209" s="149"/>
      <c r="Q209" s="149"/>
      <c r="R209" s="149"/>
      <c r="S209" s="149"/>
      <c r="T209" s="149"/>
      <c r="U209" s="149"/>
      <c r="V209" s="149"/>
      <c r="W209" s="149"/>
      <c r="X209" s="149"/>
      <c r="Y209" s="149"/>
      <c r="Z209" s="149"/>
    </row>
    <row r="210" spans="1:26" ht="16.5" customHeight="1">
      <c r="A210" s="149"/>
      <c r="B210" s="149"/>
      <c r="C210" s="149"/>
      <c r="D210" s="149"/>
      <c r="E210" s="149"/>
      <c r="F210" s="149"/>
      <c r="G210" s="149"/>
      <c r="H210" s="149"/>
      <c r="I210" s="149"/>
      <c r="J210" s="149"/>
      <c r="K210" s="149"/>
      <c r="L210" s="149"/>
      <c r="M210" s="149"/>
      <c r="N210" s="149"/>
      <c r="O210" s="149"/>
      <c r="P210" s="149"/>
      <c r="Q210" s="149"/>
      <c r="R210" s="149"/>
      <c r="S210" s="149"/>
      <c r="T210" s="149"/>
      <c r="U210" s="149"/>
      <c r="V210" s="149"/>
      <c r="W210" s="149"/>
      <c r="X210" s="149"/>
      <c r="Y210" s="149"/>
      <c r="Z210" s="149"/>
    </row>
    <row r="211" spans="1:26" ht="16.5" customHeight="1">
      <c r="A211" s="149"/>
      <c r="B211" s="149"/>
      <c r="C211" s="149"/>
      <c r="D211" s="149"/>
      <c r="E211" s="149"/>
      <c r="F211" s="149"/>
      <c r="G211" s="149"/>
      <c r="H211" s="149"/>
      <c r="I211" s="149"/>
      <c r="J211" s="149"/>
      <c r="K211" s="149"/>
      <c r="L211" s="149"/>
      <c r="M211" s="149"/>
      <c r="N211" s="149"/>
      <c r="O211" s="149"/>
      <c r="P211" s="149"/>
      <c r="Q211" s="149"/>
      <c r="R211" s="149"/>
      <c r="S211" s="149"/>
      <c r="T211" s="149"/>
      <c r="U211" s="149"/>
      <c r="V211" s="149"/>
      <c r="W211" s="149"/>
      <c r="X211" s="149"/>
      <c r="Y211" s="149"/>
      <c r="Z211" s="149"/>
    </row>
    <row r="212" spans="1:26" ht="16.5" customHeight="1">
      <c r="A212" s="149"/>
      <c r="B212" s="149"/>
      <c r="C212" s="149"/>
      <c r="D212" s="149"/>
      <c r="E212" s="149"/>
      <c r="F212" s="149"/>
      <c r="G212" s="149"/>
      <c r="H212" s="149"/>
      <c r="I212" s="149"/>
      <c r="J212" s="149"/>
      <c r="K212" s="149"/>
      <c r="L212" s="149"/>
      <c r="M212" s="149"/>
      <c r="N212" s="149"/>
      <c r="O212" s="149"/>
      <c r="P212" s="149"/>
      <c r="Q212" s="149"/>
      <c r="R212" s="149"/>
      <c r="S212" s="149"/>
      <c r="T212" s="149"/>
      <c r="U212" s="149"/>
      <c r="V212" s="149"/>
      <c r="W212" s="149"/>
      <c r="X212" s="149"/>
      <c r="Y212" s="149"/>
      <c r="Z212" s="149"/>
    </row>
    <row r="213" spans="1:26" ht="16.5" customHeight="1">
      <c r="A213" s="149"/>
      <c r="B213" s="149"/>
      <c r="C213" s="149"/>
      <c r="D213" s="149"/>
      <c r="E213" s="149"/>
      <c r="F213" s="149"/>
      <c r="G213" s="149"/>
      <c r="H213" s="149"/>
      <c r="I213" s="149"/>
      <c r="J213" s="149"/>
      <c r="K213" s="149"/>
      <c r="L213" s="149"/>
      <c r="M213" s="149"/>
      <c r="N213" s="149"/>
      <c r="O213" s="149"/>
      <c r="P213" s="149"/>
      <c r="Q213" s="149"/>
      <c r="R213" s="149"/>
      <c r="S213" s="149"/>
      <c r="T213" s="149"/>
      <c r="U213" s="149"/>
      <c r="V213" s="149"/>
      <c r="W213" s="149"/>
      <c r="X213" s="149"/>
      <c r="Y213" s="149"/>
      <c r="Z213" s="149"/>
    </row>
    <row r="214" spans="1:26" ht="16.5" customHeight="1">
      <c r="A214" s="149"/>
      <c r="B214" s="149"/>
      <c r="C214" s="149"/>
      <c r="D214" s="149"/>
      <c r="E214" s="149"/>
      <c r="F214" s="149"/>
      <c r="G214" s="149"/>
      <c r="H214" s="149"/>
      <c r="I214" s="149"/>
      <c r="J214" s="149"/>
      <c r="K214" s="149"/>
      <c r="L214" s="149"/>
      <c r="M214" s="149"/>
      <c r="N214" s="149"/>
      <c r="O214" s="149"/>
      <c r="P214" s="149"/>
      <c r="Q214" s="149"/>
      <c r="R214" s="149"/>
      <c r="S214" s="149"/>
      <c r="T214" s="149"/>
      <c r="U214" s="149"/>
      <c r="V214" s="149"/>
      <c r="W214" s="149"/>
      <c r="X214" s="149"/>
      <c r="Y214" s="149"/>
      <c r="Z214" s="149"/>
    </row>
    <row r="215" spans="1:26" ht="16.5" customHeight="1">
      <c r="A215" s="149"/>
      <c r="B215" s="149"/>
      <c r="C215" s="149"/>
      <c r="D215" s="149"/>
      <c r="E215" s="149"/>
      <c r="F215" s="149"/>
      <c r="G215" s="149"/>
      <c r="H215" s="149"/>
      <c r="I215" s="149"/>
      <c r="J215" s="149"/>
      <c r="K215" s="149"/>
      <c r="L215" s="149"/>
      <c r="M215" s="149"/>
      <c r="N215" s="149"/>
      <c r="O215" s="149"/>
      <c r="P215" s="149"/>
      <c r="Q215" s="149"/>
      <c r="R215" s="149"/>
      <c r="S215" s="149"/>
      <c r="T215" s="149"/>
      <c r="U215" s="149"/>
      <c r="V215" s="149"/>
      <c r="W215" s="149"/>
      <c r="X215" s="149"/>
      <c r="Y215" s="149"/>
      <c r="Z215" s="149"/>
    </row>
    <row r="216" spans="1:26" ht="16.5" customHeight="1">
      <c r="A216" s="149"/>
      <c r="B216" s="149"/>
      <c r="C216" s="149"/>
      <c r="D216" s="149"/>
      <c r="E216" s="149"/>
      <c r="F216" s="149"/>
      <c r="G216" s="149"/>
      <c r="H216" s="149"/>
      <c r="I216" s="149"/>
      <c r="J216" s="149"/>
      <c r="K216" s="149"/>
      <c r="L216" s="149"/>
      <c r="M216" s="149"/>
      <c r="N216" s="149"/>
      <c r="O216" s="149"/>
      <c r="P216" s="149"/>
      <c r="Q216" s="149"/>
      <c r="R216" s="149"/>
      <c r="S216" s="149"/>
      <c r="T216" s="149"/>
      <c r="U216" s="149"/>
      <c r="V216" s="149"/>
      <c r="W216" s="149"/>
      <c r="X216" s="149"/>
      <c r="Y216" s="149"/>
      <c r="Z216" s="149"/>
    </row>
    <row r="217" spans="1:26" ht="16.5" customHeight="1">
      <c r="A217" s="149"/>
      <c r="B217" s="149"/>
      <c r="C217" s="149"/>
      <c r="D217" s="149"/>
      <c r="E217" s="149"/>
      <c r="F217" s="149"/>
      <c r="G217" s="149"/>
      <c r="H217" s="149"/>
      <c r="I217" s="149"/>
      <c r="J217" s="149"/>
      <c r="K217" s="149"/>
      <c r="L217" s="149"/>
      <c r="M217" s="149"/>
      <c r="N217" s="149"/>
      <c r="O217" s="149"/>
      <c r="P217" s="149"/>
      <c r="Q217" s="149"/>
      <c r="R217" s="149"/>
      <c r="S217" s="149"/>
      <c r="T217" s="149"/>
      <c r="U217" s="149"/>
      <c r="V217" s="149"/>
      <c r="W217" s="149"/>
      <c r="X217" s="149"/>
      <c r="Y217" s="149"/>
      <c r="Z217" s="149"/>
    </row>
    <row r="218" spans="1:26" ht="16.5" customHeight="1">
      <c r="A218" s="149"/>
      <c r="B218" s="149"/>
      <c r="C218" s="149"/>
      <c r="D218" s="149"/>
      <c r="E218" s="149"/>
      <c r="F218" s="149"/>
      <c r="G218" s="149"/>
      <c r="H218" s="149"/>
      <c r="I218" s="149"/>
      <c r="J218" s="149"/>
      <c r="K218" s="149"/>
      <c r="L218" s="149"/>
      <c r="M218" s="149"/>
      <c r="N218" s="149"/>
      <c r="O218" s="149"/>
      <c r="P218" s="149"/>
      <c r="Q218" s="149"/>
      <c r="R218" s="149"/>
      <c r="S218" s="149"/>
      <c r="T218" s="149"/>
      <c r="U218" s="149"/>
      <c r="V218" s="149"/>
      <c r="W218" s="149"/>
      <c r="X218" s="149"/>
      <c r="Y218" s="149"/>
      <c r="Z218" s="149"/>
    </row>
    <row r="219" spans="1:26" ht="16.5" customHeight="1">
      <c r="A219" s="149"/>
      <c r="B219" s="149"/>
      <c r="C219" s="149"/>
      <c r="D219" s="149"/>
      <c r="E219" s="149"/>
      <c r="F219" s="149"/>
      <c r="G219" s="149"/>
      <c r="H219" s="149"/>
      <c r="I219" s="149"/>
      <c r="J219" s="149"/>
      <c r="K219" s="149"/>
      <c r="L219" s="149"/>
      <c r="M219" s="149"/>
      <c r="N219" s="149"/>
      <c r="O219" s="149"/>
      <c r="P219" s="149"/>
      <c r="Q219" s="149"/>
      <c r="R219" s="149"/>
      <c r="S219" s="149"/>
      <c r="T219" s="149"/>
      <c r="U219" s="149"/>
      <c r="V219" s="149"/>
      <c r="W219" s="149"/>
      <c r="X219" s="149"/>
      <c r="Y219" s="149"/>
      <c r="Z219" s="149"/>
    </row>
    <row r="220" spans="1:26" ht="16.5" customHeight="1">
      <c r="A220" s="149"/>
      <c r="B220" s="149"/>
      <c r="C220" s="149"/>
      <c r="D220" s="149"/>
      <c r="E220" s="149"/>
      <c r="F220" s="149"/>
      <c r="G220" s="149"/>
      <c r="H220" s="149"/>
      <c r="I220" s="149"/>
      <c r="J220" s="149"/>
      <c r="K220" s="149"/>
      <c r="L220" s="149"/>
      <c r="M220" s="149"/>
      <c r="N220" s="149"/>
      <c r="O220" s="149"/>
      <c r="P220" s="149"/>
      <c r="Q220" s="149"/>
      <c r="R220" s="149"/>
      <c r="S220" s="149"/>
      <c r="T220" s="149"/>
      <c r="U220" s="149"/>
      <c r="V220" s="149"/>
      <c r="W220" s="149"/>
      <c r="X220" s="149"/>
      <c r="Y220" s="149"/>
      <c r="Z220" s="149"/>
    </row>
    <row r="221" spans="1:26" ht="16.5" customHeight="1">
      <c r="A221" s="149"/>
      <c r="B221" s="149"/>
      <c r="C221" s="149"/>
      <c r="D221" s="149"/>
      <c r="E221" s="149"/>
      <c r="F221" s="149"/>
      <c r="G221" s="149"/>
      <c r="H221" s="149"/>
      <c r="I221" s="149"/>
      <c r="J221" s="149"/>
      <c r="K221" s="149"/>
      <c r="L221" s="149"/>
      <c r="M221" s="149"/>
      <c r="N221" s="149"/>
      <c r="O221" s="149"/>
      <c r="P221" s="149"/>
      <c r="Q221" s="149"/>
      <c r="R221" s="149"/>
      <c r="S221" s="149"/>
      <c r="T221" s="149"/>
      <c r="U221" s="149"/>
      <c r="V221" s="149"/>
      <c r="W221" s="149"/>
      <c r="X221" s="149"/>
      <c r="Y221" s="149"/>
      <c r="Z221" s="149"/>
    </row>
    <row r="222" spans="1:26" ht="16.5" customHeight="1">
      <c r="A222" s="149"/>
      <c r="B222" s="149"/>
      <c r="C222" s="149"/>
      <c r="D222" s="149"/>
      <c r="E222" s="149"/>
      <c r="F222" s="149"/>
      <c r="G222" s="149"/>
      <c r="H222" s="149"/>
      <c r="I222" s="149"/>
      <c r="J222" s="149"/>
      <c r="K222" s="149"/>
      <c r="L222" s="149"/>
      <c r="M222" s="149"/>
      <c r="N222" s="149"/>
      <c r="O222" s="149"/>
      <c r="P222" s="149"/>
      <c r="Q222" s="149"/>
      <c r="R222" s="149"/>
      <c r="S222" s="149"/>
      <c r="T222" s="149"/>
      <c r="U222" s="149"/>
      <c r="V222" s="149"/>
      <c r="W222" s="149"/>
      <c r="X222" s="149"/>
      <c r="Y222" s="149"/>
      <c r="Z222" s="149"/>
    </row>
    <row r="223" spans="1:26" ht="16.5" customHeight="1">
      <c r="A223" s="149"/>
      <c r="B223" s="149"/>
      <c r="C223" s="149"/>
      <c r="D223" s="149"/>
      <c r="E223" s="149"/>
      <c r="F223" s="149"/>
      <c r="G223" s="149"/>
      <c r="H223" s="149"/>
      <c r="I223" s="149"/>
      <c r="J223" s="149"/>
      <c r="K223" s="149"/>
      <c r="L223" s="149"/>
      <c r="M223" s="149"/>
      <c r="N223" s="149"/>
      <c r="O223" s="149"/>
      <c r="P223" s="149"/>
      <c r="Q223" s="149"/>
      <c r="R223" s="149"/>
      <c r="S223" s="149"/>
      <c r="T223" s="149"/>
      <c r="U223" s="149"/>
      <c r="V223" s="149"/>
      <c r="W223" s="149"/>
      <c r="X223" s="149"/>
      <c r="Y223" s="149"/>
      <c r="Z223" s="149"/>
    </row>
    <row r="224" spans="1:26" ht="16.5" customHeight="1">
      <c r="A224" s="149"/>
      <c r="B224" s="149"/>
      <c r="C224" s="149"/>
      <c r="D224" s="149"/>
      <c r="E224" s="149"/>
      <c r="F224" s="149"/>
      <c r="G224" s="149"/>
      <c r="H224" s="149"/>
      <c r="I224" s="149"/>
      <c r="J224" s="149"/>
      <c r="K224" s="149"/>
      <c r="L224" s="149"/>
      <c r="M224" s="149"/>
      <c r="N224" s="149"/>
      <c r="O224" s="149"/>
      <c r="P224" s="149"/>
      <c r="Q224" s="149"/>
      <c r="R224" s="149"/>
      <c r="S224" s="149"/>
      <c r="T224" s="149"/>
      <c r="U224" s="149"/>
      <c r="V224" s="149"/>
      <c r="W224" s="149"/>
      <c r="X224" s="149"/>
      <c r="Y224" s="149"/>
      <c r="Z224" s="149"/>
    </row>
    <row r="225" spans="1:26" ht="16.5" customHeight="1">
      <c r="A225" s="149"/>
      <c r="B225" s="149"/>
      <c r="C225" s="149"/>
      <c r="D225" s="149"/>
      <c r="E225" s="149"/>
      <c r="F225" s="149"/>
      <c r="G225" s="149"/>
      <c r="H225" s="149"/>
      <c r="I225" s="149"/>
      <c r="J225" s="149"/>
      <c r="K225" s="149"/>
      <c r="L225" s="149"/>
      <c r="M225" s="149"/>
      <c r="N225" s="149"/>
      <c r="O225" s="149"/>
      <c r="P225" s="149"/>
      <c r="Q225" s="149"/>
      <c r="R225" s="149"/>
      <c r="S225" s="149"/>
      <c r="T225" s="149"/>
      <c r="U225" s="149"/>
      <c r="V225" s="149"/>
      <c r="W225" s="149"/>
      <c r="X225" s="149"/>
      <c r="Y225" s="149"/>
      <c r="Z225" s="149"/>
    </row>
    <row r="226" spans="1:26" ht="16.5" customHeight="1">
      <c r="A226" s="149"/>
      <c r="B226" s="149"/>
      <c r="C226" s="149"/>
      <c r="D226" s="149"/>
      <c r="E226" s="149"/>
      <c r="F226" s="149"/>
      <c r="G226" s="149"/>
      <c r="H226" s="149"/>
      <c r="I226" s="149"/>
      <c r="J226" s="149"/>
      <c r="K226" s="149"/>
      <c r="L226" s="149"/>
      <c r="M226" s="149"/>
      <c r="N226" s="149"/>
      <c r="O226" s="149"/>
      <c r="P226" s="149"/>
      <c r="Q226" s="149"/>
      <c r="R226" s="149"/>
      <c r="S226" s="149"/>
      <c r="T226" s="149"/>
      <c r="U226" s="149"/>
      <c r="V226" s="149"/>
      <c r="W226" s="149"/>
      <c r="X226" s="149"/>
      <c r="Y226" s="149"/>
      <c r="Z226" s="149"/>
    </row>
    <row r="227" spans="1:26" ht="16.5" customHeight="1">
      <c r="A227" s="149"/>
      <c r="B227" s="149"/>
      <c r="C227" s="149"/>
      <c r="D227" s="149"/>
      <c r="E227" s="149"/>
      <c r="F227" s="149"/>
      <c r="G227" s="149"/>
      <c r="H227" s="149"/>
      <c r="I227" s="149"/>
      <c r="J227" s="149"/>
      <c r="K227" s="149"/>
      <c r="L227" s="149"/>
      <c r="M227" s="149"/>
      <c r="N227" s="149"/>
      <c r="O227" s="149"/>
      <c r="P227" s="149"/>
      <c r="Q227" s="149"/>
      <c r="R227" s="149"/>
      <c r="S227" s="149"/>
      <c r="T227" s="149"/>
      <c r="U227" s="149"/>
      <c r="V227" s="149"/>
      <c r="W227" s="149"/>
      <c r="X227" s="149"/>
      <c r="Y227" s="149"/>
      <c r="Z227" s="149"/>
    </row>
    <row r="228" spans="1:26" ht="16.5" customHeight="1">
      <c r="A228" s="149"/>
      <c r="B228" s="149"/>
      <c r="C228" s="149"/>
      <c r="D228" s="149"/>
      <c r="E228" s="149"/>
      <c r="F228" s="149"/>
      <c r="G228" s="149"/>
      <c r="H228" s="149"/>
      <c r="I228" s="149"/>
      <c r="J228" s="149"/>
      <c r="K228" s="149"/>
      <c r="L228" s="149"/>
      <c r="M228" s="149"/>
      <c r="N228" s="149"/>
      <c r="O228" s="149"/>
      <c r="P228" s="149"/>
      <c r="Q228" s="149"/>
      <c r="R228" s="149"/>
      <c r="S228" s="149"/>
      <c r="T228" s="149"/>
      <c r="U228" s="149"/>
      <c r="V228" s="149"/>
      <c r="W228" s="149"/>
      <c r="X228" s="149"/>
      <c r="Y228" s="149"/>
      <c r="Z228" s="149"/>
    </row>
    <row r="229" spans="1:26" ht="16.5" customHeight="1">
      <c r="A229" s="149"/>
      <c r="B229" s="149"/>
      <c r="C229" s="149"/>
      <c r="D229" s="149"/>
      <c r="E229" s="149"/>
      <c r="F229" s="149"/>
      <c r="G229" s="149"/>
      <c r="H229" s="149"/>
      <c r="I229" s="149"/>
      <c r="J229" s="149"/>
      <c r="K229" s="149"/>
      <c r="L229" s="149"/>
      <c r="M229" s="149"/>
      <c r="N229" s="149"/>
      <c r="O229" s="149"/>
      <c r="P229" s="149"/>
      <c r="Q229" s="149"/>
      <c r="R229" s="149"/>
      <c r="S229" s="149"/>
      <c r="T229" s="149"/>
      <c r="U229" s="149"/>
      <c r="V229" s="149"/>
      <c r="W229" s="149"/>
      <c r="X229" s="149"/>
      <c r="Y229" s="149"/>
      <c r="Z229" s="149"/>
    </row>
    <row r="230" spans="1:26" ht="16.5" customHeight="1">
      <c r="A230" s="149"/>
      <c r="B230" s="149"/>
      <c r="C230" s="149"/>
      <c r="D230" s="149"/>
      <c r="E230" s="149"/>
      <c r="F230" s="149"/>
      <c r="G230" s="149"/>
      <c r="H230" s="149"/>
      <c r="I230" s="149"/>
      <c r="J230" s="149"/>
      <c r="K230" s="149"/>
      <c r="L230" s="149"/>
      <c r="M230" s="149"/>
      <c r="N230" s="149"/>
      <c r="O230" s="149"/>
      <c r="P230" s="149"/>
      <c r="Q230" s="149"/>
      <c r="R230" s="149"/>
      <c r="S230" s="149"/>
      <c r="T230" s="149"/>
      <c r="U230" s="149"/>
      <c r="V230" s="149"/>
      <c r="W230" s="149"/>
      <c r="X230" s="149"/>
      <c r="Y230" s="149"/>
      <c r="Z230" s="149"/>
    </row>
    <row r="231" spans="1:26" ht="16.5" customHeight="1">
      <c r="A231" s="149"/>
      <c r="B231" s="149"/>
      <c r="C231" s="149"/>
      <c r="D231" s="149"/>
      <c r="E231" s="149"/>
      <c r="F231" s="149"/>
      <c r="G231" s="149"/>
      <c r="H231" s="149"/>
      <c r="I231" s="149"/>
      <c r="J231" s="149"/>
      <c r="K231" s="149"/>
      <c r="L231" s="149"/>
      <c r="M231" s="149"/>
      <c r="N231" s="149"/>
      <c r="O231" s="149"/>
      <c r="P231" s="149"/>
      <c r="Q231" s="149"/>
      <c r="R231" s="149"/>
      <c r="S231" s="149"/>
      <c r="T231" s="149"/>
      <c r="U231" s="149"/>
      <c r="V231" s="149"/>
      <c r="W231" s="149"/>
      <c r="X231" s="149"/>
      <c r="Y231" s="149"/>
      <c r="Z231" s="149"/>
    </row>
    <row r="232" spans="1:26" ht="16.5" customHeight="1">
      <c r="A232" s="149"/>
      <c r="B232" s="149"/>
      <c r="C232" s="149"/>
      <c r="D232" s="149"/>
      <c r="E232" s="149"/>
      <c r="F232" s="149"/>
      <c r="G232" s="149"/>
      <c r="H232" s="149"/>
      <c r="I232" s="149"/>
      <c r="J232" s="149"/>
      <c r="K232" s="149"/>
      <c r="L232" s="149"/>
      <c r="M232" s="149"/>
      <c r="N232" s="149"/>
      <c r="O232" s="149"/>
      <c r="P232" s="149"/>
      <c r="Q232" s="149"/>
      <c r="R232" s="149"/>
      <c r="S232" s="149"/>
      <c r="T232" s="149"/>
      <c r="U232" s="149"/>
      <c r="V232" s="149"/>
      <c r="W232" s="149"/>
      <c r="X232" s="149"/>
      <c r="Y232" s="149"/>
      <c r="Z232" s="149"/>
    </row>
    <row r="233" spans="1:26" ht="16.5" customHeight="1">
      <c r="A233" s="149"/>
      <c r="B233" s="149"/>
      <c r="C233" s="149"/>
      <c r="D233" s="149"/>
      <c r="E233" s="149"/>
      <c r="F233" s="149"/>
      <c r="G233" s="149"/>
      <c r="H233" s="149"/>
      <c r="I233" s="149"/>
      <c r="J233" s="149"/>
      <c r="K233" s="149"/>
      <c r="L233" s="149"/>
      <c r="M233" s="149"/>
      <c r="N233" s="149"/>
      <c r="O233" s="149"/>
      <c r="P233" s="149"/>
      <c r="Q233" s="149"/>
      <c r="R233" s="149"/>
      <c r="S233" s="149"/>
      <c r="T233" s="149"/>
      <c r="U233" s="149"/>
      <c r="V233" s="149"/>
      <c r="W233" s="149"/>
      <c r="X233" s="149"/>
      <c r="Y233" s="149"/>
      <c r="Z233" s="149"/>
    </row>
    <row r="234" spans="1:26" ht="16.5" customHeight="1">
      <c r="A234" s="149"/>
      <c r="B234" s="149"/>
      <c r="C234" s="149"/>
      <c r="D234" s="149"/>
      <c r="E234" s="149"/>
      <c r="F234" s="149"/>
      <c r="G234" s="149"/>
      <c r="H234" s="149"/>
      <c r="I234" s="149"/>
      <c r="J234" s="149"/>
      <c r="K234" s="149"/>
      <c r="L234" s="149"/>
      <c r="M234" s="149"/>
      <c r="N234" s="149"/>
      <c r="O234" s="149"/>
      <c r="P234" s="149"/>
      <c r="Q234" s="149"/>
      <c r="R234" s="149"/>
      <c r="S234" s="149"/>
      <c r="T234" s="149"/>
      <c r="U234" s="149"/>
      <c r="V234" s="149"/>
      <c r="W234" s="149"/>
      <c r="X234" s="149"/>
      <c r="Y234" s="149"/>
      <c r="Z234" s="149"/>
    </row>
    <row r="235" spans="1:26" ht="16.5" customHeight="1">
      <c r="A235" s="149"/>
      <c r="B235" s="149"/>
      <c r="C235" s="149"/>
      <c r="D235" s="149"/>
      <c r="E235" s="149"/>
      <c r="F235" s="149"/>
      <c r="G235" s="149"/>
      <c r="H235" s="149"/>
      <c r="I235" s="149"/>
      <c r="J235" s="149"/>
      <c r="K235" s="149"/>
      <c r="L235" s="149"/>
      <c r="M235" s="149"/>
      <c r="N235" s="149"/>
      <c r="O235" s="149"/>
      <c r="P235" s="149"/>
      <c r="Q235" s="149"/>
      <c r="R235" s="149"/>
      <c r="S235" s="149"/>
      <c r="T235" s="149"/>
      <c r="U235" s="149"/>
      <c r="V235" s="149"/>
      <c r="W235" s="149"/>
      <c r="X235" s="149"/>
      <c r="Y235" s="149"/>
      <c r="Z235" s="149"/>
    </row>
    <row r="236" spans="1:26" ht="15.75" customHeight="1">
      <c r="A236" s="309"/>
      <c r="B236" s="309"/>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c r="A237" s="309"/>
      <c r="B237" s="309"/>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c r="A238" s="309"/>
      <c r="B238" s="309"/>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c r="A239" s="309"/>
      <c r="B239" s="309"/>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c r="A240" s="309"/>
      <c r="B240" s="309"/>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c r="A241" s="309"/>
      <c r="B241" s="309"/>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c r="A242" s="309"/>
      <c r="B242" s="309"/>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c r="A243" s="309"/>
      <c r="B243" s="309"/>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c r="A244" s="309"/>
      <c r="B244" s="309"/>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c r="A245" s="309"/>
      <c r="B245" s="309"/>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c r="A246" s="309"/>
      <c r="B246" s="309"/>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c r="A247" s="309"/>
      <c r="B247" s="309"/>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c r="A248" s="309"/>
      <c r="B248" s="309"/>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c r="A249" s="309"/>
      <c r="B249" s="309"/>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c r="A250" s="309"/>
      <c r="B250" s="309"/>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c r="A251" s="309"/>
      <c r="B251" s="309"/>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c r="A252" s="309"/>
      <c r="B252" s="309"/>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c r="A253" s="309"/>
      <c r="B253" s="309"/>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c r="A254" s="309"/>
      <c r="B254" s="309"/>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c r="A255" s="309"/>
      <c r="B255" s="309"/>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c r="A256" s="309"/>
      <c r="B256" s="309"/>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c r="A257" s="309"/>
      <c r="B257" s="309"/>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c r="A258" s="309"/>
      <c r="B258" s="309"/>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c r="A259" s="309"/>
      <c r="B259" s="309"/>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c r="A260" s="309"/>
      <c r="B260" s="309"/>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c r="A261" s="309"/>
      <c r="B261" s="309"/>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c r="A262" s="309"/>
      <c r="B262" s="309"/>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c r="A263" s="309"/>
      <c r="B263" s="309"/>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c r="A264" s="309"/>
      <c r="B264" s="309"/>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c r="A265" s="309"/>
      <c r="B265" s="309"/>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c r="A266" s="309"/>
      <c r="B266" s="309"/>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c r="A267" s="309"/>
      <c r="B267" s="309"/>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c r="A268" s="309"/>
      <c r="B268" s="309"/>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c r="A269" s="309"/>
      <c r="B269" s="309"/>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c r="A270" s="309"/>
      <c r="B270" s="309"/>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c r="A271" s="309"/>
      <c r="B271" s="309"/>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c r="A272" s="309"/>
      <c r="B272" s="309"/>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c r="A273" s="309"/>
      <c r="B273" s="309"/>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c r="A274" s="309"/>
      <c r="B274" s="309"/>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c r="A275" s="309"/>
      <c r="B275" s="309"/>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c r="A276" s="309"/>
      <c r="B276" s="309"/>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c r="A277" s="309"/>
      <c r="B277" s="309"/>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c r="A278" s="309"/>
      <c r="B278" s="309"/>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c r="A279" s="309"/>
      <c r="B279" s="309"/>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c r="A280" s="309"/>
      <c r="B280" s="309"/>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c r="A281" s="309"/>
      <c r="B281" s="309"/>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c r="A282" s="309"/>
      <c r="B282" s="309"/>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c r="A283" s="309"/>
      <c r="B283" s="309"/>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c r="A284" s="309"/>
      <c r="B284" s="309"/>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c r="A285" s="309"/>
      <c r="B285" s="309"/>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c r="A286" s="309"/>
      <c r="B286" s="309"/>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c r="A287" s="309"/>
      <c r="B287" s="309"/>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c r="A288" s="309"/>
      <c r="B288" s="309"/>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c r="A289" s="309"/>
      <c r="B289" s="309"/>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c r="A290" s="309"/>
      <c r="B290" s="309"/>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c r="A291" s="309"/>
      <c r="B291" s="309"/>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c r="A292" s="309"/>
      <c r="B292" s="309"/>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c r="A293" s="309"/>
      <c r="B293" s="309"/>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c r="A294" s="309"/>
      <c r="B294" s="309"/>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c r="A295" s="309"/>
      <c r="B295" s="309"/>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c r="A296" s="309"/>
      <c r="B296" s="309"/>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c r="A297" s="309"/>
      <c r="B297" s="309"/>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c r="A298" s="309"/>
      <c r="B298" s="309"/>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c r="A299" s="309"/>
      <c r="B299" s="309"/>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c r="A300" s="309"/>
      <c r="B300" s="309"/>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c r="A301" s="309"/>
      <c r="B301" s="309"/>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c r="A302" s="309"/>
      <c r="B302" s="309"/>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c r="A303" s="309"/>
      <c r="B303" s="309"/>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c r="A304" s="309"/>
      <c r="B304" s="309"/>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c r="A305" s="309"/>
      <c r="B305" s="309"/>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c r="A306" s="309"/>
      <c r="B306" s="309"/>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c r="A307" s="309"/>
      <c r="B307" s="309"/>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c r="A308" s="309"/>
      <c r="B308" s="309"/>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c r="A309" s="309"/>
      <c r="B309" s="309"/>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c r="A310" s="309"/>
      <c r="B310" s="309"/>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c r="A311" s="309"/>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c r="A312" s="309"/>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c r="A313" s="309"/>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c r="A314" s="309"/>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c r="A315" s="309"/>
      <c r="B315" s="309"/>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c r="A316" s="309"/>
      <c r="B316" s="309"/>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c r="A317" s="309"/>
      <c r="B317" s="309"/>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c r="A318" s="309"/>
      <c r="B318" s="309"/>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c r="A319" s="309"/>
      <c r="B319" s="309"/>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c r="A320" s="309"/>
      <c r="B320" s="309"/>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c r="A321" s="309"/>
      <c r="B321" s="309"/>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c r="A322" s="309"/>
      <c r="B322" s="309"/>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c r="A323" s="309"/>
      <c r="B323" s="309"/>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c r="A324" s="309"/>
      <c r="B324" s="309"/>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c r="A325" s="309"/>
      <c r="B325" s="309"/>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c r="A326" s="309"/>
      <c r="B326" s="309"/>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c r="A327" s="309"/>
      <c r="B327" s="309"/>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c r="A328" s="309"/>
      <c r="B328" s="309"/>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c r="A329" s="309"/>
      <c r="B329" s="309"/>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c r="A330" s="309"/>
      <c r="B330" s="309"/>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c r="A331" s="309"/>
      <c r="B331" s="309"/>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c r="A332" s="309"/>
      <c r="B332" s="309"/>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c r="A333" s="309"/>
      <c r="B333" s="309"/>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c r="A334" s="309"/>
      <c r="B334" s="309"/>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c r="A335" s="309"/>
      <c r="B335" s="309"/>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c r="A336" s="309"/>
      <c r="B336" s="309"/>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c r="A337" s="309"/>
      <c r="B337" s="309"/>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c r="A338" s="309"/>
      <c r="B338" s="309"/>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c r="A339" s="309"/>
      <c r="B339" s="309"/>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c r="A340" s="309"/>
      <c r="B340" s="309"/>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c r="A341" s="309"/>
      <c r="B341" s="309"/>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c r="A342" s="309"/>
      <c r="B342" s="309"/>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c r="A343" s="309"/>
      <c r="B343" s="309"/>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c r="A344" s="309"/>
      <c r="B344" s="309"/>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c r="A345" s="309"/>
      <c r="B345" s="309"/>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c r="A346" s="309"/>
      <c r="B346" s="309"/>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c r="A347" s="309"/>
      <c r="B347" s="309"/>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c r="A348" s="309"/>
      <c r="B348" s="309"/>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c r="A349" s="309"/>
      <c r="B349" s="309"/>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c r="A350" s="309"/>
      <c r="B350" s="309"/>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c r="A351" s="309"/>
      <c r="B351" s="309"/>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c r="A352" s="309"/>
      <c r="B352" s="309"/>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c r="A353" s="309"/>
      <c r="B353" s="309"/>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c r="A354" s="309"/>
      <c r="B354" s="309"/>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c r="A355" s="309"/>
      <c r="B355" s="309"/>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c r="A356" s="309"/>
      <c r="B356" s="309"/>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c r="A357" s="309"/>
      <c r="B357" s="309"/>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c r="A358" s="309"/>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c r="A359" s="309"/>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c r="A360" s="309"/>
      <c r="B360" s="309"/>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c r="A361" s="309"/>
      <c r="B361" s="309"/>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c r="A362" s="309"/>
      <c r="B362" s="309"/>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c r="A363" s="309"/>
      <c r="B363" s="309"/>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c r="A364" s="309"/>
      <c r="B364" s="309"/>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c r="A365" s="309"/>
      <c r="B365" s="309"/>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c r="A366" s="309"/>
      <c r="B366" s="309"/>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c r="A367" s="309"/>
      <c r="B367" s="309"/>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c r="A368" s="309"/>
      <c r="B368" s="309"/>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c r="A369" s="309"/>
      <c r="B369" s="309"/>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c r="A370" s="309"/>
      <c r="B370" s="309"/>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c r="A371" s="309"/>
      <c r="B371" s="309"/>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c r="A372" s="309"/>
      <c r="B372" s="309"/>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c r="A373" s="309"/>
      <c r="B373" s="309"/>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c r="A374" s="309"/>
      <c r="B374" s="309"/>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c r="A375" s="309"/>
      <c r="B375" s="309"/>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c r="A376" s="309"/>
      <c r="B376" s="309"/>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c r="A377" s="309"/>
      <c r="B377" s="309"/>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c r="A378" s="309"/>
      <c r="B378" s="309"/>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c r="A379" s="309"/>
      <c r="B379" s="309"/>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c r="A380" s="309"/>
      <c r="B380" s="309"/>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c r="A381" s="309"/>
      <c r="B381" s="309"/>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c r="A382" s="309"/>
      <c r="B382" s="309"/>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c r="A383" s="309"/>
      <c r="B383" s="309"/>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c r="A384" s="309"/>
      <c r="B384" s="309"/>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c r="A385" s="309"/>
      <c r="B385" s="309"/>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c r="A386" s="309"/>
      <c r="B386" s="309"/>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c r="A387" s="309"/>
      <c r="B387" s="309"/>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c r="A388" s="309"/>
      <c r="B388" s="309"/>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c r="A389" s="309"/>
      <c r="B389" s="309"/>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c r="A390" s="309"/>
      <c r="B390" s="309"/>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c r="A391" s="309"/>
      <c r="B391" s="309"/>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c r="A392" s="309"/>
      <c r="B392" s="309"/>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c r="A393" s="309"/>
      <c r="B393" s="309"/>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c r="A394" s="309"/>
      <c r="B394" s="309"/>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c r="A395" s="309"/>
      <c r="B395" s="309"/>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c r="A396" s="309"/>
      <c r="B396" s="309"/>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c r="A397" s="309"/>
      <c r="B397" s="309"/>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c r="A398" s="309"/>
      <c r="B398" s="309"/>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c r="A399" s="309"/>
      <c r="B399" s="309"/>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c r="A400" s="309"/>
      <c r="B400" s="309"/>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c r="A401" s="309"/>
      <c r="B401" s="309"/>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c r="A402" s="309"/>
      <c r="B402" s="309"/>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c r="A403" s="309"/>
      <c r="B403" s="309"/>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c r="A404" s="309"/>
      <c r="B404" s="309"/>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c r="A405" s="309"/>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c r="A406" s="309"/>
      <c r="B406" s="309"/>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c r="A407" s="309"/>
      <c r="B407" s="309"/>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c r="A408" s="309"/>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c r="A409" s="309"/>
      <c r="B409" s="309"/>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c r="A410" s="309"/>
      <c r="B410" s="309"/>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c r="A411" s="309"/>
      <c r="B411" s="309"/>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c r="A412" s="309"/>
      <c r="B412" s="309"/>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c r="A413" s="309"/>
      <c r="B413" s="309"/>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c r="A414" s="309"/>
      <c r="B414" s="309"/>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c r="A415" s="309"/>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c r="A416" s="309"/>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c r="A417" s="309"/>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c r="A418" s="309"/>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c r="A419" s="309"/>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c r="A420" s="309"/>
      <c r="B420" s="309"/>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c r="A421" s="309"/>
      <c r="B421" s="309"/>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c r="A422" s="309"/>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c r="A423" s="309"/>
      <c r="B423" s="309"/>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c r="A424" s="309"/>
      <c r="B424" s="309"/>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c r="A425" s="309"/>
      <c r="B425" s="309"/>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c r="A426" s="309"/>
      <c r="B426" s="309"/>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c r="A427" s="309"/>
      <c r="B427" s="309"/>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c r="A428" s="309"/>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c r="A429" s="309"/>
      <c r="B429" s="309"/>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c r="A430" s="309"/>
      <c r="B430" s="309"/>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c r="A431" s="309"/>
      <c r="B431" s="309"/>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c r="A432" s="309"/>
      <c r="B432" s="309"/>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c r="A433" s="309"/>
      <c r="B433" s="309"/>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c r="A434" s="309"/>
      <c r="B434" s="309"/>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c r="A435" s="309"/>
      <c r="B435" s="309"/>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c r="A436" s="309"/>
      <c r="B436" s="309"/>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c r="A437" s="309"/>
      <c r="B437" s="309"/>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c r="A438" s="309"/>
      <c r="B438" s="309"/>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c r="A439" s="309"/>
      <c r="B439" s="309"/>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c r="A440" s="309"/>
      <c r="B440" s="309"/>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c r="A441" s="309"/>
      <c r="B441" s="309"/>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c r="A442" s="309"/>
      <c r="B442" s="309"/>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c r="A443" s="309"/>
      <c r="B443" s="309"/>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c r="A444" s="309"/>
      <c r="B444" s="309"/>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c r="A445" s="309"/>
      <c r="B445" s="309"/>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c r="A446" s="309"/>
      <c r="B446" s="309"/>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c r="A447" s="309"/>
      <c r="B447" s="309"/>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c r="A448" s="309"/>
      <c r="B448" s="309"/>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c r="A449" s="309"/>
      <c r="B449" s="309"/>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c r="A450" s="309"/>
      <c r="B450" s="309"/>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c r="A451" s="309"/>
      <c r="B451" s="309"/>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c r="A452" s="309"/>
      <c r="B452" s="309"/>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c r="A453" s="309"/>
      <c r="B453" s="309"/>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c r="A454" s="309"/>
      <c r="B454" s="309"/>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c r="A455" s="309"/>
      <c r="B455" s="309"/>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c r="A456" s="309"/>
      <c r="B456" s="309"/>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c r="A457" s="309"/>
      <c r="B457" s="309"/>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c r="A458" s="309"/>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c r="A459" s="309"/>
      <c r="B459" s="309"/>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c r="A460" s="309"/>
      <c r="B460" s="309"/>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c r="A461" s="309"/>
      <c r="B461" s="309"/>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c r="A462" s="309"/>
      <c r="B462" s="309"/>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c r="A463" s="309"/>
      <c r="B463" s="309"/>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c r="A464" s="309"/>
      <c r="B464" s="309"/>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c r="A465" s="309"/>
      <c r="B465" s="309"/>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c r="A466" s="309"/>
      <c r="B466" s="309"/>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c r="A467" s="309"/>
      <c r="B467" s="309"/>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c r="A468" s="309"/>
      <c r="B468" s="309"/>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c r="A469" s="309"/>
      <c r="B469" s="309"/>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c r="A470" s="309"/>
      <c r="B470" s="309"/>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c r="A471" s="309"/>
      <c r="B471" s="309"/>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c r="A472" s="309"/>
      <c r="B472" s="309"/>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c r="A473" s="309"/>
      <c r="B473" s="309"/>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c r="A474" s="309"/>
      <c r="B474" s="309"/>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c r="A475" s="309"/>
      <c r="B475" s="309"/>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c r="A476" s="309"/>
      <c r="B476" s="309"/>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c r="A477" s="309"/>
      <c r="B477" s="309"/>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c r="A478" s="309"/>
      <c r="B478" s="309"/>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c r="A479" s="309"/>
      <c r="B479" s="309"/>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c r="A480" s="309"/>
      <c r="B480" s="309"/>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c r="A481" s="309"/>
      <c r="B481" s="309"/>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c r="A482" s="309"/>
      <c r="B482" s="309"/>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c r="A483" s="309"/>
      <c r="B483" s="309"/>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c r="A484" s="309"/>
      <c r="B484" s="309"/>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c r="A485" s="309"/>
      <c r="B485" s="309"/>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c r="A486" s="309"/>
      <c r="B486" s="309"/>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c r="A487" s="309"/>
      <c r="B487" s="309"/>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c r="A488" s="309"/>
      <c r="B488" s="309"/>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c r="A489" s="309"/>
      <c r="B489" s="309"/>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c r="A490" s="309"/>
      <c r="B490" s="309"/>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c r="A491" s="309"/>
      <c r="B491" s="309"/>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c r="A492" s="309"/>
      <c r="B492" s="309"/>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c r="A493" s="309"/>
      <c r="B493" s="309"/>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c r="A494" s="309"/>
      <c r="B494" s="309"/>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c r="A495" s="309"/>
      <c r="B495" s="309"/>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c r="A496" s="309"/>
      <c r="B496" s="309"/>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c r="A497" s="309"/>
      <c r="B497" s="309"/>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c r="A498" s="309"/>
      <c r="B498" s="309"/>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c r="A499" s="309"/>
      <c r="B499" s="309"/>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c r="A500" s="309"/>
      <c r="B500" s="309"/>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c r="A501" s="309"/>
      <c r="B501" s="309"/>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c r="A502" s="309"/>
      <c r="B502" s="309"/>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c r="A503" s="309"/>
      <c r="B503" s="309"/>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c r="A504" s="309"/>
      <c r="B504" s="309"/>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c r="A505" s="309"/>
      <c r="B505" s="309"/>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c r="A506" s="309"/>
      <c r="B506" s="309"/>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c r="A507" s="309"/>
      <c r="B507" s="309"/>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c r="A508" s="309"/>
      <c r="B508" s="309"/>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c r="A509" s="309"/>
      <c r="B509" s="309"/>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c r="A510" s="309"/>
      <c r="B510" s="309"/>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c r="A511" s="309"/>
      <c r="B511" s="309"/>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c r="A512" s="309"/>
      <c r="B512" s="309"/>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c r="A513" s="309"/>
      <c r="B513" s="309"/>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c r="A514" s="309"/>
      <c r="B514" s="309"/>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c r="A515" s="309"/>
      <c r="B515" s="309"/>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c r="A516" s="309"/>
      <c r="B516" s="309"/>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c r="A517" s="309"/>
      <c r="B517" s="309"/>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c r="A518" s="309"/>
      <c r="B518" s="309"/>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c r="A519" s="309"/>
      <c r="B519" s="309"/>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c r="A520" s="309"/>
      <c r="B520" s="309"/>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c r="A521" s="309"/>
      <c r="B521" s="309"/>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c r="A522" s="309"/>
      <c r="B522" s="309"/>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c r="A523" s="309"/>
      <c r="B523" s="309"/>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c r="A524" s="309"/>
      <c r="B524" s="309"/>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c r="A525" s="309"/>
      <c r="B525" s="309"/>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c r="A526" s="309"/>
      <c r="B526" s="309"/>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c r="A527" s="309"/>
      <c r="B527" s="309"/>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c r="A528" s="309"/>
      <c r="B528" s="309"/>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c r="A529" s="309"/>
      <c r="B529" s="309"/>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c r="A530" s="309"/>
      <c r="B530" s="309"/>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c r="A531" s="309"/>
      <c r="B531" s="309"/>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c r="A532" s="309"/>
      <c r="B532" s="309"/>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c r="A533" s="309"/>
      <c r="B533" s="309"/>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c r="A534" s="309"/>
      <c r="B534" s="309"/>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c r="A535" s="309"/>
      <c r="B535" s="309"/>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c r="A536" s="309"/>
      <c r="B536" s="309"/>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c r="A537" s="309"/>
      <c r="B537" s="309"/>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c r="A538" s="309"/>
      <c r="B538" s="309"/>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c r="A539" s="309"/>
      <c r="B539" s="309"/>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c r="A540" s="309"/>
      <c r="B540" s="309"/>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c r="A541" s="309"/>
      <c r="B541" s="309"/>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c r="A542" s="309"/>
      <c r="B542" s="309"/>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c r="A543" s="309"/>
      <c r="B543" s="309"/>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c r="A544" s="309"/>
      <c r="B544" s="309"/>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c r="A545" s="309"/>
      <c r="B545" s="309"/>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c r="A546" s="309"/>
      <c r="B546" s="309"/>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c r="A547" s="309"/>
      <c r="B547" s="309"/>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c r="A548" s="309"/>
      <c r="B548" s="309"/>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c r="A549" s="309"/>
      <c r="B549" s="309"/>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c r="A550" s="309"/>
      <c r="B550" s="309"/>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c r="A551" s="309"/>
      <c r="B551" s="309"/>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c r="A552" s="309"/>
      <c r="B552" s="309"/>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c r="A553" s="309"/>
      <c r="B553" s="309"/>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c r="A554" s="309"/>
      <c r="B554" s="309"/>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c r="A555" s="309"/>
      <c r="B555" s="309"/>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c r="A556" s="309"/>
      <c r="B556" s="309"/>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c r="A557" s="309"/>
      <c r="B557" s="309"/>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c r="A558" s="309"/>
      <c r="B558" s="309"/>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c r="A559" s="309"/>
      <c r="B559" s="309"/>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c r="A560" s="309"/>
      <c r="B560" s="309"/>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c r="A561" s="309"/>
      <c r="B561" s="309"/>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c r="A562" s="309"/>
      <c r="B562" s="309"/>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c r="A563" s="309"/>
      <c r="B563" s="309"/>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c r="A564" s="309"/>
      <c r="B564" s="309"/>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c r="A565" s="309"/>
      <c r="B565" s="309"/>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c r="A566" s="309"/>
      <c r="B566" s="309"/>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c r="A567" s="309"/>
      <c r="B567" s="309"/>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c r="A568" s="309"/>
      <c r="B568" s="309"/>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c r="A569" s="309"/>
      <c r="B569" s="309"/>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c r="A570" s="309"/>
      <c r="B570" s="309"/>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c r="A571" s="309"/>
      <c r="B571" s="309"/>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c r="A572" s="309"/>
      <c r="B572" s="309"/>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c r="A573" s="309"/>
      <c r="B573" s="309"/>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c r="A574" s="309"/>
      <c r="B574" s="309"/>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c r="A575" s="309"/>
      <c r="B575" s="309"/>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c r="A576" s="309"/>
      <c r="B576" s="309"/>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c r="A577" s="309"/>
      <c r="B577" s="309"/>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c r="A578" s="309"/>
      <c r="B578" s="309"/>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c r="A579" s="309"/>
      <c r="B579" s="309"/>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c r="A580" s="309"/>
      <c r="B580" s="309"/>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c r="A581" s="309"/>
      <c r="B581" s="309"/>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c r="A582" s="309"/>
      <c r="B582" s="309"/>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c r="A583" s="309"/>
      <c r="B583" s="309"/>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c r="A584" s="309"/>
      <c r="B584" s="309"/>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c r="A585" s="309"/>
      <c r="B585" s="309"/>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c r="A586" s="309"/>
      <c r="B586" s="309"/>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c r="A587" s="309"/>
      <c r="B587" s="309"/>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c r="A588" s="309"/>
      <c r="B588" s="309"/>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c r="A589" s="309"/>
      <c r="B589" s="309"/>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c r="A590" s="309"/>
      <c r="B590" s="309"/>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c r="A591" s="309"/>
      <c r="B591" s="309"/>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c r="A592" s="309"/>
      <c r="B592" s="309"/>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c r="A593" s="309"/>
      <c r="B593" s="309"/>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c r="A594" s="309"/>
      <c r="B594" s="309"/>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c r="A595" s="309"/>
      <c r="B595" s="309"/>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c r="A596" s="309"/>
      <c r="B596" s="309"/>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c r="A597" s="309"/>
      <c r="B597" s="309"/>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c r="A598" s="309"/>
      <c r="B598" s="309"/>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c r="A599" s="309"/>
      <c r="B599" s="309"/>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c r="A600" s="309"/>
      <c r="B600" s="309"/>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c r="A601" s="309"/>
      <c r="B601" s="309"/>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c r="A602" s="309"/>
      <c r="B602" s="309"/>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c r="A603" s="309"/>
      <c r="B603" s="309"/>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c r="A604" s="309"/>
      <c r="B604" s="309"/>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c r="A605" s="309"/>
      <c r="B605" s="309"/>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c r="A606" s="309"/>
      <c r="B606" s="309"/>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c r="A607" s="309"/>
      <c r="B607" s="309"/>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c r="A608" s="309"/>
      <c r="B608" s="309"/>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c r="A609" s="309"/>
      <c r="B609" s="309"/>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c r="A610" s="309"/>
      <c r="B610" s="309"/>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c r="A611" s="309"/>
      <c r="B611" s="309"/>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c r="A612" s="309"/>
      <c r="B612" s="309"/>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c r="A613" s="309"/>
      <c r="B613" s="309"/>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c r="A614" s="309"/>
      <c r="B614" s="309"/>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c r="A615" s="309"/>
      <c r="B615" s="309"/>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c r="A616" s="309"/>
      <c r="B616" s="309"/>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c r="A617" s="309"/>
      <c r="B617" s="309"/>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c r="A618" s="309"/>
      <c r="B618" s="309"/>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c r="A619" s="309"/>
      <c r="B619" s="309"/>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c r="A620" s="309"/>
      <c r="B620" s="309"/>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c r="A621" s="309"/>
      <c r="B621" s="309"/>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c r="A622" s="309"/>
      <c r="B622" s="309"/>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c r="A623" s="309"/>
      <c r="B623" s="309"/>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c r="A624" s="309"/>
      <c r="B624" s="309"/>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c r="A625" s="309"/>
      <c r="B625" s="309"/>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c r="A626" s="309"/>
      <c r="B626" s="309"/>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c r="A627" s="309"/>
      <c r="B627" s="309"/>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c r="A628" s="309"/>
      <c r="B628" s="309"/>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c r="A629" s="309"/>
      <c r="B629" s="309"/>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c r="A630" s="309"/>
      <c r="B630" s="309"/>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c r="A631" s="309"/>
      <c r="B631" s="309"/>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c r="A632" s="309"/>
      <c r="B632" s="309"/>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c r="A633" s="309"/>
      <c r="B633" s="309"/>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c r="A634" s="309"/>
      <c r="B634" s="309"/>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c r="A635" s="309"/>
      <c r="B635" s="309"/>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c r="A636" s="309"/>
      <c r="B636" s="309"/>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c r="A637" s="309"/>
      <c r="B637" s="309"/>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c r="A638" s="309"/>
      <c r="B638" s="309"/>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c r="A639" s="309"/>
      <c r="B639" s="309"/>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c r="A640" s="309"/>
      <c r="B640" s="309"/>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c r="A641" s="309"/>
      <c r="B641" s="309"/>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c r="A642" s="309"/>
      <c r="B642" s="309"/>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c r="A643" s="309"/>
      <c r="B643" s="309"/>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c r="A644" s="309"/>
      <c r="B644" s="309"/>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c r="A645" s="309"/>
      <c r="B645" s="309"/>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c r="A646" s="309"/>
      <c r="B646" s="309"/>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c r="A647" s="309"/>
      <c r="B647" s="309"/>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c r="A648" s="309"/>
      <c r="B648" s="309"/>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c r="A649" s="309"/>
      <c r="B649" s="309"/>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c r="A650" s="309"/>
      <c r="B650" s="309"/>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c r="A651" s="309"/>
      <c r="B651" s="309"/>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c r="A652" s="309"/>
      <c r="B652" s="309"/>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c r="A653" s="309"/>
      <c r="B653" s="309"/>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c r="A654" s="309"/>
      <c r="B654" s="309"/>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c r="A655" s="309"/>
      <c r="B655" s="309"/>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c r="A656" s="309"/>
      <c r="B656" s="309"/>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c r="A657" s="309"/>
      <c r="B657" s="309"/>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c r="A658" s="309"/>
      <c r="B658" s="309"/>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c r="A659" s="309"/>
      <c r="B659" s="309"/>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c r="A660" s="309"/>
      <c r="B660" s="309"/>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c r="A661" s="309"/>
      <c r="B661" s="309"/>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c r="A662" s="309"/>
      <c r="B662" s="309"/>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c r="A663" s="309"/>
      <c r="B663" s="309"/>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c r="A664" s="309"/>
      <c r="B664" s="309"/>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c r="A665" s="309"/>
      <c r="B665" s="309"/>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c r="A666" s="309"/>
      <c r="B666" s="309"/>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c r="A667" s="309"/>
      <c r="B667" s="309"/>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c r="A668" s="309"/>
      <c r="B668" s="309"/>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c r="A669" s="309"/>
      <c r="B669" s="309"/>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c r="A670" s="309"/>
      <c r="B670" s="309"/>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c r="A671" s="309"/>
      <c r="B671" s="309"/>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c r="A672" s="309"/>
      <c r="B672" s="309"/>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c r="A673" s="309"/>
      <c r="B673" s="309"/>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c r="A674" s="309"/>
      <c r="B674" s="309"/>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c r="A675" s="309"/>
      <c r="B675" s="309"/>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c r="A676" s="309"/>
      <c r="B676" s="309"/>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c r="A677" s="309"/>
      <c r="B677" s="309"/>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c r="A678" s="309"/>
      <c r="B678" s="309"/>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c r="A679" s="309"/>
      <c r="B679" s="309"/>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c r="A680" s="309"/>
      <c r="B680" s="309"/>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c r="A681" s="309"/>
      <c r="B681" s="309"/>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c r="A682" s="309"/>
      <c r="B682" s="309"/>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c r="A683" s="309"/>
      <c r="B683" s="309"/>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c r="A684" s="309"/>
      <c r="B684" s="309"/>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c r="A685" s="309"/>
      <c r="B685" s="309"/>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c r="A686" s="309"/>
      <c r="B686" s="309"/>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c r="A687" s="309"/>
      <c r="B687" s="309"/>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c r="A688" s="309"/>
      <c r="B688" s="309"/>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c r="A689" s="309"/>
      <c r="B689" s="309"/>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c r="A690" s="309"/>
      <c r="B690" s="309"/>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c r="A691" s="309"/>
      <c r="B691" s="309"/>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c r="A692" s="309"/>
      <c r="B692" s="309"/>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c r="A693" s="309"/>
      <c r="B693" s="309"/>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c r="A694" s="309"/>
      <c r="B694" s="309"/>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c r="A695" s="309"/>
      <c r="B695" s="309"/>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c r="A696" s="309"/>
      <c r="B696" s="309"/>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c r="A697" s="309"/>
      <c r="B697" s="309"/>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c r="A698" s="309"/>
      <c r="B698" s="309"/>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c r="A699" s="309"/>
      <c r="B699" s="309"/>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c r="A700" s="309"/>
      <c r="B700" s="309"/>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c r="A701" s="309"/>
      <c r="B701" s="309"/>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c r="A702" s="309"/>
      <c r="B702" s="309"/>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c r="A703" s="309"/>
      <c r="B703" s="309"/>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c r="A704" s="309"/>
      <c r="B704" s="309"/>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c r="A705" s="309"/>
      <c r="B705" s="309"/>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c r="A706" s="309"/>
      <c r="B706" s="309"/>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c r="A707" s="309"/>
      <c r="B707" s="309"/>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c r="A708" s="309"/>
      <c r="B708" s="309"/>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c r="A709" s="309"/>
      <c r="B709" s="309"/>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c r="A710" s="309"/>
      <c r="B710" s="309"/>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c r="A711" s="309"/>
      <c r="B711" s="309"/>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c r="A712" s="309"/>
      <c r="B712" s="309"/>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c r="A713" s="309"/>
      <c r="B713" s="309"/>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c r="A714" s="309"/>
      <c r="B714" s="309"/>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c r="A715" s="309"/>
      <c r="B715" s="309"/>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c r="A716" s="309"/>
      <c r="B716" s="309"/>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c r="A717" s="309"/>
      <c r="B717" s="309"/>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c r="A718" s="309"/>
      <c r="B718" s="309"/>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c r="A719" s="309"/>
      <c r="B719" s="309"/>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c r="A720" s="309"/>
      <c r="B720" s="309"/>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c r="A721" s="309"/>
      <c r="B721" s="309"/>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c r="A722" s="309"/>
      <c r="B722" s="309"/>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c r="A723" s="309"/>
      <c r="B723" s="309"/>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c r="A724" s="309"/>
      <c r="B724" s="309"/>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c r="A725" s="309"/>
      <c r="B725" s="309"/>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c r="A726" s="309"/>
      <c r="B726" s="309"/>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c r="A727" s="309"/>
      <c r="B727" s="309"/>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c r="A728" s="309"/>
      <c r="B728" s="309"/>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c r="A729" s="309"/>
      <c r="B729" s="309"/>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c r="A730" s="309"/>
      <c r="B730" s="309"/>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c r="A731" s="309"/>
      <c r="B731" s="309"/>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c r="A732" s="309"/>
      <c r="B732" s="309"/>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c r="A733" s="309"/>
      <c r="B733" s="309"/>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c r="A734" s="309"/>
      <c r="B734" s="309"/>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c r="A735" s="309"/>
      <c r="B735" s="309"/>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c r="A736" s="309"/>
      <c r="B736" s="309"/>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c r="A737" s="309"/>
      <c r="B737" s="309"/>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c r="A738" s="309"/>
      <c r="B738" s="309"/>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c r="A739" s="309"/>
      <c r="B739" s="309"/>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c r="A740" s="309"/>
      <c r="B740" s="309"/>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c r="A741" s="309"/>
      <c r="B741" s="309"/>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c r="A742" s="309"/>
      <c r="B742" s="309"/>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c r="A743" s="309"/>
      <c r="B743" s="309"/>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c r="A744" s="309"/>
      <c r="B744" s="309"/>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c r="A745" s="309"/>
      <c r="B745" s="309"/>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c r="A746" s="309"/>
      <c r="B746" s="309"/>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c r="A747" s="309"/>
      <c r="B747" s="309"/>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c r="A748" s="309"/>
      <c r="B748" s="309"/>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c r="A749" s="309"/>
      <c r="B749" s="309"/>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c r="A750" s="309"/>
      <c r="B750" s="309"/>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c r="A751" s="309"/>
      <c r="B751" s="309"/>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c r="A752" s="309"/>
      <c r="B752" s="309"/>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c r="A753" s="309"/>
      <c r="B753" s="309"/>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c r="A754" s="309"/>
      <c r="B754" s="309"/>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c r="A755" s="309"/>
      <c r="B755" s="309"/>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c r="A756" s="309"/>
      <c r="B756" s="309"/>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c r="A757" s="309"/>
      <c r="B757" s="309"/>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c r="A758" s="309"/>
      <c r="B758" s="309"/>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c r="A759" s="309"/>
      <c r="B759" s="309"/>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c r="A760" s="309"/>
      <c r="B760" s="309"/>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c r="A761" s="309"/>
      <c r="B761" s="309"/>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c r="A762" s="309"/>
      <c r="B762" s="309"/>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c r="A763" s="309"/>
      <c r="B763" s="309"/>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c r="A764" s="309"/>
      <c r="B764" s="309"/>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c r="A765" s="309"/>
      <c r="B765" s="309"/>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c r="A766" s="309"/>
      <c r="B766" s="309"/>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c r="A767" s="309"/>
      <c r="B767" s="309"/>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c r="A768" s="309"/>
      <c r="B768" s="309"/>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c r="A769" s="309"/>
      <c r="B769" s="309"/>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c r="A770" s="309"/>
      <c r="B770" s="309"/>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c r="A771" s="309"/>
      <c r="B771" s="309"/>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c r="A772" s="309"/>
      <c r="B772" s="309"/>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c r="A773" s="309"/>
      <c r="B773" s="309"/>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c r="A774" s="309"/>
      <c r="B774" s="309"/>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c r="A775" s="309"/>
      <c r="B775" s="309"/>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c r="A776" s="309"/>
      <c r="B776" s="309"/>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c r="A777" s="309"/>
      <c r="B777" s="309"/>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c r="A778" s="309"/>
      <c r="B778" s="309"/>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c r="A779" s="309"/>
      <c r="B779" s="309"/>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c r="A780" s="309"/>
      <c r="B780" s="309"/>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c r="A781" s="309"/>
      <c r="B781" s="309"/>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c r="A782" s="309"/>
      <c r="B782" s="309"/>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c r="A783" s="309"/>
      <c r="B783" s="309"/>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c r="A784" s="309"/>
      <c r="B784" s="309"/>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c r="A785" s="309"/>
      <c r="B785" s="309"/>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c r="A786" s="309"/>
      <c r="B786" s="309"/>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c r="A787" s="309"/>
      <c r="B787" s="309"/>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c r="A788" s="309"/>
      <c r="B788" s="309"/>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c r="A789" s="309"/>
      <c r="B789" s="309"/>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c r="A790" s="309"/>
      <c r="B790" s="309"/>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c r="A791" s="309"/>
      <c r="B791" s="309"/>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c r="A792" s="309"/>
      <c r="B792" s="309"/>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c r="A793" s="309"/>
      <c r="B793" s="309"/>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c r="A794" s="309"/>
      <c r="B794" s="309"/>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c r="A795" s="309"/>
      <c r="B795" s="309"/>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c r="A796" s="309"/>
      <c r="B796" s="309"/>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c r="A797" s="309"/>
      <c r="B797" s="309"/>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c r="A798" s="309"/>
      <c r="B798" s="309"/>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c r="A799" s="309"/>
      <c r="B799" s="309"/>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c r="A800" s="309"/>
      <c r="B800" s="309"/>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c r="A801" s="309"/>
      <c r="B801" s="309"/>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c r="A802" s="309"/>
      <c r="B802" s="309"/>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c r="A803" s="309"/>
      <c r="B803" s="309"/>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c r="A804" s="309"/>
      <c r="B804" s="309"/>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c r="A805" s="309"/>
      <c r="B805" s="309"/>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c r="A806" s="309"/>
      <c r="B806" s="309"/>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c r="A807" s="309"/>
      <c r="B807" s="309"/>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c r="A808" s="309"/>
      <c r="B808" s="309"/>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c r="A809" s="309"/>
      <c r="B809" s="309"/>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c r="A810" s="309"/>
      <c r="B810" s="309"/>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c r="A811" s="309"/>
      <c r="B811" s="309"/>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c r="A812" s="309"/>
      <c r="B812" s="309"/>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c r="A813" s="309"/>
      <c r="B813" s="309"/>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c r="A814" s="309"/>
      <c r="B814" s="309"/>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c r="A815" s="309"/>
      <c r="B815" s="309"/>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c r="A816" s="309"/>
      <c r="B816" s="309"/>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c r="A817" s="309"/>
      <c r="B817" s="309"/>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c r="A818" s="309"/>
      <c r="B818" s="309"/>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c r="A819" s="309"/>
      <c r="B819" s="309"/>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c r="A820" s="309"/>
      <c r="B820" s="309"/>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c r="A821" s="309"/>
      <c r="B821" s="309"/>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c r="A822" s="309"/>
      <c r="B822" s="309"/>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c r="A823" s="309"/>
      <c r="B823" s="309"/>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c r="A824" s="309"/>
      <c r="B824" s="309"/>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c r="A825" s="309"/>
      <c r="B825" s="309"/>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c r="A826" s="309"/>
      <c r="B826" s="309"/>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c r="A827" s="309"/>
      <c r="B827" s="309"/>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c r="A828" s="309"/>
      <c r="B828" s="309"/>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c r="A829" s="309"/>
      <c r="B829" s="309"/>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c r="A830" s="309"/>
      <c r="B830" s="309"/>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c r="A831" s="309"/>
      <c r="B831" s="309"/>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c r="A832" s="309"/>
      <c r="B832" s="309"/>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c r="A833" s="309"/>
      <c r="B833" s="309"/>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c r="A834" s="309"/>
      <c r="B834" s="309"/>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c r="A835" s="309"/>
      <c r="B835" s="309"/>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c r="A836" s="309"/>
      <c r="B836" s="309"/>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c r="A837" s="309"/>
      <c r="B837" s="309"/>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c r="A838" s="309"/>
      <c r="B838" s="309"/>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c r="A839" s="309"/>
      <c r="B839" s="309"/>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c r="A840" s="309"/>
      <c r="B840" s="309"/>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c r="A841" s="309"/>
      <c r="B841" s="309"/>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c r="A842" s="309"/>
      <c r="B842" s="309"/>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c r="A843" s="309"/>
      <c r="B843" s="309"/>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c r="A844" s="309"/>
      <c r="B844" s="309"/>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c r="A845" s="309"/>
      <c r="B845" s="309"/>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c r="A846" s="309"/>
      <c r="B846" s="309"/>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c r="A847" s="309"/>
      <c r="B847" s="309"/>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c r="A848" s="309"/>
      <c r="B848" s="309"/>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c r="A849" s="309"/>
      <c r="B849" s="309"/>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c r="A850" s="309"/>
      <c r="B850" s="309"/>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c r="A851" s="309"/>
      <c r="B851" s="309"/>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c r="A852" s="309"/>
      <c r="B852" s="309"/>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c r="A853" s="309"/>
      <c r="B853" s="309"/>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c r="A854" s="309"/>
      <c r="B854" s="309"/>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c r="A855" s="309"/>
      <c r="B855" s="309"/>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c r="A856" s="309"/>
      <c r="B856" s="309"/>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c r="A857" s="309"/>
      <c r="B857" s="309"/>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c r="A858" s="309"/>
      <c r="B858" s="309"/>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c r="A859" s="309"/>
      <c r="B859" s="309"/>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c r="A860" s="309"/>
      <c r="B860" s="309"/>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c r="A861" s="309"/>
      <c r="B861" s="309"/>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c r="A862" s="309"/>
      <c r="B862" s="309"/>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c r="A863" s="309"/>
      <c r="B863" s="309"/>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c r="A864" s="309"/>
      <c r="B864" s="309"/>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c r="A865" s="309"/>
      <c r="B865" s="309"/>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c r="A866" s="309"/>
      <c r="B866" s="309"/>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c r="A867" s="309"/>
      <c r="B867" s="309"/>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c r="A868" s="309"/>
      <c r="B868" s="309"/>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c r="A869" s="309"/>
      <c r="B869" s="309"/>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c r="A870" s="309"/>
      <c r="B870" s="309"/>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c r="A871" s="309"/>
      <c r="B871" s="309"/>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c r="A872" s="309"/>
      <c r="B872" s="309"/>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c r="A873" s="309"/>
      <c r="B873" s="309"/>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c r="A874" s="309"/>
      <c r="B874" s="309"/>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c r="A875" s="309"/>
      <c r="B875" s="309"/>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c r="A876" s="309"/>
      <c r="B876" s="309"/>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c r="A877" s="309"/>
      <c r="B877" s="309"/>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c r="A878" s="309"/>
      <c r="B878" s="309"/>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c r="A879" s="309"/>
      <c r="B879" s="309"/>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c r="A880" s="309"/>
      <c r="B880" s="309"/>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c r="A881" s="309"/>
      <c r="B881" s="309"/>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c r="A882" s="309"/>
      <c r="B882" s="309"/>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c r="A883" s="309"/>
      <c r="B883" s="309"/>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c r="A884" s="309"/>
      <c r="B884" s="309"/>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c r="A885" s="309"/>
      <c r="B885" s="309"/>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c r="A886" s="309"/>
      <c r="B886" s="309"/>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c r="A887" s="309"/>
      <c r="B887" s="309"/>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c r="A888" s="309"/>
      <c r="B888" s="309"/>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c r="A889" s="309"/>
      <c r="B889" s="309"/>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c r="A890" s="309"/>
      <c r="B890" s="309"/>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c r="A891" s="309"/>
      <c r="B891" s="309"/>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c r="A892" s="309"/>
      <c r="B892" s="309"/>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c r="A893" s="309"/>
      <c r="B893" s="309"/>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c r="A894" s="309"/>
      <c r="B894" s="309"/>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c r="A895" s="309"/>
      <c r="B895" s="309"/>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c r="A896" s="309"/>
      <c r="B896" s="309"/>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c r="A897" s="309"/>
      <c r="B897" s="309"/>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c r="A898" s="309"/>
      <c r="B898" s="309"/>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c r="A899" s="309"/>
      <c r="B899" s="309"/>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c r="A900" s="309"/>
      <c r="B900" s="309"/>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c r="A901" s="309"/>
      <c r="B901" s="309"/>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c r="A902" s="309"/>
      <c r="B902" s="309"/>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c r="A903" s="309"/>
      <c r="B903" s="309"/>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c r="A904" s="309"/>
      <c r="B904" s="309"/>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c r="A905" s="309"/>
      <c r="B905" s="309"/>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c r="A906" s="309"/>
      <c r="B906" s="309"/>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c r="A907" s="309"/>
      <c r="B907" s="309"/>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c r="A908" s="309"/>
      <c r="B908" s="309"/>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c r="A909" s="309"/>
      <c r="B909" s="309"/>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c r="A910" s="309"/>
      <c r="B910" s="309"/>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c r="A911" s="309"/>
      <c r="B911" s="309"/>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c r="A912" s="309"/>
      <c r="B912" s="309"/>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c r="A913" s="309"/>
      <c r="B913" s="309"/>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c r="A914" s="309"/>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c r="A915" s="309"/>
      <c r="B915" s="309"/>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c r="A916" s="309"/>
      <c r="B916" s="309"/>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c r="A917" s="309"/>
      <c r="B917" s="309"/>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c r="A918" s="309"/>
      <c r="B918" s="309"/>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c r="A919" s="309"/>
      <c r="B919" s="309"/>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c r="A920" s="309"/>
      <c r="B920" s="309"/>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c r="A921" s="309"/>
      <c r="B921" s="309"/>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c r="A922" s="309"/>
      <c r="B922" s="309"/>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c r="A923" s="309"/>
      <c r="B923" s="309"/>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c r="A924" s="309"/>
      <c r="B924" s="309"/>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c r="A925" s="309"/>
      <c r="B925" s="309"/>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c r="A926" s="309"/>
      <c r="B926" s="309"/>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c r="A927" s="309"/>
      <c r="B927" s="309"/>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c r="A928" s="309"/>
      <c r="B928" s="309"/>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c r="A929" s="309"/>
      <c r="B929" s="309"/>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c r="A930" s="309"/>
      <c r="B930" s="309"/>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c r="A931" s="309"/>
      <c r="B931" s="309"/>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c r="A932" s="309"/>
      <c r="B932" s="309"/>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c r="A933" s="309"/>
      <c r="B933" s="309"/>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c r="A934" s="309"/>
      <c r="B934" s="309"/>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c r="A935" s="309"/>
      <c r="B935" s="309"/>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c r="A936" s="309"/>
      <c r="B936" s="309"/>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c r="A937" s="309"/>
      <c r="B937" s="309"/>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c r="A938" s="309"/>
      <c r="B938" s="309"/>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c r="A939" s="309"/>
      <c r="B939" s="309"/>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c r="A940" s="309"/>
      <c r="B940" s="309"/>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c r="A941" s="309"/>
      <c r="B941" s="309"/>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c r="A942" s="309"/>
      <c r="B942" s="309"/>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c r="A943" s="309"/>
      <c r="B943" s="309"/>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c r="A944" s="309"/>
      <c r="B944" s="309"/>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c r="A945" s="309"/>
      <c r="B945" s="309"/>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c r="A946" s="309"/>
      <c r="B946" s="309"/>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c r="A947" s="309"/>
      <c r="B947" s="309"/>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c r="A948" s="309"/>
      <c r="B948" s="309"/>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c r="A949" s="309"/>
      <c r="B949" s="309"/>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c r="A950" s="309"/>
      <c r="B950" s="309"/>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c r="A951" s="309"/>
      <c r="B951" s="309"/>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c r="A952" s="309"/>
      <c r="B952" s="309"/>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c r="A953" s="309"/>
      <c r="B953" s="309"/>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c r="A954" s="309"/>
      <c r="B954" s="309"/>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c r="A955" s="309"/>
      <c r="B955" s="309"/>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c r="A956" s="309"/>
      <c r="B956" s="309"/>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c r="A957" s="309"/>
      <c r="B957" s="309"/>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c r="A958" s="309"/>
      <c r="B958" s="309"/>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c r="A959" s="309"/>
      <c r="B959" s="309"/>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c r="A960" s="309"/>
      <c r="B960" s="309"/>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c r="A961" s="309"/>
      <c r="B961" s="309"/>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c r="A962" s="309"/>
      <c r="B962" s="309"/>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c r="A963" s="309"/>
      <c r="B963" s="309"/>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c r="A964" s="309"/>
      <c r="B964" s="309"/>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c r="A965" s="309"/>
      <c r="B965" s="309"/>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c r="A966" s="309"/>
      <c r="B966" s="309"/>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c r="A967" s="309"/>
      <c r="B967" s="309"/>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c r="A968" s="309"/>
      <c r="B968" s="309"/>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c r="A969" s="309"/>
      <c r="B969" s="309"/>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c r="A970" s="309"/>
      <c r="B970" s="309"/>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c r="A971" s="309"/>
      <c r="B971" s="309"/>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c r="A972" s="309"/>
      <c r="B972" s="309"/>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c r="A973" s="309"/>
      <c r="B973" s="309"/>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c r="A974" s="309"/>
      <c r="B974" s="309"/>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c r="A975" s="309"/>
      <c r="B975" s="309"/>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c r="A976" s="309"/>
      <c r="B976" s="309"/>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c r="A977" s="309"/>
      <c r="B977" s="309"/>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c r="A978" s="309"/>
      <c r="B978" s="309"/>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c r="A979" s="309"/>
      <c r="B979" s="309"/>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c r="A980" s="309"/>
      <c r="B980" s="309"/>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c r="A981" s="309"/>
      <c r="B981" s="309"/>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c r="A982" s="309"/>
      <c r="B982" s="309"/>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c r="A983" s="309"/>
      <c r="B983" s="309"/>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c r="A984" s="309"/>
      <c r="B984" s="309"/>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c r="A985" s="309"/>
      <c r="B985" s="309"/>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c r="A986" s="309"/>
      <c r="B986" s="309"/>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c r="A987" s="309"/>
      <c r="B987" s="309"/>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c r="A988" s="309"/>
      <c r="B988" s="309"/>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c r="A989" s="309"/>
      <c r="B989" s="309"/>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c r="A990" s="309"/>
      <c r="B990" s="309"/>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c r="A991" s="309"/>
      <c r="B991" s="309"/>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c r="A992" s="309"/>
      <c r="B992" s="309"/>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c r="A993" s="309"/>
      <c r="B993" s="309"/>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c r="A994" s="309"/>
      <c r="B994" s="309"/>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c r="A995" s="309"/>
      <c r="B995" s="309"/>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c r="A996" s="309"/>
      <c r="B996" s="309"/>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c r="A997" s="309"/>
      <c r="B997" s="309"/>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c r="A998" s="309"/>
      <c r="B998" s="309"/>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c r="A999" s="309"/>
      <c r="B999" s="309"/>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c r="A1000" s="309"/>
      <c r="B1000" s="309"/>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sheetData>
  <sheetProtection algorithmName="SHA-512" hashValue="6LR0wEB9h+/eQ8GWG7dyw1zWb/Uyd7qEwjSyac1/cj755F/q+BxdnXrDHI4AbOui6r4xzkO2/lhTnGb0s/aTOA==" saltValue="7L58y1Dx0pHlKzGJwuu8Pw==" spinCount="100000" sheet="1" objects="1" scenarios="1"/>
  <mergeCells count="5">
    <mergeCell ref="A1:F1"/>
    <mergeCell ref="E3:F3"/>
    <mergeCell ref="G3:H3"/>
    <mergeCell ref="I3:J3"/>
    <mergeCell ref="A35:E35"/>
  </mergeCells>
  <pageMargins left="0" right="0" top="0" bottom="0" header="0" footer="0"/>
  <pageSetup scale="93"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workbookViewId="0"/>
  </sheetViews>
  <sheetFormatPr defaultColWidth="14.42578125" defaultRowHeight="15" customHeight="1"/>
  <cols>
    <col min="1" max="1" width="3.28515625" customWidth="1"/>
    <col min="2" max="2" width="44.42578125" customWidth="1"/>
    <col min="3" max="3" width="14.7109375" customWidth="1"/>
    <col min="4" max="4" width="17" customWidth="1"/>
    <col min="5" max="5" width="16.7109375" customWidth="1"/>
    <col min="6" max="6" width="12.7109375" customWidth="1"/>
    <col min="7" max="7" width="10.42578125" customWidth="1"/>
    <col min="8" max="8" width="14.7109375" customWidth="1"/>
    <col min="9" max="9" width="70.7109375" customWidth="1"/>
    <col min="10" max="26" width="11.42578125" customWidth="1"/>
  </cols>
  <sheetData>
    <row r="1" spans="1:26" ht="14.25" customHeight="1">
      <c r="A1" s="320"/>
      <c r="B1" s="321"/>
      <c r="C1" s="321"/>
      <c r="D1" s="321"/>
      <c r="E1" s="321"/>
      <c r="F1" s="320"/>
      <c r="G1" s="320"/>
      <c r="H1" s="322"/>
      <c r="I1" s="320"/>
      <c r="J1" s="320"/>
      <c r="K1" s="320"/>
      <c r="L1" s="320"/>
      <c r="M1" s="320"/>
      <c r="N1" s="320"/>
      <c r="O1" s="320"/>
      <c r="P1" s="320"/>
      <c r="Q1" s="320"/>
      <c r="R1" s="320"/>
      <c r="S1" s="320"/>
      <c r="T1" s="320"/>
      <c r="U1" s="320"/>
      <c r="V1" s="320"/>
      <c r="W1" s="320"/>
      <c r="X1" s="320"/>
      <c r="Y1" s="320"/>
      <c r="Z1" s="320"/>
    </row>
    <row r="2" spans="1:26" ht="14.25" customHeight="1">
      <c r="A2" s="323"/>
      <c r="B2" s="838" t="s">
        <v>256</v>
      </c>
      <c r="C2" s="867"/>
      <c r="D2" s="867"/>
      <c r="E2" s="867"/>
      <c r="F2" s="867"/>
      <c r="G2" s="839" t="s">
        <v>849</v>
      </c>
      <c r="H2" s="870"/>
      <c r="I2" s="323"/>
      <c r="J2" s="323"/>
      <c r="K2" s="323"/>
      <c r="L2" s="323"/>
      <c r="M2" s="323"/>
      <c r="N2" s="323"/>
      <c r="O2" s="323"/>
      <c r="P2" s="323"/>
      <c r="Q2" s="323"/>
      <c r="R2" s="323"/>
      <c r="S2" s="323"/>
      <c r="T2" s="323"/>
      <c r="U2" s="323"/>
      <c r="V2" s="323"/>
      <c r="W2" s="323"/>
      <c r="X2" s="323"/>
      <c r="Y2" s="323"/>
      <c r="Z2" s="323"/>
    </row>
    <row r="3" spans="1:26" ht="14.25" customHeight="1">
      <c r="A3" s="323"/>
      <c r="B3" s="840">
        <v>0</v>
      </c>
      <c r="C3" s="867"/>
      <c r="D3" s="867"/>
      <c r="E3" s="867"/>
      <c r="F3" s="867"/>
      <c r="G3" s="871"/>
      <c r="H3" s="872"/>
      <c r="I3" s="323"/>
      <c r="J3" s="323"/>
      <c r="K3" s="323"/>
      <c r="L3" s="323"/>
      <c r="M3" s="323"/>
      <c r="N3" s="323"/>
      <c r="O3" s="323"/>
      <c r="P3" s="323"/>
      <c r="Q3" s="323"/>
      <c r="R3" s="323"/>
      <c r="S3" s="323"/>
      <c r="T3" s="323"/>
      <c r="U3" s="323"/>
      <c r="V3" s="323"/>
      <c r="W3" s="323"/>
      <c r="X3" s="323"/>
      <c r="Y3" s="323"/>
      <c r="Z3" s="323"/>
    </row>
    <row r="4" spans="1:26" ht="34.5" customHeight="1">
      <c r="A4" s="323"/>
      <c r="B4" s="840" t="s">
        <v>861</v>
      </c>
      <c r="C4" s="867"/>
      <c r="D4" s="867"/>
      <c r="E4" s="867"/>
      <c r="F4" s="868"/>
      <c r="G4" s="871"/>
      <c r="H4" s="872"/>
      <c r="I4" s="323"/>
      <c r="J4" s="323"/>
      <c r="K4" s="323"/>
      <c r="L4" s="323"/>
      <c r="M4" s="323"/>
      <c r="N4" s="323"/>
      <c r="O4" s="323"/>
      <c r="P4" s="323"/>
      <c r="Q4" s="323"/>
      <c r="R4" s="323"/>
      <c r="S4" s="323"/>
      <c r="T4" s="323"/>
      <c r="U4" s="323"/>
      <c r="V4" s="323"/>
      <c r="W4" s="323"/>
      <c r="X4" s="323"/>
      <c r="Y4" s="323"/>
      <c r="Z4" s="323"/>
    </row>
    <row r="5" spans="1:26" ht="6.75" customHeight="1">
      <c r="A5" s="320"/>
      <c r="B5" s="507"/>
      <c r="C5" s="507"/>
      <c r="D5" s="507"/>
      <c r="E5" s="507"/>
      <c r="F5" s="508"/>
      <c r="G5" s="871"/>
      <c r="H5" s="872"/>
      <c r="I5" s="320"/>
      <c r="J5" s="320"/>
      <c r="K5" s="320"/>
      <c r="L5" s="320"/>
      <c r="M5" s="320"/>
      <c r="N5" s="320"/>
      <c r="O5" s="320"/>
      <c r="P5" s="320"/>
      <c r="Q5" s="320"/>
      <c r="R5" s="320"/>
      <c r="S5" s="320"/>
      <c r="T5" s="320"/>
      <c r="U5" s="320"/>
      <c r="V5" s="320"/>
      <c r="W5" s="320"/>
      <c r="X5" s="320"/>
      <c r="Y5" s="320"/>
      <c r="Z5" s="320"/>
    </row>
    <row r="6" spans="1:26" ht="14.25" customHeight="1">
      <c r="A6" s="323"/>
      <c r="B6" s="838" t="s">
        <v>862</v>
      </c>
      <c r="C6" s="867"/>
      <c r="D6" s="867"/>
      <c r="E6" s="867"/>
      <c r="F6" s="867"/>
      <c r="G6" s="873"/>
      <c r="H6" s="866"/>
      <c r="I6" s="324"/>
      <c r="J6" s="323"/>
      <c r="K6" s="323"/>
      <c r="L6" s="323"/>
      <c r="M6" s="323"/>
      <c r="N6" s="323"/>
      <c r="O6" s="323"/>
      <c r="P6" s="323"/>
      <c r="Q6" s="323"/>
      <c r="R6" s="323"/>
      <c r="S6" s="323"/>
      <c r="T6" s="323"/>
      <c r="U6" s="323"/>
      <c r="V6" s="323"/>
      <c r="W6" s="323"/>
      <c r="X6" s="323"/>
      <c r="Y6" s="323"/>
      <c r="Z6" s="323"/>
    </row>
    <row r="7" spans="1:26" ht="14.25" customHeight="1">
      <c r="A7" s="320"/>
      <c r="B7" s="321"/>
      <c r="C7" s="321"/>
      <c r="D7" s="321"/>
      <c r="E7" s="321"/>
      <c r="F7" s="320"/>
      <c r="G7" s="320"/>
      <c r="H7" s="322"/>
      <c r="I7" s="320"/>
      <c r="J7" s="320"/>
      <c r="K7" s="320"/>
      <c r="L7" s="320"/>
      <c r="M7" s="320"/>
      <c r="N7" s="320"/>
      <c r="O7" s="320"/>
      <c r="P7" s="320"/>
      <c r="Q7" s="320"/>
      <c r="R7" s="320"/>
      <c r="S7" s="320"/>
      <c r="T7" s="320"/>
      <c r="U7" s="320"/>
      <c r="V7" s="320"/>
      <c r="W7" s="320"/>
      <c r="X7" s="320"/>
      <c r="Y7" s="320"/>
      <c r="Z7" s="320"/>
    </row>
    <row r="8" spans="1:26" ht="14.25" customHeight="1">
      <c r="A8" s="320"/>
      <c r="B8" s="325" t="s">
        <v>863</v>
      </c>
      <c r="C8" s="326">
        <f ca="1">+'FORM-INTER'!G36</f>
        <v>0</v>
      </c>
      <c r="D8" s="834">
        <f ca="1">+IFERROR(C8/C18,"")</f>
        <v>0</v>
      </c>
      <c r="E8" s="868"/>
      <c r="F8" s="320"/>
      <c r="G8" s="320"/>
      <c r="H8" s="322"/>
      <c r="I8" s="320"/>
      <c r="J8" s="320"/>
      <c r="K8" s="320"/>
      <c r="L8" s="320"/>
      <c r="M8" s="320"/>
      <c r="N8" s="320"/>
      <c r="O8" s="320"/>
      <c r="P8" s="320"/>
      <c r="Q8" s="320"/>
      <c r="R8" s="320"/>
      <c r="S8" s="320"/>
      <c r="T8" s="320"/>
      <c r="U8" s="320"/>
      <c r="V8" s="320"/>
      <c r="W8" s="320"/>
      <c r="X8" s="320"/>
      <c r="Y8" s="320"/>
      <c r="Z8" s="320"/>
    </row>
    <row r="9" spans="1:26" ht="14.25" customHeight="1">
      <c r="A9" s="320"/>
      <c r="B9" s="325" t="s">
        <v>864</v>
      </c>
      <c r="C9" s="327">
        <f>+'FORM-INTER'!$F$8</f>
        <v>0</v>
      </c>
      <c r="D9" s="835">
        <f>+IFERROR(C9*30,"")</f>
        <v>0</v>
      </c>
      <c r="E9" s="868"/>
      <c r="F9" s="320"/>
      <c r="G9" s="320"/>
      <c r="H9" s="322"/>
      <c r="I9" s="328"/>
      <c r="J9" s="320"/>
      <c r="K9" s="320"/>
      <c r="L9" s="320"/>
      <c r="M9" s="320"/>
      <c r="N9" s="320"/>
      <c r="O9" s="320"/>
      <c r="P9" s="320"/>
      <c r="Q9" s="320"/>
      <c r="R9" s="320"/>
      <c r="S9" s="320"/>
      <c r="T9" s="320"/>
      <c r="U9" s="320"/>
      <c r="V9" s="320"/>
      <c r="W9" s="320"/>
      <c r="X9" s="320"/>
      <c r="Y9" s="320"/>
      <c r="Z9" s="320"/>
    </row>
    <row r="10" spans="1:26" ht="14.25" customHeight="1">
      <c r="A10" s="320"/>
      <c r="B10" s="325"/>
      <c r="C10" s="329"/>
      <c r="D10" s="836"/>
      <c r="E10" s="868"/>
      <c r="F10" s="320"/>
      <c r="G10" s="320"/>
      <c r="H10" s="322"/>
      <c r="I10" s="330"/>
      <c r="J10" s="320"/>
      <c r="K10" s="320"/>
      <c r="L10" s="320"/>
      <c r="M10" s="320"/>
      <c r="N10" s="320"/>
      <c r="O10" s="320"/>
      <c r="P10" s="320"/>
      <c r="Q10" s="320"/>
      <c r="R10" s="320"/>
      <c r="S10" s="320"/>
      <c r="T10" s="320"/>
      <c r="U10" s="320"/>
      <c r="V10" s="320"/>
      <c r="W10" s="320"/>
      <c r="X10" s="320"/>
      <c r="Y10" s="320"/>
      <c r="Z10" s="320"/>
    </row>
    <row r="11" spans="1:26" ht="14.25" customHeight="1">
      <c r="A11" s="320"/>
      <c r="B11" s="331"/>
      <c r="C11" s="332"/>
      <c r="D11" s="332"/>
      <c r="E11" s="321"/>
      <c r="F11" s="320"/>
      <c r="G11" s="320"/>
      <c r="H11" s="322"/>
      <c r="I11" s="320"/>
      <c r="J11" s="320"/>
      <c r="K11" s="320"/>
      <c r="L11" s="320"/>
      <c r="M11" s="320"/>
      <c r="N11" s="320"/>
      <c r="O11" s="320"/>
      <c r="P11" s="320"/>
      <c r="Q11" s="320"/>
      <c r="R11" s="320"/>
      <c r="S11" s="320"/>
      <c r="T11" s="320"/>
      <c r="U11" s="320"/>
      <c r="V11" s="320"/>
      <c r="W11" s="320"/>
      <c r="X11" s="320"/>
      <c r="Y11" s="320"/>
      <c r="Z11" s="320"/>
    </row>
    <row r="12" spans="1:26" ht="14.25" customHeight="1">
      <c r="A12" s="323"/>
      <c r="B12" s="831" t="s">
        <v>865</v>
      </c>
      <c r="C12" s="837" t="s">
        <v>866</v>
      </c>
      <c r="D12" s="867"/>
      <c r="E12" s="868"/>
      <c r="F12" s="831" t="s">
        <v>867</v>
      </c>
      <c r="G12" s="831" t="s">
        <v>868</v>
      </c>
      <c r="H12" s="832" t="s">
        <v>681</v>
      </c>
      <c r="I12" s="323"/>
      <c r="J12" s="323"/>
      <c r="K12" s="323"/>
      <c r="L12" s="323"/>
      <c r="M12" s="323"/>
      <c r="N12" s="323"/>
      <c r="O12" s="323"/>
      <c r="P12" s="323"/>
      <c r="Q12" s="323"/>
      <c r="R12" s="323"/>
      <c r="S12" s="323"/>
      <c r="T12" s="323"/>
      <c r="U12" s="323"/>
      <c r="V12" s="323"/>
      <c r="W12" s="323"/>
      <c r="X12" s="323"/>
      <c r="Y12" s="323"/>
      <c r="Z12" s="323"/>
    </row>
    <row r="13" spans="1:26" ht="14.25" customHeight="1">
      <c r="A13" s="333"/>
      <c r="B13" s="884"/>
      <c r="C13" s="334" t="s">
        <v>238</v>
      </c>
      <c r="D13" s="334" t="s">
        <v>869</v>
      </c>
      <c r="E13" s="334" t="s">
        <v>870</v>
      </c>
      <c r="F13" s="884"/>
      <c r="G13" s="884"/>
      <c r="H13" s="884"/>
      <c r="I13" s="333"/>
      <c r="J13" s="333"/>
      <c r="K13" s="333"/>
      <c r="L13" s="333"/>
      <c r="M13" s="333"/>
      <c r="N13" s="333"/>
      <c r="O13" s="333"/>
      <c r="P13" s="333"/>
      <c r="Q13" s="333"/>
      <c r="R13" s="333"/>
      <c r="S13" s="333"/>
      <c r="T13" s="333"/>
      <c r="U13" s="333"/>
      <c r="V13" s="333"/>
      <c r="W13" s="333"/>
      <c r="X13" s="333"/>
      <c r="Y13" s="333"/>
      <c r="Z13" s="333"/>
    </row>
    <row r="14" spans="1:26" ht="14.25" customHeight="1">
      <c r="A14" s="320"/>
      <c r="B14" s="325" t="s">
        <v>871</v>
      </c>
      <c r="C14" s="335">
        <v>0.2</v>
      </c>
      <c r="D14" s="336">
        <f t="shared" ref="D14:D16" ca="1" si="0">+$C$8</f>
        <v>0</v>
      </c>
      <c r="E14" s="336">
        <f t="shared" ref="E14:E16" ca="1" si="1">+IFERROR(C14*D14,"")</f>
        <v>0</v>
      </c>
      <c r="F14" s="337">
        <f>+IFERROR($D$9+180,"")</f>
        <v>180</v>
      </c>
      <c r="G14" s="338">
        <v>2E-3</v>
      </c>
      <c r="H14" s="339">
        <f t="shared" ref="H14:H16" ca="1" si="2">+IFERROR(G14*E14*F14/360,"")</f>
        <v>0</v>
      </c>
      <c r="I14" s="330"/>
      <c r="J14" s="340"/>
      <c r="K14" s="320"/>
      <c r="L14" s="320"/>
      <c r="M14" s="320"/>
      <c r="N14" s="320"/>
      <c r="O14" s="320"/>
      <c r="P14" s="320"/>
      <c r="Q14" s="320"/>
      <c r="R14" s="320"/>
      <c r="S14" s="320"/>
      <c r="T14" s="320"/>
      <c r="U14" s="320"/>
      <c r="V14" s="320"/>
      <c r="W14" s="320"/>
      <c r="X14" s="320"/>
      <c r="Y14" s="320"/>
      <c r="Z14" s="320"/>
    </row>
    <row r="15" spans="1:26" ht="14.25" customHeight="1">
      <c r="A15" s="320"/>
      <c r="B15" s="325" t="s">
        <v>872</v>
      </c>
      <c r="C15" s="335">
        <v>0.2</v>
      </c>
      <c r="D15" s="336">
        <f t="shared" ca="1" si="0"/>
        <v>0</v>
      </c>
      <c r="E15" s="336">
        <f t="shared" ca="1" si="1"/>
        <v>0</v>
      </c>
      <c r="F15" s="337">
        <f>+IFERROR($D$9+1080,"")</f>
        <v>1080</v>
      </c>
      <c r="G15" s="338">
        <v>1.5E-3</v>
      </c>
      <c r="H15" s="339">
        <f t="shared" ca="1" si="2"/>
        <v>0</v>
      </c>
      <c r="I15" s="330"/>
      <c r="J15" s="340"/>
      <c r="K15" s="320"/>
      <c r="L15" s="320"/>
      <c r="M15" s="320"/>
      <c r="N15" s="320"/>
      <c r="O15" s="320"/>
      <c r="P15" s="320"/>
      <c r="Q15" s="320"/>
      <c r="R15" s="320"/>
      <c r="S15" s="320"/>
      <c r="T15" s="320"/>
      <c r="U15" s="320"/>
      <c r="V15" s="320"/>
      <c r="W15" s="320"/>
      <c r="X15" s="320"/>
      <c r="Y15" s="320"/>
      <c r="Z15" s="320"/>
    </row>
    <row r="16" spans="1:26" ht="14.25" customHeight="1">
      <c r="A16" s="320"/>
      <c r="B16" s="325" t="s">
        <v>873</v>
      </c>
      <c r="C16" s="335">
        <v>0.2</v>
      </c>
      <c r="D16" s="336">
        <f t="shared" ca="1" si="0"/>
        <v>0</v>
      </c>
      <c r="E16" s="336">
        <f t="shared" ca="1" si="1"/>
        <v>0</v>
      </c>
      <c r="F16" s="337">
        <f ca="1">+IF($C$8="","",1800)</f>
        <v>1800</v>
      </c>
      <c r="G16" s="338">
        <v>2.2000000000000001E-3</v>
      </c>
      <c r="H16" s="339">
        <f t="shared" ca="1" si="2"/>
        <v>0</v>
      </c>
      <c r="I16" s="330"/>
      <c r="J16" s="340"/>
      <c r="K16" s="320"/>
      <c r="L16" s="320"/>
      <c r="M16" s="320"/>
      <c r="N16" s="320"/>
      <c r="O16" s="320"/>
      <c r="P16" s="320"/>
      <c r="Q16" s="320"/>
      <c r="R16" s="320"/>
      <c r="S16" s="320"/>
      <c r="T16" s="320"/>
      <c r="U16" s="320"/>
      <c r="V16" s="320"/>
      <c r="W16" s="320"/>
      <c r="X16" s="320"/>
      <c r="Y16" s="320"/>
      <c r="Z16" s="320"/>
    </row>
    <row r="17" spans="1:26" ht="14.25" customHeight="1">
      <c r="A17" s="323"/>
      <c r="B17" s="341" t="s">
        <v>788</v>
      </c>
      <c r="C17" s="342" t="s">
        <v>776</v>
      </c>
      <c r="D17" s="833" t="s">
        <v>789</v>
      </c>
      <c r="E17" s="868"/>
      <c r="F17" s="343" t="s">
        <v>790</v>
      </c>
      <c r="G17" s="344" t="s">
        <v>791</v>
      </c>
      <c r="H17" s="345" t="s">
        <v>681</v>
      </c>
      <c r="I17" s="330"/>
      <c r="J17" s="323"/>
      <c r="K17" s="323"/>
      <c r="L17" s="323"/>
      <c r="M17" s="323"/>
      <c r="N17" s="323"/>
      <c r="O17" s="323"/>
      <c r="P17" s="323"/>
      <c r="Q17" s="323"/>
      <c r="R17" s="323"/>
      <c r="S17" s="323"/>
      <c r="T17" s="323"/>
      <c r="U17" s="323"/>
      <c r="V17" s="323"/>
      <c r="W17" s="323"/>
      <c r="X17" s="323"/>
      <c r="Y17" s="323"/>
      <c r="Z17" s="323"/>
    </row>
    <row r="18" spans="1:26" ht="14.25" customHeight="1">
      <c r="A18" s="320"/>
      <c r="B18" s="342">
        <f ca="1">IF(C8="","",IF(D8&lt;=1500,200,IF(D8&lt;=2500,300,IF(D8&lt;=5000,400,IF(D8&lt;=10000,500,"5%")))))</f>
        <v>200</v>
      </c>
      <c r="C18" s="346">
        <f>+'MANO DE OBRA'!C3</f>
        <v>1750905</v>
      </c>
      <c r="D18" s="828">
        <f ca="1">+IFERROR(IF(D8&gt;10000,D8+5%,B18*C18),"")</f>
        <v>350181000</v>
      </c>
      <c r="E18" s="868"/>
      <c r="F18" s="347">
        <f>+$C$9</f>
        <v>0</v>
      </c>
      <c r="G18" s="348">
        <v>2E-3</v>
      </c>
      <c r="H18" s="349">
        <f ca="1">+IFERROR(G18*F18*D18/12,"")</f>
        <v>0</v>
      </c>
      <c r="I18" s="320"/>
      <c r="J18" s="340"/>
      <c r="K18" s="320"/>
      <c r="L18" s="320"/>
      <c r="M18" s="320"/>
      <c r="N18" s="320"/>
      <c r="O18" s="320"/>
      <c r="P18" s="320"/>
      <c r="Q18" s="320"/>
      <c r="R18" s="320"/>
      <c r="S18" s="320"/>
      <c r="T18" s="320"/>
      <c r="U18" s="320"/>
      <c r="V18" s="320"/>
      <c r="W18" s="320"/>
      <c r="X18" s="320"/>
      <c r="Y18" s="320"/>
      <c r="Z18" s="320"/>
    </row>
    <row r="19" spans="1:26" ht="14.25" customHeight="1">
      <c r="A19" s="320"/>
      <c r="B19" s="829" t="s">
        <v>874</v>
      </c>
      <c r="C19" s="867"/>
      <c r="D19" s="867"/>
      <c r="E19" s="867"/>
      <c r="F19" s="867"/>
      <c r="G19" s="868"/>
      <c r="H19" s="349" t="str">
        <f t="shared" ref="H19:H22" ca="1" si="3">IFERROR(ROUND(IF(SUM(H14:H16,H18)=0,"",SUM(H14:H16,H18)),0),"")</f>
        <v/>
      </c>
      <c r="I19" s="320"/>
      <c r="J19" s="320"/>
      <c r="K19" s="320"/>
      <c r="L19" s="320"/>
      <c r="M19" s="320"/>
      <c r="N19" s="320"/>
      <c r="O19" s="320"/>
      <c r="P19" s="320"/>
      <c r="Q19" s="320"/>
      <c r="R19" s="320"/>
      <c r="S19" s="320"/>
      <c r="T19" s="320"/>
      <c r="U19" s="320"/>
      <c r="V19" s="320"/>
      <c r="W19" s="320"/>
      <c r="X19" s="320"/>
      <c r="Y19" s="320"/>
      <c r="Z19" s="320"/>
    </row>
    <row r="20" spans="1:26" ht="14.25" customHeight="1">
      <c r="A20" s="320"/>
      <c r="B20" s="829" t="s">
        <v>875</v>
      </c>
      <c r="C20" s="867"/>
      <c r="D20" s="867"/>
      <c r="E20" s="867"/>
      <c r="F20" s="867"/>
      <c r="G20" s="868"/>
      <c r="H20" s="349" t="str">
        <f t="shared" ca="1" si="3"/>
        <v/>
      </c>
      <c r="I20" s="320"/>
      <c r="J20" s="320"/>
      <c r="K20" s="320"/>
      <c r="L20" s="320"/>
      <c r="M20" s="320"/>
      <c r="N20" s="320"/>
      <c r="O20" s="320"/>
      <c r="P20" s="320"/>
      <c r="Q20" s="320"/>
      <c r="R20" s="320"/>
      <c r="S20" s="320"/>
      <c r="T20" s="320"/>
      <c r="U20" s="320"/>
      <c r="V20" s="320"/>
      <c r="W20" s="320"/>
      <c r="X20" s="320"/>
      <c r="Y20" s="320"/>
      <c r="Z20" s="320"/>
    </row>
    <row r="21" spans="1:26" ht="14.25" customHeight="1">
      <c r="A21" s="320"/>
      <c r="B21" s="829" t="s">
        <v>876</v>
      </c>
      <c r="C21" s="867"/>
      <c r="D21" s="867"/>
      <c r="E21" s="867"/>
      <c r="F21" s="867"/>
      <c r="G21" s="868"/>
      <c r="H21" s="349" t="str">
        <f t="shared" ca="1" si="3"/>
        <v/>
      </c>
      <c r="I21" s="320"/>
      <c r="J21" s="320"/>
      <c r="K21" s="320"/>
      <c r="L21" s="320"/>
      <c r="M21" s="320"/>
      <c r="N21" s="320"/>
      <c r="O21" s="320"/>
      <c r="P21" s="320"/>
      <c r="Q21" s="320"/>
      <c r="R21" s="320"/>
      <c r="S21" s="320"/>
      <c r="T21" s="320"/>
      <c r="U21" s="320"/>
      <c r="V21" s="320"/>
      <c r="W21" s="320"/>
      <c r="X21" s="320"/>
      <c r="Y21" s="320"/>
      <c r="Z21" s="320"/>
    </row>
    <row r="22" spans="1:26" ht="14.25" customHeight="1">
      <c r="A22" s="320"/>
      <c r="B22" s="829" t="s">
        <v>877</v>
      </c>
      <c r="C22" s="867"/>
      <c r="D22" s="867"/>
      <c r="E22" s="867"/>
      <c r="F22" s="867"/>
      <c r="G22" s="868"/>
      <c r="H22" s="349" t="str">
        <f t="shared" ca="1" si="3"/>
        <v/>
      </c>
      <c r="I22" s="320"/>
      <c r="J22" s="320"/>
      <c r="K22" s="320"/>
      <c r="L22" s="320"/>
      <c r="M22" s="320"/>
      <c r="N22" s="320"/>
      <c r="O22" s="320"/>
      <c r="P22" s="320"/>
      <c r="Q22" s="320"/>
      <c r="R22" s="320"/>
      <c r="S22" s="320"/>
      <c r="T22" s="320"/>
      <c r="U22" s="320"/>
      <c r="V22" s="320"/>
      <c r="W22" s="320"/>
      <c r="X22" s="320"/>
      <c r="Y22" s="320"/>
      <c r="Z22" s="320"/>
    </row>
    <row r="23" spans="1:26" ht="14.25" customHeight="1">
      <c r="A23" s="320"/>
      <c r="B23" s="829" t="s">
        <v>878</v>
      </c>
      <c r="C23" s="867"/>
      <c r="D23" s="867"/>
      <c r="E23" s="867"/>
      <c r="F23" s="867"/>
      <c r="G23" s="868"/>
      <c r="H23" s="338" t="str">
        <f ca="1">+IFERROR(ROUND(H22/#REF!,4),"")</f>
        <v/>
      </c>
      <c r="I23" s="320"/>
      <c r="J23" s="320"/>
      <c r="K23" s="320"/>
      <c r="L23" s="320"/>
      <c r="M23" s="320"/>
      <c r="N23" s="320"/>
      <c r="O23" s="320"/>
      <c r="P23" s="320"/>
      <c r="Q23" s="320"/>
      <c r="R23" s="320"/>
      <c r="S23" s="320"/>
      <c r="T23" s="320"/>
      <c r="U23" s="320"/>
      <c r="V23" s="320"/>
      <c r="W23" s="320"/>
      <c r="X23" s="320"/>
      <c r="Y23" s="320"/>
      <c r="Z23" s="320"/>
    </row>
    <row r="24" spans="1:26" ht="14.25" customHeight="1">
      <c r="A24" s="320"/>
      <c r="B24" s="350"/>
      <c r="C24" s="350"/>
      <c r="D24" s="350"/>
      <c r="E24" s="350"/>
      <c r="F24" s="350"/>
      <c r="G24" s="350"/>
      <c r="H24" s="340"/>
      <c r="I24" s="320"/>
      <c r="J24" s="320"/>
      <c r="K24" s="320"/>
      <c r="L24" s="320"/>
      <c r="M24" s="320"/>
      <c r="N24" s="320"/>
      <c r="O24" s="320"/>
      <c r="P24" s="320"/>
      <c r="Q24" s="320"/>
      <c r="R24" s="320"/>
      <c r="S24" s="320"/>
      <c r="T24" s="320"/>
      <c r="U24" s="320"/>
      <c r="V24" s="320"/>
      <c r="W24" s="320"/>
      <c r="X24" s="320"/>
      <c r="Y24" s="320"/>
      <c r="Z24" s="320"/>
    </row>
    <row r="25" spans="1:26" ht="14.25" customHeight="1">
      <c r="A25" s="320"/>
      <c r="B25" s="350"/>
      <c r="C25" s="350"/>
      <c r="D25" s="350"/>
      <c r="E25" s="350"/>
      <c r="F25" s="350"/>
      <c r="G25" s="350"/>
      <c r="H25" s="340"/>
      <c r="I25" s="320"/>
      <c r="J25" s="320"/>
      <c r="K25" s="320"/>
      <c r="L25" s="320"/>
      <c r="M25" s="320"/>
      <c r="N25" s="320"/>
      <c r="O25" s="320"/>
      <c r="P25" s="320"/>
      <c r="Q25" s="320"/>
      <c r="R25" s="320"/>
      <c r="S25" s="320"/>
      <c r="T25" s="320"/>
      <c r="U25" s="320"/>
      <c r="V25" s="320"/>
      <c r="W25" s="320"/>
      <c r="X25" s="320"/>
      <c r="Y25" s="320"/>
      <c r="Z25" s="320"/>
    </row>
    <row r="26" spans="1:26" ht="14.25" customHeight="1">
      <c r="A26" s="320"/>
      <c r="B26" s="830"/>
      <c r="C26" s="860"/>
      <c r="D26" s="860"/>
      <c r="E26" s="860"/>
      <c r="F26" s="860"/>
      <c r="G26" s="860"/>
      <c r="H26" s="860"/>
      <c r="I26" s="320"/>
      <c r="J26" s="320"/>
      <c r="K26" s="320"/>
      <c r="L26" s="320"/>
      <c r="M26" s="320"/>
      <c r="N26" s="320"/>
      <c r="O26" s="320"/>
      <c r="P26" s="320"/>
      <c r="Q26" s="320"/>
      <c r="R26" s="320"/>
      <c r="S26" s="320"/>
      <c r="T26" s="320"/>
      <c r="U26" s="320"/>
      <c r="V26" s="320"/>
      <c r="W26" s="320"/>
      <c r="X26" s="320"/>
      <c r="Y26" s="320"/>
      <c r="Z26" s="320"/>
    </row>
    <row r="27" spans="1:26" ht="14.25" customHeight="1">
      <c r="A27" s="320"/>
      <c r="B27" s="827"/>
      <c r="C27" s="860"/>
      <c r="D27" s="860"/>
      <c r="E27" s="860"/>
      <c r="F27" s="860"/>
      <c r="G27" s="860"/>
      <c r="H27" s="860"/>
      <c r="I27" s="320"/>
      <c r="J27" s="320"/>
      <c r="K27" s="320"/>
      <c r="L27" s="320"/>
      <c r="M27" s="320"/>
      <c r="N27" s="320"/>
      <c r="O27" s="320"/>
      <c r="P27" s="320"/>
      <c r="Q27" s="320"/>
      <c r="R27" s="320"/>
      <c r="S27" s="320"/>
      <c r="T27" s="320"/>
      <c r="U27" s="320"/>
      <c r="V27" s="320"/>
      <c r="W27" s="320"/>
      <c r="X27" s="320"/>
      <c r="Y27" s="320"/>
      <c r="Z27" s="320"/>
    </row>
    <row r="28" spans="1:26" ht="14.25" customHeight="1">
      <c r="A28" s="320"/>
      <c r="B28" s="827"/>
      <c r="C28" s="860"/>
      <c r="D28" s="860"/>
      <c r="E28" s="860"/>
      <c r="F28" s="860"/>
      <c r="G28" s="860"/>
      <c r="H28" s="860"/>
      <c r="I28" s="320"/>
      <c r="J28" s="320"/>
      <c r="K28" s="320"/>
      <c r="L28" s="320"/>
      <c r="M28" s="320"/>
      <c r="N28" s="320"/>
      <c r="O28" s="320"/>
      <c r="P28" s="320"/>
      <c r="Q28" s="320"/>
      <c r="R28" s="320"/>
      <c r="S28" s="320"/>
      <c r="T28" s="320"/>
      <c r="U28" s="320"/>
      <c r="V28" s="320"/>
      <c r="W28" s="320"/>
      <c r="X28" s="320"/>
      <c r="Y28" s="320"/>
      <c r="Z28" s="320"/>
    </row>
    <row r="29" spans="1:26" ht="14.25" customHeight="1">
      <c r="A29" s="320"/>
      <c r="B29" s="827"/>
      <c r="C29" s="860"/>
      <c r="D29" s="860"/>
      <c r="E29" s="860"/>
      <c r="F29" s="860"/>
      <c r="G29" s="860"/>
      <c r="H29" s="860"/>
      <c r="I29" s="320"/>
      <c r="J29" s="320"/>
      <c r="K29" s="320"/>
      <c r="L29" s="320"/>
      <c r="M29" s="320"/>
      <c r="N29" s="320"/>
      <c r="O29" s="320"/>
      <c r="P29" s="320"/>
      <c r="Q29" s="320"/>
      <c r="R29" s="320"/>
      <c r="S29" s="320"/>
      <c r="T29" s="320"/>
      <c r="U29" s="320"/>
      <c r="V29" s="320"/>
      <c r="W29" s="320"/>
      <c r="X29" s="320"/>
      <c r="Y29" s="320"/>
      <c r="Z29" s="320"/>
    </row>
    <row r="30" spans="1:26" ht="14.25" customHeight="1">
      <c r="A30" s="320"/>
      <c r="B30" s="333"/>
      <c r="C30" s="321"/>
      <c r="D30" s="321"/>
      <c r="E30" s="321"/>
      <c r="F30" s="320"/>
      <c r="G30" s="320"/>
      <c r="H30" s="322"/>
      <c r="I30" s="320"/>
      <c r="J30" s="320"/>
      <c r="K30" s="320"/>
      <c r="L30" s="320"/>
      <c r="M30" s="320"/>
      <c r="N30" s="320"/>
      <c r="O30" s="320"/>
      <c r="P30" s="320"/>
      <c r="Q30" s="320"/>
      <c r="R30" s="320"/>
      <c r="S30" s="320"/>
      <c r="T30" s="320"/>
      <c r="U30" s="320"/>
      <c r="V30" s="320"/>
      <c r="W30" s="320"/>
      <c r="X30" s="320"/>
      <c r="Y30" s="320"/>
      <c r="Z30" s="320"/>
    </row>
    <row r="31" spans="1:26" ht="14.25" customHeight="1">
      <c r="A31" s="320"/>
      <c r="B31" s="333"/>
      <c r="C31" s="321"/>
      <c r="D31" s="321"/>
      <c r="E31" s="321"/>
      <c r="F31" s="320"/>
      <c r="G31" s="320"/>
      <c r="H31" s="322"/>
      <c r="I31" s="320"/>
      <c r="J31" s="320"/>
      <c r="K31" s="320"/>
      <c r="L31" s="320"/>
      <c r="M31" s="320"/>
      <c r="N31" s="320"/>
      <c r="O31" s="320"/>
      <c r="P31" s="320"/>
      <c r="Q31" s="320"/>
      <c r="R31" s="320"/>
      <c r="S31" s="320"/>
      <c r="T31" s="320"/>
      <c r="U31" s="320"/>
      <c r="V31" s="320"/>
      <c r="W31" s="320"/>
      <c r="X31" s="320"/>
      <c r="Y31" s="320"/>
      <c r="Z31" s="320"/>
    </row>
    <row r="32" spans="1:26" ht="14.25" customHeight="1">
      <c r="A32" s="320"/>
      <c r="B32" s="321"/>
      <c r="C32" s="321"/>
      <c r="D32" s="321"/>
      <c r="E32" s="321"/>
      <c r="F32" s="320"/>
      <c r="G32" s="320"/>
      <c r="H32" s="322"/>
      <c r="I32" s="320"/>
      <c r="J32" s="320"/>
      <c r="K32" s="320"/>
      <c r="L32" s="320"/>
      <c r="M32" s="320"/>
      <c r="N32" s="320"/>
      <c r="O32" s="320"/>
      <c r="P32" s="320"/>
      <c r="Q32" s="320"/>
      <c r="R32" s="320"/>
      <c r="S32" s="320"/>
      <c r="T32" s="320"/>
      <c r="U32" s="320"/>
      <c r="V32" s="320"/>
      <c r="W32" s="320"/>
      <c r="X32" s="320"/>
      <c r="Y32" s="320"/>
      <c r="Z32" s="320"/>
    </row>
    <row r="33" spans="1:26" ht="14.25" customHeight="1">
      <c r="A33" s="320"/>
      <c r="B33" s="321"/>
      <c r="C33" s="321"/>
      <c r="D33" s="321"/>
      <c r="E33" s="321"/>
      <c r="F33" s="320"/>
      <c r="G33" s="320"/>
      <c r="H33" s="322"/>
      <c r="I33" s="320"/>
      <c r="J33" s="320"/>
      <c r="K33" s="320"/>
      <c r="L33" s="320"/>
      <c r="M33" s="320"/>
      <c r="N33" s="320"/>
      <c r="O33" s="320"/>
      <c r="P33" s="320"/>
      <c r="Q33" s="320"/>
      <c r="R33" s="320"/>
      <c r="S33" s="320"/>
      <c r="T33" s="320"/>
      <c r="U33" s="320"/>
      <c r="V33" s="320"/>
      <c r="W33" s="320"/>
      <c r="X33" s="320"/>
      <c r="Y33" s="320"/>
      <c r="Z33" s="320"/>
    </row>
    <row r="34" spans="1:26" ht="14.25" customHeight="1">
      <c r="A34" s="320"/>
      <c r="B34" s="321"/>
      <c r="C34" s="321"/>
      <c r="D34" s="321"/>
      <c r="E34" s="321"/>
      <c r="F34" s="320"/>
      <c r="G34" s="320"/>
      <c r="H34" s="322"/>
      <c r="I34" s="320"/>
      <c r="J34" s="320"/>
      <c r="K34" s="320"/>
      <c r="L34" s="320"/>
      <c r="M34" s="320"/>
      <c r="N34" s="320"/>
      <c r="O34" s="320"/>
      <c r="P34" s="320"/>
      <c r="Q34" s="320"/>
      <c r="R34" s="320"/>
      <c r="S34" s="320"/>
      <c r="T34" s="320"/>
      <c r="U34" s="320"/>
      <c r="V34" s="320"/>
      <c r="W34" s="320"/>
      <c r="X34" s="320"/>
      <c r="Y34" s="320"/>
      <c r="Z34" s="320"/>
    </row>
    <row r="35" spans="1:26" ht="14.25" customHeight="1">
      <c r="A35" s="320"/>
      <c r="B35" s="321"/>
      <c r="C35" s="321"/>
      <c r="D35" s="321"/>
      <c r="E35" s="321"/>
      <c r="F35" s="320"/>
      <c r="G35" s="320"/>
      <c r="H35" s="322"/>
      <c r="I35" s="320"/>
      <c r="J35" s="320"/>
      <c r="K35" s="320"/>
      <c r="L35" s="320"/>
      <c r="M35" s="320"/>
      <c r="N35" s="320"/>
      <c r="O35" s="320"/>
      <c r="P35" s="320"/>
      <c r="Q35" s="320"/>
      <c r="R35" s="320"/>
      <c r="S35" s="320"/>
      <c r="T35" s="320"/>
      <c r="U35" s="320"/>
      <c r="V35" s="320"/>
      <c r="W35" s="320"/>
      <c r="X35" s="320"/>
      <c r="Y35" s="320"/>
      <c r="Z35" s="320"/>
    </row>
    <row r="36" spans="1:26" ht="14.25" customHeight="1">
      <c r="A36" s="320"/>
      <c r="B36" s="321"/>
      <c r="C36" s="321"/>
      <c r="D36" s="321"/>
      <c r="E36" s="321"/>
      <c r="F36" s="320"/>
      <c r="G36" s="320"/>
      <c r="H36" s="322"/>
      <c r="I36" s="320"/>
      <c r="J36" s="320"/>
      <c r="K36" s="320"/>
      <c r="L36" s="320"/>
      <c r="M36" s="320"/>
      <c r="N36" s="320"/>
      <c r="O36" s="320"/>
      <c r="P36" s="320"/>
      <c r="Q36" s="320"/>
      <c r="R36" s="320"/>
      <c r="S36" s="320"/>
      <c r="T36" s="320"/>
      <c r="U36" s="320"/>
      <c r="V36" s="320"/>
      <c r="W36" s="320"/>
      <c r="X36" s="320"/>
      <c r="Y36" s="320"/>
      <c r="Z36" s="320"/>
    </row>
    <row r="37" spans="1:26" ht="14.25" customHeight="1">
      <c r="A37" s="320"/>
      <c r="B37" s="321"/>
      <c r="C37" s="321"/>
      <c r="D37" s="321"/>
      <c r="E37" s="321"/>
      <c r="F37" s="320"/>
      <c r="G37" s="320"/>
      <c r="H37" s="322"/>
      <c r="I37" s="320"/>
      <c r="J37" s="320"/>
      <c r="K37" s="320"/>
      <c r="L37" s="320"/>
      <c r="M37" s="320"/>
      <c r="N37" s="320"/>
      <c r="O37" s="320"/>
      <c r="P37" s="320"/>
      <c r="Q37" s="320"/>
      <c r="R37" s="320"/>
      <c r="S37" s="320"/>
      <c r="T37" s="320"/>
      <c r="U37" s="320"/>
      <c r="V37" s="320"/>
      <c r="W37" s="320"/>
      <c r="X37" s="320"/>
      <c r="Y37" s="320"/>
      <c r="Z37" s="320"/>
    </row>
    <row r="38" spans="1:26" ht="14.25" customHeight="1">
      <c r="A38" s="320"/>
      <c r="B38" s="321"/>
      <c r="C38" s="321"/>
      <c r="D38" s="321"/>
      <c r="E38" s="321"/>
      <c r="F38" s="320"/>
      <c r="G38" s="320"/>
      <c r="H38" s="322"/>
      <c r="I38" s="320"/>
      <c r="J38" s="320"/>
      <c r="K38" s="320"/>
      <c r="L38" s="320"/>
      <c r="M38" s="320"/>
      <c r="N38" s="320"/>
      <c r="O38" s="320"/>
      <c r="P38" s="320"/>
      <c r="Q38" s="320"/>
      <c r="R38" s="320"/>
      <c r="S38" s="320"/>
      <c r="T38" s="320"/>
      <c r="U38" s="320"/>
      <c r="V38" s="320"/>
      <c r="W38" s="320"/>
      <c r="X38" s="320"/>
      <c r="Y38" s="320"/>
      <c r="Z38" s="320"/>
    </row>
    <row r="39" spans="1:26" ht="14.25" customHeight="1">
      <c r="A39" s="320"/>
      <c r="B39" s="321"/>
      <c r="C39" s="321"/>
      <c r="D39" s="321"/>
      <c r="E39" s="321"/>
      <c r="F39" s="320"/>
      <c r="G39" s="320"/>
      <c r="H39" s="322"/>
      <c r="I39" s="320"/>
      <c r="J39" s="320"/>
      <c r="K39" s="320"/>
      <c r="L39" s="320"/>
      <c r="M39" s="320"/>
      <c r="N39" s="320"/>
      <c r="O39" s="320"/>
      <c r="P39" s="320"/>
      <c r="Q39" s="320"/>
      <c r="R39" s="320"/>
      <c r="S39" s="320"/>
      <c r="T39" s="320"/>
      <c r="U39" s="320"/>
      <c r="V39" s="320"/>
      <c r="W39" s="320"/>
      <c r="X39" s="320"/>
      <c r="Y39" s="320"/>
      <c r="Z39" s="320"/>
    </row>
    <row r="40" spans="1:26" ht="14.25" customHeight="1">
      <c r="A40" s="320"/>
      <c r="B40" s="321"/>
      <c r="C40" s="321"/>
      <c r="D40" s="321"/>
      <c r="E40" s="321"/>
      <c r="F40" s="320"/>
      <c r="G40" s="320"/>
      <c r="H40" s="322"/>
      <c r="I40" s="320"/>
      <c r="J40" s="320"/>
      <c r="K40" s="320"/>
      <c r="L40" s="320"/>
      <c r="M40" s="320"/>
      <c r="N40" s="320"/>
      <c r="O40" s="320"/>
      <c r="P40" s="320"/>
      <c r="Q40" s="320"/>
      <c r="R40" s="320"/>
      <c r="S40" s="320"/>
      <c r="T40" s="320"/>
      <c r="U40" s="320"/>
      <c r="V40" s="320"/>
      <c r="W40" s="320"/>
      <c r="X40" s="320"/>
      <c r="Y40" s="320"/>
      <c r="Z40" s="320"/>
    </row>
    <row r="41" spans="1:26" ht="14.25" customHeight="1">
      <c r="A41" s="320"/>
      <c r="B41" s="321"/>
      <c r="C41" s="321"/>
      <c r="D41" s="321"/>
      <c r="E41" s="321"/>
      <c r="F41" s="320"/>
      <c r="G41" s="320"/>
      <c r="H41" s="322"/>
      <c r="I41" s="320"/>
      <c r="J41" s="320"/>
      <c r="K41" s="320"/>
      <c r="L41" s="320"/>
      <c r="M41" s="320"/>
      <c r="N41" s="320"/>
      <c r="O41" s="320"/>
      <c r="P41" s="320"/>
      <c r="Q41" s="320"/>
      <c r="R41" s="320"/>
      <c r="S41" s="320"/>
      <c r="T41" s="320"/>
      <c r="U41" s="320"/>
      <c r="V41" s="320"/>
      <c r="W41" s="320"/>
      <c r="X41" s="320"/>
      <c r="Y41" s="320"/>
      <c r="Z41" s="320"/>
    </row>
    <row r="42" spans="1:26" ht="14.25" customHeight="1">
      <c r="A42" s="320"/>
      <c r="B42" s="321"/>
      <c r="C42" s="321"/>
      <c r="D42" s="321"/>
      <c r="E42" s="321"/>
      <c r="F42" s="320"/>
      <c r="G42" s="320"/>
      <c r="H42" s="322"/>
      <c r="I42" s="320"/>
      <c r="J42" s="320"/>
      <c r="K42" s="320"/>
      <c r="L42" s="320"/>
      <c r="M42" s="320"/>
      <c r="N42" s="320"/>
      <c r="O42" s="320"/>
      <c r="P42" s="320"/>
      <c r="Q42" s="320"/>
      <c r="R42" s="320"/>
      <c r="S42" s="320"/>
      <c r="T42" s="320"/>
      <c r="U42" s="320"/>
      <c r="V42" s="320"/>
      <c r="W42" s="320"/>
      <c r="X42" s="320"/>
      <c r="Y42" s="320"/>
      <c r="Z42" s="320"/>
    </row>
    <row r="43" spans="1:26" ht="14.25" customHeight="1">
      <c r="A43" s="320"/>
      <c r="B43" s="321"/>
      <c r="C43" s="321"/>
      <c r="D43" s="321"/>
      <c r="E43" s="321"/>
      <c r="F43" s="320"/>
      <c r="G43" s="320"/>
      <c r="H43" s="322"/>
      <c r="I43" s="320"/>
      <c r="J43" s="320"/>
      <c r="K43" s="320"/>
      <c r="L43" s="320"/>
      <c r="M43" s="320"/>
      <c r="N43" s="320"/>
      <c r="O43" s="320"/>
      <c r="P43" s="320"/>
      <c r="Q43" s="320"/>
      <c r="R43" s="320"/>
      <c r="S43" s="320"/>
      <c r="T43" s="320"/>
      <c r="U43" s="320"/>
      <c r="V43" s="320"/>
      <c r="W43" s="320"/>
      <c r="X43" s="320"/>
      <c r="Y43" s="320"/>
      <c r="Z43" s="320"/>
    </row>
    <row r="44" spans="1:26" ht="14.25" customHeight="1">
      <c r="A44" s="320"/>
      <c r="B44" s="321"/>
      <c r="C44" s="321"/>
      <c r="D44" s="321"/>
      <c r="E44" s="321"/>
      <c r="F44" s="320"/>
      <c r="G44" s="320"/>
      <c r="H44" s="322"/>
      <c r="I44" s="320"/>
      <c r="J44" s="320"/>
      <c r="K44" s="320"/>
      <c r="L44" s="320"/>
      <c r="M44" s="320"/>
      <c r="N44" s="320"/>
      <c r="O44" s="320"/>
      <c r="P44" s="320"/>
      <c r="Q44" s="320"/>
      <c r="R44" s="320"/>
      <c r="S44" s="320"/>
      <c r="T44" s="320"/>
      <c r="U44" s="320"/>
      <c r="V44" s="320"/>
      <c r="W44" s="320"/>
      <c r="X44" s="320"/>
      <c r="Y44" s="320"/>
      <c r="Z44" s="320"/>
    </row>
    <row r="45" spans="1:26" ht="14.25" customHeight="1">
      <c r="A45" s="320"/>
      <c r="B45" s="321"/>
      <c r="C45" s="321"/>
      <c r="D45" s="321"/>
      <c r="E45" s="321"/>
      <c r="F45" s="320"/>
      <c r="G45" s="320"/>
      <c r="H45" s="322"/>
      <c r="I45" s="320"/>
      <c r="J45" s="320"/>
      <c r="K45" s="320"/>
      <c r="L45" s="320"/>
      <c r="M45" s="320"/>
      <c r="N45" s="320"/>
      <c r="O45" s="320"/>
      <c r="P45" s="320"/>
      <c r="Q45" s="320"/>
      <c r="R45" s="320"/>
      <c r="S45" s="320"/>
      <c r="T45" s="320"/>
      <c r="U45" s="320"/>
      <c r="V45" s="320"/>
      <c r="W45" s="320"/>
      <c r="X45" s="320"/>
      <c r="Y45" s="320"/>
      <c r="Z45" s="320"/>
    </row>
    <row r="46" spans="1:26" ht="14.25" customHeight="1">
      <c r="A46" s="320"/>
      <c r="B46" s="321"/>
      <c r="C46" s="321"/>
      <c r="D46" s="321"/>
      <c r="E46" s="321"/>
      <c r="F46" s="320"/>
      <c r="G46" s="320"/>
      <c r="H46" s="322"/>
      <c r="I46" s="320"/>
      <c r="J46" s="320"/>
      <c r="K46" s="320"/>
      <c r="L46" s="320"/>
      <c r="M46" s="320"/>
      <c r="N46" s="320"/>
      <c r="O46" s="320"/>
      <c r="P46" s="320"/>
      <c r="Q46" s="320"/>
      <c r="R46" s="320"/>
      <c r="S46" s="320"/>
      <c r="T46" s="320"/>
      <c r="U46" s="320"/>
      <c r="V46" s="320"/>
      <c r="W46" s="320"/>
      <c r="X46" s="320"/>
      <c r="Y46" s="320"/>
      <c r="Z46" s="320"/>
    </row>
    <row r="47" spans="1:26" ht="14.25" customHeight="1">
      <c r="A47" s="320"/>
      <c r="B47" s="321"/>
      <c r="C47" s="321"/>
      <c r="D47" s="321"/>
      <c r="E47" s="321"/>
      <c r="F47" s="320"/>
      <c r="G47" s="320"/>
      <c r="H47" s="322"/>
      <c r="I47" s="320"/>
      <c r="J47" s="320"/>
      <c r="K47" s="320"/>
      <c r="L47" s="320"/>
      <c r="M47" s="320"/>
      <c r="N47" s="320"/>
      <c r="O47" s="320"/>
      <c r="P47" s="320"/>
      <c r="Q47" s="320"/>
      <c r="R47" s="320"/>
      <c r="S47" s="320"/>
      <c r="T47" s="320"/>
      <c r="U47" s="320"/>
      <c r="V47" s="320"/>
      <c r="W47" s="320"/>
      <c r="X47" s="320"/>
      <c r="Y47" s="320"/>
      <c r="Z47" s="320"/>
    </row>
    <row r="48" spans="1:26" ht="14.25" customHeight="1">
      <c r="A48" s="320"/>
      <c r="B48" s="321"/>
      <c r="C48" s="321"/>
      <c r="D48" s="321"/>
      <c r="E48" s="321"/>
      <c r="F48" s="320"/>
      <c r="G48" s="320"/>
      <c r="H48" s="322"/>
      <c r="I48" s="320"/>
      <c r="J48" s="320"/>
      <c r="K48" s="320"/>
      <c r="L48" s="320"/>
      <c r="M48" s="320"/>
      <c r="N48" s="320"/>
      <c r="O48" s="320"/>
      <c r="P48" s="320"/>
      <c r="Q48" s="320"/>
      <c r="R48" s="320"/>
      <c r="S48" s="320"/>
      <c r="T48" s="320"/>
      <c r="U48" s="320"/>
      <c r="V48" s="320"/>
      <c r="W48" s="320"/>
      <c r="X48" s="320"/>
      <c r="Y48" s="320"/>
      <c r="Z48" s="320"/>
    </row>
    <row r="49" spans="1:26" ht="14.25" customHeight="1">
      <c r="A49" s="320"/>
      <c r="B49" s="321"/>
      <c r="C49" s="321"/>
      <c r="D49" s="321"/>
      <c r="E49" s="321"/>
      <c r="F49" s="320"/>
      <c r="G49" s="320"/>
      <c r="H49" s="322"/>
      <c r="I49" s="320"/>
      <c r="J49" s="320"/>
      <c r="K49" s="320"/>
      <c r="L49" s="320"/>
      <c r="M49" s="320"/>
      <c r="N49" s="320"/>
      <c r="O49" s="320"/>
      <c r="P49" s="320"/>
      <c r="Q49" s="320"/>
      <c r="R49" s="320"/>
      <c r="S49" s="320"/>
      <c r="T49" s="320"/>
      <c r="U49" s="320"/>
      <c r="V49" s="320"/>
      <c r="W49" s="320"/>
      <c r="X49" s="320"/>
      <c r="Y49" s="320"/>
      <c r="Z49" s="320"/>
    </row>
    <row r="50" spans="1:26" ht="14.25" customHeight="1">
      <c r="A50" s="320"/>
      <c r="B50" s="321"/>
      <c r="C50" s="321"/>
      <c r="D50" s="321"/>
      <c r="E50" s="321"/>
      <c r="F50" s="320"/>
      <c r="G50" s="320"/>
      <c r="H50" s="322"/>
      <c r="I50" s="320"/>
      <c r="J50" s="320"/>
      <c r="K50" s="320"/>
      <c r="L50" s="320"/>
      <c r="M50" s="320"/>
      <c r="N50" s="320"/>
      <c r="O50" s="320"/>
      <c r="P50" s="320"/>
      <c r="Q50" s="320"/>
      <c r="R50" s="320"/>
      <c r="S50" s="320"/>
      <c r="T50" s="320"/>
      <c r="U50" s="320"/>
      <c r="V50" s="320"/>
      <c r="W50" s="320"/>
      <c r="X50" s="320"/>
      <c r="Y50" s="320"/>
      <c r="Z50" s="320"/>
    </row>
    <row r="51" spans="1:26" ht="14.25" customHeight="1">
      <c r="A51" s="320"/>
      <c r="B51" s="321"/>
      <c r="C51" s="321"/>
      <c r="D51" s="321"/>
      <c r="E51" s="321"/>
      <c r="F51" s="320"/>
      <c r="G51" s="320"/>
      <c r="H51" s="322"/>
      <c r="I51" s="320"/>
      <c r="J51" s="320"/>
      <c r="K51" s="320"/>
      <c r="L51" s="320"/>
      <c r="M51" s="320"/>
      <c r="N51" s="320"/>
      <c r="O51" s="320"/>
      <c r="P51" s="320"/>
      <c r="Q51" s="320"/>
      <c r="R51" s="320"/>
      <c r="S51" s="320"/>
      <c r="T51" s="320"/>
      <c r="U51" s="320"/>
      <c r="V51" s="320"/>
      <c r="W51" s="320"/>
      <c r="X51" s="320"/>
      <c r="Y51" s="320"/>
      <c r="Z51" s="320"/>
    </row>
    <row r="52" spans="1:26" ht="14.25" customHeight="1">
      <c r="A52" s="320"/>
      <c r="B52" s="321"/>
      <c r="C52" s="321"/>
      <c r="D52" s="321"/>
      <c r="E52" s="321"/>
      <c r="F52" s="320"/>
      <c r="G52" s="320"/>
      <c r="H52" s="322"/>
      <c r="I52" s="320"/>
      <c r="J52" s="320"/>
      <c r="K52" s="320"/>
      <c r="L52" s="320"/>
      <c r="M52" s="320"/>
      <c r="N52" s="320"/>
      <c r="O52" s="320"/>
      <c r="P52" s="320"/>
      <c r="Q52" s="320"/>
      <c r="R52" s="320"/>
      <c r="S52" s="320"/>
      <c r="T52" s="320"/>
      <c r="U52" s="320"/>
      <c r="V52" s="320"/>
      <c r="W52" s="320"/>
      <c r="X52" s="320"/>
      <c r="Y52" s="320"/>
      <c r="Z52" s="320"/>
    </row>
    <row r="53" spans="1:26" ht="14.25" customHeight="1">
      <c r="A53" s="320"/>
      <c r="B53" s="321"/>
      <c r="C53" s="321"/>
      <c r="D53" s="321"/>
      <c r="E53" s="321"/>
      <c r="F53" s="320"/>
      <c r="G53" s="320"/>
      <c r="H53" s="322"/>
      <c r="I53" s="320"/>
      <c r="J53" s="320"/>
      <c r="K53" s="320"/>
      <c r="L53" s="320"/>
      <c r="M53" s="320"/>
      <c r="N53" s="320"/>
      <c r="O53" s="320"/>
      <c r="P53" s="320"/>
      <c r="Q53" s="320"/>
      <c r="R53" s="320"/>
      <c r="S53" s="320"/>
      <c r="T53" s="320"/>
      <c r="U53" s="320"/>
      <c r="V53" s="320"/>
      <c r="W53" s="320"/>
      <c r="X53" s="320"/>
      <c r="Y53" s="320"/>
      <c r="Z53" s="320"/>
    </row>
    <row r="54" spans="1:26" ht="14.25" customHeight="1">
      <c r="A54" s="320"/>
      <c r="B54" s="321"/>
      <c r="C54" s="321"/>
      <c r="D54" s="321"/>
      <c r="E54" s="321"/>
      <c r="F54" s="320"/>
      <c r="G54" s="320"/>
      <c r="H54" s="322"/>
      <c r="I54" s="320"/>
      <c r="J54" s="320"/>
      <c r="K54" s="320"/>
      <c r="L54" s="320"/>
      <c r="M54" s="320"/>
      <c r="N54" s="320"/>
      <c r="O54" s="320"/>
      <c r="P54" s="320"/>
      <c r="Q54" s="320"/>
      <c r="R54" s="320"/>
      <c r="S54" s="320"/>
      <c r="T54" s="320"/>
      <c r="U54" s="320"/>
      <c r="V54" s="320"/>
      <c r="W54" s="320"/>
      <c r="X54" s="320"/>
      <c r="Y54" s="320"/>
      <c r="Z54" s="320"/>
    </row>
    <row r="55" spans="1:26" ht="14.25" customHeight="1">
      <c r="A55" s="320"/>
      <c r="B55" s="321"/>
      <c r="C55" s="321"/>
      <c r="D55" s="321"/>
      <c r="E55" s="321"/>
      <c r="F55" s="320"/>
      <c r="G55" s="320"/>
      <c r="H55" s="322"/>
      <c r="I55" s="320"/>
      <c r="J55" s="320"/>
      <c r="K55" s="320"/>
      <c r="L55" s="320"/>
      <c r="M55" s="320"/>
      <c r="N55" s="320"/>
      <c r="O55" s="320"/>
      <c r="P55" s="320"/>
      <c r="Q55" s="320"/>
      <c r="R55" s="320"/>
      <c r="S55" s="320"/>
      <c r="T55" s="320"/>
      <c r="U55" s="320"/>
      <c r="V55" s="320"/>
      <c r="W55" s="320"/>
      <c r="X55" s="320"/>
      <c r="Y55" s="320"/>
      <c r="Z55" s="320"/>
    </row>
    <row r="56" spans="1:26" ht="14.25" customHeight="1">
      <c r="A56" s="320"/>
      <c r="B56" s="321"/>
      <c r="C56" s="321"/>
      <c r="D56" s="321"/>
      <c r="E56" s="321"/>
      <c r="F56" s="320"/>
      <c r="G56" s="320"/>
      <c r="H56" s="322"/>
      <c r="I56" s="320"/>
      <c r="J56" s="320"/>
      <c r="K56" s="320"/>
      <c r="L56" s="320"/>
      <c r="M56" s="320"/>
      <c r="N56" s="320"/>
      <c r="O56" s="320"/>
      <c r="P56" s="320"/>
      <c r="Q56" s="320"/>
      <c r="R56" s="320"/>
      <c r="S56" s="320"/>
      <c r="T56" s="320"/>
      <c r="U56" s="320"/>
      <c r="V56" s="320"/>
      <c r="W56" s="320"/>
      <c r="X56" s="320"/>
      <c r="Y56" s="320"/>
      <c r="Z56" s="320"/>
    </row>
    <row r="57" spans="1:26" ht="14.25" customHeight="1">
      <c r="A57" s="320"/>
      <c r="B57" s="321"/>
      <c r="C57" s="321"/>
      <c r="D57" s="321"/>
      <c r="E57" s="321"/>
      <c r="F57" s="320"/>
      <c r="G57" s="320"/>
      <c r="H57" s="322"/>
      <c r="I57" s="320"/>
      <c r="J57" s="320"/>
      <c r="K57" s="320"/>
      <c r="L57" s="320"/>
      <c r="M57" s="320"/>
      <c r="N57" s="320"/>
      <c r="O57" s="320"/>
      <c r="P57" s="320"/>
      <c r="Q57" s="320"/>
      <c r="R57" s="320"/>
      <c r="S57" s="320"/>
      <c r="T57" s="320"/>
      <c r="U57" s="320"/>
      <c r="V57" s="320"/>
      <c r="W57" s="320"/>
      <c r="X57" s="320"/>
      <c r="Y57" s="320"/>
      <c r="Z57" s="320"/>
    </row>
    <row r="58" spans="1:26" ht="14.25" customHeight="1">
      <c r="A58" s="320"/>
      <c r="B58" s="321"/>
      <c r="C58" s="321"/>
      <c r="D58" s="321"/>
      <c r="E58" s="321"/>
      <c r="F58" s="320"/>
      <c r="G58" s="320"/>
      <c r="H58" s="322"/>
      <c r="I58" s="320"/>
      <c r="J58" s="320"/>
      <c r="K58" s="320"/>
      <c r="L58" s="320"/>
      <c r="M58" s="320"/>
      <c r="N58" s="320"/>
      <c r="O58" s="320"/>
      <c r="P58" s="320"/>
      <c r="Q58" s="320"/>
      <c r="R58" s="320"/>
      <c r="S58" s="320"/>
      <c r="T58" s="320"/>
      <c r="U58" s="320"/>
      <c r="V58" s="320"/>
      <c r="W58" s="320"/>
      <c r="X58" s="320"/>
      <c r="Y58" s="320"/>
      <c r="Z58" s="320"/>
    </row>
    <row r="59" spans="1:26" ht="14.25" customHeight="1">
      <c r="A59" s="320"/>
      <c r="B59" s="321"/>
      <c r="C59" s="321"/>
      <c r="D59" s="321"/>
      <c r="E59" s="321"/>
      <c r="F59" s="320"/>
      <c r="G59" s="320"/>
      <c r="H59" s="322"/>
      <c r="I59" s="320"/>
      <c r="J59" s="320"/>
      <c r="K59" s="320"/>
      <c r="L59" s="320"/>
      <c r="M59" s="320"/>
      <c r="N59" s="320"/>
      <c r="O59" s="320"/>
      <c r="P59" s="320"/>
      <c r="Q59" s="320"/>
      <c r="R59" s="320"/>
      <c r="S59" s="320"/>
      <c r="T59" s="320"/>
      <c r="U59" s="320"/>
      <c r="V59" s="320"/>
      <c r="W59" s="320"/>
      <c r="X59" s="320"/>
      <c r="Y59" s="320"/>
      <c r="Z59" s="320"/>
    </row>
    <row r="60" spans="1:26" ht="14.25" customHeight="1">
      <c r="A60" s="320"/>
      <c r="B60" s="321"/>
      <c r="C60" s="321"/>
      <c r="D60" s="321"/>
      <c r="E60" s="321"/>
      <c r="F60" s="320"/>
      <c r="G60" s="320"/>
      <c r="H60" s="322"/>
      <c r="I60" s="320"/>
      <c r="J60" s="320"/>
      <c r="K60" s="320"/>
      <c r="L60" s="320"/>
      <c r="M60" s="320"/>
      <c r="N60" s="320"/>
      <c r="O60" s="320"/>
      <c r="P60" s="320"/>
      <c r="Q60" s="320"/>
      <c r="R60" s="320"/>
      <c r="S60" s="320"/>
      <c r="T60" s="320"/>
      <c r="U60" s="320"/>
      <c r="V60" s="320"/>
      <c r="W60" s="320"/>
      <c r="X60" s="320"/>
      <c r="Y60" s="320"/>
      <c r="Z60" s="320"/>
    </row>
    <row r="61" spans="1:26" ht="14.25" customHeight="1">
      <c r="A61" s="320"/>
      <c r="B61" s="321"/>
      <c r="C61" s="321"/>
      <c r="D61" s="321"/>
      <c r="E61" s="321"/>
      <c r="F61" s="320"/>
      <c r="G61" s="320"/>
      <c r="H61" s="322"/>
      <c r="I61" s="320"/>
      <c r="J61" s="320"/>
      <c r="K61" s="320"/>
      <c r="L61" s="320"/>
      <c r="M61" s="320"/>
      <c r="N61" s="320"/>
      <c r="O61" s="320"/>
      <c r="P61" s="320"/>
      <c r="Q61" s="320"/>
      <c r="R61" s="320"/>
      <c r="S61" s="320"/>
      <c r="T61" s="320"/>
      <c r="U61" s="320"/>
      <c r="V61" s="320"/>
      <c r="W61" s="320"/>
      <c r="X61" s="320"/>
      <c r="Y61" s="320"/>
      <c r="Z61" s="320"/>
    </row>
    <row r="62" spans="1:26" ht="14.25" customHeight="1">
      <c r="A62" s="320"/>
      <c r="B62" s="321"/>
      <c r="C62" s="321"/>
      <c r="D62" s="321"/>
      <c r="E62" s="321"/>
      <c r="F62" s="320"/>
      <c r="G62" s="320"/>
      <c r="H62" s="322"/>
      <c r="I62" s="320"/>
      <c r="J62" s="320"/>
      <c r="K62" s="320"/>
      <c r="L62" s="320"/>
      <c r="M62" s="320"/>
      <c r="N62" s="320"/>
      <c r="O62" s="320"/>
      <c r="P62" s="320"/>
      <c r="Q62" s="320"/>
      <c r="R62" s="320"/>
      <c r="S62" s="320"/>
      <c r="T62" s="320"/>
      <c r="U62" s="320"/>
      <c r="V62" s="320"/>
      <c r="W62" s="320"/>
      <c r="X62" s="320"/>
      <c r="Y62" s="320"/>
      <c r="Z62" s="320"/>
    </row>
    <row r="63" spans="1:26" ht="14.25" customHeight="1">
      <c r="A63" s="320"/>
      <c r="B63" s="321"/>
      <c r="C63" s="321"/>
      <c r="D63" s="321"/>
      <c r="E63" s="321"/>
      <c r="F63" s="320"/>
      <c r="G63" s="320"/>
      <c r="H63" s="322"/>
      <c r="I63" s="320"/>
      <c r="J63" s="320"/>
      <c r="K63" s="320"/>
      <c r="L63" s="320"/>
      <c r="M63" s="320"/>
      <c r="N63" s="320"/>
      <c r="O63" s="320"/>
      <c r="P63" s="320"/>
      <c r="Q63" s="320"/>
      <c r="R63" s="320"/>
      <c r="S63" s="320"/>
      <c r="T63" s="320"/>
      <c r="U63" s="320"/>
      <c r="V63" s="320"/>
      <c r="W63" s="320"/>
      <c r="X63" s="320"/>
      <c r="Y63" s="320"/>
      <c r="Z63" s="320"/>
    </row>
    <row r="64" spans="1:26" ht="14.25" customHeight="1">
      <c r="A64" s="320"/>
      <c r="B64" s="321"/>
      <c r="C64" s="321"/>
      <c r="D64" s="321"/>
      <c r="E64" s="321"/>
      <c r="F64" s="320"/>
      <c r="G64" s="320"/>
      <c r="H64" s="322"/>
      <c r="I64" s="320"/>
      <c r="J64" s="320"/>
      <c r="K64" s="320"/>
      <c r="L64" s="320"/>
      <c r="M64" s="320"/>
      <c r="N64" s="320"/>
      <c r="O64" s="320"/>
      <c r="P64" s="320"/>
      <c r="Q64" s="320"/>
      <c r="R64" s="320"/>
      <c r="S64" s="320"/>
      <c r="T64" s="320"/>
      <c r="U64" s="320"/>
      <c r="V64" s="320"/>
      <c r="W64" s="320"/>
      <c r="X64" s="320"/>
      <c r="Y64" s="320"/>
      <c r="Z64" s="320"/>
    </row>
    <row r="65" spans="1:26" ht="14.25" customHeight="1">
      <c r="A65" s="320"/>
      <c r="B65" s="321"/>
      <c r="C65" s="321"/>
      <c r="D65" s="321"/>
      <c r="E65" s="321"/>
      <c r="F65" s="320"/>
      <c r="G65" s="320"/>
      <c r="H65" s="322"/>
      <c r="I65" s="320"/>
      <c r="J65" s="320"/>
      <c r="K65" s="320"/>
      <c r="L65" s="320"/>
      <c r="M65" s="320"/>
      <c r="N65" s="320"/>
      <c r="O65" s="320"/>
      <c r="P65" s="320"/>
      <c r="Q65" s="320"/>
      <c r="R65" s="320"/>
      <c r="S65" s="320"/>
      <c r="T65" s="320"/>
      <c r="U65" s="320"/>
      <c r="V65" s="320"/>
      <c r="W65" s="320"/>
      <c r="X65" s="320"/>
      <c r="Y65" s="320"/>
      <c r="Z65" s="320"/>
    </row>
    <row r="66" spans="1:26" ht="14.25" customHeight="1">
      <c r="A66" s="320"/>
      <c r="B66" s="321"/>
      <c r="C66" s="321"/>
      <c r="D66" s="321"/>
      <c r="E66" s="321"/>
      <c r="F66" s="320"/>
      <c r="G66" s="320"/>
      <c r="H66" s="322"/>
      <c r="I66" s="320"/>
      <c r="J66" s="320"/>
      <c r="K66" s="320"/>
      <c r="L66" s="320"/>
      <c r="M66" s="320"/>
      <c r="N66" s="320"/>
      <c r="O66" s="320"/>
      <c r="P66" s="320"/>
      <c r="Q66" s="320"/>
      <c r="R66" s="320"/>
      <c r="S66" s="320"/>
      <c r="T66" s="320"/>
      <c r="U66" s="320"/>
      <c r="V66" s="320"/>
      <c r="W66" s="320"/>
      <c r="X66" s="320"/>
      <c r="Y66" s="320"/>
      <c r="Z66" s="320"/>
    </row>
    <row r="67" spans="1:26" ht="14.25" customHeight="1">
      <c r="A67" s="320"/>
      <c r="B67" s="321"/>
      <c r="C67" s="321"/>
      <c r="D67" s="321"/>
      <c r="E67" s="321"/>
      <c r="F67" s="320"/>
      <c r="G67" s="320"/>
      <c r="H67" s="322"/>
      <c r="I67" s="320"/>
      <c r="J67" s="320"/>
      <c r="K67" s="320"/>
      <c r="L67" s="320"/>
      <c r="M67" s="320"/>
      <c r="N67" s="320"/>
      <c r="O67" s="320"/>
      <c r="P67" s="320"/>
      <c r="Q67" s="320"/>
      <c r="R67" s="320"/>
      <c r="S67" s="320"/>
      <c r="T67" s="320"/>
      <c r="U67" s="320"/>
      <c r="V67" s="320"/>
      <c r="W67" s="320"/>
      <c r="X67" s="320"/>
      <c r="Y67" s="320"/>
      <c r="Z67" s="320"/>
    </row>
    <row r="68" spans="1:26" ht="14.25" customHeight="1">
      <c r="A68" s="320"/>
      <c r="B68" s="321"/>
      <c r="C68" s="321"/>
      <c r="D68" s="321"/>
      <c r="E68" s="321"/>
      <c r="F68" s="320"/>
      <c r="G68" s="320"/>
      <c r="H68" s="322"/>
      <c r="I68" s="320"/>
      <c r="J68" s="320"/>
      <c r="K68" s="320"/>
      <c r="L68" s="320"/>
      <c r="M68" s="320"/>
      <c r="N68" s="320"/>
      <c r="O68" s="320"/>
      <c r="P68" s="320"/>
      <c r="Q68" s="320"/>
      <c r="R68" s="320"/>
      <c r="S68" s="320"/>
      <c r="T68" s="320"/>
      <c r="U68" s="320"/>
      <c r="V68" s="320"/>
      <c r="W68" s="320"/>
      <c r="X68" s="320"/>
      <c r="Y68" s="320"/>
      <c r="Z68" s="320"/>
    </row>
    <row r="69" spans="1:26" ht="14.25" customHeight="1">
      <c r="A69" s="320"/>
      <c r="B69" s="321"/>
      <c r="C69" s="321"/>
      <c r="D69" s="321"/>
      <c r="E69" s="321"/>
      <c r="F69" s="320"/>
      <c r="G69" s="320"/>
      <c r="H69" s="322"/>
      <c r="I69" s="320"/>
      <c r="J69" s="320"/>
      <c r="K69" s="320"/>
      <c r="L69" s="320"/>
      <c r="M69" s="320"/>
      <c r="N69" s="320"/>
      <c r="O69" s="320"/>
      <c r="P69" s="320"/>
      <c r="Q69" s="320"/>
      <c r="R69" s="320"/>
      <c r="S69" s="320"/>
      <c r="T69" s="320"/>
      <c r="U69" s="320"/>
      <c r="V69" s="320"/>
      <c r="W69" s="320"/>
      <c r="X69" s="320"/>
      <c r="Y69" s="320"/>
      <c r="Z69" s="320"/>
    </row>
    <row r="70" spans="1:26" ht="14.25" customHeight="1">
      <c r="A70" s="320"/>
      <c r="B70" s="321"/>
      <c r="C70" s="321"/>
      <c r="D70" s="321"/>
      <c r="E70" s="321"/>
      <c r="F70" s="320"/>
      <c r="G70" s="320"/>
      <c r="H70" s="322"/>
      <c r="I70" s="320"/>
      <c r="J70" s="320"/>
      <c r="K70" s="320"/>
      <c r="L70" s="320"/>
      <c r="M70" s="320"/>
      <c r="N70" s="320"/>
      <c r="O70" s="320"/>
      <c r="P70" s="320"/>
      <c r="Q70" s="320"/>
      <c r="R70" s="320"/>
      <c r="S70" s="320"/>
      <c r="T70" s="320"/>
      <c r="U70" s="320"/>
      <c r="V70" s="320"/>
      <c r="W70" s="320"/>
      <c r="X70" s="320"/>
      <c r="Y70" s="320"/>
      <c r="Z70" s="320"/>
    </row>
    <row r="71" spans="1:26" ht="14.25" customHeight="1">
      <c r="A71" s="320"/>
      <c r="B71" s="321"/>
      <c r="C71" s="321"/>
      <c r="D71" s="321"/>
      <c r="E71" s="321"/>
      <c r="F71" s="320"/>
      <c r="G71" s="320"/>
      <c r="H71" s="322"/>
      <c r="I71" s="320"/>
      <c r="J71" s="320"/>
      <c r="K71" s="320"/>
      <c r="L71" s="320"/>
      <c r="M71" s="320"/>
      <c r="N71" s="320"/>
      <c r="O71" s="320"/>
      <c r="P71" s="320"/>
      <c r="Q71" s="320"/>
      <c r="R71" s="320"/>
      <c r="S71" s="320"/>
      <c r="T71" s="320"/>
      <c r="U71" s="320"/>
      <c r="V71" s="320"/>
      <c r="W71" s="320"/>
      <c r="X71" s="320"/>
      <c r="Y71" s="320"/>
      <c r="Z71" s="320"/>
    </row>
    <row r="72" spans="1:26" ht="14.25" customHeight="1">
      <c r="A72" s="320"/>
      <c r="B72" s="321"/>
      <c r="C72" s="321"/>
      <c r="D72" s="321"/>
      <c r="E72" s="321"/>
      <c r="F72" s="320"/>
      <c r="G72" s="320"/>
      <c r="H72" s="322"/>
      <c r="I72" s="320"/>
      <c r="J72" s="320"/>
      <c r="K72" s="320"/>
      <c r="L72" s="320"/>
      <c r="M72" s="320"/>
      <c r="N72" s="320"/>
      <c r="O72" s="320"/>
      <c r="P72" s="320"/>
      <c r="Q72" s="320"/>
      <c r="R72" s="320"/>
      <c r="S72" s="320"/>
      <c r="T72" s="320"/>
      <c r="U72" s="320"/>
      <c r="V72" s="320"/>
      <c r="W72" s="320"/>
      <c r="X72" s="320"/>
      <c r="Y72" s="320"/>
      <c r="Z72" s="320"/>
    </row>
    <row r="73" spans="1:26" ht="14.25" customHeight="1">
      <c r="A73" s="320"/>
      <c r="B73" s="321"/>
      <c r="C73" s="321"/>
      <c r="D73" s="321"/>
      <c r="E73" s="321"/>
      <c r="F73" s="320"/>
      <c r="G73" s="320"/>
      <c r="H73" s="322"/>
      <c r="I73" s="320"/>
      <c r="J73" s="320"/>
      <c r="K73" s="320"/>
      <c r="L73" s="320"/>
      <c r="M73" s="320"/>
      <c r="N73" s="320"/>
      <c r="O73" s="320"/>
      <c r="P73" s="320"/>
      <c r="Q73" s="320"/>
      <c r="R73" s="320"/>
      <c r="S73" s="320"/>
      <c r="T73" s="320"/>
      <c r="U73" s="320"/>
      <c r="V73" s="320"/>
      <c r="W73" s="320"/>
      <c r="X73" s="320"/>
      <c r="Y73" s="320"/>
      <c r="Z73" s="320"/>
    </row>
    <row r="74" spans="1:26" ht="14.25" customHeight="1">
      <c r="A74" s="320"/>
      <c r="B74" s="321"/>
      <c r="C74" s="321"/>
      <c r="D74" s="321"/>
      <c r="E74" s="321"/>
      <c r="F74" s="320"/>
      <c r="G74" s="320"/>
      <c r="H74" s="322"/>
      <c r="I74" s="320"/>
      <c r="J74" s="320"/>
      <c r="K74" s="320"/>
      <c r="L74" s="320"/>
      <c r="M74" s="320"/>
      <c r="N74" s="320"/>
      <c r="O74" s="320"/>
      <c r="P74" s="320"/>
      <c r="Q74" s="320"/>
      <c r="R74" s="320"/>
      <c r="S74" s="320"/>
      <c r="T74" s="320"/>
      <c r="U74" s="320"/>
      <c r="V74" s="320"/>
      <c r="W74" s="320"/>
      <c r="X74" s="320"/>
      <c r="Y74" s="320"/>
      <c r="Z74" s="320"/>
    </row>
    <row r="75" spans="1:26" ht="14.25" customHeight="1">
      <c r="A75" s="320"/>
      <c r="B75" s="321"/>
      <c r="C75" s="321"/>
      <c r="D75" s="321"/>
      <c r="E75" s="321"/>
      <c r="F75" s="320"/>
      <c r="G75" s="320"/>
      <c r="H75" s="322"/>
      <c r="I75" s="320"/>
      <c r="J75" s="320"/>
      <c r="K75" s="320"/>
      <c r="L75" s="320"/>
      <c r="M75" s="320"/>
      <c r="N75" s="320"/>
      <c r="O75" s="320"/>
      <c r="P75" s="320"/>
      <c r="Q75" s="320"/>
      <c r="R75" s="320"/>
      <c r="S75" s="320"/>
      <c r="T75" s="320"/>
      <c r="U75" s="320"/>
      <c r="V75" s="320"/>
      <c r="W75" s="320"/>
      <c r="X75" s="320"/>
      <c r="Y75" s="320"/>
      <c r="Z75" s="320"/>
    </row>
    <row r="76" spans="1:26" ht="14.25" customHeight="1">
      <c r="A76" s="320"/>
      <c r="B76" s="321"/>
      <c r="C76" s="321"/>
      <c r="D76" s="321"/>
      <c r="E76" s="321"/>
      <c r="F76" s="320"/>
      <c r="G76" s="320"/>
      <c r="H76" s="322"/>
      <c r="I76" s="320"/>
      <c r="J76" s="320"/>
      <c r="K76" s="320"/>
      <c r="L76" s="320"/>
      <c r="M76" s="320"/>
      <c r="N76" s="320"/>
      <c r="O76" s="320"/>
      <c r="P76" s="320"/>
      <c r="Q76" s="320"/>
      <c r="R76" s="320"/>
      <c r="S76" s="320"/>
      <c r="T76" s="320"/>
      <c r="U76" s="320"/>
      <c r="V76" s="320"/>
      <c r="W76" s="320"/>
      <c r="X76" s="320"/>
      <c r="Y76" s="320"/>
      <c r="Z76" s="320"/>
    </row>
    <row r="77" spans="1:26" ht="14.25" customHeight="1">
      <c r="A77" s="320"/>
      <c r="B77" s="321"/>
      <c r="C77" s="321"/>
      <c r="D77" s="321"/>
      <c r="E77" s="321"/>
      <c r="F77" s="320"/>
      <c r="G77" s="320"/>
      <c r="H77" s="322"/>
      <c r="I77" s="320"/>
      <c r="J77" s="320"/>
      <c r="K77" s="320"/>
      <c r="L77" s="320"/>
      <c r="M77" s="320"/>
      <c r="N77" s="320"/>
      <c r="O77" s="320"/>
      <c r="P77" s="320"/>
      <c r="Q77" s="320"/>
      <c r="R77" s="320"/>
      <c r="S77" s="320"/>
      <c r="T77" s="320"/>
      <c r="U77" s="320"/>
      <c r="V77" s="320"/>
      <c r="W77" s="320"/>
      <c r="X77" s="320"/>
      <c r="Y77" s="320"/>
      <c r="Z77" s="320"/>
    </row>
    <row r="78" spans="1:26" ht="14.25" customHeight="1">
      <c r="A78" s="320"/>
      <c r="B78" s="321"/>
      <c r="C78" s="321"/>
      <c r="D78" s="321"/>
      <c r="E78" s="321"/>
      <c r="F78" s="320"/>
      <c r="G78" s="320"/>
      <c r="H78" s="322"/>
      <c r="I78" s="320"/>
      <c r="J78" s="320"/>
      <c r="K78" s="320"/>
      <c r="L78" s="320"/>
      <c r="M78" s="320"/>
      <c r="N78" s="320"/>
      <c r="O78" s="320"/>
      <c r="P78" s="320"/>
      <c r="Q78" s="320"/>
      <c r="R78" s="320"/>
      <c r="S78" s="320"/>
      <c r="T78" s="320"/>
      <c r="U78" s="320"/>
      <c r="V78" s="320"/>
      <c r="W78" s="320"/>
      <c r="X78" s="320"/>
      <c r="Y78" s="320"/>
      <c r="Z78" s="320"/>
    </row>
    <row r="79" spans="1:26" ht="14.25" customHeight="1">
      <c r="A79" s="320"/>
      <c r="B79" s="321"/>
      <c r="C79" s="321"/>
      <c r="D79" s="321"/>
      <c r="E79" s="321"/>
      <c r="F79" s="320"/>
      <c r="G79" s="320"/>
      <c r="H79" s="322"/>
      <c r="I79" s="320"/>
      <c r="J79" s="320"/>
      <c r="K79" s="320"/>
      <c r="L79" s="320"/>
      <c r="M79" s="320"/>
      <c r="N79" s="320"/>
      <c r="O79" s="320"/>
      <c r="P79" s="320"/>
      <c r="Q79" s="320"/>
      <c r="R79" s="320"/>
      <c r="S79" s="320"/>
      <c r="T79" s="320"/>
      <c r="U79" s="320"/>
      <c r="V79" s="320"/>
      <c r="W79" s="320"/>
      <c r="X79" s="320"/>
      <c r="Y79" s="320"/>
      <c r="Z79" s="320"/>
    </row>
    <row r="80" spans="1:26" ht="14.25" customHeight="1">
      <c r="A80" s="320"/>
      <c r="B80" s="321"/>
      <c r="C80" s="321"/>
      <c r="D80" s="321"/>
      <c r="E80" s="321"/>
      <c r="F80" s="320"/>
      <c r="G80" s="320"/>
      <c r="H80" s="322"/>
      <c r="I80" s="320"/>
      <c r="J80" s="320"/>
      <c r="K80" s="320"/>
      <c r="L80" s="320"/>
      <c r="M80" s="320"/>
      <c r="N80" s="320"/>
      <c r="O80" s="320"/>
      <c r="P80" s="320"/>
      <c r="Q80" s="320"/>
      <c r="R80" s="320"/>
      <c r="S80" s="320"/>
      <c r="T80" s="320"/>
      <c r="U80" s="320"/>
      <c r="V80" s="320"/>
      <c r="W80" s="320"/>
      <c r="X80" s="320"/>
      <c r="Y80" s="320"/>
      <c r="Z80" s="320"/>
    </row>
    <row r="81" spans="1:26" ht="14.25" customHeight="1">
      <c r="A81" s="320"/>
      <c r="B81" s="321"/>
      <c r="C81" s="321"/>
      <c r="D81" s="321"/>
      <c r="E81" s="321"/>
      <c r="F81" s="320"/>
      <c r="G81" s="320"/>
      <c r="H81" s="322"/>
      <c r="I81" s="320"/>
      <c r="J81" s="320"/>
      <c r="K81" s="320"/>
      <c r="L81" s="320"/>
      <c r="M81" s="320"/>
      <c r="N81" s="320"/>
      <c r="O81" s="320"/>
      <c r="P81" s="320"/>
      <c r="Q81" s="320"/>
      <c r="R81" s="320"/>
      <c r="S81" s="320"/>
      <c r="T81" s="320"/>
      <c r="U81" s="320"/>
      <c r="V81" s="320"/>
      <c r="W81" s="320"/>
      <c r="X81" s="320"/>
      <c r="Y81" s="320"/>
      <c r="Z81" s="320"/>
    </row>
    <row r="82" spans="1:26" ht="14.25" customHeight="1">
      <c r="A82" s="320"/>
      <c r="B82" s="321"/>
      <c r="C82" s="321"/>
      <c r="D82" s="321"/>
      <c r="E82" s="321"/>
      <c r="F82" s="320"/>
      <c r="G82" s="320"/>
      <c r="H82" s="322"/>
      <c r="I82" s="320"/>
      <c r="J82" s="320"/>
      <c r="K82" s="320"/>
      <c r="L82" s="320"/>
      <c r="M82" s="320"/>
      <c r="N82" s="320"/>
      <c r="O82" s="320"/>
      <c r="P82" s="320"/>
      <c r="Q82" s="320"/>
      <c r="R82" s="320"/>
      <c r="S82" s="320"/>
      <c r="T82" s="320"/>
      <c r="U82" s="320"/>
      <c r="V82" s="320"/>
      <c r="W82" s="320"/>
      <c r="X82" s="320"/>
      <c r="Y82" s="320"/>
      <c r="Z82" s="320"/>
    </row>
    <row r="83" spans="1:26" ht="14.25" customHeight="1">
      <c r="A83" s="320"/>
      <c r="B83" s="321"/>
      <c r="C83" s="321"/>
      <c r="D83" s="321"/>
      <c r="E83" s="321"/>
      <c r="F83" s="320"/>
      <c r="G83" s="320"/>
      <c r="H83" s="322"/>
      <c r="I83" s="320"/>
      <c r="J83" s="320"/>
      <c r="K83" s="320"/>
      <c r="L83" s="320"/>
      <c r="M83" s="320"/>
      <c r="N83" s="320"/>
      <c r="O83" s="320"/>
      <c r="P83" s="320"/>
      <c r="Q83" s="320"/>
      <c r="R83" s="320"/>
      <c r="S83" s="320"/>
      <c r="T83" s="320"/>
      <c r="U83" s="320"/>
      <c r="V83" s="320"/>
      <c r="W83" s="320"/>
      <c r="X83" s="320"/>
      <c r="Y83" s="320"/>
      <c r="Z83" s="320"/>
    </row>
    <row r="84" spans="1:26" ht="14.25" customHeight="1">
      <c r="A84" s="320"/>
      <c r="B84" s="321"/>
      <c r="C84" s="321"/>
      <c r="D84" s="321"/>
      <c r="E84" s="321"/>
      <c r="F84" s="320"/>
      <c r="G84" s="320"/>
      <c r="H84" s="322"/>
      <c r="I84" s="320"/>
      <c r="J84" s="320"/>
      <c r="K84" s="320"/>
      <c r="L84" s="320"/>
      <c r="M84" s="320"/>
      <c r="N84" s="320"/>
      <c r="O84" s="320"/>
      <c r="P84" s="320"/>
      <c r="Q84" s="320"/>
      <c r="R84" s="320"/>
      <c r="S84" s="320"/>
      <c r="T84" s="320"/>
      <c r="U84" s="320"/>
      <c r="V84" s="320"/>
      <c r="W84" s="320"/>
      <c r="X84" s="320"/>
      <c r="Y84" s="320"/>
      <c r="Z84" s="320"/>
    </row>
    <row r="85" spans="1:26" ht="14.25" customHeight="1">
      <c r="A85" s="320"/>
      <c r="B85" s="321"/>
      <c r="C85" s="321"/>
      <c r="D85" s="321"/>
      <c r="E85" s="321"/>
      <c r="F85" s="320"/>
      <c r="G85" s="320"/>
      <c r="H85" s="322"/>
      <c r="I85" s="320"/>
      <c r="J85" s="320"/>
      <c r="K85" s="320"/>
      <c r="L85" s="320"/>
      <c r="M85" s="320"/>
      <c r="N85" s="320"/>
      <c r="O85" s="320"/>
      <c r="P85" s="320"/>
      <c r="Q85" s="320"/>
      <c r="R85" s="320"/>
      <c r="S85" s="320"/>
      <c r="T85" s="320"/>
      <c r="U85" s="320"/>
      <c r="V85" s="320"/>
      <c r="W85" s="320"/>
      <c r="X85" s="320"/>
      <c r="Y85" s="320"/>
      <c r="Z85" s="320"/>
    </row>
    <row r="86" spans="1:26" ht="14.25" customHeight="1">
      <c r="A86" s="320"/>
      <c r="B86" s="321"/>
      <c r="C86" s="321"/>
      <c r="D86" s="321"/>
      <c r="E86" s="321"/>
      <c r="F86" s="320"/>
      <c r="G86" s="320"/>
      <c r="H86" s="322"/>
      <c r="I86" s="320"/>
      <c r="J86" s="320"/>
      <c r="K86" s="320"/>
      <c r="L86" s="320"/>
      <c r="M86" s="320"/>
      <c r="N86" s="320"/>
      <c r="O86" s="320"/>
      <c r="P86" s="320"/>
      <c r="Q86" s="320"/>
      <c r="R86" s="320"/>
      <c r="S86" s="320"/>
      <c r="T86" s="320"/>
      <c r="U86" s="320"/>
      <c r="V86" s="320"/>
      <c r="W86" s="320"/>
      <c r="X86" s="320"/>
      <c r="Y86" s="320"/>
      <c r="Z86" s="320"/>
    </row>
    <row r="87" spans="1:26" ht="14.25" customHeight="1">
      <c r="A87" s="320"/>
      <c r="B87" s="321"/>
      <c r="C87" s="321"/>
      <c r="D87" s="321"/>
      <c r="E87" s="321"/>
      <c r="F87" s="320"/>
      <c r="G87" s="320"/>
      <c r="H87" s="322"/>
      <c r="I87" s="320"/>
      <c r="J87" s="320"/>
      <c r="K87" s="320"/>
      <c r="L87" s="320"/>
      <c r="M87" s="320"/>
      <c r="N87" s="320"/>
      <c r="O87" s="320"/>
      <c r="P87" s="320"/>
      <c r="Q87" s="320"/>
      <c r="R87" s="320"/>
      <c r="S87" s="320"/>
      <c r="T87" s="320"/>
      <c r="U87" s="320"/>
      <c r="V87" s="320"/>
      <c r="W87" s="320"/>
      <c r="X87" s="320"/>
      <c r="Y87" s="320"/>
      <c r="Z87" s="320"/>
    </row>
    <row r="88" spans="1:26" ht="14.25" customHeight="1">
      <c r="A88" s="320"/>
      <c r="B88" s="321"/>
      <c r="C88" s="321"/>
      <c r="D88" s="321"/>
      <c r="E88" s="321"/>
      <c r="F88" s="320"/>
      <c r="G88" s="320"/>
      <c r="H88" s="322"/>
      <c r="I88" s="320"/>
      <c r="J88" s="320"/>
      <c r="K88" s="320"/>
      <c r="L88" s="320"/>
      <c r="M88" s="320"/>
      <c r="N88" s="320"/>
      <c r="O88" s="320"/>
      <c r="P88" s="320"/>
      <c r="Q88" s="320"/>
      <c r="R88" s="320"/>
      <c r="S88" s="320"/>
      <c r="T88" s="320"/>
      <c r="U88" s="320"/>
      <c r="V88" s="320"/>
      <c r="W88" s="320"/>
      <c r="X88" s="320"/>
      <c r="Y88" s="320"/>
      <c r="Z88" s="320"/>
    </row>
    <row r="89" spans="1:26" ht="14.25" customHeight="1">
      <c r="A89" s="320"/>
      <c r="B89" s="321"/>
      <c r="C89" s="321"/>
      <c r="D89" s="321"/>
      <c r="E89" s="321"/>
      <c r="F89" s="320"/>
      <c r="G89" s="320"/>
      <c r="H89" s="322"/>
      <c r="I89" s="320"/>
      <c r="J89" s="320"/>
      <c r="K89" s="320"/>
      <c r="L89" s="320"/>
      <c r="M89" s="320"/>
      <c r="N89" s="320"/>
      <c r="O89" s="320"/>
      <c r="P89" s="320"/>
      <c r="Q89" s="320"/>
      <c r="R89" s="320"/>
      <c r="S89" s="320"/>
      <c r="T89" s="320"/>
      <c r="U89" s="320"/>
      <c r="V89" s="320"/>
      <c r="W89" s="320"/>
      <c r="X89" s="320"/>
      <c r="Y89" s="320"/>
      <c r="Z89" s="320"/>
    </row>
    <row r="90" spans="1:26" ht="14.25" customHeight="1">
      <c r="A90" s="320"/>
      <c r="B90" s="321"/>
      <c r="C90" s="321"/>
      <c r="D90" s="321"/>
      <c r="E90" s="321"/>
      <c r="F90" s="320"/>
      <c r="G90" s="320"/>
      <c r="H90" s="322"/>
      <c r="I90" s="320"/>
      <c r="J90" s="320"/>
      <c r="K90" s="320"/>
      <c r="L90" s="320"/>
      <c r="M90" s="320"/>
      <c r="N90" s="320"/>
      <c r="O90" s="320"/>
      <c r="P90" s="320"/>
      <c r="Q90" s="320"/>
      <c r="R90" s="320"/>
      <c r="S90" s="320"/>
      <c r="T90" s="320"/>
      <c r="U90" s="320"/>
      <c r="V90" s="320"/>
      <c r="W90" s="320"/>
      <c r="X90" s="320"/>
      <c r="Y90" s="320"/>
      <c r="Z90" s="320"/>
    </row>
    <row r="91" spans="1:26" ht="14.25" customHeight="1">
      <c r="A91" s="320"/>
      <c r="B91" s="321"/>
      <c r="C91" s="321"/>
      <c r="D91" s="321"/>
      <c r="E91" s="321"/>
      <c r="F91" s="320"/>
      <c r="G91" s="320"/>
      <c r="H91" s="322"/>
      <c r="I91" s="320"/>
      <c r="J91" s="320"/>
      <c r="K91" s="320"/>
      <c r="L91" s="320"/>
      <c r="M91" s="320"/>
      <c r="N91" s="320"/>
      <c r="O91" s="320"/>
      <c r="P91" s="320"/>
      <c r="Q91" s="320"/>
      <c r="R91" s="320"/>
      <c r="S91" s="320"/>
      <c r="T91" s="320"/>
      <c r="U91" s="320"/>
      <c r="V91" s="320"/>
      <c r="W91" s="320"/>
      <c r="X91" s="320"/>
      <c r="Y91" s="320"/>
      <c r="Z91" s="320"/>
    </row>
    <row r="92" spans="1:26" ht="14.25" customHeight="1">
      <c r="A92" s="320"/>
      <c r="B92" s="321"/>
      <c r="C92" s="321"/>
      <c r="D92" s="321"/>
      <c r="E92" s="321"/>
      <c r="F92" s="320"/>
      <c r="G92" s="320"/>
      <c r="H92" s="322"/>
      <c r="I92" s="320"/>
      <c r="J92" s="320"/>
      <c r="K92" s="320"/>
      <c r="L92" s="320"/>
      <c r="M92" s="320"/>
      <c r="N92" s="320"/>
      <c r="O92" s="320"/>
      <c r="P92" s="320"/>
      <c r="Q92" s="320"/>
      <c r="R92" s="320"/>
      <c r="S92" s="320"/>
      <c r="T92" s="320"/>
      <c r="U92" s="320"/>
      <c r="V92" s="320"/>
      <c r="W92" s="320"/>
      <c r="X92" s="320"/>
      <c r="Y92" s="320"/>
      <c r="Z92" s="320"/>
    </row>
    <row r="93" spans="1:26" ht="14.25" customHeight="1">
      <c r="A93" s="320"/>
      <c r="B93" s="321"/>
      <c r="C93" s="321"/>
      <c r="D93" s="321"/>
      <c r="E93" s="321"/>
      <c r="F93" s="320"/>
      <c r="G93" s="320"/>
      <c r="H93" s="322"/>
      <c r="I93" s="320"/>
      <c r="J93" s="320"/>
      <c r="K93" s="320"/>
      <c r="L93" s="320"/>
      <c r="M93" s="320"/>
      <c r="N93" s="320"/>
      <c r="O93" s="320"/>
      <c r="P93" s="320"/>
      <c r="Q93" s="320"/>
      <c r="R93" s="320"/>
      <c r="S93" s="320"/>
      <c r="T93" s="320"/>
      <c r="U93" s="320"/>
      <c r="V93" s="320"/>
      <c r="W93" s="320"/>
      <c r="X93" s="320"/>
      <c r="Y93" s="320"/>
      <c r="Z93" s="320"/>
    </row>
    <row r="94" spans="1:26" ht="14.25" customHeight="1">
      <c r="A94" s="320"/>
      <c r="B94" s="321"/>
      <c r="C94" s="321"/>
      <c r="D94" s="321"/>
      <c r="E94" s="321"/>
      <c r="F94" s="320"/>
      <c r="G94" s="320"/>
      <c r="H94" s="322"/>
      <c r="I94" s="320"/>
      <c r="J94" s="320"/>
      <c r="K94" s="320"/>
      <c r="L94" s="320"/>
      <c r="M94" s="320"/>
      <c r="N94" s="320"/>
      <c r="O94" s="320"/>
      <c r="P94" s="320"/>
      <c r="Q94" s="320"/>
      <c r="R94" s="320"/>
      <c r="S94" s="320"/>
      <c r="T94" s="320"/>
      <c r="U94" s="320"/>
      <c r="V94" s="320"/>
      <c r="W94" s="320"/>
      <c r="X94" s="320"/>
      <c r="Y94" s="320"/>
      <c r="Z94" s="320"/>
    </row>
    <row r="95" spans="1:26" ht="14.25" customHeight="1">
      <c r="A95" s="320"/>
      <c r="B95" s="321"/>
      <c r="C95" s="321"/>
      <c r="D95" s="321"/>
      <c r="E95" s="321"/>
      <c r="F95" s="320"/>
      <c r="G95" s="320"/>
      <c r="H95" s="322"/>
      <c r="I95" s="320"/>
      <c r="J95" s="320"/>
      <c r="K95" s="320"/>
      <c r="L95" s="320"/>
      <c r="M95" s="320"/>
      <c r="N95" s="320"/>
      <c r="O95" s="320"/>
      <c r="P95" s="320"/>
      <c r="Q95" s="320"/>
      <c r="R95" s="320"/>
      <c r="S95" s="320"/>
      <c r="T95" s="320"/>
      <c r="U95" s="320"/>
      <c r="V95" s="320"/>
      <c r="W95" s="320"/>
      <c r="X95" s="320"/>
      <c r="Y95" s="320"/>
      <c r="Z95" s="320"/>
    </row>
    <row r="96" spans="1:26" ht="14.25" customHeight="1">
      <c r="A96" s="320"/>
      <c r="B96" s="321"/>
      <c r="C96" s="321"/>
      <c r="D96" s="321"/>
      <c r="E96" s="321"/>
      <c r="F96" s="320"/>
      <c r="G96" s="320"/>
      <c r="H96" s="322"/>
      <c r="I96" s="320"/>
      <c r="J96" s="320"/>
      <c r="K96" s="320"/>
      <c r="L96" s="320"/>
      <c r="M96" s="320"/>
      <c r="N96" s="320"/>
      <c r="O96" s="320"/>
      <c r="P96" s="320"/>
      <c r="Q96" s="320"/>
      <c r="R96" s="320"/>
      <c r="S96" s="320"/>
      <c r="T96" s="320"/>
      <c r="U96" s="320"/>
      <c r="V96" s="320"/>
      <c r="W96" s="320"/>
      <c r="X96" s="320"/>
      <c r="Y96" s="320"/>
      <c r="Z96" s="320"/>
    </row>
    <row r="97" spans="1:26" ht="14.25" customHeight="1">
      <c r="A97" s="320"/>
      <c r="B97" s="321"/>
      <c r="C97" s="321"/>
      <c r="D97" s="321"/>
      <c r="E97" s="321"/>
      <c r="F97" s="320"/>
      <c r="G97" s="320"/>
      <c r="H97" s="322"/>
      <c r="I97" s="320"/>
      <c r="J97" s="320"/>
      <c r="K97" s="320"/>
      <c r="L97" s="320"/>
      <c r="M97" s="320"/>
      <c r="N97" s="320"/>
      <c r="O97" s="320"/>
      <c r="P97" s="320"/>
      <c r="Q97" s="320"/>
      <c r="R97" s="320"/>
      <c r="S97" s="320"/>
      <c r="T97" s="320"/>
      <c r="U97" s="320"/>
      <c r="V97" s="320"/>
      <c r="W97" s="320"/>
      <c r="X97" s="320"/>
      <c r="Y97" s="320"/>
      <c r="Z97" s="320"/>
    </row>
    <row r="98" spans="1:26" ht="14.25" customHeight="1">
      <c r="A98" s="320"/>
      <c r="B98" s="321"/>
      <c r="C98" s="321"/>
      <c r="D98" s="321"/>
      <c r="E98" s="321"/>
      <c r="F98" s="320"/>
      <c r="G98" s="320"/>
      <c r="H98" s="322"/>
      <c r="I98" s="320"/>
      <c r="J98" s="320"/>
      <c r="K98" s="320"/>
      <c r="L98" s="320"/>
      <c r="M98" s="320"/>
      <c r="N98" s="320"/>
      <c r="O98" s="320"/>
      <c r="P98" s="320"/>
      <c r="Q98" s="320"/>
      <c r="R98" s="320"/>
      <c r="S98" s="320"/>
      <c r="T98" s="320"/>
      <c r="U98" s="320"/>
      <c r="V98" s="320"/>
      <c r="W98" s="320"/>
      <c r="X98" s="320"/>
      <c r="Y98" s="320"/>
      <c r="Z98" s="320"/>
    </row>
    <row r="99" spans="1:26" ht="14.25" customHeight="1">
      <c r="A99" s="320"/>
      <c r="B99" s="321"/>
      <c r="C99" s="321"/>
      <c r="D99" s="321"/>
      <c r="E99" s="321"/>
      <c r="F99" s="320"/>
      <c r="G99" s="320"/>
      <c r="H99" s="322"/>
      <c r="I99" s="320"/>
      <c r="J99" s="320"/>
      <c r="K99" s="320"/>
      <c r="L99" s="320"/>
      <c r="M99" s="320"/>
      <c r="N99" s="320"/>
      <c r="O99" s="320"/>
      <c r="P99" s="320"/>
      <c r="Q99" s="320"/>
      <c r="R99" s="320"/>
      <c r="S99" s="320"/>
      <c r="T99" s="320"/>
      <c r="U99" s="320"/>
      <c r="V99" s="320"/>
      <c r="W99" s="320"/>
      <c r="X99" s="320"/>
      <c r="Y99" s="320"/>
      <c r="Z99" s="320"/>
    </row>
    <row r="100" spans="1:26" ht="14.25" customHeight="1">
      <c r="A100" s="320"/>
      <c r="B100" s="321"/>
      <c r="C100" s="321"/>
      <c r="D100" s="321"/>
      <c r="E100" s="321"/>
      <c r="F100" s="320"/>
      <c r="G100" s="320"/>
      <c r="H100" s="322"/>
      <c r="I100" s="320"/>
      <c r="J100" s="320"/>
      <c r="K100" s="320"/>
      <c r="L100" s="320"/>
      <c r="M100" s="320"/>
      <c r="N100" s="320"/>
      <c r="O100" s="320"/>
      <c r="P100" s="320"/>
      <c r="Q100" s="320"/>
      <c r="R100" s="320"/>
      <c r="S100" s="320"/>
      <c r="T100" s="320"/>
      <c r="U100" s="320"/>
      <c r="V100" s="320"/>
      <c r="W100" s="320"/>
      <c r="X100" s="320"/>
      <c r="Y100" s="320"/>
      <c r="Z100" s="320"/>
    </row>
    <row r="101" spans="1:26" ht="14.25" customHeight="1">
      <c r="A101" s="320"/>
      <c r="B101" s="321"/>
      <c r="C101" s="321"/>
      <c r="D101" s="321"/>
      <c r="E101" s="321"/>
      <c r="F101" s="320"/>
      <c r="G101" s="320"/>
      <c r="H101" s="322"/>
      <c r="I101" s="320"/>
      <c r="J101" s="320"/>
      <c r="K101" s="320"/>
      <c r="L101" s="320"/>
      <c r="M101" s="320"/>
      <c r="N101" s="320"/>
      <c r="O101" s="320"/>
      <c r="P101" s="320"/>
      <c r="Q101" s="320"/>
      <c r="R101" s="320"/>
      <c r="S101" s="320"/>
      <c r="T101" s="320"/>
      <c r="U101" s="320"/>
      <c r="V101" s="320"/>
      <c r="W101" s="320"/>
      <c r="X101" s="320"/>
      <c r="Y101" s="320"/>
      <c r="Z101" s="320"/>
    </row>
    <row r="102" spans="1:26" ht="14.25" customHeight="1">
      <c r="A102" s="320"/>
      <c r="B102" s="321"/>
      <c r="C102" s="321"/>
      <c r="D102" s="321"/>
      <c r="E102" s="321"/>
      <c r="F102" s="320"/>
      <c r="G102" s="320"/>
      <c r="H102" s="322"/>
      <c r="I102" s="320"/>
      <c r="J102" s="320"/>
      <c r="K102" s="320"/>
      <c r="L102" s="320"/>
      <c r="M102" s="320"/>
      <c r="N102" s="320"/>
      <c r="O102" s="320"/>
      <c r="P102" s="320"/>
      <c r="Q102" s="320"/>
      <c r="R102" s="320"/>
      <c r="S102" s="320"/>
      <c r="T102" s="320"/>
      <c r="U102" s="320"/>
      <c r="V102" s="320"/>
      <c r="W102" s="320"/>
      <c r="X102" s="320"/>
      <c r="Y102" s="320"/>
      <c r="Z102" s="320"/>
    </row>
    <row r="103" spans="1:26" ht="14.25" customHeight="1">
      <c r="A103" s="320"/>
      <c r="B103" s="321"/>
      <c r="C103" s="321"/>
      <c r="D103" s="321"/>
      <c r="E103" s="321"/>
      <c r="F103" s="320"/>
      <c r="G103" s="320"/>
      <c r="H103" s="322"/>
      <c r="I103" s="320"/>
      <c r="J103" s="320"/>
      <c r="K103" s="320"/>
      <c r="L103" s="320"/>
      <c r="M103" s="320"/>
      <c r="N103" s="320"/>
      <c r="O103" s="320"/>
      <c r="P103" s="320"/>
      <c r="Q103" s="320"/>
      <c r="R103" s="320"/>
      <c r="S103" s="320"/>
      <c r="T103" s="320"/>
      <c r="U103" s="320"/>
      <c r="V103" s="320"/>
      <c r="W103" s="320"/>
      <c r="X103" s="320"/>
      <c r="Y103" s="320"/>
      <c r="Z103" s="320"/>
    </row>
    <row r="104" spans="1:26" ht="14.25" customHeight="1">
      <c r="A104" s="320"/>
      <c r="B104" s="321"/>
      <c r="C104" s="321"/>
      <c r="D104" s="321"/>
      <c r="E104" s="321"/>
      <c r="F104" s="320"/>
      <c r="G104" s="320"/>
      <c r="H104" s="322"/>
      <c r="I104" s="320"/>
      <c r="J104" s="320"/>
      <c r="K104" s="320"/>
      <c r="L104" s="320"/>
      <c r="M104" s="320"/>
      <c r="N104" s="320"/>
      <c r="O104" s="320"/>
      <c r="P104" s="320"/>
      <c r="Q104" s="320"/>
      <c r="R104" s="320"/>
      <c r="S104" s="320"/>
      <c r="T104" s="320"/>
      <c r="U104" s="320"/>
      <c r="V104" s="320"/>
      <c r="W104" s="320"/>
      <c r="X104" s="320"/>
      <c r="Y104" s="320"/>
      <c r="Z104" s="320"/>
    </row>
    <row r="105" spans="1:26" ht="14.25" customHeight="1">
      <c r="A105" s="320"/>
      <c r="B105" s="321"/>
      <c r="C105" s="321"/>
      <c r="D105" s="321"/>
      <c r="E105" s="321"/>
      <c r="F105" s="320"/>
      <c r="G105" s="320"/>
      <c r="H105" s="322"/>
      <c r="I105" s="320"/>
      <c r="J105" s="320"/>
      <c r="K105" s="320"/>
      <c r="L105" s="320"/>
      <c r="M105" s="320"/>
      <c r="N105" s="320"/>
      <c r="O105" s="320"/>
      <c r="P105" s="320"/>
      <c r="Q105" s="320"/>
      <c r="R105" s="320"/>
      <c r="S105" s="320"/>
      <c r="T105" s="320"/>
      <c r="U105" s="320"/>
      <c r="V105" s="320"/>
      <c r="W105" s="320"/>
      <c r="X105" s="320"/>
      <c r="Y105" s="320"/>
      <c r="Z105" s="320"/>
    </row>
    <row r="106" spans="1:26" ht="14.25" customHeight="1">
      <c r="A106" s="320"/>
      <c r="B106" s="321"/>
      <c r="C106" s="321"/>
      <c r="D106" s="321"/>
      <c r="E106" s="321"/>
      <c r="F106" s="320"/>
      <c r="G106" s="320"/>
      <c r="H106" s="322"/>
      <c r="I106" s="320"/>
      <c r="J106" s="320"/>
      <c r="K106" s="320"/>
      <c r="L106" s="320"/>
      <c r="M106" s="320"/>
      <c r="N106" s="320"/>
      <c r="O106" s="320"/>
      <c r="P106" s="320"/>
      <c r="Q106" s="320"/>
      <c r="R106" s="320"/>
      <c r="S106" s="320"/>
      <c r="T106" s="320"/>
      <c r="U106" s="320"/>
      <c r="V106" s="320"/>
      <c r="W106" s="320"/>
      <c r="X106" s="320"/>
      <c r="Y106" s="320"/>
      <c r="Z106" s="320"/>
    </row>
    <row r="107" spans="1:26" ht="14.25" customHeight="1">
      <c r="A107" s="320"/>
      <c r="B107" s="321"/>
      <c r="C107" s="321"/>
      <c r="D107" s="321"/>
      <c r="E107" s="321"/>
      <c r="F107" s="320"/>
      <c r="G107" s="320"/>
      <c r="H107" s="322"/>
      <c r="I107" s="320"/>
      <c r="J107" s="320"/>
      <c r="K107" s="320"/>
      <c r="L107" s="320"/>
      <c r="M107" s="320"/>
      <c r="N107" s="320"/>
      <c r="O107" s="320"/>
      <c r="P107" s="320"/>
      <c r="Q107" s="320"/>
      <c r="R107" s="320"/>
      <c r="S107" s="320"/>
      <c r="T107" s="320"/>
      <c r="U107" s="320"/>
      <c r="V107" s="320"/>
      <c r="W107" s="320"/>
      <c r="X107" s="320"/>
      <c r="Y107" s="320"/>
      <c r="Z107" s="320"/>
    </row>
    <row r="108" spans="1:26" ht="14.25" customHeight="1">
      <c r="A108" s="320"/>
      <c r="B108" s="321"/>
      <c r="C108" s="321"/>
      <c r="D108" s="321"/>
      <c r="E108" s="321"/>
      <c r="F108" s="320"/>
      <c r="G108" s="320"/>
      <c r="H108" s="322"/>
      <c r="I108" s="320"/>
      <c r="J108" s="320"/>
      <c r="K108" s="320"/>
      <c r="L108" s="320"/>
      <c r="M108" s="320"/>
      <c r="N108" s="320"/>
      <c r="O108" s="320"/>
      <c r="P108" s="320"/>
      <c r="Q108" s="320"/>
      <c r="R108" s="320"/>
      <c r="S108" s="320"/>
      <c r="T108" s="320"/>
      <c r="U108" s="320"/>
      <c r="V108" s="320"/>
      <c r="W108" s="320"/>
      <c r="X108" s="320"/>
      <c r="Y108" s="320"/>
      <c r="Z108" s="320"/>
    </row>
    <row r="109" spans="1:26" ht="14.25" customHeight="1">
      <c r="A109" s="320"/>
      <c r="B109" s="321"/>
      <c r="C109" s="321"/>
      <c r="D109" s="321"/>
      <c r="E109" s="321"/>
      <c r="F109" s="320"/>
      <c r="G109" s="320"/>
      <c r="H109" s="322"/>
      <c r="I109" s="320"/>
      <c r="J109" s="320"/>
      <c r="K109" s="320"/>
      <c r="L109" s="320"/>
      <c r="M109" s="320"/>
      <c r="N109" s="320"/>
      <c r="O109" s="320"/>
      <c r="P109" s="320"/>
      <c r="Q109" s="320"/>
      <c r="R109" s="320"/>
      <c r="S109" s="320"/>
      <c r="T109" s="320"/>
      <c r="U109" s="320"/>
      <c r="V109" s="320"/>
      <c r="W109" s="320"/>
      <c r="X109" s="320"/>
      <c r="Y109" s="320"/>
      <c r="Z109" s="320"/>
    </row>
    <row r="110" spans="1:26" ht="14.25" customHeight="1">
      <c r="A110" s="320"/>
      <c r="B110" s="321"/>
      <c r="C110" s="321"/>
      <c r="D110" s="321"/>
      <c r="E110" s="321"/>
      <c r="F110" s="320"/>
      <c r="G110" s="320"/>
      <c r="H110" s="322"/>
      <c r="I110" s="320"/>
      <c r="J110" s="320"/>
      <c r="K110" s="320"/>
      <c r="L110" s="320"/>
      <c r="M110" s="320"/>
      <c r="N110" s="320"/>
      <c r="O110" s="320"/>
      <c r="P110" s="320"/>
      <c r="Q110" s="320"/>
      <c r="R110" s="320"/>
      <c r="S110" s="320"/>
      <c r="T110" s="320"/>
      <c r="U110" s="320"/>
      <c r="V110" s="320"/>
      <c r="W110" s="320"/>
      <c r="X110" s="320"/>
      <c r="Y110" s="320"/>
      <c r="Z110" s="320"/>
    </row>
    <row r="111" spans="1:26" ht="14.25" customHeight="1">
      <c r="A111" s="320"/>
      <c r="B111" s="321"/>
      <c r="C111" s="321"/>
      <c r="D111" s="321"/>
      <c r="E111" s="321"/>
      <c r="F111" s="320"/>
      <c r="G111" s="320"/>
      <c r="H111" s="322"/>
      <c r="I111" s="320"/>
      <c r="J111" s="320"/>
      <c r="K111" s="320"/>
      <c r="L111" s="320"/>
      <c r="M111" s="320"/>
      <c r="N111" s="320"/>
      <c r="O111" s="320"/>
      <c r="P111" s="320"/>
      <c r="Q111" s="320"/>
      <c r="R111" s="320"/>
      <c r="S111" s="320"/>
      <c r="T111" s="320"/>
      <c r="U111" s="320"/>
      <c r="V111" s="320"/>
      <c r="W111" s="320"/>
      <c r="X111" s="320"/>
      <c r="Y111" s="320"/>
      <c r="Z111" s="320"/>
    </row>
    <row r="112" spans="1:26" ht="14.25" customHeight="1">
      <c r="A112" s="320"/>
      <c r="B112" s="321"/>
      <c r="C112" s="321"/>
      <c r="D112" s="321"/>
      <c r="E112" s="321"/>
      <c r="F112" s="320"/>
      <c r="G112" s="320"/>
      <c r="H112" s="322"/>
      <c r="I112" s="320"/>
      <c r="J112" s="320"/>
      <c r="K112" s="320"/>
      <c r="L112" s="320"/>
      <c r="M112" s="320"/>
      <c r="N112" s="320"/>
      <c r="O112" s="320"/>
      <c r="P112" s="320"/>
      <c r="Q112" s="320"/>
      <c r="R112" s="320"/>
      <c r="S112" s="320"/>
      <c r="T112" s="320"/>
      <c r="U112" s="320"/>
      <c r="V112" s="320"/>
      <c r="W112" s="320"/>
      <c r="X112" s="320"/>
      <c r="Y112" s="320"/>
      <c r="Z112" s="320"/>
    </row>
    <row r="113" spans="1:26" ht="14.25" customHeight="1">
      <c r="A113" s="320"/>
      <c r="B113" s="321"/>
      <c r="C113" s="321"/>
      <c r="D113" s="321"/>
      <c r="E113" s="321"/>
      <c r="F113" s="320"/>
      <c r="G113" s="320"/>
      <c r="H113" s="322"/>
      <c r="I113" s="320"/>
      <c r="J113" s="320"/>
      <c r="K113" s="320"/>
      <c r="L113" s="320"/>
      <c r="M113" s="320"/>
      <c r="N113" s="320"/>
      <c r="O113" s="320"/>
      <c r="P113" s="320"/>
      <c r="Q113" s="320"/>
      <c r="R113" s="320"/>
      <c r="S113" s="320"/>
      <c r="T113" s="320"/>
      <c r="U113" s="320"/>
      <c r="V113" s="320"/>
      <c r="W113" s="320"/>
      <c r="X113" s="320"/>
      <c r="Y113" s="320"/>
      <c r="Z113" s="320"/>
    </row>
    <row r="114" spans="1:26" ht="14.25" customHeight="1">
      <c r="A114" s="320"/>
      <c r="B114" s="321"/>
      <c r="C114" s="321"/>
      <c r="D114" s="321"/>
      <c r="E114" s="321"/>
      <c r="F114" s="320"/>
      <c r="G114" s="320"/>
      <c r="H114" s="322"/>
      <c r="I114" s="320"/>
      <c r="J114" s="320"/>
      <c r="K114" s="320"/>
      <c r="L114" s="320"/>
      <c r="M114" s="320"/>
      <c r="N114" s="320"/>
      <c r="O114" s="320"/>
      <c r="P114" s="320"/>
      <c r="Q114" s="320"/>
      <c r="R114" s="320"/>
      <c r="S114" s="320"/>
      <c r="T114" s="320"/>
      <c r="U114" s="320"/>
      <c r="V114" s="320"/>
      <c r="W114" s="320"/>
      <c r="X114" s="320"/>
      <c r="Y114" s="320"/>
      <c r="Z114" s="320"/>
    </row>
    <row r="115" spans="1:26" ht="14.25" customHeight="1">
      <c r="A115" s="320"/>
      <c r="B115" s="321"/>
      <c r="C115" s="321"/>
      <c r="D115" s="321"/>
      <c r="E115" s="321"/>
      <c r="F115" s="320"/>
      <c r="G115" s="320"/>
      <c r="H115" s="322"/>
      <c r="I115" s="320"/>
      <c r="J115" s="320"/>
      <c r="K115" s="320"/>
      <c r="L115" s="320"/>
      <c r="M115" s="320"/>
      <c r="N115" s="320"/>
      <c r="O115" s="320"/>
      <c r="P115" s="320"/>
      <c r="Q115" s="320"/>
      <c r="R115" s="320"/>
      <c r="S115" s="320"/>
      <c r="T115" s="320"/>
      <c r="U115" s="320"/>
      <c r="V115" s="320"/>
      <c r="W115" s="320"/>
      <c r="X115" s="320"/>
      <c r="Y115" s="320"/>
      <c r="Z115" s="320"/>
    </row>
    <row r="116" spans="1:26" ht="14.25" customHeight="1">
      <c r="A116" s="320"/>
      <c r="B116" s="321"/>
      <c r="C116" s="321"/>
      <c r="D116" s="321"/>
      <c r="E116" s="321"/>
      <c r="F116" s="320"/>
      <c r="G116" s="320"/>
      <c r="H116" s="322"/>
      <c r="I116" s="320"/>
      <c r="J116" s="320"/>
      <c r="K116" s="320"/>
      <c r="L116" s="320"/>
      <c r="M116" s="320"/>
      <c r="N116" s="320"/>
      <c r="O116" s="320"/>
      <c r="P116" s="320"/>
      <c r="Q116" s="320"/>
      <c r="R116" s="320"/>
      <c r="S116" s="320"/>
      <c r="T116" s="320"/>
      <c r="U116" s="320"/>
      <c r="V116" s="320"/>
      <c r="W116" s="320"/>
      <c r="X116" s="320"/>
      <c r="Y116" s="320"/>
      <c r="Z116" s="320"/>
    </row>
    <row r="117" spans="1:26" ht="14.25" customHeight="1">
      <c r="A117" s="320"/>
      <c r="B117" s="321"/>
      <c r="C117" s="321"/>
      <c r="D117" s="321"/>
      <c r="E117" s="321"/>
      <c r="F117" s="320"/>
      <c r="G117" s="320"/>
      <c r="H117" s="322"/>
      <c r="I117" s="320"/>
      <c r="J117" s="320"/>
      <c r="K117" s="320"/>
      <c r="L117" s="320"/>
      <c r="M117" s="320"/>
      <c r="N117" s="320"/>
      <c r="O117" s="320"/>
      <c r="P117" s="320"/>
      <c r="Q117" s="320"/>
      <c r="R117" s="320"/>
      <c r="S117" s="320"/>
      <c r="T117" s="320"/>
      <c r="U117" s="320"/>
      <c r="V117" s="320"/>
      <c r="W117" s="320"/>
      <c r="X117" s="320"/>
      <c r="Y117" s="320"/>
      <c r="Z117" s="320"/>
    </row>
    <row r="118" spans="1:26" ht="14.25" customHeight="1">
      <c r="A118" s="320"/>
      <c r="B118" s="321"/>
      <c r="C118" s="321"/>
      <c r="D118" s="321"/>
      <c r="E118" s="321"/>
      <c r="F118" s="320"/>
      <c r="G118" s="320"/>
      <c r="H118" s="322"/>
      <c r="I118" s="320"/>
      <c r="J118" s="320"/>
      <c r="K118" s="320"/>
      <c r="L118" s="320"/>
      <c r="M118" s="320"/>
      <c r="N118" s="320"/>
      <c r="O118" s="320"/>
      <c r="P118" s="320"/>
      <c r="Q118" s="320"/>
      <c r="R118" s="320"/>
      <c r="S118" s="320"/>
      <c r="T118" s="320"/>
      <c r="U118" s="320"/>
      <c r="V118" s="320"/>
      <c r="W118" s="320"/>
      <c r="X118" s="320"/>
      <c r="Y118" s="320"/>
      <c r="Z118" s="320"/>
    </row>
    <row r="119" spans="1:26" ht="14.25" customHeight="1">
      <c r="A119" s="320"/>
      <c r="B119" s="321"/>
      <c r="C119" s="321"/>
      <c r="D119" s="321"/>
      <c r="E119" s="321"/>
      <c r="F119" s="320"/>
      <c r="G119" s="320"/>
      <c r="H119" s="322"/>
      <c r="I119" s="320"/>
      <c r="J119" s="320"/>
      <c r="K119" s="320"/>
      <c r="L119" s="320"/>
      <c r="M119" s="320"/>
      <c r="N119" s="320"/>
      <c r="O119" s="320"/>
      <c r="P119" s="320"/>
      <c r="Q119" s="320"/>
      <c r="R119" s="320"/>
      <c r="S119" s="320"/>
      <c r="T119" s="320"/>
      <c r="U119" s="320"/>
      <c r="V119" s="320"/>
      <c r="W119" s="320"/>
      <c r="X119" s="320"/>
      <c r="Y119" s="320"/>
      <c r="Z119" s="320"/>
    </row>
    <row r="120" spans="1:26" ht="14.25" customHeight="1">
      <c r="A120" s="320"/>
      <c r="B120" s="321"/>
      <c r="C120" s="321"/>
      <c r="D120" s="321"/>
      <c r="E120" s="321"/>
      <c r="F120" s="320"/>
      <c r="G120" s="320"/>
      <c r="H120" s="322"/>
      <c r="I120" s="320"/>
      <c r="J120" s="320"/>
      <c r="K120" s="320"/>
      <c r="L120" s="320"/>
      <c r="M120" s="320"/>
      <c r="N120" s="320"/>
      <c r="O120" s="320"/>
      <c r="P120" s="320"/>
      <c r="Q120" s="320"/>
      <c r="R120" s="320"/>
      <c r="S120" s="320"/>
      <c r="T120" s="320"/>
      <c r="U120" s="320"/>
      <c r="V120" s="320"/>
      <c r="W120" s="320"/>
      <c r="X120" s="320"/>
      <c r="Y120" s="320"/>
      <c r="Z120" s="320"/>
    </row>
    <row r="121" spans="1:26" ht="14.25" customHeight="1">
      <c r="A121" s="320"/>
      <c r="B121" s="321"/>
      <c r="C121" s="321"/>
      <c r="D121" s="321"/>
      <c r="E121" s="321"/>
      <c r="F121" s="320"/>
      <c r="G121" s="320"/>
      <c r="H121" s="322"/>
      <c r="I121" s="320"/>
      <c r="J121" s="320"/>
      <c r="K121" s="320"/>
      <c r="L121" s="320"/>
      <c r="M121" s="320"/>
      <c r="N121" s="320"/>
      <c r="O121" s="320"/>
      <c r="P121" s="320"/>
      <c r="Q121" s="320"/>
      <c r="R121" s="320"/>
      <c r="S121" s="320"/>
      <c r="T121" s="320"/>
      <c r="U121" s="320"/>
      <c r="V121" s="320"/>
      <c r="W121" s="320"/>
      <c r="X121" s="320"/>
      <c r="Y121" s="320"/>
      <c r="Z121" s="320"/>
    </row>
    <row r="122" spans="1:26" ht="14.25" customHeight="1">
      <c r="A122" s="320"/>
      <c r="B122" s="321"/>
      <c r="C122" s="321"/>
      <c r="D122" s="321"/>
      <c r="E122" s="321"/>
      <c r="F122" s="320"/>
      <c r="G122" s="320"/>
      <c r="H122" s="322"/>
      <c r="I122" s="320"/>
      <c r="J122" s="320"/>
      <c r="K122" s="320"/>
      <c r="L122" s="320"/>
      <c r="M122" s="320"/>
      <c r="N122" s="320"/>
      <c r="O122" s="320"/>
      <c r="P122" s="320"/>
      <c r="Q122" s="320"/>
      <c r="R122" s="320"/>
      <c r="S122" s="320"/>
      <c r="T122" s="320"/>
      <c r="U122" s="320"/>
      <c r="V122" s="320"/>
      <c r="W122" s="320"/>
      <c r="X122" s="320"/>
      <c r="Y122" s="320"/>
      <c r="Z122" s="320"/>
    </row>
    <row r="123" spans="1:26" ht="14.25" customHeight="1">
      <c r="A123" s="320"/>
      <c r="B123" s="321"/>
      <c r="C123" s="321"/>
      <c r="D123" s="321"/>
      <c r="E123" s="321"/>
      <c r="F123" s="320"/>
      <c r="G123" s="320"/>
      <c r="H123" s="322"/>
      <c r="I123" s="320"/>
      <c r="J123" s="320"/>
      <c r="K123" s="320"/>
      <c r="L123" s="320"/>
      <c r="M123" s="320"/>
      <c r="N123" s="320"/>
      <c r="O123" s="320"/>
      <c r="P123" s="320"/>
      <c r="Q123" s="320"/>
      <c r="R123" s="320"/>
      <c r="S123" s="320"/>
      <c r="T123" s="320"/>
      <c r="U123" s="320"/>
      <c r="V123" s="320"/>
      <c r="W123" s="320"/>
      <c r="X123" s="320"/>
      <c r="Y123" s="320"/>
      <c r="Z123" s="320"/>
    </row>
    <row r="124" spans="1:26" ht="14.25" customHeight="1">
      <c r="A124" s="320"/>
      <c r="B124" s="321"/>
      <c r="C124" s="321"/>
      <c r="D124" s="321"/>
      <c r="E124" s="321"/>
      <c r="F124" s="320"/>
      <c r="G124" s="320"/>
      <c r="H124" s="322"/>
      <c r="I124" s="320"/>
      <c r="J124" s="320"/>
      <c r="K124" s="320"/>
      <c r="L124" s="320"/>
      <c r="M124" s="320"/>
      <c r="N124" s="320"/>
      <c r="O124" s="320"/>
      <c r="P124" s="320"/>
      <c r="Q124" s="320"/>
      <c r="R124" s="320"/>
      <c r="S124" s="320"/>
      <c r="T124" s="320"/>
      <c r="U124" s="320"/>
      <c r="V124" s="320"/>
      <c r="W124" s="320"/>
      <c r="X124" s="320"/>
      <c r="Y124" s="320"/>
      <c r="Z124" s="320"/>
    </row>
    <row r="125" spans="1:26" ht="14.25" customHeight="1">
      <c r="A125" s="320"/>
      <c r="B125" s="321"/>
      <c r="C125" s="321"/>
      <c r="D125" s="321"/>
      <c r="E125" s="321"/>
      <c r="F125" s="320"/>
      <c r="G125" s="320"/>
      <c r="H125" s="322"/>
      <c r="I125" s="320"/>
      <c r="J125" s="320"/>
      <c r="K125" s="320"/>
      <c r="L125" s="320"/>
      <c r="M125" s="320"/>
      <c r="N125" s="320"/>
      <c r="O125" s="320"/>
      <c r="P125" s="320"/>
      <c r="Q125" s="320"/>
      <c r="R125" s="320"/>
      <c r="S125" s="320"/>
      <c r="T125" s="320"/>
      <c r="U125" s="320"/>
      <c r="V125" s="320"/>
      <c r="W125" s="320"/>
      <c r="X125" s="320"/>
      <c r="Y125" s="320"/>
      <c r="Z125" s="320"/>
    </row>
    <row r="126" spans="1:26" ht="14.25" customHeight="1">
      <c r="A126" s="320"/>
      <c r="B126" s="321"/>
      <c r="C126" s="321"/>
      <c r="D126" s="321"/>
      <c r="E126" s="321"/>
      <c r="F126" s="320"/>
      <c r="G126" s="320"/>
      <c r="H126" s="322"/>
      <c r="I126" s="320"/>
      <c r="J126" s="320"/>
      <c r="K126" s="320"/>
      <c r="L126" s="320"/>
      <c r="M126" s="320"/>
      <c r="N126" s="320"/>
      <c r="O126" s="320"/>
      <c r="P126" s="320"/>
      <c r="Q126" s="320"/>
      <c r="R126" s="320"/>
      <c r="S126" s="320"/>
      <c r="T126" s="320"/>
      <c r="U126" s="320"/>
      <c r="V126" s="320"/>
      <c r="W126" s="320"/>
      <c r="X126" s="320"/>
      <c r="Y126" s="320"/>
      <c r="Z126" s="320"/>
    </row>
    <row r="127" spans="1:26" ht="14.25" customHeight="1">
      <c r="A127" s="320"/>
      <c r="B127" s="321"/>
      <c r="C127" s="321"/>
      <c r="D127" s="321"/>
      <c r="E127" s="321"/>
      <c r="F127" s="320"/>
      <c r="G127" s="320"/>
      <c r="H127" s="322"/>
      <c r="I127" s="320"/>
      <c r="J127" s="320"/>
      <c r="K127" s="320"/>
      <c r="L127" s="320"/>
      <c r="M127" s="320"/>
      <c r="N127" s="320"/>
      <c r="O127" s="320"/>
      <c r="P127" s="320"/>
      <c r="Q127" s="320"/>
      <c r="R127" s="320"/>
      <c r="S127" s="320"/>
      <c r="T127" s="320"/>
      <c r="U127" s="320"/>
      <c r="V127" s="320"/>
      <c r="W127" s="320"/>
      <c r="X127" s="320"/>
      <c r="Y127" s="320"/>
      <c r="Z127" s="320"/>
    </row>
    <row r="128" spans="1:26" ht="14.25" customHeight="1">
      <c r="A128" s="320"/>
      <c r="B128" s="321"/>
      <c r="C128" s="321"/>
      <c r="D128" s="321"/>
      <c r="E128" s="321"/>
      <c r="F128" s="320"/>
      <c r="G128" s="320"/>
      <c r="H128" s="322"/>
      <c r="I128" s="320"/>
      <c r="J128" s="320"/>
      <c r="K128" s="320"/>
      <c r="L128" s="320"/>
      <c r="M128" s="320"/>
      <c r="N128" s="320"/>
      <c r="O128" s="320"/>
      <c r="P128" s="320"/>
      <c r="Q128" s="320"/>
      <c r="R128" s="320"/>
      <c r="S128" s="320"/>
      <c r="T128" s="320"/>
      <c r="U128" s="320"/>
      <c r="V128" s="320"/>
      <c r="W128" s="320"/>
      <c r="X128" s="320"/>
      <c r="Y128" s="320"/>
      <c r="Z128" s="320"/>
    </row>
    <row r="129" spans="1:26" ht="14.25" customHeight="1">
      <c r="A129" s="320"/>
      <c r="B129" s="321"/>
      <c r="C129" s="321"/>
      <c r="D129" s="321"/>
      <c r="E129" s="321"/>
      <c r="F129" s="320"/>
      <c r="G129" s="320"/>
      <c r="H129" s="322"/>
      <c r="I129" s="320"/>
      <c r="J129" s="320"/>
      <c r="K129" s="320"/>
      <c r="L129" s="320"/>
      <c r="M129" s="320"/>
      <c r="N129" s="320"/>
      <c r="O129" s="320"/>
      <c r="P129" s="320"/>
      <c r="Q129" s="320"/>
      <c r="R129" s="320"/>
      <c r="S129" s="320"/>
      <c r="T129" s="320"/>
      <c r="U129" s="320"/>
      <c r="V129" s="320"/>
      <c r="W129" s="320"/>
      <c r="X129" s="320"/>
      <c r="Y129" s="320"/>
      <c r="Z129" s="320"/>
    </row>
    <row r="130" spans="1:26" ht="14.25" customHeight="1">
      <c r="A130" s="320"/>
      <c r="B130" s="321"/>
      <c r="C130" s="321"/>
      <c r="D130" s="321"/>
      <c r="E130" s="321"/>
      <c r="F130" s="320"/>
      <c r="G130" s="320"/>
      <c r="H130" s="322"/>
      <c r="I130" s="320"/>
      <c r="J130" s="320"/>
      <c r="K130" s="320"/>
      <c r="L130" s="320"/>
      <c r="M130" s="320"/>
      <c r="N130" s="320"/>
      <c r="O130" s="320"/>
      <c r="P130" s="320"/>
      <c r="Q130" s="320"/>
      <c r="R130" s="320"/>
      <c r="S130" s="320"/>
      <c r="T130" s="320"/>
      <c r="U130" s="320"/>
      <c r="V130" s="320"/>
      <c r="W130" s="320"/>
      <c r="X130" s="320"/>
      <c r="Y130" s="320"/>
      <c r="Z130" s="320"/>
    </row>
    <row r="131" spans="1:26" ht="14.25" customHeight="1">
      <c r="A131" s="320"/>
      <c r="B131" s="321"/>
      <c r="C131" s="321"/>
      <c r="D131" s="321"/>
      <c r="E131" s="321"/>
      <c r="F131" s="320"/>
      <c r="G131" s="320"/>
      <c r="H131" s="322"/>
      <c r="I131" s="320"/>
      <c r="J131" s="320"/>
      <c r="K131" s="320"/>
      <c r="L131" s="320"/>
      <c r="M131" s="320"/>
      <c r="N131" s="320"/>
      <c r="O131" s="320"/>
      <c r="P131" s="320"/>
      <c r="Q131" s="320"/>
      <c r="R131" s="320"/>
      <c r="S131" s="320"/>
      <c r="T131" s="320"/>
      <c r="U131" s="320"/>
      <c r="V131" s="320"/>
      <c r="W131" s="320"/>
      <c r="X131" s="320"/>
      <c r="Y131" s="320"/>
      <c r="Z131" s="320"/>
    </row>
    <row r="132" spans="1:26" ht="14.25" customHeight="1">
      <c r="A132" s="320"/>
      <c r="B132" s="321"/>
      <c r="C132" s="321"/>
      <c r="D132" s="321"/>
      <c r="E132" s="321"/>
      <c r="F132" s="320"/>
      <c r="G132" s="320"/>
      <c r="H132" s="322"/>
      <c r="I132" s="320"/>
      <c r="J132" s="320"/>
      <c r="K132" s="320"/>
      <c r="L132" s="320"/>
      <c r="M132" s="320"/>
      <c r="N132" s="320"/>
      <c r="O132" s="320"/>
      <c r="P132" s="320"/>
      <c r="Q132" s="320"/>
      <c r="R132" s="320"/>
      <c r="S132" s="320"/>
      <c r="T132" s="320"/>
      <c r="U132" s="320"/>
      <c r="V132" s="320"/>
      <c r="W132" s="320"/>
      <c r="X132" s="320"/>
      <c r="Y132" s="320"/>
      <c r="Z132" s="320"/>
    </row>
    <row r="133" spans="1:26" ht="14.25" customHeight="1">
      <c r="A133" s="320"/>
      <c r="B133" s="321"/>
      <c r="C133" s="321"/>
      <c r="D133" s="321"/>
      <c r="E133" s="321"/>
      <c r="F133" s="320"/>
      <c r="G133" s="320"/>
      <c r="H133" s="322"/>
      <c r="I133" s="320"/>
      <c r="J133" s="320"/>
      <c r="K133" s="320"/>
      <c r="L133" s="320"/>
      <c r="M133" s="320"/>
      <c r="N133" s="320"/>
      <c r="O133" s="320"/>
      <c r="P133" s="320"/>
      <c r="Q133" s="320"/>
      <c r="R133" s="320"/>
      <c r="S133" s="320"/>
      <c r="T133" s="320"/>
      <c r="U133" s="320"/>
      <c r="V133" s="320"/>
      <c r="W133" s="320"/>
      <c r="X133" s="320"/>
      <c r="Y133" s="320"/>
      <c r="Z133" s="320"/>
    </row>
    <row r="134" spans="1:26" ht="14.25" customHeight="1">
      <c r="A134" s="320"/>
      <c r="B134" s="321"/>
      <c r="C134" s="321"/>
      <c r="D134" s="321"/>
      <c r="E134" s="321"/>
      <c r="F134" s="320"/>
      <c r="G134" s="320"/>
      <c r="H134" s="322"/>
      <c r="I134" s="320"/>
      <c r="J134" s="320"/>
      <c r="K134" s="320"/>
      <c r="L134" s="320"/>
      <c r="M134" s="320"/>
      <c r="N134" s="320"/>
      <c r="O134" s="320"/>
      <c r="P134" s="320"/>
      <c r="Q134" s="320"/>
      <c r="R134" s="320"/>
      <c r="S134" s="320"/>
      <c r="T134" s="320"/>
      <c r="U134" s="320"/>
      <c r="V134" s="320"/>
      <c r="W134" s="320"/>
      <c r="X134" s="320"/>
      <c r="Y134" s="320"/>
      <c r="Z134" s="320"/>
    </row>
    <row r="135" spans="1:26" ht="14.25" customHeight="1">
      <c r="A135" s="320"/>
      <c r="B135" s="321"/>
      <c r="C135" s="321"/>
      <c r="D135" s="321"/>
      <c r="E135" s="321"/>
      <c r="F135" s="320"/>
      <c r="G135" s="320"/>
      <c r="H135" s="322"/>
      <c r="I135" s="320"/>
      <c r="J135" s="320"/>
      <c r="K135" s="320"/>
      <c r="L135" s="320"/>
      <c r="M135" s="320"/>
      <c r="N135" s="320"/>
      <c r="O135" s="320"/>
      <c r="P135" s="320"/>
      <c r="Q135" s="320"/>
      <c r="R135" s="320"/>
      <c r="S135" s="320"/>
      <c r="T135" s="320"/>
      <c r="U135" s="320"/>
      <c r="V135" s="320"/>
      <c r="W135" s="320"/>
      <c r="X135" s="320"/>
      <c r="Y135" s="320"/>
      <c r="Z135" s="320"/>
    </row>
    <row r="136" spans="1:26" ht="14.25" customHeight="1">
      <c r="A136" s="320"/>
      <c r="B136" s="321"/>
      <c r="C136" s="321"/>
      <c r="D136" s="321"/>
      <c r="E136" s="321"/>
      <c r="F136" s="320"/>
      <c r="G136" s="320"/>
      <c r="H136" s="322"/>
      <c r="I136" s="320"/>
      <c r="J136" s="320"/>
      <c r="K136" s="320"/>
      <c r="L136" s="320"/>
      <c r="M136" s="320"/>
      <c r="N136" s="320"/>
      <c r="O136" s="320"/>
      <c r="P136" s="320"/>
      <c r="Q136" s="320"/>
      <c r="R136" s="320"/>
      <c r="S136" s="320"/>
      <c r="T136" s="320"/>
      <c r="U136" s="320"/>
      <c r="V136" s="320"/>
      <c r="W136" s="320"/>
      <c r="X136" s="320"/>
      <c r="Y136" s="320"/>
      <c r="Z136" s="320"/>
    </row>
    <row r="137" spans="1:26" ht="14.25" customHeight="1">
      <c r="A137" s="320"/>
      <c r="B137" s="321"/>
      <c r="C137" s="321"/>
      <c r="D137" s="321"/>
      <c r="E137" s="321"/>
      <c r="F137" s="320"/>
      <c r="G137" s="320"/>
      <c r="H137" s="322"/>
      <c r="I137" s="320"/>
      <c r="J137" s="320"/>
      <c r="K137" s="320"/>
      <c r="L137" s="320"/>
      <c r="M137" s="320"/>
      <c r="N137" s="320"/>
      <c r="O137" s="320"/>
      <c r="P137" s="320"/>
      <c r="Q137" s="320"/>
      <c r="R137" s="320"/>
      <c r="S137" s="320"/>
      <c r="T137" s="320"/>
      <c r="U137" s="320"/>
      <c r="V137" s="320"/>
      <c r="W137" s="320"/>
      <c r="X137" s="320"/>
      <c r="Y137" s="320"/>
      <c r="Z137" s="320"/>
    </row>
    <row r="138" spans="1:26" ht="14.25" customHeight="1">
      <c r="A138" s="320"/>
      <c r="B138" s="321"/>
      <c r="C138" s="321"/>
      <c r="D138" s="321"/>
      <c r="E138" s="321"/>
      <c r="F138" s="320"/>
      <c r="G138" s="320"/>
      <c r="H138" s="322"/>
      <c r="I138" s="320"/>
      <c r="J138" s="320"/>
      <c r="K138" s="320"/>
      <c r="L138" s="320"/>
      <c r="M138" s="320"/>
      <c r="N138" s="320"/>
      <c r="O138" s="320"/>
      <c r="P138" s="320"/>
      <c r="Q138" s="320"/>
      <c r="R138" s="320"/>
      <c r="S138" s="320"/>
      <c r="T138" s="320"/>
      <c r="U138" s="320"/>
      <c r="V138" s="320"/>
      <c r="W138" s="320"/>
      <c r="X138" s="320"/>
      <c r="Y138" s="320"/>
      <c r="Z138" s="320"/>
    </row>
    <row r="139" spans="1:26" ht="14.25" customHeight="1">
      <c r="A139" s="320"/>
      <c r="B139" s="321"/>
      <c r="C139" s="321"/>
      <c r="D139" s="321"/>
      <c r="E139" s="321"/>
      <c r="F139" s="320"/>
      <c r="G139" s="320"/>
      <c r="H139" s="322"/>
      <c r="I139" s="320"/>
      <c r="J139" s="320"/>
      <c r="K139" s="320"/>
      <c r="L139" s="320"/>
      <c r="M139" s="320"/>
      <c r="N139" s="320"/>
      <c r="O139" s="320"/>
      <c r="P139" s="320"/>
      <c r="Q139" s="320"/>
      <c r="R139" s="320"/>
      <c r="S139" s="320"/>
      <c r="T139" s="320"/>
      <c r="U139" s="320"/>
      <c r="V139" s="320"/>
      <c r="W139" s="320"/>
      <c r="X139" s="320"/>
      <c r="Y139" s="320"/>
      <c r="Z139" s="320"/>
    </row>
    <row r="140" spans="1:26" ht="14.25" customHeight="1">
      <c r="A140" s="320"/>
      <c r="B140" s="321"/>
      <c r="C140" s="321"/>
      <c r="D140" s="321"/>
      <c r="E140" s="321"/>
      <c r="F140" s="320"/>
      <c r="G140" s="320"/>
      <c r="H140" s="322"/>
      <c r="I140" s="320"/>
      <c r="J140" s="320"/>
      <c r="K140" s="320"/>
      <c r="L140" s="320"/>
      <c r="M140" s="320"/>
      <c r="N140" s="320"/>
      <c r="O140" s="320"/>
      <c r="P140" s="320"/>
      <c r="Q140" s="320"/>
      <c r="R140" s="320"/>
      <c r="S140" s="320"/>
      <c r="T140" s="320"/>
      <c r="U140" s="320"/>
      <c r="V140" s="320"/>
      <c r="W140" s="320"/>
      <c r="X140" s="320"/>
      <c r="Y140" s="320"/>
      <c r="Z140" s="320"/>
    </row>
    <row r="141" spans="1:26" ht="14.25" customHeight="1">
      <c r="A141" s="320"/>
      <c r="B141" s="321"/>
      <c r="C141" s="321"/>
      <c r="D141" s="321"/>
      <c r="E141" s="321"/>
      <c r="F141" s="320"/>
      <c r="G141" s="320"/>
      <c r="H141" s="322"/>
      <c r="I141" s="320"/>
      <c r="J141" s="320"/>
      <c r="K141" s="320"/>
      <c r="L141" s="320"/>
      <c r="M141" s="320"/>
      <c r="N141" s="320"/>
      <c r="O141" s="320"/>
      <c r="P141" s="320"/>
      <c r="Q141" s="320"/>
      <c r="R141" s="320"/>
      <c r="S141" s="320"/>
      <c r="T141" s="320"/>
      <c r="U141" s="320"/>
      <c r="V141" s="320"/>
      <c r="W141" s="320"/>
      <c r="X141" s="320"/>
      <c r="Y141" s="320"/>
      <c r="Z141" s="320"/>
    </row>
    <row r="142" spans="1:26" ht="14.25" customHeight="1">
      <c r="A142" s="320"/>
      <c r="B142" s="321"/>
      <c r="C142" s="321"/>
      <c r="D142" s="321"/>
      <c r="E142" s="321"/>
      <c r="F142" s="320"/>
      <c r="G142" s="320"/>
      <c r="H142" s="322"/>
      <c r="I142" s="320"/>
      <c r="J142" s="320"/>
      <c r="K142" s="320"/>
      <c r="L142" s="320"/>
      <c r="M142" s="320"/>
      <c r="N142" s="320"/>
      <c r="O142" s="320"/>
      <c r="P142" s="320"/>
      <c r="Q142" s="320"/>
      <c r="R142" s="320"/>
      <c r="S142" s="320"/>
      <c r="T142" s="320"/>
      <c r="U142" s="320"/>
      <c r="V142" s="320"/>
      <c r="W142" s="320"/>
      <c r="X142" s="320"/>
      <c r="Y142" s="320"/>
      <c r="Z142" s="320"/>
    </row>
    <row r="143" spans="1:26" ht="14.25" customHeight="1">
      <c r="A143" s="320"/>
      <c r="B143" s="321"/>
      <c r="C143" s="321"/>
      <c r="D143" s="321"/>
      <c r="E143" s="321"/>
      <c r="F143" s="320"/>
      <c r="G143" s="320"/>
      <c r="H143" s="322"/>
      <c r="I143" s="320"/>
      <c r="J143" s="320"/>
      <c r="K143" s="320"/>
      <c r="L143" s="320"/>
      <c r="M143" s="320"/>
      <c r="N143" s="320"/>
      <c r="O143" s="320"/>
      <c r="P143" s="320"/>
      <c r="Q143" s="320"/>
      <c r="R143" s="320"/>
      <c r="S143" s="320"/>
      <c r="T143" s="320"/>
      <c r="U143" s="320"/>
      <c r="V143" s="320"/>
      <c r="W143" s="320"/>
      <c r="X143" s="320"/>
      <c r="Y143" s="320"/>
      <c r="Z143" s="320"/>
    </row>
    <row r="144" spans="1:26" ht="14.25" customHeight="1">
      <c r="A144" s="320"/>
      <c r="B144" s="321"/>
      <c r="C144" s="321"/>
      <c r="D144" s="321"/>
      <c r="E144" s="321"/>
      <c r="F144" s="320"/>
      <c r="G144" s="320"/>
      <c r="H144" s="322"/>
      <c r="I144" s="320"/>
      <c r="J144" s="320"/>
      <c r="K144" s="320"/>
      <c r="L144" s="320"/>
      <c r="M144" s="320"/>
      <c r="N144" s="320"/>
      <c r="O144" s="320"/>
      <c r="P144" s="320"/>
      <c r="Q144" s="320"/>
      <c r="R144" s="320"/>
      <c r="S144" s="320"/>
      <c r="T144" s="320"/>
      <c r="U144" s="320"/>
      <c r="V144" s="320"/>
      <c r="W144" s="320"/>
      <c r="X144" s="320"/>
      <c r="Y144" s="320"/>
      <c r="Z144" s="320"/>
    </row>
    <row r="145" spans="1:26" ht="14.25" customHeight="1">
      <c r="A145" s="320"/>
      <c r="B145" s="321"/>
      <c r="C145" s="321"/>
      <c r="D145" s="321"/>
      <c r="E145" s="321"/>
      <c r="F145" s="320"/>
      <c r="G145" s="320"/>
      <c r="H145" s="322"/>
      <c r="I145" s="320"/>
      <c r="J145" s="320"/>
      <c r="K145" s="320"/>
      <c r="L145" s="320"/>
      <c r="M145" s="320"/>
      <c r="N145" s="320"/>
      <c r="O145" s="320"/>
      <c r="P145" s="320"/>
      <c r="Q145" s="320"/>
      <c r="R145" s="320"/>
      <c r="S145" s="320"/>
      <c r="T145" s="320"/>
      <c r="U145" s="320"/>
      <c r="V145" s="320"/>
      <c r="W145" s="320"/>
      <c r="X145" s="320"/>
      <c r="Y145" s="320"/>
      <c r="Z145" s="320"/>
    </row>
    <row r="146" spans="1:26" ht="14.25" customHeight="1">
      <c r="A146" s="320"/>
      <c r="B146" s="321"/>
      <c r="C146" s="321"/>
      <c r="D146" s="321"/>
      <c r="E146" s="321"/>
      <c r="F146" s="320"/>
      <c r="G146" s="320"/>
      <c r="H146" s="322"/>
      <c r="I146" s="320"/>
      <c r="J146" s="320"/>
      <c r="K146" s="320"/>
      <c r="L146" s="320"/>
      <c r="M146" s="320"/>
      <c r="N146" s="320"/>
      <c r="O146" s="320"/>
      <c r="P146" s="320"/>
      <c r="Q146" s="320"/>
      <c r="R146" s="320"/>
      <c r="S146" s="320"/>
      <c r="T146" s="320"/>
      <c r="U146" s="320"/>
      <c r="V146" s="320"/>
      <c r="W146" s="320"/>
      <c r="X146" s="320"/>
      <c r="Y146" s="320"/>
      <c r="Z146" s="320"/>
    </row>
    <row r="147" spans="1:26" ht="14.25" customHeight="1">
      <c r="A147" s="320"/>
      <c r="B147" s="321"/>
      <c r="C147" s="321"/>
      <c r="D147" s="321"/>
      <c r="E147" s="321"/>
      <c r="F147" s="320"/>
      <c r="G147" s="320"/>
      <c r="H147" s="322"/>
      <c r="I147" s="320"/>
      <c r="J147" s="320"/>
      <c r="K147" s="320"/>
      <c r="L147" s="320"/>
      <c r="M147" s="320"/>
      <c r="N147" s="320"/>
      <c r="O147" s="320"/>
      <c r="P147" s="320"/>
      <c r="Q147" s="320"/>
      <c r="R147" s="320"/>
      <c r="S147" s="320"/>
      <c r="T147" s="320"/>
      <c r="U147" s="320"/>
      <c r="V147" s="320"/>
      <c r="W147" s="320"/>
      <c r="X147" s="320"/>
      <c r="Y147" s="320"/>
      <c r="Z147" s="320"/>
    </row>
    <row r="148" spans="1:26" ht="14.25" customHeight="1">
      <c r="A148" s="320"/>
      <c r="B148" s="321"/>
      <c r="C148" s="321"/>
      <c r="D148" s="321"/>
      <c r="E148" s="321"/>
      <c r="F148" s="320"/>
      <c r="G148" s="320"/>
      <c r="H148" s="322"/>
      <c r="I148" s="320"/>
      <c r="J148" s="320"/>
      <c r="K148" s="320"/>
      <c r="L148" s="320"/>
      <c r="M148" s="320"/>
      <c r="N148" s="320"/>
      <c r="O148" s="320"/>
      <c r="P148" s="320"/>
      <c r="Q148" s="320"/>
      <c r="R148" s="320"/>
      <c r="S148" s="320"/>
      <c r="T148" s="320"/>
      <c r="U148" s="320"/>
      <c r="V148" s="320"/>
      <c r="W148" s="320"/>
      <c r="X148" s="320"/>
      <c r="Y148" s="320"/>
      <c r="Z148" s="320"/>
    </row>
    <row r="149" spans="1:26" ht="14.25" customHeight="1">
      <c r="A149" s="320"/>
      <c r="B149" s="321"/>
      <c r="C149" s="321"/>
      <c r="D149" s="321"/>
      <c r="E149" s="321"/>
      <c r="F149" s="320"/>
      <c r="G149" s="320"/>
      <c r="H149" s="322"/>
      <c r="I149" s="320"/>
      <c r="J149" s="320"/>
      <c r="K149" s="320"/>
      <c r="L149" s="320"/>
      <c r="M149" s="320"/>
      <c r="N149" s="320"/>
      <c r="O149" s="320"/>
      <c r="P149" s="320"/>
      <c r="Q149" s="320"/>
      <c r="R149" s="320"/>
      <c r="S149" s="320"/>
      <c r="T149" s="320"/>
      <c r="U149" s="320"/>
      <c r="V149" s="320"/>
      <c r="W149" s="320"/>
      <c r="X149" s="320"/>
      <c r="Y149" s="320"/>
      <c r="Z149" s="320"/>
    </row>
    <row r="150" spans="1:26" ht="14.25" customHeight="1">
      <c r="A150" s="320"/>
      <c r="B150" s="321"/>
      <c r="C150" s="321"/>
      <c r="D150" s="321"/>
      <c r="E150" s="321"/>
      <c r="F150" s="320"/>
      <c r="G150" s="320"/>
      <c r="H150" s="322"/>
      <c r="I150" s="320"/>
      <c r="J150" s="320"/>
      <c r="K150" s="320"/>
      <c r="L150" s="320"/>
      <c r="M150" s="320"/>
      <c r="N150" s="320"/>
      <c r="O150" s="320"/>
      <c r="P150" s="320"/>
      <c r="Q150" s="320"/>
      <c r="R150" s="320"/>
      <c r="S150" s="320"/>
      <c r="T150" s="320"/>
      <c r="U150" s="320"/>
      <c r="V150" s="320"/>
      <c r="W150" s="320"/>
      <c r="X150" s="320"/>
      <c r="Y150" s="320"/>
      <c r="Z150" s="320"/>
    </row>
    <row r="151" spans="1:26" ht="14.25" customHeight="1">
      <c r="A151" s="320"/>
      <c r="B151" s="321"/>
      <c r="C151" s="321"/>
      <c r="D151" s="321"/>
      <c r="E151" s="321"/>
      <c r="F151" s="320"/>
      <c r="G151" s="320"/>
      <c r="H151" s="322"/>
      <c r="I151" s="320"/>
      <c r="J151" s="320"/>
      <c r="K151" s="320"/>
      <c r="L151" s="320"/>
      <c r="M151" s="320"/>
      <c r="N151" s="320"/>
      <c r="O151" s="320"/>
      <c r="P151" s="320"/>
      <c r="Q151" s="320"/>
      <c r="R151" s="320"/>
      <c r="S151" s="320"/>
      <c r="T151" s="320"/>
      <c r="U151" s="320"/>
      <c r="V151" s="320"/>
      <c r="W151" s="320"/>
      <c r="X151" s="320"/>
      <c r="Y151" s="320"/>
      <c r="Z151" s="320"/>
    </row>
    <row r="152" spans="1:26" ht="14.25" customHeight="1">
      <c r="A152" s="320"/>
      <c r="B152" s="321"/>
      <c r="C152" s="321"/>
      <c r="D152" s="321"/>
      <c r="E152" s="321"/>
      <c r="F152" s="320"/>
      <c r="G152" s="320"/>
      <c r="H152" s="322"/>
      <c r="I152" s="320"/>
      <c r="J152" s="320"/>
      <c r="K152" s="320"/>
      <c r="L152" s="320"/>
      <c r="M152" s="320"/>
      <c r="N152" s="320"/>
      <c r="O152" s="320"/>
      <c r="P152" s="320"/>
      <c r="Q152" s="320"/>
      <c r="R152" s="320"/>
      <c r="S152" s="320"/>
      <c r="T152" s="320"/>
      <c r="U152" s="320"/>
      <c r="V152" s="320"/>
      <c r="W152" s="320"/>
      <c r="X152" s="320"/>
      <c r="Y152" s="320"/>
      <c r="Z152" s="320"/>
    </row>
    <row r="153" spans="1:26" ht="14.25" customHeight="1">
      <c r="A153" s="320"/>
      <c r="B153" s="321"/>
      <c r="C153" s="321"/>
      <c r="D153" s="321"/>
      <c r="E153" s="321"/>
      <c r="F153" s="320"/>
      <c r="G153" s="320"/>
      <c r="H153" s="322"/>
      <c r="I153" s="320"/>
      <c r="J153" s="320"/>
      <c r="K153" s="320"/>
      <c r="L153" s="320"/>
      <c r="M153" s="320"/>
      <c r="N153" s="320"/>
      <c r="O153" s="320"/>
      <c r="P153" s="320"/>
      <c r="Q153" s="320"/>
      <c r="R153" s="320"/>
      <c r="S153" s="320"/>
      <c r="T153" s="320"/>
      <c r="U153" s="320"/>
      <c r="V153" s="320"/>
      <c r="W153" s="320"/>
      <c r="X153" s="320"/>
      <c r="Y153" s="320"/>
      <c r="Z153" s="320"/>
    </row>
    <row r="154" spans="1:26" ht="14.25" customHeight="1">
      <c r="A154" s="320"/>
      <c r="B154" s="321"/>
      <c r="C154" s="321"/>
      <c r="D154" s="321"/>
      <c r="E154" s="321"/>
      <c r="F154" s="320"/>
      <c r="G154" s="320"/>
      <c r="H154" s="322"/>
      <c r="I154" s="320"/>
      <c r="J154" s="320"/>
      <c r="K154" s="320"/>
      <c r="L154" s="320"/>
      <c r="M154" s="320"/>
      <c r="N154" s="320"/>
      <c r="O154" s="320"/>
      <c r="P154" s="320"/>
      <c r="Q154" s="320"/>
      <c r="R154" s="320"/>
      <c r="S154" s="320"/>
      <c r="T154" s="320"/>
      <c r="U154" s="320"/>
      <c r="V154" s="320"/>
      <c r="W154" s="320"/>
      <c r="X154" s="320"/>
      <c r="Y154" s="320"/>
      <c r="Z154" s="320"/>
    </row>
    <row r="155" spans="1:26" ht="14.25" customHeight="1">
      <c r="A155" s="320"/>
      <c r="B155" s="321"/>
      <c r="C155" s="321"/>
      <c r="D155" s="321"/>
      <c r="E155" s="321"/>
      <c r="F155" s="320"/>
      <c r="G155" s="320"/>
      <c r="H155" s="322"/>
      <c r="I155" s="320"/>
      <c r="J155" s="320"/>
      <c r="K155" s="320"/>
      <c r="L155" s="320"/>
      <c r="M155" s="320"/>
      <c r="N155" s="320"/>
      <c r="O155" s="320"/>
      <c r="P155" s="320"/>
      <c r="Q155" s="320"/>
      <c r="R155" s="320"/>
      <c r="S155" s="320"/>
      <c r="T155" s="320"/>
      <c r="U155" s="320"/>
      <c r="V155" s="320"/>
      <c r="W155" s="320"/>
      <c r="X155" s="320"/>
      <c r="Y155" s="320"/>
      <c r="Z155" s="320"/>
    </row>
    <row r="156" spans="1:26" ht="14.25" customHeight="1">
      <c r="A156" s="320"/>
      <c r="B156" s="321"/>
      <c r="C156" s="321"/>
      <c r="D156" s="321"/>
      <c r="E156" s="321"/>
      <c r="F156" s="320"/>
      <c r="G156" s="320"/>
      <c r="H156" s="322"/>
      <c r="I156" s="320"/>
      <c r="J156" s="320"/>
      <c r="K156" s="320"/>
      <c r="L156" s="320"/>
      <c r="M156" s="320"/>
      <c r="N156" s="320"/>
      <c r="O156" s="320"/>
      <c r="P156" s="320"/>
      <c r="Q156" s="320"/>
      <c r="R156" s="320"/>
      <c r="S156" s="320"/>
      <c r="T156" s="320"/>
      <c r="U156" s="320"/>
      <c r="V156" s="320"/>
      <c r="W156" s="320"/>
      <c r="X156" s="320"/>
      <c r="Y156" s="320"/>
      <c r="Z156" s="320"/>
    </row>
    <row r="157" spans="1:26" ht="14.25" customHeight="1">
      <c r="A157" s="320"/>
      <c r="B157" s="321"/>
      <c r="C157" s="321"/>
      <c r="D157" s="321"/>
      <c r="E157" s="321"/>
      <c r="F157" s="320"/>
      <c r="G157" s="320"/>
      <c r="H157" s="322"/>
      <c r="I157" s="320"/>
      <c r="J157" s="320"/>
      <c r="K157" s="320"/>
      <c r="L157" s="320"/>
      <c r="M157" s="320"/>
      <c r="N157" s="320"/>
      <c r="O157" s="320"/>
      <c r="P157" s="320"/>
      <c r="Q157" s="320"/>
      <c r="R157" s="320"/>
      <c r="S157" s="320"/>
      <c r="T157" s="320"/>
      <c r="U157" s="320"/>
      <c r="V157" s="320"/>
      <c r="W157" s="320"/>
      <c r="X157" s="320"/>
      <c r="Y157" s="320"/>
      <c r="Z157" s="320"/>
    </row>
    <row r="158" spans="1:26" ht="14.25" customHeight="1">
      <c r="A158" s="320"/>
      <c r="B158" s="321"/>
      <c r="C158" s="321"/>
      <c r="D158" s="321"/>
      <c r="E158" s="321"/>
      <c r="F158" s="320"/>
      <c r="G158" s="320"/>
      <c r="H158" s="322"/>
      <c r="I158" s="320"/>
      <c r="J158" s="320"/>
      <c r="K158" s="320"/>
      <c r="L158" s="320"/>
      <c r="M158" s="320"/>
      <c r="N158" s="320"/>
      <c r="O158" s="320"/>
      <c r="P158" s="320"/>
      <c r="Q158" s="320"/>
      <c r="R158" s="320"/>
      <c r="S158" s="320"/>
      <c r="T158" s="320"/>
      <c r="U158" s="320"/>
      <c r="V158" s="320"/>
      <c r="W158" s="320"/>
      <c r="X158" s="320"/>
      <c r="Y158" s="320"/>
      <c r="Z158" s="320"/>
    </row>
    <row r="159" spans="1:26" ht="14.25" customHeight="1">
      <c r="A159" s="320"/>
      <c r="B159" s="321"/>
      <c r="C159" s="321"/>
      <c r="D159" s="321"/>
      <c r="E159" s="321"/>
      <c r="F159" s="320"/>
      <c r="G159" s="320"/>
      <c r="H159" s="322"/>
      <c r="I159" s="320"/>
      <c r="J159" s="320"/>
      <c r="K159" s="320"/>
      <c r="L159" s="320"/>
      <c r="M159" s="320"/>
      <c r="N159" s="320"/>
      <c r="O159" s="320"/>
      <c r="P159" s="320"/>
      <c r="Q159" s="320"/>
      <c r="R159" s="320"/>
      <c r="S159" s="320"/>
      <c r="T159" s="320"/>
      <c r="U159" s="320"/>
      <c r="V159" s="320"/>
      <c r="W159" s="320"/>
      <c r="X159" s="320"/>
      <c r="Y159" s="320"/>
      <c r="Z159" s="320"/>
    </row>
    <row r="160" spans="1:26" ht="14.25" customHeight="1">
      <c r="A160" s="320"/>
      <c r="B160" s="321"/>
      <c r="C160" s="321"/>
      <c r="D160" s="321"/>
      <c r="E160" s="321"/>
      <c r="F160" s="320"/>
      <c r="G160" s="320"/>
      <c r="H160" s="322"/>
      <c r="I160" s="320"/>
      <c r="J160" s="320"/>
      <c r="K160" s="320"/>
      <c r="L160" s="320"/>
      <c r="M160" s="320"/>
      <c r="N160" s="320"/>
      <c r="O160" s="320"/>
      <c r="P160" s="320"/>
      <c r="Q160" s="320"/>
      <c r="R160" s="320"/>
      <c r="S160" s="320"/>
      <c r="T160" s="320"/>
      <c r="U160" s="320"/>
      <c r="V160" s="320"/>
      <c r="W160" s="320"/>
      <c r="X160" s="320"/>
      <c r="Y160" s="320"/>
      <c r="Z160" s="320"/>
    </row>
    <row r="161" spans="1:26" ht="14.25" customHeight="1">
      <c r="A161" s="320"/>
      <c r="B161" s="321"/>
      <c r="C161" s="321"/>
      <c r="D161" s="321"/>
      <c r="E161" s="321"/>
      <c r="F161" s="320"/>
      <c r="G161" s="320"/>
      <c r="H161" s="322"/>
      <c r="I161" s="320"/>
      <c r="J161" s="320"/>
      <c r="K161" s="320"/>
      <c r="L161" s="320"/>
      <c r="M161" s="320"/>
      <c r="N161" s="320"/>
      <c r="O161" s="320"/>
      <c r="P161" s="320"/>
      <c r="Q161" s="320"/>
      <c r="R161" s="320"/>
      <c r="S161" s="320"/>
      <c r="T161" s="320"/>
      <c r="U161" s="320"/>
      <c r="V161" s="320"/>
      <c r="W161" s="320"/>
      <c r="X161" s="320"/>
      <c r="Y161" s="320"/>
      <c r="Z161" s="320"/>
    </row>
    <row r="162" spans="1:26" ht="14.25" customHeight="1">
      <c r="A162" s="320"/>
      <c r="B162" s="321"/>
      <c r="C162" s="321"/>
      <c r="D162" s="321"/>
      <c r="E162" s="321"/>
      <c r="F162" s="320"/>
      <c r="G162" s="320"/>
      <c r="H162" s="322"/>
      <c r="I162" s="320"/>
      <c r="J162" s="320"/>
      <c r="K162" s="320"/>
      <c r="L162" s="320"/>
      <c r="M162" s="320"/>
      <c r="N162" s="320"/>
      <c r="O162" s="320"/>
      <c r="P162" s="320"/>
      <c r="Q162" s="320"/>
      <c r="R162" s="320"/>
      <c r="S162" s="320"/>
      <c r="T162" s="320"/>
      <c r="U162" s="320"/>
      <c r="V162" s="320"/>
      <c r="W162" s="320"/>
      <c r="X162" s="320"/>
      <c r="Y162" s="320"/>
      <c r="Z162" s="320"/>
    </row>
    <row r="163" spans="1:26" ht="14.25" customHeight="1">
      <c r="A163" s="320"/>
      <c r="B163" s="321"/>
      <c r="C163" s="321"/>
      <c r="D163" s="321"/>
      <c r="E163" s="321"/>
      <c r="F163" s="320"/>
      <c r="G163" s="320"/>
      <c r="H163" s="322"/>
      <c r="I163" s="320"/>
      <c r="J163" s="320"/>
      <c r="K163" s="320"/>
      <c r="L163" s="320"/>
      <c r="M163" s="320"/>
      <c r="N163" s="320"/>
      <c r="O163" s="320"/>
      <c r="P163" s="320"/>
      <c r="Q163" s="320"/>
      <c r="R163" s="320"/>
      <c r="S163" s="320"/>
      <c r="T163" s="320"/>
      <c r="U163" s="320"/>
      <c r="V163" s="320"/>
      <c r="W163" s="320"/>
      <c r="X163" s="320"/>
      <c r="Y163" s="320"/>
      <c r="Z163" s="320"/>
    </row>
    <row r="164" spans="1:26" ht="14.25" customHeight="1">
      <c r="A164" s="320"/>
      <c r="B164" s="321"/>
      <c r="C164" s="321"/>
      <c r="D164" s="321"/>
      <c r="E164" s="321"/>
      <c r="F164" s="320"/>
      <c r="G164" s="320"/>
      <c r="H164" s="322"/>
      <c r="I164" s="320"/>
      <c r="J164" s="320"/>
      <c r="K164" s="320"/>
      <c r="L164" s="320"/>
      <c r="M164" s="320"/>
      <c r="N164" s="320"/>
      <c r="O164" s="320"/>
      <c r="P164" s="320"/>
      <c r="Q164" s="320"/>
      <c r="R164" s="320"/>
      <c r="S164" s="320"/>
      <c r="T164" s="320"/>
      <c r="U164" s="320"/>
      <c r="V164" s="320"/>
      <c r="W164" s="320"/>
      <c r="X164" s="320"/>
      <c r="Y164" s="320"/>
      <c r="Z164" s="320"/>
    </row>
    <row r="165" spans="1:26" ht="14.25" customHeight="1">
      <c r="A165" s="320"/>
      <c r="B165" s="321"/>
      <c r="C165" s="321"/>
      <c r="D165" s="321"/>
      <c r="E165" s="321"/>
      <c r="F165" s="320"/>
      <c r="G165" s="320"/>
      <c r="H165" s="322"/>
      <c r="I165" s="320"/>
      <c r="J165" s="320"/>
      <c r="K165" s="320"/>
      <c r="L165" s="320"/>
      <c r="M165" s="320"/>
      <c r="N165" s="320"/>
      <c r="O165" s="320"/>
      <c r="P165" s="320"/>
      <c r="Q165" s="320"/>
      <c r="R165" s="320"/>
      <c r="S165" s="320"/>
      <c r="T165" s="320"/>
      <c r="U165" s="320"/>
      <c r="V165" s="320"/>
      <c r="W165" s="320"/>
      <c r="X165" s="320"/>
      <c r="Y165" s="320"/>
      <c r="Z165" s="320"/>
    </row>
    <row r="166" spans="1:26" ht="14.25" customHeight="1">
      <c r="A166" s="320"/>
      <c r="B166" s="321"/>
      <c r="C166" s="321"/>
      <c r="D166" s="321"/>
      <c r="E166" s="321"/>
      <c r="F166" s="320"/>
      <c r="G166" s="320"/>
      <c r="H166" s="322"/>
      <c r="I166" s="320"/>
      <c r="J166" s="320"/>
      <c r="K166" s="320"/>
      <c r="L166" s="320"/>
      <c r="M166" s="320"/>
      <c r="N166" s="320"/>
      <c r="O166" s="320"/>
      <c r="P166" s="320"/>
      <c r="Q166" s="320"/>
      <c r="R166" s="320"/>
      <c r="S166" s="320"/>
      <c r="T166" s="320"/>
      <c r="U166" s="320"/>
      <c r="V166" s="320"/>
      <c r="W166" s="320"/>
      <c r="X166" s="320"/>
      <c r="Y166" s="320"/>
      <c r="Z166" s="320"/>
    </row>
    <row r="167" spans="1:26" ht="14.25" customHeight="1">
      <c r="A167" s="320"/>
      <c r="B167" s="321"/>
      <c r="C167" s="321"/>
      <c r="D167" s="321"/>
      <c r="E167" s="321"/>
      <c r="F167" s="320"/>
      <c r="G167" s="320"/>
      <c r="H167" s="322"/>
      <c r="I167" s="320"/>
      <c r="J167" s="320"/>
      <c r="K167" s="320"/>
      <c r="L167" s="320"/>
      <c r="M167" s="320"/>
      <c r="N167" s="320"/>
      <c r="O167" s="320"/>
      <c r="P167" s="320"/>
      <c r="Q167" s="320"/>
      <c r="R167" s="320"/>
      <c r="S167" s="320"/>
      <c r="T167" s="320"/>
      <c r="U167" s="320"/>
      <c r="V167" s="320"/>
      <c r="W167" s="320"/>
      <c r="X167" s="320"/>
      <c r="Y167" s="320"/>
      <c r="Z167" s="320"/>
    </row>
    <row r="168" spans="1:26" ht="14.25" customHeight="1">
      <c r="A168" s="320"/>
      <c r="B168" s="321"/>
      <c r="C168" s="321"/>
      <c r="D168" s="321"/>
      <c r="E168" s="321"/>
      <c r="F168" s="320"/>
      <c r="G168" s="320"/>
      <c r="H168" s="322"/>
      <c r="I168" s="320"/>
      <c r="J168" s="320"/>
      <c r="K168" s="320"/>
      <c r="L168" s="320"/>
      <c r="M168" s="320"/>
      <c r="N168" s="320"/>
      <c r="O168" s="320"/>
      <c r="P168" s="320"/>
      <c r="Q168" s="320"/>
      <c r="R168" s="320"/>
      <c r="S168" s="320"/>
      <c r="T168" s="320"/>
      <c r="U168" s="320"/>
      <c r="V168" s="320"/>
      <c r="W168" s="320"/>
      <c r="X168" s="320"/>
      <c r="Y168" s="320"/>
      <c r="Z168" s="320"/>
    </row>
    <row r="169" spans="1:26" ht="14.25" customHeight="1">
      <c r="A169" s="320"/>
      <c r="B169" s="321"/>
      <c r="C169" s="321"/>
      <c r="D169" s="321"/>
      <c r="E169" s="321"/>
      <c r="F169" s="320"/>
      <c r="G169" s="320"/>
      <c r="H169" s="322"/>
      <c r="I169" s="320"/>
      <c r="J169" s="320"/>
      <c r="K169" s="320"/>
      <c r="L169" s="320"/>
      <c r="M169" s="320"/>
      <c r="N169" s="320"/>
      <c r="O169" s="320"/>
      <c r="P169" s="320"/>
      <c r="Q169" s="320"/>
      <c r="R169" s="320"/>
      <c r="S169" s="320"/>
      <c r="T169" s="320"/>
      <c r="U169" s="320"/>
      <c r="V169" s="320"/>
      <c r="W169" s="320"/>
      <c r="X169" s="320"/>
      <c r="Y169" s="320"/>
      <c r="Z169" s="320"/>
    </row>
    <row r="170" spans="1:26" ht="14.25" customHeight="1">
      <c r="A170" s="320"/>
      <c r="B170" s="321"/>
      <c r="C170" s="321"/>
      <c r="D170" s="321"/>
      <c r="E170" s="321"/>
      <c r="F170" s="320"/>
      <c r="G170" s="320"/>
      <c r="H170" s="322"/>
      <c r="I170" s="320"/>
      <c r="J170" s="320"/>
      <c r="K170" s="320"/>
      <c r="L170" s="320"/>
      <c r="M170" s="320"/>
      <c r="N170" s="320"/>
      <c r="O170" s="320"/>
      <c r="P170" s="320"/>
      <c r="Q170" s="320"/>
      <c r="R170" s="320"/>
      <c r="S170" s="320"/>
      <c r="T170" s="320"/>
      <c r="U170" s="320"/>
      <c r="V170" s="320"/>
      <c r="W170" s="320"/>
      <c r="X170" s="320"/>
      <c r="Y170" s="320"/>
      <c r="Z170" s="320"/>
    </row>
    <row r="171" spans="1:26" ht="14.25" customHeight="1">
      <c r="A171" s="320"/>
      <c r="B171" s="321"/>
      <c r="C171" s="321"/>
      <c r="D171" s="321"/>
      <c r="E171" s="321"/>
      <c r="F171" s="320"/>
      <c r="G171" s="320"/>
      <c r="H171" s="322"/>
      <c r="I171" s="320"/>
      <c r="J171" s="320"/>
      <c r="K171" s="320"/>
      <c r="L171" s="320"/>
      <c r="M171" s="320"/>
      <c r="N171" s="320"/>
      <c r="O171" s="320"/>
      <c r="P171" s="320"/>
      <c r="Q171" s="320"/>
      <c r="R171" s="320"/>
      <c r="S171" s="320"/>
      <c r="T171" s="320"/>
      <c r="U171" s="320"/>
      <c r="V171" s="320"/>
      <c r="W171" s="320"/>
      <c r="X171" s="320"/>
      <c r="Y171" s="320"/>
      <c r="Z171" s="320"/>
    </row>
    <row r="172" spans="1:26" ht="14.25" customHeight="1">
      <c r="A172" s="320"/>
      <c r="B172" s="321"/>
      <c r="C172" s="321"/>
      <c r="D172" s="321"/>
      <c r="E172" s="321"/>
      <c r="F172" s="320"/>
      <c r="G172" s="320"/>
      <c r="H172" s="322"/>
      <c r="I172" s="320"/>
      <c r="J172" s="320"/>
      <c r="K172" s="320"/>
      <c r="L172" s="320"/>
      <c r="M172" s="320"/>
      <c r="N172" s="320"/>
      <c r="O172" s="320"/>
      <c r="P172" s="320"/>
      <c r="Q172" s="320"/>
      <c r="R172" s="320"/>
      <c r="S172" s="320"/>
      <c r="T172" s="320"/>
      <c r="U172" s="320"/>
      <c r="V172" s="320"/>
      <c r="W172" s="320"/>
      <c r="X172" s="320"/>
      <c r="Y172" s="320"/>
      <c r="Z172" s="320"/>
    </row>
    <row r="173" spans="1:26" ht="14.25" customHeight="1">
      <c r="A173" s="320"/>
      <c r="B173" s="321"/>
      <c r="C173" s="321"/>
      <c r="D173" s="321"/>
      <c r="E173" s="321"/>
      <c r="F173" s="320"/>
      <c r="G173" s="320"/>
      <c r="H173" s="322"/>
      <c r="I173" s="320"/>
      <c r="J173" s="320"/>
      <c r="K173" s="320"/>
      <c r="L173" s="320"/>
      <c r="M173" s="320"/>
      <c r="N173" s="320"/>
      <c r="O173" s="320"/>
      <c r="P173" s="320"/>
      <c r="Q173" s="320"/>
      <c r="R173" s="320"/>
      <c r="S173" s="320"/>
      <c r="T173" s="320"/>
      <c r="U173" s="320"/>
      <c r="V173" s="320"/>
      <c r="W173" s="320"/>
      <c r="X173" s="320"/>
      <c r="Y173" s="320"/>
      <c r="Z173" s="320"/>
    </row>
    <row r="174" spans="1:26" ht="14.25" customHeight="1">
      <c r="A174" s="320"/>
      <c r="B174" s="321"/>
      <c r="C174" s="321"/>
      <c r="D174" s="321"/>
      <c r="E174" s="321"/>
      <c r="F174" s="320"/>
      <c r="G174" s="320"/>
      <c r="H174" s="322"/>
      <c r="I174" s="320"/>
      <c r="J174" s="320"/>
      <c r="K174" s="320"/>
      <c r="L174" s="320"/>
      <c r="M174" s="320"/>
      <c r="N174" s="320"/>
      <c r="O174" s="320"/>
      <c r="P174" s="320"/>
      <c r="Q174" s="320"/>
      <c r="R174" s="320"/>
      <c r="S174" s="320"/>
      <c r="T174" s="320"/>
      <c r="U174" s="320"/>
      <c r="V174" s="320"/>
      <c r="W174" s="320"/>
      <c r="X174" s="320"/>
      <c r="Y174" s="320"/>
      <c r="Z174" s="320"/>
    </row>
    <row r="175" spans="1:26" ht="14.25" customHeight="1">
      <c r="A175" s="320"/>
      <c r="B175" s="321"/>
      <c r="C175" s="321"/>
      <c r="D175" s="321"/>
      <c r="E175" s="321"/>
      <c r="F175" s="320"/>
      <c r="G175" s="320"/>
      <c r="H175" s="322"/>
      <c r="I175" s="320"/>
      <c r="J175" s="320"/>
      <c r="K175" s="320"/>
      <c r="L175" s="320"/>
      <c r="M175" s="320"/>
      <c r="N175" s="320"/>
      <c r="O175" s="320"/>
      <c r="P175" s="320"/>
      <c r="Q175" s="320"/>
      <c r="R175" s="320"/>
      <c r="S175" s="320"/>
      <c r="T175" s="320"/>
      <c r="U175" s="320"/>
      <c r="V175" s="320"/>
      <c r="W175" s="320"/>
      <c r="X175" s="320"/>
      <c r="Y175" s="320"/>
      <c r="Z175" s="320"/>
    </row>
    <row r="176" spans="1:26" ht="14.25" customHeight="1">
      <c r="A176" s="320"/>
      <c r="B176" s="321"/>
      <c r="C176" s="321"/>
      <c r="D176" s="321"/>
      <c r="E176" s="321"/>
      <c r="F176" s="320"/>
      <c r="G176" s="320"/>
      <c r="H176" s="322"/>
      <c r="I176" s="320"/>
      <c r="J176" s="320"/>
      <c r="K176" s="320"/>
      <c r="L176" s="320"/>
      <c r="M176" s="320"/>
      <c r="N176" s="320"/>
      <c r="O176" s="320"/>
      <c r="P176" s="320"/>
      <c r="Q176" s="320"/>
      <c r="R176" s="320"/>
      <c r="S176" s="320"/>
      <c r="T176" s="320"/>
      <c r="U176" s="320"/>
      <c r="V176" s="320"/>
      <c r="W176" s="320"/>
      <c r="X176" s="320"/>
      <c r="Y176" s="320"/>
      <c r="Z176" s="320"/>
    </row>
    <row r="177" spans="1:26" ht="14.25" customHeight="1">
      <c r="A177" s="320"/>
      <c r="B177" s="321"/>
      <c r="C177" s="321"/>
      <c r="D177" s="321"/>
      <c r="E177" s="321"/>
      <c r="F177" s="320"/>
      <c r="G177" s="320"/>
      <c r="H177" s="322"/>
      <c r="I177" s="320"/>
      <c r="J177" s="320"/>
      <c r="K177" s="320"/>
      <c r="L177" s="320"/>
      <c r="M177" s="320"/>
      <c r="N177" s="320"/>
      <c r="O177" s="320"/>
      <c r="P177" s="320"/>
      <c r="Q177" s="320"/>
      <c r="R177" s="320"/>
      <c r="S177" s="320"/>
      <c r="T177" s="320"/>
      <c r="U177" s="320"/>
      <c r="V177" s="320"/>
      <c r="W177" s="320"/>
      <c r="X177" s="320"/>
      <c r="Y177" s="320"/>
      <c r="Z177" s="320"/>
    </row>
    <row r="178" spans="1:26" ht="14.25" customHeight="1">
      <c r="A178" s="320"/>
      <c r="B178" s="321"/>
      <c r="C178" s="321"/>
      <c r="D178" s="321"/>
      <c r="E178" s="321"/>
      <c r="F178" s="320"/>
      <c r="G178" s="320"/>
      <c r="H178" s="322"/>
      <c r="I178" s="320"/>
      <c r="J178" s="320"/>
      <c r="K178" s="320"/>
      <c r="L178" s="320"/>
      <c r="M178" s="320"/>
      <c r="N178" s="320"/>
      <c r="O178" s="320"/>
      <c r="P178" s="320"/>
      <c r="Q178" s="320"/>
      <c r="R178" s="320"/>
      <c r="S178" s="320"/>
      <c r="T178" s="320"/>
      <c r="U178" s="320"/>
      <c r="V178" s="320"/>
      <c r="W178" s="320"/>
      <c r="X178" s="320"/>
      <c r="Y178" s="320"/>
      <c r="Z178" s="320"/>
    </row>
    <row r="179" spans="1:26" ht="14.25" customHeight="1">
      <c r="A179" s="320"/>
      <c r="B179" s="321"/>
      <c r="C179" s="321"/>
      <c r="D179" s="321"/>
      <c r="E179" s="321"/>
      <c r="F179" s="320"/>
      <c r="G179" s="320"/>
      <c r="H179" s="322"/>
      <c r="I179" s="320"/>
      <c r="J179" s="320"/>
      <c r="K179" s="320"/>
      <c r="L179" s="320"/>
      <c r="M179" s="320"/>
      <c r="N179" s="320"/>
      <c r="O179" s="320"/>
      <c r="P179" s="320"/>
      <c r="Q179" s="320"/>
      <c r="R179" s="320"/>
      <c r="S179" s="320"/>
      <c r="T179" s="320"/>
      <c r="U179" s="320"/>
      <c r="V179" s="320"/>
      <c r="W179" s="320"/>
      <c r="X179" s="320"/>
      <c r="Y179" s="320"/>
      <c r="Z179" s="320"/>
    </row>
    <row r="180" spans="1:26" ht="14.25" customHeight="1">
      <c r="A180" s="320"/>
      <c r="B180" s="321"/>
      <c r="C180" s="321"/>
      <c r="D180" s="321"/>
      <c r="E180" s="321"/>
      <c r="F180" s="320"/>
      <c r="G180" s="320"/>
      <c r="H180" s="322"/>
      <c r="I180" s="320"/>
      <c r="J180" s="320"/>
      <c r="K180" s="320"/>
      <c r="L180" s="320"/>
      <c r="M180" s="320"/>
      <c r="N180" s="320"/>
      <c r="O180" s="320"/>
      <c r="P180" s="320"/>
      <c r="Q180" s="320"/>
      <c r="R180" s="320"/>
      <c r="S180" s="320"/>
      <c r="T180" s="320"/>
      <c r="U180" s="320"/>
      <c r="V180" s="320"/>
      <c r="W180" s="320"/>
      <c r="X180" s="320"/>
      <c r="Y180" s="320"/>
      <c r="Z180" s="320"/>
    </row>
    <row r="181" spans="1:26" ht="14.25" customHeight="1">
      <c r="A181" s="320"/>
      <c r="B181" s="321"/>
      <c r="C181" s="321"/>
      <c r="D181" s="321"/>
      <c r="E181" s="321"/>
      <c r="F181" s="320"/>
      <c r="G181" s="320"/>
      <c r="H181" s="322"/>
      <c r="I181" s="320"/>
      <c r="J181" s="320"/>
      <c r="K181" s="320"/>
      <c r="L181" s="320"/>
      <c r="M181" s="320"/>
      <c r="N181" s="320"/>
      <c r="O181" s="320"/>
      <c r="P181" s="320"/>
      <c r="Q181" s="320"/>
      <c r="R181" s="320"/>
      <c r="S181" s="320"/>
      <c r="T181" s="320"/>
      <c r="U181" s="320"/>
      <c r="V181" s="320"/>
      <c r="W181" s="320"/>
      <c r="X181" s="320"/>
      <c r="Y181" s="320"/>
      <c r="Z181" s="320"/>
    </row>
    <row r="182" spans="1:26" ht="14.25" customHeight="1">
      <c r="A182" s="320"/>
      <c r="B182" s="321"/>
      <c r="C182" s="321"/>
      <c r="D182" s="321"/>
      <c r="E182" s="321"/>
      <c r="F182" s="320"/>
      <c r="G182" s="320"/>
      <c r="H182" s="322"/>
      <c r="I182" s="320"/>
      <c r="J182" s="320"/>
      <c r="K182" s="320"/>
      <c r="L182" s="320"/>
      <c r="M182" s="320"/>
      <c r="N182" s="320"/>
      <c r="O182" s="320"/>
      <c r="P182" s="320"/>
      <c r="Q182" s="320"/>
      <c r="R182" s="320"/>
      <c r="S182" s="320"/>
      <c r="T182" s="320"/>
      <c r="U182" s="320"/>
      <c r="V182" s="320"/>
      <c r="W182" s="320"/>
      <c r="X182" s="320"/>
      <c r="Y182" s="320"/>
      <c r="Z182" s="320"/>
    </row>
    <row r="183" spans="1:26" ht="14.25" customHeight="1">
      <c r="A183" s="320"/>
      <c r="B183" s="321"/>
      <c r="C183" s="321"/>
      <c r="D183" s="321"/>
      <c r="E183" s="321"/>
      <c r="F183" s="320"/>
      <c r="G183" s="320"/>
      <c r="H183" s="322"/>
      <c r="I183" s="320"/>
      <c r="J183" s="320"/>
      <c r="K183" s="320"/>
      <c r="L183" s="320"/>
      <c r="M183" s="320"/>
      <c r="N183" s="320"/>
      <c r="O183" s="320"/>
      <c r="P183" s="320"/>
      <c r="Q183" s="320"/>
      <c r="R183" s="320"/>
      <c r="S183" s="320"/>
      <c r="T183" s="320"/>
      <c r="U183" s="320"/>
      <c r="V183" s="320"/>
      <c r="W183" s="320"/>
      <c r="X183" s="320"/>
      <c r="Y183" s="320"/>
      <c r="Z183" s="320"/>
    </row>
    <row r="184" spans="1:26" ht="14.25" customHeight="1">
      <c r="A184" s="320"/>
      <c r="B184" s="321"/>
      <c r="C184" s="321"/>
      <c r="D184" s="321"/>
      <c r="E184" s="321"/>
      <c r="F184" s="320"/>
      <c r="G184" s="320"/>
      <c r="H184" s="322"/>
      <c r="I184" s="320"/>
      <c r="J184" s="320"/>
      <c r="K184" s="320"/>
      <c r="L184" s="320"/>
      <c r="M184" s="320"/>
      <c r="N184" s="320"/>
      <c r="O184" s="320"/>
      <c r="P184" s="320"/>
      <c r="Q184" s="320"/>
      <c r="R184" s="320"/>
      <c r="S184" s="320"/>
      <c r="T184" s="320"/>
      <c r="U184" s="320"/>
      <c r="V184" s="320"/>
      <c r="W184" s="320"/>
      <c r="X184" s="320"/>
      <c r="Y184" s="320"/>
      <c r="Z184" s="320"/>
    </row>
    <row r="185" spans="1:26" ht="14.25" customHeight="1">
      <c r="A185" s="320"/>
      <c r="B185" s="321"/>
      <c r="C185" s="321"/>
      <c r="D185" s="321"/>
      <c r="E185" s="321"/>
      <c r="F185" s="320"/>
      <c r="G185" s="320"/>
      <c r="H185" s="322"/>
      <c r="I185" s="320"/>
      <c r="J185" s="320"/>
      <c r="K185" s="320"/>
      <c r="L185" s="320"/>
      <c r="M185" s="320"/>
      <c r="N185" s="320"/>
      <c r="O185" s="320"/>
      <c r="P185" s="320"/>
      <c r="Q185" s="320"/>
      <c r="R185" s="320"/>
      <c r="S185" s="320"/>
      <c r="T185" s="320"/>
      <c r="U185" s="320"/>
      <c r="V185" s="320"/>
      <c r="W185" s="320"/>
      <c r="X185" s="320"/>
      <c r="Y185" s="320"/>
      <c r="Z185" s="320"/>
    </row>
    <row r="186" spans="1:26" ht="14.25" customHeight="1">
      <c r="A186" s="320"/>
      <c r="B186" s="321"/>
      <c r="C186" s="321"/>
      <c r="D186" s="321"/>
      <c r="E186" s="321"/>
      <c r="F186" s="320"/>
      <c r="G186" s="320"/>
      <c r="H186" s="322"/>
      <c r="I186" s="320"/>
      <c r="J186" s="320"/>
      <c r="K186" s="320"/>
      <c r="L186" s="320"/>
      <c r="M186" s="320"/>
      <c r="N186" s="320"/>
      <c r="O186" s="320"/>
      <c r="P186" s="320"/>
      <c r="Q186" s="320"/>
      <c r="R186" s="320"/>
      <c r="S186" s="320"/>
      <c r="T186" s="320"/>
      <c r="U186" s="320"/>
      <c r="V186" s="320"/>
      <c r="W186" s="320"/>
      <c r="X186" s="320"/>
      <c r="Y186" s="320"/>
      <c r="Z186" s="320"/>
    </row>
    <row r="187" spans="1:26" ht="14.25" customHeight="1">
      <c r="A187" s="320"/>
      <c r="B187" s="321"/>
      <c r="C187" s="321"/>
      <c r="D187" s="321"/>
      <c r="E187" s="321"/>
      <c r="F187" s="320"/>
      <c r="G187" s="320"/>
      <c r="H187" s="322"/>
      <c r="I187" s="320"/>
      <c r="J187" s="320"/>
      <c r="K187" s="320"/>
      <c r="L187" s="320"/>
      <c r="M187" s="320"/>
      <c r="N187" s="320"/>
      <c r="O187" s="320"/>
      <c r="P187" s="320"/>
      <c r="Q187" s="320"/>
      <c r="R187" s="320"/>
      <c r="S187" s="320"/>
      <c r="T187" s="320"/>
      <c r="U187" s="320"/>
      <c r="V187" s="320"/>
      <c r="W187" s="320"/>
      <c r="X187" s="320"/>
      <c r="Y187" s="320"/>
      <c r="Z187" s="320"/>
    </row>
    <row r="188" spans="1:26" ht="14.25" customHeight="1">
      <c r="A188" s="320"/>
      <c r="B188" s="321"/>
      <c r="C188" s="321"/>
      <c r="D188" s="321"/>
      <c r="E188" s="321"/>
      <c r="F188" s="320"/>
      <c r="G188" s="320"/>
      <c r="H188" s="322"/>
      <c r="I188" s="320"/>
      <c r="J188" s="320"/>
      <c r="K188" s="320"/>
      <c r="L188" s="320"/>
      <c r="M188" s="320"/>
      <c r="N188" s="320"/>
      <c r="O188" s="320"/>
      <c r="P188" s="320"/>
      <c r="Q188" s="320"/>
      <c r="R188" s="320"/>
      <c r="S188" s="320"/>
      <c r="T188" s="320"/>
      <c r="U188" s="320"/>
      <c r="V188" s="320"/>
      <c r="W188" s="320"/>
      <c r="X188" s="320"/>
      <c r="Y188" s="320"/>
      <c r="Z188" s="320"/>
    </row>
    <row r="189" spans="1:26" ht="14.25" customHeight="1">
      <c r="A189" s="320"/>
      <c r="B189" s="321"/>
      <c r="C189" s="321"/>
      <c r="D189" s="321"/>
      <c r="E189" s="321"/>
      <c r="F189" s="320"/>
      <c r="G189" s="320"/>
      <c r="H189" s="322"/>
      <c r="I189" s="320"/>
      <c r="J189" s="320"/>
      <c r="K189" s="320"/>
      <c r="L189" s="320"/>
      <c r="M189" s="320"/>
      <c r="N189" s="320"/>
      <c r="O189" s="320"/>
      <c r="P189" s="320"/>
      <c r="Q189" s="320"/>
      <c r="R189" s="320"/>
      <c r="S189" s="320"/>
      <c r="T189" s="320"/>
      <c r="U189" s="320"/>
      <c r="V189" s="320"/>
      <c r="W189" s="320"/>
      <c r="X189" s="320"/>
      <c r="Y189" s="320"/>
      <c r="Z189" s="320"/>
    </row>
    <row r="190" spans="1:26" ht="14.25" customHeight="1">
      <c r="A190" s="320"/>
      <c r="B190" s="321"/>
      <c r="C190" s="321"/>
      <c r="D190" s="321"/>
      <c r="E190" s="321"/>
      <c r="F190" s="320"/>
      <c r="G190" s="320"/>
      <c r="H190" s="322"/>
      <c r="I190" s="320"/>
      <c r="J190" s="320"/>
      <c r="K190" s="320"/>
      <c r="L190" s="320"/>
      <c r="M190" s="320"/>
      <c r="N190" s="320"/>
      <c r="O190" s="320"/>
      <c r="P190" s="320"/>
      <c r="Q190" s="320"/>
      <c r="R190" s="320"/>
      <c r="S190" s="320"/>
      <c r="T190" s="320"/>
      <c r="U190" s="320"/>
      <c r="V190" s="320"/>
      <c r="W190" s="320"/>
      <c r="X190" s="320"/>
      <c r="Y190" s="320"/>
      <c r="Z190" s="320"/>
    </row>
    <row r="191" spans="1:26" ht="14.25" customHeight="1">
      <c r="A191" s="320"/>
      <c r="B191" s="321"/>
      <c r="C191" s="321"/>
      <c r="D191" s="321"/>
      <c r="E191" s="321"/>
      <c r="F191" s="320"/>
      <c r="G191" s="320"/>
      <c r="H191" s="322"/>
      <c r="I191" s="320"/>
      <c r="J191" s="320"/>
      <c r="K191" s="320"/>
      <c r="L191" s="320"/>
      <c r="M191" s="320"/>
      <c r="N191" s="320"/>
      <c r="O191" s="320"/>
      <c r="P191" s="320"/>
      <c r="Q191" s="320"/>
      <c r="R191" s="320"/>
      <c r="S191" s="320"/>
      <c r="T191" s="320"/>
      <c r="U191" s="320"/>
      <c r="V191" s="320"/>
      <c r="W191" s="320"/>
      <c r="X191" s="320"/>
      <c r="Y191" s="320"/>
      <c r="Z191" s="320"/>
    </row>
    <row r="192" spans="1:26" ht="14.25" customHeight="1">
      <c r="A192" s="320"/>
      <c r="B192" s="321"/>
      <c r="C192" s="321"/>
      <c r="D192" s="321"/>
      <c r="E192" s="321"/>
      <c r="F192" s="320"/>
      <c r="G192" s="320"/>
      <c r="H192" s="322"/>
      <c r="I192" s="320"/>
      <c r="J192" s="320"/>
      <c r="K192" s="320"/>
      <c r="L192" s="320"/>
      <c r="M192" s="320"/>
      <c r="N192" s="320"/>
      <c r="O192" s="320"/>
      <c r="P192" s="320"/>
      <c r="Q192" s="320"/>
      <c r="R192" s="320"/>
      <c r="S192" s="320"/>
      <c r="T192" s="320"/>
      <c r="U192" s="320"/>
      <c r="V192" s="320"/>
      <c r="W192" s="320"/>
      <c r="X192" s="320"/>
      <c r="Y192" s="320"/>
      <c r="Z192" s="320"/>
    </row>
    <row r="193" spans="1:26" ht="14.25" customHeight="1">
      <c r="A193" s="320"/>
      <c r="B193" s="321"/>
      <c r="C193" s="321"/>
      <c r="D193" s="321"/>
      <c r="E193" s="321"/>
      <c r="F193" s="320"/>
      <c r="G193" s="320"/>
      <c r="H193" s="322"/>
      <c r="I193" s="320"/>
      <c r="J193" s="320"/>
      <c r="K193" s="320"/>
      <c r="L193" s="320"/>
      <c r="M193" s="320"/>
      <c r="N193" s="320"/>
      <c r="O193" s="320"/>
      <c r="P193" s="320"/>
      <c r="Q193" s="320"/>
      <c r="R193" s="320"/>
      <c r="S193" s="320"/>
      <c r="T193" s="320"/>
      <c r="U193" s="320"/>
      <c r="V193" s="320"/>
      <c r="W193" s="320"/>
      <c r="X193" s="320"/>
      <c r="Y193" s="320"/>
      <c r="Z193" s="320"/>
    </row>
    <row r="194" spans="1:26" ht="14.25" customHeight="1">
      <c r="A194" s="320"/>
      <c r="B194" s="321"/>
      <c r="C194" s="321"/>
      <c r="D194" s="321"/>
      <c r="E194" s="321"/>
      <c r="F194" s="320"/>
      <c r="G194" s="320"/>
      <c r="H194" s="322"/>
      <c r="I194" s="320"/>
      <c r="J194" s="320"/>
      <c r="K194" s="320"/>
      <c r="L194" s="320"/>
      <c r="M194" s="320"/>
      <c r="N194" s="320"/>
      <c r="O194" s="320"/>
      <c r="P194" s="320"/>
      <c r="Q194" s="320"/>
      <c r="R194" s="320"/>
      <c r="S194" s="320"/>
      <c r="T194" s="320"/>
      <c r="U194" s="320"/>
      <c r="V194" s="320"/>
      <c r="W194" s="320"/>
      <c r="X194" s="320"/>
      <c r="Y194" s="320"/>
      <c r="Z194" s="320"/>
    </row>
    <row r="195" spans="1:26" ht="14.25" customHeight="1">
      <c r="A195" s="320"/>
      <c r="B195" s="321"/>
      <c r="C195" s="321"/>
      <c r="D195" s="321"/>
      <c r="E195" s="321"/>
      <c r="F195" s="320"/>
      <c r="G195" s="320"/>
      <c r="H195" s="322"/>
      <c r="I195" s="320"/>
      <c r="J195" s="320"/>
      <c r="K195" s="320"/>
      <c r="L195" s="320"/>
      <c r="M195" s="320"/>
      <c r="N195" s="320"/>
      <c r="O195" s="320"/>
      <c r="P195" s="320"/>
      <c r="Q195" s="320"/>
      <c r="R195" s="320"/>
      <c r="S195" s="320"/>
      <c r="T195" s="320"/>
      <c r="U195" s="320"/>
      <c r="V195" s="320"/>
      <c r="W195" s="320"/>
      <c r="X195" s="320"/>
      <c r="Y195" s="320"/>
      <c r="Z195" s="320"/>
    </row>
    <row r="196" spans="1:26" ht="14.25" customHeight="1">
      <c r="A196" s="320"/>
      <c r="B196" s="321"/>
      <c r="C196" s="321"/>
      <c r="D196" s="321"/>
      <c r="E196" s="321"/>
      <c r="F196" s="320"/>
      <c r="G196" s="320"/>
      <c r="H196" s="322"/>
      <c r="I196" s="320"/>
      <c r="J196" s="320"/>
      <c r="K196" s="320"/>
      <c r="L196" s="320"/>
      <c r="M196" s="320"/>
      <c r="N196" s="320"/>
      <c r="O196" s="320"/>
      <c r="P196" s="320"/>
      <c r="Q196" s="320"/>
      <c r="R196" s="320"/>
      <c r="S196" s="320"/>
      <c r="T196" s="320"/>
      <c r="U196" s="320"/>
      <c r="V196" s="320"/>
      <c r="W196" s="320"/>
      <c r="X196" s="320"/>
      <c r="Y196" s="320"/>
      <c r="Z196" s="320"/>
    </row>
    <row r="197" spans="1:26" ht="14.25" customHeight="1">
      <c r="A197" s="320"/>
      <c r="B197" s="321"/>
      <c r="C197" s="321"/>
      <c r="D197" s="321"/>
      <c r="E197" s="321"/>
      <c r="F197" s="320"/>
      <c r="G197" s="320"/>
      <c r="H197" s="322"/>
      <c r="I197" s="320"/>
      <c r="J197" s="320"/>
      <c r="K197" s="320"/>
      <c r="L197" s="320"/>
      <c r="M197" s="320"/>
      <c r="N197" s="320"/>
      <c r="O197" s="320"/>
      <c r="P197" s="320"/>
      <c r="Q197" s="320"/>
      <c r="R197" s="320"/>
      <c r="S197" s="320"/>
      <c r="T197" s="320"/>
      <c r="U197" s="320"/>
      <c r="V197" s="320"/>
      <c r="W197" s="320"/>
      <c r="X197" s="320"/>
      <c r="Y197" s="320"/>
      <c r="Z197" s="320"/>
    </row>
    <row r="198" spans="1:26" ht="14.25" customHeight="1">
      <c r="A198" s="320"/>
      <c r="B198" s="321"/>
      <c r="C198" s="321"/>
      <c r="D198" s="321"/>
      <c r="E198" s="321"/>
      <c r="F198" s="320"/>
      <c r="G198" s="320"/>
      <c r="H198" s="322"/>
      <c r="I198" s="320"/>
      <c r="J198" s="320"/>
      <c r="K198" s="320"/>
      <c r="L198" s="320"/>
      <c r="M198" s="320"/>
      <c r="N198" s="320"/>
      <c r="O198" s="320"/>
      <c r="P198" s="320"/>
      <c r="Q198" s="320"/>
      <c r="R198" s="320"/>
      <c r="S198" s="320"/>
      <c r="T198" s="320"/>
      <c r="U198" s="320"/>
      <c r="V198" s="320"/>
      <c r="W198" s="320"/>
      <c r="X198" s="320"/>
      <c r="Y198" s="320"/>
      <c r="Z198" s="320"/>
    </row>
    <row r="199" spans="1:26" ht="14.25" customHeight="1">
      <c r="A199" s="320"/>
      <c r="B199" s="321"/>
      <c r="C199" s="321"/>
      <c r="D199" s="321"/>
      <c r="E199" s="321"/>
      <c r="F199" s="320"/>
      <c r="G199" s="320"/>
      <c r="H199" s="322"/>
      <c r="I199" s="320"/>
      <c r="J199" s="320"/>
      <c r="K199" s="320"/>
      <c r="L199" s="320"/>
      <c r="M199" s="320"/>
      <c r="N199" s="320"/>
      <c r="O199" s="320"/>
      <c r="P199" s="320"/>
      <c r="Q199" s="320"/>
      <c r="R199" s="320"/>
      <c r="S199" s="320"/>
      <c r="T199" s="320"/>
      <c r="U199" s="320"/>
      <c r="V199" s="320"/>
      <c r="W199" s="320"/>
      <c r="X199" s="320"/>
      <c r="Y199" s="320"/>
      <c r="Z199" s="320"/>
    </row>
    <row r="200" spans="1:26" ht="14.25" customHeight="1">
      <c r="A200" s="320"/>
      <c r="B200" s="321"/>
      <c r="C200" s="321"/>
      <c r="D200" s="321"/>
      <c r="E200" s="321"/>
      <c r="F200" s="320"/>
      <c r="G200" s="320"/>
      <c r="H200" s="322"/>
      <c r="I200" s="320"/>
      <c r="J200" s="320"/>
      <c r="K200" s="320"/>
      <c r="L200" s="320"/>
      <c r="M200" s="320"/>
      <c r="N200" s="320"/>
      <c r="O200" s="320"/>
      <c r="P200" s="320"/>
      <c r="Q200" s="320"/>
      <c r="R200" s="320"/>
      <c r="S200" s="320"/>
      <c r="T200" s="320"/>
      <c r="U200" s="320"/>
      <c r="V200" s="320"/>
      <c r="W200" s="320"/>
      <c r="X200" s="320"/>
      <c r="Y200" s="320"/>
      <c r="Z200" s="320"/>
    </row>
    <row r="201" spans="1:26" ht="14.25" customHeight="1">
      <c r="A201" s="320"/>
      <c r="B201" s="321"/>
      <c r="C201" s="321"/>
      <c r="D201" s="321"/>
      <c r="E201" s="321"/>
      <c r="F201" s="320"/>
      <c r="G201" s="320"/>
      <c r="H201" s="322"/>
      <c r="I201" s="320"/>
      <c r="J201" s="320"/>
      <c r="K201" s="320"/>
      <c r="L201" s="320"/>
      <c r="M201" s="320"/>
      <c r="N201" s="320"/>
      <c r="O201" s="320"/>
      <c r="P201" s="320"/>
      <c r="Q201" s="320"/>
      <c r="R201" s="320"/>
      <c r="S201" s="320"/>
      <c r="T201" s="320"/>
      <c r="U201" s="320"/>
      <c r="V201" s="320"/>
      <c r="W201" s="320"/>
      <c r="X201" s="320"/>
      <c r="Y201" s="320"/>
      <c r="Z201" s="320"/>
    </row>
    <row r="202" spans="1:26" ht="14.25" customHeight="1">
      <c r="A202" s="320"/>
      <c r="B202" s="321"/>
      <c r="C202" s="321"/>
      <c r="D202" s="321"/>
      <c r="E202" s="321"/>
      <c r="F202" s="320"/>
      <c r="G202" s="320"/>
      <c r="H202" s="322"/>
      <c r="I202" s="320"/>
      <c r="J202" s="320"/>
      <c r="K202" s="320"/>
      <c r="L202" s="320"/>
      <c r="M202" s="320"/>
      <c r="N202" s="320"/>
      <c r="O202" s="320"/>
      <c r="P202" s="320"/>
      <c r="Q202" s="320"/>
      <c r="R202" s="320"/>
      <c r="S202" s="320"/>
      <c r="T202" s="320"/>
      <c r="U202" s="320"/>
      <c r="V202" s="320"/>
      <c r="W202" s="320"/>
      <c r="X202" s="320"/>
      <c r="Y202" s="320"/>
      <c r="Z202" s="320"/>
    </row>
    <row r="203" spans="1:26" ht="14.25" customHeight="1">
      <c r="A203" s="320"/>
      <c r="B203" s="321"/>
      <c r="C203" s="321"/>
      <c r="D203" s="321"/>
      <c r="E203" s="321"/>
      <c r="F203" s="320"/>
      <c r="G203" s="320"/>
      <c r="H203" s="322"/>
      <c r="I203" s="320"/>
      <c r="J203" s="320"/>
      <c r="K203" s="320"/>
      <c r="L203" s="320"/>
      <c r="M203" s="320"/>
      <c r="N203" s="320"/>
      <c r="O203" s="320"/>
      <c r="P203" s="320"/>
      <c r="Q203" s="320"/>
      <c r="R203" s="320"/>
      <c r="S203" s="320"/>
      <c r="T203" s="320"/>
      <c r="U203" s="320"/>
      <c r="V203" s="320"/>
      <c r="W203" s="320"/>
      <c r="X203" s="320"/>
      <c r="Y203" s="320"/>
      <c r="Z203" s="320"/>
    </row>
    <row r="204" spans="1:26" ht="14.25" customHeight="1">
      <c r="A204" s="320"/>
      <c r="B204" s="321"/>
      <c r="C204" s="321"/>
      <c r="D204" s="321"/>
      <c r="E204" s="321"/>
      <c r="F204" s="320"/>
      <c r="G204" s="320"/>
      <c r="H204" s="322"/>
      <c r="I204" s="320"/>
      <c r="J204" s="320"/>
      <c r="K204" s="320"/>
      <c r="L204" s="320"/>
      <c r="M204" s="320"/>
      <c r="N204" s="320"/>
      <c r="O204" s="320"/>
      <c r="P204" s="320"/>
      <c r="Q204" s="320"/>
      <c r="R204" s="320"/>
      <c r="S204" s="320"/>
      <c r="T204" s="320"/>
      <c r="U204" s="320"/>
      <c r="V204" s="320"/>
      <c r="W204" s="320"/>
      <c r="X204" s="320"/>
      <c r="Y204" s="320"/>
      <c r="Z204" s="320"/>
    </row>
    <row r="205" spans="1:26" ht="14.25" customHeight="1">
      <c r="A205" s="320"/>
      <c r="B205" s="321"/>
      <c r="C205" s="321"/>
      <c r="D205" s="321"/>
      <c r="E205" s="321"/>
      <c r="F205" s="320"/>
      <c r="G205" s="320"/>
      <c r="H205" s="322"/>
      <c r="I205" s="320"/>
      <c r="J205" s="320"/>
      <c r="K205" s="320"/>
      <c r="L205" s="320"/>
      <c r="M205" s="320"/>
      <c r="N205" s="320"/>
      <c r="O205" s="320"/>
      <c r="P205" s="320"/>
      <c r="Q205" s="320"/>
      <c r="R205" s="320"/>
      <c r="S205" s="320"/>
      <c r="T205" s="320"/>
      <c r="U205" s="320"/>
      <c r="V205" s="320"/>
      <c r="W205" s="320"/>
      <c r="X205" s="320"/>
      <c r="Y205" s="320"/>
      <c r="Z205" s="320"/>
    </row>
    <row r="206" spans="1:26" ht="14.25" customHeight="1">
      <c r="A206" s="320"/>
      <c r="B206" s="321"/>
      <c r="C206" s="321"/>
      <c r="D206" s="321"/>
      <c r="E206" s="321"/>
      <c r="F206" s="320"/>
      <c r="G206" s="320"/>
      <c r="H206" s="322"/>
      <c r="I206" s="320"/>
      <c r="J206" s="320"/>
      <c r="K206" s="320"/>
      <c r="L206" s="320"/>
      <c r="M206" s="320"/>
      <c r="N206" s="320"/>
      <c r="O206" s="320"/>
      <c r="P206" s="320"/>
      <c r="Q206" s="320"/>
      <c r="R206" s="320"/>
      <c r="S206" s="320"/>
      <c r="T206" s="320"/>
      <c r="U206" s="320"/>
      <c r="V206" s="320"/>
      <c r="W206" s="320"/>
      <c r="X206" s="320"/>
      <c r="Y206" s="320"/>
      <c r="Z206" s="320"/>
    </row>
    <row r="207" spans="1:26" ht="14.25" customHeight="1">
      <c r="A207" s="320"/>
      <c r="B207" s="321"/>
      <c r="C207" s="321"/>
      <c r="D207" s="321"/>
      <c r="E207" s="321"/>
      <c r="F207" s="320"/>
      <c r="G207" s="320"/>
      <c r="H207" s="322"/>
      <c r="I207" s="320"/>
      <c r="J207" s="320"/>
      <c r="K207" s="320"/>
      <c r="L207" s="320"/>
      <c r="M207" s="320"/>
      <c r="N207" s="320"/>
      <c r="O207" s="320"/>
      <c r="P207" s="320"/>
      <c r="Q207" s="320"/>
      <c r="R207" s="320"/>
      <c r="S207" s="320"/>
      <c r="T207" s="320"/>
      <c r="U207" s="320"/>
      <c r="V207" s="320"/>
      <c r="W207" s="320"/>
      <c r="X207" s="320"/>
      <c r="Y207" s="320"/>
      <c r="Z207" s="320"/>
    </row>
    <row r="208" spans="1:26" ht="14.25" customHeight="1">
      <c r="A208" s="320"/>
      <c r="B208" s="321"/>
      <c r="C208" s="321"/>
      <c r="D208" s="321"/>
      <c r="E208" s="321"/>
      <c r="F208" s="320"/>
      <c r="G208" s="320"/>
      <c r="H208" s="322"/>
      <c r="I208" s="320"/>
      <c r="J208" s="320"/>
      <c r="K208" s="320"/>
      <c r="L208" s="320"/>
      <c r="M208" s="320"/>
      <c r="N208" s="320"/>
      <c r="O208" s="320"/>
      <c r="P208" s="320"/>
      <c r="Q208" s="320"/>
      <c r="R208" s="320"/>
      <c r="S208" s="320"/>
      <c r="T208" s="320"/>
      <c r="U208" s="320"/>
      <c r="V208" s="320"/>
      <c r="W208" s="320"/>
      <c r="X208" s="320"/>
      <c r="Y208" s="320"/>
      <c r="Z208" s="320"/>
    </row>
    <row r="209" spans="1:26" ht="14.25" customHeight="1">
      <c r="A209" s="320"/>
      <c r="B209" s="321"/>
      <c r="C209" s="321"/>
      <c r="D209" s="321"/>
      <c r="E209" s="321"/>
      <c r="F209" s="320"/>
      <c r="G209" s="320"/>
      <c r="H209" s="322"/>
      <c r="I209" s="320"/>
      <c r="J209" s="320"/>
      <c r="K209" s="320"/>
      <c r="L209" s="320"/>
      <c r="M209" s="320"/>
      <c r="N209" s="320"/>
      <c r="O209" s="320"/>
      <c r="P209" s="320"/>
      <c r="Q209" s="320"/>
      <c r="R209" s="320"/>
      <c r="S209" s="320"/>
      <c r="T209" s="320"/>
      <c r="U209" s="320"/>
      <c r="V209" s="320"/>
      <c r="W209" s="320"/>
      <c r="X209" s="320"/>
      <c r="Y209" s="320"/>
      <c r="Z209" s="320"/>
    </row>
    <row r="210" spans="1:26" ht="14.25" customHeight="1">
      <c r="A210" s="320"/>
      <c r="B210" s="321"/>
      <c r="C210" s="321"/>
      <c r="D210" s="321"/>
      <c r="E210" s="321"/>
      <c r="F210" s="320"/>
      <c r="G210" s="320"/>
      <c r="H210" s="322"/>
      <c r="I210" s="320"/>
      <c r="J210" s="320"/>
      <c r="K210" s="320"/>
      <c r="L210" s="320"/>
      <c r="M210" s="320"/>
      <c r="N210" s="320"/>
      <c r="O210" s="320"/>
      <c r="P210" s="320"/>
      <c r="Q210" s="320"/>
      <c r="R210" s="320"/>
      <c r="S210" s="320"/>
      <c r="T210" s="320"/>
      <c r="U210" s="320"/>
      <c r="V210" s="320"/>
      <c r="W210" s="320"/>
      <c r="X210" s="320"/>
      <c r="Y210" s="320"/>
      <c r="Z210" s="320"/>
    </row>
    <row r="211" spans="1:26" ht="14.25" customHeight="1">
      <c r="A211" s="320"/>
      <c r="B211" s="321"/>
      <c r="C211" s="321"/>
      <c r="D211" s="321"/>
      <c r="E211" s="321"/>
      <c r="F211" s="320"/>
      <c r="G211" s="320"/>
      <c r="H211" s="322"/>
      <c r="I211" s="320"/>
      <c r="J211" s="320"/>
      <c r="K211" s="320"/>
      <c r="L211" s="320"/>
      <c r="M211" s="320"/>
      <c r="N211" s="320"/>
      <c r="O211" s="320"/>
      <c r="P211" s="320"/>
      <c r="Q211" s="320"/>
      <c r="R211" s="320"/>
      <c r="S211" s="320"/>
      <c r="T211" s="320"/>
      <c r="U211" s="320"/>
      <c r="V211" s="320"/>
      <c r="W211" s="320"/>
      <c r="X211" s="320"/>
      <c r="Y211" s="320"/>
      <c r="Z211" s="320"/>
    </row>
    <row r="212" spans="1:26" ht="14.25" customHeight="1">
      <c r="A212" s="320"/>
      <c r="B212" s="321"/>
      <c r="C212" s="321"/>
      <c r="D212" s="321"/>
      <c r="E212" s="321"/>
      <c r="F212" s="320"/>
      <c r="G212" s="320"/>
      <c r="H212" s="322"/>
      <c r="I212" s="320"/>
      <c r="J212" s="320"/>
      <c r="K212" s="320"/>
      <c r="L212" s="320"/>
      <c r="M212" s="320"/>
      <c r="N212" s="320"/>
      <c r="O212" s="320"/>
      <c r="P212" s="320"/>
      <c r="Q212" s="320"/>
      <c r="R212" s="320"/>
      <c r="S212" s="320"/>
      <c r="T212" s="320"/>
      <c r="U212" s="320"/>
      <c r="V212" s="320"/>
      <c r="W212" s="320"/>
      <c r="X212" s="320"/>
      <c r="Y212" s="320"/>
      <c r="Z212" s="320"/>
    </row>
    <row r="213" spans="1:26" ht="14.25" customHeight="1">
      <c r="A213" s="320"/>
      <c r="B213" s="321"/>
      <c r="C213" s="321"/>
      <c r="D213" s="321"/>
      <c r="E213" s="321"/>
      <c r="F213" s="320"/>
      <c r="G213" s="320"/>
      <c r="H213" s="322"/>
      <c r="I213" s="320"/>
      <c r="J213" s="320"/>
      <c r="K213" s="320"/>
      <c r="L213" s="320"/>
      <c r="M213" s="320"/>
      <c r="N213" s="320"/>
      <c r="O213" s="320"/>
      <c r="P213" s="320"/>
      <c r="Q213" s="320"/>
      <c r="R213" s="320"/>
      <c r="S213" s="320"/>
      <c r="T213" s="320"/>
      <c r="U213" s="320"/>
      <c r="V213" s="320"/>
      <c r="W213" s="320"/>
      <c r="X213" s="320"/>
      <c r="Y213" s="320"/>
      <c r="Z213" s="320"/>
    </row>
    <row r="214" spans="1:26" ht="14.25" customHeight="1">
      <c r="A214" s="320"/>
      <c r="B214" s="321"/>
      <c r="C214" s="321"/>
      <c r="D214" s="321"/>
      <c r="E214" s="321"/>
      <c r="F214" s="320"/>
      <c r="G214" s="320"/>
      <c r="H214" s="322"/>
      <c r="I214" s="320"/>
      <c r="J214" s="320"/>
      <c r="K214" s="320"/>
      <c r="L214" s="320"/>
      <c r="M214" s="320"/>
      <c r="N214" s="320"/>
      <c r="O214" s="320"/>
      <c r="P214" s="320"/>
      <c r="Q214" s="320"/>
      <c r="R214" s="320"/>
      <c r="S214" s="320"/>
      <c r="T214" s="320"/>
      <c r="U214" s="320"/>
      <c r="V214" s="320"/>
      <c r="W214" s="320"/>
      <c r="X214" s="320"/>
      <c r="Y214" s="320"/>
      <c r="Z214" s="320"/>
    </row>
    <row r="215" spans="1:26" ht="14.25" customHeight="1">
      <c r="A215" s="320"/>
      <c r="B215" s="321"/>
      <c r="C215" s="321"/>
      <c r="D215" s="321"/>
      <c r="E215" s="321"/>
      <c r="F215" s="320"/>
      <c r="G215" s="320"/>
      <c r="H215" s="322"/>
      <c r="I215" s="320"/>
      <c r="J215" s="320"/>
      <c r="K215" s="320"/>
      <c r="L215" s="320"/>
      <c r="M215" s="320"/>
      <c r="N215" s="320"/>
      <c r="O215" s="320"/>
      <c r="P215" s="320"/>
      <c r="Q215" s="320"/>
      <c r="R215" s="320"/>
      <c r="S215" s="320"/>
      <c r="T215" s="320"/>
      <c r="U215" s="320"/>
      <c r="V215" s="320"/>
      <c r="W215" s="320"/>
      <c r="X215" s="320"/>
      <c r="Y215" s="320"/>
      <c r="Z215" s="320"/>
    </row>
    <row r="216" spans="1:26" ht="14.25" customHeight="1">
      <c r="A216" s="320"/>
      <c r="B216" s="321"/>
      <c r="C216" s="321"/>
      <c r="D216" s="321"/>
      <c r="E216" s="321"/>
      <c r="F216" s="320"/>
      <c r="G216" s="320"/>
      <c r="H216" s="322"/>
      <c r="I216" s="320"/>
      <c r="J216" s="320"/>
      <c r="K216" s="320"/>
      <c r="L216" s="320"/>
      <c r="M216" s="320"/>
      <c r="N216" s="320"/>
      <c r="O216" s="320"/>
      <c r="P216" s="320"/>
      <c r="Q216" s="320"/>
      <c r="R216" s="320"/>
      <c r="S216" s="320"/>
      <c r="T216" s="320"/>
      <c r="U216" s="320"/>
      <c r="V216" s="320"/>
      <c r="W216" s="320"/>
      <c r="X216" s="320"/>
      <c r="Y216" s="320"/>
      <c r="Z216" s="320"/>
    </row>
    <row r="217" spans="1:26" ht="14.25" customHeight="1">
      <c r="A217" s="320"/>
      <c r="B217" s="321"/>
      <c r="C217" s="321"/>
      <c r="D217" s="321"/>
      <c r="E217" s="321"/>
      <c r="F217" s="320"/>
      <c r="G217" s="320"/>
      <c r="H217" s="322"/>
      <c r="I217" s="320"/>
      <c r="J217" s="320"/>
      <c r="K217" s="320"/>
      <c r="L217" s="320"/>
      <c r="M217" s="320"/>
      <c r="N217" s="320"/>
      <c r="O217" s="320"/>
      <c r="P217" s="320"/>
      <c r="Q217" s="320"/>
      <c r="R217" s="320"/>
      <c r="S217" s="320"/>
      <c r="T217" s="320"/>
      <c r="U217" s="320"/>
      <c r="V217" s="320"/>
      <c r="W217" s="320"/>
      <c r="X217" s="320"/>
      <c r="Y217" s="320"/>
      <c r="Z217" s="320"/>
    </row>
    <row r="218" spans="1:26" ht="14.25" customHeight="1">
      <c r="A218" s="320"/>
      <c r="B218" s="321"/>
      <c r="C218" s="321"/>
      <c r="D218" s="321"/>
      <c r="E218" s="321"/>
      <c r="F218" s="320"/>
      <c r="G218" s="320"/>
      <c r="H218" s="322"/>
      <c r="I218" s="320"/>
      <c r="J218" s="320"/>
      <c r="K218" s="320"/>
      <c r="L218" s="320"/>
      <c r="M218" s="320"/>
      <c r="N218" s="320"/>
      <c r="O218" s="320"/>
      <c r="P218" s="320"/>
      <c r="Q218" s="320"/>
      <c r="R218" s="320"/>
      <c r="S218" s="320"/>
      <c r="T218" s="320"/>
      <c r="U218" s="320"/>
      <c r="V218" s="320"/>
      <c r="W218" s="320"/>
      <c r="X218" s="320"/>
      <c r="Y218" s="320"/>
      <c r="Z218" s="320"/>
    </row>
    <row r="219" spans="1:26" ht="14.25" customHeight="1">
      <c r="A219" s="320"/>
      <c r="B219" s="321"/>
      <c r="C219" s="321"/>
      <c r="D219" s="321"/>
      <c r="E219" s="321"/>
      <c r="F219" s="320"/>
      <c r="G219" s="320"/>
      <c r="H219" s="322"/>
      <c r="I219" s="320"/>
      <c r="J219" s="320"/>
      <c r="K219" s="320"/>
      <c r="L219" s="320"/>
      <c r="M219" s="320"/>
      <c r="N219" s="320"/>
      <c r="O219" s="320"/>
      <c r="P219" s="320"/>
      <c r="Q219" s="320"/>
      <c r="R219" s="320"/>
      <c r="S219" s="320"/>
      <c r="T219" s="320"/>
      <c r="U219" s="320"/>
      <c r="V219" s="320"/>
      <c r="W219" s="320"/>
      <c r="X219" s="320"/>
      <c r="Y219" s="320"/>
      <c r="Z219" s="320"/>
    </row>
    <row r="220" spans="1:26" ht="14.25" customHeight="1">
      <c r="A220" s="320"/>
      <c r="B220" s="321"/>
      <c r="C220" s="321"/>
      <c r="D220" s="321"/>
      <c r="E220" s="321"/>
      <c r="F220" s="320"/>
      <c r="G220" s="320"/>
      <c r="H220" s="322"/>
      <c r="I220" s="320"/>
      <c r="J220" s="320"/>
      <c r="K220" s="320"/>
      <c r="L220" s="320"/>
      <c r="M220" s="320"/>
      <c r="N220" s="320"/>
      <c r="O220" s="320"/>
      <c r="P220" s="320"/>
      <c r="Q220" s="320"/>
      <c r="R220" s="320"/>
      <c r="S220" s="320"/>
      <c r="T220" s="320"/>
      <c r="U220" s="320"/>
      <c r="V220" s="320"/>
      <c r="W220" s="320"/>
      <c r="X220" s="320"/>
      <c r="Y220" s="320"/>
      <c r="Z220" s="320"/>
    </row>
    <row r="221" spans="1:26" ht="14.25" customHeight="1">
      <c r="A221" s="320"/>
      <c r="B221" s="321"/>
      <c r="C221" s="321"/>
      <c r="D221" s="321"/>
      <c r="E221" s="321"/>
      <c r="F221" s="320"/>
      <c r="G221" s="320"/>
      <c r="H221" s="322"/>
      <c r="I221" s="320"/>
      <c r="J221" s="320"/>
      <c r="K221" s="320"/>
      <c r="L221" s="320"/>
      <c r="M221" s="320"/>
      <c r="N221" s="320"/>
      <c r="O221" s="320"/>
      <c r="P221" s="320"/>
      <c r="Q221" s="320"/>
      <c r="R221" s="320"/>
      <c r="S221" s="320"/>
      <c r="T221" s="320"/>
      <c r="U221" s="320"/>
      <c r="V221" s="320"/>
      <c r="W221" s="320"/>
      <c r="X221" s="320"/>
      <c r="Y221" s="320"/>
      <c r="Z221" s="320"/>
    </row>
    <row r="222" spans="1:26" ht="14.25" customHeight="1">
      <c r="A222" s="320"/>
      <c r="B222" s="321"/>
      <c r="C222" s="321"/>
      <c r="D222" s="321"/>
      <c r="E222" s="321"/>
      <c r="F222" s="320"/>
      <c r="G222" s="320"/>
      <c r="H222" s="322"/>
      <c r="I222" s="320"/>
      <c r="J222" s="320"/>
      <c r="K222" s="320"/>
      <c r="L222" s="320"/>
      <c r="M222" s="320"/>
      <c r="N222" s="320"/>
      <c r="O222" s="320"/>
      <c r="P222" s="320"/>
      <c r="Q222" s="320"/>
      <c r="R222" s="320"/>
      <c r="S222" s="320"/>
      <c r="T222" s="320"/>
      <c r="U222" s="320"/>
      <c r="V222" s="320"/>
      <c r="W222" s="320"/>
      <c r="X222" s="320"/>
      <c r="Y222" s="320"/>
      <c r="Z222" s="320"/>
    </row>
    <row r="223" spans="1:26" ht="14.25" customHeight="1">
      <c r="A223" s="320"/>
      <c r="B223" s="321"/>
      <c r="C223" s="321"/>
      <c r="D223" s="321"/>
      <c r="E223" s="321"/>
      <c r="F223" s="320"/>
      <c r="G223" s="320"/>
      <c r="H223" s="322"/>
      <c r="I223" s="320"/>
      <c r="J223" s="320"/>
      <c r="K223" s="320"/>
      <c r="L223" s="320"/>
      <c r="M223" s="320"/>
      <c r="N223" s="320"/>
      <c r="O223" s="320"/>
      <c r="P223" s="320"/>
      <c r="Q223" s="320"/>
      <c r="R223" s="320"/>
      <c r="S223" s="320"/>
      <c r="T223" s="320"/>
      <c r="U223" s="320"/>
      <c r="V223" s="320"/>
      <c r="W223" s="320"/>
      <c r="X223" s="320"/>
      <c r="Y223" s="320"/>
      <c r="Z223" s="320"/>
    </row>
    <row r="224" spans="1:26" ht="14.2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row>
    <row r="225" spans="1:26" ht="14.2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row>
    <row r="226" spans="1:26" ht="14.2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row>
    <row r="227" spans="1:26" ht="14.2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row>
    <row r="228" spans="1:26" ht="14.2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row>
    <row r="229" spans="1:26" ht="14.2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row>
    <row r="230" spans="1:26" ht="14.2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row>
    <row r="231" spans="1:26" ht="14.2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row>
    <row r="232" spans="1:26" ht="14.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row>
    <row r="233" spans="1:26" ht="14.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row>
    <row r="234" spans="1:26" ht="14.2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row>
    <row r="235" spans="1:26" ht="14.2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row>
    <row r="236" spans="1:26" ht="14.2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row>
    <row r="237" spans="1:26" ht="14.2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row>
    <row r="238" spans="1:26" ht="14.2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row>
    <row r="239" spans="1:26" ht="14.2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row>
    <row r="240" spans="1:26" ht="14.2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row>
    <row r="241" spans="1:26" ht="14.2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row>
    <row r="242" spans="1:26" ht="14.2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row>
    <row r="243" spans="1:26" ht="14.2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row>
    <row r="244" spans="1:26" ht="14.2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row>
    <row r="245" spans="1:26" ht="14.2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row>
    <row r="246" spans="1:26" ht="14.2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row>
    <row r="247" spans="1:26" ht="14.2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row>
    <row r="248" spans="1:26" ht="14.2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row>
    <row r="249" spans="1:26" ht="14.2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row>
    <row r="250" spans="1:26" ht="14.2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row>
    <row r="251" spans="1:26" ht="14.2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row>
    <row r="252" spans="1:26" ht="14.2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row>
    <row r="253" spans="1:26" ht="14.2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row>
    <row r="254" spans="1:26" ht="14.2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row>
    <row r="255" spans="1:26" ht="14.2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row>
    <row r="256" spans="1:26" ht="14.2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row>
    <row r="257" spans="1:26" ht="14.2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row>
    <row r="258" spans="1:26" ht="14.2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row>
    <row r="259" spans="1:26" ht="14.2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row>
    <row r="260" spans="1:26" ht="14.2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row>
    <row r="261" spans="1:26" ht="14.2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row>
    <row r="262" spans="1:26" ht="14.2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row>
    <row r="263" spans="1:26" ht="14.2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row>
    <row r="264" spans="1:26" ht="14.2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row>
    <row r="265" spans="1:26" ht="14.2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row>
    <row r="266" spans="1:26" ht="14.2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row>
    <row r="267" spans="1:26" ht="14.2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row>
    <row r="268" spans="1:26" ht="14.2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row>
    <row r="269" spans="1:26" ht="14.2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row>
    <row r="270" spans="1:26" ht="14.2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row>
    <row r="271" spans="1:26" ht="14.2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row>
    <row r="272" spans="1:26" ht="14.2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row>
    <row r="273" spans="1:26" ht="14.2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row>
    <row r="274" spans="1:26" ht="14.2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row>
    <row r="275" spans="1:26" ht="14.2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row>
    <row r="276" spans="1:26" ht="14.2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row>
    <row r="277" spans="1:26" ht="14.2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row>
    <row r="278" spans="1:26" ht="14.2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row>
    <row r="279" spans="1:26" ht="14.2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row>
    <row r="280" spans="1:26" ht="14.2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row>
    <row r="281" spans="1:26" ht="14.2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row>
    <row r="282" spans="1:26" ht="14.2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row>
    <row r="283" spans="1:26" ht="14.2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row>
    <row r="284" spans="1:26" ht="14.2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row>
    <row r="285" spans="1:26" ht="14.2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row>
    <row r="286" spans="1:26" ht="14.2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row>
    <row r="287" spans="1:26" ht="14.2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row>
    <row r="288" spans="1:26" ht="14.2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row>
    <row r="289" spans="1:26" ht="14.2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row>
    <row r="290" spans="1:26" ht="14.2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row>
    <row r="291" spans="1:26" ht="14.2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row>
    <row r="292" spans="1:26" ht="14.2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row>
    <row r="293" spans="1:26" ht="14.2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row>
    <row r="294" spans="1:26" ht="14.2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row>
    <row r="295" spans="1:26" ht="14.2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row>
    <row r="296" spans="1:26" ht="14.2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row>
    <row r="297" spans="1:26" ht="14.2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row>
    <row r="298" spans="1:26" ht="14.2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row>
    <row r="299" spans="1:26" ht="14.2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row>
    <row r="300" spans="1:26" ht="14.2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row>
    <row r="301" spans="1:26" ht="14.2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row>
    <row r="302" spans="1:26" ht="14.2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row>
    <row r="303" spans="1:26" ht="14.2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row>
    <row r="304" spans="1:26" ht="14.2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row>
    <row r="305" spans="1:26" ht="14.2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row>
    <row r="306" spans="1:26" ht="14.2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row>
    <row r="307" spans="1:26" ht="14.2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row>
    <row r="308" spans="1:26" ht="14.2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row>
    <row r="309" spans="1:26" ht="14.2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row>
    <row r="310" spans="1:26" ht="14.2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row>
    <row r="311" spans="1:26" ht="14.2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row>
    <row r="312" spans="1:26" ht="14.2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row>
    <row r="313" spans="1:26" ht="14.2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row>
    <row r="314" spans="1:26" ht="14.2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row>
    <row r="315" spans="1:26" ht="14.2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row>
    <row r="316" spans="1:26" ht="14.2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row>
    <row r="317" spans="1:26" ht="14.2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row>
    <row r="318" spans="1:26" ht="14.2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row>
    <row r="319" spans="1:26" ht="14.2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row>
    <row r="320" spans="1:26" ht="14.2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row>
    <row r="321" spans="1:26" ht="14.2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row>
    <row r="322" spans="1:26" ht="14.2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row>
    <row r="323" spans="1:26" ht="14.2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row>
    <row r="324" spans="1:26" ht="14.2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row>
    <row r="325" spans="1:26" ht="14.2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row>
    <row r="326" spans="1:26" ht="14.2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row>
    <row r="327" spans="1:26" ht="14.2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row>
    <row r="328" spans="1:26" ht="14.2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row>
    <row r="329" spans="1:26" ht="14.2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row>
    <row r="330" spans="1:26" ht="14.2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row>
    <row r="331" spans="1:26" ht="14.2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row>
    <row r="332" spans="1:26" ht="14.2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row>
    <row r="333" spans="1:26" ht="14.2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row>
    <row r="334" spans="1:26" ht="14.2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row>
    <row r="335" spans="1:26" ht="14.2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row>
    <row r="336" spans="1:26" ht="14.2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row>
    <row r="337" spans="1:26" ht="14.2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row>
    <row r="338" spans="1:26" ht="14.2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row>
    <row r="339" spans="1:26" ht="14.2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row>
    <row r="340" spans="1:26" ht="14.2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row>
    <row r="341" spans="1:26" ht="14.2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row>
    <row r="342" spans="1:26" ht="14.2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row>
    <row r="343" spans="1:26" ht="14.2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row>
    <row r="344" spans="1:26" ht="14.2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row>
    <row r="345" spans="1:26" ht="14.2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row>
    <row r="346" spans="1:26" ht="14.2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row>
    <row r="347" spans="1:26" ht="14.2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row>
    <row r="348" spans="1:26" ht="14.2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row>
    <row r="349" spans="1:26" ht="14.25"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row>
    <row r="350" spans="1:26" ht="14.25"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row>
    <row r="351" spans="1:26" ht="14.25"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row>
    <row r="352" spans="1:26" ht="14.2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row>
    <row r="353" spans="1:26" ht="14.2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row>
    <row r="354" spans="1:26" ht="14.25"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row>
    <row r="355" spans="1:26" ht="14.2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row>
    <row r="356" spans="1:26" ht="14.25" customHeight="1">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row>
    <row r="357" spans="1:26" ht="14.25" customHeight="1">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row>
    <row r="358" spans="1:26" ht="14.25" customHeight="1">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row>
    <row r="359" spans="1:26" ht="14.25" customHeight="1">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row>
    <row r="360" spans="1:26" ht="14.25" customHeight="1">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row>
    <row r="361" spans="1:26" ht="14.25" customHeight="1">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row>
    <row r="362" spans="1:26" ht="14.25" customHeight="1">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row>
    <row r="363" spans="1:26" ht="14.25" customHeight="1">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row>
    <row r="364" spans="1:26" ht="14.25" customHeight="1">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row>
    <row r="365" spans="1:26" ht="14.2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row>
    <row r="366" spans="1:26" ht="14.2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row>
    <row r="367" spans="1:26" ht="14.25" customHeight="1">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row>
    <row r="368" spans="1:26" ht="14.25" customHeight="1">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row>
    <row r="369" spans="1:26" ht="14.25" customHeight="1">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row>
    <row r="370" spans="1:26" ht="14.25" customHeight="1">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row>
    <row r="371" spans="1:26" ht="14.25" customHeight="1">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row>
    <row r="372" spans="1:26" ht="14.25" customHeight="1">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row>
    <row r="373" spans="1:26" ht="14.25" customHeight="1">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row>
    <row r="374" spans="1:26" ht="14.25" customHeight="1">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row>
    <row r="375" spans="1:26" ht="14.25" customHeight="1">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row>
    <row r="376" spans="1:26" ht="14.25" customHeight="1">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row>
    <row r="377" spans="1:26" ht="14.25" customHeight="1">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row>
    <row r="378" spans="1:26" ht="14.25" customHeight="1">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row>
    <row r="379" spans="1:26" ht="14.25" customHeight="1">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row>
    <row r="380" spans="1:26" ht="14.25" customHeight="1">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row>
    <row r="381" spans="1:26" ht="14.25" customHeight="1">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row>
    <row r="382" spans="1:26" ht="14.25" customHeight="1">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row>
    <row r="383" spans="1:26" ht="14.25" customHeight="1">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row>
    <row r="384" spans="1:26" ht="14.25" customHeight="1">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row>
    <row r="385" spans="1:26" ht="14.25" customHeight="1">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row>
    <row r="386" spans="1:26" ht="14.25" customHeight="1">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row>
    <row r="387" spans="1:26" ht="14.25" customHeight="1">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row>
    <row r="388" spans="1:26" ht="14.25" customHeight="1">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row>
    <row r="389" spans="1:26" ht="14.25" customHeight="1">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row>
    <row r="390" spans="1:26" ht="14.25" customHeight="1">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row>
    <row r="391" spans="1:26" ht="14.25" customHeight="1">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row>
    <row r="392" spans="1:26" ht="14.25" customHeight="1">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row>
    <row r="393" spans="1:26" ht="14.25" customHeight="1">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row>
    <row r="394" spans="1:26" ht="14.25" customHeight="1">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row>
    <row r="395" spans="1:26" ht="14.25" customHeight="1">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row>
    <row r="396" spans="1:26" ht="14.25" customHeight="1">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row>
    <row r="397" spans="1:26" ht="14.25" customHeight="1">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row>
    <row r="398" spans="1:26" ht="14.25" customHeight="1">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row>
    <row r="399" spans="1:26" ht="14.25" customHeight="1">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row>
    <row r="400" spans="1:26" ht="14.25" customHeight="1">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row>
    <row r="401" spans="1:26" ht="14.25" customHeight="1">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row>
    <row r="402" spans="1:26" ht="14.25" customHeight="1">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row>
    <row r="403" spans="1:26" ht="14.25" customHeight="1">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row>
    <row r="404" spans="1:26" ht="14.25" customHeight="1">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row>
    <row r="405" spans="1:26" ht="14.25" customHeight="1">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row>
    <row r="406" spans="1:26" ht="14.25" customHeight="1">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row>
    <row r="407" spans="1:26" ht="14.25" customHeight="1">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row>
    <row r="408" spans="1:26" ht="14.25" customHeight="1">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row>
    <row r="409" spans="1:26" ht="14.25" customHeight="1">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row>
    <row r="410" spans="1:26" ht="14.25" customHeight="1">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row>
    <row r="411" spans="1:26" ht="14.25" customHeight="1">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row>
    <row r="412" spans="1:26" ht="14.25" customHeight="1">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row>
    <row r="413" spans="1:26" ht="14.25" customHeight="1">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row>
    <row r="414" spans="1:26" ht="14.25" customHeight="1">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row>
    <row r="415" spans="1:26" ht="14.25" customHeight="1">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row>
    <row r="416" spans="1:26" ht="14.25" customHeight="1">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row>
    <row r="417" spans="1:26" ht="14.25" customHeight="1">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row>
    <row r="418" spans="1:26" ht="14.25" customHeight="1">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row>
    <row r="419" spans="1:26" ht="14.25" customHeight="1">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row>
    <row r="420" spans="1:26" ht="14.25" customHeight="1">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row>
    <row r="421" spans="1:26" ht="14.25" customHeight="1">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row>
    <row r="422" spans="1:26" ht="14.25" customHeight="1">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row>
    <row r="423" spans="1:26" ht="14.25" customHeight="1">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row>
    <row r="424" spans="1:26" ht="14.25" customHeight="1">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row>
    <row r="425" spans="1:26" ht="14.25" customHeight="1">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row>
    <row r="426" spans="1:26" ht="14.25" customHeight="1">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row>
    <row r="427" spans="1:26" ht="14.25" customHeight="1">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row>
    <row r="428" spans="1:26" ht="14.25" customHeight="1">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row>
    <row r="429" spans="1:26" ht="14.25" customHeight="1">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row>
    <row r="430" spans="1:26" ht="14.25" customHeight="1">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row>
    <row r="431" spans="1:26" ht="14.25" customHeight="1">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row>
    <row r="432" spans="1:26" ht="14.25" customHeight="1">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row>
    <row r="433" spans="1:26" ht="14.25" customHeight="1">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row>
    <row r="434" spans="1:26" ht="14.25" customHeight="1">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row>
    <row r="435" spans="1:26" ht="14.25" customHeight="1">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row>
    <row r="436" spans="1:26" ht="14.25" customHeight="1">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row>
    <row r="437" spans="1:26" ht="14.25" customHeight="1">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row>
    <row r="438" spans="1:26" ht="14.25" customHeight="1">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row>
    <row r="439" spans="1:26" ht="14.25" customHeight="1">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row>
    <row r="440" spans="1:26" ht="14.25" customHeight="1">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row>
    <row r="441" spans="1:26" ht="14.25" customHeight="1">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row>
    <row r="442" spans="1:26" ht="14.25" customHeight="1">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row>
    <row r="443" spans="1:26" ht="14.25" customHeight="1">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row>
    <row r="444" spans="1:26" ht="14.25" customHeight="1">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row>
    <row r="445" spans="1:26" ht="14.25" customHeight="1">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row>
    <row r="446" spans="1:26" ht="14.25" customHeight="1">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row>
    <row r="447" spans="1:26" ht="14.25" customHeight="1">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row>
    <row r="448" spans="1:26" ht="14.25" customHeight="1">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row>
    <row r="449" spans="1:26" ht="14.25" customHeight="1">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row>
    <row r="450" spans="1:26" ht="14.25" customHeight="1">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row>
    <row r="451" spans="1:26" ht="14.25" customHeight="1">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row>
    <row r="452" spans="1:26" ht="14.25" customHeight="1">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row>
    <row r="453" spans="1:26" ht="14.25" customHeight="1">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row>
    <row r="454" spans="1:26" ht="14.25" customHeight="1">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row>
    <row r="455" spans="1:26" ht="14.25" customHeight="1">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row>
    <row r="456" spans="1:26" ht="14.25" customHeight="1">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row>
    <row r="457" spans="1:26" ht="14.25" customHeight="1">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row>
    <row r="458" spans="1:26" ht="14.25" customHeight="1">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row>
    <row r="459" spans="1:26" ht="14.25" customHeight="1">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row>
    <row r="460" spans="1:26" ht="14.25" customHeight="1">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row>
    <row r="461" spans="1:26" ht="14.25" customHeight="1">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row>
    <row r="462" spans="1:26" ht="14.25" customHeight="1">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row>
    <row r="463" spans="1:26" ht="14.25" customHeight="1">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row>
    <row r="464" spans="1:26" ht="14.25" customHeight="1">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row>
    <row r="465" spans="1:26" ht="14.25" customHeight="1">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row>
    <row r="466" spans="1:26" ht="14.25" customHeight="1">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row>
    <row r="467" spans="1:26" ht="14.25" customHeight="1">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row>
    <row r="468" spans="1:26" ht="14.25" customHeight="1">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row>
    <row r="469" spans="1:26" ht="14.25" customHeight="1">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row>
    <row r="470" spans="1:26" ht="14.25" customHeight="1">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row>
    <row r="471" spans="1:26" ht="14.25" customHeight="1">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row>
    <row r="472" spans="1:26" ht="14.25" customHeight="1">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row>
    <row r="473" spans="1:26" ht="14.25" customHeight="1">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row>
    <row r="474" spans="1:26" ht="14.25" customHeight="1">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row>
    <row r="475" spans="1:26" ht="14.25" customHeight="1">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row>
    <row r="476" spans="1:26" ht="14.25" customHeight="1">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row>
    <row r="477" spans="1:26" ht="14.25" customHeight="1">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row>
    <row r="478" spans="1:26" ht="14.25" customHeight="1">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row>
    <row r="479" spans="1:26" ht="14.25" customHeight="1">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row>
    <row r="480" spans="1:26" ht="14.25" customHeight="1">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row>
    <row r="481" spans="1:26" ht="14.25" customHeight="1">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row>
    <row r="482" spans="1:26" ht="14.25" customHeight="1">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row>
    <row r="483" spans="1:26" ht="14.25" customHeight="1">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row>
    <row r="484" spans="1:26" ht="14.25" customHeight="1">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row>
    <row r="485" spans="1:26" ht="14.25" customHeight="1">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row>
    <row r="486" spans="1:26" ht="14.25" customHeight="1">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row>
    <row r="487" spans="1:26" ht="14.25" customHeight="1">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row>
    <row r="488" spans="1:26" ht="14.25" customHeight="1">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row>
    <row r="489" spans="1:26" ht="14.25" customHeight="1">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row>
    <row r="490" spans="1:26" ht="14.25" customHeight="1">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row>
    <row r="491" spans="1:26" ht="14.25" customHeight="1">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row>
    <row r="492" spans="1:26" ht="14.25" customHeight="1">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row>
    <row r="493" spans="1:26" ht="14.25" customHeight="1">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row>
    <row r="494" spans="1:26" ht="14.25" customHeight="1">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row>
    <row r="495" spans="1:26" ht="14.25" customHeight="1">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row>
    <row r="496" spans="1:26" ht="14.25" customHeight="1">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row>
    <row r="497" spans="1:26" ht="14.25" customHeight="1">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row>
    <row r="498" spans="1:26" ht="14.25" customHeight="1">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row>
    <row r="499" spans="1:26" ht="14.25" customHeight="1">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row>
    <row r="500" spans="1:26" ht="14.25" customHeight="1">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row>
    <row r="501" spans="1:26" ht="14.25" customHeight="1">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row>
    <row r="502" spans="1:26" ht="14.25" customHeight="1">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row>
    <row r="503" spans="1:26" ht="14.25" customHeight="1">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row>
    <row r="504" spans="1:26" ht="14.25" customHeight="1">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row>
    <row r="505" spans="1:26" ht="14.25" customHeight="1">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row>
    <row r="506" spans="1:26" ht="14.25" customHeight="1">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row>
    <row r="507" spans="1:26" ht="14.25" customHeight="1">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row>
    <row r="508" spans="1:26" ht="14.25" customHeight="1">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row>
    <row r="509" spans="1:26" ht="14.25" customHeight="1">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row>
    <row r="510" spans="1:26" ht="14.25" customHeight="1">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row>
    <row r="511" spans="1:26" ht="14.25" customHeight="1">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row>
    <row r="512" spans="1:26" ht="14.25" customHeight="1">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row>
    <row r="513" spans="1:26" ht="14.25" customHeight="1">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row>
    <row r="514" spans="1:26" ht="14.25" customHeight="1">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row>
    <row r="515" spans="1:26" ht="14.25" customHeight="1">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row>
    <row r="516" spans="1:26" ht="14.25" customHeight="1">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row>
    <row r="517" spans="1:26" ht="14.25" customHeight="1">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row>
    <row r="518" spans="1:26" ht="14.25" customHeight="1">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row>
    <row r="519" spans="1:26" ht="14.25" customHeight="1">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row>
    <row r="520" spans="1:26" ht="14.25" customHeight="1">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row>
    <row r="521" spans="1:26" ht="14.25" customHeight="1">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row>
    <row r="522" spans="1:26" ht="14.25" customHeight="1">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row>
    <row r="523" spans="1:26" ht="14.25" customHeight="1">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row>
    <row r="524" spans="1:26" ht="14.25" customHeight="1">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row>
    <row r="525" spans="1:26" ht="14.25" customHeight="1">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row>
    <row r="526" spans="1:26" ht="14.25" customHeight="1">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row>
    <row r="527" spans="1:26" ht="14.25" customHeight="1">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row>
    <row r="528" spans="1:26" ht="14.25" customHeight="1">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row>
    <row r="529" spans="1:26" ht="14.25" customHeight="1">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row>
    <row r="530" spans="1:26" ht="14.25" customHeight="1">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row>
    <row r="531" spans="1:26" ht="14.25" customHeight="1">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row>
    <row r="532" spans="1:26" ht="14.25" customHeight="1">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row>
    <row r="533" spans="1:26" ht="14.25" customHeight="1">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row>
    <row r="534" spans="1:26" ht="14.25" customHeight="1">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row>
    <row r="535" spans="1:26" ht="14.25" customHeight="1">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row>
    <row r="536" spans="1:26" ht="14.25" customHeight="1">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row>
    <row r="537" spans="1:26" ht="14.25" customHeight="1">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row>
    <row r="538" spans="1:26" ht="14.25" customHeight="1">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row>
    <row r="539" spans="1:26" ht="14.25" customHeight="1">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row>
    <row r="540" spans="1:26" ht="14.25" customHeight="1">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row>
    <row r="541" spans="1:26" ht="14.25" customHeight="1">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row>
    <row r="542" spans="1:26" ht="14.25" customHeight="1">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row>
    <row r="543" spans="1:26" ht="14.25" customHeight="1">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row>
    <row r="544" spans="1:26" ht="14.25" customHeight="1">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row>
    <row r="545" spans="1:26" ht="14.25" customHeight="1">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row>
    <row r="546" spans="1:26" ht="14.25" customHeight="1">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row>
    <row r="547" spans="1:26" ht="14.25" customHeight="1">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row>
    <row r="548" spans="1:26" ht="14.25" customHeight="1">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row>
    <row r="549" spans="1:26" ht="14.25" customHeight="1">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row>
    <row r="550" spans="1:26" ht="14.25" customHeight="1">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row>
    <row r="551" spans="1:26" ht="14.25" customHeight="1">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row>
    <row r="552" spans="1:26" ht="14.25" customHeight="1">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row>
    <row r="553" spans="1:26" ht="14.25" customHeight="1">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row>
    <row r="554" spans="1:26" ht="14.25" customHeight="1">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row>
    <row r="555" spans="1:26" ht="14.25" customHeight="1">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row>
    <row r="556" spans="1:26" ht="14.25" customHeight="1">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row>
    <row r="557" spans="1:26" ht="14.25" customHeight="1">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row>
    <row r="558" spans="1:26" ht="14.25" customHeight="1">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row>
    <row r="559" spans="1:26" ht="14.25" customHeight="1">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row>
    <row r="560" spans="1:26" ht="14.25" customHeight="1">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row>
    <row r="561" spans="1:26" ht="14.25" customHeight="1">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row>
    <row r="562" spans="1:26" ht="14.25" customHeight="1">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row>
    <row r="563" spans="1:26" ht="14.25" customHeight="1">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row>
    <row r="564" spans="1:26" ht="14.25" customHeight="1">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row>
    <row r="565" spans="1:26" ht="14.25" customHeight="1">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row>
    <row r="566" spans="1:26" ht="14.25" customHeight="1">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row>
    <row r="567" spans="1:26" ht="14.25" customHeight="1">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row>
    <row r="568" spans="1:26" ht="14.25" customHeight="1">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row>
    <row r="569" spans="1:26" ht="14.25" customHeight="1">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row>
    <row r="570" spans="1:26" ht="14.25" customHeight="1">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row>
    <row r="571" spans="1:26" ht="14.25" customHeight="1">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row>
    <row r="572" spans="1:26" ht="14.25" customHeight="1">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row>
    <row r="573" spans="1:26" ht="14.25" customHeight="1">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row>
    <row r="574" spans="1:26" ht="14.25" customHeight="1">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row>
    <row r="575" spans="1:26" ht="14.25" customHeight="1">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row>
    <row r="576" spans="1:26" ht="14.25" customHeight="1">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row>
    <row r="577" spans="1:26" ht="14.25" customHeight="1">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row>
    <row r="578" spans="1:26" ht="14.25" customHeight="1">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row>
    <row r="579" spans="1:26" ht="14.25" customHeight="1">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row>
    <row r="580" spans="1:26" ht="14.25" customHeight="1">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row>
    <row r="581" spans="1:26" ht="14.25" customHeight="1">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row>
    <row r="582" spans="1:26" ht="14.25" customHeight="1">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row>
    <row r="583" spans="1:26" ht="14.25" customHeight="1">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row>
    <row r="584" spans="1:26" ht="14.25" customHeight="1">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row>
    <row r="585" spans="1:26" ht="14.25" customHeight="1">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row>
    <row r="586" spans="1:26" ht="14.25" customHeight="1">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row>
    <row r="587" spans="1:26" ht="14.25" customHeight="1">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row>
    <row r="588" spans="1:26" ht="14.25" customHeight="1">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row>
    <row r="589" spans="1:26" ht="14.25" customHeight="1">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row>
    <row r="590" spans="1:26" ht="14.25" customHeight="1">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row>
    <row r="591" spans="1:26" ht="14.25" customHeight="1">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row>
    <row r="592" spans="1:26" ht="14.25" customHeight="1">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row>
    <row r="593" spans="1:26" ht="14.25" customHeight="1">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row>
    <row r="594" spans="1:26" ht="14.25" customHeight="1">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row>
    <row r="595" spans="1:26" ht="14.25" customHeight="1">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row>
    <row r="596" spans="1:26" ht="14.25" customHeight="1">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row>
    <row r="597" spans="1:26" ht="14.25" customHeight="1">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row>
    <row r="598" spans="1:26" ht="14.25" customHeight="1">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row>
    <row r="599" spans="1:26" ht="14.25" customHeight="1">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row>
    <row r="600" spans="1:26" ht="14.25" customHeight="1">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row>
    <row r="601" spans="1:26" ht="14.25" customHeight="1">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row>
    <row r="602" spans="1:26" ht="14.25" customHeight="1">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row>
    <row r="603" spans="1:26" ht="14.25" customHeight="1">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row>
    <row r="604" spans="1:26" ht="14.25" customHeight="1">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row>
    <row r="605" spans="1:26" ht="14.25" customHeight="1">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row>
    <row r="606" spans="1:26" ht="14.25" customHeight="1">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row>
    <row r="607" spans="1:26" ht="14.25" customHeight="1">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row>
    <row r="608" spans="1:26" ht="14.25" customHeight="1">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row>
    <row r="609" spans="1:26" ht="14.25" customHeight="1">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row>
    <row r="610" spans="1:26" ht="14.25" customHeight="1">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row>
    <row r="611" spans="1:26" ht="14.25" customHeight="1">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row>
    <row r="612" spans="1:26" ht="14.25" customHeight="1">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row>
    <row r="613" spans="1:26" ht="14.25" customHeight="1">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row>
    <row r="614" spans="1:26" ht="14.25" customHeight="1">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row>
    <row r="615" spans="1:26" ht="14.25" customHeight="1">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row>
    <row r="616" spans="1:26" ht="14.25" customHeight="1">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row>
    <row r="617" spans="1:26" ht="14.25" customHeight="1">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row>
    <row r="618" spans="1:26" ht="14.25" customHeight="1">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row>
    <row r="619" spans="1:26" ht="14.25" customHeight="1">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row>
    <row r="620" spans="1:26" ht="14.25" customHeight="1">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row>
    <row r="621" spans="1:26" ht="14.25" customHeight="1">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row>
    <row r="622" spans="1:26" ht="14.25" customHeight="1">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row>
    <row r="623" spans="1:26" ht="14.25" customHeight="1">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row>
    <row r="624" spans="1:26" ht="14.25" customHeight="1">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row>
    <row r="625" spans="1:26" ht="14.25" customHeight="1">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row>
    <row r="626" spans="1:26" ht="14.25" customHeight="1">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row>
    <row r="627" spans="1:26" ht="14.25" customHeight="1">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row>
    <row r="628" spans="1:26" ht="14.25" customHeight="1">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row>
    <row r="629" spans="1:26" ht="14.25" customHeight="1">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row>
    <row r="630" spans="1:26" ht="14.25" customHeight="1">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row>
    <row r="631" spans="1:26" ht="14.25" customHeight="1">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row>
    <row r="632" spans="1:26" ht="14.25" customHeight="1">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row>
    <row r="633" spans="1:26" ht="14.25" customHeight="1">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row>
    <row r="634" spans="1:26" ht="14.25" customHeight="1">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row>
    <row r="635" spans="1:26" ht="14.25" customHeight="1">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row>
    <row r="636" spans="1:26" ht="14.25" customHeight="1">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row>
    <row r="637" spans="1:26" ht="14.25" customHeight="1">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row>
    <row r="638" spans="1:26" ht="14.25" customHeight="1">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row>
    <row r="639" spans="1:26" ht="14.25" customHeight="1">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row>
    <row r="640" spans="1:26" ht="14.25" customHeight="1">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row>
    <row r="641" spans="1:26" ht="14.25" customHeight="1">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row>
    <row r="642" spans="1:26" ht="14.25" customHeight="1">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row>
    <row r="643" spans="1:26" ht="14.25" customHeight="1">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row>
    <row r="644" spans="1:26" ht="14.25" customHeight="1">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row>
    <row r="645" spans="1:26" ht="14.25" customHeight="1">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row>
    <row r="646" spans="1:26" ht="14.25" customHeight="1">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row>
    <row r="647" spans="1:26" ht="14.25" customHeight="1">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row>
    <row r="648" spans="1:26" ht="14.25" customHeight="1">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row>
    <row r="649" spans="1:26" ht="14.25" customHeight="1">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row>
    <row r="650" spans="1:26" ht="14.25" customHeight="1">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row>
    <row r="651" spans="1:26" ht="14.25" customHeight="1">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row>
    <row r="652" spans="1:26" ht="14.25" customHeight="1">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row>
    <row r="653" spans="1:26" ht="14.25" customHeight="1">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row>
    <row r="654" spans="1:26" ht="14.25" customHeight="1">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row>
    <row r="655" spans="1:26" ht="14.25" customHeight="1">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row>
    <row r="656" spans="1:26" ht="14.25" customHeight="1">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row>
    <row r="657" spans="1:26" ht="14.25" customHeight="1">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row>
    <row r="658" spans="1:26" ht="14.25" customHeight="1">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row>
    <row r="659" spans="1:26" ht="14.25" customHeight="1">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row>
    <row r="660" spans="1:26" ht="14.25" customHeight="1">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row>
    <row r="661" spans="1:26" ht="14.25" customHeight="1">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row>
    <row r="662" spans="1:26" ht="14.25" customHeight="1">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row>
    <row r="663" spans="1:26" ht="14.25" customHeight="1">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row>
    <row r="664" spans="1:26" ht="14.25" customHeight="1">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row>
    <row r="665" spans="1:26" ht="14.25" customHeight="1">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row>
    <row r="666" spans="1:26" ht="14.25" customHeight="1">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row>
    <row r="667" spans="1:26" ht="14.25" customHeight="1">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row>
    <row r="668" spans="1:26" ht="14.25" customHeight="1">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row>
    <row r="669" spans="1:26" ht="14.25" customHeight="1">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row>
    <row r="670" spans="1:26" ht="14.25" customHeight="1">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row>
    <row r="671" spans="1:26" ht="14.25" customHeight="1">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row>
    <row r="672" spans="1:26" ht="14.25" customHeight="1">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row>
    <row r="673" spans="1:26" ht="14.25" customHeight="1">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row>
    <row r="674" spans="1:26" ht="14.25" customHeight="1">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row>
    <row r="675" spans="1:26" ht="14.25" customHeight="1">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row>
    <row r="676" spans="1:26" ht="14.25" customHeight="1">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row>
    <row r="677" spans="1:26" ht="14.25" customHeight="1">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row>
    <row r="678" spans="1:26" ht="14.25" customHeight="1">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row>
    <row r="679" spans="1:26" ht="14.25" customHeight="1">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row>
    <row r="680" spans="1:26" ht="14.25" customHeight="1">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row>
    <row r="681" spans="1:26" ht="14.25" customHeight="1">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row>
    <row r="682" spans="1:26" ht="14.25" customHeight="1">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row>
    <row r="683" spans="1:26" ht="14.25" customHeight="1">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row>
    <row r="684" spans="1:26" ht="14.25" customHeight="1">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row>
    <row r="685" spans="1:26" ht="14.25" customHeight="1">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row>
    <row r="686" spans="1:26" ht="14.25" customHeight="1">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row>
    <row r="687" spans="1:26" ht="14.25" customHeight="1">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row>
    <row r="688" spans="1:26" ht="14.25" customHeight="1">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row>
    <row r="689" spans="1:26" ht="14.25" customHeight="1">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row>
    <row r="690" spans="1:26" ht="14.25" customHeight="1">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row>
    <row r="691" spans="1:26" ht="14.25" customHeight="1">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row>
    <row r="692" spans="1:26" ht="14.25" customHeight="1">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row>
    <row r="693" spans="1:26" ht="14.25" customHeight="1">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row>
    <row r="694" spans="1:26" ht="14.25" customHeight="1">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row>
    <row r="695" spans="1:26" ht="14.25" customHeight="1">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row>
    <row r="696" spans="1:26" ht="14.25" customHeight="1">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row>
    <row r="697" spans="1:26" ht="14.25" customHeight="1">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row>
    <row r="698" spans="1:26" ht="14.25" customHeight="1">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row>
    <row r="699" spans="1:26" ht="14.25" customHeight="1">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row>
    <row r="700" spans="1:26" ht="14.25" customHeight="1">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row>
    <row r="701" spans="1:26" ht="14.25" customHeight="1">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row>
    <row r="702" spans="1:26" ht="14.25" customHeight="1">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row>
    <row r="703" spans="1:26" ht="14.25" customHeight="1">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row>
    <row r="704" spans="1:26" ht="14.25" customHeight="1">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row>
    <row r="705" spans="1:26" ht="14.25" customHeight="1">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row>
    <row r="706" spans="1:26" ht="14.25" customHeight="1">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row>
    <row r="707" spans="1:26" ht="14.25" customHeight="1">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row>
    <row r="708" spans="1:26" ht="14.25" customHeight="1">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row>
    <row r="709" spans="1:26" ht="14.25" customHeight="1">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row>
    <row r="710" spans="1:26" ht="14.25" customHeight="1">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row>
    <row r="711" spans="1:26" ht="14.25" customHeight="1">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row>
    <row r="712" spans="1:26" ht="14.25" customHeight="1">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row>
    <row r="713" spans="1:26" ht="14.25" customHeight="1">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row>
    <row r="714" spans="1:26" ht="14.25" customHeight="1">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row>
    <row r="715" spans="1:26" ht="14.25" customHeight="1">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row>
    <row r="716" spans="1:26" ht="14.25" customHeight="1">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row>
    <row r="717" spans="1:26" ht="14.25" customHeight="1">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row>
    <row r="718" spans="1:26" ht="14.25" customHeight="1">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row>
    <row r="719" spans="1:26" ht="14.25" customHeight="1">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row>
    <row r="720" spans="1:26" ht="14.25" customHeight="1">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row>
    <row r="721" spans="1:26" ht="14.25" customHeight="1">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row>
    <row r="722" spans="1:26" ht="14.25" customHeight="1">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row>
    <row r="723" spans="1:26" ht="14.25" customHeight="1">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row>
    <row r="724" spans="1:26" ht="14.25" customHeight="1">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row>
    <row r="725" spans="1:26" ht="14.25" customHeight="1">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row>
    <row r="726" spans="1:26" ht="14.25" customHeight="1">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row>
    <row r="727" spans="1:26" ht="14.25" customHeight="1">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row>
    <row r="728" spans="1:26" ht="14.25" customHeight="1">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row>
    <row r="729" spans="1:26" ht="14.25" customHeight="1">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row>
    <row r="730" spans="1:26" ht="14.25" customHeight="1">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row>
    <row r="731" spans="1:26" ht="14.25" customHeight="1">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row>
    <row r="732" spans="1:26" ht="14.25" customHeight="1">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row>
    <row r="733" spans="1:26" ht="14.25" customHeight="1">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row>
    <row r="734" spans="1:26" ht="14.25" customHeight="1">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row>
    <row r="735" spans="1:26" ht="14.25" customHeight="1">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row>
    <row r="736" spans="1:26" ht="14.25" customHeight="1">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row>
    <row r="737" spans="1:26" ht="14.25" customHeight="1">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row>
    <row r="738" spans="1:26" ht="14.25" customHeight="1">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row>
    <row r="739" spans="1:26" ht="14.25" customHeight="1">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row>
    <row r="740" spans="1:26" ht="14.25" customHeight="1">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row>
    <row r="741" spans="1:26" ht="14.25" customHeight="1">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row>
    <row r="742" spans="1:26" ht="14.25" customHeight="1">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row>
    <row r="743" spans="1:26" ht="14.25" customHeight="1">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row>
    <row r="744" spans="1:26" ht="14.25" customHeight="1">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row>
    <row r="745" spans="1:26" ht="14.25" customHeight="1">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row>
    <row r="746" spans="1:26" ht="14.25" customHeight="1">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row>
    <row r="747" spans="1:26" ht="14.25" customHeight="1">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row>
    <row r="748" spans="1:26" ht="14.25" customHeight="1">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row>
    <row r="749" spans="1:26" ht="14.25" customHeight="1">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row>
    <row r="750" spans="1:26" ht="14.25" customHeight="1">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row>
    <row r="751" spans="1:26" ht="14.25" customHeight="1">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row>
    <row r="752" spans="1:26" ht="14.25" customHeight="1">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row>
    <row r="753" spans="1:26" ht="14.25" customHeight="1">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row>
    <row r="754" spans="1:26" ht="14.25" customHeight="1">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row>
    <row r="755" spans="1:26" ht="14.25" customHeight="1">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row>
    <row r="756" spans="1:26" ht="14.25" customHeight="1">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row>
    <row r="757" spans="1:26" ht="14.25" customHeight="1">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row>
    <row r="758" spans="1:26" ht="14.25" customHeight="1">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row>
    <row r="759" spans="1:26" ht="14.25" customHeight="1">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row>
    <row r="760" spans="1:26" ht="14.25" customHeight="1">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row>
    <row r="761" spans="1:26" ht="14.25" customHeight="1">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row>
    <row r="762" spans="1:26" ht="14.25" customHeight="1">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row>
    <row r="763" spans="1:26" ht="14.25" customHeight="1">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row>
    <row r="764" spans="1:26" ht="14.25" customHeight="1">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row>
    <row r="765" spans="1:26" ht="14.25" customHeight="1">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row>
    <row r="766" spans="1:26" ht="14.25" customHeight="1">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row>
    <row r="767" spans="1:26" ht="14.25" customHeight="1">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row>
    <row r="768" spans="1:26" ht="14.25" customHeight="1">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row>
    <row r="769" spans="1:26" ht="14.25" customHeight="1">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row>
    <row r="770" spans="1:26" ht="14.25" customHeight="1">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row>
    <row r="771" spans="1:26" ht="14.25" customHeight="1">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row>
    <row r="772" spans="1:26" ht="14.25" customHeight="1">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row>
    <row r="773" spans="1:26" ht="14.25" customHeight="1">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row>
    <row r="774" spans="1:26" ht="14.25" customHeight="1">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row>
    <row r="775" spans="1:26" ht="14.25" customHeight="1">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row>
    <row r="776" spans="1:26" ht="14.25" customHeight="1">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row>
    <row r="777" spans="1:26" ht="14.25" customHeight="1">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row>
    <row r="778" spans="1:26" ht="14.25" customHeight="1">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row>
    <row r="779" spans="1:26" ht="14.25" customHeight="1">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row>
    <row r="780" spans="1:26" ht="14.25" customHeight="1">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row>
    <row r="781" spans="1:26" ht="14.25" customHeight="1">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row>
    <row r="782" spans="1:26" ht="14.25" customHeight="1">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row>
    <row r="783" spans="1:26" ht="14.25" customHeight="1">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row>
    <row r="784" spans="1:26" ht="14.25" customHeight="1">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row>
    <row r="785" spans="1:26" ht="14.25" customHeight="1">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row>
    <row r="786" spans="1:26" ht="14.25" customHeight="1">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row>
    <row r="787" spans="1:26" ht="14.25" customHeight="1">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row>
    <row r="788" spans="1:26" ht="14.25" customHeight="1">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row>
    <row r="789" spans="1:26" ht="14.25" customHeight="1">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row>
    <row r="790" spans="1:26" ht="14.25" customHeight="1">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row>
    <row r="791" spans="1:26" ht="14.25" customHeight="1">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row>
    <row r="792" spans="1:26" ht="14.25" customHeight="1">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row>
    <row r="793" spans="1:26" ht="14.25" customHeight="1">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row>
    <row r="794" spans="1:26" ht="14.25" customHeight="1">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row>
    <row r="795" spans="1:26" ht="14.25" customHeight="1">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row>
    <row r="796" spans="1:26" ht="14.25" customHeight="1">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row>
    <row r="797" spans="1:26" ht="14.25" customHeight="1">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row>
    <row r="798" spans="1:26" ht="14.25" customHeight="1">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row>
    <row r="799" spans="1:26" ht="14.25" customHeight="1">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row>
    <row r="800" spans="1:26" ht="14.25" customHeight="1">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row>
    <row r="801" spans="1:26" ht="14.25" customHeight="1">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row>
    <row r="802" spans="1:26" ht="14.25" customHeight="1">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row>
    <row r="803" spans="1:26" ht="14.25" customHeight="1">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row>
    <row r="804" spans="1:26" ht="14.25" customHeight="1">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row>
    <row r="805" spans="1:26" ht="14.25" customHeight="1">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row>
    <row r="806" spans="1:26" ht="14.25" customHeight="1">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row>
    <row r="807" spans="1:26" ht="14.25" customHeight="1">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row>
    <row r="808" spans="1:26" ht="14.25" customHeight="1">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row>
    <row r="809" spans="1:26" ht="14.25" customHeight="1">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row>
    <row r="810" spans="1:26" ht="14.25" customHeight="1">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row>
    <row r="811" spans="1:26" ht="14.25" customHeight="1">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row>
    <row r="812" spans="1:26" ht="14.25" customHeight="1">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row>
    <row r="813" spans="1:26" ht="14.25" customHeight="1">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row>
    <row r="814" spans="1:26" ht="14.25" customHeight="1">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row>
    <row r="815" spans="1:26" ht="14.25" customHeight="1">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row>
    <row r="816" spans="1:26" ht="14.25" customHeight="1">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row>
    <row r="817" spans="1:26" ht="14.25" customHeight="1">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row>
    <row r="818" spans="1:26" ht="14.25" customHeight="1">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row>
    <row r="819" spans="1:26" ht="14.25" customHeight="1">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row>
    <row r="820" spans="1:26" ht="14.25" customHeight="1">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row>
    <row r="821" spans="1:26" ht="14.25" customHeight="1">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row>
    <row r="822" spans="1:26" ht="14.25" customHeight="1">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row>
    <row r="823" spans="1:26" ht="14.25" customHeight="1">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row>
    <row r="824" spans="1:26" ht="14.25" customHeight="1">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row>
    <row r="825" spans="1:26" ht="14.25" customHeight="1">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row>
    <row r="826" spans="1:26" ht="14.25" customHeight="1">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row>
    <row r="827" spans="1:26" ht="14.25" customHeight="1">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row>
    <row r="828" spans="1:26" ht="14.25" customHeight="1">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row>
    <row r="829" spans="1:26" ht="14.25" customHeight="1">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row>
    <row r="830" spans="1:26" ht="14.25" customHeight="1">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row>
    <row r="831" spans="1:26" ht="14.25" customHeight="1">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row>
    <row r="832" spans="1:26" ht="14.25" customHeight="1">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row>
    <row r="833" spans="1:26" ht="14.25" customHeight="1">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row>
    <row r="834" spans="1:26" ht="14.25" customHeight="1">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row>
    <row r="835" spans="1:26" ht="14.25" customHeight="1">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row>
    <row r="836" spans="1:26" ht="14.25" customHeight="1">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row>
    <row r="837" spans="1:26" ht="14.25" customHeight="1">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row>
    <row r="838" spans="1:26" ht="14.25" customHeight="1">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row>
    <row r="839" spans="1:26" ht="14.25" customHeight="1">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row>
    <row r="840" spans="1:26" ht="14.25" customHeight="1">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row>
    <row r="841" spans="1:26" ht="14.25" customHeight="1">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row>
    <row r="842" spans="1:26" ht="14.25" customHeight="1">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row>
    <row r="843" spans="1:26" ht="14.25" customHeight="1">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row>
    <row r="844" spans="1:26" ht="14.25" customHeight="1">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row>
    <row r="845" spans="1:26" ht="14.25" customHeight="1">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row>
    <row r="846" spans="1:26" ht="14.25" customHeight="1">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row>
    <row r="847" spans="1:26" ht="14.25" customHeight="1">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row>
    <row r="848" spans="1:26" ht="14.25" customHeight="1">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row>
    <row r="849" spans="1:26" ht="14.25" customHeight="1">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row>
    <row r="850" spans="1:26" ht="14.25" customHeight="1">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row>
    <row r="851" spans="1:26" ht="14.25" customHeight="1">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row>
    <row r="852" spans="1:26" ht="14.25" customHeight="1">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row>
    <row r="853" spans="1:26" ht="14.25" customHeight="1">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row>
    <row r="854" spans="1:26" ht="14.25" customHeight="1">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row>
    <row r="855" spans="1:26" ht="14.25" customHeight="1">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row>
    <row r="856" spans="1:26" ht="14.25" customHeight="1">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row>
    <row r="857" spans="1:26" ht="14.25" customHeight="1">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row>
    <row r="858" spans="1:26" ht="14.25" customHeight="1">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row>
    <row r="859" spans="1:26" ht="14.25" customHeight="1">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row>
    <row r="860" spans="1:26" ht="14.25" customHeight="1">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row>
    <row r="861" spans="1:26" ht="14.25" customHeight="1">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row>
    <row r="862" spans="1:26" ht="14.25" customHeight="1">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row>
    <row r="863" spans="1:26" ht="14.25" customHeight="1">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row>
    <row r="864" spans="1:26" ht="14.25" customHeight="1">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row>
    <row r="865" spans="1:26" ht="14.25" customHeight="1">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row>
    <row r="866" spans="1:26" ht="14.25" customHeight="1">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row>
    <row r="867" spans="1:26" ht="14.25" customHeight="1">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row>
    <row r="868" spans="1:26" ht="14.25" customHeight="1">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row>
    <row r="869" spans="1:26" ht="14.25" customHeight="1">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row>
    <row r="870" spans="1:26" ht="14.25" customHeight="1">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row>
    <row r="871" spans="1:26" ht="14.25" customHeight="1">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row>
    <row r="872" spans="1:26" ht="14.25" customHeight="1">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row>
    <row r="873" spans="1:26" ht="14.25" customHeight="1">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row>
    <row r="874" spans="1:26" ht="14.25" customHeight="1">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row>
    <row r="875" spans="1:26" ht="14.25" customHeight="1">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row>
    <row r="876" spans="1:26" ht="14.25" customHeight="1">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row>
    <row r="877" spans="1:26" ht="14.25" customHeight="1">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row>
    <row r="878" spans="1:26" ht="14.25" customHeight="1">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row>
    <row r="879" spans="1:26" ht="14.25" customHeight="1">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row>
    <row r="880" spans="1:26" ht="14.25" customHeight="1">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row>
    <row r="881" spans="1:26" ht="14.25" customHeight="1">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row>
    <row r="882" spans="1:26" ht="14.25" customHeight="1">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row>
    <row r="883" spans="1:26" ht="14.25" customHeight="1">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row>
    <row r="884" spans="1:26" ht="14.25" customHeight="1">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row>
    <row r="885" spans="1:26" ht="14.25" customHeight="1">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row>
    <row r="886" spans="1:26" ht="14.25" customHeight="1">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row>
    <row r="887" spans="1:26" ht="14.25" customHeight="1">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row>
    <row r="888" spans="1:26" ht="14.25" customHeight="1">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row>
    <row r="889" spans="1:26" ht="14.25" customHeight="1">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row>
    <row r="890" spans="1:26" ht="14.25" customHeight="1">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row>
    <row r="891" spans="1:26" ht="14.25" customHeight="1">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row>
    <row r="892" spans="1:26" ht="14.25" customHeight="1">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row>
    <row r="893" spans="1:26" ht="14.25" customHeight="1">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row>
    <row r="894" spans="1:26" ht="14.25" customHeight="1">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row>
    <row r="895" spans="1:26" ht="14.25" customHeight="1">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row>
    <row r="896" spans="1:26" ht="14.25" customHeight="1">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row>
    <row r="897" spans="1:26" ht="14.25" customHeight="1">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row>
    <row r="898" spans="1:26" ht="14.25" customHeight="1">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row>
    <row r="899" spans="1:26" ht="14.25" customHeight="1">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row>
    <row r="900" spans="1:26" ht="14.25" customHeight="1">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row>
    <row r="901" spans="1:26" ht="14.25" customHeight="1">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row>
    <row r="902" spans="1:26" ht="14.25" customHeight="1">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row>
    <row r="903" spans="1:26" ht="14.25" customHeight="1">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row>
    <row r="904" spans="1:26" ht="14.25" customHeight="1">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row>
    <row r="905" spans="1:26" ht="14.25" customHeight="1">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row>
    <row r="906" spans="1:26" ht="14.25" customHeight="1">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row>
    <row r="907" spans="1:26" ht="14.25" customHeight="1">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row>
    <row r="908" spans="1:26" ht="14.25" customHeight="1">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row>
    <row r="909" spans="1:26" ht="14.25" customHeight="1">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row>
    <row r="910" spans="1:26" ht="14.25" customHeight="1">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row>
    <row r="911" spans="1:26" ht="14.25" customHeight="1">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row>
    <row r="912" spans="1:26" ht="14.25" customHeight="1">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row>
    <row r="913" spans="1:26" ht="14.25" customHeight="1">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row>
    <row r="914" spans="1:26" ht="14.25" customHeight="1">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row>
    <row r="915" spans="1:26" ht="14.25" customHeight="1">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row>
    <row r="916" spans="1:26" ht="14.25" customHeight="1">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row>
    <row r="917" spans="1:26" ht="14.25" customHeight="1">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row>
    <row r="918" spans="1:26" ht="14.25" customHeight="1">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row>
    <row r="919" spans="1:26" ht="14.25" customHeight="1">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row>
    <row r="920" spans="1:26" ht="14.25" customHeight="1">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row>
    <row r="921" spans="1:26" ht="14.25" customHeight="1">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row>
    <row r="922" spans="1:26" ht="14.25" customHeight="1">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row>
    <row r="923" spans="1:26" ht="14.25" customHeight="1">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row>
    <row r="924" spans="1:26" ht="14.25" customHeight="1">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row>
    <row r="925" spans="1:26" ht="14.25" customHeight="1">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row>
    <row r="926" spans="1:26" ht="14.25" customHeight="1">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row>
    <row r="927" spans="1:26" ht="14.25" customHeight="1">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row>
    <row r="928" spans="1:26" ht="14.25" customHeight="1">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row>
    <row r="929" spans="1:26" ht="14.25" customHeight="1">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row>
    <row r="930" spans="1:26" ht="14.25" customHeight="1">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row>
    <row r="931" spans="1:26" ht="14.25" customHeight="1">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row>
    <row r="932" spans="1:26" ht="14.25" customHeight="1">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row>
    <row r="933" spans="1:26" ht="14.25" customHeight="1">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row>
    <row r="934" spans="1:26" ht="14.25" customHeight="1">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row>
    <row r="935" spans="1:26" ht="14.25" customHeight="1">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row>
    <row r="936" spans="1:26" ht="14.25" customHeight="1">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row>
    <row r="937" spans="1:26" ht="14.25" customHeight="1">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row>
    <row r="938" spans="1:26" ht="14.25" customHeight="1">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row>
    <row r="939" spans="1:26" ht="14.25" customHeight="1">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row>
    <row r="940" spans="1:26" ht="14.25" customHeight="1">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row>
    <row r="941" spans="1:26" ht="14.25" customHeight="1">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row>
    <row r="942" spans="1:26" ht="14.25" customHeight="1">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row>
    <row r="943" spans="1:26" ht="14.25" customHeight="1">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row>
    <row r="944" spans="1:26" ht="14.25" customHeight="1">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row>
    <row r="945" spans="1:26" ht="14.25" customHeight="1">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row>
    <row r="946" spans="1:26" ht="14.25" customHeight="1">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row>
    <row r="947" spans="1:26" ht="14.25" customHeight="1">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row>
    <row r="948" spans="1:26" ht="14.25" customHeight="1">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row>
    <row r="949" spans="1:26" ht="14.25" customHeight="1">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row>
    <row r="950" spans="1:26" ht="14.25" customHeight="1">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row>
    <row r="951" spans="1:26" ht="14.25" customHeight="1">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row>
    <row r="952" spans="1:26" ht="14.25" customHeight="1">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row>
    <row r="953" spans="1:26" ht="14.25" customHeight="1">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row>
    <row r="954" spans="1:26" ht="14.25" customHeight="1">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row>
    <row r="955" spans="1:26" ht="14.25" customHeight="1">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row>
    <row r="956" spans="1:26" ht="14.25" customHeight="1">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row>
    <row r="957" spans="1:26" ht="14.25" customHeight="1">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row>
    <row r="958" spans="1:26" ht="14.25" customHeight="1">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row>
    <row r="959" spans="1:26" ht="14.25" customHeight="1">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row>
    <row r="960" spans="1:26" ht="14.25" customHeight="1">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row>
    <row r="961" spans="1:26" ht="14.25" customHeight="1">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row>
    <row r="962" spans="1:26" ht="14.25" customHeight="1">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row>
    <row r="963" spans="1:26" ht="14.25" customHeight="1">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row>
    <row r="964" spans="1:26" ht="14.25" customHeight="1">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row>
    <row r="965" spans="1:26" ht="14.25" customHeight="1">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row>
    <row r="966" spans="1:26" ht="14.25" customHeight="1">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row>
    <row r="967" spans="1:26" ht="14.25" customHeight="1">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row>
    <row r="968" spans="1:26" ht="14.25" customHeight="1">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row>
    <row r="969" spans="1:26" ht="14.25" customHeight="1">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row>
    <row r="970" spans="1:26" ht="14.25" customHeight="1">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row>
    <row r="971" spans="1:26" ht="14.25" customHeight="1">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row>
    <row r="972" spans="1:26" ht="14.25" customHeight="1">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row>
    <row r="973" spans="1:26" ht="14.25" customHeight="1">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row>
    <row r="974" spans="1:26" ht="14.25" customHeight="1">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row>
    <row r="975" spans="1:26" ht="14.25" customHeight="1">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row>
    <row r="976" spans="1:26" ht="14.25" customHeight="1">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row>
    <row r="977" spans="1:26" ht="14.25" customHeight="1">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row>
    <row r="978" spans="1:26" ht="14.25" customHeight="1">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row>
    <row r="979" spans="1:26" ht="14.25" customHeight="1">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row>
    <row r="980" spans="1:26" ht="14.25" customHeight="1">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row>
    <row r="981" spans="1:26" ht="14.25" customHeight="1">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row>
    <row r="982" spans="1:26" ht="14.25" customHeight="1">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row>
    <row r="983" spans="1:26" ht="14.25" customHeight="1">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row>
    <row r="984" spans="1:26" ht="14.25" customHeight="1">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row>
    <row r="985" spans="1:26" ht="14.25" customHeight="1">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row>
    <row r="986" spans="1:26" ht="14.25" customHeight="1">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row>
    <row r="987" spans="1:26" ht="14.25" customHeight="1">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row>
    <row r="988" spans="1:26" ht="14.25" customHeight="1">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row>
    <row r="989" spans="1:26" ht="14.25" customHeight="1">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row>
    <row r="990" spans="1:26" ht="14.25" customHeight="1">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row>
    <row r="991" spans="1:26" ht="14.25" customHeight="1">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row>
    <row r="992" spans="1:26" ht="14.25" customHeight="1">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row>
    <row r="993" spans="1:26" ht="14.25" customHeight="1">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row>
    <row r="994" spans="1:26" ht="14.25" customHeight="1">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row>
    <row r="995" spans="1:26" ht="14.25" customHeight="1">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row>
    <row r="996" spans="1:26" ht="14.25" customHeight="1">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row>
    <row r="997" spans="1:26" ht="14.25" customHeight="1">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row>
    <row r="998" spans="1:26" ht="14.25" customHeight="1">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row>
    <row r="999" spans="1:26" ht="14.25" customHeight="1">
      <c r="A999" s="49"/>
      <c r="B999" s="49"/>
      <c r="C999" s="49"/>
      <c r="D999" s="49"/>
      <c r="E999" s="49"/>
      <c r="F999" s="49"/>
      <c r="G999" s="49"/>
      <c r="H999" s="49"/>
      <c r="I999" s="49"/>
      <c r="J999" s="49"/>
      <c r="K999" s="49"/>
      <c r="L999" s="49"/>
      <c r="M999" s="49"/>
      <c r="N999" s="49"/>
      <c r="O999" s="49"/>
      <c r="P999" s="49"/>
      <c r="Q999" s="49"/>
      <c r="R999" s="49"/>
      <c r="S999" s="49"/>
      <c r="T999" s="49"/>
      <c r="U999" s="49"/>
      <c r="V999" s="49"/>
      <c r="W999" s="49"/>
      <c r="X999" s="49"/>
      <c r="Y999" s="49"/>
      <c r="Z999" s="49"/>
    </row>
    <row r="1000" spans="1:26" ht="14.25" customHeight="1">
      <c r="A1000" s="49"/>
      <c r="B1000" s="49"/>
      <c r="C1000" s="49"/>
      <c r="D1000" s="49"/>
      <c r="E1000" s="49"/>
      <c r="F1000" s="49"/>
      <c r="G1000" s="49"/>
      <c r="H1000" s="49"/>
      <c r="I1000" s="49"/>
      <c r="J1000" s="49"/>
      <c r="K1000" s="49"/>
      <c r="L1000" s="49"/>
      <c r="M1000" s="49"/>
      <c r="N1000" s="49"/>
      <c r="O1000" s="49"/>
      <c r="P1000" s="49"/>
      <c r="Q1000" s="49"/>
      <c r="R1000" s="49"/>
      <c r="S1000" s="49"/>
      <c r="T1000" s="49"/>
      <c r="U1000" s="49"/>
      <c r="V1000" s="49"/>
      <c r="W1000" s="49"/>
      <c r="X1000" s="49"/>
      <c r="Y1000" s="49"/>
      <c r="Z1000" s="49"/>
    </row>
  </sheetData>
  <sheetProtection algorithmName="SHA-512" hashValue="QbiesTIYzYeqgVaeG05/rrxdf0Kyuhq4hGxpKhvFZwv3STeV/B2rK8RIpRu6AX9r0bzKd9501+H8BkxfF5sclg==" saltValue="6lQapCq9Il1JForA+gxH/A==" spinCount="100000" sheet="1" objects="1" scenarios="1"/>
  <mergeCells count="24">
    <mergeCell ref="B2:F2"/>
    <mergeCell ref="G2:H6"/>
    <mergeCell ref="B3:F3"/>
    <mergeCell ref="B4:F4"/>
    <mergeCell ref="B6:F6"/>
    <mergeCell ref="D8:E8"/>
    <mergeCell ref="D9:E9"/>
    <mergeCell ref="D10:E10"/>
    <mergeCell ref="B12:B13"/>
    <mergeCell ref="C12:E12"/>
    <mergeCell ref="F12:F13"/>
    <mergeCell ref="G12:G13"/>
    <mergeCell ref="H12:H13"/>
    <mergeCell ref="D17:E17"/>
    <mergeCell ref="B27:H27"/>
    <mergeCell ref="B28:H28"/>
    <mergeCell ref="B29:H29"/>
    <mergeCell ref="D18:E18"/>
    <mergeCell ref="B19:G19"/>
    <mergeCell ref="B20:G20"/>
    <mergeCell ref="B21:G21"/>
    <mergeCell ref="B22:G22"/>
    <mergeCell ref="B23:G23"/>
    <mergeCell ref="B26:H26"/>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1000"/>
  <sheetViews>
    <sheetView topLeftCell="A29" workbookViewId="0">
      <selection activeCell="I48" sqref="I48"/>
    </sheetView>
  </sheetViews>
  <sheetFormatPr defaultColWidth="14.42578125" defaultRowHeight="15" customHeight="1"/>
  <cols>
    <col min="1" max="1" width="10.85546875" customWidth="1"/>
    <col min="2" max="2" width="19" customWidth="1"/>
    <col min="3" max="3" width="41.140625" customWidth="1"/>
    <col min="4" max="5" width="11.42578125" customWidth="1"/>
    <col min="6" max="6" width="15.85546875" customWidth="1"/>
    <col min="7" max="7" width="15.28515625" customWidth="1"/>
    <col min="8" max="26" width="11.42578125" customWidth="1"/>
  </cols>
  <sheetData>
    <row r="1" spans="1:26" ht="14.25" customHeight="1">
      <c r="A1" s="49"/>
      <c r="B1" s="49"/>
      <c r="C1" s="49"/>
      <c r="D1" s="49"/>
      <c r="E1" s="351"/>
      <c r="F1" s="49"/>
      <c r="G1" s="49"/>
      <c r="H1" s="49"/>
      <c r="I1" s="352"/>
      <c r="J1" s="49"/>
      <c r="K1" s="49"/>
      <c r="L1" s="49"/>
      <c r="M1" s="49"/>
      <c r="N1" s="49"/>
      <c r="O1" s="49"/>
      <c r="P1" s="49"/>
      <c r="Q1" s="49"/>
      <c r="R1" s="49"/>
      <c r="S1" s="49"/>
      <c r="T1" s="49"/>
      <c r="U1" s="49"/>
      <c r="V1" s="49"/>
      <c r="W1" s="49"/>
      <c r="X1" s="49"/>
      <c r="Y1" s="49"/>
      <c r="Z1" s="49"/>
    </row>
    <row r="2" spans="1:26" ht="14.25" customHeight="1">
      <c r="A2" s="49"/>
      <c r="B2" s="844" t="s">
        <v>879</v>
      </c>
      <c r="C2" s="881"/>
      <c r="D2" s="881"/>
      <c r="E2" s="881"/>
      <c r="F2" s="881"/>
      <c r="G2" s="882"/>
      <c r="H2" s="49"/>
      <c r="I2" s="352"/>
      <c r="J2" s="49"/>
      <c r="K2" s="49"/>
      <c r="L2" s="49"/>
      <c r="M2" s="49"/>
      <c r="N2" s="49"/>
      <c r="O2" s="49"/>
      <c r="P2" s="49"/>
      <c r="Q2" s="49"/>
      <c r="R2" s="49"/>
      <c r="S2" s="49"/>
      <c r="T2" s="49"/>
      <c r="U2" s="49"/>
      <c r="V2" s="49"/>
      <c r="W2" s="49"/>
      <c r="X2" s="49"/>
      <c r="Y2" s="49"/>
      <c r="Z2" s="49"/>
    </row>
    <row r="3" spans="1:26" ht="14.25" customHeight="1">
      <c r="A3" s="49"/>
      <c r="B3" s="845" t="s">
        <v>880</v>
      </c>
      <c r="C3" s="867"/>
      <c r="D3" s="867"/>
      <c r="E3" s="867"/>
      <c r="F3" s="867"/>
      <c r="G3" s="883"/>
      <c r="H3" s="49"/>
      <c r="I3" s="352"/>
      <c r="J3" s="49"/>
      <c r="K3" s="49"/>
      <c r="L3" s="49"/>
      <c r="M3" s="49"/>
      <c r="N3" s="49"/>
      <c r="O3" s="49"/>
      <c r="P3" s="49"/>
      <c r="Q3" s="49"/>
      <c r="R3" s="49"/>
      <c r="S3" s="49"/>
      <c r="T3" s="49"/>
      <c r="U3" s="49"/>
      <c r="V3" s="49"/>
      <c r="W3" s="49"/>
      <c r="X3" s="49"/>
      <c r="Y3" s="49"/>
      <c r="Z3" s="49"/>
    </row>
    <row r="4" spans="1:26" ht="14.25" customHeight="1">
      <c r="A4" s="49"/>
      <c r="B4" s="846" t="s">
        <v>881</v>
      </c>
      <c r="C4" s="869"/>
      <c r="D4" s="869"/>
      <c r="E4" s="869"/>
      <c r="F4" s="869"/>
      <c r="G4" s="885"/>
      <c r="H4" s="49"/>
      <c r="I4" s="352"/>
      <c r="J4" s="49"/>
      <c r="K4" s="49"/>
      <c r="L4" s="49"/>
      <c r="M4" s="49"/>
      <c r="N4" s="49"/>
      <c r="O4" s="49"/>
      <c r="P4" s="49"/>
      <c r="Q4" s="49"/>
      <c r="R4" s="49"/>
      <c r="S4" s="49"/>
      <c r="T4" s="49"/>
      <c r="U4" s="49"/>
      <c r="V4" s="49"/>
      <c r="W4" s="49"/>
      <c r="X4" s="49"/>
      <c r="Y4" s="49"/>
      <c r="Z4" s="49"/>
    </row>
    <row r="5" spans="1:26" ht="14.25" customHeight="1">
      <c r="A5" s="49"/>
      <c r="B5" s="353"/>
      <c r="C5" s="509"/>
      <c r="D5" s="509"/>
      <c r="E5" s="510"/>
      <c r="F5" s="509"/>
      <c r="G5" s="354"/>
      <c r="H5" s="49"/>
      <c r="I5" s="352"/>
      <c r="J5" s="49"/>
      <c r="K5" s="49"/>
      <c r="L5" s="49"/>
      <c r="M5" s="49"/>
      <c r="N5" s="49"/>
      <c r="O5" s="49"/>
      <c r="P5" s="49"/>
      <c r="Q5" s="49"/>
      <c r="R5" s="49"/>
      <c r="S5" s="49"/>
      <c r="T5" s="49"/>
      <c r="U5" s="49"/>
      <c r="V5" s="49"/>
      <c r="W5" s="49"/>
      <c r="X5" s="49"/>
      <c r="Y5" s="49"/>
      <c r="Z5" s="49"/>
    </row>
    <row r="6" spans="1:26" ht="14.25" customHeight="1">
      <c r="A6" s="49"/>
      <c r="B6" s="355" t="s">
        <v>882</v>
      </c>
      <c r="C6" s="511" t="s">
        <v>7</v>
      </c>
      <c r="D6" s="446" t="s">
        <v>22</v>
      </c>
      <c r="E6" s="512" t="s">
        <v>23</v>
      </c>
      <c r="F6" s="513" t="s">
        <v>293</v>
      </c>
      <c r="G6" s="356" t="s">
        <v>883</v>
      </c>
      <c r="H6" s="49"/>
      <c r="I6" s="352">
        <v>1.06</v>
      </c>
      <c r="J6" s="49"/>
      <c r="K6" s="49"/>
      <c r="L6" s="49"/>
      <c r="M6" s="49"/>
      <c r="N6" s="49"/>
      <c r="O6" s="49"/>
      <c r="P6" s="49"/>
      <c r="Q6" s="49"/>
      <c r="R6" s="49"/>
      <c r="S6" s="49"/>
      <c r="T6" s="49"/>
      <c r="U6" s="49"/>
      <c r="V6" s="49"/>
      <c r="W6" s="49"/>
      <c r="X6" s="49"/>
      <c r="Y6" s="49"/>
      <c r="Z6" s="49"/>
    </row>
    <row r="7" spans="1:26" ht="14.25" customHeight="1">
      <c r="A7" s="49"/>
      <c r="B7" s="357">
        <v>1</v>
      </c>
      <c r="C7" s="843" t="s">
        <v>884</v>
      </c>
      <c r="D7" s="867"/>
      <c r="E7" s="867"/>
      <c r="F7" s="868"/>
      <c r="G7" s="358">
        <f>+G8+G10+G14</f>
        <v>613759.08000000007</v>
      </c>
      <c r="H7" s="49"/>
      <c r="I7" s="352"/>
      <c r="J7" s="49"/>
      <c r="K7" s="49"/>
      <c r="L7" s="49"/>
      <c r="M7" s="49"/>
      <c r="N7" s="49"/>
      <c r="O7" s="49"/>
      <c r="P7" s="49"/>
      <c r="Q7" s="49"/>
      <c r="R7" s="49"/>
      <c r="S7" s="49"/>
      <c r="T7" s="49"/>
      <c r="U7" s="49"/>
      <c r="V7" s="49"/>
      <c r="W7" s="49"/>
      <c r="X7" s="49"/>
      <c r="Y7" s="49"/>
      <c r="Z7" s="49"/>
    </row>
    <row r="8" spans="1:26" ht="14.25" customHeight="1">
      <c r="A8" s="49"/>
      <c r="B8" s="359" t="s">
        <v>724</v>
      </c>
      <c r="C8" s="841" t="s">
        <v>885</v>
      </c>
      <c r="D8" s="867"/>
      <c r="E8" s="867"/>
      <c r="F8" s="868"/>
      <c r="G8" s="360">
        <f>SUM(G9)</f>
        <v>454759.08</v>
      </c>
      <c r="H8" s="49"/>
      <c r="I8" s="352"/>
      <c r="J8" s="49"/>
      <c r="K8" s="49"/>
      <c r="L8" s="49"/>
      <c r="M8" s="49"/>
      <c r="N8" s="49"/>
      <c r="O8" s="49"/>
      <c r="P8" s="49"/>
      <c r="Q8" s="49"/>
      <c r="R8" s="49"/>
      <c r="S8" s="49"/>
      <c r="T8" s="49"/>
      <c r="U8" s="49"/>
      <c r="V8" s="49"/>
      <c r="W8" s="49"/>
      <c r="X8" s="49"/>
      <c r="Y8" s="49"/>
      <c r="Z8" s="49"/>
    </row>
    <row r="9" spans="1:26" ht="14.25" customHeight="1">
      <c r="A9" s="49"/>
      <c r="B9" s="361" t="s">
        <v>886</v>
      </c>
      <c r="C9" s="101" t="s">
        <v>887</v>
      </c>
      <c r="D9" s="77" t="s">
        <v>41</v>
      </c>
      <c r="E9" s="362">
        <v>1</v>
      </c>
      <c r="F9" s="363">
        <f>+I9*$I$6</f>
        <v>454759.08</v>
      </c>
      <c r="G9" s="364">
        <f>IF(E9="","-",E9*F9)</f>
        <v>454759.08</v>
      </c>
      <c r="H9" s="49"/>
      <c r="I9" s="352">
        <v>429018</v>
      </c>
      <c r="J9" s="49"/>
      <c r="K9" s="49"/>
      <c r="L9" s="49"/>
      <c r="M9" s="49"/>
      <c r="N9" s="49"/>
      <c r="O9" s="49"/>
      <c r="P9" s="49"/>
      <c r="Q9" s="49"/>
      <c r="R9" s="49"/>
      <c r="S9" s="49"/>
      <c r="T9" s="49"/>
      <c r="U9" s="49"/>
      <c r="V9" s="49"/>
      <c r="W9" s="49"/>
      <c r="X9" s="49"/>
      <c r="Y9" s="49"/>
      <c r="Z9" s="49"/>
    </row>
    <row r="10" spans="1:26" ht="14.25" customHeight="1">
      <c r="A10" s="49"/>
      <c r="B10" s="359" t="s">
        <v>725</v>
      </c>
      <c r="C10" s="841" t="s">
        <v>888</v>
      </c>
      <c r="D10" s="867"/>
      <c r="E10" s="867"/>
      <c r="F10" s="868"/>
      <c r="G10" s="360">
        <f>SUM(G11:G13)</f>
        <v>159000</v>
      </c>
      <c r="H10" s="49"/>
      <c r="I10" s="352"/>
      <c r="J10" s="49"/>
      <c r="K10" s="49"/>
      <c r="L10" s="49"/>
      <c r="M10" s="49"/>
      <c r="N10" s="49"/>
      <c r="O10" s="49"/>
      <c r="P10" s="49"/>
      <c r="Q10" s="49"/>
      <c r="R10" s="49"/>
      <c r="S10" s="49"/>
      <c r="T10" s="49"/>
      <c r="U10" s="49"/>
      <c r="V10" s="49"/>
      <c r="W10" s="49"/>
      <c r="X10" s="49"/>
      <c r="Y10" s="49"/>
      <c r="Z10" s="49"/>
    </row>
    <row r="11" spans="1:26" ht="14.25" customHeight="1">
      <c r="A11" s="49"/>
      <c r="B11" s="361" t="s">
        <v>889</v>
      </c>
      <c r="C11" s="101" t="s">
        <v>890</v>
      </c>
      <c r="D11" s="77" t="s">
        <v>41</v>
      </c>
      <c r="E11" s="362">
        <v>0</v>
      </c>
      <c r="F11" s="363">
        <f t="shared" ref="F11:F13" si="0">+I11*$I$6</f>
        <v>3710</v>
      </c>
      <c r="G11" s="364">
        <f t="shared" ref="G11:G13" si="1">IF(E11="","-",E11*F11)</f>
        <v>0</v>
      </c>
      <c r="H11" s="49"/>
      <c r="I11" s="352">
        <v>3500</v>
      </c>
      <c r="J11" s="49"/>
      <c r="K11" s="49"/>
      <c r="L11" s="49"/>
      <c r="M11" s="49"/>
      <c r="N11" s="49"/>
      <c r="O11" s="49"/>
      <c r="P11" s="49"/>
      <c r="Q11" s="49"/>
      <c r="R11" s="49"/>
      <c r="S11" s="49"/>
      <c r="T11" s="49"/>
      <c r="U11" s="49"/>
      <c r="V11" s="49"/>
      <c r="W11" s="49"/>
      <c r="X11" s="49"/>
      <c r="Y11" s="49"/>
      <c r="Z11" s="49"/>
    </row>
    <row r="12" spans="1:26" ht="14.25" customHeight="1">
      <c r="A12" s="49"/>
      <c r="B12" s="361" t="s">
        <v>891</v>
      </c>
      <c r="C12" s="101" t="s">
        <v>892</v>
      </c>
      <c r="D12" s="77" t="s">
        <v>41</v>
      </c>
      <c r="E12" s="362">
        <v>0</v>
      </c>
      <c r="F12" s="363">
        <f t="shared" si="0"/>
        <v>689</v>
      </c>
      <c r="G12" s="364">
        <f t="shared" si="1"/>
        <v>0</v>
      </c>
      <c r="H12" s="49"/>
      <c r="I12" s="352">
        <v>650</v>
      </c>
      <c r="J12" s="49"/>
      <c r="K12" s="49"/>
      <c r="L12" s="49"/>
      <c r="M12" s="49"/>
      <c r="N12" s="49"/>
      <c r="O12" s="49"/>
      <c r="P12" s="49"/>
      <c r="Q12" s="49"/>
      <c r="R12" s="49"/>
      <c r="S12" s="49"/>
      <c r="T12" s="49"/>
      <c r="U12" s="49"/>
      <c r="V12" s="49"/>
      <c r="W12" s="49"/>
      <c r="X12" s="49"/>
      <c r="Y12" s="49"/>
      <c r="Z12" s="49"/>
    </row>
    <row r="13" spans="1:26" ht="14.25" customHeight="1">
      <c r="A13" s="49"/>
      <c r="B13" s="361" t="s">
        <v>893</v>
      </c>
      <c r="C13" s="101" t="s">
        <v>894</v>
      </c>
      <c r="D13" s="77" t="s">
        <v>41</v>
      </c>
      <c r="E13" s="362">
        <v>1</v>
      </c>
      <c r="F13" s="363">
        <f t="shared" si="0"/>
        <v>159000</v>
      </c>
      <c r="G13" s="364">
        <f t="shared" si="1"/>
        <v>159000</v>
      </c>
      <c r="H13" s="49"/>
      <c r="I13" s="352">
        <v>150000</v>
      </c>
      <c r="J13" s="49"/>
      <c r="K13" s="49"/>
      <c r="L13" s="49"/>
      <c r="M13" s="49"/>
      <c r="N13" s="49"/>
      <c r="O13" s="49"/>
      <c r="P13" s="49"/>
      <c r="Q13" s="49"/>
      <c r="R13" s="49"/>
      <c r="S13" s="49"/>
      <c r="T13" s="49"/>
      <c r="U13" s="49"/>
      <c r="V13" s="49"/>
      <c r="W13" s="49"/>
      <c r="X13" s="49"/>
      <c r="Y13" s="49"/>
      <c r="Z13" s="49"/>
    </row>
    <row r="14" spans="1:26" ht="14.25" customHeight="1">
      <c r="A14" s="49"/>
      <c r="B14" s="359" t="s">
        <v>726</v>
      </c>
      <c r="C14" s="841" t="s">
        <v>895</v>
      </c>
      <c r="D14" s="867"/>
      <c r="E14" s="867"/>
      <c r="F14" s="868"/>
      <c r="G14" s="360">
        <f>SUM(G15)</f>
        <v>0</v>
      </c>
      <c r="H14" s="49"/>
      <c r="I14" s="352"/>
      <c r="J14" s="49"/>
      <c r="K14" s="49"/>
      <c r="L14" s="49"/>
      <c r="M14" s="49"/>
      <c r="N14" s="49"/>
      <c r="O14" s="49"/>
      <c r="P14" s="49"/>
      <c r="Q14" s="49"/>
      <c r="R14" s="49"/>
      <c r="S14" s="49"/>
      <c r="T14" s="49"/>
      <c r="U14" s="49"/>
      <c r="V14" s="49"/>
      <c r="W14" s="49"/>
      <c r="X14" s="49"/>
      <c r="Y14" s="49"/>
      <c r="Z14" s="49"/>
    </row>
    <row r="15" spans="1:26" ht="14.25" customHeight="1">
      <c r="A15" s="49"/>
      <c r="B15" s="361" t="s">
        <v>896</v>
      </c>
      <c r="C15" s="101" t="s">
        <v>897</v>
      </c>
      <c r="D15" s="77" t="s">
        <v>41</v>
      </c>
      <c r="E15" s="362">
        <v>0</v>
      </c>
      <c r="F15" s="363">
        <f>+I15*$I$6</f>
        <v>614800</v>
      </c>
      <c r="G15" s="364">
        <f>IF(E15="","-",E15*F15)</f>
        <v>0</v>
      </c>
      <c r="H15" s="49"/>
      <c r="I15" s="352">
        <v>580000</v>
      </c>
      <c r="J15" s="49"/>
      <c r="K15" s="49"/>
      <c r="L15" s="49"/>
      <c r="M15" s="49"/>
      <c r="N15" s="49"/>
      <c r="O15" s="49"/>
      <c r="P15" s="49"/>
      <c r="Q15" s="49"/>
      <c r="R15" s="49"/>
      <c r="S15" s="49"/>
      <c r="T15" s="49"/>
      <c r="U15" s="49"/>
      <c r="V15" s="49"/>
      <c r="W15" s="49"/>
      <c r="X15" s="49"/>
      <c r="Y15" s="49"/>
      <c r="Z15" s="49"/>
    </row>
    <row r="16" spans="1:26" ht="14.25" customHeight="1">
      <c r="A16" s="49"/>
      <c r="B16" s="357">
        <v>2</v>
      </c>
      <c r="C16" s="843" t="s">
        <v>898</v>
      </c>
      <c r="D16" s="867"/>
      <c r="E16" s="867"/>
      <c r="F16" s="868"/>
      <c r="G16" s="358">
        <f>+G17+G21+G24+G27+G29+G31+G33</f>
        <v>187111.19999999998</v>
      </c>
      <c r="H16" s="49"/>
      <c r="I16" s="352"/>
      <c r="J16" s="49"/>
      <c r="K16" s="49"/>
      <c r="L16" s="49"/>
      <c r="M16" s="49"/>
      <c r="N16" s="49"/>
      <c r="O16" s="49"/>
      <c r="P16" s="49"/>
      <c r="Q16" s="49"/>
      <c r="R16" s="49"/>
      <c r="S16" s="49"/>
      <c r="T16" s="49"/>
      <c r="U16" s="49"/>
      <c r="V16" s="49"/>
      <c r="W16" s="49"/>
      <c r="X16" s="49"/>
      <c r="Y16" s="49"/>
      <c r="Z16" s="49"/>
    </row>
    <row r="17" spans="1:26" ht="14.25" customHeight="1">
      <c r="A17" s="49"/>
      <c r="B17" s="359" t="s">
        <v>730</v>
      </c>
      <c r="C17" s="841" t="s">
        <v>899</v>
      </c>
      <c r="D17" s="867"/>
      <c r="E17" s="867"/>
      <c r="F17" s="868"/>
      <c r="G17" s="360">
        <f>SUM(G18:G20)</f>
        <v>47700</v>
      </c>
      <c r="H17" s="49"/>
      <c r="I17" s="352"/>
      <c r="J17" s="49"/>
      <c r="K17" s="49"/>
      <c r="L17" s="49"/>
      <c r="M17" s="49"/>
      <c r="N17" s="49"/>
      <c r="O17" s="49"/>
      <c r="P17" s="49"/>
      <c r="Q17" s="49"/>
      <c r="R17" s="49"/>
      <c r="S17" s="49"/>
      <c r="T17" s="49"/>
      <c r="U17" s="49"/>
      <c r="V17" s="49"/>
      <c r="W17" s="49"/>
      <c r="X17" s="49"/>
      <c r="Y17" s="49"/>
      <c r="Z17" s="49"/>
    </row>
    <row r="18" spans="1:26" ht="14.25" customHeight="1">
      <c r="A18" s="49"/>
      <c r="B18" s="361" t="s">
        <v>730</v>
      </c>
      <c r="C18" s="101" t="s">
        <v>900</v>
      </c>
      <c r="D18" s="77" t="s">
        <v>41</v>
      </c>
      <c r="E18" s="362">
        <v>1</v>
      </c>
      <c r="F18" s="363">
        <f t="shared" ref="F18:F20" si="2">+I18*$I$6</f>
        <v>47700</v>
      </c>
      <c r="G18" s="364">
        <f t="shared" ref="G18:G20" si="3">IF(E18="","-",E18*F18)</f>
        <v>47700</v>
      </c>
      <c r="H18" s="49"/>
      <c r="I18" s="352">
        <v>45000</v>
      </c>
      <c r="J18" s="49"/>
      <c r="K18" s="49"/>
      <c r="L18" s="49"/>
      <c r="M18" s="49"/>
      <c r="N18" s="49"/>
      <c r="O18" s="49"/>
      <c r="P18" s="49"/>
      <c r="Q18" s="49"/>
      <c r="R18" s="49"/>
      <c r="S18" s="49"/>
      <c r="T18" s="49"/>
      <c r="U18" s="49"/>
      <c r="V18" s="49"/>
      <c r="W18" s="49"/>
      <c r="X18" s="49"/>
      <c r="Y18" s="49"/>
      <c r="Z18" s="49"/>
    </row>
    <row r="19" spans="1:26" ht="14.25" customHeight="1">
      <c r="A19" s="49"/>
      <c r="B19" s="361" t="s">
        <v>731</v>
      </c>
      <c r="C19" s="101" t="s">
        <v>901</v>
      </c>
      <c r="D19" s="77" t="s">
        <v>41</v>
      </c>
      <c r="E19" s="362">
        <v>0</v>
      </c>
      <c r="F19" s="363">
        <f t="shared" si="2"/>
        <v>137800</v>
      </c>
      <c r="G19" s="364">
        <f t="shared" si="3"/>
        <v>0</v>
      </c>
      <c r="H19" s="49"/>
      <c r="I19" s="352">
        <v>130000</v>
      </c>
      <c r="J19" s="49"/>
      <c r="K19" s="49"/>
      <c r="L19" s="49"/>
      <c r="M19" s="49"/>
      <c r="N19" s="49"/>
      <c r="O19" s="49"/>
      <c r="P19" s="49"/>
      <c r="Q19" s="49"/>
      <c r="R19" s="49"/>
      <c r="S19" s="49"/>
      <c r="T19" s="49"/>
      <c r="U19" s="49"/>
      <c r="V19" s="49"/>
      <c r="W19" s="49"/>
      <c r="X19" s="49"/>
      <c r="Y19" s="49"/>
      <c r="Z19" s="49"/>
    </row>
    <row r="20" spans="1:26" ht="14.25" customHeight="1">
      <c r="A20" s="49"/>
      <c r="B20" s="361" t="s">
        <v>732</v>
      </c>
      <c r="C20" s="101" t="s">
        <v>902</v>
      </c>
      <c r="D20" s="77" t="s">
        <v>41</v>
      </c>
      <c r="E20" s="362">
        <v>0</v>
      </c>
      <c r="F20" s="363">
        <f t="shared" si="2"/>
        <v>47700</v>
      </c>
      <c r="G20" s="364">
        <f t="shared" si="3"/>
        <v>0</v>
      </c>
      <c r="H20" s="49"/>
      <c r="I20" s="352">
        <v>45000</v>
      </c>
      <c r="J20" s="49"/>
      <c r="K20" s="49"/>
      <c r="L20" s="49"/>
      <c r="M20" s="49"/>
      <c r="N20" s="49"/>
      <c r="O20" s="49"/>
      <c r="P20" s="49"/>
      <c r="Q20" s="49"/>
      <c r="R20" s="49"/>
      <c r="S20" s="49"/>
      <c r="T20" s="49"/>
      <c r="U20" s="49"/>
      <c r="V20" s="49"/>
      <c r="W20" s="49"/>
      <c r="X20" s="49"/>
      <c r="Y20" s="49"/>
      <c r="Z20" s="49"/>
    </row>
    <row r="21" spans="1:26" ht="14.25" customHeight="1">
      <c r="A21" s="49"/>
      <c r="B21" s="359" t="s">
        <v>731</v>
      </c>
      <c r="C21" s="841" t="s">
        <v>903</v>
      </c>
      <c r="D21" s="867"/>
      <c r="E21" s="867"/>
      <c r="F21" s="868"/>
      <c r="G21" s="360">
        <f>SUM(G22:G23)</f>
        <v>0</v>
      </c>
      <c r="H21" s="49"/>
      <c r="I21" s="352"/>
      <c r="J21" s="49"/>
      <c r="K21" s="49"/>
      <c r="L21" s="49"/>
      <c r="M21" s="49"/>
      <c r="N21" s="49"/>
      <c r="O21" s="49"/>
      <c r="P21" s="49"/>
      <c r="Q21" s="49"/>
      <c r="R21" s="49"/>
      <c r="S21" s="49"/>
      <c r="T21" s="49"/>
      <c r="U21" s="49"/>
      <c r="V21" s="49"/>
      <c r="W21" s="49"/>
      <c r="X21" s="49"/>
      <c r="Y21" s="49"/>
      <c r="Z21" s="49"/>
    </row>
    <row r="22" spans="1:26" ht="14.25" customHeight="1">
      <c r="A22" s="49"/>
      <c r="B22" s="361" t="s">
        <v>904</v>
      </c>
      <c r="C22" s="101" t="s">
        <v>905</v>
      </c>
      <c r="D22" s="77" t="s">
        <v>27</v>
      </c>
      <c r="E22" s="362">
        <v>0</v>
      </c>
      <c r="F22" s="363">
        <f t="shared" ref="F22:F23" si="4">+I22*$I$6</f>
        <v>3710</v>
      </c>
      <c r="G22" s="364">
        <f t="shared" ref="G22:G23" si="5">IF(E22="","-",E22*F22)</f>
        <v>0</v>
      </c>
      <c r="H22" s="49"/>
      <c r="I22" s="352">
        <v>3500</v>
      </c>
      <c r="J22" s="49"/>
      <c r="K22" s="49"/>
      <c r="L22" s="49"/>
      <c r="M22" s="49"/>
      <c r="N22" s="49"/>
      <c r="O22" s="49"/>
      <c r="P22" s="49"/>
      <c r="Q22" s="49"/>
      <c r="R22" s="49"/>
      <c r="S22" s="49"/>
      <c r="T22" s="49"/>
      <c r="U22" s="49"/>
      <c r="V22" s="49"/>
      <c r="W22" s="49"/>
      <c r="X22" s="49"/>
      <c r="Y22" s="49"/>
      <c r="Z22" s="49"/>
    </row>
    <row r="23" spans="1:26" ht="14.25" customHeight="1">
      <c r="A23" s="49"/>
      <c r="B23" s="361" t="s">
        <v>906</v>
      </c>
      <c r="C23" s="101" t="s">
        <v>907</v>
      </c>
      <c r="D23" s="77" t="s">
        <v>80</v>
      </c>
      <c r="E23" s="362">
        <v>0</v>
      </c>
      <c r="F23" s="363">
        <f t="shared" si="4"/>
        <v>5300</v>
      </c>
      <c r="G23" s="364">
        <f t="shared" si="5"/>
        <v>0</v>
      </c>
      <c r="H23" s="49"/>
      <c r="I23" s="352">
        <v>5000</v>
      </c>
      <c r="J23" s="49"/>
      <c r="K23" s="49"/>
      <c r="L23" s="49"/>
      <c r="M23" s="49"/>
      <c r="N23" s="49"/>
      <c r="O23" s="49"/>
      <c r="P23" s="49"/>
      <c r="Q23" s="49"/>
      <c r="R23" s="49"/>
      <c r="S23" s="49"/>
      <c r="T23" s="49"/>
      <c r="U23" s="49"/>
      <c r="V23" s="49"/>
      <c r="W23" s="49"/>
      <c r="X23" s="49"/>
      <c r="Y23" s="49"/>
      <c r="Z23" s="49"/>
    </row>
    <row r="24" spans="1:26" ht="14.25" customHeight="1">
      <c r="A24" s="49"/>
      <c r="B24" s="359" t="s">
        <v>732</v>
      </c>
      <c r="C24" s="841" t="s">
        <v>908</v>
      </c>
      <c r="D24" s="867"/>
      <c r="E24" s="867"/>
      <c r="F24" s="868"/>
      <c r="G24" s="360">
        <f>SUM(G25:G26)</f>
        <v>139411.19999999998</v>
      </c>
      <c r="H24" s="49"/>
      <c r="I24" s="352"/>
      <c r="J24" s="49"/>
      <c r="K24" s="49"/>
      <c r="L24" s="49"/>
      <c r="M24" s="49"/>
      <c r="N24" s="49"/>
      <c r="O24" s="49"/>
      <c r="P24" s="49"/>
      <c r="Q24" s="49"/>
      <c r="R24" s="49"/>
      <c r="S24" s="49"/>
      <c r="T24" s="49"/>
      <c r="U24" s="49"/>
      <c r="V24" s="49"/>
      <c r="W24" s="49"/>
      <c r="X24" s="49"/>
      <c r="Y24" s="49"/>
      <c r="Z24" s="49"/>
    </row>
    <row r="25" spans="1:26" ht="14.25" customHeight="1">
      <c r="A25" s="49"/>
      <c r="B25" s="361" t="s">
        <v>909</v>
      </c>
      <c r="C25" s="101" t="s">
        <v>910</v>
      </c>
      <c r="D25" s="77" t="s">
        <v>41</v>
      </c>
      <c r="E25" s="362">
        <v>0</v>
      </c>
      <c r="F25" s="363">
        <f t="shared" ref="F25:F26" si="6">+I25*$I$6</f>
        <v>31800</v>
      </c>
      <c r="G25" s="364">
        <f t="shared" ref="G25:G26" si="7">IF(E25="","-",E25*F25)</f>
        <v>0</v>
      </c>
      <c r="H25" s="49"/>
      <c r="I25" s="352">
        <v>30000</v>
      </c>
      <c r="J25" s="49"/>
      <c r="K25" s="49"/>
      <c r="L25" s="49"/>
      <c r="M25" s="49"/>
      <c r="N25" s="49"/>
      <c r="O25" s="49"/>
      <c r="P25" s="49"/>
      <c r="Q25" s="49"/>
      <c r="R25" s="49"/>
      <c r="S25" s="49"/>
      <c r="T25" s="49"/>
      <c r="U25" s="49"/>
      <c r="V25" s="49"/>
      <c r="W25" s="49"/>
      <c r="X25" s="49"/>
      <c r="Y25" s="49"/>
      <c r="Z25" s="49"/>
    </row>
    <row r="26" spans="1:26" ht="14.25" customHeight="1">
      <c r="A26" s="49"/>
      <c r="B26" s="361" t="s">
        <v>911</v>
      </c>
      <c r="C26" s="101" t="s">
        <v>907</v>
      </c>
      <c r="D26" s="77" t="s">
        <v>80</v>
      </c>
      <c r="E26" s="362">
        <v>26.303999999999998</v>
      </c>
      <c r="F26" s="363">
        <f t="shared" si="6"/>
        <v>5300</v>
      </c>
      <c r="G26" s="364">
        <f t="shared" si="7"/>
        <v>139411.19999999998</v>
      </c>
      <c r="H26" s="49"/>
      <c r="I26" s="352">
        <v>5000</v>
      </c>
      <c r="J26" s="49"/>
      <c r="K26" s="49"/>
      <c r="L26" s="49"/>
      <c r="M26" s="49"/>
      <c r="N26" s="49"/>
      <c r="O26" s="49"/>
      <c r="P26" s="49"/>
      <c r="Q26" s="49"/>
      <c r="R26" s="49"/>
      <c r="S26" s="49"/>
      <c r="T26" s="49"/>
      <c r="U26" s="49"/>
      <c r="V26" s="49"/>
      <c r="W26" s="49"/>
      <c r="X26" s="49"/>
      <c r="Y26" s="49"/>
      <c r="Z26" s="49"/>
    </row>
    <row r="27" spans="1:26" ht="14.25" customHeight="1">
      <c r="A27" s="49"/>
      <c r="B27" s="359" t="s">
        <v>733</v>
      </c>
      <c r="C27" s="841" t="s">
        <v>912</v>
      </c>
      <c r="D27" s="867"/>
      <c r="E27" s="867"/>
      <c r="F27" s="868"/>
      <c r="G27" s="360">
        <f>SUM(G28)</f>
        <v>0</v>
      </c>
      <c r="H27" s="49"/>
      <c r="I27" s="352"/>
      <c r="J27" s="49"/>
      <c r="K27" s="49"/>
      <c r="L27" s="49"/>
      <c r="M27" s="49"/>
      <c r="N27" s="49"/>
      <c r="O27" s="49"/>
      <c r="P27" s="49"/>
      <c r="Q27" s="49"/>
      <c r="R27" s="49"/>
      <c r="S27" s="49"/>
      <c r="T27" s="49"/>
      <c r="U27" s="49"/>
      <c r="V27" s="49"/>
      <c r="W27" s="49"/>
      <c r="X27" s="49"/>
      <c r="Y27" s="49"/>
      <c r="Z27" s="49"/>
    </row>
    <row r="28" spans="1:26" ht="14.25" customHeight="1">
      <c r="A28" s="49"/>
      <c r="B28" s="361" t="s">
        <v>913</v>
      </c>
      <c r="C28" s="101" t="s">
        <v>914</v>
      </c>
      <c r="D28" s="77" t="s">
        <v>41</v>
      </c>
      <c r="E28" s="362">
        <v>0</v>
      </c>
      <c r="F28" s="363">
        <f>+I28*$I$6</f>
        <v>79500</v>
      </c>
      <c r="G28" s="364">
        <f>IF(E28="","-",E28*F28)</f>
        <v>0</v>
      </c>
      <c r="H28" s="49"/>
      <c r="I28" s="352">
        <v>75000</v>
      </c>
      <c r="J28" s="49"/>
      <c r="K28" s="49"/>
      <c r="L28" s="49"/>
      <c r="M28" s="49"/>
      <c r="N28" s="49"/>
      <c r="O28" s="49"/>
      <c r="P28" s="49"/>
      <c r="Q28" s="49"/>
      <c r="R28" s="49"/>
      <c r="S28" s="49"/>
      <c r="T28" s="49"/>
      <c r="U28" s="49"/>
      <c r="V28" s="49"/>
      <c r="W28" s="49"/>
      <c r="X28" s="49"/>
      <c r="Y28" s="49"/>
      <c r="Z28" s="49"/>
    </row>
    <row r="29" spans="1:26" ht="14.25" customHeight="1">
      <c r="A29" s="49"/>
      <c r="B29" s="359" t="s">
        <v>734</v>
      </c>
      <c r="C29" s="795" t="s">
        <v>915</v>
      </c>
      <c r="D29" s="867"/>
      <c r="E29" s="867"/>
      <c r="F29" s="868"/>
      <c r="G29" s="360">
        <f>SUM(G30)</f>
        <v>0</v>
      </c>
      <c r="H29" s="49"/>
      <c r="I29" s="352"/>
      <c r="J29" s="49"/>
      <c r="K29" s="49"/>
      <c r="L29" s="49"/>
      <c r="M29" s="49"/>
      <c r="N29" s="49"/>
      <c r="O29" s="49"/>
      <c r="P29" s="49"/>
      <c r="Q29" s="49"/>
      <c r="R29" s="49"/>
      <c r="S29" s="49"/>
      <c r="T29" s="49"/>
      <c r="U29" s="49"/>
      <c r="V29" s="49"/>
      <c r="W29" s="49"/>
      <c r="X29" s="49"/>
      <c r="Y29" s="49"/>
      <c r="Z29" s="49"/>
    </row>
    <row r="30" spans="1:26" ht="14.25" customHeight="1">
      <c r="A30" s="49"/>
      <c r="B30" s="361" t="s">
        <v>916</v>
      </c>
      <c r="C30" s="101" t="s">
        <v>917</v>
      </c>
      <c r="D30" s="77" t="s">
        <v>41</v>
      </c>
      <c r="E30" s="362"/>
      <c r="F30" s="363">
        <f>+I30*$I$6</f>
        <v>94234</v>
      </c>
      <c r="G30" s="364" t="str">
        <f>IF(E30="","-",E30*F30)</f>
        <v>-</v>
      </c>
      <c r="H30" s="49"/>
      <c r="I30" s="352">
        <v>88900</v>
      </c>
      <c r="J30" s="49"/>
      <c r="K30" s="49"/>
      <c r="L30" s="49"/>
      <c r="M30" s="49"/>
      <c r="N30" s="49"/>
      <c r="O30" s="49"/>
      <c r="P30" s="49"/>
      <c r="Q30" s="49"/>
      <c r="R30" s="49"/>
      <c r="S30" s="49"/>
      <c r="T30" s="49"/>
      <c r="U30" s="49"/>
      <c r="V30" s="49"/>
      <c r="W30" s="49"/>
      <c r="X30" s="49"/>
      <c r="Y30" s="49"/>
      <c r="Z30" s="49"/>
    </row>
    <row r="31" spans="1:26" ht="14.25" customHeight="1">
      <c r="A31" s="49"/>
      <c r="B31" s="359" t="s">
        <v>918</v>
      </c>
      <c r="C31" s="841" t="s">
        <v>919</v>
      </c>
      <c r="D31" s="867"/>
      <c r="E31" s="867"/>
      <c r="F31" s="868"/>
      <c r="G31" s="360">
        <f>SUM(G32)</f>
        <v>0</v>
      </c>
      <c r="H31" s="49"/>
      <c r="I31" s="352"/>
      <c r="J31" s="49"/>
      <c r="K31" s="49"/>
      <c r="L31" s="49"/>
      <c r="M31" s="49"/>
      <c r="N31" s="49"/>
      <c r="O31" s="49"/>
      <c r="P31" s="49"/>
      <c r="Q31" s="49"/>
      <c r="R31" s="49"/>
      <c r="S31" s="49"/>
      <c r="T31" s="49"/>
      <c r="U31" s="49"/>
      <c r="V31" s="49"/>
      <c r="W31" s="49"/>
      <c r="X31" s="49"/>
      <c r="Y31" s="49"/>
      <c r="Z31" s="49"/>
    </row>
    <row r="32" spans="1:26" ht="14.25" customHeight="1">
      <c r="A32" s="49"/>
      <c r="B32" s="361" t="s">
        <v>920</v>
      </c>
      <c r="C32" s="101" t="s">
        <v>921</v>
      </c>
      <c r="D32" s="77" t="s">
        <v>41</v>
      </c>
      <c r="E32" s="362">
        <v>0</v>
      </c>
      <c r="F32" s="363">
        <f>+I32*$I$6</f>
        <v>94234</v>
      </c>
      <c r="G32" s="364">
        <f>+E32*F32</f>
        <v>0</v>
      </c>
      <c r="H32" s="49"/>
      <c r="I32" s="352">
        <v>88900</v>
      </c>
      <c r="J32" s="49"/>
      <c r="K32" s="49"/>
      <c r="L32" s="49"/>
      <c r="M32" s="49"/>
      <c r="N32" s="49"/>
      <c r="O32" s="49"/>
      <c r="P32" s="49"/>
      <c r="Q32" s="49"/>
      <c r="R32" s="49"/>
      <c r="S32" s="49"/>
      <c r="T32" s="49"/>
      <c r="U32" s="49"/>
      <c r="V32" s="49"/>
      <c r="W32" s="49"/>
      <c r="X32" s="49"/>
      <c r="Y32" s="49"/>
      <c r="Z32" s="49"/>
    </row>
    <row r="33" spans="1:26" ht="14.25" customHeight="1">
      <c r="A33" s="49"/>
      <c r="B33" s="359" t="s">
        <v>922</v>
      </c>
      <c r="C33" s="841" t="s">
        <v>923</v>
      </c>
      <c r="D33" s="867"/>
      <c r="E33" s="867"/>
      <c r="F33" s="868"/>
      <c r="G33" s="360">
        <f>SUM(G34:G36)</f>
        <v>0</v>
      </c>
      <c r="H33" s="49"/>
      <c r="I33" s="352"/>
      <c r="J33" s="49"/>
      <c r="K33" s="49"/>
      <c r="L33" s="49"/>
      <c r="M33" s="49"/>
      <c r="N33" s="49"/>
      <c r="O33" s="49"/>
      <c r="P33" s="49"/>
      <c r="Q33" s="49"/>
      <c r="R33" s="49"/>
      <c r="S33" s="49"/>
      <c r="T33" s="49"/>
      <c r="U33" s="49"/>
      <c r="V33" s="49"/>
      <c r="W33" s="49"/>
      <c r="X33" s="49"/>
      <c r="Y33" s="49"/>
      <c r="Z33" s="49"/>
    </row>
    <row r="34" spans="1:26" ht="14.25" customHeight="1">
      <c r="A34" s="49"/>
      <c r="B34" s="361" t="s">
        <v>924</v>
      </c>
      <c r="C34" s="101" t="s">
        <v>925</v>
      </c>
      <c r="D34" s="77"/>
      <c r="E34" s="362"/>
      <c r="F34" s="363">
        <f t="shared" ref="F34:F36" si="8">+I34*$I$6</f>
        <v>0</v>
      </c>
      <c r="G34" s="364" t="str">
        <f t="shared" ref="G34:G36" si="9">IF(E34="","-",E34*F34)</f>
        <v>-</v>
      </c>
      <c r="H34" s="49"/>
      <c r="I34" s="352"/>
      <c r="J34" s="49"/>
      <c r="K34" s="49"/>
      <c r="L34" s="49"/>
      <c r="M34" s="49"/>
      <c r="N34" s="49"/>
      <c r="O34" s="49"/>
      <c r="P34" s="49"/>
      <c r="Q34" s="49"/>
      <c r="R34" s="49"/>
      <c r="S34" s="49"/>
      <c r="T34" s="49"/>
      <c r="U34" s="49"/>
      <c r="V34" s="49"/>
      <c r="W34" s="49"/>
      <c r="X34" s="49"/>
      <c r="Y34" s="49"/>
      <c r="Z34" s="49"/>
    </row>
    <row r="35" spans="1:26" ht="14.25" customHeight="1">
      <c r="A35" s="49"/>
      <c r="B35" s="361" t="s">
        <v>926</v>
      </c>
      <c r="C35" s="101" t="s">
        <v>927</v>
      </c>
      <c r="D35" s="77" t="s">
        <v>41</v>
      </c>
      <c r="E35" s="362">
        <v>0</v>
      </c>
      <c r="F35" s="363">
        <f t="shared" si="8"/>
        <v>26500</v>
      </c>
      <c r="G35" s="364">
        <f t="shared" si="9"/>
        <v>0</v>
      </c>
      <c r="H35" s="49"/>
      <c r="I35" s="352">
        <v>25000</v>
      </c>
      <c r="J35" s="49"/>
      <c r="K35" s="49"/>
      <c r="L35" s="49"/>
      <c r="M35" s="49"/>
      <c r="N35" s="49"/>
      <c r="O35" s="49"/>
      <c r="P35" s="49"/>
      <c r="Q35" s="49"/>
      <c r="R35" s="49"/>
      <c r="S35" s="49"/>
      <c r="T35" s="49"/>
      <c r="U35" s="49"/>
      <c r="V35" s="49"/>
      <c r="W35" s="49"/>
      <c r="X35" s="49"/>
      <c r="Y35" s="49"/>
      <c r="Z35" s="49"/>
    </row>
    <row r="36" spans="1:26" ht="14.25" customHeight="1">
      <c r="A36" s="49"/>
      <c r="B36" s="361" t="s">
        <v>928</v>
      </c>
      <c r="C36" s="101" t="s">
        <v>929</v>
      </c>
      <c r="D36" s="77"/>
      <c r="E36" s="362"/>
      <c r="F36" s="363">
        <f t="shared" si="8"/>
        <v>0</v>
      </c>
      <c r="G36" s="364" t="str">
        <f t="shared" si="9"/>
        <v>-</v>
      </c>
      <c r="H36" s="49"/>
      <c r="I36" s="352"/>
      <c r="J36" s="49"/>
      <c r="K36" s="49"/>
      <c r="L36" s="49"/>
      <c r="M36" s="49"/>
      <c r="N36" s="49"/>
      <c r="O36" s="49"/>
      <c r="P36" s="49"/>
      <c r="Q36" s="49"/>
      <c r="R36" s="49"/>
      <c r="S36" s="49"/>
      <c r="T36" s="49"/>
      <c r="U36" s="49"/>
      <c r="V36" s="49"/>
      <c r="W36" s="49"/>
      <c r="X36" s="49"/>
      <c r="Y36" s="49"/>
      <c r="Z36" s="49"/>
    </row>
    <row r="37" spans="1:26" ht="14.25" customHeight="1">
      <c r="A37" s="49"/>
      <c r="B37" s="357">
        <v>3</v>
      </c>
      <c r="C37" s="843" t="s">
        <v>930</v>
      </c>
      <c r="D37" s="867"/>
      <c r="E37" s="867"/>
      <c r="F37" s="868"/>
      <c r="G37" s="358">
        <f>+G38+G50</f>
        <v>643356.72</v>
      </c>
      <c r="H37" s="49"/>
      <c r="I37" s="352"/>
      <c r="J37" s="49"/>
      <c r="K37" s="49"/>
      <c r="L37" s="49"/>
      <c r="M37" s="49"/>
      <c r="N37" s="49"/>
      <c r="O37" s="49"/>
      <c r="P37" s="49"/>
      <c r="Q37" s="49"/>
      <c r="R37" s="49"/>
      <c r="S37" s="49"/>
      <c r="T37" s="49"/>
      <c r="U37" s="49"/>
      <c r="V37" s="49"/>
      <c r="W37" s="49"/>
      <c r="X37" s="49"/>
      <c r="Y37" s="49"/>
      <c r="Z37" s="49"/>
    </row>
    <row r="38" spans="1:26" ht="14.25" customHeight="1">
      <c r="A38" s="49"/>
      <c r="B38" s="359" t="s">
        <v>736</v>
      </c>
      <c r="C38" s="841" t="s">
        <v>931</v>
      </c>
      <c r="D38" s="867"/>
      <c r="E38" s="867"/>
      <c r="F38" s="868"/>
      <c r="G38" s="360">
        <f>SUM(G39:G49)</f>
        <v>508142.8</v>
      </c>
      <c r="H38" s="49"/>
      <c r="I38" s="352"/>
      <c r="J38" s="49"/>
      <c r="K38" s="49"/>
      <c r="L38" s="49"/>
      <c r="M38" s="49"/>
      <c r="N38" s="49"/>
      <c r="O38" s="49"/>
      <c r="P38" s="49"/>
      <c r="Q38" s="49"/>
      <c r="R38" s="49"/>
      <c r="S38" s="49"/>
      <c r="T38" s="49"/>
      <c r="U38" s="49"/>
      <c r="V38" s="49"/>
      <c r="W38" s="49"/>
      <c r="X38" s="49"/>
      <c r="Y38" s="49"/>
      <c r="Z38" s="49"/>
    </row>
    <row r="39" spans="1:26" ht="14.25" customHeight="1">
      <c r="A39" s="49"/>
      <c r="B39" s="361" t="s">
        <v>932</v>
      </c>
      <c r="C39" s="101" t="s">
        <v>933</v>
      </c>
      <c r="D39" s="77" t="s">
        <v>41</v>
      </c>
      <c r="E39" s="362">
        <v>2</v>
      </c>
      <c r="F39" s="363">
        <f t="shared" ref="F39:F49" si="10">+I39*$I$6</f>
        <v>23839.4</v>
      </c>
      <c r="G39" s="364">
        <f t="shared" ref="G39:G49" si="11">IF(E39="","-",E39*F39)</f>
        <v>47678.8</v>
      </c>
      <c r="H39" s="49"/>
      <c r="I39" s="352">
        <v>22490</v>
      </c>
      <c r="J39" s="49"/>
      <c r="K39" s="49"/>
      <c r="L39" s="49"/>
      <c r="M39" s="49"/>
      <c r="N39" s="49"/>
      <c r="O39" s="49"/>
      <c r="P39" s="49"/>
      <c r="Q39" s="49"/>
      <c r="R39" s="49"/>
      <c r="S39" s="49"/>
      <c r="T39" s="49"/>
      <c r="U39" s="49"/>
      <c r="V39" s="49"/>
      <c r="W39" s="49"/>
      <c r="X39" s="49"/>
      <c r="Y39" s="49"/>
      <c r="Z39" s="49"/>
    </row>
    <row r="40" spans="1:26" ht="14.25" customHeight="1">
      <c r="A40" s="49"/>
      <c r="B40" s="361" t="s">
        <v>934</v>
      </c>
      <c r="C40" s="101" t="s">
        <v>935</v>
      </c>
      <c r="D40" s="77" t="s">
        <v>41</v>
      </c>
      <c r="E40" s="362">
        <v>4</v>
      </c>
      <c r="F40" s="363">
        <f t="shared" si="10"/>
        <v>9116</v>
      </c>
      <c r="G40" s="364">
        <f t="shared" si="11"/>
        <v>36464</v>
      </c>
      <c r="H40" s="49"/>
      <c r="I40" s="352">
        <v>8600</v>
      </c>
      <c r="J40" s="49"/>
      <c r="K40" s="49"/>
      <c r="L40" s="49"/>
      <c r="M40" s="49"/>
      <c r="N40" s="49"/>
      <c r="O40" s="49"/>
      <c r="P40" s="49"/>
      <c r="Q40" s="49"/>
      <c r="R40" s="49"/>
      <c r="S40" s="49"/>
      <c r="T40" s="49"/>
      <c r="U40" s="49"/>
      <c r="V40" s="49"/>
      <c r="W40" s="49"/>
      <c r="X40" s="49"/>
      <c r="Y40" s="49"/>
      <c r="Z40" s="49"/>
    </row>
    <row r="41" spans="1:26" ht="14.25" customHeight="1">
      <c r="A41" s="49"/>
      <c r="B41" s="361" t="s">
        <v>936</v>
      </c>
      <c r="C41" s="101" t="s">
        <v>937</v>
      </c>
      <c r="D41" s="77" t="s">
        <v>41</v>
      </c>
      <c r="E41" s="362">
        <v>0</v>
      </c>
      <c r="F41" s="363">
        <f t="shared" si="10"/>
        <v>1590</v>
      </c>
      <c r="G41" s="364">
        <f t="shared" si="11"/>
        <v>0</v>
      </c>
      <c r="H41" s="49"/>
      <c r="I41" s="352">
        <v>1500</v>
      </c>
      <c r="J41" s="49"/>
      <c r="K41" s="49"/>
      <c r="L41" s="49"/>
      <c r="M41" s="49"/>
      <c r="N41" s="49"/>
      <c r="O41" s="49"/>
      <c r="P41" s="49"/>
      <c r="Q41" s="49"/>
      <c r="R41" s="49"/>
      <c r="S41" s="49"/>
      <c r="T41" s="49"/>
      <c r="U41" s="49"/>
      <c r="V41" s="49"/>
      <c r="W41" s="49"/>
      <c r="X41" s="49"/>
      <c r="Y41" s="49"/>
      <c r="Z41" s="49"/>
    </row>
    <row r="42" spans="1:26" ht="14.25" customHeight="1">
      <c r="A42" s="49"/>
      <c r="B42" s="361" t="s">
        <v>938</v>
      </c>
      <c r="C42" s="101" t="s">
        <v>939</v>
      </c>
      <c r="D42" s="77" t="s">
        <v>41</v>
      </c>
      <c r="E42" s="362">
        <v>0</v>
      </c>
      <c r="F42" s="363">
        <f t="shared" si="10"/>
        <v>3816</v>
      </c>
      <c r="G42" s="364">
        <f t="shared" si="11"/>
        <v>0</v>
      </c>
      <c r="H42" s="49"/>
      <c r="I42" s="352">
        <v>3600</v>
      </c>
      <c r="J42" s="49"/>
      <c r="K42" s="49"/>
      <c r="L42" s="49"/>
      <c r="M42" s="49"/>
      <c r="N42" s="49"/>
      <c r="O42" s="49"/>
      <c r="P42" s="49"/>
      <c r="Q42" s="49"/>
      <c r="R42" s="49"/>
      <c r="S42" s="49"/>
      <c r="T42" s="49"/>
      <c r="U42" s="49"/>
      <c r="V42" s="49"/>
      <c r="W42" s="49"/>
      <c r="X42" s="49"/>
      <c r="Y42" s="49"/>
      <c r="Z42" s="49"/>
    </row>
    <row r="43" spans="1:26" ht="14.25" customHeight="1">
      <c r="A43" s="49"/>
      <c r="B43" s="361" t="s">
        <v>940</v>
      </c>
      <c r="C43" s="101" t="s">
        <v>941</v>
      </c>
      <c r="D43" s="77" t="s">
        <v>41</v>
      </c>
      <c r="E43" s="362">
        <v>0</v>
      </c>
      <c r="F43" s="363">
        <f t="shared" si="10"/>
        <v>63600</v>
      </c>
      <c r="G43" s="364">
        <f t="shared" si="11"/>
        <v>0</v>
      </c>
      <c r="H43" s="49"/>
      <c r="I43" s="352">
        <v>60000</v>
      </c>
      <c r="J43" s="49"/>
      <c r="K43" s="49"/>
      <c r="L43" s="49"/>
      <c r="M43" s="49"/>
      <c r="N43" s="49"/>
      <c r="O43" s="49"/>
      <c r="P43" s="49"/>
      <c r="Q43" s="49"/>
      <c r="R43" s="49"/>
      <c r="S43" s="49"/>
      <c r="T43" s="49"/>
      <c r="U43" s="49"/>
      <c r="V43" s="49"/>
      <c r="W43" s="49"/>
      <c r="X43" s="49"/>
      <c r="Y43" s="49"/>
      <c r="Z43" s="49"/>
    </row>
    <row r="44" spans="1:26" ht="14.25" customHeight="1">
      <c r="A44" s="49"/>
      <c r="B44" s="361" t="s">
        <v>942</v>
      </c>
      <c r="C44" s="101" t="s">
        <v>943</v>
      </c>
      <c r="D44" s="77" t="s">
        <v>41</v>
      </c>
      <c r="E44" s="362">
        <v>0</v>
      </c>
      <c r="F44" s="363">
        <f t="shared" si="10"/>
        <v>2756</v>
      </c>
      <c r="G44" s="364">
        <f t="shared" si="11"/>
        <v>0</v>
      </c>
      <c r="H44" s="49"/>
      <c r="I44" s="352">
        <v>2600</v>
      </c>
      <c r="J44" s="49"/>
      <c r="K44" s="49"/>
      <c r="L44" s="49"/>
      <c r="M44" s="49"/>
      <c r="N44" s="49"/>
      <c r="O44" s="49"/>
      <c r="P44" s="49"/>
      <c r="Q44" s="49"/>
      <c r="R44" s="49"/>
      <c r="S44" s="49"/>
      <c r="T44" s="49"/>
      <c r="U44" s="49"/>
      <c r="V44" s="49"/>
      <c r="W44" s="49"/>
      <c r="X44" s="49"/>
      <c r="Y44" s="49"/>
      <c r="Z44" s="49"/>
    </row>
    <row r="45" spans="1:26" ht="14.25" customHeight="1">
      <c r="A45" s="49"/>
      <c r="B45" s="361" t="s">
        <v>944</v>
      </c>
      <c r="C45" s="101" t="s">
        <v>945</v>
      </c>
      <c r="D45" s="77" t="s">
        <v>41</v>
      </c>
      <c r="E45" s="362">
        <v>2</v>
      </c>
      <c r="F45" s="363">
        <f t="shared" si="10"/>
        <v>5300</v>
      </c>
      <c r="G45" s="364">
        <f t="shared" si="11"/>
        <v>10600</v>
      </c>
      <c r="H45" s="49"/>
      <c r="I45" s="352">
        <v>5000</v>
      </c>
      <c r="J45" s="49"/>
      <c r="K45" s="49"/>
      <c r="L45" s="49"/>
      <c r="M45" s="49"/>
      <c r="N45" s="49"/>
      <c r="O45" s="49"/>
      <c r="P45" s="49"/>
      <c r="Q45" s="49"/>
      <c r="R45" s="49"/>
      <c r="S45" s="49"/>
      <c r="T45" s="49"/>
      <c r="U45" s="49"/>
      <c r="V45" s="49"/>
      <c r="W45" s="49"/>
      <c r="X45" s="49"/>
      <c r="Y45" s="49"/>
      <c r="Z45" s="49"/>
    </row>
    <row r="46" spans="1:26" ht="14.25" customHeight="1">
      <c r="A46" s="49"/>
      <c r="B46" s="361" t="s">
        <v>946</v>
      </c>
      <c r="C46" s="101" t="s">
        <v>947</v>
      </c>
      <c r="D46" s="77" t="s">
        <v>41</v>
      </c>
      <c r="E46" s="362">
        <v>0</v>
      </c>
      <c r="F46" s="363">
        <f t="shared" si="10"/>
        <v>1590</v>
      </c>
      <c r="G46" s="364">
        <f t="shared" si="11"/>
        <v>0</v>
      </c>
      <c r="H46" s="49"/>
      <c r="I46" s="352">
        <v>1500</v>
      </c>
      <c r="J46" s="49"/>
      <c r="K46" s="49"/>
      <c r="L46" s="49"/>
      <c r="M46" s="49"/>
      <c r="N46" s="49"/>
      <c r="O46" s="49"/>
      <c r="P46" s="49"/>
      <c r="Q46" s="49"/>
      <c r="R46" s="49"/>
      <c r="S46" s="49"/>
      <c r="T46" s="49"/>
      <c r="U46" s="49"/>
      <c r="V46" s="49"/>
      <c r="W46" s="49"/>
      <c r="X46" s="49"/>
      <c r="Y46" s="49"/>
      <c r="Z46" s="49"/>
    </row>
    <row r="47" spans="1:26" ht="14.25" customHeight="1">
      <c r="A47" s="49"/>
      <c r="B47" s="361" t="s">
        <v>948</v>
      </c>
      <c r="C47" s="101" t="s">
        <v>949</v>
      </c>
      <c r="D47" s="77" t="s">
        <v>41</v>
      </c>
      <c r="E47" s="362">
        <v>0</v>
      </c>
      <c r="F47" s="363">
        <f t="shared" si="10"/>
        <v>19610</v>
      </c>
      <c r="G47" s="364">
        <f t="shared" si="11"/>
        <v>0</v>
      </c>
      <c r="H47" s="49"/>
      <c r="I47" s="352">
        <v>18500</v>
      </c>
      <c r="J47" s="49"/>
      <c r="K47" s="49"/>
      <c r="L47" s="49"/>
      <c r="M47" s="49"/>
      <c r="N47" s="49"/>
      <c r="O47" s="49"/>
      <c r="P47" s="49"/>
      <c r="Q47" s="49"/>
      <c r="R47" s="49"/>
      <c r="S47" s="49"/>
      <c r="T47" s="49"/>
      <c r="U47" s="49"/>
      <c r="V47" s="49"/>
      <c r="W47" s="49"/>
      <c r="X47" s="49"/>
      <c r="Y47" s="49"/>
      <c r="Z47" s="49"/>
    </row>
    <row r="48" spans="1:26" ht="14.25" customHeight="1">
      <c r="A48" s="49"/>
      <c r="B48" s="361" t="s">
        <v>950</v>
      </c>
      <c r="C48" s="101" t="s">
        <v>951</v>
      </c>
      <c r="D48" s="77" t="s">
        <v>41</v>
      </c>
      <c r="E48" s="362">
        <v>2</v>
      </c>
      <c r="F48" s="363">
        <f t="shared" si="10"/>
        <v>137800</v>
      </c>
      <c r="G48" s="364">
        <f t="shared" si="11"/>
        <v>275600</v>
      </c>
      <c r="H48" s="49"/>
      <c r="I48" s="352">
        <v>130000</v>
      </c>
      <c r="J48" s="49"/>
      <c r="K48" s="49"/>
      <c r="L48" s="49"/>
      <c r="M48" s="49"/>
      <c r="N48" s="49"/>
      <c r="O48" s="49"/>
      <c r="P48" s="49"/>
      <c r="Q48" s="49"/>
      <c r="R48" s="49"/>
      <c r="S48" s="49"/>
      <c r="T48" s="49"/>
      <c r="U48" s="49"/>
      <c r="V48" s="49"/>
      <c r="W48" s="49"/>
      <c r="X48" s="49"/>
      <c r="Y48" s="49"/>
      <c r="Z48" s="49"/>
    </row>
    <row r="49" spans="1:26" ht="14.25" customHeight="1">
      <c r="A49" s="49"/>
      <c r="B49" s="361" t="s">
        <v>952</v>
      </c>
      <c r="C49" s="101" t="s">
        <v>953</v>
      </c>
      <c r="D49" s="77" t="s">
        <v>41</v>
      </c>
      <c r="E49" s="362">
        <v>2</v>
      </c>
      <c r="F49" s="363">
        <f t="shared" si="10"/>
        <v>68900</v>
      </c>
      <c r="G49" s="364">
        <f t="shared" si="11"/>
        <v>137800</v>
      </c>
      <c r="H49" s="49"/>
      <c r="I49" s="352">
        <v>65000</v>
      </c>
      <c r="J49" s="49"/>
      <c r="K49" s="49"/>
      <c r="L49" s="49"/>
      <c r="M49" s="49"/>
      <c r="N49" s="49"/>
      <c r="O49" s="49"/>
      <c r="P49" s="49"/>
      <c r="Q49" s="49"/>
      <c r="R49" s="49"/>
      <c r="S49" s="49"/>
      <c r="T49" s="49"/>
      <c r="U49" s="49"/>
      <c r="V49" s="49"/>
      <c r="W49" s="49"/>
      <c r="X49" s="49"/>
      <c r="Y49" s="49"/>
      <c r="Z49" s="49"/>
    </row>
    <row r="50" spans="1:26" ht="14.25" customHeight="1">
      <c r="A50" s="49"/>
      <c r="B50" s="359" t="s">
        <v>954</v>
      </c>
      <c r="C50" s="841" t="s">
        <v>955</v>
      </c>
      <c r="D50" s="867"/>
      <c r="E50" s="867"/>
      <c r="F50" s="868"/>
      <c r="G50" s="360">
        <f>SUM(G51:G52)</f>
        <v>135213.91999999993</v>
      </c>
      <c r="H50" s="49"/>
      <c r="I50" s="352"/>
      <c r="J50" s="49"/>
      <c r="K50" s="49"/>
      <c r="L50" s="49"/>
      <c r="M50" s="49"/>
      <c r="N50" s="49"/>
      <c r="O50" s="49"/>
      <c r="P50" s="49"/>
      <c r="Q50" s="49"/>
      <c r="R50" s="49"/>
      <c r="S50" s="49"/>
      <c r="T50" s="49"/>
      <c r="U50" s="49"/>
      <c r="V50" s="49"/>
      <c r="W50" s="49"/>
      <c r="X50" s="49"/>
      <c r="Y50" s="49"/>
      <c r="Z50" s="49"/>
    </row>
    <row r="51" spans="1:26" ht="14.25" customHeight="1">
      <c r="A51" s="49"/>
      <c r="B51" s="361" t="s">
        <v>956</v>
      </c>
      <c r="C51" s="101" t="s">
        <v>957</v>
      </c>
      <c r="D51" s="77" t="s">
        <v>41</v>
      </c>
      <c r="E51" s="362">
        <v>2</v>
      </c>
      <c r="F51" s="363">
        <f t="shared" ref="F51:F52" si="12">+I51*$I$6</f>
        <v>67606.959999999963</v>
      </c>
      <c r="G51" s="364">
        <f t="shared" ref="G51:G52" si="13">IF(E51="","-",E51*F51)</f>
        <v>135213.91999999993</v>
      </c>
      <c r="H51" s="49"/>
      <c r="I51" s="352">
        <v>63780.150943396191</v>
      </c>
      <c r="J51" s="49"/>
      <c r="K51" s="49"/>
      <c r="L51" s="49"/>
      <c r="M51" s="49"/>
      <c r="N51" s="49"/>
      <c r="O51" s="49"/>
      <c r="P51" s="49"/>
      <c r="Q51" s="49"/>
      <c r="R51" s="49"/>
      <c r="S51" s="49"/>
      <c r="T51" s="49"/>
      <c r="U51" s="49"/>
      <c r="V51" s="49"/>
      <c r="W51" s="49"/>
      <c r="X51" s="49"/>
      <c r="Y51" s="49"/>
      <c r="Z51" s="49"/>
    </row>
    <row r="52" spans="1:26" ht="14.25" customHeight="1">
      <c r="A52" s="49"/>
      <c r="B52" s="361" t="s">
        <v>958</v>
      </c>
      <c r="C52" s="101" t="s">
        <v>959</v>
      </c>
      <c r="D52" s="77" t="s">
        <v>41</v>
      </c>
      <c r="E52" s="362">
        <v>0</v>
      </c>
      <c r="F52" s="363">
        <f t="shared" si="12"/>
        <v>767579.42180000001</v>
      </c>
      <c r="G52" s="364">
        <f t="shared" si="13"/>
        <v>0</v>
      </c>
      <c r="H52" s="49"/>
      <c r="I52" s="352">
        <v>724131.53</v>
      </c>
      <c r="J52" s="49"/>
      <c r="K52" s="49"/>
      <c r="L52" s="49"/>
      <c r="M52" s="49"/>
      <c r="N52" s="49"/>
      <c r="O52" s="49"/>
      <c r="P52" s="49"/>
      <c r="Q52" s="49"/>
      <c r="R52" s="49"/>
      <c r="S52" s="49"/>
      <c r="T52" s="49"/>
      <c r="U52" s="49"/>
      <c r="V52" s="49"/>
      <c r="W52" s="49"/>
      <c r="X52" s="49"/>
      <c r="Y52" s="49"/>
      <c r="Z52" s="49"/>
    </row>
    <row r="53" spans="1:26" ht="14.25" customHeight="1">
      <c r="A53" s="49"/>
      <c r="B53" s="842" t="s">
        <v>960</v>
      </c>
      <c r="C53" s="886"/>
      <c r="D53" s="886"/>
      <c r="E53" s="886"/>
      <c r="F53" s="887"/>
      <c r="G53" s="365">
        <f>+G7+G16+G37</f>
        <v>1444227</v>
      </c>
      <c r="H53" s="49"/>
      <c r="I53" s="4"/>
      <c r="J53" s="49"/>
      <c r="K53" s="49"/>
      <c r="L53" s="49"/>
      <c r="M53" s="49"/>
      <c r="N53" s="49"/>
      <c r="O53" s="49"/>
      <c r="P53" s="49"/>
      <c r="Q53" s="49"/>
      <c r="R53" s="49"/>
      <c r="S53" s="49"/>
      <c r="T53" s="49"/>
      <c r="U53" s="49"/>
      <c r="V53" s="49"/>
      <c r="W53" s="49"/>
      <c r="X53" s="49"/>
      <c r="Y53" s="49"/>
      <c r="Z53" s="49"/>
    </row>
    <row r="54" spans="1:26" ht="14.25" customHeight="1">
      <c r="A54" s="49"/>
      <c r="B54" s="49"/>
      <c r="C54" s="49"/>
      <c r="D54" s="49"/>
      <c r="E54" s="49"/>
      <c r="F54" s="49"/>
      <c r="G54" s="49"/>
      <c r="H54" s="49"/>
      <c r="I54" s="352"/>
      <c r="J54" s="49"/>
      <c r="K54" s="49"/>
      <c r="L54" s="49"/>
      <c r="M54" s="49"/>
      <c r="N54" s="49"/>
      <c r="O54" s="49"/>
      <c r="P54" s="49"/>
      <c r="Q54" s="49"/>
      <c r="R54" s="49"/>
      <c r="S54" s="49"/>
      <c r="T54" s="49"/>
      <c r="U54" s="49"/>
      <c r="V54" s="49"/>
      <c r="W54" s="49"/>
      <c r="X54" s="49"/>
      <c r="Y54" s="49"/>
      <c r="Z54" s="49"/>
    </row>
    <row r="55" spans="1:26" ht="14.25" customHeight="1">
      <c r="A55" s="49"/>
      <c r="B55" s="49"/>
      <c r="C55" s="49"/>
      <c r="D55" s="49"/>
      <c r="E55" s="49"/>
      <c r="F55" s="49"/>
      <c r="G55" s="49"/>
      <c r="H55" s="49"/>
      <c r="I55" s="546"/>
      <c r="J55" s="49"/>
      <c r="K55" s="49"/>
      <c r="L55" s="49"/>
      <c r="M55" s="49"/>
      <c r="N55" s="49"/>
      <c r="O55" s="49"/>
      <c r="P55" s="49"/>
      <c r="Q55" s="49"/>
      <c r="R55" s="49"/>
      <c r="S55" s="49"/>
      <c r="T55" s="49"/>
      <c r="U55" s="49"/>
      <c r="V55" s="49"/>
      <c r="W55" s="49"/>
      <c r="X55" s="49"/>
      <c r="Y55" s="49"/>
      <c r="Z55" s="49"/>
    </row>
    <row r="56" spans="1:26" ht="14.25" customHeight="1">
      <c r="A56" s="49"/>
      <c r="B56" s="49"/>
      <c r="C56" s="49"/>
      <c r="D56" s="49"/>
      <c r="E56" s="49"/>
      <c r="F56" s="49"/>
      <c r="G56" s="49"/>
      <c r="H56" s="49"/>
      <c r="I56" s="352"/>
      <c r="J56" s="49"/>
      <c r="K56" s="49"/>
      <c r="L56" s="49"/>
      <c r="M56" s="49"/>
      <c r="N56" s="49"/>
      <c r="O56" s="49"/>
      <c r="P56" s="49"/>
      <c r="Q56" s="49"/>
      <c r="R56" s="49"/>
      <c r="S56" s="49"/>
      <c r="T56" s="49"/>
      <c r="U56" s="49"/>
      <c r="V56" s="49"/>
      <c r="W56" s="49"/>
      <c r="X56" s="49"/>
      <c r="Y56" s="49"/>
      <c r="Z56" s="49"/>
    </row>
    <row r="57" spans="1:26" ht="14.25" customHeight="1">
      <c r="A57" s="49"/>
      <c r="B57" s="49"/>
      <c r="C57" s="49"/>
      <c r="D57" s="49"/>
      <c r="E57" s="49"/>
      <c r="F57" s="49"/>
      <c r="G57" s="49"/>
      <c r="H57" s="49"/>
      <c r="I57" s="546"/>
      <c r="J57" s="49"/>
      <c r="K57" s="49"/>
      <c r="L57" s="49"/>
      <c r="M57" s="49"/>
      <c r="N57" s="49"/>
      <c r="O57" s="49"/>
      <c r="P57" s="49"/>
      <c r="Q57" s="49"/>
      <c r="R57" s="49"/>
      <c r="S57" s="49"/>
      <c r="T57" s="49"/>
      <c r="U57" s="49"/>
      <c r="V57" s="49"/>
      <c r="W57" s="49"/>
      <c r="X57" s="49"/>
      <c r="Y57" s="49"/>
      <c r="Z57" s="49"/>
    </row>
    <row r="58" spans="1:26" ht="14.25" customHeight="1">
      <c r="A58" s="49"/>
      <c r="B58" s="49"/>
      <c r="C58" s="49"/>
      <c r="D58" s="49"/>
      <c r="E58" s="49"/>
      <c r="F58" s="49"/>
      <c r="G58" s="49"/>
      <c r="H58" s="49"/>
      <c r="I58" s="352"/>
      <c r="J58" s="49"/>
      <c r="K58" s="49"/>
      <c r="L58" s="49"/>
      <c r="M58" s="49"/>
      <c r="N58" s="49"/>
      <c r="O58" s="49"/>
      <c r="P58" s="49"/>
      <c r="Q58" s="49"/>
      <c r="R58" s="49"/>
      <c r="S58" s="49"/>
      <c r="T58" s="49"/>
      <c r="U58" s="49"/>
      <c r="V58" s="49"/>
      <c r="W58" s="49"/>
      <c r="X58" s="49"/>
      <c r="Y58" s="49"/>
      <c r="Z58" s="49"/>
    </row>
    <row r="59" spans="1:26" ht="14.25" customHeight="1">
      <c r="A59" s="49"/>
      <c r="B59" s="49"/>
      <c r="C59" s="49"/>
      <c r="D59" s="49"/>
      <c r="E59" s="49"/>
      <c r="F59" s="49"/>
      <c r="G59" s="49"/>
      <c r="H59" s="49"/>
      <c r="I59" s="352"/>
      <c r="J59" s="49"/>
      <c r="K59" s="49"/>
      <c r="L59" s="49"/>
      <c r="M59" s="49"/>
      <c r="N59" s="49"/>
      <c r="O59" s="49"/>
      <c r="P59" s="49"/>
      <c r="Q59" s="49"/>
      <c r="R59" s="49"/>
      <c r="S59" s="49"/>
      <c r="T59" s="49"/>
      <c r="U59" s="49"/>
      <c r="V59" s="49"/>
      <c r="W59" s="49"/>
      <c r="X59" s="49"/>
      <c r="Y59" s="49"/>
      <c r="Z59" s="49"/>
    </row>
    <row r="60" spans="1:26" ht="14.25" customHeight="1">
      <c r="A60" s="49"/>
      <c r="B60" s="49"/>
      <c r="C60" s="49"/>
      <c r="D60" s="49"/>
      <c r="E60" s="49"/>
      <c r="F60" s="49"/>
      <c r="G60" s="49"/>
      <c r="H60" s="49"/>
      <c r="I60" s="352"/>
      <c r="J60" s="49"/>
      <c r="K60" s="49"/>
      <c r="L60" s="49"/>
      <c r="M60" s="49"/>
      <c r="N60" s="49"/>
      <c r="O60" s="49"/>
      <c r="P60" s="49"/>
      <c r="Q60" s="49"/>
      <c r="R60" s="49"/>
      <c r="S60" s="49"/>
      <c r="T60" s="49"/>
      <c r="U60" s="49"/>
      <c r="V60" s="49"/>
      <c r="W60" s="49"/>
      <c r="X60" s="49"/>
      <c r="Y60" s="49"/>
      <c r="Z60" s="49"/>
    </row>
    <row r="61" spans="1:26" ht="14.25" customHeight="1">
      <c r="A61" s="49"/>
      <c r="B61" s="49"/>
      <c r="C61" s="49"/>
      <c r="D61" s="49"/>
      <c r="E61" s="49"/>
      <c r="F61" s="49"/>
      <c r="G61" s="49"/>
      <c r="H61" s="49"/>
      <c r="I61" s="352"/>
      <c r="J61" s="49"/>
      <c r="K61" s="49"/>
      <c r="L61" s="49"/>
      <c r="M61" s="49"/>
      <c r="N61" s="49"/>
      <c r="O61" s="49"/>
      <c r="P61" s="49"/>
      <c r="Q61" s="49"/>
      <c r="R61" s="49"/>
      <c r="S61" s="49"/>
      <c r="T61" s="49"/>
      <c r="U61" s="49"/>
      <c r="V61" s="49"/>
      <c r="W61" s="49"/>
      <c r="X61" s="49"/>
      <c r="Y61" s="49"/>
      <c r="Z61" s="49"/>
    </row>
    <row r="62" spans="1:26" ht="14.25" customHeight="1">
      <c r="A62" s="49"/>
      <c r="B62" s="49"/>
      <c r="C62" s="49"/>
      <c r="D62" s="49"/>
      <c r="E62" s="49"/>
      <c r="F62" s="49"/>
      <c r="G62" s="49"/>
      <c r="H62" s="49"/>
      <c r="I62" s="352"/>
      <c r="J62" s="49"/>
      <c r="K62" s="49"/>
      <c r="L62" s="49"/>
      <c r="M62" s="49"/>
      <c r="N62" s="49"/>
      <c r="O62" s="49"/>
      <c r="P62" s="49"/>
      <c r="Q62" s="49"/>
      <c r="R62" s="49"/>
      <c r="S62" s="49"/>
      <c r="T62" s="49"/>
      <c r="U62" s="49"/>
      <c r="V62" s="49"/>
      <c r="W62" s="49"/>
      <c r="X62" s="49"/>
      <c r="Y62" s="49"/>
      <c r="Z62" s="49"/>
    </row>
    <row r="63" spans="1:26" ht="14.25" customHeight="1">
      <c r="A63" s="49"/>
      <c r="B63" s="49"/>
      <c r="C63" s="49"/>
      <c r="D63" s="49"/>
      <c r="E63" s="49"/>
      <c r="F63" s="49"/>
      <c r="G63" s="49"/>
      <c r="H63" s="49"/>
      <c r="I63" s="352"/>
      <c r="J63" s="49"/>
      <c r="K63" s="49"/>
      <c r="L63" s="49"/>
      <c r="M63" s="49"/>
      <c r="N63" s="49"/>
      <c r="O63" s="49"/>
      <c r="P63" s="49"/>
      <c r="Q63" s="49"/>
      <c r="R63" s="49"/>
      <c r="S63" s="49"/>
      <c r="T63" s="49"/>
      <c r="U63" s="49"/>
      <c r="V63" s="49"/>
      <c r="W63" s="49"/>
      <c r="X63" s="49"/>
      <c r="Y63" s="49"/>
      <c r="Z63" s="49"/>
    </row>
    <row r="64" spans="1:26" ht="14.25" customHeight="1">
      <c r="A64" s="49"/>
      <c r="B64" s="49"/>
      <c r="C64" s="49"/>
      <c r="D64" s="49"/>
      <c r="E64" s="49"/>
      <c r="F64" s="49"/>
      <c r="G64" s="49"/>
      <c r="H64" s="49"/>
      <c r="I64" s="352"/>
      <c r="J64" s="49"/>
      <c r="K64" s="49"/>
      <c r="L64" s="49"/>
      <c r="M64" s="49"/>
      <c r="N64" s="49"/>
      <c r="O64" s="49"/>
      <c r="P64" s="49"/>
      <c r="Q64" s="49"/>
      <c r="R64" s="49"/>
      <c r="S64" s="49"/>
      <c r="T64" s="49"/>
      <c r="U64" s="49"/>
      <c r="V64" s="49"/>
      <c r="W64" s="49"/>
      <c r="X64" s="49"/>
      <c r="Y64" s="49"/>
      <c r="Z64" s="49"/>
    </row>
    <row r="65" spans="1:26" ht="14.25" customHeight="1">
      <c r="A65" s="49"/>
      <c r="B65" s="49"/>
      <c r="C65" s="49"/>
      <c r="D65" s="49"/>
      <c r="E65" s="49"/>
      <c r="F65" s="49"/>
      <c r="G65" s="49"/>
      <c r="H65" s="49"/>
      <c r="I65" s="352"/>
      <c r="J65" s="49"/>
      <c r="K65" s="49"/>
      <c r="L65" s="49"/>
      <c r="M65" s="49"/>
      <c r="N65" s="49"/>
      <c r="O65" s="49"/>
      <c r="P65" s="49"/>
      <c r="Q65" s="49"/>
      <c r="R65" s="49"/>
      <c r="S65" s="49"/>
      <c r="T65" s="49"/>
      <c r="U65" s="49"/>
      <c r="V65" s="49"/>
      <c r="W65" s="49"/>
      <c r="X65" s="49"/>
      <c r="Y65" s="49"/>
      <c r="Z65" s="49"/>
    </row>
    <row r="66" spans="1:26" ht="14.25" customHeight="1">
      <c r="A66" s="49"/>
      <c r="B66" s="49"/>
      <c r="C66" s="49"/>
      <c r="D66" s="49"/>
      <c r="E66" s="49"/>
      <c r="F66" s="49"/>
      <c r="G66" s="49"/>
      <c r="H66" s="49"/>
      <c r="I66" s="352"/>
      <c r="J66" s="49"/>
      <c r="K66" s="49"/>
      <c r="L66" s="49"/>
      <c r="M66" s="49"/>
      <c r="N66" s="49"/>
      <c r="O66" s="49"/>
      <c r="P66" s="49"/>
      <c r="Q66" s="49"/>
      <c r="R66" s="49"/>
      <c r="S66" s="49"/>
      <c r="T66" s="49"/>
      <c r="U66" s="49"/>
      <c r="V66" s="49"/>
      <c r="W66" s="49"/>
      <c r="X66" s="49"/>
      <c r="Y66" s="49"/>
      <c r="Z66" s="49"/>
    </row>
    <row r="67" spans="1:26" ht="14.25" customHeight="1">
      <c r="A67" s="49"/>
      <c r="B67" s="49"/>
      <c r="C67" s="49"/>
      <c r="D67" s="49"/>
      <c r="E67" s="49"/>
      <c r="F67" s="49"/>
      <c r="G67" s="49"/>
      <c r="H67" s="49"/>
      <c r="I67" s="352"/>
      <c r="J67" s="49"/>
      <c r="K67" s="49"/>
      <c r="L67" s="49"/>
      <c r="M67" s="49"/>
      <c r="N67" s="49"/>
      <c r="O67" s="49"/>
      <c r="P67" s="49"/>
      <c r="Q67" s="49"/>
      <c r="R67" s="49"/>
      <c r="S67" s="49"/>
      <c r="T67" s="49"/>
      <c r="U67" s="49"/>
      <c r="V67" s="49"/>
      <c r="W67" s="49"/>
      <c r="X67" s="49"/>
      <c r="Y67" s="49"/>
      <c r="Z67" s="49"/>
    </row>
    <row r="68" spans="1:26" ht="14.25" customHeight="1">
      <c r="A68" s="49"/>
      <c r="B68" s="49"/>
      <c r="C68" s="49"/>
      <c r="D68" s="49"/>
      <c r="E68" s="49"/>
      <c r="F68" s="49"/>
      <c r="G68" s="49"/>
      <c r="H68" s="49"/>
      <c r="I68" s="352"/>
      <c r="J68" s="49"/>
      <c r="K68" s="49"/>
      <c r="L68" s="49"/>
      <c r="M68" s="49"/>
      <c r="N68" s="49"/>
      <c r="O68" s="49"/>
      <c r="P68" s="49"/>
      <c r="Q68" s="49"/>
      <c r="R68" s="49"/>
      <c r="S68" s="49"/>
      <c r="T68" s="49"/>
      <c r="U68" s="49"/>
      <c r="V68" s="49"/>
      <c r="W68" s="49"/>
      <c r="X68" s="49"/>
      <c r="Y68" s="49"/>
      <c r="Z68" s="49"/>
    </row>
    <row r="69" spans="1:26" ht="14.25" customHeight="1">
      <c r="A69" s="49"/>
      <c r="B69" s="49"/>
      <c r="C69" s="49"/>
      <c r="D69" s="49"/>
      <c r="E69" s="49"/>
      <c r="F69" s="49"/>
      <c r="G69" s="49"/>
      <c r="H69" s="49"/>
      <c r="I69" s="352"/>
      <c r="J69" s="49"/>
      <c r="K69" s="49"/>
      <c r="L69" s="49"/>
      <c r="M69" s="49"/>
      <c r="N69" s="49"/>
      <c r="O69" s="49"/>
      <c r="P69" s="49"/>
      <c r="Q69" s="49"/>
      <c r="R69" s="49"/>
      <c r="S69" s="49"/>
      <c r="T69" s="49"/>
      <c r="U69" s="49"/>
      <c r="V69" s="49"/>
      <c r="W69" s="49"/>
      <c r="X69" s="49"/>
      <c r="Y69" s="49"/>
      <c r="Z69" s="49"/>
    </row>
    <row r="70" spans="1:26" ht="14.25" customHeight="1">
      <c r="A70" s="49"/>
      <c r="B70" s="49"/>
      <c r="C70" s="49"/>
      <c r="D70" s="49"/>
      <c r="E70" s="49"/>
      <c r="F70" s="49"/>
      <c r="G70" s="49"/>
      <c r="H70" s="49"/>
      <c r="I70" s="352"/>
      <c r="J70" s="49"/>
      <c r="K70" s="49"/>
      <c r="L70" s="49"/>
      <c r="M70" s="49"/>
      <c r="N70" s="49"/>
      <c r="O70" s="49"/>
      <c r="P70" s="49"/>
      <c r="Q70" s="49"/>
      <c r="R70" s="49"/>
      <c r="S70" s="49"/>
      <c r="T70" s="49"/>
      <c r="U70" s="49"/>
      <c r="V70" s="49"/>
      <c r="W70" s="49"/>
      <c r="X70" s="49"/>
      <c r="Y70" s="49"/>
      <c r="Z70" s="49"/>
    </row>
    <row r="71" spans="1:26" ht="14.25" customHeight="1">
      <c r="A71" s="49"/>
      <c r="B71" s="49"/>
      <c r="C71" s="49"/>
      <c r="D71" s="49"/>
      <c r="E71" s="49"/>
      <c r="F71" s="49"/>
      <c r="G71" s="49"/>
      <c r="H71" s="49"/>
      <c r="I71" s="352"/>
      <c r="J71" s="49"/>
      <c r="K71" s="49"/>
      <c r="L71" s="49"/>
      <c r="M71" s="49"/>
      <c r="N71" s="49"/>
      <c r="O71" s="49"/>
      <c r="P71" s="49"/>
      <c r="Q71" s="49"/>
      <c r="R71" s="49"/>
      <c r="S71" s="49"/>
      <c r="T71" s="49"/>
      <c r="U71" s="49"/>
      <c r="V71" s="49"/>
      <c r="W71" s="49"/>
      <c r="X71" s="49"/>
      <c r="Y71" s="49"/>
      <c r="Z71" s="49"/>
    </row>
    <row r="72" spans="1:26" ht="14.25" customHeight="1">
      <c r="A72" s="49"/>
      <c r="B72" s="49"/>
      <c r="C72" s="49"/>
      <c r="D72" s="49"/>
      <c r="E72" s="49"/>
      <c r="F72" s="49"/>
      <c r="G72" s="49"/>
      <c r="H72" s="49"/>
      <c r="I72" s="352"/>
      <c r="J72" s="49"/>
      <c r="K72" s="49"/>
      <c r="L72" s="49"/>
      <c r="M72" s="49"/>
      <c r="N72" s="49"/>
      <c r="O72" s="49"/>
      <c r="P72" s="49"/>
      <c r="Q72" s="49"/>
      <c r="R72" s="49"/>
      <c r="S72" s="49"/>
      <c r="T72" s="49"/>
      <c r="U72" s="49"/>
      <c r="V72" s="49"/>
      <c r="W72" s="49"/>
      <c r="X72" s="49"/>
      <c r="Y72" s="49"/>
      <c r="Z72" s="49"/>
    </row>
    <row r="73" spans="1:26" ht="14.25" customHeight="1">
      <c r="A73" s="49"/>
      <c r="B73" s="49"/>
      <c r="C73" s="49"/>
      <c r="D73" s="49"/>
      <c r="E73" s="49"/>
      <c r="F73" s="49"/>
      <c r="G73" s="49"/>
      <c r="H73" s="49"/>
      <c r="I73" s="352"/>
      <c r="J73" s="49"/>
      <c r="K73" s="49"/>
      <c r="L73" s="49"/>
      <c r="M73" s="49"/>
      <c r="N73" s="49"/>
      <c r="O73" s="49"/>
      <c r="P73" s="49"/>
      <c r="Q73" s="49"/>
      <c r="R73" s="49"/>
      <c r="S73" s="49"/>
      <c r="T73" s="49"/>
      <c r="U73" s="49"/>
      <c r="V73" s="49"/>
      <c r="W73" s="49"/>
      <c r="X73" s="49"/>
      <c r="Y73" s="49"/>
      <c r="Z73" s="49"/>
    </row>
    <row r="74" spans="1:26" ht="14.25" customHeight="1">
      <c r="A74" s="49"/>
      <c r="B74" s="49"/>
      <c r="C74" s="49"/>
      <c r="D74" s="49"/>
      <c r="E74" s="49"/>
      <c r="F74" s="49"/>
      <c r="G74" s="49"/>
      <c r="H74" s="49"/>
      <c r="I74" s="352"/>
      <c r="J74" s="49"/>
      <c r="K74" s="49"/>
      <c r="L74" s="49"/>
      <c r="M74" s="49"/>
      <c r="N74" s="49"/>
      <c r="O74" s="49"/>
      <c r="P74" s="49"/>
      <c r="Q74" s="49"/>
      <c r="R74" s="49"/>
      <c r="S74" s="49"/>
      <c r="T74" s="49"/>
      <c r="U74" s="49"/>
      <c r="V74" s="49"/>
      <c r="W74" s="49"/>
      <c r="X74" s="49"/>
      <c r="Y74" s="49"/>
      <c r="Z74" s="49"/>
    </row>
    <row r="75" spans="1:26" ht="14.25" customHeight="1">
      <c r="A75" s="49"/>
      <c r="B75" s="49"/>
      <c r="C75" s="49"/>
      <c r="D75" s="49"/>
      <c r="E75" s="49"/>
      <c r="F75" s="49"/>
      <c r="G75" s="49"/>
      <c r="H75" s="49"/>
      <c r="I75" s="352"/>
      <c r="J75" s="49"/>
      <c r="K75" s="49"/>
      <c r="L75" s="49"/>
      <c r="M75" s="49"/>
      <c r="N75" s="49"/>
      <c r="O75" s="49"/>
      <c r="P75" s="49"/>
      <c r="Q75" s="49"/>
      <c r="R75" s="49"/>
      <c r="S75" s="49"/>
      <c r="T75" s="49"/>
      <c r="U75" s="49"/>
      <c r="V75" s="49"/>
      <c r="W75" s="49"/>
      <c r="X75" s="49"/>
      <c r="Y75" s="49"/>
      <c r="Z75" s="49"/>
    </row>
    <row r="76" spans="1:26" ht="14.25" customHeight="1">
      <c r="A76" s="49"/>
      <c r="B76" s="49"/>
      <c r="C76" s="49"/>
      <c r="D76" s="49"/>
      <c r="E76" s="49"/>
      <c r="F76" s="49"/>
      <c r="G76" s="49"/>
      <c r="H76" s="49"/>
      <c r="I76" s="352"/>
      <c r="J76" s="49"/>
      <c r="K76" s="49"/>
      <c r="L76" s="49"/>
      <c r="M76" s="49"/>
      <c r="N76" s="49"/>
      <c r="O76" s="49"/>
      <c r="P76" s="49"/>
      <c r="Q76" s="49"/>
      <c r="R76" s="49"/>
      <c r="S76" s="49"/>
      <c r="T76" s="49"/>
      <c r="U76" s="49"/>
      <c r="V76" s="49"/>
      <c r="W76" s="49"/>
      <c r="X76" s="49"/>
      <c r="Y76" s="49"/>
      <c r="Z76" s="49"/>
    </row>
    <row r="77" spans="1:26" ht="14.25" customHeight="1">
      <c r="A77" s="49"/>
      <c r="B77" s="49"/>
      <c r="C77" s="49"/>
      <c r="D77" s="49"/>
      <c r="E77" s="49"/>
      <c r="F77" s="49"/>
      <c r="G77" s="49"/>
      <c r="H77" s="49"/>
      <c r="I77" s="352"/>
      <c r="J77" s="49"/>
      <c r="K77" s="49"/>
      <c r="L77" s="49"/>
      <c r="M77" s="49"/>
      <c r="N77" s="49"/>
      <c r="O77" s="49"/>
      <c r="P77" s="49"/>
      <c r="Q77" s="49"/>
      <c r="R77" s="49"/>
      <c r="S77" s="49"/>
      <c r="T77" s="49"/>
      <c r="U77" s="49"/>
      <c r="V77" s="49"/>
      <c r="W77" s="49"/>
      <c r="X77" s="49"/>
      <c r="Y77" s="49"/>
      <c r="Z77" s="49"/>
    </row>
    <row r="78" spans="1:26" ht="14.25" customHeight="1">
      <c r="A78" s="49"/>
      <c r="B78" s="49"/>
      <c r="C78" s="49"/>
      <c r="D78" s="49"/>
      <c r="E78" s="49"/>
      <c r="F78" s="49"/>
      <c r="G78" s="49"/>
      <c r="H78" s="49"/>
      <c r="I78" s="352"/>
      <c r="J78" s="49"/>
      <c r="K78" s="49"/>
      <c r="L78" s="49"/>
      <c r="M78" s="49"/>
      <c r="N78" s="49"/>
      <c r="O78" s="49"/>
      <c r="P78" s="49"/>
      <c r="Q78" s="49"/>
      <c r="R78" s="49"/>
      <c r="S78" s="49"/>
      <c r="T78" s="49"/>
      <c r="U78" s="49"/>
      <c r="V78" s="49"/>
      <c r="W78" s="49"/>
      <c r="X78" s="49"/>
      <c r="Y78" s="49"/>
      <c r="Z78" s="49"/>
    </row>
    <row r="79" spans="1:26" ht="14.25" customHeight="1">
      <c r="A79" s="49"/>
      <c r="B79" s="49"/>
      <c r="C79" s="49"/>
      <c r="D79" s="49"/>
      <c r="E79" s="49"/>
      <c r="F79" s="49"/>
      <c r="G79" s="49"/>
      <c r="H79" s="49"/>
      <c r="I79" s="352"/>
      <c r="J79" s="49"/>
      <c r="K79" s="49"/>
      <c r="L79" s="49"/>
      <c r="M79" s="49"/>
      <c r="N79" s="49"/>
      <c r="O79" s="49"/>
      <c r="P79" s="49"/>
      <c r="Q79" s="49"/>
      <c r="R79" s="49"/>
      <c r="S79" s="49"/>
      <c r="T79" s="49"/>
      <c r="U79" s="49"/>
      <c r="V79" s="49"/>
      <c r="W79" s="49"/>
      <c r="X79" s="49"/>
      <c r="Y79" s="49"/>
      <c r="Z79" s="49"/>
    </row>
    <row r="80" spans="1:26" ht="14.25" customHeight="1">
      <c r="A80" s="49"/>
      <c r="B80" s="49"/>
      <c r="C80" s="49"/>
      <c r="D80" s="49"/>
      <c r="E80" s="49"/>
      <c r="F80" s="49"/>
      <c r="G80" s="49"/>
      <c r="H80" s="49"/>
      <c r="I80" s="352"/>
      <c r="J80" s="49"/>
      <c r="K80" s="49"/>
      <c r="L80" s="49"/>
      <c r="M80" s="49"/>
      <c r="N80" s="49"/>
      <c r="O80" s="49"/>
      <c r="P80" s="49"/>
      <c r="Q80" s="49"/>
      <c r="R80" s="49"/>
      <c r="S80" s="49"/>
      <c r="T80" s="49"/>
      <c r="U80" s="49"/>
      <c r="V80" s="49"/>
      <c r="W80" s="49"/>
      <c r="X80" s="49"/>
      <c r="Y80" s="49"/>
      <c r="Z80" s="49"/>
    </row>
    <row r="81" spans="1:26" ht="14.25" customHeight="1">
      <c r="A81" s="49"/>
      <c r="B81" s="49"/>
      <c r="C81" s="49"/>
      <c r="D81" s="49"/>
      <c r="E81" s="49"/>
      <c r="F81" s="49"/>
      <c r="G81" s="49"/>
      <c r="H81" s="49"/>
      <c r="I81" s="352"/>
      <c r="J81" s="49"/>
      <c r="K81" s="49"/>
      <c r="L81" s="49"/>
      <c r="M81" s="49"/>
      <c r="N81" s="49"/>
      <c r="O81" s="49"/>
      <c r="P81" s="49"/>
      <c r="Q81" s="49"/>
      <c r="R81" s="49"/>
      <c r="S81" s="49"/>
      <c r="T81" s="49"/>
      <c r="U81" s="49"/>
      <c r="V81" s="49"/>
      <c r="W81" s="49"/>
      <c r="X81" s="49"/>
      <c r="Y81" s="49"/>
      <c r="Z81" s="49"/>
    </row>
    <row r="82" spans="1:26" ht="14.25" customHeight="1">
      <c r="A82" s="49"/>
      <c r="B82" s="49"/>
      <c r="C82" s="49"/>
      <c r="D82" s="49"/>
      <c r="E82" s="49"/>
      <c r="F82" s="49"/>
      <c r="G82" s="49"/>
      <c r="H82" s="49"/>
      <c r="I82" s="352"/>
      <c r="J82" s="49"/>
      <c r="K82" s="49"/>
      <c r="L82" s="49"/>
      <c r="M82" s="49"/>
      <c r="N82" s="49"/>
      <c r="O82" s="49"/>
      <c r="P82" s="49"/>
      <c r="Q82" s="49"/>
      <c r="R82" s="49"/>
      <c r="S82" s="49"/>
      <c r="T82" s="49"/>
      <c r="U82" s="49"/>
      <c r="V82" s="49"/>
      <c r="W82" s="49"/>
      <c r="X82" s="49"/>
      <c r="Y82" s="49"/>
      <c r="Z82" s="49"/>
    </row>
    <row r="83" spans="1:26" ht="14.25" customHeight="1">
      <c r="A83" s="49"/>
      <c r="B83" s="49"/>
      <c r="C83" s="49"/>
      <c r="D83" s="49"/>
      <c r="E83" s="49"/>
      <c r="F83" s="49"/>
      <c r="G83" s="49"/>
      <c r="H83" s="49"/>
      <c r="I83" s="352"/>
      <c r="J83" s="49"/>
      <c r="K83" s="49"/>
      <c r="L83" s="49"/>
      <c r="M83" s="49"/>
      <c r="N83" s="49"/>
      <c r="O83" s="49"/>
      <c r="P83" s="49"/>
      <c r="Q83" s="49"/>
      <c r="R83" s="49"/>
      <c r="S83" s="49"/>
      <c r="T83" s="49"/>
      <c r="U83" s="49"/>
      <c r="V83" s="49"/>
      <c r="W83" s="49"/>
      <c r="X83" s="49"/>
      <c r="Y83" s="49"/>
      <c r="Z83" s="49"/>
    </row>
    <row r="84" spans="1:26" ht="14.25" customHeight="1">
      <c r="A84" s="49"/>
      <c r="B84" s="49"/>
      <c r="C84" s="49"/>
      <c r="D84" s="49"/>
      <c r="E84" s="49"/>
      <c r="F84" s="49"/>
      <c r="G84" s="49"/>
      <c r="H84" s="49"/>
      <c r="I84" s="352"/>
      <c r="J84" s="49"/>
      <c r="K84" s="49"/>
      <c r="L84" s="49"/>
      <c r="M84" s="49"/>
      <c r="N84" s="49"/>
      <c r="O84" s="49"/>
      <c r="P84" s="49"/>
      <c r="Q84" s="49"/>
      <c r="R84" s="49"/>
      <c r="S84" s="49"/>
      <c r="T84" s="49"/>
      <c r="U84" s="49"/>
      <c r="V84" s="49"/>
      <c r="W84" s="49"/>
      <c r="X84" s="49"/>
      <c r="Y84" s="49"/>
      <c r="Z84" s="49"/>
    </row>
    <row r="85" spans="1:26" ht="14.25" customHeight="1">
      <c r="A85" s="49"/>
      <c r="B85" s="49"/>
      <c r="C85" s="49"/>
      <c r="D85" s="49"/>
      <c r="E85" s="49"/>
      <c r="F85" s="49"/>
      <c r="G85" s="49"/>
      <c r="H85" s="49"/>
      <c r="I85" s="352"/>
      <c r="J85" s="49"/>
      <c r="K85" s="49"/>
      <c r="L85" s="49"/>
      <c r="M85" s="49"/>
      <c r="N85" s="49"/>
      <c r="O85" s="49"/>
      <c r="P85" s="49"/>
      <c r="Q85" s="49"/>
      <c r="R85" s="49"/>
      <c r="S85" s="49"/>
      <c r="T85" s="49"/>
      <c r="U85" s="49"/>
      <c r="V85" s="49"/>
      <c r="W85" s="49"/>
      <c r="X85" s="49"/>
      <c r="Y85" s="49"/>
      <c r="Z85" s="49"/>
    </row>
    <row r="86" spans="1:26" ht="14.25" customHeight="1">
      <c r="A86" s="49"/>
      <c r="B86" s="49"/>
      <c r="C86" s="49"/>
      <c r="D86" s="49"/>
      <c r="E86" s="49"/>
      <c r="F86" s="49"/>
      <c r="G86" s="49"/>
      <c r="H86" s="49"/>
      <c r="I86" s="352"/>
      <c r="J86" s="49"/>
      <c r="K86" s="49"/>
      <c r="L86" s="49"/>
      <c r="M86" s="49"/>
      <c r="N86" s="49"/>
      <c r="O86" s="49"/>
      <c r="P86" s="49"/>
      <c r="Q86" s="49"/>
      <c r="R86" s="49"/>
      <c r="S86" s="49"/>
      <c r="T86" s="49"/>
      <c r="U86" s="49"/>
      <c r="V86" s="49"/>
      <c r="W86" s="49"/>
      <c r="X86" s="49"/>
      <c r="Y86" s="49"/>
      <c r="Z86" s="49"/>
    </row>
    <row r="87" spans="1:26" ht="14.25" customHeight="1">
      <c r="A87" s="49"/>
      <c r="B87" s="49"/>
      <c r="C87" s="49"/>
      <c r="D87" s="49"/>
      <c r="E87" s="49"/>
      <c r="F87" s="49"/>
      <c r="G87" s="49"/>
      <c r="H87" s="49"/>
      <c r="I87" s="352"/>
      <c r="J87" s="49"/>
      <c r="K87" s="49"/>
      <c r="L87" s="49"/>
      <c r="M87" s="49"/>
      <c r="N87" s="49"/>
      <c r="O87" s="49"/>
      <c r="P87" s="49"/>
      <c r="Q87" s="49"/>
      <c r="R87" s="49"/>
      <c r="S87" s="49"/>
      <c r="T87" s="49"/>
      <c r="U87" s="49"/>
      <c r="V87" s="49"/>
      <c r="W87" s="49"/>
      <c r="X87" s="49"/>
      <c r="Y87" s="49"/>
      <c r="Z87" s="49"/>
    </row>
    <row r="88" spans="1:26" ht="14.25" customHeight="1">
      <c r="A88" s="49"/>
      <c r="B88" s="49"/>
      <c r="C88" s="49"/>
      <c r="D88" s="49"/>
      <c r="E88" s="49"/>
      <c r="F88" s="49"/>
      <c r="G88" s="49"/>
      <c r="H88" s="49"/>
      <c r="I88" s="352"/>
      <c r="J88" s="49"/>
      <c r="K88" s="49"/>
      <c r="L88" s="49"/>
      <c r="M88" s="49"/>
      <c r="N88" s="49"/>
      <c r="O88" s="49"/>
      <c r="P88" s="49"/>
      <c r="Q88" s="49"/>
      <c r="R88" s="49"/>
      <c r="S88" s="49"/>
      <c r="T88" s="49"/>
      <c r="U88" s="49"/>
      <c r="V88" s="49"/>
      <c r="W88" s="49"/>
      <c r="X88" s="49"/>
      <c r="Y88" s="49"/>
      <c r="Z88" s="49"/>
    </row>
    <row r="89" spans="1:26" ht="14.25" customHeight="1">
      <c r="A89" s="49"/>
      <c r="B89" s="49"/>
      <c r="C89" s="49"/>
      <c r="D89" s="49"/>
      <c r="E89" s="49"/>
      <c r="F89" s="49"/>
      <c r="G89" s="49"/>
      <c r="H89" s="49"/>
      <c r="I89" s="352"/>
      <c r="J89" s="49"/>
      <c r="K89" s="49"/>
      <c r="L89" s="49"/>
      <c r="M89" s="49"/>
      <c r="N89" s="49"/>
      <c r="O89" s="49"/>
      <c r="P89" s="49"/>
      <c r="Q89" s="49"/>
      <c r="R89" s="49"/>
      <c r="S89" s="49"/>
      <c r="T89" s="49"/>
      <c r="U89" s="49"/>
      <c r="V89" s="49"/>
      <c r="W89" s="49"/>
      <c r="X89" s="49"/>
      <c r="Y89" s="49"/>
      <c r="Z89" s="49"/>
    </row>
    <row r="90" spans="1:26" ht="14.25" customHeight="1">
      <c r="A90" s="49"/>
      <c r="B90" s="49"/>
      <c r="C90" s="49"/>
      <c r="D90" s="49"/>
      <c r="E90" s="49"/>
      <c r="F90" s="49"/>
      <c r="G90" s="49"/>
      <c r="H90" s="49"/>
      <c r="I90" s="352"/>
      <c r="J90" s="49"/>
      <c r="K90" s="49"/>
      <c r="L90" s="49"/>
      <c r="M90" s="49"/>
      <c r="N90" s="49"/>
      <c r="O90" s="49"/>
      <c r="P90" s="49"/>
      <c r="Q90" s="49"/>
      <c r="R90" s="49"/>
      <c r="S90" s="49"/>
      <c r="T90" s="49"/>
      <c r="U90" s="49"/>
      <c r="V90" s="49"/>
      <c r="W90" s="49"/>
      <c r="X90" s="49"/>
      <c r="Y90" s="49"/>
      <c r="Z90" s="49"/>
    </row>
    <row r="91" spans="1:26" ht="14.25" customHeight="1">
      <c r="A91" s="49"/>
      <c r="B91" s="49"/>
      <c r="C91" s="49"/>
      <c r="D91" s="49"/>
      <c r="E91" s="49"/>
      <c r="F91" s="49"/>
      <c r="G91" s="49"/>
      <c r="H91" s="49"/>
      <c r="I91" s="352"/>
      <c r="J91" s="49"/>
      <c r="K91" s="49"/>
      <c r="L91" s="49"/>
      <c r="M91" s="49"/>
      <c r="N91" s="49"/>
      <c r="O91" s="49"/>
      <c r="P91" s="49"/>
      <c r="Q91" s="49"/>
      <c r="R91" s="49"/>
      <c r="S91" s="49"/>
      <c r="T91" s="49"/>
      <c r="U91" s="49"/>
      <c r="V91" s="49"/>
      <c r="W91" s="49"/>
      <c r="X91" s="49"/>
      <c r="Y91" s="49"/>
      <c r="Z91" s="49"/>
    </row>
    <row r="92" spans="1:26" ht="14.25" customHeight="1">
      <c r="A92" s="49"/>
      <c r="B92" s="49"/>
      <c r="C92" s="49"/>
      <c r="D92" s="49"/>
      <c r="E92" s="49"/>
      <c r="F92" s="49"/>
      <c r="G92" s="49"/>
      <c r="H92" s="49"/>
      <c r="I92" s="352"/>
      <c r="J92" s="49"/>
      <c r="K92" s="49"/>
      <c r="L92" s="49"/>
      <c r="M92" s="49"/>
      <c r="N92" s="49"/>
      <c r="O92" s="49"/>
      <c r="P92" s="49"/>
      <c r="Q92" s="49"/>
      <c r="R92" s="49"/>
      <c r="S92" s="49"/>
      <c r="T92" s="49"/>
      <c r="U92" s="49"/>
      <c r="V92" s="49"/>
      <c r="W92" s="49"/>
      <c r="X92" s="49"/>
      <c r="Y92" s="49"/>
      <c r="Z92" s="49"/>
    </row>
    <row r="93" spans="1:26" ht="14.25" customHeight="1">
      <c r="A93" s="49"/>
      <c r="B93" s="49"/>
      <c r="C93" s="49"/>
      <c r="D93" s="49"/>
      <c r="E93" s="49"/>
      <c r="F93" s="49"/>
      <c r="G93" s="49"/>
      <c r="H93" s="49"/>
      <c r="I93" s="352"/>
      <c r="J93" s="49"/>
      <c r="K93" s="49"/>
      <c r="L93" s="49"/>
      <c r="M93" s="49"/>
      <c r="N93" s="49"/>
      <c r="O93" s="49"/>
      <c r="P93" s="49"/>
      <c r="Q93" s="49"/>
      <c r="R93" s="49"/>
      <c r="S93" s="49"/>
      <c r="T93" s="49"/>
      <c r="U93" s="49"/>
      <c r="V93" s="49"/>
      <c r="W93" s="49"/>
      <c r="X93" s="49"/>
      <c r="Y93" s="49"/>
      <c r="Z93" s="49"/>
    </row>
    <row r="94" spans="1:26" ht="14.25" customHeight="1">
      <c r="A94" s="49"/>
      <c r="B94" s="49"/>
      <c r="C94" s="49"/>
      <c r="D94" s="49"/>
      <c r="E94" s="49"/>
      <c r="F94" s="49"/>
      <c r="G94" s="49"/>
      <c r="H94" s="49"/>
      <c r="I94" s="352"/>
      <c r="J94" s="49"/>
      <c r="K94" s="49"/>
      <c r="L94" s="49"/>
      <c r="M94" s="49"/>
      <c r="N94" s="49"/>
      <c r="O94" s="49"/>
      <c r="P94" s="49"/>
      <c r="Q94" s="49"/>
      <c r="R94" s="49"/>
      <c r="S94" s="49"/>
      <c r="T94" s="49"/>
      <c r="U94" s="49"/>
      <c r="V94" s="49"/>
      <c r="W94" s="49"/>
      <c r="X94" s="49"/>
      <c r="Y94" s="49"/>
      <c r="Z94" s="49"/>
    </row>
    <row r="95" spans="1:26" ht="14.25" customHeight="1">
      <c r="A95" s="49"/>
      <c r="B95" s="49"/>
      <c r="C95" s="49"/>
      <c r="D95" s="49"/>
      <c r="E95" s="49"/>
      <c r="F95" s="49"/>
      <c r="G95" s="49"/>
      <c r="H95" s="49"/>
      <c r="I95" s="352"/>
      <c r="J95" s="49"/>
      <c r="K95" s="49"/>
      <c r="L95" s="49"/>
      <c r="M95" s="49"/>
      <c r="N95" s="49"/>
      <c r="O95" s="49"/>
      <c r="P95" s="49"/>
      <c r="Q95" s="49"/>
      <c r="R95" s="49"/>
      <c r="S95" s="49"/>
      <c r="T95" s="49"/>
      <c r="U95" s="49"/>
      <c r="V95" s="49"/>
      <c r="W95" s="49"/>
      <c r="X95" s="49"/>
      <c r="Y95" s="49"/>
      <c r="Z95" s="49"/>
    </row>
    <row r="96" spans="1:26" ht="14.25" customHeight="1">
      <c r="A96" s="49"/>
      <c r="B96" s="49"/>
      <c r="C96" s="49"/>
      <c r="D96" s="49"/>
      <c r="E96" s="49"/>
      <c r="F96" s="49"/>
      <c r="G96" s="49"/>
      <c r="H96" s="49"/>
      <c r="I96" s="352"/>
      <c r="J96" s="49"/>
      <c r="K96" s="49"/>
      <c r="L96" s="49"/>
      <c r="M96" s="49"/>
      <c r="N96" s="49"/>
      <c r="O96" s="49"/>
      <c r="P96" s="49"/>
      <c r="Q96" s="49"/>
      <c r="R96" s="49"/>
      <c r="S96" s="49"/>
      <c r="T96" s="49"/>
      <c r="U96" s="49"/>
      <c r="V96" s="49"/>
      <c r="W96" s="49"/>
      <c r="X96" s="49"/>
      <c r="Y96" s="49"/>
      <c r="Z96" s="49"/>
    </row>
    <row r="97" spans="1:26" ht="14.25" customHeight="1">
      <c r="A97" s="49"/>
      <c r="B97" s="49"/>
      <c r="C97" s="49"/>
      <c r="D97" s="49"/>
      <c r="E97" s="49"/>
      <c r="F97" s="49"/>
      <c r="G97" s="49"/>
      <c r="H97" s="49"/>
      <c r="I97" s="352"/>
      <c r="J97" s="49"/>
      <c r="K97" s="49"/>
      <c r="L97" s="49"/>
      <c r="M97" s="49"/>
      <c r="N97" s="49"/>
      <c r="O97" s="49"/>
      <c r="P97" s="49"/>
      <c r="Q97" s="49"/>
      <c r="R97" s="49"/>
      <c r="S97" s="49"/>
      <c r="T97" s="49"/>
      <c r="U97" s="49"/>
      <c r="V97" s="49"/>
      <c r="W97" s="49"/>
      <c r="X97" s="49"/>
      <c r="Y97" s="49"/>
      <c r="Z97" s="49"/>
    </row>
    <row r="98" spans="1:26" ht="14.25" customHeight="1">
      <c r="A98" s="49"/>
      <c r="B98" s="49"/>
      <c r="C98" s="49"/>
      <c r="D98" s="49"/>
      <c r="E98" s="49"/>
      <c r="F98" s="49"/>
      <c r="G98" s="49"/>
      <c r="H98" s="49"/>
      <c r="I98" s="352"/>
      <c r="J98" s="49"/>
      <c r="K98" s="49"/>
      <c r="L98" s="49"/>
      <c r="M98" s="49"/>
      <c r="N98" s="49"/>
      <c r="O98" s="49"/>
      <c r="P98" s="49"/>
      <c r="Q98" s="49"/>
      <c r="R98" s="49"/>
      <c r="S98" s="49"/>
      <c r="T98" s="49"/>
      <c r="U98" s="49"/>
      <c r="V98" s="49"/>
      <c r="W98" s="49"/>
      <c r="X98" s="49"/>
      <c r="Y98" s="49"/>
      <c r="Z98" s="49"/>
    </row>
    <row r="99" spans="1:26" ht="14.25" customHeight="1">
      <c r="A99" s="49"/>
      <c r="B99" s="49"/>
      <c r="C99" s="49"/>
      <c r="D99" s="49"/>
      <c r="E99" s="49"/>
      <c r="F99" s="49"/>
      <c r="G99" s="49"/>
      <c r="H99" s="49"/>
      <c r="I99" s="352"/>
      <c r="J99" s="49"/>
      <c r="K99" s="49"/>
      <c r="L99" s="49"/>
      <c r="M99" s="49"/>
      <c r="N99" s="49"/>
      <c r="O99" s="49"/>
      <c r="P99" s="49"/>
      <c r="Q99" s="49"/>
      <c r="R99" s="49"/>
      <c r="S99" s="49"/>
      <c r="T99" s="49"/>
      <c r="U99" s="49"/>
      <c r="V99" s="49"/>
      <c r="W99" s="49"/>
      <c r="X99" s="49"/>
      <c r="Y99" s="49"/>
      <c r="Z99" s="49"/>
    </row>
    <row r="100" spans="1:26" ht="14.25" customHeight="1">
      <c r="A100" s="49"/>
      <c r="B100" s="49"/>
      <c r="C100" s="49"/>
      <c r="D100" s="49"/>
      <c r="E100" s="49"/>
      <c r="F100" s="49"/>
      <c r="G100" s="49"/>
      <c r="H100" s="49"/>
      <c r="I100" s="352"/>
      <c r="J100" s="49"/>
      <c r="K100" s="49"/>
      <c r="L100" s="49"/>
      <c r="M100" s="49"/>
      <c r="N100" s="49"/>
      <c r="O100" s="49"/>
      <c r="P100" s="49"/>
      <c r="Q100" s="49"/>
      <c r="R100" s="49"/>
      <c r="S100" s="49"/>
      <c r="T100" s="49"/>
      <c r="U100" s="49"/>
      <c r="V100" s="49"/>
      <c r="W100" s="49"/>
      <c r="X100" s="49"/>
      <c r="Y100" s="49"/>
      <c r="Z100" s="49"/>
    </row>
    <row r="101" spans="1:26" ht="14.25" customHeight="1">
      <c r="A101" s="49"/>
      <c r="B101" s="49"/>
      <c r="C101" s="49"/>
      <c r="D101" s="49"/>
      <c r="E101" s="49"/>
      <c r="F101" s="49"/>
      <c r="G101" s="49"/>
      <c r="H101" s="49"/>
      <c r="I101" s="352"/>
      <c r="J101" s="49"/>
      <c r="K101" s="49"/>
      <c r="L101" s="49"/>
      <c r="M101" s="49"/>
      <c r="N101" s="49"/>
      <c r="O101" s="49"/>
      <c r="P101" s="49"/>
      <c r="Q101" s="49"/>
      <c r="R101" s="49"/>
      <c r="S101" s="49"/>
      <c r="T101" s="49"/>
      <c r="U101" s="49"/>
      <c r="V101" s="49"/>
      <c r="W101" s="49"/>
      <c r="X101" s="49"/>
      <c r="Y101" s="49"/>
      <c r="Z101" s="49"/>
    </row>
    <row r="102" spans="1:26" ht="14.25" customHeight="1">
      <c r="A102" s="49"/>
      <c r="B102" s="49"/>
      <c r="C102" s="49"/>
      <c r="D102" s="49"/>
      <c r="E102" s="49"/>
      <c r="F102" s="49"/>
      <c r="G102" s="49"/>
      <c r="H102" s="49"/>
      <c r="I102" s="352"/>
      <c r="J102" s="49"/>
      <c r="K102" s="49"/>
      <c r="L102" s="49"/>
      <c r="M102" s="49"/>
      <c r="N102" s="49"/>
      <c r="O102" s="49"/>
      <c r="P102" s="49"/>
      <c r="Q102" s="49"/>
      <c r="R102" s="49"/>
      <c r="S102" s="49"/>
      <c r="T102" s="49"/>
      <c r="U102" s="49"/>
      <c r="V102" s="49"/>
      <c r="W102" s="49"/>
      <c r="X102" s="49"/>
      <c r="Y102" s="49"/>
      <c r="Z102" s="49"/>
    </row>
    <row r="103" spans="1:26" ht="14.25" customHeight="1">
      <c r="A103" s="49"/>
      <c r="B103" s="49"/>
      <c r="C103" s="49"/>
      <c r="D103" s="49"/>
      <c r="E103" s="49"/>
      <c r="F103" s="49"/>
      <c r="G103" s="49"/>
      <c r="H103" s="49"/>
      <c r="I103" s="352"/>
      <c r="J103" s="49"/>
      <c r="K103" s="49"/>
      <c r="L103" s="49"/>
      <c r="M103" s="49"/>
      <c r="N103" s="49"/>
      <c r="O103" s="49"/>
      <c r="P103" s="49"/>
      <c r="Q103" s="49"/>
      <c r="R103" s="49"/>
      <c r="S103" s="49"/>
      <c r="T103" s="49"/>
      <c r="U103" s="49"/>
      <c r="V103" s="49"/>
      <c r="W103" s="49"/>
      <c r="X103" s="49"/>
      <c r="Y103" s="49"/>
      <c r="Z103" s="49"/>
    </row>
    <row r="104" spans="1:26" ht="14.25" customHeight="1">
      <c r="A104" s="49"/>
      <c r="B104" s="49"/>
      <c r="C104" s="49"/>
      <c r="D104" s="49"/>
      <c r="E104" s="49"/>
      <c r="F104" s="49"/>
      <c r="G104" s="49"/>
      <c r="H104" s="49"/>
      <c r="I104" s="352"/>
      <c r="J104" s="49"/>
      <c r="K104" s="49"/>
      <c r="L104" s="49"/>
      <c r="M104" s="49"/>
      <c r="N104" s="49"/>
      <c r="O104" s="49"/>
      <c r="P104" s="49"/>
      <c r="Q104" s="49"/>
      <c r="R104" s="49"/>
      <c r="S104" s="49"/>
      <c r="T104" s="49"/>
      <c r="U104" s="49"/>
      <c r="V104" s="49"/>
      <c r="W104" s="49"/>
      <c r="X104" s="49"/>
      <c r="Y104" s="49"/>
      <c r="Z104" s="49"/>
    </row>
    <row r="105" spans="1:26" ht="14.25" customHeight="1">
      <c r="A105" s="49"/>
      <c r="B105" s="49"/>
      <c r="C105" s="49"/>
      <c r="D105" s="49"/>
      <c r="E105" s="49"/>
      <c r="F105" s="49"/>
      <c r="G105" s="49"/>
      <c r="H105" s="49"/>
      <c r="I105" s="352"/>
      <c r="J105" s="49"/>
      <c r="K105" s="49"/>
      <c r="L105" s="49"/>
      <c r="M105" s="49"/>
      <c r="N105" s="49"/>
      <c r="O105" s="49"/>
      <c r="P105" s="49"/>
      <c r="Q105" s="49"/>
      <c r="R105" s="49"/>
      <c r="S105" s="49"/>
      <c r="T105" s="49"/>
      <c r="U105" s="49"/>
      <c r="V105" s="49"/>
      <c r="W105" s="49"/>
      <c r="X105" s="49"/>
      <c r="Y105" s="49"/>
      <c r="Z105" s="49"/>
    </row>
    <row r="106" spans="1:26" ht="14.25" customHeight="1">
      <c r="A106" s="49"/>
      <c r="B106" s="49"/>
      <c r="C106" s="49"/>
      <c r="D106" s="49"/>
      <c r="E106" s="49"/>
      <c r="F106" s="49"/>
      <c r="G106" s="49"/>
      <c r="H106" s="49"/>
      <c r="I106" s="352"/>
      <c r="J106" s="49"/>
      <c r="K106" s="49"/>
      <c r="L106" s="49"/>
      <c r="M106" s="49"/>
      <c r="N106" s="49"/>
      <c r="O106" s="49"/>
      <c r="P106" s="49"/>
      <c r="Q106" s="49"/>
      <c r="R106" s="49"/>
      <c r="S106" s="49"/>
      <c r="T106" s="49"/>
      <c r="U106" s="49"/>
      <c r="V106" s="49"/>
      <c r="W106" s="49"/>
      <c r="X106" s="49"/>
      <c r="Y106" s="49"/>
      <c r="Z106" s="49"/>
    </row>
    <row r="107" spans="1:26" ht="14.25" customHeight="1">
      <c r="A107" s="49"/>
      <c r="B107" s="49"/>
      <c r="C107" s="49"/>
      <c r="D107" s="49"/>
      <c r="E107" s="49"/>
      <c r="F107" s="49"/>
      <c r="G107" s="49"/>
      <c r="H107" s="49"/>
      <c r="I107" s="352"/>
      <c r="J107" s="49"/>
      <c r="K107" s="49"/>
      <c r="L107" s="49"/>
      <c r="M107" s="49"/>
      <c r="N107" s="49"/>
      <c r="O107" s="49"/>
      <c r="P107" s="49"/>
      <c r="Q107" s="49"/>
      <c r="R107" s="49"/>
      <c r="S107" s="49"/>
      <c r="T107" s="49"/>
      <c r="U107" s="49"/>
      <c r="V107" s="49"/>
      <c r="W107" s="49"/>
      <c r="X107" s="49"/>
      <c r="Y107" s="49"/>
      <c r="Z107" s="49"/>
    </row>
    <row r="108" spans="1:26" ht="14.25" customHeight="1">
      <c r="A108" s="49"/>
      <c r="B108" s="49"/>
      <c r="C108" s="49"/>
      <c r="D108" s="49"/>
      <c r="E108" s="49"/>
      <c r="F108" s="49"/>
      <c r="G108" s="49"/>
      <c r="H108" s="49"/>
      <c r="I108" s="352"/>
      <c r="J108" s="49"/>
      <c r="K108" s="49"/>
      <c r="L108" s="49"/>
      <c r="M108" s="49"/>
      <c r="N108" s="49"/>
      <c r="O108" s="49"/>
      <c r="P108" s="49"/>
      <c r="Q108" s="49"/>
      <c r="R108" s="49"/>
      <c r="S108" s="49"/>
      <c r="T108" s="49"/>
      <c r="U108" s="49"/>
      <c r="V108" s="49"/>
      <c r="W108" s="49"/>
      <c r="X108" s="49"/>
      <c r="Y108" s="49"/>
      <c r="Z108" s="49"/>
    </row>
    <row r="109" spans="1:26" ht="14.25" customHeight="1">
      <c r="A109" s="49"/>
      <c r="B109" s="49"/>
      <c r="C109" s="49"/>
      <c r="D109" s="49"/>
      <c r="E109" s="49"/>
      <c r="F109" s="49"/>
      <c r="G109" s="49"/>
      <c r="H109" s="49"/>
      <c r="I109" s="352"/>
      <c r="J109" s="49"/>
      <c r="K109" s="49"/>
      <c r="L109" s="49"/>
      <c r="M109" s="49"/>
      <c r="N109" s="49"/>
      <c r="O109" s="49"/>
      <c r="P109" s="49"/>
      <c r="Q109" s="49"/>
      <c r="R109" s="49"/>
      <c r="S109" s="49"/>
      <c r="T109" s="49"/>
      <c r="U109" s="49"/>
      <c r="V109" s="49"/>
      <c r="W109" s="49"/>
      <c r="X109" s="49"/>
      <c r="Y109" s="49"/>
      <c r="Z109" s="49"/>
    </row>
    <row r="110" spans="1:26" ht="14.25" customHeight="1">
      <c r="A110" s="49"/>
      <c r="B110" s="49"/>
      <c r="C110" s="49"/>
      <c r="D110" s="49"/>
      <c r="E110" s="49"/>
      <c r="F110" s="49"/>
      <c r="G110" s="49"/>
      <c r="H110" s="49"/>
      <c r="I110" s="352"/>
      <c r="J110" s="49"/>
      <c r="K110" s="49"/>
      <c r="L110" s="49"/>
      <c r="M110" s="49"/>
      <c r="N110" s="49"/>
      <c r="O110" s="49"/>
      <c r="P110" s="49"/>
      <c r="Q110" s="49"/>
      <c r="R110" s="49"/>
      <c r="S110" s="49"/>
      <c r="T110" s="49"/>
      <c r="U110" s="49"/>
      <c r="V110" s="49"/>
      <c r="W110" s="49"/>
      <c r="X110" s="49"/>
      <c r="Y110" s="49"/>
      <c r="Z110" s="49"/>
    </row>
    <row r="111" spans="1:26" ht="14.25" customHeight="1">
      <c r="A111" s="49"/>
      <c r="B111" s="49"/>
      <c r="C111" s="49"/>
      <c r="D111" s="49"/>
      <c r="E111" s="49"/>
      <c r="F111" s="49"/>
      <c r="G111" s="49"/>
      <c r="H111" s="49"/>
      <c r="I111" s="352"/>
      <c r="J111" s="49"/>
      <c r="K111" s="49"/>
      <c r="L111" s="49"/>
      <c r="M111" s="49"/>
      <c r="N111" s="49"/>
      <c r="O111" s="49"/>
      <c r="P111" s="49"/>
      <c r="Q111" s="49"/>
      <c r="R111" s="49"/>
      <c r="S111" s="49"/>
      <c r="T111" s="49"/>
      <c r="U111" s="49"/>
      <c r="V111" s="49"/>
      <c r="W111" s="49"/>
      <c r="X111" s="49"/>
      <c r="Y111" s="49"/>
      <c r="Z111" s="49"/>
    </row>
    <row r="112" spans="1:26" ht="14.25" customHeight="1">
      <c r="A112" s="49"/>
      <c r="B112" s="49"/>
      <c r="C112" s="49"/>
      <c r="D112" s="49"/>
      <c r="E112" s="49"/>
      <c r="F112" s="49"/>
      <c r="G112" s="49"/>
      <c r="H112" s="49"/>
      <c r="I112" s="352"/>
      <c r="J112" s="49"/>
      <c r="K112" s="49"/>
      <c r="L112" s="49"/>
      <c r="M112" s="49"/>
      <c r="N112" s="49"/>
      <c r="O112" s="49"/>
      <c r="P112" s="49"/>
      <c r="Q112" s="49"/>
      <c r="R112" s="49"/>
      <c r="S112" s="49"/>
      <c r="T112" s="49"/>
      <c r="U112" s="49"/>
      <c r="V112" s="49"/>
      <c r="W112" s="49"/>
      <c r="X112" s="49"/>
      <c r="Y112" s="49"/>
      <c r="Z112" s="49"/>
    </row>
    <row r="113" spans="1:26" ht="14.25" customHeight="1">
      <c r="A113" s="49"/>
      <c r="B113" s="49"/>
      <c r="C113" s="49"/>
      <c r="D113" s="49"/>
      <c r="E113" s="49"/>
      <c r="F113" s="49"/>
      <c r="G113" s="49"/>
      <c r="H113" s="49"/>
      <c r="I113" s="352"/>
      <c r="J113" s="49"/>
      <c r="K113" s="49"/>
      <c r="L113" s="49"/>
      <c r="M113" s="49"/>
      <c r="N113" s="49"/>
      <c r="O113" s="49"/>
      <c r="P113" s="49"/>
      <c r="Q113" s="49"/>
      <c r="R113" s="49"/>
      <c r="S113" s="49"/>
      <c r="T113" s="49"/>
      <c r="U113" s="49"/>
      <c r="V113" s="49"/>
      <c r="W113" s="49"/>
      <c r="X113" s="49"/>
      <c r="Y113" s="49"/>
      <c r="Z113" s="49"/>
    </row>
    <row r="114" spans="1:26" ht="14.25" customHeight="1">
      <c r="A114" s="49"/>
      <c r="B114" s="49"/>
      <c r="C114" s="49"/>
      <c r="D114" s="49"/>
      <c r="E114" s="49"/>
      <c r="F114" s="49"/>
      <c r="G114" s="49"/>
      <c r="H114" s="49"/>
      <c r="I114" s="352"/>
      <c r="J114" s="49"/>
      <c r="K114" s="49"/>
      <c r="L114" s="49"/>
      <c r="M114" s="49"/>
      <c r="N114" s="49"/>
      <c r="O114" s="49"/>
      <c r="P114" s="49"/>
      <c r="Q114" s="49"/>
      <c r="R114" s="49"/>
      <c r="S114" s="49"/>
      <c r="T114" s="49"/>
      <c r="U114" s="49"/>
      <c r="V114" s="49"/>
      <c r="W114" s="49"/>
      <c r="X114" s="49"/>
      <c r="Y114" s="49"/>
      <c r="Z114" s="49"/>
    </row>
    <row r="115" spans="1:26" ht="14.25" customHeight="1">
      <c r="A115" s="49"/>
      <c r="B115" s="49"/>
      <c r="C115" s="49"/>
      <c r="D115" s="49"/>
      <c r="E115" s="49"/>
      <c r="F115" s="49"/>
      <c r="G115" s="49"/>
      <c r="H115" s="49"/>
      <c r="I115" s="352"/>
      <c r="J115" s="49"/>
      <c r="K115" s="49"/>
      <c r="L115" s="49"/>
      <c r="M115" s="49"/>
      <c r="N115" s="49"/>
      <c r="O115" s="49"/>
      <c r="P115" s="49"/>
      <c r="Q115" s="49"/>
      <c r="R115" s="49"/>
      <c r="S115" s="49"/>
      <c r="T115" s="49"/>
      <c r="U115" s="49"/>
      <c r="V115" s="49"/>
      <c r="W115" s="49"/>
      <c r="X115" s="49"/>
      <c r="Y115" s="49"/>
      <c r="Z115" s="49"/>
    </row>
    <row r="116" spans="1:26" ht="14.25" customHeight="1">
      <c r="A116" s="49"/>
      <c r="B116" s="49"/>
      <c r="C116" s="49"/>
      <c r="D116" s="49"/>
      <c r="E116" s="49"/>
      <c r="F116" s="49"/>
      <c r="G116" s="49"/>
      <c r="H116" s="49"/>
      <c r="I116" s="352"/>
      <c r="J116" s="49"/>
      <c r="K116" s="49"/>
      <c r="L116" s="49"/>
      <c r="M116" s="49"/>
      <c r="N116" s="49"/>
      <c r="O116" s="49"/>
      <c r="P116" s="49"/>
      <c r="Q116" s="49"/>
      <c r="R116" s="49"/>
      <c r="S116" s="49"/>
      <c r="T116" s="49"/>
      <c r="U116" s="49"/>
      <c r="V116" s="49"/>
      <c r="W116" s="49"/>
      <c r="X116" s="49"/>
      <c r="Y116" s="49"/>
      <c r="Z116" s="49"/>
    </row>
    <row r="117" spans="1:26" ht="14.25" customHeight="1">
      <c r="A117" s="49"/>
      <c r="B117" s="49"/>
      <c r="C117" s="49"/>
      <c r="D117" s="49"/>
      <c r="E117" s="49"/>
      <c r="F117" s="49"/>
      <c r="G117" s="49"/>
      <c r="H117" s="49"/>
      <c r="I117" s="352"/>
      <c r="J117" s="49"/>
      <c r="K117" s="49"/>
      <c r="L117" s="49"/>
      <c r="M117" s="49"/>
      <c r="N117" s="49"/>
      <c r="O117" s="49"/>
      <c r="P117" s="49"/>
      <c r="Q117" s="49"/>
      <c r="R117" s="49"/>
      <c r="S117" s="49"/>
      <c r="T117" s="49"/>
      <c r="U117" s="49"/>
      <c r="V117" s="49"/>
      <c r="W117" s="49"/>
      <c r="X117" s="49"/>
      <c r="Y117" s="49"/>
      <c r="Z117" s="49"/>
    </row>
    <row r="118" spans="1:26" ht="14.25" customHeight="1">
      <c r="A118" s="49"/>
      <c r="B118" s="49"/>
      <c r="C118" s="49"/>
      <c r="D118" s="49"/>
      <c r="E118" s="49"/>
      <c r="F118" s="49"/>
      <c r="G118" s="49"/>
      <c r="H118" s="49"/>
      <c r="I118" s="352"/>
      <c r="J118" s="49"/>
      <c r="K118" s="49"/>
      <c r="L118" s="49"/>
      <c r="M118" s="49"/>
      <c r="N118" s="49"/>
      <c r="O118" s="49"/>
      <c r="P118" s="49"/>
      <c r="Q118" s="49"/>
      <c r="R118" s="49"/>
      <c r="S118" s="49"/>
      <c r="T118" s="49"/>
      <c r="U118" s="49"/>
      <c r="V118" s="49"/>
      <c r="W118" s="49"/>
      <c r="X118" s="49"/>
      <c r="Y118" s="49"/>
      <c r="Z118" s="49"/>
    </row>
    <row r="119" spans="1:26" ht="14.25" customHeight="1">
      <c r="A119" s="49"/>
      <c r="B119" s="49"/>
      <c r="C119" s="49"/>
      <c r="D119" s="49"/>
      <c r="E119" s="49"/>
      <c r="F119" s="49"/>
      <c r="G119" s="49"/>
      <c r="H119" s="49"/>
      <c r="I119" s="352"/>
      <c r="J119" s="49"/>
      <c r="K119" s="49"/>
      <c r="L119" s="49"/>
      <c r="M119" s="49"/>
      <c r="N119" s="49"/>
      <c r="O119" s="49"/>
      <c r="P119" s="49"/>
      <c r="Q119" s="49"/>
      <c r="R119" s="49"/>
      <c r="S119" s="49"/>
      <c r="T119" s="49"/>
      <c r="U119" s="49"/>
      <c r="V119" s="49"/>
      <c r="W119" s="49"/>
      <c r="X119" s="49"/>
      <c r="Y119" s="49"/>
      <c r="Z119" s="49"/>
    </row>
    <row r="120" spans="1:26" ht="14.25" customHeight="1">
      <c r="A120" s="49"/>
      <c r="B120" s="49"/>
      <c r="C120" s="49"/>
      <c r="D120" s="49"/>
      <c r="E120" s="49"/>
      <c r="F120" s="49"/>
      <c r="G120" s="49"/>
      <c r="H120" s="49"/>
      <c r="I120" s="352"/>
      <c r="J120" s="49"/>
      <c r="K120" s="49"/>
      <c r="L120" s="49"/>
      <c r="M120" s="49"/>
      <c r="N120" s="49"/>
      <c r="O120" s="49"/>
      <c r="P120" s="49"/>
      <c r="Q120" s="49"/>
      <c r="R120" s="49"/>
      <c r="S120" s="49"/>
      <c r="T120" s="49"/>
      <c r="U120" s="49"/>
      <c r="V120" s="49"/>
      <c r="W120" s="49"/>
      <c r="X120" s="49"/>
      <c r="Y120" s="49"/>
      <c r="Z120" s="49"/>
    </row>
    <row r="121" spans="1:26" ht="14.25" customHeight="1">
      <c r="A121" s="49"/>
      <c r="B121" s="49"/>
      <c r="C121" s="49"/>
      <c r="D121" s="49"/>
      <c r="E121" s="49"/>
      <c r="F121" s="49"/>
      <c r="G121" s="49"/>
      <c r="H121" s="49"/>
      <c r="I121" s="352"/>
      <c r="J121" s="49"/>
      <c r="K121" s="49"/>
      <c r="L121" s="49"/>
      <c r="M121" s="49"/>
      <c r="N121" s="49"/>
      <c r="O121" s="49"/>
      <c r="P121" s="49"/>
      <c r="Q121" s="49"/>
      <c r="R121" s="49"/>
      <c r="S121" s="49"/>
      <c r="T121" s="49"/>
      <c r="U121" s="49"/>
      <c r="V121" s="49"/>
      <c r="W121" s="49"/>
      <c r="X121" s="49"/>
      <c r="Y121" s="49"/>
      <c r="Z121" s="49"/>
    </row>
    <row r="122" spans="1:26" ht="14.25" customHeight="1">
      <c r="A122" s="49"/>
      <c r="B122" s="49"/>
      <c r="C122" s="49"/>
      <c r="D122" s="49"/>
      <c r="E122" s="49"/>
      <c r="F122" s="49"/>
      <c r="G122" s="49"/>
      <c r="H122" s="49"/>
      <c r="I122" s="352"/>
      <c r="J122" s="49"/>
      <c r="K122" s="49"/>
      <c r="L122" s="49"/>
      <c r="M122" s="49"/>
      <c r="N122" s="49"/>
      <c r="O122" s="49"/>
      <c r="P122" s="49"/>
      <c r="Q122" s="49"/>
      <c r="R122" s="49"/>
      <c r="S122" s="49"/>
      <c r="T122" s="49"/>
      <c r="U122" s="49"/>
      <c r="V122" s="49"/>
      <c r="W122" s="49"/>
      <c r="X122" s="49"/>
      <c r="Y122" s="49"/>
      <c r="Z122" s="49"/>
    </row>
    <row r="123" spans="1:26" ht="14.25" customHeight="1">
      <c r="A123" s="49"/>
      <c r="B123" s="49"/>
      <c r="C123" s="49"/>
      <c r="D123" s="49"/>
      <c r="E123" s="49"/>
      <c r="F123" s="49"/>
      <c r="G123" s="49"/>
      <c r="H123" s="49"/>
      <c r="I123" s="352"/>
      <c r="J123" s="49"/>
      <c r="K123" s="49"/>
      <c r="L123" s="49"/>
      <c r="M123" s="49"/>
      <c r="N123" s="49"/>
      <c r="O123" s="49"/>
      <c r="P123" s="49"/>
      <c r="Q123" s="49"/>
      <c r="R123" s="49"/>
      <c r="S123" s="49"/>
      <c r="T123" s="49"/>
      <c r="U123" s="49"/>
      <c r="V123" s="49"/>
      <c r="W123" s="49"/>
      <c r="X123" s="49"/>
      <c r="Y123" s="49"/>
      <c r="Z123" s="49"/>
    </row>
    <row r="124" spans="1:26" ht="14.25" customHeight="1">
      <c r="A124" s="49"/>
      <c r="B124" s="49"/>
      <c r="C124" s="49"/>
      <c r="D124" s="49"/>
      <c r="E124" s="49"/>
      <c r="F124" s="49"/>
      <c r="G124" s="49"/>
      <c r="H124" s="49"/>
      <c r="I124" s="352"/>
      <c r="J124" s="49"/>
      <c r="K124" s="49"/>
      <c r="L124" s="49"/>
      <c r="M124" s="49"/>
      <c r="N124" s="49"/>
      <c r="O124" s="49"/>
      <c r="P124" s="49"/>
      <c r="Q124" s="49"/>
      <c r="R124" s="49"/>
      <c r="S124" s="49"/>
      <c r="T124" s="49"/>
      <c r="U124" s="49"/>
      <c r="V124" s="49"/>
      <c r="W124" s="49"/>
      <c r="X124" s="49"/>
      <c r="Y124" s="49"/>
      <c r="Z124" s="49"/>
    </row>
    <row r="125" spans="1:26" ht="14.25" customHeight="1">
      <c r="A125" s="49"/>
      <c r="B125" s="49"/>
      <c r="C125" s="49"/>
      <c r="D125" s="49"/>
      <c r="E125" s="49"/>
      <c r="F125" s="49"/>
      <c r="G125" s="49"/>
      <c r="H125" s="49"/>
      <c r="I125" s="352"/>
      <c r="J125" s="49"/>
      <c r="K125" s="49"/>
      <c r="L125" s="49"/>
      <c r="M125" s="49"/>
      <c r="N125" s="49"/>
      <c r="O125" s="49"/>
      <c r="P125" s="49"/>
      <c r="Q125" s="49"/>
      <c r="R125" s="49"/>
      <c r="S125" s="49"/>
      <c r="T125" s="49"/>
      <c r="U125" s="49"/>
      <c r="V125" s="49"/>
      <c r="W125" s="49"/>
      <c r="X125" s="49"/>
      <c r="Y125" s="49"/>
      <c r="Z125" s="49"/>
    </row>
    <row r="126" spans="1:26" ht="14.25" customHeight="1">
      <c r="A126" s="49"/>
      <c r="B126" s="49"/>
      <c r="C126" s="49"/>
      <c r="D126" s="49"/>
      <c r="E126" s="49"/>
      <c r="F126" s="49"/>
      <c r="G126" s="49"/>
      <c r="H126" s="49"/>
      <c r="I126" s="352"/>
      <c r="J126" s="49"/>
      <c r="K126" s="49"/>
      <c r="L126" s="49"/>
      <c r="M126" s="49"/>
      <c r="N126" s="49"/>
      <c r="O126" s="49"/>
      <c r="P126" s="49"/>
      <c r="Q126" s="49"/>
      <c r="R126" s="49"/>
      <c r="S126" s="49"/>
      <c r="T126" s="49"/>
      <c r="U126" s="49"/>
      <c r="V126" s="49"/>
      <c r="W126" s="49"/>
      <c r="X126" s="49"/>
      <c r="Y126" s="49"/>
      <c r="Z126" s="49"/>
    </row>
    <row r="127" spans="1:26" ht="14.25" customHeight="1">
      <c r="A127" s="49"/>
      <c r="B127" s="49"/>
      <c r="C127" s="49"/>
      <c r="D127" s="49"/>
      <c r="E127" s="49"/>
      <c r="F127" s="49"/>
      <c r="G127" s="49"/>
      <c r="H127" s="49"/>
      <c r="I127" s="352"/>
      <c r="J127" s="49"/>
      <c r="K127" s="49"/>
      <c r="L127" s="49"/>
      <c r="M127" s="49"/>
      <c r="N127" s="49"/>
      <c r="O127" s="49"/>
      <c r="P127" s="49"/>
      <c r="Q127" s="49"/>
      <c r="R127" s="49"/>
      <c r="S127" s="49"/>
      <c r="T127" s="49"/>
      <c r="U127" s="49"/>
      <c r="V127" s="49"/>
      <c r="W127" s="49"/>
      <c r="X127" s="49"/>
      <c r="Y127" s="49"/>
      <c r="Z127" s="49"/>
    </row>
    <row r="128" spans="1:26" ht="14.25" customHeight="1">
      <c r="A128" s="49"/>
      <c r="B128" s="49"/>
      <c r="C128" s="49"/>
      <c r="D128" s="49"/>
      <c r="E128" s="49"/>
      <c r="F128" s="49"/>
      <c r="G128" s="49"/>
      <c r="H128" s="49"/>
      <c r="I128" s="352"/>
      <c r="J128" s="49"/>
      <c r="K128" s="49"/>
      <c r="L128" s="49"/>
      <c r="M128" s="49"/>
      <c r="N128" s="49"/>
      <c r="O128" s="49"/>
      <c r="P128" s="49"/>
      <c r="Q128" s="49"/>
      <c r="R128" s="49"/>
      <c r="S128" s="49"/>
      <c r="T128" s="49"/>
      <c r="U128" s="49"/>
      <c r="V128" s="49"/>
      <c r="W128" s="49"/>
      <c r="X128" s="49"/>
      <c r="Y128" s="49"/>
      <c r="Z128" s="49"/>
    </row>
    <row r="129" spans="1:26" ht="14.25" customHeight="1">
      <c r="A129" s="49"/>
      <c r="B129" s="49"/>
      <c r="C129" s="49"/>
      <c r="D129" s="49"/>
      <c r="E129" s="49"/>
      <c r="F129" s="49"/>
      <c r="G129" s="49"/>
      <c r="H129" s="49"/>
      <c r="I129" s="352"/>
      <c r="J129" s="49"/>
      <c r="K129" s="49"/>
      <c r="L129" s="49"/>
      <c r="M129" s="49"/>
      <c r="N129" s="49"/>
      <c r="O129" s="49"/>
      <c r="P129" s="49"/>
      <c r="Q129" s="49"/>
      <c r="R129" s="49"/>
      <c r="S129" s="49"/>
      <c r="T129" s="49"/>
      <c r="U129" s="49"/>
      <c r="V129" s="49"/>
      <c r="W129" s="49"/>
      <c r="X129" s="49"/>
      <c r="Y129" s="49"/>
      <c r="Z129" s="49"/>
    </row>
    <row r="130" spans="1:26" ht="14.25" customHeight="1">
      <c r="A130" s="49"/>
      <c r="B130" s="49"/>
      <c r="C130" s="49"/>
      <c r="D130" s="49"/>
      <c r="E130" s="49"/>
      <c r="F130" s="49"/>
      <c r="G130" s="49"/>
      <c r="H130" s="49"/>
      <c r="I130" s="352"/>
      <c r="J130" s="49"/>
      <c r="K130" s="49"/>
      <c r="L130" s="49"/>
      <c r="M130" s="49"/>
      <c r="N130" s="49"/>
      <c r="O130" s="49"/>
      <c r="P130" s="49"/>
      <c r="Q130" s="49"/>
      <c r="R130" s="49"/>
      <c r="S130" s="49"/>
      <c r="T130" s="49"/>
      <c r="U130" s="49"/>
      <c r="V130" s="49"/>
      <c r="W130" s="49"/>
      <c r="X130" s="49"/>
      <c r="Y130" s="49"/>
      <c r="Z130" s="49"/>
    </row>
    <row r="131" spans="1:26" ht="14.25" customHeight="1">
      <c r="A131" s="49"/>
      <c r="B131" s="49"/>
      <c r="C131" s="49"/>
      <c r="D131" s="49"/>
      <c r="E131" s="49"/>
      <c r="F131" s="49"/>
      <c r="G131" s="49"/>
      <c r="H131" s="49"/>
      <c r="I131" s="352"/>
      <c r="J131" s="49"/>
      <c r="K131" s="49"/>
      <c r="L131" s="49"/>
      <c r="M131" s="49"/>
      <c r="N131" s="49"/>
      <c r="O131" s="49"/>
      <c r="P131" s="49"/>
      <c r="Q131" s="49"/>
      <c r="R131" s="49"/>
      <c r="S131" s="49"/>
      <c r="T131" s="49"/>
      <c r="U131" s="49"/>
      <c r="V131" s="49"/>
      <c r="W131" s="49"/>
      <c r="X131" s="49"/>
      <c r="Y131" s="49"/>
      <c r="Z131" s="49"/>
    </row>
    <row r="132" spans="1:26" ht="14.25" customHeight="1">
      <c r="A132" s="49"/>
      <c r="B132" s="49"/>
      <c r="C132" s="49"/>
      <c r="D132" s="49"/>
      <c r="E132" s="49"/>
      <c r="F132" s="49"/>
      <c r="G132" s="49"/>
      <c r="H132" s="49"/>
      <c r="I132" s="352"/>
      <c r="J132" s="49"/>
      <c r="K132" s="49"/>
      <c r="L132" s="49"/>
      <c r="M132" s="49"/>
      <c r="N132" s="49"/>
      <c r="O132" s="49"/>
      <c r="P132" s="49"/>
      <c r="Q132" s="49"/>
      <c r="R132" s="49"/>
      <c r="S132" s="49"/>
      <c r="T132" s="49"/>
      <c r="U132" s="49"/>
      <c r="V132" s="49"/>
      <c r="W132" s="49"/>
      <c r="X132" s="49"/>
      <c r="Y132" s="49"/>
      <c r="Z132" s="49"/>
    </row>
    <row r="133" spans="1:26" ht="14.25" customHeight="1">
      <c r="A133" s="49"/>
      <c r="B133" s="49"/>
      <c r="C133" s="49"/>
      <c r="D133" s="49"/>
      <c r="E133" s="49"/>
      <c r="F133" s="49"/>
      <c r="G133" s="49"/>
      <c r="H133" s="49"/>
      <c r="I133" s="352"/>
      <c r="J133" s="49"/>
      <c r="K133" s="49"/>
      <c r="L133" s="49"/>
      <c r="M133" s="49"/>
      <c r="N133" s="49"/>
      <c r="O133" s="49"/>
      <c r="P133" s="49"/>
      <c r="Q133" s="49"/>
      <c r="R133" s="49"/>
      <c r="S133" s="49"/>
      <c r="T133" s="49"/>
      <c r="U133" s="49"/>
      <c r="V133" s="49"/>
      <c r="W133" s="49"/>
      <c r="X133" s="49"/>
      <c r="Y133" s="49"/>
      <c r="Z133" s="49"/>
    </row>
    <row r="134" spans="1:26" ht="14.25" customHeight="1">
      <c r="A134" s="49"/>
      <c r="B134" s="49"/>
      <c r="C134" s="49"/>
      <c r="D134" s="49"/>
      <c r="E134" s="49"/>
      <c r="F134" s="49"/>
      <c r="G134" s="49"/>
      <c r="H134" s="49"/>
      <c r="I134" s="352"/>
      <c r="J134" s="49"/>
      <c r="K134" s="49"/>
      <c r="L134" s="49"/>
      <c r="M134" s="49"/>
      <c r="N134" s="49"/>
      <c r="O134" s="49"/>
      <c r="P134" s="49"/>
      <c r="Q134" s="49"/>
      <c r="R134" s="49"/>
      <c r="S134" s="49"/>
      <c r="T134" s="49"/>
      <c r="U134" s="49"/>
      <c r="V134" s="49"/>
      <c r="W134" s="49"/>
      <c r="X134" s="49"/>
      <c r="Y134" s="49"/>
      <c r="Z134" s="49"/>
    </row>
    <row r="135" spans="1:26" ht="14.25" customHeight="1">
      <c r="A135" s="49"/>
      <c r="B135" s="49"/>
      <c r="C135" s="49"/>
      <c r="D135" s="49"/>
      <c r="E135" s="49"/>
      <c r="F135" s="49"/>
      <c r="G135" s="49"/>
      <c r="H135" s="49"/>
      <c r="I135" s="352"/>
      <c r="J135" s="49"/>
      <c r="K135" s="49"/>
      <c r="L135" s="49"/>
      <c r="M135" s="49"/>
      <c r="N135" s="49"/>
      <c r="O135" s="49"/>
      <c r="P135" s="49"/>
      <c r="Q135" s="49"/>
      <c r="R135" s="49"/>
      <c r="S135" s="49"/>
      <c r="T135" s="49"/>
      <c r="U135" s="49"/>
      <c r="V135" s="49"/>
      <c r="W135" s="49"/>
      <c r="X135" s="49"/>
      <c r="Y135" s="49"/>
      <c r="Z135" s="49"/>
    </row>
    <row r="136" spans="1:26" ht="14.25" customHeight="1">
      <c r="A136" s="49"/>
      <c r="B136" s="49"/>
      <c r="C136" s="49"/>
      <c r="D136" s="49"/>
      <c r="E136" s="49"/>
      <c r="F136" s="49"/>
      <c r="G136" s="49"/>
      <c r="H136" s="49"/>
      <c r="I136" s="352"/>
      <c r="J136" s="49"/>
      <c r="K136" s="49"/>
      <c r="L136" s="49"/>
      <c r="M136" s="49"/>
      <c r="N136" s="49"/>
      <c r="O136" s="49"/>
      <c r="P136" s="49"/>
      <c r="Q136" s="49"/>
      <c r="R136" s="49"/>
      <c r="S136" s="49"/>
      <c r="T136" s="49"/>
      <c r="U136" s="49"/>
      <c r="V136" s="49"/>
      <c r="W136" s="49"/>
      <c r="X136" s="49"/>
      <c r="Y136" s="49"/>
      <c r="Z136" s="49"/>
    </row>
    <row r="137" spans="1:26" ht="14.25" customHeight="1">
      <c r="A137" s="49"/>
      <c r="B137" s="49"/>
      <c r="C137" s="49"/>
      <c r="D137" s="49"/>
      <c r="E137" s="49"/>
      <c r="F137" s="49"/>
      <c r="G137" s="49"/>
      <c r="H137" s="49"/>
      <c r="I137" s="352"/>
      <c r="J137" s="49"/>
      <c r="K137" s="49"/>
      <c r="L137" s="49"/>
      <c r="M137" s="49"/>
      <c r="N137" s="49"/>
      <c r="O137" s="49"/>
      <c r="P137" s="49"/>
      <c r="Q137" s="49"/>
      <c r="R137" s="49"/>
      <c r="S137" s="49"/>
      <c r="T137" s="49"/>
      <c r="U137" s="49"/>
      <c r="V137" s="49"/>
      <c r="W137" s="49"/>
      <c r="X137" s="49"/>
      <c r="Y137" s="49"/>
      <c r="Z137" s="49"/>
    </row>
    <row r="138" spans="1:26" ht="14.25" customHeight="1">
      <c r="A138" s="49"/>
      <c r="B138" s="49"/>
      <c r="C138" s="49"/>
      <c r="D138" s="49"/>
      <c r="E138" s="49"/>
      <c r="F138" s="49"/>
      <c r="G138" s="49"/>
      <c r="H138" s="49"/>
      <c r="I138" s="352"/>
      <c r="J138" s="49"/>
      <c r="K138" s="49"/>
      <c r="L138" s="49"/>
      <c r="M138" s="49"/>
      <c r="N138" s="49"/>
      <c r="O138" s="49"/>
      <c r="P138" s="49"/>
      <c r="Q138" s="49"/>
      <c r="R138" s="49"/>
      <c r="S138" s="49"/>
      <c r="T138" s="49"/>
      <c r="U138" s="49"/>
      <c r="V138" s="49"/>
      <c r="W138" s="49"/>
      <c r="X138" s="49"/>
      <c r="Y138" s="49"/>
      <c r="Z138" s="49"/>
    </row>
    <row r="139" spans="1:26" ht="14.25" customHeight="1">
      <c r="A139" s="49"/>
      <c r="B139" s="49"/>
      <c r="C139" s="49"/>
      <c r="D139" s="49"/>
      <c r="E139" s="49"/>
      <c r="F139" s="49"/>
      <c r="G139" s="49"/>
      <c r="H139" s="49"/>
      <c r="I139" s="352"/>
      <c r="J139" s="49"/>
      <c r="K139" s="49"/>
      <c r="L139" s="49"/>
      <c r="M139" s="49"/>
      <c r="N139" s="49"/>
      <c r="O139" s="49"/>
      <c r="P139" s="49"/>
      <c r="Q139" s="49"/>
      <c r="R139" s="49"/>
      <c r="S139" s="49"/>
      <c r="T139" s="49"/>
      <c r="U139" s="49"/>
      <c r="V139" s="49"/>
      <c r="W139" s="49"/>
      <c r="X139" s="49"/>
      <c r="Y139" s="49"/>
      <c r="Z139" s="49"/>
    </row>
    <row r="140" spans="1:26" ht="14.25" customHeight="1">
      <c r="A140" s="49"/>
      <c r="B140" s="49"/>
      <c r="C140" s="49"/>
      <c r="D140" s="49"/>
      <c r="E140" s="49"/>
      <c r="F140" s="49"/>
      <c r="G140" s="49"/>
      <c r="H140" s="49"/>
      <c r="I140" s="352"/>
      <c r="J140" s="49"/>
      <c r="K140" s="49"/>
      <c r="L140" s="49"/>
      <c r="M140" s="49"/>
      <c r="N140" s="49"/>
      <c r="O140" s="49"/>
      <c r="P140" s="49"/>
      <c r="Q140" s="49"/>
      <c r="R140" s="49"/>
      <c r="S140" s="49"/>
      <c r="T140" s="49"/>
      <c r="U140" s="49"/>
      <c r="V140" s="49"/>
      <c r="W140" s="49"/>
      <c r="X140" s="49"/>
      <c r="Y140" s="49"/>
      <c r="Z140" s="49"/>
    </row>
    <row r="141" spans="1:26" ht="14.25" customHeight="1">
      <c r="A141" s="49"/>
      <c r="B141" s="49"/>
      <c r="C141" s="49"/>
      <c r="D141" s="49"/>
      <c r="E141" s="49"/>
      <c r="F141" s="49"/>
      <c r="G141" s="49"/>
      <c r="H141" s="49"/>
      <c r="I141" s="352"/>
      <c r="J141" s="49"/>
      <c r="K141" s="49"/>
      <c r="L141" s="49"/>
      <c r="M141" s="49"/>
      <c r="N141" s="49"/>
      <c r="O141" s="49"/>
      <c r="P141" s="49"/>
      <c r="Q141" s="49"/>
      <c r="R141" s="49"/>
      <c r="S141" s="49"/>
      <c r="T141" s="49"/>
      <c r="U141" s="49"/>
      <c r="V141" s="49"/>
      <c r="W141" s="49"/>
      <c r="X141" s="49"/>
      <c r="Y141" s="49"/>
      <c r="Z141" s="49"/>
    </row>
    <row r="142" spans="1:26" ht="14.25" customHeight="1">
      <c r="A142" s="49"/>
      <c r="B142" s="49"/>
      <c r="C142" s="49"/>
      <c r="D142" s="49"/>
      <c r="E142" s="49"/>
      <c r="F142" s="49"/>
      <c r="G142" s="49"/>
      <c r="H142" s="49"/>
      <c r="I142" s="352"/>
      <c r="J142" s="49"/>
      <c r="K142" s="49"/>
      <c r="L142" s="49"/>
      <c r="M142" s="49"/>
      <c r="N142" s="49"/>
      <c r="O142" s="49"/>
      <c r="P142" s="49"/>
      <c r="Q142" s="49"/>
      <c r="R142" s="49"/>
      <c r="S142" s="49"/>
      <c r="T142" s="49"/>
      <c r="U142" s="49"/>
      <c r="V142" s="49"/>
      <c r="W142" s="49"/>
      <c r="X142" s="49"/>
      <c r="Y142" s="49"/>
      <c r="Z142" s="49"/>
    </row>
    <row r="143" spans="1:26" ht="14.25" customHeight="1">
      <c r="A143" s="49"/>
      <c r="B143" s="49"/>
      <c r="C143" s="49"/>
      <c r="D143" s="49"/>
      <c r="E143" s="49"/>
      <c r="F143" s="49"/>
      <c r="G143" s="49"/>
      <c r="H143" s="49"/>
      <c r="I143" s="352"/>
      <c r="J143" s="49"/>
      <c r="K143" s="49"/>
      <c r="L143" s="49"/>
      <c r="M143" s="49"/>
      <c r="N143" s="49"/>
      <c r="O143" s="49"/>
      <c r="P143" s="49"/>
      <c r="Q143" s="49"/>
      <c r="R143" s="49"/>
      <c r="S143" s="49"/>
      <c r="T143" s="49"/>
      <c r="U143" s="49"/>
      <c r="V143" s="49"/>
      <c r="W143" s="49"/>
      <c r="X143" s="49"/>
      <c r="Y143" s="49"/>
      <c r="Z143" s="49"/>
    </row>
    <row r="144" spans="1:26" ht="14.25" customHeight="1">
      <c r="A144" s="49"/>
      <c r="B144" s="49"/>
      <c r="C144" s="49"/>
      <c r="D144" s="49"/>
      <c r="E144" s="49"/>
      <c r="F144" s="49"/>
      <c r="G144" s="49"/>
      <c r="H144" s="49"/>
      <c r="I144" s="352"/>
      <c r="J144" s="49"/>
      <c r="K144" s="49"/>
      <c r="L144" s="49"/>
      <c r="M144" s="49"/>
      <c r="N144" s="49"/>
      <c r="O144" s="49"/>
      <c r="P144" s="49"/>
      <c r="Q144" s="49"/>
      <c r="R144" s="49"/>
      <c r="S144" s="49"/>
      <c r="T144" s="49"/>
      <c r="U144" s="49"/>
      <c r="V144" s="49"/>
      <c r="W144" s="49"/>
      <c r="X144" s="49"/>
      <c r="Y144" s="49"/>
      <c r="Z144" s="49"/>
    </row>
    <row r="145" spans="1:26" ht="14.25" customHeight="1">
      <c r="A145" s="49"/>
      <c r="B145" s="49"/>
      <c r="C145" s="49"/>
      <c r="D145" s="49"/>
      <c r="E145" s="49"/>
      <c r="F145" s="49"/>
      <c r="G145" s="49"/>
      <c r="H145" s="49"/>
      <c r="I145" s="352"/>
      <c r="J145" s="49"/>
      <c r="K145" s="49"/>
      <c r="L145" s="49"/>
      <c r="M145" s="49"/>
      <c r="N145" s="49"/>
      <c r="O145" s="49"/>
      <c r="P145" s="49"/>
      <c r="Q145" s="49"/>
      <c r="R145" s="49"/>
      <c r="S145" s="49"/>
      <c r="T145" s="49"/>
      <c r="U145" s="49"/>
      <c r="V145" s="49"/>
      <c r="W145" s="49"/>
      <c r="X145" s="49"/>
      <c r="Y145" s="49"/>
      <c r="Z145" s="49"/>
    </row>
    <row r="146" spans="1:26" ht="14.25" customHeight="1">
      <c r="A146" s="49"/>
      <c r="B146" s="49"/>
      <c r="C146" s="49"/>
      <c r="D146" s="49"/>
      <c r="E146" s="49"/>
      <c r="F146" s="49"/>
      <c r="G146" s="49"/>
      <c r="H146" s="49"/>
      <c r="I146" s="352"/>
      <c r="J146" s="49"/>
      <c r="K146" s="49"/>
      <c r="L146" s="49"/>
      <c r="M146" s="49"/>
      <c r="N146" s="49"/>
      <c r="O146" s="49"/>
      <c r="P146" s="49"/>
      <c r="Q146" s="49"/>
      <c r="R146" s="49"/>
      <c r="S146" s="49"/>
      <c r="T146" s="49"/>
      <c r="U146" s="49"/>
      <c r="V146" s="49"/>
      <c r="W146" s="49"/>
      <c r="X146" s="49"/>
      <c r="Y146" s="49"/>
      <c r="Z146" s="49"/>
    </row>
    <row r="147" spans="1:26" ht="14.25" customHeight="1">
      <c r="A147" s="49"/>
      <c r="B147" s="49"/>
      <c r="C147" s="49"/>
      <c r="D147" s="49"/>
      <c r="E147" s="49"/>
      <c r="F147" s="49"/>
      <c r="G147" s="49"/>
      <c r="H147" s="49"/>
      <c r="I147" s="352"/>
      <c r="J147" s="49"/>
      <c r="K147" s="49"/>
      <c r="L147" s="49"/>
      <c r="M147" s="49"/>
      <c r="N147" s="49"/>
      <c r="O147" s="49"/>
      <c r="P147" s="49"/>
      <c r="Q147" s="49"/>
      <c r="R147" s="49"/>
      <c r="S147" s="49"/>
      <c r="T147" s="49"/>
      <c r="U147" s="49"/>
      <c r="V147" s="49"/>
      <c r="W147" s="49"/>
      <c r="X147" s="49"/>
      <c r="Y147" s="49"/>
      <c r="Z147" s="49"/>
    </row>
    <row r="148" spans="1:26" ht="14.25" customHeight="1">
      <c r="A148" s="49"/>
      <c r="B148" s="49"/>
      <c r="C148" s="49"/>
      <c r="D148" s="49"/>
      <c r="E148" s="49"/>
      <c r="F148" s="49"/>
      <c r="G148" s="49"/>
      <c r="H148" s="49"/>
      <c r="I148" s="352"/>
      <c r="J148" s="49"/>
      <c r="K148" s="49"/>
      <c r="L148" s="49"/>
      <c r="M148" s="49"/>
      <c r="N148" s="49"/>
      <c r="O148" s="49"/>
      <c r="P148" s="49"/>
      <c r="Q148" s="49"/>
      <c r="R148" s="49"/>
      <c r="S148" s="49"/>
      <c r="T148" s="49"/>
      <c r="U148" s="49"/>
      <c r="V148" s="49"/>
      <c r="W148" s="49"/>
      <c r="X148" s="49"/>
      <c r="Y148" s="49"/>
      <c r="Z148" s="49"/>
    </row>
    <row r="149" spans="1:26" ht="14.25" customHeight="1">
      <c r="A149" s="49"/>
      <c r="B149" s="49"/>
      <c r="C149" s="49"/>
      <c r="D149" s="49"/>
      <c r="E149" s="49"/>
      <c r="F149" s="49"/>
      <c r="G149" s="49"/>
      <c r="H149" s="49"/>
      <c r="I149" s="352"/>
      <c r="J149" s="49"/>
      <c r="K149" s="49"/>
      <c r="L149" s="49"/>
      <c r="M149" s="49"/>
      <c r="N149" s="49"/>
      <c r="O149" s="49"/>
      <c r="P149" s="49"/>
      <c r="Q149" s="49"/>
      <c r="R149" s="49"/>
      <c r="S149" s="49"/>
      <c r="T149" s="49"/>
      <c r="U149" s="49"/>
      <c r="V149" s="49"/>
      <c r="W149" s="49"/>
      <c r="X149" s="49"/>
      <c r="Y149" s="49"/>
      <c r="Z149" s="49"/>
    </row>
    <row r="150" spans="1:26" ht="14.25" customHeight="1">
      <c r="A150" s="49"/>
      <c r="B150" s="49"/>
      <c r="C150" s="49"/>
      <c r="D150" s="49"/>
      <c r="E150" s="49"/>
      <c r="F150" s="49"/>
      <c r="G150" s="49"/>
      <c r="H150" s="49"/>
      <c r="I150" s="352"/>
      <c r="J150" s="49"/>
      <c r="K150" s="49"/>
      <c r="L150" s="49"/>
      <c r="M150" s="49"/>
      <c r="N150" s="49"/>
      <c r="O150" s="49"/>
      <c r="P150" s="49"/>
      <c r="Q150" s="49"/>
      <c r="R150" s="49"/>
      <c r="S150" s="49"/>
      <c r="T150" s="49"/>
      <c r="U150" s="49"/>
      <c r="V150" s="49"/>
      <c r="W150" s="49"/>
      <c r="X150" s="49"/>
      <c r="Y150" s="49"/>
      <c r="Z150" s="49"/>
    </row>
    <row r="151" spans="1:26" ht="14.25" customHeight="1">
      <c r="A151" s="49"/>
      <c r="B151" s="49"/>
      <c r="C151" s="49"/>
      <c r="D151" s="49"/>
      <c r="E151" s="49"/>
      <c r="F151" s="49"/>
      <c r="G151" s="49"/>
      <c r="H151" s="49"/>
      <c r="I151" s="352"/>
      <c r="J151" s="49"/>
      <c r="K151" s="49"/>
      <c r="L151" s="49"/>
      <c r="M151" s="49"/>
      <c r="N151" s="49"/>
      <c r="O151" s="49"/>
      <c r="P151" s="49"/>
      <c r="Q151" s="49"/>
      <c r="R151" s="49"/>
      <c r="S151" s="49"/>
      <c r="T151" s="49"/>
      <c r="U151" s="49"/>
      <c r="V151" s="49"/>
      <c r="W151" s="49"/>
      <c r="X151" s="49"/>
      <c r="Y151" s="49"/>
      <c r="Z151" s="49"/>
    </row>
    <row r="152" spans="1:26" ht="14.25" customHeight="1">
      <c r="A152" s="49"/>
      <c r="B152" s="49"/>
      <c r="C152" s="49"/>
      <c r="D152" s="49"/>
      <c r="E152" s="49"/>
      <c r="F152" s="49"/>
      <c r="G152" s="49"/>
      <c r="H152" s="49"/>
      <c r="I152" s="352"/>
      <c r="J152" s="49"/>
      <c r="K152" s="49"/>
      <c r="L152" s="49"/>
      <c r="M152" s="49"/>
      <c r="N152" s="49"/>
      <c r="O152" s="49"/>
      <c r="P152" s="49"/>
      <c r="Q152" s="49"/>
      <c r="R152" s="49"/>
      <c r="S152" s="49"/>
      <c r="T152" s="49"/>
      <c r="U152" s="49"/>
      <c r="V152" s="49"/>
      <c r="W152" s="49"/>
      <c r="X152" s="49"/>
      <c r="Y152" s="49"/>
      <c r="Z152" s="49"/>
    </row>
    <row r="153" spans="1:26" ht="14.25" customHeight="1">
      <c r="A153" s="49"/>
      <c r="B153" s="49"/>
      <c r="C153" s="49"/>
      <c r="D153" s="49"/>
      <c r="E153" s="49"/>
      <c r="F153" s="49"/>
      <c r="G153" s="49"/>
      <c r="H153" s="49"/>
      <c r="I153" s="352"/>
      <c r="J153" s="49"/>
      <c r="K153" s="49"/>
      <c r="L153" s="49"/>
      <c r="M153" s="49"/>
      <c r="N153" s="49"/>
      <c r="O153" s="49"/>
      <c r="P153" s="49"/>
      <c r="Q153" s="49"/>
      <c r="R153" s="49"/>
      <c r="S153" s="49"/>
      <c r="T153" s="49"/>
      <c r="U153" s="49"/>
      <c r="V153" s="49"/>
      <c r="W153" s="49"/>
      <c r="X153" s="49"/>
      <c r="Y153" s="49"/>
      <c r="Z153" s="49"/>
    </row>
    <row r="154" spans="1:26" ht="14.25" customHeight="1">
      <c r="A154" s="49"/>
      <c r="B154" s="49"/>
      <c r="C154" s="49"/>
      <c r="D154" s="49"/>
      <c r="E154" s="49"/>
      <c r="F154" s="49"/>
      <c r="G154" s="49"/>
      <c r="H154" s="49"/>
      <c r="I154" s="352"/>
      <c r="J154" s="49"/>
      <c r="K154" s="49"/>
      <c r="L154" s="49"/>
      <c r="M154" s="49"/>
      <c r="N154" s="49"/>
      <c r="O154" s="49"/>
      <c r="P154" s="49"/>
      <c r="Q154" s="49"/>
      <c r="R154" s="49"/>
      <c r="S154" s="49"/>
      <c r="T154" s="49"/>
      <c r="U154" s="49"/>
      <c r="V154" s="49"/>
      <c r="W154" s="49"/>
      <c r="X154" s="49"/>
      <c r="Y154" s="49"/>
      <c r="Z154" s="49"/>
    </row>
    <row r="155" spans="1:26" ht="14.25" customHeight="1">
      <c r="A155" s="49"/>
      <c r="B155" s="49"/>
      <c r="C155" s="49"/>
      <c r="D155" s="49"/>
      <c r="E155" s="49"/>
      <c r="F155" s="49"/>
      <c r="G155" s="49"/>
      <c r="H155" s="49"/>
      <c r="I155" s="352"/>
      <c r="J155" s="49"/>
      <c r="K155" s="49"/>
      <c r="L155" s="49"/>
      <c r="M155" s="49"/>
      <c r="N155" s="49"/>
      <c r="O155" s="49"/>
      <c r="P155" s="49"/>
      <c r="Q155" s="49"/>
      <c r="R155" s="49"/>
      <c r="S155" s="49"/>
      <c r="T155" s="49"/>
      <c r="U155" s="49"/>
      <c r="V155" s="49"/>
      <c r="W155" s="49"/>
      <c r="X155" s="49"/>
      <c r="Y155" s="49"/>
      <c r="Z155" s="49"/>
    </row>
    <row r="156" spans="1:26" ht="14.25" customHeight="1">
      <c r="A156" s="49"/>
      <c r="B156" s="49"/>
      <c r="C156" s="49"/>
      <c r="D156" s="49"/>
      <c r="E156" s="49"/>
      <c r="F156" s="49"/>
      <c r="G156" s="49"/>
      <c r="H156" s="49"/>
      <c r="I156" s="352"/>
      <c r="J156" s="49"/>
      <c r="K156" s="49"/>
      <c r="L156" s="49"/>
      <c r="M156" s="49"/>
      <c r="N156" s="49"/>
      <c r="O156" s="49"/>
      <c r="P156" s="49"/>
      <c r="Q156" s="49"/>
      <c r="R156" s="49"/>
      <c r="S156" s="49"/>
      <c r="T156" s="49"/>
      <c r="U156" s="49"/>
      <c r="V156" s="49"/>
      <c r="W156" s="49"/>
      <c r="X156" s="49"/>
      <c r="Y156" s="49"/>
      <c r="Z156" s="49"/>
    </row>
    <row r="157" spans="1:26" ht="14.25" customHeight="1">
      <c r="A157" s="49"/>
      <c r="B157" s="49"/>
      <c r="C157" s="49"/>
      <c r="D157" s="49"/>
      <c r="E157" s="49"/>
      <c r="F157" s="49"/>
      <c r="G157" s="49"/>
      <c r="H157" s="49"/>
      <c r="I157" s="352"/>
      <c r="J157" s="49"/>
      <c r="K157" s="49"/>
      <c r="L157" s="49"/>
      <c r="M157" s="49"/>
      <c r="N157" s="49"/>
      <c r="O157" s="49"/>
      <c r="P157" s="49"/>
      <c r="Q157" s="49"/>
      <c r="R157" s="49"/>
      <c r="S157" s="49"/>
      <c r="T157" s="49"/>
      <c r="U157" s="49"/>
      <c r="V157" s="49"/>
      <c r="W157" s="49"/>
      <c r="X157" s="49"/>
      <c r="Y157" s="49"/>
      <c r="Z157" s="49"/>
    </row>
    <row r="158" spans="1:26" ht="14.25" customHeight="1">
      <c r="A158" s="49"/>
      <c r="B158" s="49"/>
      <c r="C158" s="49"/>
      <c r="D158" s="49"/>
      <c r="E158" s="49"/>
      <c r="F158" s="49"/>
      <c r="G158" s="49"/>
      <c r="H158" s="49"/>
      <c r="I158" s="352"/>
      <c r="J158" s="49"/>
      <c r="K158" s="49"/>
      <c r="L158" s="49"/>
      <c r="M158" s="49"/>
      <c r="N158" s="49"/>
      <c r="O158" s="49"/>
      <c r="P158" s="49"/>
      <c r="Q158" s="49"/>
      <c r="R158" s="49"/>
      <c r="S158" s="49"/>
      <c r="T158" s="49"/>
      <c r="U158" s="49"/>
      <c r="V158" s="49"/>
      <c r="W158" s="49"/>
      <c r="X158" s="49"/>
      <c r="Y158" s="49"/>
      <c r="Z158" s="49"/>
    </row>
    <row r="159" spans="1:26" ht="14.25" customHeight="1">
      <c r="A159" s="49"/>
      <c r="B159" s="49"/>
      <c r="C159" s="49"/>
      <c r="D159" s="49"/>
      <c r="E159" s="49"/>
      <c r="F159" s="49"/>
      <c r="G159" s="49"/>
      <c r="H159" s="49"/>
      <c r="I159" s="352"/>
      <c r="J159" s="49"/>
      <c r="K159" s="49"/>
      <c r="L159" s="49"/>
      <c r="M159" s="49"/>
      <c r="N159" s="49"/>
      <c r="O159" s="49"/>
      <c r="P159" s="49"/>
      <c r="Q159" s="49"/>
      <c r="R159" s="49"/>
      <c r="S159" s="49"/>
      <c r="T159" s="49"/>
      <c r="U159" s="49"/>
      <c r="V159" s="49"/>
      <c r="W159" s="49"/>
      <c r="X159" s="49"/>
      <c r="Y159" s="49"/>
      <c r="Z159" s="49"/>
    </row>
    <row r="160" spans="1:26" ht="14.25" customHeight="1">
      <c r="A160" s="49"/>
      <c r="B160" s="49"/>
      <c r="C160" s="49"/>
      <c r="D160" s="49"/>
      <c r="E160" s="49"/>
      <c r="F160" s="49"/>
      <c r="G160" s="49"/>
      <c r="H160" s="49"/>
      <c r="I160" s="352"/>
      <c r="J160" s="49"/>
      <c r="K160" s="49"/>
      <c r="L160" s="49"/>
      <c r="M160" s="49"/>
      <c r="N160" s="49"/>
      <c r="O160" s="49"/>
      <c r="P160" s="49"/>
      <c r="Q160" s="49"/>
      <c r="R160" s="49"/>
      <c r="S160" s="49"/>
      <c r="T160" s="49"/>
      <c r="U160" s="49"/>
      <c r="V160" s="49"/>
      <c r="W160" s="49"/>
      <c r="X160" s="49"/>
      <c r="Y160" s="49"/>
      <c r="Z160" s="49"/>
    </row>
    <row r="161" spans="1:26" ht="14.25" customHeight="1">
      <c r="A161" s="49"/>
      <c r="B161" s="49"/>
      <c r="C161" s="49"/>
      <c r="D161" s="49"/>
      <c r="E161" s="49"/>
      <c r="F161" s="49"/>
      <c r="G161" s="49"/>
      <c r="H161" s="49"/>
      <c r="I161" s="352"/>
      <c r="J161" s="49"/>
      <c r="K161" s="49"/>
      <c r="L161" s="49"/>
      <c r="M161" s="49"/>
      <c r="N161" s="49"/>
      <c r="O161" s="49"/>
      <c r="P161" s="49"/>
      <c r="Q161" s="49"/>
      <c r="R161" s="49"/>
      <c r="S161" s="49"/>
      <c r="T161" s="49"/>
      <c r="U161" s="49"/>
      <c r="V161" s="49"/>
      <c r="W161" s="49"/>
      <c r="X161" s="49"/>
      <c r="Y161" s="49"/>
      <c r="Z161" s="49"/>
    </row>
    <row r="162" spans="1:26" ht="14.25" customHeight="1">
      <c r="A162" s="49"/>
      <c r="B162" s="49"/>
      <c r="C162" s="49"/>
      <c r="D162" s="49"/>
      <c r="E162" s="49"/>
      <c r="F162" s="49"/>
      <c r="G162" s="49"/>
      <c r="H162" s="49"/>
      <c r="I162" s="352"/>
      <c r="J162" s="49"/>
      <c r="K162" s="49"/>
      <c r="L162" s="49"/>
      <c r="M162" s="49"/>
      <c r="N162" s="49"/>
      <c r="O162" s="49"/>
      <c r="P162" s="49"/>
      <c r="Q162" s="49"/>
      <c r="R162" s="49"/>
      <c r="S162" s="49"/>
      <c r="T162" s="49"/>
      <c r="U162" s="49"/>
      <c r="V162" s="49"/>
      <c r="W162" s="49"/>
      <c r="X162" s="49"/>
      <c r="Y162" s="49"/>
      <c r="Z162" s="49"/>
    </row>
    <row r="163" spans="1:26" ht="14.25" customHeight="1">
      <c r="A163" s="49"/>
      <c r="B163" s="49"/>
      <c r="C163" s="49"/>
      <c r="D163" s="49"/>
      <c r="E163" s="49"/>
      <c r="F163" s="49"/>
      <c r="G163" s="49"/>
      <c r="H163" s="49"/>
      <c r="I163" s="352"/>
      <c r="J163" s="49"/>
      <c r="K163" s="49"/>
      <c r="L163" s="49"/>
      <c r="M163" s="49"/>
      <c r="N163" s="49"/>
      <c r="O163" s="49"/>
      <c r="P163" s="49"/>
      <c r="Q163" s="49"/>
      <c r="R163" s="49"/>
      <c r="S163" s="49"/>
      <c r="T163" s="49"/>
      <c r="U163" s="49"/>
      <c r="V163" s="49"/>
      <c r="W163" s="49"/>
      <c r="X163" s="49"/>
      <c r="Y163" s="49"/>
      <c r="Z163" s="49"/>
    </row>
    <row r="164" spans="1:26" ht="14.25" customHeight="1">
      <c r="A164" s="49"/>
      <c r="B164" s="49"/>
      <c r="C164" s="49"/>
      <c r="D164" s="49"/>
      <c r="E164" s="49"/>
      <c r="F164" s="49"/>
      <c r="G164" s="49"/>
      <c r="H164" s="49"/>
      <c r="I164" s="352"/>
      <c r="J164" s="49"/>
      <c r="K164" s="49"/>
      <c r="L164" s="49"/>
      <c r="M164" s="49"/>
      <c r="N164" s="49"/>
      <c r="O164" s="49"/>
      <c r="P164" s="49"/>
      <c r="Q164" s="49"/>
      <c r="R164" s="49"/>
      <c r="S164" s="49"/>
      <c r="T164" s="49"/>
      <c r="U164" s="49"/>
      <c r="V164" s="49"/>
      <c r="W164" s="49"/>
      <c r="X164" s="49"/>
      <c r="Y164" s="49"/>
      <c r="Z164" s="49"/>
    </row>
    <row r="165" spans="1:26" ht="14.25" customHeight="1">
      <c r="A165" s="49"/>
      <c r="B165" s="49"/>
      <c r="C165" s="49"/>
      <c r="D165" s="49"/>
      <c r="E165" s="49"/>
      <c r="F165" s="49"/>
      <c r="G165" s="49"/>
      <c r="H165" s="49"/>
      <c r="I165" s="352"/>
      <c r="J165" s="49"/>
      <c r="K165" s="49"/>
      <c r="L165" s="49"/>
      <c r="M165" s="49"/>
      <c r="N165" s="49"/>
      <c r="O165" s="49"/>
      <c r="P165" s="49"/>
      <c r="Q165" s="49"/>
      <c r="R165" s="49"/>
      <c r="S165" s="49"/>
      <c r="T165" s="49"/>
      <c r="U165" s="49"/>
      <c r="V165" s="49"/>
      <c r="W165" s="49"/>
      <c r="X165" s="49"/>
      <c r="Y165" s="49"/>
      <c r="Z165" s="49"/>
    </row>
    <row r="166" spans="1:26" ht="14.25" customHeight="1">
      <c r="A166" s="49"/>
      <c r="B166" s="49"/>
      <c r="C166" s="49"/>
      <c r="D166" s="49"/>
      <c r="E166" s="49"/>
      <c r="F166" s="49"/>
      <c r="G166" s="49"/>
      <c r="H166" s="49"/>
      <c r="I166" s="352"/>
      <c r="J166" s="49"/>
      <c r="K166" s="49"/>
      <c r="L166" s="49"/>
      <c r="M166" s="49"/>
      <c r="N166" s="49"/>
      <c r="O166" s="49"/>
      <c r="P166" s="49"/>
      <c r="Q166" s="49"/>
      <c r="R166" s="49"/>
      <c r="S166" s="49"/>
      <c r="T166" s="49"/>
      <c r="U166" s="49"/>
      <c r="V166" s="49"/>
      <c r="W166" s="49"/>
      <c r="X166" s="49"/>
      <c r="Y166" s="49"/>
      <c r="Z166" s="49"/>
    </row>
    <row r="167" spans="1:26" ht="14.25" customHeight="1">
      <c r="A167" s="49"/>
      <c r="B167" s="49"/>
      <c r="C167" s="49"/>
      <c r="D167" s="49"/>
      <c r="E167" s="49"/>
      <c r="F167" s="49"/>
      <c r="G167" s="49"/>
      <c r="H167" s="49"/>
      <c r="I167" s="352"/>
      <c r="J167" s="49"/>
      <c r="K167" s="49"/>
      <c r="L167" s="49"/>
      <c r="M167" s="49"/>
      <c r="N167" s="49"/>
      <c r="O167" s="49"/>
      <c r="P167" s="49"/>
      <c r="Q167" s="49"/>
      <c r="R167" s="49"/>
      <c r="S167" s="49"/>
      <c r="T167" s="49"/>
      <c r="U167" s="49"/>
      <c r="V167" s="49"/>
      <c r="W167" s="49"/>
      <c r="X167" s="49"/>
      <c r="Y167" s="49"/>
      <c r="Z167" s="49"/>
    </row>
    <row r="168" spans="1:26" ht="14.25" customHeight="1">
      <c r="A168" s="49"/>
      <c r="B168" s="49"/>
      <c r="C168" s="49"/>
      <c r="D168" s="49"/>
      <c r="E168" s="49"/>
      <c r="F168" s="49"/>
      <c r="G168" s="49"/>
      <c r="H168" s="49"/>
      <c r="I168" s="352"/>
      <c r="J168" s="49"/>
      <c r="K168" s="49"/>
      <c r="L168" s="49"/>
      <c r="M168" s="49"/>
      <c r="N168" s="49"/>
      <c r="O168" s="49"/>
      <c r="P168" s="49"/>
      <c r="Q168" s="49"/>
      <c r="R168" s="49"/>
      <c r="S168" s="49"/>
      <c r="T168" s="49"/>
      <c r="U168" s="49"/>
      <c r="V168" s="49"/>
      <c r="W168" s="49"/>
      <c r="X168" s="49"/>
      <c r="Y168" s="49"/>
      <c r="Z168" s="49"/>
    </row>
    <row r="169" spans="1:26" ht="14.25" customHeight="1">
      <c r="A169" s="49"/>
      <c r="B169" s="49"/>
      <c r="C169" s="49"/>
      <c r="D169" s="49"/>
      <c r="E169" s="49"/>
      <c r="F169" s="49"/>
      <c r="G169" s="49"/>
      <c r="H169" s="49"/>
      <c r="I169" s="352"/>
      <c r="J169" s="49"/>
      <c r="K169" s="49"/>
      <c r="L169" s="49"/>
      <c r="M169" s="49"/>
      <c r="N169" s="49"/>
      <c r="O169" s="49"/>
      <c r="P169" s="49"/>
      <c r="Q169" s="49"/>
      <c r="R169" s="49"/>
      <c r="S169" s="49"/>
      <c r="T169" s="49"/>
      <c r="U169" s="49"/>
      <c r="V169" s="49"/>
      <c r="W169" s="49"/>
      <c r="X169" s="49"/>
      <c r="Y169" s="49"/>
      <c r="Z169" s="49"/>
    </row>
    <row r="170" spans="1:26" ht="14.25" customHeight="1">
      <c r="A170" s="49"/>
      <c r="B170" s="49"/>
      <c r="C170" s="49"/>
      <c r="D170" s="49"/>
      <c r="E170" s="49"/>
      <c r="F170" s="49"/>
      <c r="G170" s="49"/>
      <c r="H170" s="49"/>
      <c r="I170" s="352"/>
      <c r="J170" s="49"/>
      <c r="K170" s="49"/>
      <c r="L170" s="49"/>
      <c r="M170" s="49"/>
      <c r="N170" s="49"/>
      <c r="O170" s="49"/>
      <c r="P170" s="49"/>
      <c r="Q170" s="49"/>
      <c r="R170" s="49"/>
      <c r="S170" s="49"/>
      <c r="T170" s="49"/>
      <c r="U170" s="49"/>
      <c r="V170" s="49"/>
      <c r="W170" s="49"/>
      <c r="X170" s="49"/>
      <c r="Y170" s="49"/>
      <c r="Z170" s="49"/>
    </row>
    <row r="171" spans="1:26" ht="14.25" customHeight="1">
      <c r="A171" s="49"/>
      <c r="B171" s="49"/>
      <c r="C171" s="49"/>
      <c r="D171" s="49"/>
      <c r="E171" s="49"/>
      <c r="F171" s="49"/>
      <c r="G171" s="49"/>
      <c r="H171" s="49"/>
      <c r="I171" s="352"/>
      <c r="J171" s="49"/>
      <c r="K171" s="49"/>
      <c r="L171" s="49"/>
      <c r="M171" s="49"/>
      <c r="N171" s="49"/>
      <c r="O171" s="49"/>
      <c r="P171" s="49"/>
      <c r="Q171" s="49"/>
      <c r="R171" s="49"/>
      <c r="S171" s="49"/>
      <c r="T171" s="49"/>
      <c r="U171" s="49"/>
      <c r="V171" s="49"/>
      <c r="W171" s="49"/>
      <c r="X171" s="49"/>
      <c r="Y171" s="49"/>
      <c r="Z171" s="49"/>
    </row>
    <row r="172" spans="1:26" ht="14.25" customHeight="1">
      <c r="A172" s="49"/>
      <c r="B172" s="49"/>
      <c r="C172" s="49"/>
      <c r="D172" s="49"/>
      <c r="E172" s="49"/>
      <c r="F172" s="49"/>
      <c r="G172" s="49"/>
      <c r="H172" s="49"/>
      <c r="I172" s="352"/>
      <c r="J172" s="49"/>
      <c r="K172" s="49"/>
      <c r="L172" s="49"/>
      <c r="M172" s="49"/>
      <c r="N172" s="49"/>
      <c r="O172" s="49"/>
      <c r="P172" s="49"/>
      <c r="Q172" s="49"/>
      <c r="R172" s="49"/>
      <c r="S172" s="49"/>
      <c r="T172" s="49"/>
      <c r="U172" s="49"/>
      <c r="V172" s="49"/>
      <c r="W172" s="49"/>
      <c r="X172" s="49"/>
      <c r="Y172" s="49"/>
      <c r="Z172" s="49"/>
    </row>
    <row r="173" spans="1:26" ht="14.25" customHeight="1">
      <c r="A173" s="49"/>
      <c r="B173" s="49"/>
      <c r="C173" s="49"/>
      <c r="D173" s="49"/>
      <c r="E173" s="49"/>
      <c r="F173" s="49"/>
      <c r="G173" s="49"/>
      <c r="H173" s="49"/>
      <c r="I173" s="352"/>
      <c r="J173" s="49"/>
      <c r="K173" s="49"/>
      <c r="L173" s="49"/>
      <c r="M173" s="49"/>
      <c r="N173" s="49"/>
      <c r="O173" s="49"/>
      <c r="P173" s="49"/>
      <c r="Q173" s="49"/>
      <c r="R173" s="49"/>
      <c r="S173" s="49"/>
      <c r="T173" s="49"/>
      <c r="U173" s="49"/>
      <c r="V173" s="49"/>
      <c r="W173" s="49"/>
      <c r="X173" s="49"/>
      <c r="Y173" s="49"/>
      <c r="Z173" s="49"/>
    </row>
    <row r="174" spans="1:26" ht="14.25" customHeight="1">
      <c r="A174" s="49"/>
      <c r="B174" s="49"/>
      <c r="C174" s="49"/>
      <c r="D174" s="49"/>
      <c r="E174" s="49"/>
      <c r="F174" s="49"/>
      <c r="G174" s="49"/>
      <c r="H174" s="49"/>
      <c r="I174" s="352"/>
      <c r="J174" s="49"/>
      <c r="K174" s="49"/>
      <c r="L174" s="49"/>
      <c r="M174" s="49"/>
      <c r="N174" s="49"/>
      <c r="O174" s="49"/>
      <c r="P174" s="49"/>
      <c r="Q174" s="49"/>
      <c r="R174" s="49"/>
      <c r="S174" s="49"/>
      <c r="T174" s="49"/>
      <c r="U174" s="49"/>
      <c r="V174" s="49"/>
      <c r="W174" s="49"/>
      <c r="X174" s="49"/>
      <c r="Y174" s="49"/>
      <c r="Z174" s="49"/>
    </row>
    <row r="175" spans="1:26" ht="14.25" customHeight="1">
      <c r="A175" s="49"/>
      <c r="B175" s="49"/>
      <c r="C175" s="49"/>
      <c r="D175" s="49"/>
      <c r="E175" s="49"/>
      <c r="F175" s="49"/>
      <c r="G175" s="49"/>
      <c r="H175" s="49"/>
      <c r="I175" s="352"/>
      <c r="J175" s="49"/>
      <c r="K175" s="49"/>
      <c r="L175" s="49"/>
      <c r="M175" s="49"/>
      <c r="N175" s="49"/>
      <c r="O175" s="49"/>
      <c r="P175" s="49"/>
      <c r="Q175" s="49"/>
      <c r="R175" s="49"/>
      <c r="S175" s="49"/>
      <c r="T175" s="49"/>
      <c r="U175" s="49"/>
      <c r="V175" s="49"/>
      <c r="W175" s="49"/>
      <c r="X175" s="49"/>
      <c r="Y175" s="49"/>
      <c r="Z175" s="49"/>
    </row>
    <row r="176" spans="1:26" ht="14.25" customHeight="1">
      <c r="A176" s="49"/>
      <c r="B176" s="49"/>
      <c r="C176" s="49"/>
      <c r="D176" s="49"/>
      <c r="E176" s="49"/>
      <c r="F176" s="49"/>
      <c r="G176" s="49"/>
      <c r="H176" s="49"/>
      <c r="I176" s="352"/>
      <c r="J176" s="49"/>
      <c r="K176" s="49"/>
      <c r="L176" s="49"/>
      <c r="M176" s="49"/>
      <c r="N176" s="49"/>
      <c r="O176" s="49"/>
      <c r="P176" s="49"/>
      <c r="Q176" s="49"/>
      <c r="R176" s="49"/>
      <c r="S176" s="49"/>
      <c r="T176" s="49"/>
      <c r="U176" s="49"/>
      <c r="V176" s="49"/>
      <c r="W176" s="49"/>
      <c r="X176" s="49"/>
      <c r="Y176" s="49"/>
      <c r="Z176" s="49"/>
    </row>
    <row r="177" spans="1:26" ht="14.25" customHeight="1">
      <c r="A177" s="49"/>
      <c r="B177" s="49"/>
      <c r="C177" s="49"/>
      <c r="D177" s="49"/>
      <c r="E177" s="49"/>
      <c r="F177" s="49"/>
      <c r="G177" s="49"/>
      <c r="H177" s="49"/>
      <c r="I177" s="352"/>
      <c r="J177" s="49"/>
      <c r="K177" s="49"/>
      <c r="L177" s="49"/>
      <c r="M177" s="49"/>
      <c r="N177" s="49"/>
      <c r="O177" s="49"/>
      <c r="P177" s="49"/>
      <c r="Q177" s="49"/>
      <c r="R177" s="49"/>
      <c r="S177" s="49"/>
      <c r="T177" s="49"/>
      <c r="U177" s="49"/>
      <c r="V177" s="49"/>
      <c r="W177" s="49"/>
      <c r="X177" s="49"/>
      <c r="Y177" s="49"/>
      <c r="Z177" s="49"/>
    </row>
    <row r="178" spans="1:26" ht="14.25" customHeight="1">
      <c r="A178" s="49"/>
      <c r="B178" s="49"/>
      <c r="C178" s="49"/>
      <c r="D178" s="49"/>
      <c r="E178" s="49"/>
      <c r="F178" s="49"/>
      <c r="G178" s="49"/>
      <c r="H178" s="49"/>
      <c r="I178" s="352"/>
      <c r="J178" s="49"/>
      <c r="K178" s="49"/>
      <c r="L178" s="49"/>
      <c r="M178" s="49"/>
      <c r="N178" s="49"/>
      <c r="O178" s="49"/>
      <c r="P178" s="49"/>
      <c r="Q178" s="49"/>
      <c r="R178" s="49"/>
      <c r="S178" s="49"/>
      <c r="T178" s="49"/>
      <c r="U178" s="49"/>
      <c r="V178" s="49"/>
      <c r="W178" s="49"/>
      <c r="X178" s="49"/>
      <c r="Y178" s="49"/>
      <c r="Z178" s="49"/>
    </row>
    <row r="179" spans="1:26" ht="14.25" customHeight="1">
      <c r="A179" s="49"/>
      <c r="B179" s="49"/>
      <c r="C179" s="49"/>
      <c r="D179" s="49"/>
      <c r="E179" s="49"/>
      <c r="F179" s="49"/>
      <c r="G179" s="49"/>
      <c r="H179" s="49"/>
      <c r="I179" s="352"/>
      <c r="J179" s="49"/>
      <c r="K179" s="49"/>
      <c r="L179" s="49"/>
      <c r="M179" s="49"/>
      <c r="N179" s="49"/>
      <c r="O179" s="49"/>
      <c r="P179" s="49"/>
      <c r="Q179" s="49"/>
      <c r="R179" s="49"/>
      <c r="S179" s="49"/>
      <c r="T179" s="49"/>
      <c r="U179" s="49"/>
      <c r="V179" s="49"/>
      <c r="W179" s="49"/>
      <c r="X179" s="49"/>
      <c r="Y179" s="49"/>
      <c r="Z179" s="49"/>
    </row>
    <row r="180" spans="1:26" ht="14.25" customHeight="1">
      <c r="A180" s="49"/>
      <c r="B180" s="49"/>
      <c r="C180" s="49"/>
      <c r="D180" s="49"/>
      <c r="E180" s="49"/>
      <c r="F180" s="49"/>
      <c r="G180" s="49"/>
      <c r="H180" s="49"/>
      <c r="I180" s="352"/>
      <c r="J180" s="49"/>
      <c r="K180" s="49"/>
      <c r="L180" s="49"/>
      <c r="M180" s="49"/>
      <c r="N180" s="49"/>
      <c r="O180" s="49"/>
      <c r="P180" s="49"/>
      <c r="Q180" s="49"/>
      <c r="R180" s="49"/>
      <c r="S180" s="49"/>
      <c r="T180" s="49"/>
      <c r="U180" s="49"/>
      <c r="V180" s="49"/>
      <c r="W180" s="49"/>
      <c r="X180" s="49"/>
      <c r="Y180" s="49"/>
      <c r="Z180" s="49"/>
    </row>
    <row r="181" spans="1:26" ht="14.25" customHeight="1">
      <c r="A181" s="49"/>
      <c r="B181" s="49"/>
      <c r="C181" s="49"/>
      <c r="D181" s="49"/>
      <c r="E181" s="49"/>
      <c r="F181" s="49"/>
      <c r="G181" s="49"/>
      <c r="H181" s="49"/>
      <c r="I181" s="352"/>
      <c r="J181" s="49"/>
      <c r="K181" s="49"/>
      <c r="L181" s="49"/>
      <c r="M181" s="49"/>
      <c r="N181" s="49"/>
      <c r="O181" s="49"/>
      <c r="P181" s="49"/>
      <c r="Q181" s="49"/>
      <c r="R181" s="49"/>
      <c r="S181" s="49"/>
      <c r="T181" s="49"/>
      <c r="U181" s="49"/>
      <c r="V181" s="49"/>
      <c r="W181" s="49"/>
      <c r="X181" s="49"/>
      <c r="Y181" s="49"/>
      <c r="Z181" s="49"/>
    </row>
    <row r="182" spans="1:26" ht="14.25" customHeight="1">
      <c r="A182" s="49"/>
      <c r="B182" s="49"/>
      <c r="C182" s="49"/>
      <c r="D182" s="49"/>
      <c r="E182" s="49"/>
      <c r="F182" s="49"/>
      <c r="G182" s="49"/>
      <c r="H182" s="49"/>
      <c r="I182" s="352"/>
      <c r="J182" s="49"/>
      <c r="K182" s="49"/>
      <c r="L182" s="49"/>
      <c r="M182" s="49"/>
      <c r="N182" s="49"/>
      <c r="O182" s="49"/>
      <c r="P182" s="49"/>
      <c r="Q182" s="49"/>
      <c r="R182" s="49"/>
      <c r="S182" s="49"/>
      <c r="T182" s="49"/>
      <c r="U182" s="49"/>
      <c r="V182" s="49"/>
      <c r="W182" s="49"/>
      <c r="X182" s="49"/>
      <c r="Y182" s="49"/>
      <c r="Z182" s="49"/>
    </row>
    <row r="183" spans="1:26" ht="14.25" customHeight="1">
      <c r="A183" s="49"/>
      <c r="B183" s="49"/>
      <c r="C183" s="49"/>
      <c r="D183" s="49"/>
      <c r="E183" s="49"/>
      <c r="F183" s="49"/>
      <c r="G183" s="49"/>
      <c r="H183" s="49"/>
      <c r="I183" s="352"/>
      <c r="J183" s="49"/>
      <c r="K183" s="49"/>
      <c r="L183" s="49"/>
      <c r="M183" s="49"/>
      <c r="N183" s="49"/>
      <c r="O183" s="49"/>
      <c r="P183" s="49"/>
      <c r="Q183" s="49"/>
      <c r="R183" s="49"/>
      <c r="S183" s="49"/>
      <c r="T183" s="49"/>
      <c r="U183" s="49"/>
      <c r="V183" s="49"/>
      <c r="W183" s="49"/>
      <c r="X183" s="49"/>
      <c r="Y183" s="49"/>
      <c r="Z183" s="49"/>
    </row>
    <row r="184" spans="1:26" ht="14.25" customHeight="1">
      <c r="A184" s="49"/>
      <c r="B184" s="49"/>
      <c r="C184" s="49"/>
      <c r="D184" s="49"/>
      <c r="E184" s="49"/>
      <c r="F184" s="49"/>
      <c r="G184" s="49"/>
      <c r="H184" s="49"/>
      <c r="I184" s="352"/>
      <c r="J184" s="49"/>
      <c r="K184" s="49"/>
      <c r="L184" s="49"/>
      <c r="M184" s="49"/>
      <c r="N184" s="49"/>
      <c r="O184" s="49"/>
      <c r="P184" s="49"/>
      <c r="Q184" s="49"/>
      <c r="R184" s="49"/>
      <c r="S184" s="49"/>
      <c r="T184" s="49"/>
      <c r="U184" s="49"/>
      <c r="V184" s="49"/>
      <c r="W184" s="49"/>
      <c r="X184" s="49"/>
      <c r="Y184" s="49"/>
      <c r="Z184" s="49"/>
    </row>
    <row r="185" spans="1:26" ht="14.25" customHeight="1">
      <c r="A185" s="49"/>
      <c r="B185" s="49"/>
      <c r="C185" s="49"/>
      <c r="D185" s="49"/>
      <c r="E185" s="49"/>
      <c r="F185" s="49"/>
      <c r="G185" s="49"/>
      <c r="H185" s="49"/>
      <c r="I185" s="352"/>
      <c r="J185" s="49"/>
      <c r="K185" s="49"/>
      <c r="L185" s="49"/>
      <c r="M185" s="49"/>
      <c r="N185" s="49"/>
      <c r="O185" s="49"/>
      <c r="P185" s="49"/>
      <c r="Q185" s="49"/>
      <c r="R185" s="49"/>
      <c r="S185" s="49"/>
      <c r="T185" s="49"/>
      <c r="U185" s="49"/>
      <c r="V185" s="49"/>
      <c r="W185" s="49"/>
      <c r="X185" s="49"/>
      <c r="Y185" s="49"/>
      <c r="Z185" s="49"/>
    </row>
    <row r="186" spans="1:26" ht="14.25" customHeight="1">
      <c r="A186" s="49"/>
      <c r="B186" s="49"/>
      <c r="C186" s="49"/>
      <c r="D186" s="49"/>
      <c r="E186" s="49"/>
      <c r="F186" s="49"/>
      <c r="G186" s="49"/>
      <c r="H186" s="49"/>
      <c r="I186" s="352"/>
      <c r="J186" s="49"/>
      <c r="K186" s="49"/>
      <c r="L186" s="49"/>
      <c r="M186" s="49"/>
      <c r="N186" s="49"/>
      <c r="O186" s="49"/>
      <c r="P186" s="49"/>
      <c r="Q186" s="49"/>
      <c r="R186" s="49"/>
      <c r="S186" s="49"/>
      <c r="T186" s="49"/>
      <c r="U186" s="49"/>
      <c r="V186" s="49"/>
      <c r="W186" s="49"/>
      <c r="X186" s="49"/>
      <c r="Y186" s="49"/>
      <c r="Z186" s="49"/>
    </row>
    <row r="187" spans="1:26" ht="14.25" customHeight="1">
      <c r="A187" s="49"/>
      <c r="B187" s="49"/>
      <c r="C187" s="49"/>
      <c r="D187" s="49"/>
      <c r="E187" s="49"/>
      <c r="F187" s="49"/>
      <c r="G187" s="49"/>
      <c r="H187" s="49"/>
      <c r="I187" s="352"/>
      <c r="J187" s="49"/>
      <c r="K187" s="49"/>
      <c r="L187" s="49"/>
      <c r="M187" s="49"/>
      <c r="N187" s="49"/>
      <c r="O187" s="49"/>
      <c r="P187" s="49"/>
      <c r="Q187" s="49"/>
      <c r="R187" s="49"/>
      <c r="S187" s="49"/>
      <c r="T187" s="49"/>
      <c r="U187" s="49"/>
      <c r="V187" s="49"/>
      <c r="W187" s="49"/>
      <c r="X187" s="49"/>
      <c r="Y187" s="49"/>
      <c r="Z187" s="49"/>
    </row>
    <row r="188" spans="1:26" ht="14.25" customHeight="1">
      <c r="A188" s="49"/>
      <c r="B188" s="49"/>
      <c r="C188" s="49"/>
      <c r="D188" s="49"/>
      <c r="E188" s="49"/>
      <c r="F188" s="49"/>
      <c r="G188" s="49"/>
      <c r="H188" s="49"/>
      <c r="I188" s="352"/>
      <c r="J188" s="49"/>
      <c r="K188" s="49"/>
      <c r="L188" s="49"/>
      <c r="M188" s="49"/>
      <c r="N188" s="49"/>
      <c r="O188" s="49"/>
      <c r="P188" s="49"/>
      <c r="Q188" s="49"/>
      <c r="R188" s="49"/>
      <c r="S188" s="49"/>
      <c r="T188" s="49"/>
      <c r="U188" s="49"/>
      <c r="V188" s="49"/>
      <c r="W188" s="49"/>
      <c r="X188" s="49"/>
      <c r="Y188" s="49"/>
      <c r="Z188" s="49"/>
    </row>
    <row r="189" spans="1:26" ht="14.25" customHeight="1">
      <c r="A189" s="49"/>
      <c r="B189" s="49"/>
      <c r="C189" s="49"/>
      <c r="D189" s="49"/>
      <c r="E189" s="49"/>
      <c r="F189" s="49"/>
      <c r="G189" s="49"/>
      <c r="H189" s="49"/>
      <c r="I189" s="352"/>
      <c r="J189" s="49"/>
      <c r="K189" s="49"/>
      <c r="L189" s="49"/>
      <c r="M189" s="49"/>
      <c r="N189" s="49"/>
      <c r="O189" s="49"/>
      <c r="P189" s="49"/>
      <c r="Q189" s="49"/>
      <c r="R189" s="49"/>
      <c r="S189" s="49"/>
      <c r="T189" s="49"/>
      <c r="U189" s="49"/>
      <c r="V189" s="49"/>
      <c r="W189" s="49"/>
      <c r="X189" s="49"/>
      <c r="Y189" s="49"/>
      <c r="Z189" s="49"/>
    </row>
    <row r="190" spans="1:26" ht="14.25" customHeight="1">
      <c r="A190" s="49"/>
      <c r="B190" s="49"/>
      <c r="C190" s="49"/>
      <c r="D190" s="49"/>
      <c r="E190" s="49"/>
      <c r="F190" s="49"/>
      <c r="G190" s="49"/>
      <c r="H190" s="49"/>
      <c r="I190" s="352"/>
      <c r="J190" s="49"/>
      <c r="K190" s="49"/>
      <c r="L190" s="49"/>
      <c r="M190" s="49"/>
      <c r="N190" s="49"/>
      <c r="O190" s="49"/>
      <c r="P190" s="49"/>
      <c r="Q190" s="49"/>
      <c r="R190" s="49"/>
      <c r="S190" s="49"/>
      <c r="T190" s="49"/>
      <c r="U190" s="49"/>
      <c r="V190" s="49"/>
      <c r="W190" s="49"/>
      <c r="X190" s="49"/>
      <c r="Y190" s="49"/>
      <c r="Z190" s="49"/>
    </row>
    <row r="191" spans="1:26" ht="14.25" customHeight="1">
      <c r="A191" s="49"/>
      <c r="B191" s="49"/>
      <c r="C191" s="49"/>
      <c r="D191" s="49"/>
      <c r="E191" s="49"/>
      <c r="F191" s="49"/>
      <c r="G191" s="49"/>
      <c r="H191" s="49"/>
      <c r="I191" s="352"/>
      <c r="J191" s="49"/>
      <c r="K191" s="49"/>
      <c r="L191" s="49"/>
      <c r="M191" s="49"/>
      <c r="N191" s="49"/>
      <c r="O191" s="49"/>
      <c r="P191" s="49"/>
      <c r="Q191" s="49"/>
      <c r="R191" s="49"/>
      <c r="S191" s="49"/>
      <c r="T191" s="49"/>
      <c r="U191" s="49"/>
      <c r="V191" s="49"/>
      <c r="W191" s="49"/>
      <c r="X191" s="49"/>
      <c r="Y191" s="49"/>
      <c r="Z191" s="49"/>
    </row>
    <row r="192" spans="1:26" ht="14.25" customHeight="1">
      <c r="A192" s="49"/>
      <c r="B192" s="49"/>
      <c r="C192" s="49"/>
      <c r="D192" s="49"/>
      <c r="E192" s="49"/>
      <c r="F192" s="49"/>
      <c r="G192" s="49"/>
      <c r="H192" s="49"/>
      <c r="I192" s="352"/>
      <c r="J192" s="49"/>
      <c r="K192" s="49"/>
      <c r="L192" s="49"/>
      <c r="M192" s="49"/>
      <c r="N192" s="49"/>
      <c r="O192" s="49"/>
      <c r="P192" s="49"/>
      <c r="Q192" s="49"/>
      <c r="R192" s="49"/>
      <c r="S192" s="49"/>
      <c r="T192" s="49"/>
      <c r="U192" s="49"/>
      <c r="V192" s="49"/>
      <c r="W192" s="49"/>
      <c r="X192" s="49"/>
      <c r="Y192" s="49"/>
      <c r="Z192" s="49"/>
    </row>
    <row r="193" spans="1:26" ht="14.25" customHeight="1">
      <c r="A193" s="49"/>
      <c r="B193" s="49"/>
      <c r="C193" s="49"/>
      <c r="D193" s="49"/>
      <c r="E193" s="49"/>
      <c r="F193" s="49"/>
      <c r="G193" s="49"/>
      <c r="H193" s="49"/>
      <c r="I193" s="352"/>
      <c r="J193" s="49"/>
      <c r="K193" s="49"/>
      <c r="L193" s="49"/>
      <c r="M193" s="49"/>
      <c r="N193" s="49"/>
      <c r="O193" s="49"/>
      <c r="P193" s="49"/>
      <c r="Q193" s="49"/>
      <c r="R193" s="49"/>
      <c r="S193" s="49"/>
      <c r="T193" s="49"/>
      <c r="U193" s="49"/>
      <c r="V193" s="49"/>
      <c r="W193" s="49"/>
      <c r="X193" s="49"/>
      <c r="Y193" s="49"/>
      <c r="Z193" s="49"/>
    </row>
    <row r="194" spans="1:26" ht="14.25" customHeight="1">
      <c r="A194" s="49"/>
      <c r="B194" s="49"/>
      <c r="C194" s="49"/>
      <c r="D194" s="49"/>
      <c r="E194" s="49"/>
      <c r="F194" s="49"/>
      <c r="G194" s="49"/>
      <c r="H194" s="49"/>
      <c r="I194" s="352"/>
      <c r="J194" s="49"/>
      <c r="K194" s="49"/>
      <c r="L194" s="49"/>
      <c r="M194" s="49"/>
      <c r="N194" s="49"/>
      <c r="O194" s="49"/>
      <c r="P194" s="49"/>
      <c r="Q194" s="49"/>
      <c r="R194" s="49"/>
      <c r="S194" s="49"/>
      <c r="T194" s="49"/>
      <c r="U194" s="49"/>
      <c r="V194" s="49"/>
      <c r="W194" s="49"/>
      <c r="X194" s="49"/>
      <c r="Y194" s="49"/>
      <c r="Z194" s="49"/>
    </row>
    <row r="195" spans="1:26" ht="14.25" customHeight="1">
      <c r="A195" s="49"/>
      <c r="B195" s="49"/>
      <c r="C195" s="49"/>
      <c r="D195" s="49"/>
      <c r="E195" s="49"/>
      <c r="F195" s="49"/>
      <c r="G195" s="49"/>
      <c r="H195" s="49"/>
      <c r="I195" s="352"/>
      <c r="J195" s="49"/>
      <c r="K195" s="49"/>
      <c r="L195" s="49"/>
      <c r="M195" s="49"/>
      <c r="N195" s="49"/>
      <c r="O195" s="49"/>
      <c r="P195" s="49"/>
      <c r="Q195" s="49"/>
      <c r="R195" s="49"/>
      <c r="S195" s="49"/>
      <c r="T195" s="49"/>
      <c r="U195" s="49"/>
      <c r="V195" s="49"/>
      <c r="W195" s="49"/>
      <c r="X195" s="49"/>
      <c r="Y195" s="49"/>
      <c r="Z195" s="49"/>
    </row>
    <row r="196" spans="1:26" ht="14.25" customHeight="1">
      <c r="A196" s="49"/>
      <c r="B196" s="49"/>
      <c r="C196" s="49"/>
      <c r="D196" s="49"/>
      <c r="E196" s="49"/>
      <c r="F196" s="49"/>
      <c r="G196" s="49"/>
      <c r="H196" s="49"/>
      <c r="I196" s="352"/>
      <c r="J196" s="49"/>
      <c r="K196" s="49"/>
      <c r="L196" s="49"/>
      <c r="M196" s="49"/>
      <c r="N196" s="49"/>
      <c r="O196" s="49"/>
      <c r="P196" s="49"/>
      <c r="Q196" s="49"/>
      <c r="R196" s="49"/>
      <c r="S196" s="49"/>
      <c r="T196" s="49"/>
      <c r="U196" s="49"/>
      <c r="V196" s="49"/>
      <c r="W196" s="49"/>
      <c r="X196" s="49"/>
      <c r="Y196" s="49"/>
      <c r="Z196" s="49"/>
    </row>
    <row r="197" spans="1:26" ht="14.25" customHeight="1">
      <c r="A197" s="49"/>
      <c r="B197" s="49"/>
      <c r="C197" s="49"/>
      <c r="D197" s="49"/>
      <c r="E197" s="49"/>
      <c r="F197" s="49"/>
      <c r="G197" s="49"/>
      <c r="H197" s="49"/>
      <c r="I197" s="352"/>
      <c r="J197" s="49"/>
      <c r="K197" s="49"/>
      <c r="L197" s="49"/>
      <c r="M197" s="49"/>
      <c r="N197" s="49"/>
      <c r="O197" s="49"/>
      <c r="P197" s="49"/>
      <c r="Q197" s="49"/>
      <c r="R197" s="49"/>
      <c r="S197" s="49"/>
      <c r="T197" s="49"/>
      <c r="U197" s="49"/>
      <c r="V197" s="49"/>
      <c r="W197" s="49"/>
      <c r="X197" s="49"/>
      <c r="Y197" s="49"/>
      <c r="Z197" s="49"/>
    </row>
    <row r="198" spans="1:26" ht="14.25" customHeight="1">
      <c r="A198" s="49"/>
      <c r="B198" s="49"/>
      <c r="C198" s="49"/>
      <c r="D198" s="49"/>
      <c r="E198" s="49"/>
      <c r="F198" s="49"/>
      <c r="G198" s="49"/>
      <c r="H198" s="49"/>
      <c r="I198" s="352"/>
      <c r="J198" s="49"/>
      <c r="K198" s="49"/>
      <c r="L198" s="49"/>
      <c r="M198" s="49"/>
      <c r="N198" s="49"/>
      <c r="O198" s="49"/>
      <c r="P198" s="49"/>
      <c r="Q198" s="49"/>
      <c r="R198" s="49"/>
      <c r="S198" s="49"/>
      <c r="T198" s="49"/>
      <c r="U198" s="49"/>
      <c r="V198" s="49"/>
      <c r="W198" s="49"/>
      <c r="X198" s="49"/>
      <c r="Y198" s="49"/>
      <c r="Z198" s="49"/>
    </row>
    <row r="199" spans="1:26" ht="14.25" customHeight="1">
      <c r="A199" s="49"/>
      <c r="B199" s="49"/>
      <c r="C199" s="49"/>
      <c r="D199" s="49"/>
      <c r="E199" s="49"/>
      <c r="F199" s="49"/>
      <c r="G199" s="49"/>
      <c r="H199" s="49"/>
      <c r="I199" s="352"/>
      <c r="J199" s="49"/>
      <c r="K199" s="49"/>
      <c r="L199" s="49"/>
      <c r="M199" s="49"/>
      <c r="N199" s="49"/>
      <c r="O199" s="49"/>
      <c r="P199" s="49"/>
      <c r="Q199" s="49"/>
      <c r="R199" s="49"/>
      <c r="S199" s="49"/>
      <c r="T199" s="49"/>
      <c r="U199" s="49"/>
      <c r="V199" s="49"/>
      <c r="W199" s="49"/>
      <c r="X199" s="49"/>
      <c r="Y199" s="49"/>
      <c r="Z199" s="49"/>
    </row>
    <row r="200" spans="1:26" ht="14.25" customHeight="1">
      <c r="A200" s="49"/>
      <c r="B200" s="49"/>
      <c r="C200" s="49"/>
      <c r="D200" s="49"/>
      <c r="E200" s="49"/>
      <c r="F200" s="49"/>
      <c r="G200" s="49"/>
      <c r="H200" s="49"/>
      <c r="I200" s="352"/>
      <c r="J200" s="49"/>
      <c r="K200" s="49"/>
      <c r="L200" s="49"/>
      <c r="M200" s="49"/>
      <c r="N200" s="49"/>
      <c r="O200" s="49"/>
      <c r="P200" s="49"/>
      <c r="Q200" s="49"/>
      <c r="R200" s="49"/>
      <c r="S200" s="49"/>
      <c r="T200" s="49"/>
      <c r="U200" s="49"/>
      <c r="V200" s="49"/>
      <c r="W200" s="49"/>
      <c r="X200" s="49"/>
      <c r="Y200" s="49"/>
      <c r="Z200" s="49"/>
    </row>
    <row r="201" spans="1:26" ht="14.25" customHeight="1">
      <c r="A201" s="49"/>
      <c r="B201" s="49"/>
      <c r="C201" s="49"/>
      <c r="D201" s="49"/>
      <c r="E201" s="49"/>
      <c r="F201" s="49"/>
      <c r="G201" s="49"/>
      <c r="H201" s="49"/>
      <c r="I201" s="352"/>
      <c r="J201" s="49"/>
      <c r="K201" s="49"/>
      <c r="L201" s="49"/>
      <c r="M201" s="49"/>
      <c r="N201" s="49"/>
      <c r="O201" s="49"/>
      <c r="P201" s="49"/>
      <c r="Q201" s="49"/>
      <c r="R201" s="49"/>
      <c r="S201" s="49"/>
      <c r="T201" s="49"/>
      <c r="U201" s="49"/>
      <c r="V201" s="49"/>
      <c r="W201" s="49"/>
      <c r="X201" s="49"/>
      <c r="Y201" s="49"/>
      <c r="Z201" s="49"/>
    </row>
    <row r="202" spans="1:26" ht="14.25" customHeight="1">
      <c r="A202" s="49"/>
      <c r="B202" s="49"/>
      <c r="C202" s="49"/>
      <c r="D202" s="49"/>
      <c r="E202" s="49"/>
      <c r="F202" s="49"/>
      <c r="G202" s="49"/>
      <c r="H202" s="49"/>
      <c r="I202" s="352"/>
      <c r="J202" s="49"/>
      <c r="K202" s="49"/>
      <c r="L202" s="49"/>
      <c r="M202" s="49"/>
      <c r="N202" s="49"/>
      <c r="O202" s="49"/>
      <c r="P202" s="49"/>
      <c r="Q202" s="49"/>
      <c r="R202" s="49"/>
      <c r="S202" s="49"/>
      <c r="T202" s="49"/>
      <c r="U202" s="49"/>
      <c r="V202" s="49"/>
      <c r="W202" s="49"/>
      <c r="X202" s="49"/>
      <c r="Y202" s="49"/>
      <c r="Z202" s="49"/>
    </row>
    <row r="203" spans="1:26" ht="14.25" customHeight="1">
      <c r="A203" s="49"/>
      <c r="B203" s="49"/>
      <c r="C203" s="49"/>
      <c r="D203" s="49"/>
      <c r="E203" s="49"/>
      <c r="F203" s="49"/>
      <c r="G203" s="49"/>
      <c r="H203" s="49"/>
      <c r="I203" s="352"/>
      <c r="J203" s="49"/>
      <c r="K203" s="49"/>
      <c r="L203" s="49"/>
      <c r="M203" s="49"/>
      <c r="N203" s="49"/>
      <c r="O203" s="49"/>
      <c r="P203" s="49"/>
      <c r="Q203" s="49"/>
      <c r="R203" s="49"/>
      <c r="S203" s="49"/>
      <c r="T203" s="49"/>
      <c r="U203" s="49"/>
      <c r="V203" s="49"/>
      <c r="W203" s="49"/>
      <c r="X203" s="49"/>
      <c r="Y203" s="49"/>
      <c r="Z203" s="49"/>
    </row>
    <row r="204" spans="1:26" ht="14.25" customHeight="1">
      <c r="A204" s="49"/>
      <c r="B204" s="49"/>
      <c r="C204" s="49"/>
      <c r="D204" s="49"/>
      <c r="E204" s="49"/>
      <c r="F204" s="49"/>
      <c r="G204" s="49"/>
      <c r="H204" s="49"/>
      <c r="I204" s="352"/>
      <c r="J204" s="49"/>
      <c r="K204" s="49"/>
      <c r="L204" s="49"/>
      <c r="M204" s="49"/>
      <c r="N204" s="49"/>
      <c r="O204" s="49"/>
      <c r="P204" s="49"/>
      <c r="Q204" s="49"/>
      <c r="R204" s="49"/>
      <c r="S204" s="49"/>
      <c r="T204" s="49"/>
      <c r="U204" s="49"/>
      <c r="V204" s="49"/>
      <c r="W204" s="49"/>
      <c r="X204" s="49"/>
      <c r="Y204" s="49"/>
      <c r="Z204" s="49"/>
    </row>
    <row r="205" spans="1:26" ht="14.25" customHeight="1">
      <c r="A205" s="49"/>
      <c r="B205" s="49"/>
      <c r="C205" s="49"/>
      <c r="D205" s="49"/>
      <c r="E205" s="49"/>
      <c r="F205" s="49"/>
      <c r="G205" s="49"/>
      <c r="H205" s="49"/>
      <c r="I205" s="352"/>
      <c r="J205" s="49"/>
      <c r="K205" s="49"/>
      <c r="L205" s="49"/>
      <c r="M205" s="49"/>
      <c r="N205" s="49"/>
      <c r="O205" s="49"/>
      <c r="P205" s="49"/>
      <c r="Q205" s="49"/>
      <c r="R205" s="49"/>
      <c r="S205" s="49"/>
      <c r="T205" s="49"/>
      <c r="U205" s="49"/>
      <c r="V205" s="49"/>
      <c r="W205" s="49"/>
      <c r="X205" s="49"/>
      <c r="Y205" s="49"/>
      <c r="Z205" s="49"/>
    </row>
    <row r="206" spans="1:26" ht="14.25" customHeight="1">
      <c r="A206" s="49"/>
      <c r="B206" s="49"/>
      <c r="C206" s="49"/>
      <c r="D206" s="49"/>
      <c r="E206" s="49"/>
      <c r="F206" s="49"/>
      <c r="G206" s="49"/>
      <c r="H206" s="49"/>
      <c r="I206" s="352"/>
      <c r="J206" s="49"/>
      <c r="K206" s="49"/>
      <c r="L206" s="49"/>
      <c r="M206" s="49"/>
      <c r="N206" s="49"/>
      <c r="O206" s="49"/>
      <c r="P206" s="49"/>
      <c r="Q206" s="49"/>
      <c r="R206" s="49"/>
      <c r="S206" s="49"/>
      <c r="T206" s="49"/>
      <c r="U206" s="49"/>
      <c r="V206" s="49"/>
      <c r="W206" s="49"/>
      <c r="X206" s="49"/>
      <c r="Y206" s="49"/>
      <c r="Z206" s="49"/>
    </row>
    <row r="207" spans="1:26" ht="14.25" customHeight="1">
      <c r="A207" s="49"/>
      <c r="B207" s="49"/>
      <c r="C207" s="49"/>
      <c r="D207" s="49"/>
      <c r="E207" s="49"/>
      <c r="F207" s="49"/>
      <c r="G207" s="49"/>
      <c r="H207" s="49"/>
      <c r="I207" s="352"/>
      <c r="J207" s="49"/>
      <c r="K207" s="49"/>
      <c r="L207" s="49"/>
      <c r="M207" s="49"/>
      <c r="N207" s="49"/>
      <c r="O207" s="49"/>
      <c r="P207" s="49"/>
      <c r="Q207" s="49"/>
      <c r="R207" s="49"/>
      <c r="S207" s="49"/>
      <c r="T207" s="49"/>
      <c r="U207" s="49"/>
      <c r="V207" s="49"/>
      <c r="W207" s="49"/>
      <c r="X207" s="49"/>
      <c r="Y207" s="49"/>
      <c r="Z207" s="49"/>
    </row>
    <row r="208" spans="1:26" ht="14.25" customHeight="1">
      <c r="A208" s="49"/>
      <c r="B208" s="49"/>
      <c r="C208" s="49"/>
      <c r="D208" s="49"/>
      <c r="E208" s="49"/>
      <c r="F208" s="49"/>
      <c r="G208" s="49"/>
      <c r="H208" s="49"/>
      <c r="I208" s="352"/>
      <c r="J208" s="49"/>
      <c r="K208" s="49"/>
      <c r="L208" s="49"/>
      <c r="M208" s="49"/>
      <c r="N208" s="49"/>
      <c r="O208" s="49"/>
      <c r="P208" s="49"/>
      <c r="Q208" s="49"/>
      <c r="R208" s="49"/>
      <c r="S208" s="49"/>
      <c r="T208" s="49"/>
      <c r="U208" s="49"/>
      <c r="V208" s="49"/>
      <c r="W208" s="49"/>
      <c r="X208" s="49"/>
      <c r="Y208" s="49"/>
      <c r="Z208" s="49"/>
    </row>
    <row r="209" spans="1:26" ht="14.25" customHeight="1">
      <c r="A209" s="49"/>
      <c r="B209" s="49"/>
      <c r="C209" s="49"/>
      <c r="D209" s="49"/>
      <c r="E209" s="49"/>
      <c r="F209" s="49"/>
      <c r="G209" s="49"/>
      <c r="H209" s="49"/>
      <c r="I209" s="352"/>
      <c r="J209" s="49"/>
      <c r="K209" s="49"/>
      <c r="L209" s="49"/>
      <c r="M209" s="49"/>
      <c r="N209" s="49"/>
      <c r="O209" s="49"/>
      <c r="P209" s="49"/>
      <c r="Q209" s="49"/>
      <c r="R209" s="49"/>
      <c r="S209" s="49"/>
      <c r="T209" s="49"/>
      <c r="U209" s="49"/>
      <c r="V209" s="49"/>
      <c r="W209" s="49"/>
      <c r="X209" s="49"/>
      <c r="Y209" s="49"/>
      <c r="Z209" s="49"/>
    </row>
    <row r="210" spans="1:26" ht="14.25" customHeight="1">
      <c r="A210" s="49"/>
      <c r="B210" s="49"/>
      <c r="C210" s="49"/>
      <c r="D210" s="49"/>
      <c r="E210" s="49"/>
      <c r="F210" s="49"/>
      <c r="G210" s="49"/>
      <c r="H210" s="49"/>
      <c r="I210" s="352"/>
      <c r="J210" s="49"/>
      <c r="K210" s="49"/>
      <c r="L210" s="49"/>
      <c r="M210" s="49"/>
      <c r="N210" s="49"/>
      <c r="O210" s="49"/>
      <c r="P210" s="49"/>
      <c r="Q210" s="49"/>
      <c r="R210" s="49"/>
      <c r="S210" s="49"/>
      <c r="T210" s="49"/>
      <c r="U210" s="49"/>
      <c r="V210" s="49"/>
      <c r="W210" s="49"/>
      <c r="X210" s="49"/>
      <c r="Y210" s="49"/>
      <c r="Z210" s="49"/>
    </row>
    <row r="211" spans="1:26" ht="14.25" customHeight="1">
      <c r="A211" s="49"/>
      <c r="B211" s="49"/>
      <c r="C211" s="49"/>
      <c r="D211" s="49"/>
      <c r="E211" s="49"/>
      <c r="F211" s="49"/>
      <c r="G211" s="49"/>
      <c r="H211" s="49"/>
      <c r="I211" s="352"/>
      <c r="J211" s="49"/>
      <c r="K211" s="49"/>
      <c r="L211" s="49"/>
      <c r="M211" s="49"/>
      <c r="N211" s="49"/>
      <c r="O211" s="49"/>
      <c r="P211" s="49"/>
      <c r="Q211" s="49"/>
      <c r="R211" s="49"/>
      <c r="S211" s="49"/>
      <c r="T211" s="49"/>
      <c r="U211" s="49"/>
      <c r="V211" s="49"/>
      <c r="W211" s="49"/>
      <c r="X211" s="49"/>
      <c r="Y211" s="49"/>
      <c r="Z211" s="49"/>
    </row>
    <row r="212" spans="1:26" ht="14.25" customHeight="1">
      <c r="A212" s="49"/>
      <c r="B212" s="49"/>
      <c r="C212" s="49"/>
      <c r="D212" s="49"/>
      <c r="E212" s="49"/>
      <c r="F212" s="49"/>
      <c r="G212" s="49"/>
      <c r="H212" s="49"/>
      <c r="I212" s="352"/>
      <c r="J212" s="49"/>
      <c r="K212" s="49"/>
      <c r="L212" s="49"/>
      <c r="M212" s="49"/>
      <c r="N212" s="49"/>
      <c r="O212" s="49"/>
      <c r="P212" s="49"/>
      <c r="Q212" s="49"/>
      <c r="R212" s="49"/>
      <c r="S212" s="49"/>
      <c r="T212" s="49"/>
      <c r="U212" s="49"/>
      <c r="V212" s="49"/>
      <c r="W212" s="49"/>
      <c r="X212" s="49"/>
      <c r="Y212" s="49"/>
      <c r="Z212" s="49"/>
    </row>
    <row r="213" spans="1:26" ht="14.25" customHeight="1">
      <c r="A213" s="49"/>
      <c r="B213" s="49"/>
      <c r="C213" s="49"/>
      <c r="D213" s="49"/>
      <c r="E213" s="49"/>
      <c r="F213" s="49"/>
      <c r="G213" s="49"/>
      <c r="H213" s="49"/>
      <c r="I213" s="352"/>
      <c r="J213" s="49"/>
      <c r="K213" s="49"/>
      <c r="L213" s="49"/>
      <c r="M213" s="49"/>
      <c r="N213" s="49"/>
      <c r="O213" s="49"/>
      <c r="P213" s="49"/>
      <c r="Q213" s="49"/>
      <c r="R213" s="49"/>
      <c r="S213" s="49"/>
      <c r="T213" s="49"/>
      <c r="U213" s="49"/>
      <c r="V213" s="49"/>
      <c r="W213" s="49"/>
      <c r="X213" s="49"/>
      <c r="Y213" s="49"/>
      <c r="Z213" s="49"/>
    </row>
    <row r="214" spans="1:26" ht="14.25" customHeight="1">
      <c r="A214" s="49"/>
      <c r="B214" s="49"/>
      <c r="C214" s="49"/>
      <c r="D214" s="49"/>
      <c r="E214" s="49"/>
      <c r="F214" s="49"/>
      <c r="G214" s="49"/>
      <c r="H214" s="49"/>
      <c r="I214" s="352"/>
      <c r="J214" s="49"/>
      <c r="K214" s="49"/>
      <c r="L214" s="49"/>
      <c r="M214" s="49"/>
      <c r="N214" s="49"/>
      <c r="O214" s="49"/>
      <c r="P214" s="49"/>
      <c r="Q214" s="49"/>
      <c r="R214" s="49"/>
      <c r="S214" s="49"/>
      <c r="T214" s="49"/>
      <c r="U214" s="49"/>
      <c r="V214" s="49"/>
      <c r="W214" s="49"/>
      <c r="X214" s="49"/>
      <c r="Y214" s="49"/>
      <c r="Z214" s="49"/>
    </row>
    <row r="215" spans="1:26" ht="14.25" customHeight="1">
      <c r="A215" s="49"/>
      <c r="B215" s="49"/>
      <c r="C215" s="49"/>
      <c r="D215" s="49"/>
      <c r="E215" s="49"/>
      <c r="F215" s="49"/>
      <c r="G215" s="49"/>
      <c r="H215" s="49"/>
      <c r="I215" s="352"/>
      <c r="J215" s="49"/>
      <c r="K215" s="49"/>
      <c r="L215" s="49"/>
      <c r="M215" s="49"/>
      <c r="N215" s="49"/>
      <c r="O215" s="49"/>
      <c r="P215" s="49"/>
      <c r="Q215" s="49"/>
      <c r="R215" s="49"/>
      <c r="S215" s="49"/>
      <c r="T215" s="49"/>
      <c r="U215" s="49"/>
      <c r="V215" s="49"/>
      <c r="W215" s="49"/>
      <c r="X215" s="49"/>
      <c r="Y215" s="49"/>
      <c r="Z215" s="49"/>
    </row>
    <row r="216" spans="1:26" ht="14.25" customHeight="1">
      <c r="A216" s="49"/>
      <c r="B216" s="49"/>
      <c r="C216" s="49"/>
      <c r="D216" s="49"/>
      <c r="E216" s="49"/>
      <c r="F216" s="49"/>
      <c r="G216" s="49"/>
      <c r="H216" s="49"/>
      <c r="I216" s="352"/>
      <c r="J216" s="49"/>
      <c r="K216" s="49"/>
      <c r="L216" s="49"/>
      <c r="M216" s="49"/>
      <c r="N216" s="49"/>
      <c r="O216" s="49"/>
      <c r="P216" s="49"/>
      <c r="Q216" s="49"/>
      <c r="R216" s="49"/>
      <c r="S216" s="49"/>
      <c r="T216" s="49"/>
      <c r="U216" s="49"/>
      <c r="V216" s="49"/>
      <c r="W216" s="49"/>
      <c r="X216" s="49"/>
      <c r="Y216" s="49"/>
      <c r="Z216" s="49"/>
    </row>
    <row r="217" spans="1:26" ht="14.25" customHeight="1">
      <c r="A217" s="49"/>
      <c r="B217" s="49"/>
      <c r="C217" s="49"/>
      <c r="D217" s="49"/>
      <c r="E217" s="49"/>
      <c r="F217" s="49"/>
      <c r="G217" s="49"/>
      <c r="H217" s="49"/>
      <c r="I217" s="352"/>
      <c r="J217" s="49"/>
      <c r="K217" s="49"/>
      <c r="L217" s="49"/>
      <c r="M217" s="49"/>
      <c r="N217" s="49"/>
      <c r="O217" s="49"/>
      <c r="P217" s="49"/>
      <c r="Q217" s="49"/>
      <c r="R217" s="49"/>
      <c r="S217" s="49"/>
      <c r="T217" s="49"/>
      <c r="U217" s="49"/>
      <c r="V217" s="49"/>
      <c r="W217" s="49"/>
      <c r="X217" s="49"/>
      <c r="Y217" s="49"/>
      <c r="Z217" s="49"/>
    </row>
    <row r="218" spans="1:26" ht="14.25" customHeight="1">
      <c r="A218" s="49"/>
      <c r="B218" s="49"/>
      <c r="C218" s="49"/>
      <c r="D218" s="49"/>
      <c r="E218" s="49"/>
      <c r="F218" s="49"/>
      <c r="G218" s="49"/>
      <c r="H218" s="49"/>
      <c r="I218" s="352"/>
      <c r="J218" s="49"/>
      <c r="K218" s="49"/>
      <c r="L218" s="49"/>
      <c r="M218" s="49"/>
      <c r="N218" s="49"/>
      <c r="O218" s="49"/>
      <c r="P218" s="49"/>
      <c r="Q218" s="49"/>
      <c r="R218" s="49"/>
      <c r="S218" s="49"/>
      <c r="T218" s="49"/>
      <c r="U218" s="49"/>
      <c r="V218" s="49"/>
      <c r="W218" s="49"/>
      <c r="X218" s="49"/>
      <c r="Y218" s="49"/>
      <c r="Z218" s="49"/>
    </row>
    <row r="219" spans="1:26" ht="14.25" customHeight="1">
      <c r="A219" s="49"/>
      <c r="B219" s="49"/>
      <c r="C219" s="49"/>
      <c r="D219" s="49"/>
      <c r="E219" s="49"/>
      <c r="F219" s="49"/>
      <c r="G219" s="49"/>
      <c r="H219" s="49"/>
      <c r="I219" s="352"/>
      <c r="J219" s="49"/>
      <c r="K219" s="49"/>
      <c r="L219" s="49"/>
      <c r="M219" s="49"/>
      <c r="N219" s="49"/>
      <c r="O219" s="49"/>
      <c r="P219" s="49"/>
      <c r="Q219" s="49"/>
      <c r="R219" s="49"/>
      <c r="S219" s="49"/>
      <c r="T219" s="49"/>
      <c r="U219" s="49"/>
      <c r="V219" s="49"/>
      <c r="W219" s="49"/>
      <c r="X219" s="49"/>
      <c r="Y219" s="49"/>
      <c r="Z219" s="49"/>
    </row>
    <row r="220" spans="1:26" ht="14.25" customHeight="1">
      <c r="A220" s="49"/>
      <c r="B220" s="49"/>
      <c r="C220" s="49"/>
      <c r="D220" s="49"/>
      <c r="E220" s="49"/>
      <c r="F220" s="49"/>
      <c r="G220" s="49"/>
      <c r="H220" s="49"/>
      <c r="I220" s="352"/>
      <c r="J220" s="49"/>
      <c r="K220" s="49"/>
      <c r="L220" s="49"/>
      <c r="M220" s="49"/>
      <c r="N220" s="49"/>
      <c r="O220" s="49"/>
      <c r="P220" s="49"/>
      <c r="Q220" s="49"/>
      <c r="R220" s="49"/>
      <c r="S220" s="49"/>
      <c r="T220" s="49"/>
      <c r="U220" s="49"/>
      <c r="V220" s="49"/>
      <c r="W220" s="49"/>
      <c r="X220" s="49"/>
      <c r="Y220" s="49"/>
      <c r="Z220" s="49"/>
    </row>
    <row r="221" spans="1:26" ht="14.25" customHeight="1">
      <c r="A221" s="49"/>
      <c r="B221" s="49"/>
      <c r="C221" s="49"/>
      <c r="D221" s="49"/>
      <c r="E221" s="49"/>
      <c r="F221" s="49"/>
      <c r="G221" s="49"/>
      <c r="H221" s="49"/>
      <c r="I221" s="352"/>
      <c r="J221" s="49"/>
      <c r="K221" s="49"/>
      <c r="L221" s="49"/>
      <c r="M221" s="49"/>
      <c r="N221" s="49"/>
      <c r="O221" s="49"/>
      <c r="P221" s="49"/>
      <c r="Q221" s="49"/>
      <c r="R221" s="49"/>
      <c r="S221" s="49"/>
      <c r="T221" s="49"/>
      <c r="U221" s="49"/>
      <c r="V221" s="49"/>
      <c r="W221" s="49"/>
      <c r="X221" s="49"/>
      <c r="Y221" s="49"/>
      <c r="Z221" s="49"/>
    </row>
    <row r="222" spans="1:26" ht="14.25" customHeight="1">
      <c r="A222" s="49"/>
      <c r="B222" s="49"/>
      <c r="C222" s="49"/>
      <c r="D222" s="49"/>
      <c r="E222" s="49"/>
      <c r="F222" s="49"/>
      <c r="G222" s="49"/>
      <c r="H222" s="49"/>
      <c r="I222" s="352"/>
      <c r="J222" s="49"/>
      <c r="K222" s="49"/>
      <c r="L222" s="49"/>
      <c r="M222" s="49"/>
      <c r="N222" s="49"/>
      <c r="O222" s="49"/>
      <c r="P222" s="49"/>
      <c r="Q222" s="49"/>
      <c r="R222" s="49"/>
      <c r="S222" s="49"/>
      <c r="T222" s="49"/>
      <c r="U222" s="49"/>
      <c r="V222" s="49"/>
      <c r="W222" s="49"/>
      <c r="X222" s="49"/>
      <c r="Y222" s="49"/>
      <c r="Z222" s="49"/>
    </row>
    <row r="223" spans="1:26" ht="14.25" customHeight="1">
      <c r="A223" s="49"/>
      <c r="B223" s="49"/>
      <c r="C223" s="49"/>
      <c r="D223" s="49"/>
      <c r="E223" s="49"/>
      <c r="F223" s="49"/>
      <c r="G223" s="49"/>
      <c r="H223" s="49"/>
      <c r="I223" s="352"/>
      <c r="J223" s="49"/>
      <c r="K223" s="49"/>
      <c r="L223" s="49"/>
      <c r="M223" s="49"/>
      <c r="N223" s="49"/>
      <c r="O223" s="49"/>
      <c r="P223" s="49"/>
      <c r="Q223" s="49"/>
      <c r="R223" s="49"/>
      <c r="S223" s="49"/>
      <c r="T223" s="49"/>
      <c r="U223" s="49"/>
      <c r="V223" s="49"/>
      <c r="W223" s="49"/>
      <c r="X223" s="49"/>
      <c r="Y223" s="49"/>
      <c r="Z223" s="49"/>
    </row>
    <row r="224" spans="1:26" ht="14.25" customHeight="1">
      <c r="A224" s="49"/>
      <c r="B224" s="49"/>
      <c r="C224" s="49"/>
      <c r="D224" s="49"/>
      <c r="E224" s="49"/>
      <c r="F224" s="49"/>
      <c r="G224" s="49"/>
      <c r="H224" s="49"/>
      <c r="I224" s="352"/>
      <c r="J224" s="49"/>
      <c r="K224" s="49"/>
      <c r="L224" s="49"/>
      <c r="M224" s="49"/>
      <c r="N224" s="49"/>
      <c r="O224" s="49"/>
      <c r="P224" s="49"/>
      <c r="Q224" s="49"/>
      <c r="R224" s="49"/>
      <c r="S224" s="49"/>
      <c r="T224" s="49"/>
      <c r="U224" s="49"/>
      <c r="V224" s="49"/>
      <c r="W224" s="49"/>
      <c r="X224" s="49"/>
      <c r="Y224" s="49"/>
      <c r="Z224" s="49"/>
    </row>
    <row r="225" spans="1:26" ht="14.25" customHeight="1">
      <c r="A225" s="49"/>
      <c r="B225" s="49"/>
      <c r="C225" s="49"/>
      <c r="D225" s="49"/>
      <c r="E225" s="49"/>
      <c r="F225" s="49"/>
      <c r="G225" s="49"/>
      <c r="H225" s="49"/>
      <c r="I225" s="352"/>
      <c r="J225" s="49"/>
      <c r="K225" s="49"/>
      <c r="L225" s="49"/>
      <c r="M225" s="49"/>
      <c r="N225" s="49"/>
      <c r="O225" s="49"/>
      <c r="P225" s="49"/>
      <c r="Q225" s="49"/>
      <c r="R225" s="49"/>
      <c r="S225" s="49"/>
      <c r="T225" s="49"/>
      <c r="U225" s="49"/>
      <c r="V225" s="49"/>
      <c r="W225" s="49"/>
      <c r="X225" s="49"/>
      <c r="Y225" s="49"/>
      <c r="Z225" s="49"/>
    </row>
    <row r="226" spans="1:26" ht="14.25" customHeight="1">
      <c r="A226" s="49"/>
      <c r="B226" s="49"/>
      <c r="C226" s="49"/>
      <c r="D226" s="49"/>
      <c r="E226" s="49"/>
      <c r="F226" s="49"/>
      <c r="G226" s="49"/>
      <c r="H226" s="49"/>
      <c r="I226" s="352"/>
      <c r="J226" s="49"/>
      <c r="K226" s="49"/>
      <c r="L226" s="49"/>
      <c r="M226" s="49"/>
      <c r="N226" s="49"/>
      <c r="O226" s="49"/>
      <c r="P226" s="49"/>
      <c r="Q226" s="49"/>
      <c r="R226" s="49"/>
      <c r="S226" s="49"/>
      <c r="T226" s="49"/>
      <c r="U226" s="49"/>
      <c r="V226" s="49"/>
      <c r="W226" s="49"/>
      <c r="X226" s="49"/>
      <c r="Y226" s="49"/>
      <c r="Z226" s="49"/>
    </row>
    <row r="227" spans="1:26" ht="14.25" customHeight="1">
      <c r="A227" s="49"/>
      <c r="B227" s="49"/>
      <c r="C227" s="49"/>
      <c r="D227" s="49"/>
      <c r="E227" s="49"/>
      <c r="F227" s="49"/>
      <c r="G227" s="49"/>
      <c r="H227" s="49"/>
      <c r="I227" s="352"/>
      <c r="J227" s="49"/>
      <c r="K227" s="49"/>
      <c r="L227" s="49"/>
      <c r="M227" s="49"/>
      <c r="N227" s="49"/>
      <c r="O227" s="49"/>
      <c r="P227" s="49"/>
      <c r="Q227" s="49"/>
      <c r="R227" s="49"/>
      <c r="S227" s="49"/>
      <c r="T227" s="49"/>
      <c r="U227" s="49"/>
      <c r="V227" s="49"/>
      <c r="W227" s="49"/>
      <c r="X227" s="49"/>
      <c r="Y227" s="49"/>
      <c r="Z227" s="49"/>
    </row>
    <row r="228" spans="1:26" ht="14.25" customHeight="1">
      <c r="A228" s="49"/>
      <c r="B228" s="49"/>
      <c r="C228" s="49"/>
      <c r="D228" s="49"/>
      <c r="E228" s="49"/>
      <c r="F228" s="49"/>
      <c r="G228" s="49"/>
      <c r="H228" s="49"/>
      <c r="I228" s="352"/>
      <c r="J228" s="49"/>
      <c r="K228" s="49"/>
      <c r="L228" s="49"/>
      <c r="M228" s="49"/>
      <c r="N228" s="49"/>
      <c r="O228" s="49"/>
      <c r="P228" s="49"/>
      <c r="Q228" s="49"/>
      <c r="R228" s="49"/>
      <c r="S228" s="49"/>
      <c r="T228" s="49"/>
      <c r="U228" s="49"/>
      <c r="V228" s="49"/>
      <c r="W228" s="49"/>
      <c r="X228" s="49"/>
      <c r="Y228" s="49"/>
      <c r="Z228" s="49"/>
    </row>
    <row r="229" spans="1:26" ht="14.25" customHeight="1">
      <c r="A229" s="49"/>
      <c r="B229" s="49"/>
      <c r="C229" s="49"/>
      <c r="D229" s="49"/>
      <c r="E229" s="49"/>
      <c r="F229" s="49"/>
      <c r="G229" s="49"/>
      <c r="H229" s="49"/>
      <c r="I229" s="352"/>
      <c r="J229" s="49"/>
      <c r="K229" s="49"/>
      <c r="L229" s="49"/>
      <c r="M229" s="49"/>
      <c r="N229" s="49"/>
      <c r="O229" s="49"/>
      <c r="P229" s="49"/>
      <c r="Q229" s="49"/>
      <c r="R229" s="49"/>
      <c r="S229" s="49"/>
      <c r="T229" s="49"/>
      <c r="U229" s="49"/>
      <c r="V229" s="49"/>
      <c r="W229" s="49"/>
      <c r="X229" s="49"/>
      <c r="Y229" s="49"/>
      <c r="Z229" s="49"/>
    </row>
    <row r="230" spans="1:26" ht="14.25" customHeight="1">
      <c r="A230" s="49"/>
      <c r="B230" s="49"/>
      <c r="C230" s="49"/>
      <c r="D230" s="49"/>
      <c r="E230" s="49"/>
      <c r="F230" s="49"/>
      <c r="G230" s="49"/>
      <c r="H230" s="49"/>
      <c r="I230" s="352"/>
      <c r="J230" s="49"/>
      <c r="K230" s="49"/>
      <c r="L230" s="49"/>
      <c r="M230" s="49"/>
      <c r="N230" s="49"/>
      <c r="O230" s="49"/>
      <c r="P230" s="49"/>
      <c r="Q230" s="49"/>
      <c r="R230" s="49"/>
      <c r="S230" s="49"/>
      <c r="T230" s="49"/>
      <c r="U230" s="49"/>
      <c r="V230" s="49"/>
      <c r="W230" s="49"/>
      <c r="X230" s="49"/>
      <c r="Y230" s="49"/>
      <c r="Z230" s="49"/>
    </row>
    <row r="231" spans="1:26" ht="14.25" customHeight="1">
      <c r="A231" s="49"/>
      <c r="B231" s="49"/>
      <c r="C231" s="49"/>
      <c r="D231" s="49"/>
      <c r="E231" s="49"/>
      <c r="F231" s="49"/>
      <c r="G231" s="49"/>
      <c r="H231" s="49"/>
      <c r="I231" s="352"/>
      <c r="J231" s="49"/>
      <c r="K231" s="49"/>
      <c r="L231" s="49"/>
      <c r="M231" s="49"/>
      <c r="N231" s="49"/>
      <c r="O231" s="49"/>
      <c r="P231" s="49"/>
      <c r="Q231" s="49"/>
      <c r="R231" s="49"/>
      <c r="S231" s="49"/>
      <c r="T231" s="49"/>
      <c r="U231" s="49"/>
      <c r="V231" s="49"/>
      <c r="W231" s="49"/>
      <c r="X231" s="49"/>
      <c r="Y231" s="49"/>
      <c r="Z231" s="49"/>
    </row>
    <row r="232" spans="1:26" ht="14.25" customHeight="1">
      <c r="A232" s="49"/>
      <c r="B232" s="49"/>
      <c r="C232" s="49"/>
      <c r="D232" s="49"/>
      <c r="E232" s="49"/>
      <c r="F232" s="49"/>
      <c r="G232" s="49"/>
      <c r="H232" s="49"/>
      <c r="I232" s="352"/>
      <c r="J232" s="49"/>
      <c r="K232" s="49"/>
      <c r="L232" s="49"/>
      <c r="M232" s="49"/>
      <c r="N232" s="49"/>
      <c r="O232" s="49"/>
      <c r="P232" s="49"/>
      <c r="Q232" s="49"/>
      <c r="R232" s="49"/>
      <c r="S232" s="49"/>
      <c r="T232" s="49"/>
      <c r="U232" s="49"/>
      <c r="V232" s="49"/>
      <c r="W232" s="49"/>
      <c r="X232" s="49"/>
      <c r="Y232" s="49"/>
      <c r="Z232" s="49"/>
    </row>
    <row r="233" spans="1:26" ht="14.25" customHeight="1">
      <c r="A233" s="49"/>
      <c r="B233" s="49"/>
      <c r="C233" s="49"/>
      <c r="D233" s="49"/>
      <c r="E233" s="49"/>
      <c r="F233" s="49"/>
      <c r="G233" s="49"/>
      <c r="H233" s="49"/>
      <c r="I233" s="352"/>
      <c r="J233" s="49"/>
      <c r="K233" s="49"/>
      <c r="L233" s="49"/>
      <c r="M233" s="49"/>
      <c r="N233" s="49"/>
      <c r="O233" s="49"/>
      <c r="P233" s="49"/>
      <c r="Q233" s="49"/>
      <c r="R233" s="49"/>
      <c r="S233" s="49"/>
      <c r="T233" s="49"/>
      <c r="U233" s="49"/>
      <c r="V233" s="49"/>
      <c r="W233" s="49"/>
      <c r="X233" s="49"/>
      <c r="Y233" s="49"/>
      <c r="Z233" s="49"/>
    </row>
    <row r="234" spans="1:26" ht="14.25" customHeight="1">
      <c r="A234" s="49"/>
      <c r="B234" s="49"/>
      <c r="C234" s="49"/>
      <c r="D234" s="49"/>
      <c r="E234" s="49"/>
      <c r="F234" s="49"/>
      <c r="G234" s="49"/>
      <c r="H234" s="49"/>
      <c r="I234" s="352"/>
      <c r="J234" s="49"/>
      <c r="K234" s="49"/>
      <c r="L234" s="49"/>
      <c r="M234" s="49"/>
      <c r="N234" s="49"/>
      <c r="O234" s="49"/>
      <c r="P234" s="49"/>
      <c r="Q234" s="49"/>
      <c r="R234" s="49"/>
      <c r="S234" s="49"/>
      <c r="T234" s="49"/>
      <c r="U234" s="49"/>
      <c r="V234" s="49"/>
      <c r="W234" s="49"/>
      <c r="X234" s="49"/>
      <c r="Y234" s="49"/>
      <c r="Z234" s="49"/>
    </row>
    <row r="235" spans="1:26" ht="14.25" customHeight="1">
      <c r="A235" s="49"/>
      <c r="B235" s="49"/>
      <c r="C235" s="49"/>
      <c r="D235" s="49"/>
      <c r="E235" s="49"/>
      <c r="F235" s="49"/>
      <c r="G235" s="49"/>
      <c r="H235" s="49"/>
      <c r="I235" s="352"/>
      <c r="J235" s="49"/>
      <c r="K235" s="49"/>
      <c r="L235" s="49"/>
      <c r="M235" s="49"/>
      <c r="N235" s="49"/>
      <c r="O235" s="49"/>
      <c r="P235" s="49"/>
      <c r="Q235" s="49"/>
      <c r="R235" s="49"/>
      <c r="S235" s="49"/>
      <c r="T235" s="49"/>
      <c r="U235" s="49"/>
      <c r="V235" s="49"/>
      <c r="W235" s="49"/>
      <c r="X235" s="49"/>
      <c r="Y235" s="49"/>
      <c r="Z235" s="49"/>
    </row>
    <row r="236" spans="1:26" ht="14.25" customHeight="1">
      <c r="A236" s="49"/>
      <c r="B236" s="49"/>
      <c r="C236" s="49"/>
      <c r="D236" s="49"/>
      <c r="E236" s="49"/>
      <c r="F236" s="49"/>
      <c r="G236" s="49"/>
      <c r="H236" s="49"/>
      <c r="I236" s="352"/>
      <c r="J236" s="49"/>
      <c r="K236" s="49"/>
      <c r="L236" s="49"/>
      <c r="M236" s="49"/>
      <c r="N236" s="49"/>
      <c r="O236" s="49"/>
      <c r="P236" s="49"/>
      <c r="Q236" s="49"/>
      <c r="R236" s="49"/>
      <c r="S236" s="49"/>
      <c r="T236" s="49"/>
      <c r="U236" s="49"/>
      <c r="V236" s="49"/>
      <c r="W236" s="49"/>
      <c r="X236" s="49"/>
      <c r="Y236" s="49"/>
      <c r="Z236" s="49"/>
    </row>
    <row r="237" spans="1:26" ht="14.25" customHeight="1">
      <c r="A237" s="49"/>
      <c r="B237" s="49"/>
      <c r="C237" s="49"/>
      <c r="D237" s="49"/>
      <c r="E237" s="49"/>
      <c r="F237" s="49"/>
      <c r="G237" s="49"/>
      <c r="H237" s="49"/>
      <c r="I237" s="352"/>
      <c r="J237" s="49"/>
      <c r="K237" s="49"/>
      <c r="L237" s="49"/>
      <c r="M237" s="49"/>
      <c r="N237" s="49"/>
      <c r="O237" s="49"/>
      <c r="P237" s="49"/>
      <c r="Q237" s="49"/>
      <c r="R237" s="49"/>
      <c r="S237" s="49"/>
      <c r="T237" s="49"/>
      <c r="U237" s="49"/>
      <c r="V237" s="49"/>
      <c r="W237" s="49"/>
      <c r="X237" s="49"/>
      <c r="Y237" s="49"/>
      <c r="Z237" s="49"/>
    </row>
    <row r="238" spans="1:26" ht="14.25" customHeight="1">
      <c r="A238" s="49"/>
      <c r="B238" s="49"/>
      <c r="C238" s="49"/>
      <c r="D238" s="49"/>
      <c r="E238" s="49"/>
      <c r="F238" s="49"/>
      <c r="G238" s="49"/>
      <c r="H238" s="49"/>
      <c r="I238" s="352"/>
      <c r="J238" s="49"/>
      <c r="K238" s="49"/>
      <c r="L238" s="49"/>
      <c r="M238" s="49"/>
      <c r="N238" s="49"/>
      <c r="O238" s="49"/>
      <c r="P238" s="49"/>
      <c r="Q238" s="49"/>
      <c r="R238" s="49"/>
      <c r="S238" s="49"/>
      <c r="T238" s="49"/>
      <c r="U238" s="49"/>
      <c r="V238" s="49"/>
      <c r="W238" s="49"/>
      <c r="X238" s="49"/>
      <c r="Y238" s="49"/>
      <c r="Z238" s="49"/>
    </row>
    <row r="239" spans="1:26" ht="14.25" customHeight="1">
      <c r="A239" s="49"/>
      <c r="B239" s="49"/>
      <c r="C239" s="49"/>
      <c r="D239" s="49"/>
      <c r="E239" s="49"/>
      <c r="F239" s="49"/>
      <c r="G239" s="49"/>
      <c r="H239" s="49"/>
      <c r="I239" s="352"/>
      <c r="J239" s="49"/>
      <c r="K239" s="49"/>
      <c r="L239" s="49"/>
      <c r="M239" s="49"/>
      <c r="N239" s="49"/>
      <c r="O239" s="49"/>
      <c r="P239" s="49"/>
      <c r="Q239" s="49"/>
      <c r="R239" s="49"/>
      <c r="S239" s="49"/>
      <c r="T239" s="49"/>
      <c r="U239" s="49"/>
      <c r="V239" s="49"/>
      <c r="W239" s="49"/>
      <c r="X239" s="49"/>
      <c r="Y239" s="49"/>
      <c r="Z239" s="49"/>
    </row>
    <row r="240" spans="1:26" ht="14.25" customHeight="1">
      <c r="A240" s="49"/>
      <c r="B240" s="49"/>
      <c r="C240" s="49"/>
      <c r="D240" s="49"/>
      <c r="E240" s="49"/>
      <c r="F240" s="49"/>
      <c r="G240" s="49"/>
      <c r="H240" s="49"/>
      <c r="I240" s="352"/>
      <c r="J240" s="49"/>
      <c r="K240" s="49"/>
      <c r="L240" s="49"/>
      <c r="M240" s="49"/>
      <c r="N240" s="49"/>
      <c r="O240" s="49"/>
      <c r="P240" s="49"/>
      <c r="Q240" s="49"/>
      <c r="R240" s="49"/>
      <c r="S240" s="49"/>
      <c r="T240" s="49"/>
      <c r="U240" s="49"/>
      <c r="V240" s="49"/>
      <c r="W240" s="49"/>
      <c r="X240" s="49"/>
      <c r="Y240" s="49"/>
      <c r="Z240" s="49"/>
    </row>
    <row r="241" spans="1:26" ht="14.25" customHeight="1">
      <c r="A241" s="49"/>
      <c r="B241" s="49"/>
      <c r="C241" s="49"/>
      <c r="D241" s="49"/>
      <c r="E241" s="49"/>
      <c r="F241" s="49"/>
      <c r="G241" s="49"/>
      <c r="H241" s="49"/>
      <c r="I241" s="352"/>
      <c r="J241" s="49"/>
      <c r="K241" s="49"/>
      <c r="L241" s="49"/>
      <c r="M241" s="49"/>
      <c r="N241" s="49"/>
      <c r="O241" s="49"/>
      <c r="P241" s="49"/>
      <c r="Q241" s="49"/>
      <c r="R241" s="49"/>
      <c r="S241" s="49"/>
      <c r="T241" s="49"/>
      <c r="U241" s="49"/>
      <c r="V241" s="49"/>
      <c r="W241" s="49"/>
      <c r="X241" s="49"/>
      <c r="Y241" s="49"/>
      <c r="Z241" s="49"/>
    </row>
    <row r="242" spans="1:26" ht="14.25" customHeight="1">
      <c r="A242" s="49"/>
      <c r="B242" s="49"/>
      <c r="C242" s="49"/>
      <c r="D242" s="49"/>
      <c r="E242" s="49"/>
      <c r="F242" s="49"/>
      <c r="G242" s="49"/>
      <c r="H242" s="49"/>
      <c r="I242" s="352"/>
      <c r="J242" s="49"/>
      <c r="K242" s="49"/>
      <c r="L242" s="49"/>
      <c r="M242" s="49"/>
      <c r="N242" s="49"/>
      <c r="O242" s="49"/>
      <c r="P242" s="49"/>
      <c r="Q242" s="49"/>
      <c r="R242" s="49"/>
      <c r="S242" s="49"/>
      <c r="T242" s="49"/>
      <c r="U242" s="49"/>
      <c r="V242" s="49"/>
      <c r="W242" s="49"/>
      <c r="X242" s="49"/>
      <c r="Y242" s="49"/>
      <c r="Z242" s="49"/>
    </row>
    <row r="243" spans="1:26" ht="14.25" customHeight="1">
      <c r="A243" s="49"/>
      <c r="B243" s="49"/>
      <c r="C243" s="49"/>
      <c r="D243" s="49"/>
      <c r="E243" s="49"/>
      <c r="F243" s="49"/>
      <c r="G243" s="49"/>
      <c r="H243" s="49"/>
      <c r="I243" s="352"/>
      <c r="J243" s="49"/>
      <c r="K243" s="49"/>
      <c r="L243" s="49"/>
      <c r="M243" s="49"/>
      <c r="N243" s="49"/>
      <c r="O243" s="49"/>
      <c r="P243" s="49"/>
      <c r="Q243" s="49"/>
      <c r="R243" s="49"/>
      <c r="S243" s="49"/>
      <c r="T243" s="49"/>
      <c r="U243" s="49"/>
      <c r="V243" s="49"/>
      <c r="W243" s="49"/>
      <c r="X243" s="49"/>
      <c r="Y243" s="49"/>
      <c r="Z243" s="49"/>
    </row>
    <row r="244" spans="1:26" ht="14.25" customHeight="1">
      <c r="A244" s="49"/>
      <c r="B244" s="49"/>
      <c r="C244" s="49"/>
      <c r="D244" s="49"/>
      <c r="E244" s="49"/>
      <c r="F244" s="49"/>
      <c r="G244" s="49"/>
      <c r="H244" s="49"/>
      <c r="I244" s="352"/>
      <c r="J244" s="49"/>
      <c r="K244" s="49"/>
      <c r="L244" s="49"/>
      <c r="M244" s="49"/>
      <c r="N244" s="49"/>
      <c r="O244" s="49"/>
      <c r="P244" s="49"/>
      <c r="Q244" s="49"/>
      <c r="R244" s="49"/>
      <c r="S244" s="49"/>
      <c r="T244" s="49"/>
      <c r="U244" s="49"/>
      <c r="V244" s="49"/>
      <c r="W244" s="49"/>
      <c r="X244" s="49"/>
      <c r="Y244" s="49"/>
      <c r="Z244" s="49"/>
    </row>
    <row r="245" spans="1:26" ht="14.25" customHeight="1">
      <c r="A245" s="49"/>
      <c r="B245" s="49"/>
      <c r="C245" s="49"/>
      <c r="D245" s="49"/>
      <c r="E245" s="49"/>
      <c r="F245" s="49"/>
      <c r="G245" s="49"/>
      <c r="H245" s="49"/>
      <c r="I245" s="352"/>
      <c r="J245" s="49"/>
      <c r="K245" s="49"/>
      <c r="L245" s="49"/>
      <c r="M245" s="49"/>
      <c r="N245" s="49"/>
      <c r="O245" s="49"/>
      <c r="P245" s="49"/>
      <c r="Q245" s="49"/>
      <c r="R245" s="49"/>
      <c r="S245" s="49"/>
      <c r="T245" s="49"/>
      <c r="U245" s="49"/>
      <c r="V245" s="49"/>
      <c r="W245" s="49"/>
      <c r="X245" s="49"/>
      <c r="Y245" s="49"/>
      <c r="Z245" s="49"/>
    </row>
    <row r="246" spans="1:26" ht="14.25" customHeight="1">
      <c r="A246" s="49"/>
      <c r="B246" s="49"/>
      <c r="C246" s="49"/>
      <c r="D246" s="49"/>
      <c r="E246" s="49"/>
      <c r="F246" s="49"/>
      <c r="G246" s="49"/>
      <c r="H246" s="49"/>
      <c r="I246" s="352"/>
      <c r="J246" s="49"/>
      <c r="K246" s="49"/>
      <c r="L246" s="49"/>
      <c r="M246" s="49"/>
      <c r="N246" s="49"/>
      <c r="O246" s="49"/>
      <c r="P246" s="49"/>
      <c r="Q246" s="49"/>
      <c r="R246" s="49"/>
      <c r="S246" s="49"/>
      <c r="T246" s="49"/>
      <c r="U246" s="49"/>
      <c r="V246" s="49"/>
      <c r="W246" s="49"/>
      <c r="X246" s="49"/>
      <c r="Y246" s="49"/>
      <c r="Z246" s="49"/>
    </row>
    <row r="247" spans="1:26" ht="14.25" customHeight="1">
      <c r="A247" s="49"/>
      <c r="B247" s="49"/>
      <c r="C247" s="49"/>
      <c r="D247" s="49"/>
      <c r="E247" s="49"/>
      <c r="F247" s="49"/>
      <c r="G247" s="49"/>
      <c r="H247" s="49"/>
      <c r="I247" s="352"/>
      <c r="J247" s="49"/>
      <c r="K247" s="49"/>
      <c r="L247" s="49"/>
      <c r="M247" s="49"/>
      <c r="N247" s="49"/>
      <c r="O247" s="49"/>
      <c r="P247" s="49"/>
      <c r="Q247" s="49"/>
      <c r="R247" s="49"/>
      <c r="S247" s="49"/>
      <c r="T247" s="49"/>
      <c r="U247" s="49"/>
      <c r="V247" s="49"/>
      <c r="W247" s="49"/>
      <c r="X247" s="49"/>
      <c r="Y247" s="49"/>
      <c r="Z247" s="49"/>
    </row>
    <row r="248" spans="1:26" ht="14.25" customHeight="1">
      <c r="A248" s="49"/>
      <c r="B248" s="49"/>
      <c r="C248" s="49"/>
      <c r="D248" s="49"/>
      <c r="E248" s="49"/>
      <c r="F248" s="49"/>
      <c r="G248" s="49"/>
      <c r="H248" s="49"/>
      <c r="I248" s="352"/>
      <c r="J248" s="49"/>
      <c r="K248" s="49"/>
      <c r="L248" s="49"/>
      <c r="M248" s="49"/>
      <c r="N248" s="49"/>
      <c r="O248" s="49"/>
      <c r="P248" s="49"/>
      <c r="Q248" s="49"/>
      <c r="R248" s="49"/>
      <c r="S248" s="49"/>
      <c r="T248" s="49"/>
      <c r="U248" s="49"/>
      <c r="V248" s="49"/>
      <c r="W248" s="49"/>
      <c r="X248" s="49"/>
      <c r="Y248" s="49"/>
      <c r="Z248" s="49"/>
    </row>
    <row r="249" spans="1:26" ht="14.25" customHeight="1">
      <c r="A249" s="49"/>
      <c r="B249" s="49"/>
      <c r="C249" s="49"/>
      <c r="D249" s="49"/>
      <c r="E249" s="49"/>
      <c r="F249" s="49"/>
      <c r="G249" s="49"/>
      <c r="H249" s="49"/>
      <c r="I249" s="352"/>
      <c r="J249" s="49"/>
      <c r="K249" s="49"/>
      <c r="L249" s="49"/>
      <c r="M249" s="49"/>
      <c r="N249" s="49"/>
      <c r="O249" s="49"/>
      <c r="P249" s="49"/>
      <c r="Q249" s="49"/>
      <c r="R249" s="49"/>
      <c r="S249" s="49"/>
      <c r="T249" s="49"/>
      <c r="U249" s="49"/>
      <c r="V249" s="49"/>
      <c r="W249" s="49"/>
      <c r="X249" s="49"/>
      <c r="Y249" s="49"/>
      <c r="Z249" s="49"/>
    </row>
    <row r="250" spans="1:26" ht="14.25" customHeight="1">
      <c r="A250" s="49"/>
      <c r="B250" s="49"/>
      <c r="C250" s="49"/>
      <c r="D250" s="49"/>
      <c r="E250" s="49"/>
      <c r="F250" s="49"/>
      <c r="G250" s="49"/>
      <c r="H250" s="49"/>
      <c r="I250" s="352"/>
      <c r="J250" s="49"/>
      <c r="K250" s="49"/>
      <c r="L250" s="49"/>
      <c r="M250" s="49"/>
      <c r="N250" s="49"/>
      <c r="O250" s="49"/>
      <c r="P250" s="49"/>
      <c r="Q250" s="49"/>
      <c r="R250" s="49"/>
      <c r="S250" s="49"/>
      <c r="T250" s="49"/>
      <c r="U250" s="49"/>
      <c r="V250" s="49"/>
      <c r="W250" s="49"/>
      <c r="X250" s="49"/>
      <c r="Y250" s="49"/>
      <c r="Z250" s="49"/>
    </row>
    <row r="251" spans="1:26" ht="14.25" customHeight="1">
      <c r="A251" s="49"/>
      <c r="B251" s="49"/>
      <c r="C251" s="49"/>
      <c r="D251" s="49"/>
      <c r="E251" s="49"/>
      <c r="F251" s="49"/>
      <c r="G251" s="49"/>
      <c r="H251" s="49"/>
      <c r="I251" s="352"/>
      <c r="J251" s="49"/>
      <c r="K251" s="49"/>
      <c r="L251" s="49"/>
      <c r="M251" s="49"/>
      <c r="N251" s="49"/>
      <c r="O251" s="49"/>
      <c r="P251" s="49"/>
      <c r="Q251" s="49"/>
      <c r="R251" s="49"/>
      <c r="S251" s="49"/>
      <c r="T251" s="49"/>
      <c r="U251" s="49"/>
      <c r="V251" s="49"/>
      <c r="W251" s="49"/>
      <c r="X251" s="49"/>
      <c r="Y251" s="49"/>
      <c r="Z251" s="49"/>
    </row>
    <row r="252" spans="1:26" ht="14.25" customHeight="1">
      <c r="A252" s="49"/>
      <c r="B252" s="49"/>
      <c r="C252" s="49"/>
      <c r="D252" s="49"/>
      <c r="E252" s="49"/>
      <c r="F252" s="49"/>
      <c r="G252" s="49"/>
      <c r="H252" s="49"/>
      <c r="I252" s="352"/>
      <c r="J252" s="49"/>
      <c r="K252" s="49"/>
      <c r="L252" s="49"/>
      <c r="M252" s="49"/>
      <c r="N252" s="49"/>
      <c r="O252" s="49"/>
      <c r="P252" s="49"/>
      <c r="Q252" s="49"/>
      <c r="R252" s="49"/>
      <c r="S252" s="49"/>
      <c r="T252" s="49"/>
      <c r="U252" s="49"/>
      <c r="V252" s="49"/>
      <c r="W252" s="49"/>
      <c r="X252" s="49"/>
      <c r="Y252" s="49"/>
      <c r="Z252" s="49"/>
    </row>
    <row r="253" spans="1:26" ht="14.25" customHeight="1">
      <c r="A253" s="49"/>
      <c r="B253" s="49"/>
      <c r="C253" s="49"/>
      <c r="D253" s="49"/>
      <c r="E253" s="49"/>
      <c r="F253" s="49"/>
      <c r="G253" s="49"/>
      <c r="H253" s="49"/>
      <c r="I253" s="352"/>
      <c r="J253" s="49"/>
      <c r="K253" s="49"/>
      <c r="L253" s="49"/>
      <c r="M253" s="49"/>
      <c r="N253" s="49"/>
      <c r="O253" s="49"/>
      <c r="P253" s="49"/>
      <c r="Q253" s="49"/>
      <c r="R253" s="49"/>
      <c r="S253" s="49"/>
      <c r="T253" s="49"/>
      <c r="U253" s="49"/>
      <c r="V253" s="49"/>
      <c r="W253" s="49"/>
      <c r="X253" s="49"/>
      <c r="Y253" s="49"/>
      <c r="Z253" s="49"/>
    </row>
    <row r="254" spans="1:26" ht="14.25" customHeight="1">
      <c r="A254" s="49"/>
      <c r="B254" s="49"/>
      <c r="C254" s="49"/>
      <c r="D254" s="49"/>
      <c r="E254" s="49"/>
      <c r="F254" s="49"/>
      <c r="G254" s="49"/>
      <c r="H254" s="49"/>
      <c r="I254" s="352"/>
      <c r="J254" s="49"/>
      <c r="K254" s="49"/>
      <c r="L254" s="49"/>
      <c r="M254" s="49"/>
      <c r="N254" s="49"/>
      <c r="O254" s="49"/>
      <c r="P254" s="49"/>
      <c r="Q254" s="49"/>
      <c r="R254" s="49"/>
      <c r="S254" s="49"/>
      <c r="T254" s="49"/>
      <c r="U254" s="49"/>
      <c r="V254" s="49"/>
      <c r="W254" s="49"/>
      <c r="X254" s="49"/>
      <c r="Y254" s="49"/>
      <c r="Z254" s="49"/>
    </row>
    <row r="255" spans="1:26" ht="14.25" customHeight="1">
      <c r="A255" s="49"/>
      <c r="B255" s="49"/>
      <c r="C255" s="49"/>
      <c r="D255" s="49"/>
      <c r="E255" s="49"/>
      <c r="F255" s="49"/>
      <c r="G255" s="49"/>
      <c r="H255" s="49"/>
      <c r="I255" s="352"/>
      <c r="J255" s="49"/>
      <c r="K255" s="49"/>
      <c r="L255" s="49"/>
      <c r="M255" s="49"/>
      <c r="N255" s="49"/>
      <c r="O255" s="49"/>
      <c r="P255" s="49"/>
      <c r="Q255" s="49"/>
      <c r="R255" s="49"/>
      <c r="S255" s="49"/>
      <c r="T255" s="49"/>
      <c r="U255" s="49"/>
      <c r="V255" s="49"/>
      <c r="W255" s="49"/>
      <c r="X255" s="49"/>
      <c r="Y255" s="49"/>
      <c r="Z255" s="49"/>
    </row>
    <row r="256" spans="1:26" ht="14.25" customHeight="1">
      <c r="A256" s="49"/>
      <c r="B256" s="49"/>
      <c r="C256" s="49"/>
      <c r="D256" s="49"/>
      <c r="E256" s="49"/>
      <c r="F256" s="49"/>
      <c r="G256" s="49"/>
      <c r="H256" s="49"/>
      <c r="I256" s="352"/>
      <c r="J256" s="49"/>
      <c r="K256" s="49"/>
      <c r="L256" s="49"/>
      <c r="M256" s="49"/>
      <c r="N256" s="49"/>
      <c r="O256" s="49"/>
      <c r="P256" s="49"/>
      <c r="Q256" s="49"/>
      <c r="R256" s="49"/>
      <c r="S256" s="49"/>
      <c r="T256" s="49"/>
      <c r="U256" s="49"/>
      <c r="V256" s="49"/>
      <c r="W256" s="49"/>
      <c r="X256" s="49"/>
      <c r="Y256" s="49"/>
      <c r="Z256" s="49"/>
    </row>
    <row r="257" spans="1:26" ht="14.25" customHeight="1">
      <c r="A257" s="49"/>
      <c r="B257" s="49"/>
      <c r="C257" s="49"/>
      <c r="D257" s="49"/>
      <c r="E257" s="49"/>
      <c r="F257" s="49"/>
      <c r="G257" s="49"/>
      <c r="H257" s="49"/>
      <c r="I257" s="352"/>
      <c r="J257" s="49"/>
      <c r="K257" s="49"/>
      <c r="L257" s="49"/>
      <c r="M257" s="49"/>
      <c r="N257" s="49"/>
      <c r="O257" s="49"/>
      <c r="P257" s="49"/>
      <c r="Q257" s="49"/>
      <c r="R257" s="49"/>
      <c r="S257" s="49"/>
      <c r="T257" s="49"/>
      <c r="U257" s="49"/>
      <c r="V257" s="49"/>
      <c r="W257" s="49"/>
      <c r="X257" s="49"/>
      <c r="Y257" s="49"/>
      <c r="Z257" s="49"/>
    </row>
    <row r="258" spans="1:26" ht="14.25" customHeight="1">
      <c r="A258" s="49"/>
      <c r="B258" s="49"/>
      <c r="C258" s="49"/>
      <c r="D258" s="49"/>
      <c r="E258" s="49"/>
      <c r="F258" s="49"/>
      <c r="G258" s="49"/>
      <c r="H258" s="49"/>
      <c r="I258" s="352"/>
      <c r="J258" s="49"/>
      <c r="K258" s="49"/>
      <c r="L258" s="49"/>
      <c r="M258" s="49"/>
      <c r="N258" s="49"/>
      <c r="O258" s="49"/>
      <c r="P258" s="49"/>
      <c r="Q258" s="49"/>
      <c r="R258" s="49"/>
      <c r="S258" s="49"/>
      <c r="T258" s="49"/>
      <c r="U258" s="49"/>
      <c r="V258" s="49"/>
      <c r="W258" s="49"/>
      <c r="X258" s="49"/>
      <c r="Y258" s="49"/>
      <c r="Z258" s="49"/>
    </row>
    <row r="259" spans="1:26" ht="14.25" customHeight="1">
      <c r="A259" s="49"/>
      <c r="B259" s="49"/>
      <c r="C259" s="49"/>
      <c r="D259" s="49"/>
      <c r="E259" s="49"/>
      <c r="F259" s="49"/>
      <c r="G259" s="49"/>
      <c r="H259" s="49"/>
      <c r="I259" s="352"/>
      <c r="J259" s="49"/>
      <c r="K259" s="49"/>
      <c r="L259" s="49"/>
      <c r="M259" s="49"/>
      <c r="N259" s="49"/>
      <c r="O259" s="49"/>
      <c r="P259" s="49"/>
      <c r="Q259" s="49"/>
      <c r="R259" s="49"/>
      <c r="S259" s="49"/>
      <c r="T259" s="49"/>
      <c r="U259" s="49"/>
      <c r="V259" s="49"/>
      <c r="W259" s="49"/>
      <c r="X259" s="49"/>
      <c r="Y259" s="49"/>
      <c r="Z259" s="49"/>
    </row>
    <row r="260" spans="1:26" ht="14.25" customHeight="1">
      <c r="A260" s="49"/>
      <c r="B260" s="49"/>
      <c r="C260" s="49"/>
      <c r="D260" s="49"/>
      <c r="E260" s="49"/>
      <c r="F260" s="49"/>
      <c r="G260" s="49"/>
      <c r="H260" s="49"/>
      <c r="I260" s="352"/>
      <c r="J260" s="49"/>
      <c r="K260" s="49"/>
      <c r="L260" s="49"/>
      <c r="M260" s="49"/>
      <c r="N260" s="49"/>
      <c r="O260" s="49"/>
      <c r="P260" s="49"/>
      <c r="Q260" s="49"/>
      <c r="R260" s="49"/>
      <c r="S260" s="49"/>
      <c r="T260" s="49"/>
      <c r="U260" s="49"/>
      <c r="V260" s="49"/>
      <c r="W260" s="49"/>
      <c r="X260" s="49"/>
      <c r="Y260" s="49"/>
      <c r="Z260" s="49"/>
    </row>
    <row r="261" spans="1:26" ht="14.25" customHeight="1">
      <c r="A261" s="49"/>
      <c r="B261" s="49"/>
      <c r="C261" s="49"/>
      <c r="D261" s="49"/>
      <c r="E261" s="49"/>
      <c r="F261" s="49"/>
      <c r="G261" s="49"/>
      <c r="H261" s="49"/>
      <c r="I261" s="352"/>
      <c r="J261" s="49"/>
      <c r="K261" s="49"/>
      <c r="L261" s="49"/>
      <c r="M261" s="49"/>
      <c r="N261" s="49"/>
      <c r="O261" s="49"/>
      <c r="P261" s="49"/>
      <c r="Q261" s="49"/>
      <c r="R261" s="49"/>
      <c r="S261" s="49"/>
      <c r="T261" s="49"/>
      <c r="U261" s="49"/>
      <c r="V261" s="49"/>
      <c r="W261" s="49"/>
      <c r="X261" s="49"/>
      <c r="Y261" s="49"/>
      <c r="Z261" s="49"/>
    </row>
    <row r="262" spans="1:26" ht="14.25" customHeight="1">
      <c r="A262" s="49"/>
      <c r="B262" s="49"/>
      <c r="C262" s="49"/>
      <c r="D262" s="49"/>
      <c r="E262" s="49"/>
      <c r="F262" s="49"/>
      <c r="G262" s="49"/>
      <c r="H262" s="49"/>
      <c r="I262" s="352"/>
      <c r="J262" s="49"/>
      <c r="K262" s="49"/>
      <c r="L262" s="49"/>
      <c r="M262" s="49"/>
      <c r="N262" s="49"/>
      <c r="O262" s="49"/>
      <c r="P262" s="49"/>
      <c r="Q262" s="49"/>
      <c r="R262" s="49"/>
      <c r="S262" s="49"/>
      <c r="T262" s="49"/>
      <c r="U262" s="49"/>
      <c r="V262" s="49"/>
      <c r="W262" s="49"/>
      <c r="X262" s="49"/>
      <c r="Y262" s="49"/>
      <c r="Z262" s="49"/>
    </row>
    <row r="263" spans="1:26" ht="14.25" customHeight="1">
      <c r="A263" s="49"/>
      <c r="B263" s="49"/>
      <c r="C263" s="49"/>
      <c r="D263" s="49"/>
      <c r="E263" s="49"/>
      <c r="F263" s="49"/>
      <c r="G263" s="49"/>
      <c r="H263" s="49"/>
      <c r="I263" s="352"/>
      <c r="J263" s="49"/>
      <c r="K263" s="49"/>
      <c r="L263" s="49"/>
      <c r="M263" s="49"/>
      <c r="N263" s="49"/>
      <c r="O263" s="49"/>
      <c r="P263" s="49"/>
      <c r="Q263" s="49"/>
      <c r="R263" s="49"/>
      <c r="S263" s="49"/>
      <c r="T263" s="49"/>
      <c r="U263" s="49"/>
      <c r="V263" s="49"/>
      <c r="W263" s="49"/>
      <c r="X263" s="49"/>
      <c r="Y263" s="49"/>
      <c r="Z263" s="49"/>
    </row>
    <row r="264" spans="1:26" ht="14.25" customHeight="1">
      <c r="A264" s="49"/>
      <c r="B264" s="49"/>
      <c r="C264" s="49"/>
      <c r="D264" s="49"/>
      <c r="E264" s="49"/>
      <c r="F264" s="49"/>
      <c r="G264" s="49"/>
      <c r="H264" s="49"/>
      <c r="I264" s="352"/>
      <c r="J264" s="49"/>
      <c r="K264" s="49"/>
      <c r="L264" s="49"/>
      <c r="M264" s="49"/>
      <c r="N264" s="49"/>
      <c r="O264" s="49"/>
      <c r="P264" s="49"/>
      <c r="Q264" s="49"/>
      <c r="R264" s="49"/>
      <c r="S264" s="49"/>
      <c r="T264" s="49"/>
      <c r="U264" s="49"/>
      <c r="V264" s="49"/>
      <c r="W264" s="49"/>
      <c r="X264" s="49"/>
      <c r="Y264" s="49"/>
      <c r="Z264" s="49"/>
    </row>
    <row r="265" spans="1:26" ht="14.25" customHeight="1">
      <c r="A265" s="49"/>
      <c r="B265" s="49"/>
      <c r="C265" s="49"/>
      <c r="D265" s="49"/>
      <c r="E265" s="49"/>
      <c r="F265" s="49"/>
      <c r="G265" s="49"/>
      <c r="H265" s="49"/>
      <c r="I265" s="352"/>
      <c r="J265" s="49"/>
      <c r="K265" s="49"/>
      <c r="L265" s="49"/>
      <c r="M265" s="49"/>
      <c r="N265" s="49"/>
      <c r="O265" s="49"/>
      <c r="P265" s="49"/>
      <c r="Q265" s="49"/>
      <c r="R265" s="49"/>
      <c r="S265" s="49"/>
      <c r="T265" s="49"/>
      <c r="U265" s="49"/>
      <c r="V265" s="49"/>
      <c r="W265" s="49"/>
      <c r="X265" s="49"/>
      <c r="Y265" s="49"/>
      <c r="Z265" s="49"/>
    </row>
    <row r="266" spans="1:26" ht="14.25" customHeight="1">
      <c r="A266" s="49"/>
      <c r="B266" s="49"/>
      <c r="C266" s="49"/>
      <c r="D266" s="49"/>
      <c r="E266" s="49"/>
      <c r="F266" s="49"/>
      <c r="G266" s="49"/>
      <c r="H266" s="49"/>
      <c r="I266" s="352"/>
      <c r="J266" s="49"/>
      <c r="K266" s="49"/>
      <c r="L266" s="49"/>
      <c r="M266" s="49"/>
      <c r="N266" s="49"/>
      <c r="O266" s="49"/>
      <c r="P266" s="49"/>
      <c r="Q266" s="49"/>
      <c r="R266" s="49"/>
      <c r="S266" s="49"/>
      <c r="T266" s="49"/>
      <c r="U266" s="49"/>
      <c r="V266" s="49"/>
      <c r="W266" s="49"/>
      <c r="X266" s="49"/>
      <c r="Y266" s="49"/>
      <c r="Z266" s="49"/>
    </row>
    <row r="267" spans="1:26" ht="14.25" customHeight="1">
      <c r="A267" s="49"/>
      <c r="B267" s="49"/>
      <c r="C267" s="49"/>
      <c r="D267" s="49"/>
      <c r="E267" s="49"/>
      <c r="F267" s="49"/>
      <c r="G267" s="49"/>
      <c r="H267" s="49"/>
      <c r="I267" s="352"/>
      <c r="J267" s="49"/>
      <c r="K267" s="49"/>
      <c r="L267" s="49"/>
      <c r="M267" s="49"/>
      <c r="N267" s="49"/>
      <c r="O267" s="49"/>
      <c r="P267" s="49"/>
      <c r="Q267" s="49"/>
      <c r="R267" s="49"/>
      <c r="S267" s="49"/>
      <c r="T267" s="49"/>
      <c r="U267" s="49"/>
      <c r="V267" s="49"/>
      <c r="W267" s="49"/>
      <c r="X267" s="49"/>
      <c r="Y267" s="49"/>
      <c r="Z267" s="49"/>
    </row>
    <row r="268" spans="1:26" ht="14.25" customHeight="1">
      <c r="A268" s="49"/>
      <c r="B268" s="49"/>
      <c r="C268" s="49"/>
      <c r="D268" s="49"/>
      <c r="E268" s="49"/>
      <c r="F268" s="49"/>
      <c r="G268" s="49"/>
      <c r="H268" s="49"/>
      <c r="I268" s="352"/>
      <c r="J268" s="49"/>
      <c r="K268" s="49"/>
      <c r="L268" s="49"/>
      <c r="M268" s="49"/>
      <c r="N268" s="49"/>
      <c r="O268" s="49"/>
      <c r="P268" s="49"/>
      <c r="Q268" s="49"/>
      <c r="R268" s="49"/>
      <c r="S268" s="49"/>
      <c r="T268" s="49"/>
      <c r="U268" s="49"/>
      <c r="V268" s="49"/>
      <c r="W268" s="49"/>
      <c r="X268" s="49"/>
      <c r="Y268" s="49"/>
      <c r="Z268" s="49"/>
    </row>
    <row r="269" spans="1:26" ht="14.25" customHeight="1">
      <c r="A269" s="49"/>
      <c r="B269" s="49"/>
      <c r="C269" s="49"/>
      <c r="D269" s="49"/>
      <c r="E269" s="49"/>
      <c r="F269" s="49"/>
      <c r="G269" s="49"/>
      <c r="H269" s="49"/>
      <c r="I269" s="352"/>
      <c r="J269" s="49"/>
      <c r="K269" s="49"/>
      <c r="L269" s="49"/>
      <c r="M269" s="49"/>
      <c r="N269" s="49"/>
      <c r="O269" s="49"/>
      <c r="P269" s="49"/>
      <c r="Q269" s="49"/>
      <c r="R269" s="49"/>
      <c r="S269" s="49"/>
      <c r="T269" s="49"/>
      <c r="U269" s="49"/>
      <c r="V269" s="49"/>
      <c r="W269" s="49"/>
      <c r="X269" s="49"/>
      <c r="Y269" s="49"/>
      <c r="Z269" s="49"/>
    </row>
    <row r="270" spans="1:26" ht="14.25" customHeight="1">
      <c r="A270" s="49"/>
      <c r="B270" s="49"/>
      <c r="C270" s="49"/>
      <c r="D270" s="49"/>
      <c r="E270" s="49"/>
      <c r="F270" s="49"/>
      <c r="G270" s="49"/>
      <c r="H270" s="49"/>
      <c r="I270" s="352"/>
      <c r="J270" s="49"/>
      <c r="K270" s="49"/>
      <c r="L270" s="49"/>
      <c r="M270" s="49"/>
      <c r="N270" s="49"/>
      <c r="O270" s="49"/>
      <c r="P270" s="49"/>
      <c r="Q270" s="49"/>
      <c r="R270" s="49"/>
      <c r="S270" s="49"/>
      <c r="T270" s="49"/>
      <c r="U270" s="49"/>
      <c r="V270" s="49"/>
      <c r="W270" s="49"/>
      <c r="X270" s="49"/>
      <c r="Y270" s="49"/>
      <c r="Z270" s="49"/>
    </row>
    <row r="271" spans="1:26" ht="14.25" customHeight="1">
      <c r="A271" s="49"/>
      <c r="B271" s="49"/>
      <c r="C271" s="49"/>
      <c r="D271" s="49"/>
      <c r="E271" s="49"/>
      <c r="F271" s="49"/>
      <c r="G271" s="49"/>
      <c r="H271" s="49"/>
      <c r="I271" s="352"/>
      <c r="J271" s="49"/>
      <c r="K271" s="49"/>
      <c r="L271" s="49"/>
      <c r="M271" s="49"/>
      <c r="N271" s="49"/>
      <c r="O271" s="49"/>
      <c r="P271" s="49"/>
      <c r="Q271" s="49"/>
      <c r="R271" s="49"/>
      <c r="S271" s="49"/>
      <c r="T271" s="49"/>
      <c r="U271" s="49"/>
      <c r="V271" s="49"/>
      <c r="W271" s="49"/>
      <c r="X271" s="49"/>
      <c r="Y271" s="49"/>
      <c r="Z271" s="49"/>
    </row>
    <row r="272" spans="1:26" ht="14.25" customHeight="1">
      <c r="A272" s="49"/>
      <c r="B272" s="49"/>
      <c r="C272" s="49"/>
      <c r="D272" s="49"/>
      <c r="E272" s="49"/>
      <c r="F272" s="49"/>
      <c r="G272" s="49"/>
      <c r="H272" s="49"/>
      <c r="I272" s="352"/>
      <c r="J272" s="49"/>
      <c r="K272" s="49"/>
      <c r="L272" s="49"/>
      <c r="M272" s="49"/>
      <c r="N272" s="49"/>
      <c r="O272" s="49"/>
      <c r="P272" s="49"/>
      <c r="Q272" s="49"/>
      <c r="R272" s="49"/>
      <c r="S272" s="49"/>
      <c r="T272" s="49"/>
      <c r="U272" s="49"/>
      <c r="V272" s="49"/>
      <c r="W272" s="49"/>
      <c r="X272" s="49"/>
      <c r="Y272" s="49"/>
      <c r="Z272" s="49"/>
    </row>
    <row r="273" spans="1:26" ht="14.25" customHeight="1">
      <c r="A273" s="49"/>
      <c r="B273" s="49"/>
      <c r="C273" s="49"/>
      <c r="D273" s="49"/>
      <c r="E273" s="49"/>
      <c r="F273" s="49"/>
      <c r="G273" s="49"/>
      <c r="H273" s="49"/>
      <c r="I273" s="352"/>
      <c r="J273" s="49"/>
      <c r="K273" s="49"/>
      <c r="L273" s="49"/>
      <c r="M273" s="49"/>
      <c r="N273" s="49"/>
      <c r="O273" s="49"/>
      <c r="P273" s="49"/>
      <c r="Q273" s="49"/>
      <c r="R273" s="49"/>
      <c r="S273" s="49"/>
      <c r="T273" s="49"/>
      <c r="U273" s="49"/>
      <c r="V273" s="49"/>
      <c r="W273" s="49"/>
      <c r="X273" s="49"/>
      <c r="Y273" s="49"/>
      <c r="Z273" s="49"/>
    </row>
    <row r="274" spans="1:26" ht="14.25" customHeight="1">
      <c r="A274" s="49"/>
      <c r="B274" s="49"/>
      <c r="C274" s="49"/>
      <c r="D274" s="49"/>
      <c r="E274" s="49"/>
      <c r="F274" s="49"/>
      <c r="G274" s="49"/>
      <c r="H274" s="49"/>
      <c r="I274" s="352"/>
      <c r="J274" s="49"/>
      <c r="K274" s="49"/>
      <c r="L274" s="49"/>
      <c r="M274" s="49"/>
      <c r="N274" s="49"/>
      <c r="O274" s="49"/>
      <c r="P274" s="49"/>
      <c r="Q274" s="49"/>
      <c r="R274" s="49"/>
      <c r="S274" s="49"/>
      <c r="T274" s="49"/>
      <c r="U274" s="49"/>
      <c r="V274" s="49"/>
      <c r="W274" s="49"/>
      <c r="X274" s="49"/>
      <c r="Y274" s="49"/>
      <c r="Z274" s="49"/>
    </row>
    <row r="275" spans="1:26" ht="14.25" customHeight="1">
      <c r="A275" s="49"/>
      <c r="B275" s="49"/>
      <c r="C275" s="49"/>
      <c r="D275" s="49"/>
      <c r="E275" s="49"/>
      <c r="F275" s="49"/>
      <c r="G275" s="49"/>
      <c r="H275" s="49"/>
      <c r="I275" s="352"/>
      <c r="J275" s="49"/>
      <c r="K275" s="49"/>
      <c r="L275" s="49"/>
      <c r="M275" s="49"/>
      <c r="N275" s="49"/>
      <c r="O275" s="49"/>
      <c r="P275" s="49"/>
      <c r="Q275" s="49"/>
      <c r="R275" s="49"/>
      <c r="S275" s="49"/>
      <c r="T275" s="49"/>
      <c r="U275" s="49"/>
      <c r="V275" s="49"/>
      <c r="W275" s="49"/>
      <c r="X275" s="49"/>
      <c r="Y275" s="49"/>
      <c r="Z275" s="49"/>
    </row>
    <row r="276" spans="1:26" ht="14.25" customHeight="1">
      <c r="A276" s="49"/>
      <c r="B276" s="49"/>
      <c r="C276" s="49"/>
      <c r="D276" s="49"/>
      <c r="E276" s="49"/>
      <c r="F276" s="49"/>
      <c r="G276" s="49"/>
      <c r="H276" s="49"/>
      <c r="I276" s="352"/>
      <c r="J276" s="49"/>
      <c r="K276" s="49"/>
      <c r="L276" s="49"/>
      <c r="M276" s="49"/>
      <c r="N276" s="49"/>
      <c r="O276" s="49"/>
      <c r="P276" s="49"/>
      <c r="Q276" s="49"/>
      <c r="R276" s="49"/>
      <c r="S276" s="49"/>
      <c r="T276" s="49"/>
      <c r="U276" s="49"/>
      <c r="V276" s="49"/>
      <c r="W276" s="49"/>
      <c r="X276" s="49"/>
      <c r="Y276" s="49"/>
      <c r="Z276" s="49"/>
    </row>
    <row r="277" spans="1:26" ht="14.25" customHeight="1">
      <c r="A277" s="49"/>
      <c r="B277" s="49"/>
      <c r="C277" s="49"/>
      <c r="D277" s="49"/>
      <c r="E277" s="49"/>
      <c r="F277" s="49"/>
      <c r="G277" s="49"/>
      <c r="H277" s="49"/>
      <c r="I277" s="352"/>
      <c r="J277" s="49"/>
      <c r="K277" s="49"/>
      <c r="L277" s="49"/>
      <c r="M277" s="49"/>
      <c r="N277" s="49"/>
      <c r="O277" s="49"/>
      <c r="P277" s="49"/>
      <c r="Q277" s="49"/>
      <c r="R277" s="49"/>
      <c r="S277" s="49"/>
      <c r="T277" s="49"/>
      <c r="U277" s="49"/>
      <c r="V277" s="49"/>
      <c r="W277" s="49"/>
      <c r="X277" s="49"/>
      <c r="Y277" s="49"/>
      <c r="Z277" s="49"/>
    </row>
    <row r="278" spans="1:26" ht="14.25" customHeight="1">
      <c r="A278" s="49"/>
      <c r="B278" s="49"/>
      <c r="C278" s="49"/>
      <c r="D278" s="49"/>
      <c r="E278" s="49"/>
      <c r="F278" s="49"/>
      <c r="G278" s="49"/>
      <c r="H278" s="49"/>
      <c r="I278" s="352"/>
      <c r="J278" s="49"/>
      <c r="K278" s="49"/>
      <c r="L278" s="49"/>
      <c r="M278" s="49"/>
      <c r="N278" s="49"/>
      <c r="O278" s="49"/>
      <c r="P278" s="49"/>
      <c r="Q278" s="49"/>
      <c r="R278" s="49"/>
      <c r="S278" s="49"/>
      <c r="T278" s="49"/>
      <c r="U278" s="49"/>
      <c r="V278" s="49"/>
      <c r="W278" s="49"/>
      <c r="X278" s="49"/>
      <c r="Y278" s="49"/>
      <c r="Z278" s="49"/>
    </row>
    <row r="279" spans="1:26" ht="14.25" customHeight="1">
      <c r="A279" s="49"/>
      <c r="B279" s="49"/>
      <c r="C279" s="49"/>
      <c r="D279" s="49"/>
      <c r="E279" s="49"/>
      <c r="F279" s="49"/>
      <c r="G279" s="49"/>
      <c r="H279" s="49"/>
      <c r="I279" s="352"/>
      <c r="J279" s="49"/>
      <c r="K279" s="49"/>
      <c r="L279" s="49"/>
      <c r="M279" s="49"/>
      <c r="N279" s="49"/>
      <c r="O279" s="49"/>
      <c r="P279" s="49"/>
      <c r="Q279" s="49"/>
      <c r="R279" s="49"/>
      <c r="S279" s="49"/>
      <c r="T279" s="49"/>
      <c r="U279" s="49"/>
      <c r="V279" s="49"/>
      <c r="W279" s="49"/>
      <c r="X279" s="49"/>
      <c r="Y279" s="49"/>
      <c r="Z279" s="49"/>
    </row>
    <row r="280" spans="1:26" ht="14.25" customHeight="1">
      <c r="A280" s="49"/>
      <c r="B280" s="49"/>
      <c r="C280" s="49"/>
      <c r="D280" s="49"/>
      <c r="E280" s="49"/>
      <c r="F280" s="49"/>
      <c r="G280" s="49"/>
      <c r="H280" s="49"/>
      <c r="I280" s="352"/>
      <c r="J280" s="49"/>
      <c r="K280" s="49"/>
      <c r="L280" s="49"/>
      <c r="M280" s="49"/>
      <c r="N280" s="49"/>
      <c r="O280" s="49"/>
      <c r="P280" s="49"/>
      <c r="Q280" s="49"/>
      <c r="R280" s="49"/>
      <c r="S280" s="49"/>
      <c r="T280" s="49"/>
      <c r="U280" s="49"/>
      <c r="V280" s="49"/>
      <c r="W280" s="49"/>
      <c r="X280" s="49"/>
      <c r="Y280" s="49"/>
      <c r="Z280" s="49"/>
    </row>
    <row r="281" spans="1:26" ht="14.25" customHeight="1">
      <c r="A281" s="49"/>
      <c r="B281" s="49"/>
      <c r="C281" s="49"/>
      <c r="D281" s="49"/>
      <c r="E281" s="49"/>
      <c r="F281" s="49"/>
      <c r="G281" s="49"/>
      <c r="H281" s="49"/>
      <c r="I281" s="352"/>
      <c r="J281" s="49"/>
      <c r="K281" s="49"/>
      <c r="L281" s="49"/>
      <c r="M281" s="49"/>
      <c r="N281" s="49"/>
      <c r="O281" s="49"/>
      <c r="P281" s="49"/>
      <c r="Q281" s="49"/>
      <c r="R281" s="49"/>
      <c r="S281" s="49"/>
      <c r="T281" s="49"/>
      <c r="U281" s="49"/>
      <c r="V281" s="49"/>
      <c r="W281" s="49"/>
      <c r="X281" s="49"/>
      <c r="Y281" s="49"/>
      <c r="Z281" s="49"/>
    </row>
    <row r="282" spans="1:26" ht="14.25" customHeight="1">
      <c r="A282" s="49"/>
      <c r="B282" s="49"/>
      <c r="C282" s="49"/>
      <c r="D282" s="49"/>
      <c r="E282" s="49"/>
      <c r="F282" s="49"/>
      <c r="G282" s="49"/>
      <c r="H282" s="49"/>
      <c r="I282" s="352"/>
      <c r="J282" s="49"/>
      <c r="K282" s="49"/>
      <c r="L282" s="49"/>
      <c r="M282" s="49"/>
      <c r="N282" s="49"/>
      <c r="O282" s="49"/>
      <c r="P282" s="49"/>
      <c r="Q282" s="49"/>
      <c r="R282" s="49"/>
      <c r="S282" s="49"/>
      <c r="T282" s="49"/>
      <c r="U282" s="49"/>
      <c r="V282" s="49"/>
      <c r="W282" s="49"/>
      <c r="X282" s="49"/>
      <c r="Y282" s="49"/>
      <c r="Z282" s="49"/>
    </row>
    <row r="283" spans="1:26" ht="14.25" customHeight="1">
      <c r="A283" s="49"/>
      <c r="B283" s="49"/>
      <c r="C283" s="49"/>
      <c r="D283" s="49"/>
      <c r="E283" s="49"/>
      <c r="F283" s="49"/>
      <c r="G283" s="49"/>
      <c r="H283" s="49"/>
      <c r="I283" s="352"/>
      <c r="J283" s="49"/>
      <c r="K283" s="49"/>
      <c r="L283" s="49"/>
      <c r="M283" s="49"/>
      <c r="N283" s="49"/>
      <c r="O283" s="49"/>
      <c r="P283" s="49"/>
      <c r="Q283" s="49"/>
      <c r="R283" s="49"/>
      <c r="S283" s="49"/>
      <c r="T283" s="49"/>
      <c r="U283" s="49"/>
      <c r="V283" s="49"/>
      <c r="W283" s="49"/>
      <c r="X283" s="49"/>
      <c r="Y283" s="49"/>
      <c r="Z283" s="49"/>
    </row>
    <row r="284" spans="1:26" ht="14.25" customHeight="1">
      <c r="A284" s="49"/>
      <c r="B284" s="49"/>
      <c r="C284" s="49"/>
      <c r="D284" s="49"/>
      <c r="E284" s="49"/>
      <c r="F284" s="49"/>
      <c r="G284" s="49"/>
      <c r="H284" s="49"/>
      <c r="I284" s="352"/>
      <c r="J284" s="49"/>
      <c r="K284" s="49"/>
      <c r="L284" s="49"/>
      <c r="M284" s="49"/>
      <c r="N284" s="49"/>
      <c r="O284" s="49"/>
      <c r="P284" s="49"/>
      <c r="Q284" s="49"/>
      <c r="R284" s="49"/>
      <c r="S284" s="49"/>
      <c r="T284" s="49"/>
      <c r="U284" s="49"/>
      <c r="V284" s="49"/>
      <c r="W284" s="49"/>
      <c r="X284" s="49"/>
      <c r="Y284" s="49"/>
      <c r="Z284" s="49"/>
    </row>
    <row r="285" spans="1:26" ht="14.25" customHeight="1">
      <c r="A285" s="49"/>
      <c r="B285" s="49"/>
      <c r="C285" s="49"/>
      <c r="D285" s="49"/>
      <c r="E285" s="49"/>
      <c r="F285" s="49"/>
      <c r="G285" s="49"/>
      <c r="H285" s="49"/>
      <c r="I285" s="352"/>
      <c r="J285" s="49"/>
      <c r="K285" s="49"/>
      <c r="L285" s="49"/>
      <c r="M285" s="49"/>
      <c r="N285" s="49"/>
      <c r="O285" s="49"/>
      <c r="P285" s="49"/>
      <c r="Q285" s="49"/>
      <c r="R285" s="49"/>
      <c r="S285" s="49"/>
      <c r="T285" s="49"/>
      <c r="U285" s="49"/>
      <c r="V285" s="49"/>
      <c r="W285" s="49"/>
      <c r="X285" s="49"/>
      <c r="Y285" s="49"/>
      <c r="Z285" s="49"/>
    </row>
    <row r="286" spans="1:26" ht="14.25" customHeight="1">
      <c r="A286" s="49"/>
      <c r="B286" s="49"/>
      <c r="C286" s="49"/>
      <c r="D286" s="49"/>
      <c r="E286" s="49"/>
      <c r="F286" s="49"/>
      <c r="G286" s="49"/>
      <c r="H286" s="49"/>
      <c r="I286" s="352"/>
      <c r="J286" s="49"/>
      <c r="K286" s="49"/>
      <c r="L286" s="49"/>
      <c r="M286" s="49"/>
      <c r="N286" s="49"/>
      <c r="O286" s="49"/>
      <c r="P286" s="49"/>
      <c r="Q286" s="49"/>
      <c r="R286" s="49"/>
      <c r="S286" s="49"/>
      <c r="T286" s="49"/>
      <c r="U286" s="49"/>
      <c r="V286" s="49"/>
      <c r="W286" s="49"/>
      <c r="X286" s="49"/>
      <c r="Y286" s="49"/>
      <c r="Z286" s="49"/>
    </row>
    <row r="287" spans="1:26" ht="14.25" customHeight="1">
      <c r="A287" s="49"/>
      <c r="B287" s="49"/>
      <c r="C287" s="49"/>
      <c r="D287" s="49"/>
      <c r="E287" s="49"/>
      <c r="F287" s="49"/>
      <c r="G287" s="49"/>
      <c r="H287" s="49"/>
      <c r="I287" s="352"/>
      <c r="J287" s="49"/>
      <c r="K287" s="49"/>
      <c r="L287" s="49"/>
      <c r="M287" s="49"/>
      <c r="N287" s="49"/>
      <c r="O287" s="49"/>
      <c r="P287" s="49"/>
      <c r="Q287" s="49"/>
      <c r="R287" s="49"/>
      <c r="S287" s="49"/>
      <c r="T287" s="49"/>
      <c r="U287" s="49"/>
      <c r="V287" s="49"/>
      <c r="W287" s="49"/>
      <c r="X287" s="49"/>
      <c r="Y287" s="49"/>
      <c r="Z287" s="49"/>
    </row>
    <row r="288" spans="1:26" ht="14.25" customHeight="1">
      <c r="A288" s="49"/>
      <c r="B288" s="49"/>
      <c r="C288" s="49"/>
      <c r="D288" s="49"/>
      <c r="E288" s="49"/>
      <c r="F288" s="49"/>
      <c r="G288" s="49"/>
      <c r="H288" s="49"/>
      <c r="I288" s="352"/>
      <c r="J288" s="49"/>
      <c r="K288" s="49"/>
      <c r="L288" s="49"/>
      <c r="M288" s="49"/>
      <c r="N288" s="49"/>
      <c r="O288" s="49"/>
      <c r="P288" s="49"/>
      <c r="Q288" s="49"/>
      <c r="R288" s="49"/>
      <c r="S288" s="49"/>
      <c r="T288" s="49"/>
      <c r="U288" s="49"/>
      <c r="V288" s="49"/>
      <c r="W288" s="49"/>
      <c r="X288" s="49"/>
      <c r="Y288" s="49"/>
      <c r="Z288" s="49"/>
    </row>
    <row r="289" spans="1:26" ht="14.25" customHeight="1">
      <c r="A289" s="49"/>
      <c r="B289" s="49"/>
      <c r="C289" s="49"/>
      <c r="D289" s="49"/>
      <c r="E289" s="49"/>
      <c r="F289" s="49"/>
      <c r="G289" s="49"/>
      <c r="H289" s="49"/>
      <c r="I289" s="352"/>
      <c r="J289" s="49"/>
      <c r="K289" s="49"/>
      <c r="L289" s="49"/>
      <c r="M289" s="49"/>
      <c r="N289" s="49"/>
      <c r="O289" s="49"/>
      <c r="P289" s="49"/>
      <c r="Q289" s="49"/>
      <c r="R289" s="49"/>
      <c r="S289" s="49"/>
      <c r="T289" s="49"/>
      <c r="U289" s="49"/>
      <c r="V289" s="49"/>
      <c r="W289" s="49"/>
      <c r="X289" s="49"/>
      <c r="Y289" s="49"/>
      <c r="Z289" s="49"/>
    </row>
    <row r="290" spans="1:26" ht="14.25" customHeight="1">
      <c r="A290" s="49"/>
      <c r="B290" s="49"/>
      <c r="C290" s="49"/>
      <c r="D290" s="49"/>
      <c r="E290" s="49"/>
      <c r="F290" s="49"/>
      <c r="G290" s="49"/>
      <c r="H290" s="49"/>
      <c r="I290" s="352"/>
      <c r="J290" s="49"/>
      <c r="K290" s="49"/>
      <c r="L290" s="49"/>
      <c r="M290" s="49"/>
      <c r="N290" s="49"/>
      <c r="O290" s="49"/>
      <c r="P290" s="49"/>
      <c r="Q290" s="49"/>
      <c r="R290" s="49"/>
      <c r="S290" s="49"/>
      <c r="T290" s="49"/>
      <c r="U290" s="49"/>
      <c r="V290" s="49"/>
      <c r="W290" s="49"/>
      <c r="X290" s="49"/>
      <c r="Y290" s="49"/>
      <c r="Z290" s="49"/>
    </row>
    <row r="291" spans="1:26" ht="14.25" customHeight="1">
      <c r="A291" s="49"/>
      <c r="B291" s="49"/>
      <c r="C291" s="49"/>
      <c r="D291" s="49"/>
      <c r="E291" s="49"/>
      <c r="F291" s="49"/>
      <c r="G291" s="49"/>
      <c r="H291" s="49"/>
      <c r="I291" s="352"/>
      <c r="J291" s="49"/>
      <c r="K291" s="49"/>
      <c r="L291" s="49"/>
      <c r="M291" s="49"/>
      <c r="N291" s="49"/>
      <c r="O291" s="49"/>
      <c r="P291" s="49"/>
      <c r="Q291" s="49"/>
      <c r="R291" s="49"/>
      <c r="S291" s="49"/>
      <c r="T291" s="49"/>
      <c r="U291" s="49"/>
      <c r="V291" s="49"/>
      <c r="W291" s="49"/>
      <c r="X291" s="49"/>
      <c r="Y291" s="49"/>
      <c r="Z291" s="49"/>
    </row>
    <row r="292" spans="1:26" ht="14.25" customHeight="1">
      <c r="A292" s="49"/>
      <c r="B292" s="49"/>
      <c r="C292" s="49"/>
      <c r="D292" s="49"/>
      <c r="E292" s="49"/>
      <c r="F292" s="49"/>
      <c r="G292" s="49"/>
      <c r="H292" s="49"/>
      <c r="I292" s="352"/>
      <c r="J292" s="49"/>
      <c r="K292" s="49"/>
      <c r="L292" s="49"/>
      <c r="M292" s="49"/>
      <c r="N292" s="49"/>
      <c r="O292" s="49"/>
      <c r="P292" s="49"/>
      <c r="Q292" s="49"/>
      <c r="R292" s="49"/>
      <c r="S292" s="49"/>
      <c r="T292" s="49"/>
      <c r="U292" s="49"/>
      <c r="V292" s="49"/>
      <c r="W292" s="49"/>
      <c r="X292" s="49"/>
      <c r="Y292" s="49"/>
      <c r="Z292" s="49"/>
    </row>
    <row r="293" spans="1:26" ht="14.25" customHeight="1">
      <c r="A293" s="49"/>
      <c r="B293" s="49"/>
      <c r="C293" s="49"/>
      <c r="D293" s="49"/>
      <c r="E293" s="49"/>
      <c r="F293" s="49"/>
      <c r="G293" s="49"/>
      <c r="H293" s="49"/>
      <c r="I293" s="352"/>
      <c r="J293" s="49"/>
      <c r="K293" s="49"/>
      <c r="L293" s="49"/>
      <c r="M293" s="49"/>
      <c r="N293" s="49"/>
      <c r="O293" s="49"/>
      <c r="P293" s="49"/>
      <c r="Q293" s="49"/>
      <c r="R293" s="49"/>
      <c r="S293" s="49"/>
      <c r="T293" s="49"/>
      <c r="U293" s="49"/>
      <c r="V293" s="49"/>
      <c r="W293" s="49"/>
      <c r="X293" s="49"/>
      <c r="Y293" s="49"/>
      <c r="Z293" s="49"/>
    </row>
    <row r="294" spans="1:26" ht="14.25" customHeight="1">
      <c r="A294" s="49"/>
      <c r="B294" s="49"/>
      <c r="C294" s="49"/>
      <c r="D294" s="49"/>
      <c r="E294" s="49"/>
      <c r="F294" s="49"/>
      <c r="G294" s="49"/>
      <c r="H294" s="49"/>
      <c r="I294" s="352"/>
      <c r="J294" s="49"/>
      <c r="K294" s="49"/>
      <c r="L294" s="49"/>
      <c r="M294" s="49"/>
      <c r="N294" s="49"/>
      <c r="O294" s="49"/>
      <c r="P294" s="49"/>
      <c r="Q294" s="49"/>
      <c r="R294" s="49"/>
      <c r="S294" s="49"/>
      <c r="T294" s="49"/>
      <c r="U294" s="49"/>
      <c r="V294" s="49"/>
      <c r="W294" s="49"/>
      <c r="X294" s="49"/>
      <c r="Y294" s="49"/>
      <c r="Z294" s="49"/>
    </row>
    <row r="295" spans="1:26" ht="14.25" customHeight="1">
      <c r="A295" s="49"/>
      <c r="B295" s="49"/>
      <c r="C295" s="49"/>
      <c r="D295" s="49"/>
      <c r="E295" s="49"/>
      <c r="F295" s="49"/>
      <c r="G295" s="49"/>
      <c r="H295" s="49"/>
      <c r="I295" s="352"/>
      <c r="J295" s="49"/>
      <c r="K295" s="49"/>
      <c r="L295" s="49"/>
      <c r="M295" s="49"/>
      <c r="N295" s="49"/>
      <c r="O295" s="49"/>
      <c r="P295" s="49"/>
      <c r="Q295" s="49"/>
      <c r="R295" s="49"/>
      <c r="S295" s="49"/>
      <c r="T295" s="49"/>
      <c r="U295" s="49"/>
      <c r="V295" s="49"/>
      <c r="W295" s="49"/>
      <c r="X295" s="49"/>
      <c r="Y295" s="49"/>
      <c r="Z295" s="49"/>
    </row>
    <row r="296" spans="1:26" ht="14.25" customHeight="1">
      <c r="A296" s="49"/>
      <c r="B296" s="49"/>
      <c r="C296" s="49"/>
      <c r="D296" s="49"/>
      <c r="E296" s="49"/>
      <c r="F296" s="49"/>
      <c r="G296" s="49"/>
      <c r="H296" s="49"/>
      <c r="I296" s="352"/>
      <c r="J296" s="49"/>
      <c r="K296" s="49"/>
      <c r="L296" s="49"/>
      <c r="M296" s="49"/>
      <c r="N296" s="49"/>
      <c r="O296" s="49"/>
      <c r="P296" s="49"/>
      <c r="Q296" s="49"/>
      <c r="R296" s="49"/>
      <c r="S296" s="49"/>
      <c r="T296" s="49"/>
      <c r="U296" s="49"/>
      <c r="V296" s="49"/>
      <c r="W296" s="49"/>
      <c r="X296" s="49"/>
      <c r="Y296" s="49"/>
      <c r="Z296" s="49"/>
    </row>
    <row r="297" spans="1:26" ht="14.25" customHeight="1">
      <c r="A297" s="49"/>
      <c r="B297" s="49"/>
      <c r="C297" s="49"/>
      <c r="D297" s="49"/>
      <c r="E297" s="49"/>
      <c r="F297" s="49"/>
      <c r="G297" s="49"/>
      <c r="H297" s="49"/>
      <c r="I297" s="352"/>
      <c r="J297" s="49"/>
      <c r="K297" s="49"/>
      <c r="L297" s="49"/>
      <c r="M297" s="49"/>
      <c r="N297" s="49"/>
      <c r="O297" s="49"/>
      <c r="P297" s="49"/>
      <c r="Q297" s="49"/>
      <c r="R297" s="49"/>
      <c r="S297" s="49"/>
      <c r="T297" s="49"/>
      <c r="U297" s="49"/>
      <c r="V297" s="49"/>
      <c r="W297" s="49"/>
      <c r="X297" s="49"/>
      <c r="Y297" s="49"/>
      <c r="Z297" s="49"/>
    </row>
    <row r="298" spans="1:26" ht="14.25" customHeight="1">
      <c r="A298" s="49"/>
      <c r="B298" s="49"/>
      <c r="C298" s="49"/>
      <c r="D298" s="49"/>
      <c r="E298" s="49"/>
      <c r="F298" s="49"/>
      <c r="G298" s="49"/>
      <c r="H298" s="49"/>
      <c r="I298" s="352"/>
      <c r="J298" s="49"/>
      <c r="K298" s="49"/>
      <c r="L298" s="49"/>
      <c r="M298" s="49"/>
      <c r="N298" s="49"/>
      <c r="O298" s="49"/>
      <c r="P298" s="49"/>
      <c r="Q298" s="49"/>
      <c r="R298" s="49"/>
      <c r="S298" s="49"/>
      <c r="T298" s="49"/>
      <c r="U298" s="49"/>
      <c r="V298" s="49"/>
      <c r="W298" s="49"/>
      <c r="X298" s="49"/>
      <c r="Y298" s="49"/>
      <c r="Z298" s="49"/>
    </row>
    <row r="299" spans="1:26" ht="14.25" customHeight="1">
      <c r="A299" s="49"/>
      <c r="B299" s="49"/>
      <c r="C299" s="49"/>
      <c r="D299" s="49"/>
      <c r="E299" s="49"/>
      <c r="F299" s="49"/>
      <c r="G299" s="49"/>
      <c r="H299" s="49"/>
      <c r="I299" s="352"/>
      <c r="J299" s="49"/>
      <c r="K299" s="49"/>
      <c r="L299" s="49"/>
      <c r="M299" s="49"/>
      <c r="N299" s="49"/>
      <c r="O299" s="49"/>
      <c r="P299" s="49"/>
      <c r="Q299" s="49"/>
      <c r="R299" s="49"/>
      <c r="S299" s="49"/>
      <c r="T299" s="49"/>
      <c r="U299" s="49"/>
      <c r="V299" s="49"/>
      <c r="W299" s="49"/>
      <c r="X299" s="49"/>
      <c r="Y299" s="49"/>
      <c r="Z299" s="49"/>
    </row>
    <row r="300" spans="1:26" ht="14.25" customHeight="1">
      <c r="A300" s="49"/>
      <c r="B300" s="49"/>
      <c r="C300" s="49"/>
      <c r="D300" s="49"/>
      <c r="E300" s="49"/>
      <c r="F300" s="49"/>
      <c r="G300" s="49"/>
      <c r="H300" s="49"/>
      <c r="I300" s="352"/>
      <c r="J300" s="49"/>
      <c r="K300" s="49"/>
      <c r="L300" s="49"/>
      <c r="M300" s="49"/>
      <c r="N300" s="49"/>
      <c r="O300" s="49"/>
      <c r="P300" s="49"/>
      <c r="Q300" s="49"/>
      <c r="R300" s="49"/>
      <c r="S300" s="49"/>
      <c r="T300" s="49"/>
      <c r="U300" s="49"/>
      <c r="V300" s="49"/>
      <c r="W300" s="49"/>
      <c r="X300" s="49"/>
      <c r="Y300" s="49"/>
      <c r="Z300" s="49"/>
    </row>
    <row r="301" spans="1:26" ht="14.25" customHeight="1">
      <c r="A301" s="49"/>
      <c r="B301" s="49"/>
      <c r="C301" s="49"/>
      <c r="D301" s="49"/>
      <c r="E301" s="49"/>
      <c r="F301" s="49"/>
      <c r="G301" s="49"/>
      <c r="H301" s="49"/>
      <c r="I301" s="352"/>
      <c r="J301" s="49"/>
      <c r="K301" s="49"/>
      <c r="L301" s="49"/>
      <c r="M301" s="49"/>
      <c r="N301" s="49"/>
      <c r="O301" s="49"/>
      <c r="P301" s="49"/>
      <c r="Q301" s="49"/>
      <c r="R301" s="49"/>
      <c r="S301" s="49"/>
      <c r="T301" s="49"/>
      <c r="U301" s="49"/>
      <c r="V301" s="49"/>
      <c r="W301" s="49"/>
      <c r="X301" s="49"/>
      <c r="Y301" s="49"/>
      <c r="Z301" s="49"/>
    </row>
    <row r="302" spans="1:26" ht="14.25" customHeight="1">
      <c r="A302" s="49"/>
      <c r="B302" s="49"/>
      <c r="C302" s="49"/>
      <c r="D302" s="49"/>
      <c r="E302" s="49"/>
      <c r="F302" s="49"/>
      <c r="G302" s="49"/>
      <c r="H302" s="49"/>
      <c r="I302" s="352"/>
      <c r="J302" s="49"/>
      <c r="K302" s="49"/>
      <c r="L302" s="49"/>
      <c r="M302" s="49"/>
      <c r="N302" s="49"/>
      <c r="O302" s="49"/>
      <c r="P302" s="49"/>
      <c r="Q302" s="49"/>
      <c r="R302" s="49"/>
      <c r="S302" s="49"/>
      <c r="T302" s="49"/>
      <c r="U302" s="49"/>
      <c r="V302" s="49"/>
      <c r="W302" s="49"/>
      <c r="X302" s="49"/>
      <c r="Y302" s="49"/>
      <c r="Z302" s="49"/>
    </row>
    <row r="303" spans="1:26" ht="14.25" customHeight="1">
      <c r="A303" s="49"/>
      <c r="B303" s="49"/>
      <c r="C303" s="49"/>
      <c r="D303" s="49"/>
      <c r="E303" s="49"/>
      <c r="F303" s="49"/>
      <c r="G303" s="49"/>
      <c r="H303" s="49"/>
      <c r="I303" s="352"/>
      <c r="J303" s="49"/>
      <c r="K303" s="49"/>
      <c r="L303" s="49"/>
      <c r="M303" s="49"/>
      <c r="N303" s="49"/>
      <c r="O303" s="49"/>
      <c r="P303" s="49"/>
      <c r="Q303" s="49"/>
      <c r="R303" s="49"/>
      <c r="S303" s="49"/>
      <c r="T303" s="49"/>
      <c r="U303" s="49"/>
      <c r="V303" s="49"/>
      <c r="W303" s="49"/>
      <c r="X303" s="49"/>
      <c r="Y303" s="49"/>
      <c r="Z303" s="49"/>
    </row>
    <row r="304" spans="1:26" ht="14.25" customHeight="1">
      <c r="A304" s="49"/>
      <c r="B304" s="49"/>
      <c r="C304" s="49"/>
      <c r="D304" s="49"/>
      <c r="E304" s="49"/>
      <c r="F304" s="49"/>
      <c r="G304" s="49"/>
      <c r="H304" s="49"/>
      <c r="I304" s="352"/>
      <c r="J304" s="49"/>
      <c r="K304" s="49"/>
      <c r="L304" s="49"/>
      <c r="M304" s="49"/>
      <c r="N304" s="49"/>
      <c r="O304" s="49"/>
      <c r="P304" s="49"/>
      <c r="Q304" s="49"/>
      <c r="R304" s="49"/>
      <c r="S304" s="49"/>
      <c r="T304" s="49"/>
      <c r="U304" s="49"/>
      <c r="V304" s="49"/>
      <c r="W304" s="49"/>
      <c r="X304" s="49"/>
      <c r="Y304" s="49"/>
      <c r="Z304" s="49"/>
    </row>
    <row r="305" spans="1:26" ht="14.25" customHeight="1">
      <c r="A305" s="49"/>
      <c r="B305" s="49"/>
      <c r="C305" s="49"/>
      <c r="D305" s="49"/>
      <c r="E305" s="49"/>
      <c r="F305" s="49"/>
      <c r="G305" s="49"/>
      <c r="H305" s="49"/>
      <c r="I305" s="352"/>
      <c r="J305" s="49"/>
      <c r="K305" s="49"/>
      <c r="L305" s="49"/>
      <c r="M305" s="49"/>
      <c r="N305" s="49"/>
      <c r="O305" s="49"/>
      <c r="P305" s="49"/>
      <c r="Q305" s="49"/>
      <c r="R305" s="49"/>
      <c r="S305" s="49"/>
      <c r="T305" s="49"/>
      <c r="U305" s="49"/>
      <c r="V305" s="49"/>
      <c r="W305" s="49"/>
      <c r="X305" s="49"/>
      <c r="Y305" s="49"/>
      <c r="Z305" s="49"/>
    </row>
    <row r="306" spans="1:26" ht="14.25" customHeight="1">
      <c r="A306" s="49"/>
      <c r="B306" s="49"/>
      <c r="C306" s="49"/>
      <c r="D306" s="49"/>
      <c r="E306" s="49"/>
      <c r="F306" s="49"/>
      <c r="G306" s="49"/>
      <c r="H306" s="49"/>
      <c r="I306" s="352"/>
      <c r="J306" s="49"/>
      <c r="K306" s="49"/>
      <c r="L306" s="49"/>
      <c r="M306" s="49"/>
      <c r="N306" s="49"/>
      <c r="O306" s="49"/>
      <c r="P306" s="49"/>
      <c r="Q306" s="49"/>
      <c r="R306" s="49"/>
      <c r="S306" s="49"/>
      <c r="T306" s="49"/>
      <c r="U306" s="49"/>
      <c r="V306" s="49"/>
      <c r="W306" s="49"/>
      <c r="X306" s="49"/>
      <c r="Y306" s="49"/>
      <c r="Z306" s="49"/>
    </row>
    <row r="307" spans="1:26" ht="14.25" customHeight="1">
      <c r="A307" s="49"/>
      <c r="B307" s="49"/>
      <c r="C307" s="49"/>
      <c r="D307" s="49"/>
      <c r="E307" s="49"/>
      <c r="F307" s="49"/>
      <c r="G307" s="49"/>
      <c r="H307" s="49"/>
      <c r="I307" s="352"/>
      <c r="J307" s="49"/>
      <c r="K307" s="49"/>
      <c r="L307" s="49"/>
      <c r="M307" s="49"/>
      <c r="N307" s="49"/>
      <c r="O307" s="49"/>
      <c r="P307" s="49"/>
      <c r="Q307" s="49"/>
      <c r="R307" s="49"/>
      <c r="S307" s="49"/>
      <c r="T307" s="49"/>
      <c r="U307" s="49"/>
      <c r="V307" s="49"/>
      <c r="W307" s="49"/>
      <c r="X307" s="49"/>
      <c r="Y307" s="49"/>
      <c r="Z307" s="49"/>
    </row>
    <row r="308" spans="1:26" ht="14.25" customHeight="1">
      <c r="A308" s="49"/>
      <c r="B308" s="49"/>
      <c r="C308" s="49"/>
      <c r="D308" s="49"/>
      <c r="E308" s="49"/>
      <c r="F308" s="49"/>
      <c r="G308" s="49"/>
      <c r="H308" s="49"/>
      <c r="I308" s="352"/>
      <c r="J308" s="49"/>
      <c r="K308" s="49"/>
      <c r="L308" s="49"/>
      <c r="M308" s="49"/>
      <c r="N308" s="49"/>
      <c r="O308" s="49"/>
      <c r="P308" s="49"/>
      <c r="Q308" s="49"/>
      <c r="R308" s="49"/>
      <c r="S308" s="49"/>
      <c r="T308" s="49"/>
      <c r="U308" s="49"/>
      <c r="V308" s="49"/>
      <c r="W308" s="49"/>
      <c r="X308" s="49"/>
      <c r="Y308" s="49"/>
      <c r="Z308" s="49"/>
    </row>
    <row r="309" spans="1:26" ht="14.25" customHeight="1">
      <c r="A309" s="49"/>
      <c r="B309" s="49"/>
      <c r="C309" s="49"/>
      <c r="D309" s="49"/>
      <c r="E309" s="49"/>
      <c r="F309" s="49"/>
      <c r="G309" s="49"/>
      <c r="H309" s="49"/>
      <c r="I309" s="352"/>
      <c r="J309" s="49"/>
      <c r="K309" s="49"/>
      <c r="L309" s="49"/>
      <c r="M309" s="49"/>
      <c r="N309" s="49"/>
      <c r="O309" s="49"/>
      <c r="P309" s="49"/>
      <c r="Q309" s="49"/>
      <c r="R309" s="49"/>
      <c r="S309" s="49"/>
      <c r="T309" s="49"/>
      <c r="U309" s="49"/>
      <c r="V309" s="49"/>
      <c r="W309" s="49"/>
      <c r="X309" s="49"/>
      <c r="Y309" s="49"/>
      <c r="Z309" s="49"/>
    </row>
    <row r="310" spans="1:26" ht="14.25" customHeight="1">
      <c r="A310" s="49"/>
      <c r="B310" s="49"/>
      <c r="C310" s="49"/>
      <c r="D310" s="49"/>
      <c r="E310" s="49"/>
      <c r="F310" s="49"/>
      <c r="G310" s="49"/>
      <c r="H310" s="49"/>
      <c r="I310" s="352"/>
      <c r="J310" s="49"/>
      <c r="K310" s="49"/>
      <c r="L310" s="49"/>
      <c r="M310" s="49"/>
      <c r="N310" s="49"/>
      <c r="O310" s="49"/>
      <c r="P310" s="49"/>
      <c r="Q310" s="49"/>
      <c r="R310" s="49"/>
      <c r="S310" s="49"/>
      <c r="T310" s="49"/>
      <c r="U310" s="49"/>
      <c r="V310" s="49"/>
      <c r="W310" s="49"/>
      <c r="X310" s="49"/>
      <c r="Y310" s="49"/>
      <c r="Z310" s="49"/>
    </row>
    <row r="311" spans="1:26" ht="14.25" customHeight="1">
      <c r="A311" s="49"/>
      <c r="B311" s="49"/>
      <c r="C311" s="49"/>
      <c r="D311" s="49"/>
      <c r="E311" s="49"/>
      <c r="F311" s="49"/>
      <c r="G311" s="49"/>
      <c r="H311" s="49"/>
      <c r="I311" s="352"/>
      <c r="J311" s="49"/>
      <c r="K311" s="49"/>
      <c r="L311" s="49"/>
      <c r="M311" s="49"/>
      <c r="N311" s="49"/>
      <c r="O311" s="49"/>
      <c r="P311" s="49"/>
      <c r="Q311" s="49"/>
      <c r="R311" s="49"/>
      <c r="S311" s="49"/>
      <c r="T311" s="49"/>
      <c r="U311" s="49"/>
      <c r="V311" s="49"/>
      <c r="W311" s="49"/>
      <c r="X311" s="49"/>
      <c r="Y311" s="49"/>
      <c r="Z311" s="49"/>
    </row>
    <row r="312" spans="1:26" ht="14.25" customHeight="1">
      <c r="A312" s="49"/>
      <c r="B312" s="49"/>
      <c r="C312" s="49"/>
      <c r="D312" s="49"/>
      <c r="E312" s="49"/>
      <c r="F312" s="49"/>
      <c r="G312" s="49"/>
      <c r="H312" s="49"/>
      <c r="I312" s="352"/>
      <c r="J312" s="49"/>
      <c r="K312" s="49"/>
      <c r="L312" s="49"/>
      <c r="M312" s="49"/>
      <c r="N312" s="49"/>
      <c r="O312" s="49"/>
      <c r="P312" s="49"/>
      <c r="Q312" s="49"/>
      <c r="R312" s="49"/>
      <c r="S312" s="49"/>
      <c r="T312" s="49"/>
      <c r="U312" s="49"/>
      <c r="V312" s="49"/>
      <c r="W312" s="49"/>
      <c r="X312" s="49"/>
      <c r="Y312" s="49"/>
      <c r="Z312" s="49"/>
    </row>
    <row r="313" spans="1:26" ht="14.25" customHeight="1">
      <c r="A313" s="49"/>
      <c r="B313" s="49"/>
      <c r="C313" s="49"/>
      <c r="D313" s="49"/>
      <c r="E313" s="49"/>
      <c r="F313" s="49"/>
      <c r="G313" s="49"/>
      <c r="H313" s="49"/>
      <c r="I313" s="352"/>
      <c r="J313" s="49"/>
      <c r="K313" s="49"/>
      <c r="L313" s="49"/>
      <c r="M313" s="49"/>
      <c r="N313" s="49"/>
      <c r="O313" s="49"/>
      <c r="P313" s="49"/>
      <c r="Q313" s="49"/>
      <c r="R313" s="49"/>
      <c r="S313" s="49"/>
      <c r="T313" s="49"/>
      <c r="U313" s="49"/>
      <c r="V313" s="49"/>
      <c r="W313" s="49"/>
      <c r="X313" s="49"/>
      <c r="Y313" s="49"/>
      <c r="Z313" s="49"/>
    </row>
    <row r="314" spans="1:26" ht="14.25" customHeight="1">
      <c r="A314" s="49"/>
      <c r="B314" s="49"/>
      <c r="C314" s="49"/>
      <c r="D314" s="49"/>
      <c r="E314" s="49"/>
      <c r="F314" s="49"/>
      <c r="G314" s="49"/>
      <c r="H314" s="49"/>
      <c r="I314" s="352"/>
      <c r="J314" s="49"/>
      <c r="K314" s="49"/>
      <c r="L314" s="49"/>
      <c r="M314" s="49"/>
      <c r="N314" s="49"/>
      <c r="O314" s="49"/>
      <c r="P314" s="49"/>
      <c r="Q314" s="49"/>
      <c r="R314" s="49"/>
      <c r="S314" s="49"/>
      <c r="T314" s="49"/>
      <c r="U314" s="49"/>
      <c r="V314" s="49"/>
      <c r="W314" s="49"/>
      <c r="X314" s="49"/>
      <c r="Y314" s="49"/>
      <c r="Z314" s="49"/>
    </row>
    <row r="315" spans="1:26" ht="14.25" customHeight="1">
      <c r="A315" s="49"/>
      <c r="B315" s="49"/>
      <c r="C315" s="49"/>
      <c r="D315" s="49"/>
      <c r="E315" s="49"/>
      <c r="F315" s="49"/>
      <c r="G315" s="49"/>
      <c r="H315" s="49"/>
      <c r="I315" s="352"/>
      <c r="J315" s="49"/>
      <c r="K315" s="49"/>
      <c r="L315" s="49"/>
      <c r="M315" s="49"/>
      <c r="N315" s="49"/>
      <c r="O315" s="49"/>
      <c r="P315" s="49"/>
      <c r="Q315" s="49"/>
      <c r="R315" s="49"/>
      <c r="S315" s="49"/>
      <c r="T315" s="49"/>
      <c r="U315" s="49"/>
      <c r="V315" s="49"/>
      <c r="W315" s="49"/>
      <c r="X315" s="49"/>
      <c r="Y315" s="49"/>
      <c r="Z315" s="49"/>
    </row>
    <row r="316" spans="1:26" ht="14.25" customHeight="1">
      <c r="A316" s="49"/>
      <c r="B316" s="49"/>
      <c r="C316" s="49"/>
      <c r="D316" s="49"/>
      <c r="E316" s="49"/>
      <c r="F316" s="49"/>
      <c r="G316" s="49"/>
      <c r="H316" s="49"/>
      <c r="I316" s="352"/>
      <c r="J316" s="49"/>
      <c r="K316" s="49"/>
      <c r="L316" s="49"/>
      <c r="M316" s="49"/>
      <c r="N316" s="49"/>
      <c r="O316" s="49"/>
      <c r="P316" s="49"/>
      <c r="Q316" s="49"/>
      <c r="R316" s="49"/>
      <c r="S316" s="49"/>
      <c r="T316" s="49"/>
      <c r="U316" s="49"/>
      <c r="V316" s="49"/>
      <c r="W316" s="49"/>
      <c r="X316" s="49"/>
      <c r="Y316" s="49"/>
      <c r="Z316" s="49"/>
    </row>
    <row r="317" spans="1:26" ht="14.25" customHeight="1">
      <c r="A317" s="49"/>
      <c r="B317" s="49"/>
      <c r="C317" s="49"/>
      <c r="D317" s="49"/>
      <c r="E317" s="49"/>
      <c r="F317" s="49"/>
      <c r="G317" s="49"/>
      <c r="H317" s="49"/>
      <c r="I317" s="352"/>
      <c r="J317" s="49"/>
      <c r="K317" s="49"/>
      <c r="L317" s="49"/>
      <c r="M317" s="49"/>
      <c r="N317" s="49"/>
      <c r="O317" s="49"/>
      <c r="P317" s="49"/>
      <c r="Q317" s="49"/>
      <c r="R317" s="49"/>
      <c r="S317" s="49"/>
      <c r="T317" s="49"/>
      <c r="U317" s="49"/>
      <c r="V317" s="49"/>
      <c r="W317" s="49"/>
      <c r="X317" s="49"/>
      <c r="Y317" s="49"/>
      <c r="Z317" s="49"/>
    </row>
    <row r="318" spans="1:26" ht="14.25" customHeight="1">
      <c r="A318" s="49"/>
      <c r="B318" s="49"/>
      <c r="C318" s="49"/>
      <c r="D318" s="49"/>
      <c r="E318" s="49"/>
      <c r="F318" s="49"/>
      <c r="G318" s="49"/>
      <c r="H318" s="49"/>
      <c r="I318" s="352"/>
      <c r="J318" s="49"/>
      <c r="K318" s="49"/>
      <c r="L318" s="49"/>
      <c r="M318" s="49"/>
      <c r="N318" s="49"/>
      <c r="O318" s="49"/>
      <c r="P318" s="49"/>
      <c r="Q318" s="49"/>
      <c r="R318" s="49"/>
      <c r="S318" s="49"/>
      <c r="T318" s="49"/>
      <c r="U318" s="49"/>
      <c r="V318" s="49"/>
      <c r="W318" s="49"/>
      <c r="X318" s="49"/>
      <c r="Y318" s="49"/>
      <c r="Z318" s="49"/>
    </row>
    <row r="319" spans="1:26" ht="14.25" customHeight="1">
      <c r="A319" s="49"/>
      <c r="B319" s="49"/>
      <c r="C319" s="49"/>
      <c r="D319" s="49"/>
      <c r="E319" s="49"/>
      <c r="F319" s="49"/>
      <c r="G319" s="49"/>
      <c r="H319" s="49"/>
      <c r="I319" s="352"/>
      <c r="J319" s="49"/>
      <c r="K319" s="49"/>
      <c r="L319" s="49"/>
      <c r="M319" s="49"/>
      <c r="N319" s="49"/>
      <c r="O319" s="49"/>
      <c r="P319" s="49"/>
      <c r="Q319" s="49"/>
      <c r="R319" s="49"/>
      <c r="S319" s="49"/>
      <c r="T319" s="49"/>
      <c r="U319" s="49"/>
      <c r="V319" s="49"/>
      <c r="W319" s="49"/>
      <c r="X319" s="49"/>
      <c r="Y319" s="49"/>
      <c r="Z319" s="49"/>
    </row>
    <row r="320" spans="1:26" ht="14.25" customHeight="1">
      <c r="A320" s="49"/>
      <c r="B320" s="49"/>
      <c r="C320" s="49"/>
      <c r="D320" s="49"/>
      <c r="E320" s="49"/>
      <c r="F320" s="49"/>
      <c r="G320" s="49"/>
      <c r="H320" s="49"/>
      <c r="I320" s="352"/>
      <c r="J320" s="49"/>
      <c r="K320" s="49"/>
      <c r="L320" s="49"/>
      <c r="M320" s="49"/>
      <c r="N320" s="49"/>
      <c r="O320" s="49"/>
      <c r="P320" s="49"/>
      <c r="Q320" s="49"/>
      <c r="R320" s="49"/>
      <c r="S320" s="49"/>
      <c r="T320" s="49"/>
      <c r="U320" s="49"/>
      <c r="V320" s="49"/>
      <c r="W320" s="49"/>
      <c r="X320" s="49"/>
      <c r="Y320" s="49"/>
      <c r="Z320" s="49"/>
    </row>
    <row r="321" spans="1:26" ht="14.25" customHeight="1">
      <c r="A321" s="49"/>
      <c r="B321" s="49"/>
      <c r="C321" s="49"/>
      <c r="D321" s="49"/>
      <c r="E321" s="49"/>
      <c r="F321" s="49"/>
      <c r="G321" s="49"/>
      <c r="H321" s="49"/>
      <c r="I321" s="352"/>
      <c r="J321" s="49"/>
      <c r="K321" s="49"/>
      <c r="L321" s="49"/>
      <c r="M321" s="49"/>
      <c r="N321" s="49"/>
      <c r="O321" s="49"/>
      <c r="P321" s="49"/>
      <c r="Q321" s="49"/>
      <c r="R321" s="49"/>
      <c r="S321" s="49"/>
      <c r="T321" s="49"/>
      <c r="U321" s="49"/>
      <c r="V321" s="49"/>
      <c r="W321" s="49"/>
      <c r="X321" s="49"/>
      <c r="Y321" s="49"/>
      <c r="Z321" s="49"/>
    </row>
    <row r="322" spans="1:26" ht="14.25" customHeight="1">
      <c r="A322" s="49"/>
      <c r="B322" s="49"/>
      <c r="C322" s="49"/>
      <c r="D322" s="49"/>
      <c r="E322" s="49"/>
      <c r="F322" s="49"/>
      <c r="G322" s="49"/>
      <c r="H322" s="49"/>
      <c r="I322" s="352"/>
      <c r="J322" s="49"/>
      <c r="K322" s="49"/>
      <c r="L322" s="49"/>
      <c r="M322" s="49"/>
      <c r="N322" s="49"/>
      <c r="O322" s="49"/>
      <c r="P322" s="49"/>
      <c r="Q322" s="49"/>
      <c r="R322" s="49"/>
      <c r="S322" s="49"/>
      <c r="T322" s="49"/>
      <c r="U322" s="49"/>
      <c r="V322" s="49"/>
      <c r="W322" s="49"/>
      <c r="X322" s="49"/>
      <c r="Y322" s="49"/>
      <c r="Z322" s="49"/>
    </row>
    <row r="323" spans="1:26" ht="14.25" customHeight="1">
      <c r="A323" s="49"/>
      <c r="B323" s="49"/>
      <c r="C323" s="49"/>
      <c r="D323" s="49"/>
      <c r="E323" s="49"/>
      <c r="F323" s="49"/>
      <c r="G323" s="49"/>
      <c r="H323" s="49"/>
      <c r="I323" s="352"/>
      <c r="J323" s="49"/>
      <c r="K323" s="49"/>
      <c r="L323" s="49"/>
      <c r="M323" s="49"/>
      <c r="N323" s="49"/>
      <c r="O323" s="49"/>
      <c r="P323" s="49"/>
      <c r="Q323" s="49"/>
      <c r="R323" s="49"/>
      <c r="S323" s="49"/>
      <c r="T323" s="49"/>
      <c r="U323" s="49"/>
      <c r="V323" s="49"/>
      <c r="W323" s="49"/>
      <c r="X323" s="49"/>
      <c r="Y323" s="49"/>
      <c r="Z323" s="49"/>
    </row>
    <row r="324" spans="1:26" ht="14.25" customHeight="1">
      <c r="A324" s="49"/>
      <c r="B324" s="49"/>
      <c r="C324" s="49"/>
      <c r="D324" s="49"/>
      <c r="E324" s="49"/>
      <c r="F324" s="49"/>
      <c r="G324" s="49"/>
      <c r="H324" s="49"/>
      <c r="I324" s="352"/>
      <c r="J324" s="49"/>
      <c r="K324" s="49"/>
      <c r="L324" s="49"/>
      <c r="M324" s="49"/>
      <c r="N324" s="49"/>
      <c r="O324" s="49"/>
      <c r="P324" s="49"/>
      <c r="Q324" s="49"/>
      <c r="R324" s="49"/>
      <c r="S324" s="49"/>
      <c r="T324" s="49"/>
      <c r="U324" s="49"/>
      <c r="V324" s="49"/>
      <c r="W324" s="49"/>
      <c r="X324" s="49"/>
      <c r="Y324" s="49"/>
      <c r="Z324" s="49"/>
    </row>
    <row r="325" spans="1:26" ht="14.25" customHeight="1">
      <c r="A325" s="49"/>
      <c r="B325" s="49"/>
      <c r="C325" s="49"/>
      <c r="D325" s="49"/>
      <c r="E325" s="49"/>
      <c r="F325" s="49"/>
      <c r="G325" s="49"/>
      <c r="H325" s="49"/>
      <c r="I325" s="352"/>
      <c r="J325" s="49"/>
      <c r="K325" s="49"/>
      <c r="L325" s="49"/>
      <c r="M325" s="49"/>
      <c r="N325" s="49"/>
      <c r="O325" s="49"/>
      <c r="P325" s="49"/>
      <c r="Q325" s="49"/>
      <c r="R325" s="49"/>
      <c r="S325" s="49"/>
      <c r="T325" s="49"/>
      <c r="U325" s="49"/>
      <c r="V325" s="49"/>
      <c r="W325" s="49"/>
      <c r="X325" s="49"/>
      <c r="Y325" s="49"/>
      <c r="Z325" s="49"/>
    </row>
    <row r="326" spans="1:26" ht="14.25" customHeight="1">
      <c r="A326" s="49"/>
      <c r="B326" s="49"/>
      <c r="C326" s="49"/>
      <c r="D326" s="49"/>
      <c r="E326" s="49"/>
      <c r="F326" s="49"/>
      <c r="G326" s="49"/>
      <c r="H326" s="49"/>
      <c r="I326" s="352"/>
      <c r="J326" s="49"/>
      <c r="K326" s="49"/>
      <c r="L326" s="49"/>
      <c r="M326" s="49"/>
      <c r="N326" s="49"/>
      <c r="O326" s="49"/>
      <c r="P326" s="49"/>
      <c r="Q326" s="49"/>
      <c r="R326" s="49"/>
      <c r="S326" s="49"/>
      <c r="T326" s="49"/>
      <c r="U326" s="49"/>
      <c r="V326" s="49"/>
      <c r="W326" s="49"/>
      <c r="X326" s="49"/>
      <c r="Y326" s="49"/>
      <c r="Z326" s="49"/>
    </row>
    <row r="327" spans="1:26" ht="14.25" customHeight="1">
      <c r="A327" s="49"/>
      <c r="B327" s="49"/>
      <c r="C327" s="49"/>
      <c r="D327" s="49"/>
      <c r="E327" s="49"/>
      <c r="F327" s="49"/>
      <c r="G327" s="49"/>
      <c r="H327" s="49"/>
      <c r="I327" s="352"/>
      <c r="J327" s="49"/>
      <c r="K327" s="49"/>
      <c r="L327" s="49"/>
      <c r="M327" s="49"/>
      <c r="N327" s="49"/>
      <c r="O327" s="49"/>
      <c r="P327" s="49"/>
      <c r="Q327" s="49"/>
      <c r="R327" s="49"/>
      <c r="S327" s="49"/>
      <c r="T327" s="49"/>
      <c r="U327" s="49"/>
      <c r="V327" s="49"/>
      <c r="W327" s="49"/>
      <c r="X327" s="49"/>
      <c r="Y327" s="49"/>
      <c r="Z327" s="49"/>
    </row>
    <row r="328" spans="1:26" ht="14.25" customHeight="1">
      <c r="A328" s="49"/>
      <c r="B328" s="49"/>
      <c r="C328" s="49"/>
      <c r="D328" s="49"/>
      <c r="E328" s="49"/>
      <c r="F328" s="49"/>
      <c r="G328" s="49"/>
      <c r="H328" s="49"/>
      <c r="I328" s="352"/>
      <c r="J328" s="49"/>
      <c r="K328" s="49"/>
      <c r="L328" s="49"/>
      <c r="M328" s="49"/>
      <c r="N328" s="49"/>
      <c r="O328" s="49"/>
      <c r="P328" s="49"/>
      <c r="Q328" s="49"/>
      <c r="R328" s="49"/>
      <c r="S328" s="49"/>
      <c r="T328" s="49"/>
      <c r="U328" s="49"/>
      <c r="V328" s="49"/>
      <c r="W328" s="49"/>
      <c r="X328" s="49"/>
      <c r="Y328" s="49"/>
      <c r="Z328" s="49"/>
    </row>
    <row r="329" spans="1:26" ht="14.25" customHeight="1">
      <c r="A329" s="49"/>
      <c r="B329" s="49"/>
      <c r="C329" s="49"/>
      <c r="D329" s="49"/>
      <c r="E329" s="49"/>
      <c r="F329" s="49"/>
      <c r="G329" s="49"/>
      <c r="H329" s="49"/>
      <c r="I329" s="352"/>
      <c r="J329" s="49"/>
      <c r="K329" s="49"/>
      <c r="L329" s="49"/>
      <c r="M329" s="49"/>
      <c r="N329" s="49"/>
      <c r="O329" s="49"/>
      <c r="P329" s="49"/>
      <c r="Q329" s="49"/>
      <c r="R329" s="49"/>
      <c r="S329" s="49"/>
      <c r="T329" s="49"/>
      <c r="U329" s="49"/>
      <c r="V329" s="49"/>
      <c r="W329" s="49"/>
      <c r="X329" s="49"/>
      <c r="Y329" s="49"/>
      <c r="Z329" s="49"/>
    </row>
    <row r="330" spans="1:26" ht="14.25" customHeight="1">
      <c r="A330" s="49"/>
      <c r="B330" s="49"/>
      <c r="C330" s="49"/>
      <c r="D330" s="49"/>
      <c r="E330" s="49"/>
      <c r="F330" s="49"/>
      <c r="G330" s="49"/>
      <c r="H330" s="49"/>
      <c r="I330" s="352"/>
      <c r="J330" s="49"/>
      <c r="K330" s="49"/>
      <c r="L330" s="49"/>
      <c r="M330" s="49"/>
      <c r="N330" s="49"/>
      <c r="O330" s="49"/>
      <c r="P330" s="49"/>
      <c r="Q330" s="49"/>
      <c r="R330" s="49"/>
      <c r="S330" s="49"/>
      <c r="T330" s="49"/>
      <c r="U330" s="49"/>
      <c r="V330" s="49"/>
      <c r="W330" s="49"/>
      <c r="X330" s="49"/>
      <c r="Y330" s="49"/>
      <c r="Z330" s="49"/>
    </row>
    <row r="331" spans="1:26" ht="14.25" customHeight="1">
      <c r="A331" s="49"/>
      <c r="B331" s="49"/>
      <c r="C331" s="49"/>
      <c r="D331" s="49"/>
      <c r="E331" s="49"/>
      <c r="F331" s="49"/>
      <c r="G331" s="49"/>
      <c r="H331" s="49"/>
      <c r="I331" s="352"/>
      <c r="J331" s="49"/>
      <c r="K331" s="49"/>
      <c r="L331" s="49"/>
      <c r="M331" s="49"/>
      <c r="N331" s="49"/>
      <c r="O331" s="49"/>
      <c r="P331" s="49"/>
      <c r="Q331" s="49"/>
      <c r="R331" s="49"/>
      <c r="S331" s="49"/>
      <c r="T331" s="49"/>
      <c r="U331" s="49"/>
      <c r="V331" s="49"/>
      <c r="W331" s="49"/>
      <c r="X331" s="49"/>
      <c r="Y331" s="49"/>
      <c r="Z331" s="49"/>
    </row>
    <row r="332" spans="1:26" ht="14.25" customHeight="1">
      <c r="A332" s="49"/>
      <c r="B332" s="49"/>
      <c r="C332" s="49"/>
      <c r="D332" s="49"/>
      <c r="E332" s="49"/>
      <c r="F332" s="49"/>
      <c r="G332" s="49"/>
      <c r="H332" s="49"/>
      <c r="I332" s="352"/>
      <c r="J332" s="49"/>
      <c r="K332" s="49"/>
      <c r="L332" s="49"/>
      <c r="M332" s="49"/>
      <c r="N332" s="49"/>
      <c r="O332" s="49"/>
      <c r="P332" s="49"/>
      <c r="Q332" s="49"/>
      <c r="R332" s="49"/>
      <c r="S332" s="49"/>
      <c r="T332" s="49"/>
      <c r="U332" s="49"/>
      <c r="V332" s="49"/>
      <c r="W332" s="49"/>
      <c r="X332" s="49"/>
      <c r="Y332" s="49"/>
      <c r="Z332" s="49"/>
    </row>
    <row r="333" spans="1:26" ht="14.25" customHeight="1">
      <c r="A333" s="49"/>
      <c r="B333" s="49"/>
      <c r="C333" s="49"/>
      <c r="D333" s="49"/>
      <c r="E333" s="49"/>
      <c r="F333" s="49"/>
      <c r="G333" s="49"/>
      <c r="H333" s="49"/>
      <c r="I333" s="352"/>
      <c r="J333" s="49"/>
      <c r="K333" s="49"/>
      <c r="L333" s="49"/>
      <c r="M333" s="49"/>
      <c r="N333" s="49"/>
      <c r="O333" s="49"/>
      <c r="P333" s="49"/>
      <c r="Q333" s="49"/>
      <c r="R333" s="49"/>
      <c r="S333" s="49"/>
      <c r="T333" s="49"/>
      <c r="U333" s="49"/>
      <c r="V333" s="49"/>
      <c r="W333" s="49"/>
      <c r="X333" s="49"/>
      <c r="Y333" s="49"/>
      <c r="Z333" s="49"/>
    </row>
    <row r="334" spans="1:26" ht="14.25" customHeight="1">
      <c r="A334" s="49"/>
      <c r="B334" s="49"/>
      <c r="C334" s="49"/>
      <c r="D334" s="49"/>
      <c r="E334" s="49"/>
      <c r="F334" s="49"/>
      <c r="G334" s="49"/>
      <c r="H334" s="49"/>
      <c r="I334" s="352"/>
      <c r="J334" s="49"/>
      <c r="K334" s="49"/>
      <c r="L334" s="49"/>
      <c r="M334" s="49"/>
      <c r="N334" s="49"/>
      <c r="O334" s="49"/>
      <c r="P334" s="49"/>
      <c r="Q334" s="49"/>
      <c r="R334" s="49"/>
      <c r="S334" s="49"/>
      <c r="T334" s="49"/>
      <c r="U334" s="49"/>
      <c r="V334" s="49"/>
      <c r="W334" s="49"/>
      <c r="X334" s="49"/>
      <c r="Y334" s="49"/>
      <c r="Z334" s="49"/>
    </row>
    <row r="335" spans="1:26" ht="14.25" customHeight="1">
      <c r="A335" s="49"/>
      <c r="B335" s="49"/>
      <c r="C335" s="49"/>
      <c r="D335" s="49"/>
      <c r="E335" s="49"/>
      <c r="F335" s="49"/>
      <c r="G335" s="49"/>
      <c r="H335" s="49"/>
      <c r="I335" s="352"/>
      <c r="J335" s="49"/>
      <c r="K335" s="49"/>
      <c r="L335" s="49"/>
      <c r="M335" s="49"/>
      <c r="N335" s="49"/>
      <c r="O335" s="49"/>
      <c r="P335" s="49"/>
      <c r="Q335" s="49"/>
      <c r="R335" s="49"/>
      <c r="S335" s="49"/>
      <c r="T335" s="49"/>
      <c r="U335" s="49"/>
      <c r="V335" s="49"/>
      <c r="W335" s="49"/>
      <c r="X335" s="49"/>
      <c r="Y335" s="49"/>
      <c r="Z335" s="49"/>
    </row>
    <row r="336" spans="1:26" ht="14.25" customHeight="1">
      <c r="A336" s="49"/>
      <c r="B336" s="49"/>
      <c r="C336" s="49"/>
      <c r="D336" s="49"/>
      <c r="E336" s="49"/>
      <c r="F336" s="49"/>
      <c r="G336" s="49"/>
      <c r="H336" s="49"/>
      <c r="I336" s="352"/>
      <c r="J336" s="49"/>
      <c r="K336" s="49"/>
      <c r="L336" s="49"/>
      <c r="M336" s="49"/>
      <c r="N336" s="49"/>
      <c r="O336" s="49"/>
      <c r="P336" s="49"/>
      <c r="Q336" s="49"/>
      <c r="R336" s="49"/>
      <c r="S336" s="49"/>
      <c r="T336" s="49"/>
      <c r="U336" s="49"/>
      <c r="V336" s="49"/>
      <c r="W336" s="49"/>
      <c r="X336" s="49"/>
      <c r="Y336" s="49"/>
      <c r="Z336" s="49"/>
    </row>
    <row r="337" spans="1:26" ht="14.25" customHeight="1">
      <c r="A337" s="49"/>
      <c r="B337" s="49"/>
      <c r="C337" s="49"/>
      <c r="D337" s="49"/>
      <c r="E337" s="49"/>
      <c r="F337" s="49"/>
      <c r="G337" s="49"/>
      <c r="H337" s="49"/>
      <c r="I337" s="352"/>
      <c r="J337" s="49"/>
      <c r="K337" s="49"/>
      <c r="L337" s="49"/>
      <c r="M337" s="49"/>
      <c r="N337" s="49"/>
      <c r="O337" s="49"/>
      <c r="P337" s="49"/>
      <c r="Q337" s="49"/>
      <c r="R337" s="49"/>
      <c r="S337" s="49"/>
      <c r="T337" s="49"/>
      <c r="U337" s="49"/>
      <c r="V337" s="49"/>
      <c r="W337" s="49"/>
      <c r="X337" s="49"/>
      <c r="Y337" s="49"/>
      <c r="Z337" s="49"/>
    </row>
    <row r="338" spans="1:26" ht="14.25" customHeight="1">
      <c r="A338" s="49"/>
      <c r="B338" s="49"/>
      <c r="C338" s="49"/>
      <c r="D338" s="49"/>
      <c r="E338" s="49"/>
      <c r="F338" s="49"/>
      <c r="G338" s="49"/>
      <c r="H338" s="49"/>
      <c r="I338" s="352"/>
      <c r="J338" s="49"/>
      <c r="K338" s="49"/>
      <c r="L338" s="49"/>
      <c r="M338" s="49"/>
      <c r="N338" s="49"/>
      <c r="O338" s="49"/>
      <c r="P338" s="49"/>
      <c r="Q338" s="49"/>
      <c r="R338" s="49"/>
      <c r="S338" s="49"/>
      <c r="T338" s="49"/>
      <c r="U338" s="49"/>
      <c r="V338" s="49"/>
      <c r="W338" s="49"/>
      <c r="X338" s="49"/>
      <c r="Y338" s="49"/>
      <c r="Z338" s="49"/>
    </row>
    <row r="339" spans="1:26" ht="14.25" customHeight="1">
      <c r="A339" s="49"/>
      <c r="B339" s="49"/>
      <c r="C339" s="49"/>
      <c r="D339" s="49"/>
      <c r="E339" s="49"/>
      <c r="F339" s="49"/>
      <c r="G339" s="49"/>
      <c r="H339" s="49"/>
      <c r="I339" s="352"/>
      <c r="J339" s="49"/>
      <c r="K339" s="49"/>
      <c r="L339" s="49"/>
      <c r="M339" s="49"/>
      <c r="N339" s="49"/>
      <c r="O339" s="49"/>
      <c r="P339" s="49"/>
      <c r="Q339" s="49"/>
      <c r="R339" s="49"/>
      <c r="S339" s="49"/>
      <c r="T339" s="49"/>
      <c r="U339" s="49"/>
      <c r="V339" s="49"/>
      <c r="W339" s="49"/>
      <c r="X339" s="49"/>
      <c r="Y339" s="49"/>
      <c r="Z339" s="49"/>
    </row>
    <row r="340" spans="1:26" ht="14.25" customHeight="1">
      <c r="A340" s="49"/>
      <c r="B340" s="49"/>
      <c r="C340" s="49"/>
      <c r="D340" s="49"/>
      <c r="E340" s="49"/>
      <c r="F340" s="49"/>
      <c r="G340" s="49"/>
      <c r="H340" s="49"/>
      <c r="I340" s="352"/>
      <c r="J340" s="49"/>
      <c r="K340" s="49"/>
      <c r="L340" s="49"/>
      <c r="M340" s="49"/>
      <c r="N340" s="49"/>
      <c r="O340" s="49"/>
      <c r="P340" s="49"/>
      <c r="Q340" s="49"/>
      <c r="R340" s="49"/>
      <c r="S340" s="49"/>
      <c r="T340" s="49"/>
      <c r="U340" s="49"/>
      <c r="V340" s="49"/>
      <c r="W340" s="49"/>
      <c r="X340" s="49"/>
      <c r="Y340" s="49"/>
      <c r="Z340" s="49"/>
    </row>
    <row r="341" spans="1:26" ht="14.25" customHeight="1">
      <c r="A341" s="49"/>
      <c r="B341" s="49"/>
      <c r="C341" s="49"/>
      <c r="D341" s="49"/>
      <c r="E341" s="49"/>
      <c r="F341" s="49"/>
      <c r="G341" s="49"/>
      <c r="H341" s="49"/>
      <c r="I341" s="352"/>
      <c r="J341" s="49"/>
      <c r="K341" s="49"/>
      <c r="L341" s="49"/>
      <c r="M341" s="49"/>
      <c r="N341" s="49"/>
      <c r="O341" s="49"/>
      <c r="P341" s="49"/>
      <c r="Q341" s="49"/>
      <c r="R341" s="49"/>
      <c r="S341" s="49"/>
      <c r="T341" s="49"/>
      <c r="U341" s="49"/>
      <c r="V341" s="49"/>
      <c r="W341" s="49"/>
      <c r="X341" s="49"/>
      <c r="Y341" s="49"/>
      <c r="Z341" s="49"/>
    </row>
    <row r="342" spans="1:26" ht="14.25" customHeight="1">
      <c r="A342" s="49"/>
      <c r="B342" s="49"/>
      <c r="C342" s="49"/>
      <c r="D342" s="49"/>
      <c r="E342" s="49"/>
      <c r="F342" s="49"/>
      <c r="G342" s="49"/>
      <c r="H342" s="49"/>
      <c r="I342" s="352"/>
      <c r="J342" s="49"/>
      <c r="K342" s="49"/>
      <c r="L342" s="49"/>
      <c r="M342" s="49"/>
      <c r="N342" s="49"/>
      <c r="O342" s="49"/>
      <c r="P342" s="49"/>
      <c r="Q342" s="49"/>
      <c r="R342" s="49"/>
      <c r="S342" s="49"/>
      <c r="T342" s="49"/>
      <c r="U342" s="49"/>
      <c r="V342" s="49"/>
      <c r="W342" s="49"/>
      <c r="X342" s="49"/>
      <c r="Y342" s="49"/>
      <c r="Z342" s="49"/>
    </row>
    <row r="343" spans="1:26" ht="14.25" customHeight="1">
      <c r="A343" s="49"/>
      <c r="B343" s="49"/>
      <c r="C343" s="49"/>
      <c r="D343" s="49"/>
      <c r="E343" s="49"/>
      <c r="F343" s="49"/>
      <c r="G343" s="49"/>
      <c r="H343" s="49"/>
      <c r="I343" s="352"/>
      <c r="J343" s="49"/>
      <c r="K343" s="49"/>
      <c r="L343" s="49"/>
      <c r="M343" s="49"/>
      <c r="N343" s="49"/>
      <c r="O343" s="49"/>
      <c r="P343" s="49"/>
      <c r="Q343" s="49"/>
      <c r="R343" s="49"/>
      <c r="S343" s="49"/>
      <c r="T343" s="49"/>
      <c r="U343" s="49"/>
      <c r="V343" s="49"/>
      <c r="W343" s="49"/>
      <c r="X343" s="49"/>
      <c r="Y343" s="49"/>
      <c r="Z343" s="49"/>
    </row>
    <row r="344" spans="1:26" ht="14.25" customHeight="1">
      <c r="A344" s="49"/>
      <c r="B344" s="49"/>
      <c r="C344" s="49"/>
      <c r="D344" s="49"/>
      <c r="E344" s="49"/>
      <c r="F344" s="49"/>
      <c r="G344" s="49"/>
      <c r="H344" s="49"/>
      <c r="I344" s="352"/>
      <c r="J344" s="49"/>
      <c r="K344" s="49"/>
      <c r="L344" s="49"/>
      <c r="M344" s="49"/>
      <c r="N344" s="49"/>
      <c r="O344" s="49"/>
      <c r="P344" s="49"/>
      <c r="Q344" s="49"/>
      <c r="R344" s="49"/>
      <c r="S344" s="49"/>
      <c r="T344" s="49"/>
      <c r="U344" s="49"/>
      <c r="V344" s="49"/>
      <c r="W344" s="49"/>
      <c r="X344" s="49"/>
      <c r="Y344" s="49"/>
      <c r="Z344" s="49"/>
    </row>
    <row r="345" spans="1:26" ht="14.25" customHeight="1">
      <c r="A345" s="49"/>
      <c r="B345" s="49"/>
      <c r="C345" s="49"/>
      <c r="D345" s="49"/>
      <c r="E345" s="49"/>
      <c r="F345" s="49"/>
      <c r="G345" s="49"/>
      <c r="H345" s="49"/>
      <c r="I345" s="352"/>
      <c r="J345" s="49"/>
      <c r="K345" s="49"/>
      <c r="L345" s="49"/>
      <c r="M345" s="49"/>
      <c r="N345" s="49"/>
      <c r="O345" s="49"/>
      <c r="P345" s="49"/>
      <c r="Q345" s="49"/>
      <c r="R345" s="49"/>
      <c r="S345" s="49"/>
      <c r="T345" s="49"/>
      <c r="U345" s="49"/>
      <c r="V345" s="49"/>
      <c r="W345" s="49"/>
      <c r="X345" s="49"/>
      <c r="Y345" s="49"/>
      <c r="Z345" s="49"/>
    </row>
    <row r="346" spans="1:26" ht="14.25" customHeight="1">
      <c r="A346" s="49"/>
      <c r="B346" s="49"/>
      <c r="C346" s="49"/>
      <c r="D346" s="49"/>
      <c r="E346" s="49"/>
      <c r="F346" s="49"/>
      <c r="G346" s="49"/>
      <c r="H346" s="49"/>
      <c r="I346" s="352"/>
      <c r="J346" s="49"/>
      <c r="K346" s="49"/>
      <c r="L346" s="49"/>
      <c r="M346" s="49"/>
      <c r="N346" s="49"/>
      <c r="O346" s="49"/>
      <c r="P346" s="49"/>
      <c r="Q346" s="49"/>
      <c r="R346" s="49"/>
      <c r="S346" s="49"/>
      <c r="T346" s="49"/>
      <c r="U346" s="49"/>
      <c r="V346" s="49"/>
      <c r="W346" s="49"/>
      <c r="X346" s="49"/>
      <c r="Y346" s="49"/>
      <c r="Z346" s="49"/>
    </row>
    <row r="347" spans="1:26" ht="14.25" customHeight="1">
      <c r="A347" s="49"/>
      <c r="B347" s="49"/>
      <c r="C347" s="49"/>
      <c r="D347" s="49"/>
      <c r="E347" s="49"/>
      <c r="F347" s="49"/>
      <c r="G347" s="49"/>
      <c r="H347" s="49"/>
      <c r="I347" s="352"/>
      <c r="J347" s="49"/>
      <c r="K347" s="49"/>
      <c r="L347" s="49"/>
      <c r="M347" s="49"/>
      <c r="N347" s="49"/>
      <c r="O347" s="49"/>
      <c r="P347" s="49"/>
      <c r="Q347" s="49"/>
      <c r="R347" s="49"/>
      <c r="S347" s="49"/>
      <c r="T347" s="49"/>
      <c r="U347" s="49"/>
      <c r="V347" s="49"/>
      <c r="W347" s="49"/>
      <c r="X347" s="49"/>
      <c r="Y347" s="49"/>
      <c r="Z347" s="49"/>
    </row>
    <row r="348" spans="1:26" ht="14.25" customHeight="1">
      <c r="A348" s="49"/>
      <c r="B348" s="49"/>
      <c r="C348" s="49"/>
      <c r="D348" s="49"/>
      <c r="E348" s="49"/>
      <c r="F348" s="49"/>
      <c r="G348" s="49"/>
      <c r="H348" s="49"/>
      <c r="I348" s="352"/>
      <c r="J348" s="49"/>
      <c r="K348" s="49"/>
      <c r="L348" s="49"/>
      <c r="M348" s="49"/>
      <c r="N348" s="49"/>
      <c r="O348" s="49"/>
      <c r="P348" s="49"/>
      <c r="Q348" s="49"/>
      <c r="R348" s="49"/>
      <c r="S348" s="49"/>
      <c r="T348" s="49"/>
      <c r="U348" s="49"/>
      <c r="V348" s="49"/>
      <c r="W348" s="49"/>
      <c r="X348" s="49"/>
      <c r="Y348" s="49"/>
      <c r="Z348" s="49"/>
    </row>
    <row r="349" spans="1:26" ht="14.25" customHeight="1">
      <c r="A349" s="49"/>
      <c r="B349" s="49"/>
      <c r="C349" s="49"/>
      <c r="D349" s="49"/>
      <c r="E349" s="49"/>
      <c r="F349" s="49"/>
      <c r="G349" s="49"/>
      <c r="H349" s="49"/>
      <c r="I349" s="352"/>
      <c r="J349" s="49"/>
      <c r="K349" s="49"/>
      <c r="L349" s="49"/>
      <c r="M349" s="49"/>
      <c r="N349" s="49"/>
      <c r="O349" s="49"/>
      <c r="P349" s="49"/>
      <c r="Q349" s="49"/>
      <c r="R349" s="49"/>
      <c r="S349" s="49"/>
      <c r="T349" s="49"/>
      <c r="U349" s="49"/>
      <c r="V349" s="49"/>
      <c r="W349" s="49"/>
      <c r="X349" s="49"/>
      <c r="Y349" s="49"/>
      <c r="Z349" s="49"/>
    </row>
    <row r="350" spans="1:26" ht="14.25" customHeight="1">
      <c r="A350" s="49"/>
      <c r="B350" s="49"/>
      <c r="C350" s="49"/>
      <c r="D350" s="49"/>
      <c r="E350" s="49"/>
      <c r="F350" s="49"/>
      <c r="G350" s="49"/>
      <c r="H350" s="49"/>
      <c r="I350" s="352"/>
      <c r="J350" s="49"/>
      <c r="K350" s="49"/>
      <c r="L350" s="49"/>
      <c r="M350" s="49"/>
      <c r="N350" s="49"/>
      <c r="O350" s="49"/>
      <c r="P350" s="49"/>
      <c r="Q350" s="49"/>
      <c r="R350" s="49"/>
      <c r="S350" s="49"/>
      <c r="T350" s="49"/>
      <c r="U350" s="49"/>
      <c r="V350" s="49"/>
      <c r="W350" s="49"/>
      <c r="X350" s="49"/>
      <c r="Y350" s="49"/>
      <c r="Z350" s="49"/>
    </row>
    <row r="351" spans="1:26" ht="14.25" customHeight="1">
      <c r="A351" s="49"/>
      <c r="B351" s="49"/>
      <c r="C351" s="49"/>
      <c r="D351" s="49"/>
      <c r="E351" s="49"/>
      <c r="F351" s="49"/>
      <c r="G351" s="49"/>
      <c r="H351" s="49"/>
      <c r="I351" s="352"/>
      <c r="J351" s="49"/>
      <c r="K351" s="49"/>
      <c r="L351" s="49"/>
      <c r="M351" s="49"/>
      <c r="N351" s="49"/>
      <c r="O351" s="49"/>
      <c r="P351" s="49"/>
      <c r="Q351" s="49"/>
      <c r="R351" s="49"/>
      <c r="S351" s="49"/>
      <c r="T351" s="49"/>
      <c r="U351" s="49"/>
      <c r="V351" s="49"/>
      <c r="W351" s="49"/>
      <c r="X351" s="49"/>
      <c r="Y351" s="49"/>
      <c r="Z351" s="49"/>
    </row>
    <row r="352" spans="1:26" ht="14.25" customHeight="1">
      <c r="A352" s="49"/>
      <c r="B352" s="49"/>
      <c r="C352" s="49"/>
      <c r="D352" s="49"/>
      <c r="E352" s="49"/>
      <c r="F352" s="49"/>
      <c r="G352" s="49"/>
      <c r="H352" s="49"/>
      <c r="I352" s="352"/>
      <c r="J352" s="49"/>
      <c r="K352" s="49"/>
      <c r="L352" s="49"/>
      <c r="M352" s="49"/>
      <c r="N352" s="49"/>
      <c r="O352" s="49"/>
      <c r="P352" s="49"/>
      <c r="Q352" s="49"/>
      <c r="R352" s="49"/>
      <c r="S352" s="49"/>
      <c r="T352" s="49"/>
      <c r="U352" s="49"/>
      <c r="V352" s="49"/>
      <c r="W352" s="49"/>
      <c r="X352" s="49"/>
      <c r="Y352" s="49"/>
      <c r="Z352" s="49"/>
    </row>
    <row r="353" spans="1:26" ht="14.25" customHeight="1">
      <c r="A353" s="49"/>
      <c r="B353" s="49"/>
      <c r="C353" s="49"/>
      <c r="D353" s="49"/>
      <c r="E353" s="49"/>
      <c r="F353" s="49"/>
      <c r="G353" s="49"/>
      <c r="H353" s="49"/>
      <c r="I353" s="352"/>
      <c r="J353" s="49"/>
      <c r="K353" s="49"/>
      <c r="L353" s="49"/>
      <c r="M353" s="49"/>
      <c r="N353" s="49"/>
      <c r="O353" s="49"/>
      <c r="P353" s="49"/>
      <c r="Q353" s="49"/>
      <c r="R353" s="49"/>
      <c r="S353" s="49"/>
      <c r="T353" s="49"/>
      <c r="U353" s="49"/>
      <c r="V353" s="49"/>
      <c r="W353" s="49"/>
      <c r="X353" s="49"/>
      <c r="Y353" s="49"/>
      <c r="Z353" s="49"/>
    </row>
    <row r="354" spans="1:26" ht="14.25" customHeight="1">
      <c r="A354" s="49"/>
      <c r="B354" s="49"/>
      <c r="C354" s="49"/>
      <c r="D354" s="49"/>
      <c r="E354" s="49"/>
      <c r="F354" s="49"/>
      <c r="G354" s="49"/>
      <c r="H354" s="49"/>
      <c r="I354" s="352"/>
      <c r="J354" s="49"/>
      <c r="K354" s="49"/>
      <c r="L354" s="49"/>
      <c r="M354" s="49"/>
      <c r="N354" s="49"/>
      <c r="O354" s="49"/>
      <c r="P354" s="49"/>
      <c r="Q354" s="49"/>
      <c r="R354" s="49"/>
      <c r="S354" s="49"/>
      <c r="T354" s="49"/>
      <c r="U354" s="49"/>
      <c r="V354" s="49"/>
      <c r="W354" s="49"/>
      <c r="X354" s="49"/>
      <c r="Y354" s="49"/>
      <c r="Z354" s="49"/>
    </row>
    <row r="355" spans="1:26" ht="14.25" customHeight="1">
      <c r="A355" s="49"/>
      <c r="B355" s="49"/>
      <c r="C355" s="49"/>
      <c r="D355" s="49"/>
      <c r="E355" s="49"/>
      <c r="F355" s="49"/>
      <c r="G355" s="49"/>
      <c r="H355" s="49"/>
      <c r="I355" s="352"/>
      <c r="J355" s="49"/>
      <c r="K355" s="49"/>
      <c r="L355" s="49"/>
      <c r="M355" s="49"/>
      <c r="N355" s="49"/>
      <c r="O355" s="49"/>
      <c r="P355" s="49"/>
      <c r="Q355" s="49"/>
      <c r="R355" s="49"/>
      <c r="S355" s="49"/>
      <c r="T355" s="49"/>
      <c r="U355" s="49"/>
      <c r="V355" s="49"/>
      <c r="W355" s="49"/>
      <c r="X355" s="49"/>
      <c r="Y355" s="49"/>
      <c r="Z355" s="49"/>
    </row>
    <row r="356" spans="1:26" ht="14.25" customHeight="1">
      <c r="A356" s="49"/>
      <c r="B356" s="49"/>
      <c r="C356" s="49"/>
      <c r="D356" s="49"/>
      <c r="E356" s="49"/>
      <c r="F356" s="49"/>
      <c r="G356" s="49"/>
      <c r="H356" s="49"/>
      <c r="I356" s="352"/>
      <c r="J356" s="49"/>
      <c r="K356" s="49"/>
      <c r="L356" s="49"/>
      <c r="M356" s="49"/>
      <c r="N356" s="49"/>
      <c r="O356" s="49"/>
      <c r="P356" s="49"/>
      <c r="Q356" s="49"/>
      <c r="R356" s="49"/>
      <c r="S356" s="49"/>
      <c r="T356" s="49"/>
      <c r="U356" s="49"/>
      <c r="V356" s="49"/>
      <c r="W356" s="49"/>
      <c r="X356" s="49"/>
      <c r="Y356" s="49"/>
      <c r="Z356" s="49"/>
    </row>
    <row r="357" spans="1:26" ht="14.25" customHeight="1">
      <c r="A357" s="49"/>
      <c r="B357" s="49"/>
      <c r="C357" s="49"/>
      <c r="D357" s="49"/>
      <c r="E357" s="49"/>
      <c r="F357" s="49"/>
      <c r="G357" s="49"/>
      <c r="H357" s="49"/>
      <c r="I357" s="352"/>
      <c r="J357" s="49"/>
      <c r="K357" s="49"/>
      <c r="L357" s="49"/>
      <c r="M357" s="49"/>
      <c r="N357" s="49"/>
      <c r="O357" s="49"/>
      <c r="P357" s="49"/>
      <c r="Q357" s="49"/>
      <c r="R357" s="49"/>
      <c r="S357" s="49"/>
      <c r="T357" s="49"/>
      <c r="U357" s="49"/>
      <c r="V357" s="49"/>
      <c r="W357" s="49"/>
      <c r="X357" s="49"/>
      <c r="Y357" s="49"/>
      <c r="Z357" s="49"/>
    </row>
    <row r="358" spans="1:26" ht="14.25" customHeight="1">
      <c r="A358" s="49"/>
      <c r="B358" s="49"/>
      <c r="C358" s="49"/>
      <c r="D358" s="49"/>
      <c r="E358" s="49"/>
      <c r="F358" s="49"/>
      <c r="G358" s="49"/>
      <c r="H358" s="49"/>
      <c r="I358" s="352"/>
      <c r="J358" s="49"/>
      <c r="K358" s="49"/>
      <c r="L358" s="49"/>
      <c r="M358" s="49"/>
      <c r="N358" s="49"/>
      <c r="O358" s="49"/>
      <c r="P358" s="49"/>
      <c r="Q358" s="49"/>
      <c r="R358" s="49"/>
      <c r="S358" s="49"/>
      <c r="T358" s="49"/>
      <c r="U358" s="49"/>
      <c r="V358" s="49"/>
      <c r="W358" s="49"/>
      <c r="X358" s="49"/>
      <c r="Y358" s="49"/>
      <c r="Z358" s="49"/>
    </row>
    <row r="359" spans="1:26" ht="14.25" customHeight="1">
      <c r="A359" s="49"/>
      <c r="B359" s="49"/>
      <c r="C359" s="49"/>
      <c r="D359" s="49"/>
      <c r="E359" s="49"/>
      <c r="F359" s="49"/>
      <c r="G359" s="49"/>
      <c r="H359" s="49"/>
      <c r="I359" s="352"/>
      <c r="J359" s="49"/>
      <c r="K359" s="49"/>
      <c r="L359" s="49"/>
      <c r="M359" s="49"/>
      <c r="N359" s="49"/>
      <c r="O359" s="49"/>
      <c r="P359" s="49"/>
      <c r="Q359" s="49"/>
      <c r="R359" s="49"/>
      <c r="S359" s="49"/>
      <c r="T359" s="49"/>
      <c r="U359" s="49"/>
      <c r="V359" s="49"/>
      <c r="W359" s="49"/>
      <c r="X359" s="49"/>
      <c r="Y359" s="49"/>
      <c r="Z359" s="49"/>
    </row>
    <row r="360" spans="1:26" ht="14.25" customHeight="1">
      <c r="A360" s="49"/>
      <c r="B360" s="49"/>
      <c r="C360" s="49"/>
      <c r="D360" s="49"/>
      <c r="E360" s="49"/>
      <c r="F360" s="49"/>
      <c r="G360" s="49"/>
      <c r="H360" s="49"/>
      <c r="I360" s="352"/>
      <c r="J360" s="49"/>
      <c r="K360" s="49"/>
      <c r="L360" s="49"/>
      <c r="M360" s="49"/>
      <c r="N360" s="49"/>
      <c r="O360" s="49"/>
      <c r="P360" s="49"/>
      <c r="Q360" s="49"/>
      <c r="R360" s="49"/>
      <c r="S360" s="49"/>
      <c r="T360" s="49"/>
      <c r="U360" s="49"/>
      <c r="V360" s="49"/>
      <c r="W360" s="49"/>
      <c r="X360" s="49"/>
      <c r="Y360" s="49"/>
      <c r="Z360" s="49"/>
    </row>
    <row r="361" spans="1:26" ht="14.25" customHeight="1">
      <c r="A361" s="49"/>
      <c r="B361" s="49"/>
      <c r="C361" s="49"/>
      <c r="D361" s="49"/>
      <c r="E361" s="49"/>
      <c r="F361" s="49"/>
      <c r="G361" s="49"/>
      <c r="H361" s="49"/>
      <c r="I361" s="352"/>
      <c r="J361" s="49"/>
      <c r="K361" s="49"/>
      <c r="L361" s="49"/>
      <c r="M361" s="49"/>
      <c r="N361" s="49"/>
      <c r="O361" s="49"/>
      <c r="P361" s="49"/>
      <c r="Q361" s="49"/>
      <c r="R361" s="49"/>
      <c r="S361" s="49"/>
      <c r="T361" s="49"/>
      <c r="U361" s="49"/>
      <c r="V361" s="49"/>
      <c r="W361" s="49"/>
      <c r="X361" s="49"/>
      <c r="Y361" s="49"/>
      <c r="Z361" s="49"/>
    </row>
    <row r="362" spans="1:26" ht="14.25" customHeight="1">
      <c r="A362" s="49"/>
      <c r="B362" s="49"/>
      <c r="C362" s="49"/>
      <c r="D362" s="49"/>
      <c r="E362" s="49"/>
      <c r="F362" s="49"/>
      <c r="G362" s="49"/>
      <c r="H362" s="49"/>
      <c r="I362" s="352"/>
      <c r="J362" s="49"/>
      <c r="K362" s="49"/>
      <c r="L362" s="49"/>
      <c r="M362" s="49"/>
      <c r="N362" s="49"/>
      <c r="O362" s="49"/>
      <c r="P362" s="49"/>
      <c r="Q362" s="49"/>
      <c r="R362" s="49"/>
      <c r="S362" s="49"/>
      <c r="T362" s="49"/>
      <c r="U362" s="49"/>
      <c r="V362" s="49"/>
      <c r="W362" s="49"/>
      <c r="X362" s="49"/>
      <c r="Y362" s="49"/>
      <c r="Z362" s="49"/>
    </row>
    <row r="363" spans="1:26" ht="14.25" customHeight="1">
      <c r="A363" s="49"/>
      <c r="B363" s="49"/>
      <c r="C363" s="49"/>
      <c r="D363" s="49"/>
      <c r="E363" s="49"/>
      <c r="F363" s="49"/>
      <c r="G363" s="49"/>
      <c r="H363" s="49"/>
      <c r="I363" s="352"/>
      <c r="J363" s="49"/>
      <c r="K363" s="49"/>
      <c r="L363" s="49"/>
      <c r="M363" s="49"/>
      <c r="N363" s="49"/>
      <c r="O363" s="49"/>
      <c r="P363" s="49"/>
      <c r="Q363" s="49"/>
      <c r="R363" s="49"/>
      <c r="S363" s="49"/>
      <c r="T363" s="49"/>
      <c r="U363" s="49"/>
      <c r="V363" s="49"/>
      <c r="W363" s="49"/>
      <c r="X363" s="49"/>
      <c r="Y363" s="49"/>
      <c r="Z363" s="49"/>
    </row>
    <row r="364" spans="1:26" ht="14.25" customHeight="1">
      <c r="A364" s="49"/>
      <c r="B364" s="49"/>
      <c r="C364" s="49"/>
      <c r="D364" s="49"/>
      <c r="E364" s="49"/>
      <c r="F364" s="49"/>
      <c r="G364" s="49"/>
      <c r="H364" s="49"/>
      <c r="I364" s="352"/>
      <c r="J364" s="49"/>
      <c r="K364" s="49"/>
      <c r="L364" s="49"/>
      <c r="M364" s="49"/>
      <c r="N364" s="49"/>
      <c r="O364" s="49"/>
      <c r="P364" s="49"/>
      <c r="Q364" s="49"/>
      <c r="R364" s="49"/>
      <c r="S364" s="49"/>
      <c r="T364" s="49"/>
      <c r="U364" s="49"/>
      <c r="V364" s="49"/>
      <c r="W364" s="49"/>
      <c r="X364" s="49"/>
      <c r="Y364" s="49"/>
      <c r="Z364" s="49"/>
    </row>
    <row r="365" spans="1:26" ht="14.25" customHeight="1">
      <c r="A365" s="49"/>
      <c r="B365" s="49"/>
      <c r="C365" s="49"/>
      <c r="D365" s="49"/>
      <c r="E365" s="49"/>
      <c r="F365" s="49"/>
      <c r="G365" s="49"/>
      <c r="H365" s="49"/>
      <c r="I365" s="352"/>
      <c r="J365" s="49"/>
      <c r="K365" s="49"/>
      <c r="L365" s="49"/>
      <c r="M365" s="49"/>
      <c r="N365" s="49"/>
      <c r="O365" s="49"/>
      <c r="P365" s="49"/>
      <c r="Q365" s="49"/>
      <c r="R365" s="49"/>
      <c r="S365" s="49"/>
      <c r="T365" s="49"/>
      <c r="U365" s="49"/>
      <c r="V365" s="49"/>
      <c r="W365" s="49"/>
      <c r="X365" s="49"/>
      <c r="Y365" s="49"/>
      <c r="Z365" s="49"/>
    </row>
    <row r="366" spans="1:26" ht="14.25" customHeight="1">
      <c r="A366" s="49"/>
      <c r="B366" s="49"/>
      <c r="C366" s="49"/>
      <c r="D366" s="49"/>
      <c r="E366" s="49"/>
      <c r="F366" s="49"/>
      <c r="G366" s="49"/>
      <c r="H366" s="49"/>
      <c r="I366" s="352"/>
      <c r="J366" s="49"/>
      <c r="K366" s="49"/>
      <c r="L366" s="49"/>
      <c r="M366" s="49"/>
      <c r="N366" s="49"/>
      <c r="O366" s="49"/>
      <c r="P366" s="49"/>
      <c r="Q366" s="49"/>
      <c r="R366" s="49"/>
      <c r="S366" s="49"/>
      <c r="T366" s="49"/>
      <c r="U366" s="49"/>
      <c r="V366" s="49"/>
      <c r="W366" s="49"/>
      <c r="X366" s="49"/>
      <c r="Y366" s="49"/>
      <c r="Z366" s="49"/>
    </row>
    <row r="367" spans="1:26" ht="14.25" customHeight="1">
      <c r="A367" s="49"/>
      <c r="B367" s="49"/>
      <c r="C367" s="49"/>
      <c r="D367" s="49"/>
      <c r="E367" s="49"/>
      <c r="F367" s="49"/>
      <c r="G367" s="49"/>
      <c r="H367" s="49"/>
      <c r="I367" s="352"/>
      <c r="J367" s="49"/>
      <c r="K367" s="49"/>
      <c r="L367" s="49"/>
      <c r="M367" s="49"/>
      <c r="N367" s="49"/>
      <c r="O367" s="49"/>
      <c r="P367" s="49"/>
      <c r="Q367" s="49"/>
      <c r="R367" s="49"/>
      <c r="S367" s="49"/>
      <c r="T367" s="49"/>
      <c r="U367" s="49"/>
      <c r="V367" s="49"/>
      <c r="W367" s="49"/>
      <c r="X367" s="49"/>
      <c r="Y367" s="49"/>
      <c r="Z367" s="49"/>
    </row>
    <row r="368" spans="1:26" ht="14.25" customHeight="1">
      <c r="A368" s="49"/>
      <c r="B368" s="49"/>
      <c r="C368" s="49"/>
      <c r="D368" s="49"/>
      <c r="E368" s="49"/>
      <c r="F368" s="49"/>
      <c r="G368" s="49"/>
      <c r="H368" s="49"/>
      <c r="I368" s="352"/>
      <c r="J368" s="49"/>
      <c r="K368" s="49"/>
      <c r="L368" s="49"/>
      <c r="M368" s="49"/>
      <c r="N368" s="49"/>
      <c r="O368" s="49"/>
      <c r="P368" s="49"/>
      <c r="Q368" s="49"/>
      <c r="R368" s="49"/>
      <c r="S368" s="49"/>
      <c r="T368" s="49"/>
      <c r="U368" s="49"/>
      <c r="V368" s="49"/>
      <c r="W368" s="49"/>
      <c r="X368" s="49"/>
      <c r="Y368" s="49"/>
      <c r="Z368" s="49"/>
    </row>
    <row r="369" spans="1:26" ht="14.25" customHeight="1">
      <c r="A369" s="49"/>
      <c r="B369" s="49"/>
      <c r="C369" s="49"/>
      <c r="D369" s="49"/>
      <c r="E369" s="49"/>
      <c r="F369" s="49"/>
      <c r="G369" s="49"/>
      <c r="H369" s="49"/>
      <c r="I369" s="352"/>
      <c r="J369" s="49"/>
      <c r="K369" s="49"/>
      <c r="L369" s="49"/>
      <c r="M369" s="49"/>
      <c r="N369" s="49"/>
      <c r="O369" s="49"/>
      <c r="P369" s="49"/>
      <c r="Q369" s="49"/>
      <c r="R369" s="49"/>
      <c r="S369" s="49"/>
      <c r="T369" s="49"/>
      <c r="U369" s="49"/>
      <c r="V369" s="49"/>
      <c r="W369" s="49"/>
      <c r="X369" s="49"/>
      <c r="Y369" s="49"/>
      <c r="Z369" s="49"/>
    </row>
    <row r="370" spans="1:26" ht="14.25" customHeight="1">
      <c r="A370" s="49"/>
      <c r="B370" s="49"/>
      <c r="C370" s="49"/>
      <c r="D370" s="49"/>
      <c r="E370" s="49"/>
      <c r="F370" s="49"/>
      <c r="G370" s="49"/>
      <c r="H370" s="49"/>
      <c r="I370" s="352"/>
      <c r="J370" s="49"/>
      <c r="K370" s="49"/>
      <c r="L370" s="49"/>
      <c r="M370" s="49"/>
      <c r="N370" s="49"/>
      <c r="O370" s="49"/>
      <c r="P370" s="49"/>
      <c r="Q370" s="49"/>
      <c r="R370" s="49"/>
      <c r="S370" s="49"/>
      <c r="T370" s="49"/>
      <c r="U370" s="49"/>
      <c r="V370" s="49"/>
      <c r="W370" s="49"/>
      <c r="X370" s="49"/>
      <c r="Y370" s="49"/>
      <c r="Z370" s="49"/>
    </row>
    <row r="371" spans="1:26" ht="14.25" customHeight="1">
      <c r="A371" s="49"/>
      <c r="B371" s="49"/>
      <c r="C371" s="49"/>
      <c r="D371" s="49"/>
      <c r="E371" s="49"/>
      <c r="F371" s="49"/>
      <c r="G371" s="49"/>
      <c r="H371" s="49"/>
      <c r="I371" s="352"/>
      <c r="J371" s="49"/>
      <c r="K371" s="49"/>
      <c r="L371" s="49"/>
      <c r="M371" s="49"/>
      <c r="N371" s="49"/>
      <c r="O371" s="49"/>
      <c r="P371" s="49"/>
      <c r="Q371" s="49"/>
      <c r="R371" s="49"/>
      <c r="S371" s="49"/>
      <c r="T371" s="49"/>
      <c r="U371" s="49"/>
      <c r="V371" s="49"/>
      <c r="W371" s="49"/>
      <c r="X371" s="49"/>
      <c r="Y371" s="49"/>
      <c r="Z371" s="49"/>
    </row>
    <row r="372" spans="1:26" ht="14.25" customHeight="1">
      <c r="A372" s="49"/>
      <c r="B372" s="49"/>
      <c r="C372" s="49"/>
      <c r="D372" s="49"/>
      <c r="E372" s="49"/>
      <c r="F372" s="49"/>
      <c r="G372" s="49"/>
      <c r="H372" s="49"/>
      <c r="I372" s="352"/>
      <c r="J372" s="49"/>
      <c r="K372" s="49"/>
      <c r="L372" s="49"/>
      <c r="M372" s="49"/>
      <c r="N372" s="49"/>
      <c r="O372" s="49"/>
      <c r="P372" s="49"/>
      <c r="Q372" s="49"/>
      <c r="R372" s="49"/>
      <c r="S372" s="49"/>
      <c r="T372" s="49"/>
      <c r="U372" s="49"/>
      <c r="V372" s="49"/>
      <c r="W372" s="49"/>
      <c r="X372" s="49"/>
      <c r="Y372" s="49"/>
      <c r="Z372" s="49"/>
    </row>
    <row r="373" spans="1:26" ht="14.25" customHeight="1">
      <c r="A373" s="49"/>
      <c r="B373" s="49"/>
      <c r="C373" s="49"/>
      <c r="D373" s="49"/>
      <c r="E373" s="49"/>
      <c r="F373" s="49"/>
      <c r="G373" s="49"/>
      <c r="H373" s="49"/>
      <c r="I373" s="352"/>
      <c r="J373" s="49"/>
      <c r="K373" s="49"/>
      <c r="L373" s="49"/>
      <c r="M373" s="49"/>
      <c r="N373" s="49"/>
      <c r="O373" s="49"/>
      <c r="P373" s="49"/>
      <c r="Q373" s="49"/>
      <c r="R373" s="49"/>
      <c r="S373" s="49"/>
      <c r="T373" s="49"/>
      <c r="U373" s="49"/>
      <c r="V373" s="49"/>
      <c r="W373" s="49"/>
      <c r="X373" s="49"/>
      <c r="Y373" s="49"/>
      <c r="Z373" s="49"/>
    </row>
    <row r="374" spans="1:26" ht="14.25" customHeight="1">
      <c r="A374" s="49"/>
      <c r="B374" s="49"/>
      <c r="C374" s="49"/>
      <c r="D374" s="49"/>
      <c r="E374" s="49"/>
      <c r="F374" s="49"/>
      <c r="G374" s="49"/>
      <c r="H374" s="49"/>
      <c r="I374" s="352"/>
      <c r="J374" s="49"/>
      <c r="K374" s="49"/>
      <c r="L374" s="49"/>
      <c r="M374" s="49"/>
      <c r="N374" s="49"/>
      <c r="O374" s="49"/>
      <c r="P374" s="49"/>
      <c r="Q374" s="49"/>
      <c r="R374" s="49"/>
      <c r="S374" s="49"/>
      <c r="T374" s="49"/>
      <c r="U374" s="49"/>
      <c r="V374" s="49"/>
      <c r="W374" s="49"/>
      <c r="X374" s="49"/>
      <c r="Y374" s="49"/>
      <c r="Z374" s="49"/>
    </row>
    <row r="375" spans="1:26" ht="14.25" customHeight="1">
      <c r="A375" s="49"/>
      <c r="B375" s="49"/>
      <c r="C375" s="49"/>
      <c r="D375" s="49"/>
      <c r="E375" s="49"/>
      <c r="F375" s="49"/>
      <c r="G375" s="49"/>
      <c r="H375" s="49"/>
      <c r="I375" s="352"/>
      <c r="J375" s="49"/>
      <c r="K375" s="49"/>
      <c r="L375" s="49"/>
      <c r="M375" s="49"/>
      <c r="N375" s="49"/>
      <c r="O375" s="49"/>
      <c r="P375" s="49"/>
      <c r="Q375" s="49"/>
      <c r="R375" s="49"/>
      <c r="S375" s="49"/>
      <c r="T375" s="49"/>
      <c r="U375" s="49"/>
      <c r="V375" s="49"/>
      <c r="W375" s="49"/>
      <c r="X375" s="49"/>
      <c r="Y375" s="49"/>
      <c r="Z375" s="49"/>
    </row>
    <row r="376" spans="1:26" ht="14.25" customHeight="1">
      <c r="A376" s="49"/>
      <c r="B376" s="49"/>
      <c r="C376" s="49"/>
      <c r="D376" s="49"/>
      <c r="E376" s="49"/>
      <c r="F376" s="49"/>
      <c r="G376" s="49"/>
      <c r="H376" s="49"/>
      <c r="I376" s="352"/>
      <c r="J376" s="49"/>
      <c r="K376" s="49"/>
      <c r="L376" s="49"/>
      <c r="M376" s="49"/>
      <c r="N376" s="49"/>
      <c r="O376" s="49"/>
      <c r="P376" s="49"/>
      <c r="Q376" s="49"/>
      <c r="R376" s="49"/>
      <c r="S376" s="49"/>
      <c r="T376" s="49"/>
      <c r="U376" s="49"/>
      <c r="V376" s="49"/>
      <c r="W376" s="49"/>
      <c r="X376" s="49"/>
      <c r="Y376" s="49"/>
      <c r="Z376" s="49"/>
    </row>
    <row r="377" spans="1:26" ht="14.25" customHeight="1">
      <c r="A377" s="49"/>
      <c r="B377" s="49"/>
      <c r="C377" s="49"/>
      <c r="D377" s="49"/>
      <c r="E377" s="49"/>
      <c r="F377" s="49"/>
      <c r="G377" s="49"/>
      <c r="H377" s="49"/>
      <c r="I377" s="352"/>
      <c r="J377" s="49"/>
      <c r="K377" s="49"/>
      <c r="L377" s="49"/>
      <c r="M377" s="49"/>
      <c r="N377" s="49"/>
      <c r="O377" s="49"/>
      <c r="P377" s="49"/>
      <c r="Q377" s="49"/>
      <c r="R377" s="49"/>
      <c r="S377" s="49"/>
      <c r="T377" s="49"/>
      <c r="U377" s="49"/>
      <c r="V377" s="49"/>
      <c r="W377" s="49"/>
      <c r="X377" s="49"/>
      <c r="Y377" s="49"/>
      <c r="Z377" s="49"/>
    </row>
    <row r="378" spans="1:26" ht="14.25" customHeight="1">
      <c r="A378" s="49"/>
      <c r="B378" s="49"/>
      <c r="C378" s="49"/>
      <c r="D378" s="49"/>
      <c r="E378" s="49"/>
      <c r="F378" s="49"/>
      <c r="G378" s="49"/>
      <c r="H378" s="49"/>
      <c r="I378" s="352"/>
      <c r="J378" s="49"/>
      <c r="K378" s="49"/>
      <c r="L378" s="49"/>
      <c r="M378" s="49"/>
      <c r="N378" s="49"/>
      <c r="O378" s="49"/>
      <c r="P378" s="49"/>
      <c r="Q378" s="49"/>
      <c r="R378" s="49"/>
      <c r="S378" s="49"/>
      <c r="T378" s="49"/>
      <c r="U378" s="49"/>
      <c r="V378" s="49"/>
      <c r="W378" s="49"/>
      <c r="X378" s="49"/>
      <c r="Y378" s="49"/>
      <c r="Z378" s="49"/>
    </row>
    <row r="379" spans="1:26" ht="14.25" customHeight="1">
      <c r="A379" s="49"/>
      <c r="B379" s="49"/>
      <c r="C379" s="49"/>
      <c r="D379" s="49"/>
      <c r="E379" s="49"/>
      <c r="F379" s="49"/>
      <c r="G379" s="49"/>
      <c r="H379" s="49"/>
      <c r="I379" s="352"/>
      <c r="J379" s="49"/>
      <c r="K379" s="49"/>
      <c r="L379" s="49"/>
      <c r="M379" s="49"/>
      <c r="N379" s="49"/>
      <c r="O379" s="49"/>
      <c r="P379" s="49"/>
      <c r="Q379" s="49"/>
      <c r="R379" s="49"/>
      <c r="S379" s="49"/>
      <c r="T379" s="49"/>
      <c r="U379" s="49"/>
      <c r="V379" s="49"/>
      <c r="W379" s="49"/>
      <c r="X379" s="49"/>
      <c r="Y379" s="49"/>
      <c r="Z379" s="49"/>
    </row>
    <row r="380" spans="1:26" ht="14.25" customHeight="1">
      <c r="A380" s="49"/>
      <c r="B380" s="49"/>
      <c r="C380" s="49"/>
      <c r="D380" s="49"/>
      <c r="E380" s="49"/>
      <c r="F380" s="49"/>
      <c r="G380" s="49"/>
      <c r="H380" s="49"/>
      <c r="I380" s="352"/>
      <c r="J380" s="49"/>
      <c r="K380" s="49"/>
      <c r="L380" s="49"/>
      <c r="M380" s="49"/>
      <c r="N380" s="49"/>
      <c r="O380" s="49"/>
      <c r="P380" s="49"/>
      <c r="Q380" s="49"/>
      <c r="R380" s="49"/>
      <c r="S380" s="49"/>
      <c r="T380" s="49"/>
      <c r="U380" s="49"/>
      <c r="V380" s="49"/>
      <c r="W380" s="49"/>
      <c r="X380" s="49"/>
      <c r="Y380" s="49"/>
      <c r="Z380" s="49"/>
    </row>
    <row r="381" spans="1:26" ht="14.25" customHeight="1">
      <c r="A381" s="49"/>
      <c r="B381" s="49"/>
      <c r="C381" s="49"/>
      <c r="D381" s="49"/>
      <c r="E381" s="49"/>
      <c r="F381" s="49"/>
      <c r="G381" s="49"/>
      <c r="H381" s="49"/>
      <c r="I381" s="352"/>
      <c r="J381" s="49"/>
      <c r="K381" s="49"/>
      <c r="L381" s="49"/>
      <c r="M381" s="49"/>
      <c r="N381" s="49"/>
      <c r="O381" s="49"/>
      <c r="P381" s="49"/>
      <c r="Q381" s="49"/>
      <c r="R381" s="49"/>
      <c r="S381" s="49"/>
      <c r="T381" s="49"/>
      <c r="U381" s="49"/>
      <c r="V381" s="49"/>
      <c r="W381" s="49"/>
      <c r="X381" s="49"/>
      <c r="Y381" s="49"/>
      <c r="Z381" s="49"/>
    </row>
    <row r="382" spans="1:26" ht="14.25" customHeight="1">
      <c r="A382" s="49"/>
      <c r="B382" s="49"/>
      <c r="C382" s="49"/>
      <c r="D382" s="49"/>
      <c r="E382" s="49"/>
      <c r="F382" s="49"/>
      <c r="G382" s="49"/>
      <c r="H382" s="49"/>
      <c r="I382" s="352"/>
      <c r="J382" s="49"/>
      <c r="K382" s="49"/>
      <c r="L382" s="49"/>
      <c r="M382" s="49"/>
      <c r="N382" s="49"/>
      <c r="O382" s="49"/>
      <c r="P382" s="49"/>
      <c r="Q382" s="49"/>
      <c r="R382" s="49"/>
      <c r="S382" s="49"/>
      <c r="T382" s="49"/>
      <c r="U382" s="49"/>
      <c r="V382" s="49"/>
      <c r="W382" s="49"/>
      <c r="X382" s="49"/>
      <c r="Y382" s="49"/>
      <c r="Z382" s="49"/>
    </row>
    <row r="383" spans="1:26" ht="14.25" customHeight="1">
      <c r="A383" s="49"/>
      <c r="B383" s="49"/>
      <c r="C383" s="49"/>
      <c r="D383" s="49"/>
      <c r="E383" s="49"/>
      <c r="F383" s="49"/>
      <c r="G383" s="49"/>
      <c r="H383" s="49"/>
      <c r="I383" s="352"/>
      <c r="J383" s="49"/>
      <c r="K383" s="49"/>
      <c r="L383" s="49"/>
      <c r="M383" s="49"/>
      <c r="N383" s="49"/>
      <c r="O383" s="49"/>
      <c r="P383" s="49"/>
      <c r="Q383" s="49"/>
      <c r="R383" s="49"/>
      <c r="S383" s="49"/>
      <c r="T383" s="49"/>
      <c r="U383" s="49"/>
      <c r="V383" s="49"/>
      <c r="W383" s="49"/>
      <c r="X383" s="49"/>
      <c r="Y383" s="49"/>
      <c r="Z383" s="49"/>
    </row>
    <row r="384" spans="1:26" ht="14.25" customHeight="1">
      <c r="A384" s="49"/>
      <c r="B384" s="49"/>
      <c r="C384" s="49"/>
      <c r="D384" s="49"/>
      <c r="E384" s="49"/>
      <c r="F384" s="49"/>
      <c r="G384" s="49"/>
      <c r="H384" s="49"/>
      <c r="I384" s="352"/>
      <c r="J384" s="49"/>
      <c r="K384" s="49"/>
      <c r="L384" s="49"/>
      <c r="M384" s="49"/>
      <c r="N384" s="49"/>
      <c r="O384" s="49"/>
      <c r="P384" s="49"/>
      <c r="Q384" s="49"/>
      <c r="R384" s="49"/>
      <c r="S384" s="49"/>
      <c r="T384" s="49"/>
      <c r="U384" s="49"/>
      <c r="V384" s="49"/>
      <c r="W384" s="49"/>
      <c r="X384" s="49"/>
      <c r="Y384" s="49"/>
      <c r="Z384" s="49"/>
    </row>
    <row r="385" spans="1:26" ht="14.25" customHeight="1">
      <c r="A385" s="49"/>
      <c r="B385" s="49"/>
      <c r="C385" s="49"/>
      <c r="D385" s="49"/>
      <c r="E385" s="49"/>
      <c r="F385" s="49"/>
      <c r="G385" s="49"/>
      <c r="H385" s="49"/>
      <c r="I385" s="352"/>
      <c r="J385" s="49"/>
      <c r="K385" s="49"/>
      <c r="L385" s="49"/>
      <c r="M385" s="49"/>
      <c r="N385" s="49"/>
      <c r="O385" s="49"/>
      <c r="P385" s="49"/>
      <c r="Q385" s="49"/>
      <c r="R385" s="49"/>
      <c r="S385" s="49"/>
      <c r="T385" s="49"/>
      <c r="U385" s="49"/>
      <c r="V385" s="49"/>
      <c r="W385" s="49"/>
      <c r="X385" s="49"/>
      <c r="Y385" s="49"/>
      <c r="Z385" s="49"/>
    </row>
    <row r="386" spans="1:26" ht="14.25" customHeight="1">
      <c r="A386" s="49"/>
      <c r="B386" s="49"/>
      <c r="C386" s="49"/>
      <c r="D386" s="49"/>
      <c r="E386" s="49"/>
      <c r="F386" s="49"/>
      <c r="G386" s="49"/>
      <c r="H386" s="49"/>
      <c r="I386" s="352"/>
      <c r="J386" s="49"/>
      <c r="K386" s="49"/>
      <c r="L386" s="49"/>
      <c r="M386" s="49"/>
      <c r="N386" s="49"/>
      <c r="O386" s="49"/>
      <c r="P386" s="49"/>
      <c r="Q386" s="49"/>
      <c r="R386" s="49"/>
      <c r="S386" s="49"/>
      <c r="T386" s="49"/>
      <c r="U386" s="49"/>
      <c r="V386" s="49"/>
      <c r="W386" s="49"/>
      <c r="X386" s="49"/>
      <c r="Y386" s="49"/>
      <c r="Z386" s="49"/>
    </row>
    <row r="387" spans="1:26" ht="14.25" customHeight="1">
      <c r="A387" s="49"/>
      <c r="B387" s="49"/>
      <c r="C387" s="49"/>
      <c r="D387" s="49"/>
      <c r="E387" s="49"/>
      <c r="F387" s="49"/>
      <c r="G387" s="49"/>
      <c r="H387" s="49"/>
      <c r="I387" s="352"/>
      <c r="J387" s="49"/>
      <c r="K387" s="49"/>
      <c r="L387" s="49"/>
      <c r="M387" s="49"/>
      <c r="N387" s="49"/>
      <c r="O387" s="49"/>
      <c r="P387" s="49"/>
      <c r="Q387" s="49"/>
      <c r="R387" s="49"/>
      <c r="S387" s="49"/>
      <c r="T387" s="49"/>
      <c r="U387" s="49"/>
      <c r="V387" s="49"/>
      <c r="W387" s="49"/>
      <c r="X387" s="49"/>
      <c r="Y387" s="49"/>
      <c r="Z387" s="49"/>
    </row>
    <row r="388" spans="1:26" ht="14.25" customHeight="1">
      <c r="A388" s="49"/>
      <c r="B388" s="49"/>
      <c r="C388" s="49"/>
      <c r="D388" s="49"/>
      <c r="E388" s="49"/>
      <c r="F388" s="49"/>
      <c r="G388" s="49"/>
      <c r="H388" s="49"/>
      <c r="I388" s="352"/>
      <c r="J388" s="49"/>
      <c r="K388" s="49"/>
      <c r="L388" s="49"/>
      <c r="M388" s="49"/>
      <c r="N388" s="49"/>
      <c r="O388" s="49"/>
      <c r="P388" s="49"/>
      <c r="Q388" s="49"/>
      <c r="R388" s="49"/>
      <c r="S388" s="49"/>
      <c r="T388" s="49"/>
      <c r="U388" s="49"/>
      <c r="V388" s="49"/>
      <c r="W388" s="49"/>
      <c r="X388" s="49"/>
      <c r="Y388" s="49"/>
      <c r="Z388" s="49"/>
    </row>
    <row r="389" spans="1:26" ht="14.25" customHeight="1">
      <c r="A389" s="49"/>
      <c r="B389" s="49"/>
      <c r="C389" s="49"/>
      <c r="D389" s="49"/>
      <c r="E389" s="49"/>
      <c r="F389" s="49"/>
      <c r="G389" s="49"/>
      <c r="H389" s="49"/>
      <c r="I389" s="352"/>
      <c r="J389" s="49"/>
      <c r="K389" s="49"/>
      <c r="L389" s="49"/>
      <c r="M389" s="49"/>
      <c r="N389" s="49"/>
      <c r="O389" s="49"/>
      <c r="P389" s="49"/>
      <c r="Q389" s="49"/>
      <c r="R389" s="49"/>
      <c r="S389" s="49"/>
      <c r="T389" s="49"/>
      <c r="U389" s="49"/>
      <c r="V389" s="49"/>
      <c r="W389" s="49"/>
      <c r="X389" s="49"/>
      <c r="Y389" s="49"/>
      <c r="Z389" s="49"/>
    </row>
    <row r="390" spans="1:26" ht="14.25" customHeight="1">
      <c r="A390" s="49"/>
      <c r="B390" s="49"/>
      <c r="C390" s="49"/>
      <c r="D390" s="49"/>
      <c r="E390" s="49"/>
      <c r="F390" s="49"/>
      <c r="G390" s="49"/>
      <c r="H390" s="49"/>
      <c r="I390" s="352"/>
      <c r="J390" s="49"/>
      <c r="K390" s="49"/>
      <c r="L390" s="49"/>
      <c r="M390" s="49"/>
      <c r="N390" s="49"/>
      <c r="O390" s="49"/>
      <c r="P390" s="49"/>
      <c r="Q390" s="49"/>
      <c r="R390" s="49"/>
      <c r="S390" s="49"/>
      <c r="T390" s="49"/>
      <c r="U390" s="49"/>
      <c r="V390" s="49"/>
      <c r="W390" s="49"/>
      <c r="X390" s="49"/>
      <c r="Y390" s="49"/>
      <c r="Z390" s="49"/>
    </row>
    <row r="391" spans="1:26" ht="14.25" customHeight="1">
      <c r="A391" s="49"/>
      <c r="B391" s="49"/>
      <c r="C391" s="49"/>
      <c r="D391" s="49"/>
      <c r="E391" s="49"/>
      <c r="F391" s="49"/>
      <c r="G391" s="49"/>
      <c r="H391" s="49"/>
      <c r="I391" s="352"/>
      <c r="J391" s="49"/>
      <c r="K391" s="49"/>
      <c r="L391" s="49"/>
      <c r="M391" s="49"/>
      <c r="N391" s="49"/>
      <c r="O391" s="49"/>
      <c r="P391" s="49"/>
      <c r="Q391" s="49"/>
      <c r="R391" s="49"/>
      <c r="S391" s="49"/>
      <c r="T391" s="49"/>
      <c r="U391" s="49"/>
      <c r="V391" s="49"/>
      <c r="W391" s="49"/>
      <c r="X391" s="49"/>
      <c r="Y391" s="49"/>
      <c r="Z391" s="49"/>
    </row>
    <row r="392" spans="1:26" ht="14.25" customHeight="1">
      <c r="A392" s="49"/>
      <c r="B392" s="49"/>
      <c r="C392" s="49"/>
      <c r="D392" s="49"/>
      <c r="E392" s="49"/>
      <c r="F392" s="49"/>
      <c r="G392" s="49"/>
      <c r="H392" s="49"/>
      <c r="I392" s="352"/>
      <c r="J392" s="49"/>
      <c r="K392" s="49"/>
      <c r="L392" s="49"/>
      <c r="M392" s="49"/>
      <c r="N392" s="49"/>
      <c r="O392" s="49"/>
      <c r="P392" s="49"/>
      <c r="Q392" s="49"/>
      <c r="R392" s="49"/>
      <c r="S392" s="49"/>
      <c r="T392" s="49"/>
      <c r="U392" s="49"/>
      <c r="V392" s="49"/>
      <c r="W392" s="49"/>
      <c r="X392" s="49"/>
      <c r="Y392" s="49"/>
      <c r="Z392" s="49"/>
    </row>
    <row r="393" spans="1:26" ht="14.25" customHeight="1">
      <c r="A393" s="49"/>
      <c r="B393" s="49"/>
      <c r="C393" s="49"/>
      <c r="D393" s="49"/>
      <c r="E393" s="49"/>
      <c r="F393" s="49"/>
      <c r="G393" s="49"/>
      <c r="H393" s="49"/>
      <c r="I393" s="352"/>
      <c r="J393" s="49"/>
      <c r="K393" s="49"/>
      <c r="L393" s="49"/>
      <c r="M393" s="49"/>
      <c r="N393" s="49"/>
      <c r="O393" s="49"/>
      <c r="P393" s="49"/>
      <c r="Q393" s="49"/>
      <c r="R393" s="49"/>
      <c r="S393" s="49"/>
      <c r="T393" s="49"/>
      <c r="U393" s="49"/>
      <c r="V393" s="49"/>
      <c r="W393" s="49"/>
      <c r="X393" s="49"/>
      <c r="Y393" s="49"/>
      <c r="Z393" s="49"/>
    </row>
    <row r="394" spans="1:26" ht="14.25" customHeight="1">
      <c r="A394" s="49"/>
      <c r="B394" s="49"/>
      <c r="C394" s="49"/>
      <c r="D394" s="49"/>
      <c r="E394" s="49"/>
      <c r="F394" s="49"/>
      <c r="G394" s="49"/>
      <c r="H394" s="49"/>
      <c r="I394" s="352"/>
      <c r="J394" s="49"/>
      <c r="K394" s="49"/>
      <c r="L394" s="49"/>
      <c r="M394" s="49"/>
      <c r="N394" s="49"/>
      <c r="O394" s="49"/>
      <c r="P394" s="49"/>
      <c r="Q394" s="49"/>
      <c r="R394" s="49"/>
      <c r="S394" s="49"/>
      <c r="T394" s="49"/>
      <c r="U394" s="49"/>
      <c r="V394" s="49"/>
      <c r="W394" s="49"/>
      <c r="X394" s="49"/>
      <c r="Y394" s="49"/>
      <c r="Z394" s="49"/>
    </row>
    <row r="395" spans="1:26" ht="14.25" customHeight="1">
      <c r="A395" s="49"/>
      <c r="B395" s="49"/>
      <c r="C395" s="49"/>
      <c r="D395" s="49"/>
      <c r="E395" s="49"/>
      <c r="F395" s="49"/>
      <c r="G395" s="49"/>
      <c r="H395" s="49"/>
      <c r="I395" s="352"/>
      <c r="J395" s="49"/>
      <c r="K395" s="49"/>
      <c r="L395" s="49"/>
      <c r="M395" s="49"/>
      <c r="N395" s="49"/>
      <c r="O395" s="49"/>
      <c r="P395" s="49"/>
      <c r="Q395" s="49"/>
      <c r="R395" s="49"/>
      <c r="S395" s="49"/>
      <c r="T395" s="49"/>
      <c r="U395" s="49"/>
      <c r="V395" s="49"/>
      <c r="W395" s="49"/>
      <c r="X395" s="49"/>
      <c r="Y395" s="49"/>
      <c r="Z395" s="49"/>
    </row>
    <row r="396" spans="1:26" ht="14.25" customHeight="1">
      <c r="A396" s="49"/>
      <c r="B396" s="49"/>
      <c r="C396" s="49"/>
      <c r="D396" s="49"/>
      <c r="E396" s="49"/>
      <c r="F396" s="49"/>
      <c r="G396" s="49"/>
      <c r="H396" s="49"/>
      <c r="I396" s="352"/>
      <c r="J396" s="49"/>
      <c r="K396" s="49"/>
      <c r="L396" s="49"/>
      <c r="M396" s="49"/>
      <c r="N396" s="49"/>
      <c r="O396" s="49"/>
      <c r="P396" s="49"/>
      <c r="Q396" s="49"/>
      <c r="R396" s="49"/>
      <c r="S396" s="49"/>
      <c r="T396" s="49"/>
      <c r="U396" s="49"/>
      <c r="V396" s="49"/>
      <c r="W396" s="49"/>
      <c r="X396" s="49"/>
      <c r="Y396" s="49"/>
      <c r="Z396" s="49"/>
    </row>
    <row r="397" spans="1:26" ht="14.25" customHeight="1">
      <c r="A397" s="49"/>
      <c r="B397" s="49"/>
      <c r="C397" s="49"/>
      <c r="D397" s="49"/>
      <c r="E397" s="49"/>
      <c r="F397" s="49"/>
      <c r="G397" s="49"/>
      <c r="H397" s="49"/>
      <c r="I397" s="352"/>
      <c r="J397" s="49"/>
      <c r="K397" s="49"/>
      <c r="L397" s="49"/>
      <c r="M397" s="49"/>
      <c r="N397" s="49"/>
      <c r="O397" s="49"/>
      <c r="P397" s="49"/>
      <c r="Q397" s="49"/>
      <c r="R397" s="49"/>
      <c r="S397" s="49"/>
      <c r="T397" s="49"/>
      <c r="U397" s="49"/>
      <c r="V397" s="49"/>
      <c r="W397" s="49"/>
      <c r="X397" s="49"/>
      <c r="Y397" s="49"/>
      <c r="Z397" s="49"/>
    </row>
    <row r="398" spans="1:26" ht="14.25" customHeight="1">
      <c r="A398" s="49"/>
      <c r="B398" s="49"/>
      <c r="C398" s="49"/>
      <c r="D398" s="49"/>
      <c r="E398" s="49"/>
      <c r="F398" s="49"/>
      <c r="G398" s="49"/>
      <c r="H398" s="49"/>
      <c r="I398" s="352"/>
      <c r="J398" s="49"/>
      <c r="K398" s="49"/>
      <c r="L398" s="49"/>
      <c r="M398" s="49"/>
      <c r="N398" s="49"/>
      <c r="O398" s="49"/>
      <c r="P398" s="49"/>
      <c r="Q398" s="49"/>
      <c r="R398" s="49"/>
      <c r="S398" s="49"/>
      <c r="T398" s="49"/>
      <c r="U398" s="49"/>
      <c r="V398" s="49"/>
      <c r="W398" s="49"/>
      <c r="X398" s="49"/>
      <c r="Y398" s="49"/>
      <c r="Z398" s="49"/>
    </row>
    <row r="399" spans="1:26" ht="14.25" customHeight="1">
      <c r="A399" s="49"/>
      <c r="B399" s="49"/>
      <c r="C399" s="49"/>
      <c r="D399" s="49"/>
      <c r="E399" s="49"/>
      <c r="F399" s="49"/>
      <c r="G399" s="49"/>
      <c r="H399" s="49"/>
      <c r="I399" s="352"/>
      <c r="J399" s="49"/>
      <c r="K399" s="49"/>
      <c r="L399" s="49"/>
      <c r="M399" s="49"/>
      <c r="N399" s="49"/>
      <c r="O399" s="49"/>
      <c r="P399" s="49"/>
      <c r="Q399" s="49"/>
      <c r="R399" s="49"/>
      <c r="S399" s="49"/>
      <c r="T399" s="49"/>
      <c r="U399" s="49"/>
      <c r="V399" s="49"/>
      <c r="W399" s="49"/>
      <c r="X399" s="49"/>
      <c r="Y399" s="49"/>
      <c r="Z399" s="49"/>
    </row>
    <row r="400" spans="1:26" ht="14.25" customHeight="1">
      <c r="A400" s="49"/>
      <c r="B400" s="49"/>
      <c r="C400" s="49"/>
      <c r="D400" s="49"/>
      <c r="E400" s="49"/>
      <c r="F400" s="49"/>
      <c r="G400" s="49"/>
      <c r="H400" s="49"/>
      <c r="I400" s="352"/>
      <c r="J400" s="49"/>
      <c r="K400" s="49"/>
      <c r="L400" s="49"/>
      <c r="M400" s="49"/>
      <c r="N400" s="49"/>
      <c r="O400" s="49"/>
      <c r="P400" s="49"/>
      <c r="Q400" s="49"/>
      <c r="R400" s="49"/>
      <c r="S400" s="49"/>
      <c r="T400" s="49"/>
      <c r="U400" s="49"/>
      <c r="V400" s="49"/>
      <c r="W400" s="49"/>
      <c r="X400" s="49"/>
      <c r="Y400" s="49"/>
      <c r="Z400" s="49"/>
    </row>
    <row r="401" spans="1:26" ht="14.25" customHeight="1">
      <c r="A401" s="49"/>
      <c r="B401" s="49"/>
      <c r="C401" s="49"/>
      <c r="D401" s="49"/>
      <c r="E401" s="49"/>
      <c r="F401" s="49"/>
      <c r="G401" s="49"/>
      <c r="H401" s="49"/>
      <c r="I401" s="352"/>
      <c r="J401" s="49"/>
      <c r="K401" s="49"/>
      <c r="L401" s="49"/>
      <c r="M401" s="49"/>
      <c r="N401" s="49"/>
      <c r="O401" s="49"/>
      <c r="P401" s="49"/>
      <c r="Q401" s="49"/>
      <c r="R401" s="49"/>
      <c r="S401" s="49"/>
      <c r="T401" s="49"/>
      <c r="U401" s="49"/>
      <c r="V401" s="49"/>
      <c r="W401" s="49"/>
      <c r="X401" s="49"/>
      <c r="Y401" s="49"/>
      <c r="Z401" s="49"/>
    </row>
    <row r="402" spans="1:26" ht="14.25" customHeight="1">
      <c r="A402" s="49"/>
      <c r="B402" s="49"/>
      <c r="C402" s="49"/>
      <c r="D402" s="49"/>
      <c r="E402" s="49"/>
      <c r="F402" s="49"/>
      <c r="G402" s="49"/>
      <c r="H402" s="49"/>
      <c r="I402" s="352"/>
      <c r="J402" s="49"/>
      <c r="K402" s="49"/>
      <c r="L402" s="49"/>
      <c r="M402" s="49"/>
      <c r="N402" s="49"/>
      <c r="O402" s="49"/>
      <c r="P402" s="49"/>
      <c r="Q402" s="49"/>
      <c r="R402" s="49"/>
      <c r="S402" s="49"/>
      <c r="T402" s="49"/>
      <c r="U402" s="49"/>
      <c r="V402" s="49"/>
      <c r="W402" s="49"/>
      <c r="X402" s="49"/>
      <c r="Y402" s="49"/>
      <c r="Z402" s="49"/>
    </row>
    <row r="403" spans="1:26" ht="14.25" customHeight="1">
      <c r="A403" s="49"/>
      <c r="B403" s="49"/>
      <c r="C403" s="49"/>
      <c r="D403" s="49"/>
      <c r="E403" s="49"/>
      <c r="F403" s="49"/>
      <c r="G403" s="49"/>
      <c r="H403" s="49"/>
      <c r="I403" s="352"/>
      <c r="J403" s="49"/>
      <c r="K403" s="49"/>
      <c r="L403" s="49"/>
      <c r="M403" s="49"/>
      <c r="N403" s="49"/>
      <c r="O403" s="49"/>
      <c r="P403" s="49"/>
      <c r="Q403" s="49"/>
      <c r="R403" s="49"/>
      <c r="S403" s="49"/>
      <c r="T403" s="49"/>
      <c r="U403" s="49"/>
      <c r="V403" s="49"/>
      <c r="W403" s="49"/>
      <c r="X403" s="49"/>
      <c r="Y403" s="49"/>
      <c r="Z403" s="49"/>
    </row>
    <row r="404" spans="1:26" ht="14.25" customHeight="1">
      <c r="A404" s="49"/>
      <c r="B404" s="49"/>
      <c r="C404" s="49"/>
      <c r="D404" s="49"/>
      <c r="E404" s="49"/>
      <c r="F404" s="49"/>
      <c r="G404" s="49"/>
      <c r="H404" s="49"/>
      <c r="I404" s="352"/>
      <c r="J404" s="49"/>
      <c r="K404" s="49"/>
      <c r="L404" s="49"/>
      <c r="M404" s="49"/>
      <c r="N404" s="49"/>
      <c r="O404" s="49"/>
      <c r="P404" s="49"/>
      <c r="Q404" s="49"/>
      <c r="R404" s="49"/>
      <c r="S404" s="49"/>
      <c r="T404" s="49"/>
      <c r="U404" s="49"/>
      <c r="V404" s="49"/>
      <c r="W404" s="49"/>
      <c r="X404" s="49"/>
      <c r="Y404" s="49"/>
      <c r="Z404" s="49"/>
    </row>
    <row r="405" spans="1:26" ht="14.25" customHeight="1">
      <c r="A405" s="49"/>
      <c r="B405" s="49"/>
      <c r="C405" s="49"/>
      <c r="D405" s="49"/>
      <c r="E405" s="49"/>
      <c r="F405" s="49"/>
      <c r="G405" s="49"/>
      <c r="H405" s="49"/>
      <c r="I405" s="352"/>
      <c r="J405" s="49"/>
      <c r="K405" s="49"/>
      <c r="L405" s="49"/>
      <c r="M405" s="49"/>
      <c r="N405" s="49"/>
      <c r="O405" s="49"/>
      <c r="P405" s="49"/>
      <c r="Q405" s="49"/>
      <c r="R405" s="49"/>
      <c r="S405" s="49"/>
      <c r="T405" s="49"/>
      <c r="U405" s="49"/>
      <c r="V405" s="49"/>
      <c r="W405" s="49"/>
      <c r="X405" s="49"/>
      <c r="Y405" s="49"/>
      <c r="Z405" s="49"/>
    </row>
    <row r="406" spans="1:26" ht="14.25" customHeight="1">
      <c r="A406" s="49"/>
      <c r="B406" s="49"/>
      <c r="C406" s="49"/>
      <c r="D406" s="49"/>
      <c r="E406" s="49"/>
      <c r="F406" s="49"/>
      <c r="G406" s="49"/>
      <c r="H406" s="49"/>
      <c r="I406" s="352"/>
      <c r="J406" s="49"/>
      <c r="K406" s="49"/>
      <c r="L406" s="49"/>
      <c r="M406" s="49"/>
      <c r="N406" s="49"/>
      <c r="O406" s="49"/>
      <c r="P406" s="49"/>
      <c r="Q406" s="49"/>
      <c r="R406" s="49"/>
      <c r="S406" s="49"/>
      <c r="T406" s="49"/>
      <c r="U406" s="49"/>
      <c r="V406" s="49"/>
      <c r="W406" s="49"/>
      <c r="X406" s="49"/>
      <c r="Y406" s="49"/>
      <c r="Z406" s="49"/>
    </row>
    <row r="407" spans="1:26" ht="14.25" customHeight="1">
      <c r="A407" s="49"/>
      <c r="B407" s="49"/>
      <c r="C407" s="49"/>
      <c r="D407" s="49"/>
      <c r="E407" s="49"/>
      <c r="F407" s="49"/>
      <c r="G407" s="49"/>
      <c r="H407" s="49"/>
      <c r="I407" s="352"/>
      <c r="J407" s="49"/>
      <c r="K407" s="49"/>
      <c r="L407" s="49"/>
      <c r="M407" s="49"/>
      <c r="N407" s="49"/>
      <c r="O407" s="49"/>
      <c r="P407" s="49"/>
      <c r="Q407" s="49"/>
      <c r="R407" s="49"/>
      <c r="S407" s="49"/>
      <c r="T407" s="49"/>
      <c r="U407" s="49"/>
      <c r="V407" s="49"/>
      <c r="W407" s="49"/>
      <c r="X407" s="49"/>
      <c r="Y407" s="49"/>
      <c r="Z407" s="49"/>
    </row>
    <row r="408" spans="1:26" ht="14.25" customHeight="1">
      <c r="A408" s="49"/>
      <c r="B408" s="49"/>
      <c r="C408" s="49"/>
      <c r="D408" s="49"/>
      <c r="E408" s="49"/>
      <c r="F408" s="49"/>
      <c r="G408" s="49"/>
      <c r="H408" s="49"/>
      <c r="I408" s="352"/>
      <c r="J408" s="49"/>
      <c r="K408" s="49"/>
      <c r="L408" s="49"/>
      <c r="M408" s="49"/>
      <c r="N408" s="49"/>
      <c r="O408" s="49"/>
      <c r="P408" s="49"/>
      <c r="Q408" s="49"/>
      <c r="R408" s="49"/>
      <c r="S408" s="49"/>
      <c r="T408" s="49"/>
      <c r="U408" s="49"/>
      <c r="V408" s="49"/>
      <c r="W408" s="49"/>
      <c r="X408" s="49"/>
      <c r="Y408" s="49"/>
      <c r="Z408" s="49"/>
    </row>
    <row r="409" spans="1:26" ht="14.25" customHeight="1">
      <c r="A409" s="49"/>
      <c r="B409" s="49"/>
      <c r="C409" s="49"/>
      <c r="D409" s="49"/>
      <c r="E409" s="49"/>
      <c r="F409" s="49"/>
      <c r="G409" s="49"/>
      <c r="H409" s="49"/>
      <c r="I409" s="352"/>
      <c r="J409" s="49"/>
      <c r="K409" s="49"/>
      <c r="L409" s="49"/>
      <c r="M409" s="49"/>
      <c r="N409" s="49"/>
      <c r="O409" s="49"/>
      <c r="P409" s="49"/>
      <c r="Q409" s="49"/>
      <c r="R409" s="49"/>
      <c r="S409" s="49"/>
      <c r="T409" s="49"/>
      <c r="U409" s="49"/>
      <c r="V409" s="49"/>
      <c r="W409" s="49"/>
      <c r="X409" s="49"/>
      <c r="Y409" s="49"/>
      <c r="Z409" s="49"/>
    </row>
    <row r="410" spans="1:26" ht="14.25" customHeight="1">
      <c r="A410" s="49"/>
      <c r="B410" s="49"/>
      <c r="C410" s="49"/>
      <c r="D410" s="49"/>
      <c r="E410" s="49"/>
      <c r="F410" s="49"/>
      <c r="G410" s="49"/>
      <c r="H410" s="49"/>
      <c r="I410" s="352"/>
      <c r="J410" s="49"/>
      <c r="K410" s="49"/>
      <c r="L410" s="49"/>
      <c r="M410" s="49"/>
      <c r="N410" s="49"/>
      <c r="O410" s="49"/>
      <c r="P410" s="49"/>
      <c r="Q410" s="49"/>
      <c r="R410" s="49"/>
      <c r="S410" s="49"/>
      <c r="T410" s="49"/>
      <c r="U410" s="49"/>
      <c r="V410" s="49"/>
      <c r="W410" s="49"/>
      <c r="X410" s="49"/>
      <c r="Y410" s="49"/>
      <c r="Z410" s="49"/>
    </row>
    <row r="411" spans="1:26" ht="14.25" customHeight="1">
      <c r="A411" s="49"/>
      <c r="B411" s="49"/>
      <c r="C411" s="49"/>
      <c r="D411" s="49"/>
      <c r="E411" s="49"/>
      <c r="F411" s="49"/>
      <c r="G411" s="49"/>
      <c r="H411" s="49"/>
      <c r="I411" s="352"/>
      <c r="J411" s="49"/>
      <c r="K411" s="49"/>
      <c r="L411" s="49"/>
      <c r="M411" s="49"/>
      <c r="N411" s="49"/>
      <c r="O411" s="49"/>
      <c r="P411" s="49"/>
      <c r="Q411" s="49"/>
      <c r="R411" s="49"/>
      <c r="S411" s="49"/>
      <c r="T411" s="49"/>
      <c r="U411" s="49"/>
      <c r="V411" s="49"/>
      <c r="W411" s="49"/>
      <c r="X411" s="49"/>
      <c r="Y411" s="49"/>
      <c r="Z411" s="49"/>
    </row>
    <row r="412" spans="1:26" ht="14.25" customHeight="1">
      <c r="A412" s="49"/>
      <c r="B412" s="49"/>
      <c r="C412" s="49"/>
      <c r="D412" s="49"/>
      <c r="E412" s="49"/>
      <c r="F412" s="49"/>
      <c r="G412" s="49"/>
      <c r="H412" s="49"/>
      <c r="I412" s="352"/>
      <c r="J412" s="49"/>
      <c r="K412" s="49"/>
      <c r="L412" s="49"/>
      <c r="M412" s="49"/>
      <c r="N412" s="49"/>
      <c r="O412" s="49"/>
      <c r="P412" s="49"/>
      <c r="Q412" s="49"/>
      <c r="R412" s="49"/>
      <c r="S412" s="49"/>
      <c r="T412" s="49"/>
      <c r="U412" s="49"/>
      <c r="V412" s="49"/>
      <c r="W412" s="49"/>
      <c r="X412" s="49"/>
      <c r="Y412" s="49"/>
      <c r="Z412" s="49"/>
    </row>
    <row r="413" spans="1:26" ht="14.25" customHeight="1">
      <c r="A413" s="49"/>
      <c r="B413" s="49"/>
      <c r="C413" s="49"/>
      <c r="D413" s="49"/>
      <c r="E413" s="49"/>
      <c r="F413" s="49"/>
      <c r="G413" s="49"/>
      <c r="H413" s="49"/>
      <c r="I413" s="352"/>
      <c r="J413" s="49"/>
      <c r="K413" s="49"/>
      <c r="L413" s="49"/>
      <c r="M413" s="49"/>
      <c r="N413" s="49"/>
      <c r="O413" s="49"/>
      <c r="P413" s="49"/>
      <c r="Q413" s="49"/>
      <c r="R413" s="49"/>
      <c r="S413" s="49"/>
      <c r="T413" s="49"/>
      <c r="U413" s="49"/>
      <c r="V413" s="49"/>
      <c r="W413" s="49"/>
      <c r="X413" s="49"/>
      <c r="Y413" s="49"/>
      <c r="Z413" s="49"/>
    </row>
    <row r="414" spans="1:26" ht="14.25" customHeight="1">
      <c r="A414" s="49"/>
      <c r="B414" s="49"/>
      <c r="C414" s="49"/>
      <c r="D414" s="49"/>
      <c r="E414" s="49"/>
      <c r="F414" s="49"/>
      <c r="G414" s="49"/>
      <c r="H414" s="49"/>
      <c r="I414" s="352"/>
      <c r="J414" s="49"/>
      <c r="K414" s="49"/>
      <c r="L414" s="49"/>
      <c r="M414" s="49"/>
      <c r="N414" s="49"/>
      <c r="O414" s="49"/>
      <c r="P414" s="49"/>
      <c r="Q414" s="49"/>
      <c r="R414" s="49"/>
      <c r="S414" s="49"/>
      <c r="T414" s="49"/>
      <c r="U414" s="49"/>
      <c r="V414" s="49"/>
      <c r="W414" s="49"/>
      <c r="X414" s="49"/>
      <c r="Y414" s="49"/>
      <c r="Z414" s="49"/>
    </row>
    <row r="415" spans="1:26" ht="14.25" customHeight="1">
      <c r="A415" s="49"/>
      <c r="B415" s="49"/>
      <c r="C415" s="49"/>
      <c r="D415" s="49"/>
      <c r="E415" s="49"/>
      <c r="F415" s="49"/>
      <c r="G415" s="49"/>
      <c r="H415" s="49"/>
      <c r="I415" s="352"/>
      <c r="J415" s="49"/>
      <c r="K415" s="49"/>
      <c r="L415" s="49"/>
      <c r="M415" s="49"/>
      <c r="N415" s="49"/>
      <c r="O415" s="49"/>
      <c r="P415" s="49"/>
      <c r="Q415" s="49"/>
      <c r="R415" s="49"/>
      <c r="S415" s="49"/>
      <c r="T415" s="49"/>
      <c r="U415" s="49"/>
      <c r="V415" s="49"/>
      <c r="W415" s="49"/>
      <c r="X415" s="49"/>
      <c r="Y415" s="49"/>
      <c r="Z415" s="49"/>
    </row>
    <row r="416" spans="1:26" ht="14.25" customHeight="1">
      <c r="A416" s="49"/>
      <c r="B416" s="49"/>
      <c r="C416" s="49"/>
      <c r="D416" s="49"/>
      <c r="E416" s="49"/>
      <c r="F416" s="49"/>
      <c r="G416" s="49"/>
      <c r="H416" s="49"/>
      <c r="I416" s="352"/>
      <c r="J416" s="49"/>
      <c r="K416" s="49"/>
      <c r="L416" s="49"/>
      <c r="M416" s="49"/>
      <c r="N416" s="49"/>
      <c r="O416" s="49"/>
      <c r="P416" s="49"/>
      <c r="Q416" s="49"/>
      <c r="R416" s="49"/>
      <c r="S416" s="49"/>
      <c r="T416" s="49"/>
      <c r="U416" s="49"/>
      <c r="V416" s="49"/>
      <c r="W416" s="49"/>
      <c r="X416" s="49"/>
      <c r="Y416" s="49"/>
      <c r="Z416" s="49"/>
    </row>
    <row r="417" spans="1:26" ht="14.25" customHeight="1">
      <c r="A417" s="49"/>
      <c r="B417" s="49"/>
      <c r="C417" s="49"/>
      <c r="D417" s="49"/>
      <c r="E417" s="49"/>
      <c r="F417" s="49"/>
      <c r="G417" s="49"/>
      <c r="H417" s="49"/>
      <c r="I417" s="352"/>
      <c r="J417" s="49"/>
      <c r="K417" s="49"/>
      <c r="L417" s="49"/>
      <c r="M417" s="49"/>
      <c r="N417" s="49"/>
      <c r="O417" s="49"/>
      <c r="P417" s="49"/>
      <c r="Q417" s="49"/>
      <c r="R417" s="49"/>
      <c r="S417" s="49"/>
      <c r="T417" s="49"/>
      <c r="U417" s="49"/>
      <c r="V417" s="49"/>
      <c r="W417" s="49"/>
      <c r="X417" s="49"/>
      <c r="Y417" s="49"/>
      <c r="Z417" s="49"/>
    </row>
    <row r="418" spans="1:26" ht="14.25" customHeight="1">
      <c r="A418" s="49"/>
      <c r="B418" s="49"/>
      <c r="C418" s="49"/>
      <c r="D418" s="49"/>
      <c r="E418" s="49"/>
      <c r="F418" s="49"/>
      <c r="G418" s="49"/>
      <c r="H418" s="49"/>
      <c r="I418" s="352"/>
      <c r="J418" s="49"/>
      <c r="K418" s="49"/>
      <c r="L418" s="49"/>
      <c r="M418" s="49"/>
      <c r="N418" s="49"/>
      <c r="O418" s="49"/>
      <c r="P418" s="49"/>
      <c r="Q418" s="49"/>
      <c r="R418" s="49"/>
      <c r="S418" s="49"/>
      <c r="T418" s="49"/>
      <c r="U418" s="49"/>
      <c r="V418" s="49"/>
      <c r="W418" s="49"/>
      <c r="X418" s="49"/>
      <c r="Y418" s="49"/>
      <c r="Z418" s="49"/>
    </row>
    <row r="419" spans="1:26" ht="14.25" customHeight="1">
      <c r="A419" s="49"/>
      <c r="B419" s="49"/>
      <c r="C419" s="49"/>
      <c r="D419" s="49"/>
      <c r="E419" s="49"/>
      <c r="F419" s="49"/>
      <c r="G419" s="49"/>
      <c r="H419" s="49"/>
      <c r="I419" s="352"/>
      <c r="J419" s="49"/>
      <c r="K419" s="49"/>
      <c r="L419" s="49"/>
      <c r="M419" s="49"/>
      <c r="N419" s="49"/>
      <c r="O419" s="49"/>
      <c r="P419" s="49"/>
      <c r="Q419" s="49"/>
      <c r="R419" s="49"/>
      <c r="S419" s="49"/>
      <c r="T419" s="49"/>
      <c r="U419" s="49"/>
      <c r="V419" s="49"/>
      <c r="W419" s="49"/>
      <c r="X419" s="49"/>
      <c r="Y419" s="49"/>
      <c r="Z419" s="49"/>
    </row>
    <row r="420" spans="1:26" ht="14.25" customHeight="1">
      <c r="A420" s="49"/>
      <c r="B420" s="49"/>
      <c r="C420" s="49"/>
      <c r="D420" s="49"/>
      <c r="E420" s="49"/>
      <c r="F420" s="49"/>
      <c r="G420" s="49"/>
      <c r="H420" s="49"/>
      <c r="I420" s="352"/>
      <c r="J420" s="49"/>
      <c r="K420" s="49"/>
      <c r="L420" s="49"/>
      <c r="M420" s="49"/>
      <c r="N420" s="49"/>
      <c r="O420" s="49"/>
      <c r="P420" s="49"/>
      <c r="Q420" s="49"/>
      <c r="R420" s="49"/>
      <c r="S420" s="49"/>
      <c r="T420" s="49"/>
      <c r="U420" s="49"/>
      <c r="V420" s="49"/>
      <c r="W420" s="49"/>
      <c r="X420" s="49"/>
      <c r="Y420" s="49"/>
      <c r="Z420" s="49"/>
    </row>
    <row r="421" spans="1:26" ht="14.25" customHeight="1">
      <c r="A421" s="49"/>
      <c r="B421" s="49"/>
      <c r="C421" s="49"/>
      <c r="D421" s="49"/>
      <c r="E421" s="49"/>
      <c r="F421" s="49"/>
      <c r="G421" s="49"/>
      <c r="H421" s="49"/>
      <c r="I421" s="352"/>
      <c r="J421" s="49"/>
      <c r="K421" s="49"/>
      <c r="L421" s="49"/>
      <c r="M421" s="49"/>
      <c r="N421" s="49"/>
      <c r="O421" s="49"/>
      <c r="P421" s="49"/>
      <c r="Q421" s="49"/>
      <c r="R421" s="49"/>
      <c r="S421" s="49"/>
      <c r="T421" s="49"/>
      <c r="U421" s="49"/>
      <c r="V421" s="49"/>
      <c r="W421" s="49"/>
      <c r="X421" s="49"/>
      <c r="Y421" s="49"/>
      <c r="Z421" s="49"/>
    </row>
    <row r="422" spans="1:26" ht="14.25" customHeight="1">
      <c r="A422" s="49"/>
      <c r="B422" s="49"/>
      <c r="C422" s="49"/>
      <c r="D422" s="49"/>
      <c r="E422" s="49"/>
      <c r="F422" s="49"/>
      <c r="G422" s="49"/>
      <c r="H422" s="49"/>
      <c r="I422" s="352"/>
      <c r="J422" s="49"/>
      <c r="K422" s="49"/>
      <c r="L422" s="49"/>
      <c r="M422" s="49"/>
      <c r="N422" s="49"/>
      <c r="O422" s="49"/>
      <c r="P422" s="49"/>
      <c r="Q422" s="49"/>
      <c r="R422" s="49"/>
      <c r="S422" s="49"/>
      <c r="T422" s="49"/>
      <c r="U422" s="49"/>
      <c r="V422" s="49"/>
      <c r="W422" s="49"/>
      <c r="X422" s="49"/>
      <c r="Y422" s="49"/>
      <c r="Z422" s="49"/>
    </row>
    <row r="423" spans="1:26" ht="14.25" customHeight="1">
      <c r="A423" s="49"/>
      <c r="B423" s="49"/>
      <c r="C423" s="49"/>
      <c r="D423" s="49"/>
      <c r="E423" s="49"/>
      <c r="F423" s="49"/>
      <c r="G423" s="49"/>
      <c r="H423" s="49"/>
      <c r="I423" s="352"/>
      <c r="J423" s="49"/>
      <c r="K423" s="49"/>
      <c r="L423" s="49"/>
      <c r="M423" s="49"/>
      <c r="N423" s="49"/>
      <c r="O423" s="49"/>
      <c r="P423" s="49"/>
      <c r="Q423" s="49"/>
      <c r="R423" s="49"/>
      <c r="S423" s="49"/>
      <c r="T423" s="49"/>
      <c r="U423" s="49"/>
      <c r="V423" s="49"/>
      <c r="W423" s="49"/>
      <c r="X423" s="49"/>
      <c r="Y423" s="49"/>
      <c r="Z423" s="49"/>
    </row>
    <row r="424" spans="1:26" ht="14.25" customHeight="1">
      <c r="A424" s="49"/>
      <c r="B424" s="49"/>
      <c r="C424" s="49"/>
      <c r="D424" s="49"/>
      <c r="E424" s="49"/>
      <c r="F424" s="49"/>
      <c r="G424" s="49"/>
      <c r="H424" s="49"/>
      <c r="I424" s="352"/>
      <c r="J424" s="49"/>
      <c r="K424" s="49"/>
      <c r="L424" s="49"/>
      <c r="M424" s="49"/>
      <c r="N424" s="49"/>
      <c r="O424" s="49"/>
      <c r="P424" s="49"/>
      <c r="Q424" s="49"/>
      <c r="R424" s="49"/>
      <c r="S424" s="49"/>
      <c r="T424" s="49"/>
      <c r="U424" s="49"/>
      <c r="V424" s="49"/>
      <c r="W424" s="49"/>
      <c r="X424" s="49"/>
      <c r="Y424" s="49"/>
      <c r="Z424" s="49"/>
    </row>
    <row r="425" spans="1:26" ht="14.25" customHeight="1">
      <c r="A425" s="49"/>
      <c r="B425" s="49"/>
      <c r="C425" s="49"/>
      <c r="D425" s="49"/>
      <c r="E425" s="49"/>
      <c r="F425" s="49"/>
      <c r="G425" s="49"/>
      <c r="H425" s="49"/>
      <c r="I425" s="352"/>
      <c r="J425" s="49"/>
      <c r="K425" s="49"/>
      <c r="L425" s="49"/>
      <c r="M425" s="49"/>
      <c r="N425" s="49"/>
      <c r="O425" s="49"/>
      <c r="P425" s="49"/>
      <c r="Q425" s="49"/>
      <c r="R425" s="49"/>
      <c r="S425" s="49"/>
      <c r="T425" s="49"/>
      <c r="U425" s="49"/>
      <c r="V425" s="49"/>
      <c r="W425" s="49"/>
      <c r="X425" s="49"/>
      <c r="Y425" s="49"/>
      <c r="Z425" s="49"/>
    </row>
    <row r="426" spans="1:26" ht="14.25" customHeight="1">
      <c r="A426" s="49"/>
      <c r="B426" s="49"/>
      <c r="C426" s="49"/>
      <c r="D426" s="49"/>
      <c r="E426" s="49"/>
      <c r="F426" s="49"/>
      <c r="G426" s="49"/>
      <c r="H426" s="49"/>
      <c r="I426" s="352"/>
      <c r="J426" s="49"/>
      <c r="K426" s="49"/>
      <c r="L426" s="49"/>
      <c r="M426" s="49"/>
      <c r="N426" s="49"/>
      <c r="O426" s="49"/>
      <c r="P426" s="49"/>
      <c r="Q426" s="49"/>
      <c r="R426" s="49"/>
      <c r="S426" s="49"/>
      <c r="T426" s="49"/>
      <c r="U426" s="49"/>
      <c r="V426" s="49"/>
      <c r="W426" s="49"/>
      <c r="X426" s="49"/>
      <c r="Y426" s="49"/>
      <c r="Z426" s="49"/>
    </row>
    <row r="427" spans="1:26" ht="14.25" customHeight="1">
      <c r="A427" s="49"/>
      <c r="B427" s="49"/>
      <c r="C427" s="49"/>
      <c r="D427" s="49"/>
      <c r="E427" s="49"/>
      <c r="F427" s="49"/>
      <c r="G427" s="49"/>
      <c r="H427" s="49"/>
      <c r="I427" s="352"/>
      <c r="J427" s="49"/>
      <c r="K427" s="49"/>
      <c r="L427" s="49"/>
      <c r="M427" s="49"/>
      <c r="N427" s="49"/>
      <c r="O427" s="49"/>
      <c r="P427" s="49"/>
      <c r="Q427" s="49"/>
      <c r="R427" s="49"/>
      <c r="S427" s="49"/>
      <c r="T427" s="49"/>
      <c r="U427" s="49"/>
      <c r="V427" s="49"/>
      <c r="W427" s="49"/>
      <c r="X427" s="49"/>
      <c r="Y427" s="49"/>
      <c r="Z427" s="49"/>
    </row>
    <row r="428" spans="1:26" ht="14.25" customHeight="1">
      <c r="A428" s="49"/>
      <c r="B428" s="49"/>
      <c r="C428" s="49"/>
      <c r="D428" s="49"/>
      <c r="E428" s="49"/>
      <c r="F428" s="49"/>
      <c r="G428" s="49"/>
      <c r="H428" s="49"/>
      <c r="I428" s="352"/>
      <c r="J428" s="49"/>
      <c r="K428" s="49"/>
      <c r="L428" s="49"/>
      <c r="M428" s="49"/>
      <c r="N428" s="49"/>
      <c r="O428" s="49"/>
      <c r="P428" s="49"/>
      <c r="Q428" s="49"/>
      <c r="R428" s="49"/>
      <c r="S428" s="49"/>
      <c r="T428" s="49"/>
      <c r="U428" s="49"/>
      <c r="V428" s="49"/>
      <c r="W428" s="49"/>
      <c r="X428" s="49"/>
      <c r="Y428" s="49"/>
      <c r="Z428" s="49"/>
    </row>
    <row r="429" spans="1:26" ht="14.25" customHeight="1">
      <c r="A429" s="49"/>
      <c r="B429" s="49"/>
      <c r="C429" s="49"/>
      <c r="D429" s="49"/>
      <c r="E429" s="49"/>
      <c r="F429" s="49"/>
      <c r="G429" s="49"/>
      <c r="H429" s="49"/>
      <c r="I429" s="352"/>
      <c r="J429" s="49"/>
      <c r="K429" s="49"/>
      <c r="L429" s="49"/>
      <c r="M429" s="49"/>
      <c r="N429" s="49"/>
      <c r="O429" s="49"/>
      <c r="P429" s="49"/>
      <c r="Q429" s="49"/>
      <c r="R429" s="49"/>
      <c r="S429" s="49"/>
      <c r="T429" s="49"/>
      <c r="U429" s="49"/>
      <c r="V429" s="49"/>
      <c r="W429" s="49"/>
      <c r="X429" s="49"/>
      <c r="Y429" s="49"/>
      <c r="Z429" s="49"/>
    </row>
    <row r="430" spans="1:26" ht="14.25" customHeight="1">
      <c r="A430" s="49"/>
      <c r="B430" s="49"/>
      <c r="C430" s="49"/>
      <c r="D430" s="49"/>
      <c r="E430" s="49"/>
      <c r="F430" s="49"/>
      <c r="G430" s="49"/>
      <c r="H430" s="49"/>
      <c r="I430" s="352"/>
      <c r="J430" s="49"/>
      <c r="K430" s="49"/>
      <c r="L430" s="49"/>
      <c r="M430" s="49"/>
      <c r="N430" s="49"/>
      <c r="O430" s="49"/>
      <c r="P430" s="49"/>
      <c r="Q430" s="49"/>
      <c r="R430" s="49"/>
      <c r="S430" s="49"/>
      <c r="T430" s="49"/>
      <c r="U430" s="49"/>
      <c r="V430" s="49"/>
      <c r="W430" s="49"/>
      <c r="X430" s="49"/>
      <c r="Y430" s="49"/>
      <c r="Z430" s="49"/>
    </row>
    <row r="431" spans="1:26" ht="14.25" customHeight="1">
      <c r="A431" s="49"/>
      <c r="B431" s="49"/>
      <c r="C431" s="49"/>
      <c r="D431" s="49"/>
      <c r="E431" s="49"/>
      <c r="F431" s="49"/>
      <c r="G431" s="49"/>
      <c r="H431" s="49"/>
      <c r="I431" s="352"/>
      <c r="J431" s="49"/>
      <c r="K431" s="49"/>
      <c r="L431" s="49"/>
      <c r="M431" s="49"/>
      <c r="N431" s="49"/>
      <c r="O431" s="49"/>
      <c r="P431" s="49"/>
      <c r="Q431" s="49"/>
      <c r="R431" s="49"/>
      <c r="S431" s="49"/>
      <c r="T431" s="49"/>
      <c r="U431" s="49"/>
      <c r="V431" s="49"/>
      <c r="W431" s="49"/>
      <c r="X431" s="49"/>
      <c r="Y431" s="49"/>
      <c r="Z431" s="49"/>
    </row>
    <row r="432" spans="1:26" ht="14.25" customHeight="1">
      <c r="A432" s="49"/>
      <c r="B432" s="49"/>
      <c r="C432" s="49"/>
      <c r="D432" s="49"/>
      <c r="E432" s="49"/>
      <c r="F432" s="49"/>
      <c r="G432" s="49"/>
      <c r="H432" s="49"/>
      <c r="I432" s="352"/>
      <c r="J432" s="49"/>
      <c r="K432" s="49"/>
      <c r="L432" s="49"/>
      <c r="M432" s="49"/>
      <c r="N432" s="49"/>
      <c r="O432" s="49"/>
      <c r="P432" s="49"/>
      <c r="Q432" s="49"/>
      <c r="R432" s="49"/>
      <c r="S432" s="49"/>
      <c r="T432" s="49"/>
      <c r="U432" s="49"/>
      <c r="V432" s="49"/>
      <c r="W432" s="49"/>
      <c r="X432" s="49"/>
      <c r="Y432" s="49"/>
      <c r="Z432" s="49"/>
    </row>
    <row r="433" spans="1:26" ht="14.25" customHeight="1">
      <c r="A433" s="49"/>
      <c r="B433" s="49"/>
      <c r="C433" s="49"/>
      <c r="D433" s="49"/>
      <c r="E433" s="49"/>
      <c r="F433" s="49"/>
      <c r="G433" s="49"/>
      <c r="H433" s="49"/>
      <c r="I433" s="352"/>
      <c r="J433" s="49"/>
      <c r="K433" s="49"/>
      <c r="L433" s="49"/>
      <c r="M433" s="49"/>
      <c r="N433" s="49"/>
      <c r="O433" s="49"/>
      <c r="P433" s="49"/>
      <c r="Q433" s="49"/>
      <c r="R433" s="49"/>
      <c r="S433" s="49"/>
      <c r="T433" s="49"/>
      <c r="U433" s="49"/>
      <c r="V433" s="49"/>
      <c r="W433" s="49"/>
      <c r="X433" s="49"/>
      <c r="Y433" s="49"/>
      <c r="Z433" s="49"/>
    </row>
    <row r="434" spans="1:26" ht="14.25" customHeight="1">
      <c r="A434" s="49"/>
      <c r="B434" s="49"/>
      <c r="C434" s="49"/>
      <c r="D434" s="49"/>
      <c r="E434" s="49"/>
      <c r="F434" s="49"/>
      <c r="G434" s="49"/>
      <c r="H434" s="49"/>
      <c r="I434" s="352"/>
      <c r="J434" s="49"/>
      <c r="K434" s="49"/>
      <c r="L434" s="49"/>
      <c r="M434" s="49"/>
      <c r="N434" s="49"/>
      <c r="O434" s="49"/>
      <c r="P434" s="49"/>
      <c r="Q434" s="49"/>
      <c r="R434" s="49"/>
      <c r="S434" s="49"/>
      <c r="T434" s="49"/>
      <c r="U434" s="49"/>
      <c r="V434" s="49"/>
      <c r="W434" s="49"/>
      <c r="X434" s="49"/>
      <c r="Y434" s="49"/>
      <c r="Z434" s="49"/>
    </row>
    <row r="435" spans="1:26" ht="14.25" customHeight="1">
      <c r="A435" s="49"/>
      <c r="B435" s="49"/>
      <c r="C435" s="49"/>
      <c r="D435" s="49"/>
      <c r="E435" s="49"/>
      <c r="F435" s="49"/>
      <c r="G435" s="49"/>
      <c r="H435" s="49"/>
      <c r="I435" s="352"/>
      <c r="J435" s="49"/>
      <c r="K435" s="49"/>
      <c r="L435" s="49"/>
      <c r="M435" s="49"/>
      <c r="N435" s="49"/>
      <c r="O435" s="49"/>
      <c r="P435" s="49"/>
      <c r="Q435" s="49"/>
      <c r="R435" s="49"/>
      <c r="S435" s="49"/>
      <c r="T435" s="49"/>
      <c r="U435" s="49"/>
      <c r="V435" s="49"/>
      <c r="W435" s="49"/>
      <c r="X435" s="49"/>
      <c r="Y435" s="49"/>
      <c r="Z435" s="49"/>
    </row>
    <row r="436" spans="1:26" ht="14.25" customHeight="1">
      <c r="A436" s="49"/>
      <c r="B436" s="49"/>
      <c r="C436" s="49"/>
      <c r="D436" s="49"/>
      <c r="E436" s="49"/>
      <c r="F436" s="49"/>
      <c r="G436" s="49"/>
      <c r="H436" s="49"/>
      <c r="I436" s="352"/>
      <c r="J436" s="49"/>
      <c r="K436" s="49"/>
      <c r="L436" s="49"/>
      <c r="M436" s="49"/>
      <c r="N436" s="49"/>
      <c r="O436" s="49"/>
      <c r="P436" s="49"/>
      <c r="Q436" s="49"/>
      <c r="R436" s="49"/>
      <c r="S436" s="49"/>
      <c r="T436" s="49"/>
      <c r="U436" s="49"/>
      <c r="V436" s="49"/>
      <c r="W436" s="49"/>
      <c r="X436" s="49"/>
      <c r="Y436" s="49"/>
      <c r="Z436" s="49"/>
    </row>
    <row r="437" spans="1:26" ht="14.25" customHeight="1">
      <c r="A437" s="49"/>
      <c r="B437" s="49"/>
      <c r="C437" s="49"/>
      <c r="D437" s="49"/>
      <c r="E437" s="49"/>
      <c r="F437" s="49"/>
      <c r="G437" s="49"/>
      <c r="H437" s="49"/>
      <c r="I437" s="352"/>
      <c r="J437" s="49"/>
      <c r="K437" s="49"/>
      <c r="L437" s="49"/>
      <c r="M437" s="49"/>
      <c r="N437" s="49"/>
      <c r="O437" s="49"/>
      <c r="P437" s="49"/>
      <c r="Q437" s="49"/>
      <c r="R437" s="49"/>
      <c r="S437" s="49"/>
      <c r="T437" s="49"/>
      <c r="U437" s="49"/>
      <c r="V437" s="49"/>
      <c r="W437" s="49"/>
      <c r="X437" s="49"/>
      <c r="Y437" s="49"/>
      <c r="Z437" s="49"/>
    </row>
    <row r="438" spans="1:26" ht="14.25" customHeight="1">
      <c r="A438" s="49"/>
      <c r="B438" s="49"/>
      <c r="C438" s="49"/>
      <c r="D438" s="49"/>
      <c r="E438" s="49"/>
      <c r="F438" s="49"/>
      <c r="G438" s="49"/>
      <c r="H438" s="49"/>
      <c r="I438" s="352"/>
      <c r="J438" s="49"/>
      <c r="K438" s="49"/>
      <c r="L438" s="49"/>
      <c r="M438" s="49"/>
      <c r="N438" s="49"/>
      <c r="O438" s="49"/>
      <c r="P438" s="49"/>
      <c r="Q438" s="49"/>
      <c r="R438" s="49"/>
      <c r="S438" s="49"/>
      <c r="T438" s="49"/>
      <c r="U438" s="49"/>
      <c r="V438" s="49"/>
      <c r="W438" s="49"/>
      <c r="X438" s="49"/>
      <c r="Y438" s="49"/>
      <c r="Z438" s="49"/>
    </row>
    <row r="439" spans="1:26" ht="14.25" customHeight="1">
      <c r="A439" s="49"/>
      <c r="B439" s="49"/>
      <c r="C439" s="49"/>
      <c r="D439" s="49"/>
      <c r="E439" s="49"/>
      <c r="F439" s="49"/>
      <c r="G439" s="49"/>
      <c r="H439" s="49"/>
      <c r="I439" s="352"/>
      <c r="J439" s="49"/>
      <c r="K439" s="49"/>
      <c r="L439" s="49"/>
      <c r="M439" s="49"/>
      <c r="N439" s="49"/>
      <c r="O439" s="49"/>
      <c r="P439" s="49"/>
      <c r="Q439" s="49"/>
      <c r="R439" s="49"/>
      <c r="S439" s="49"/>
      <c r="T439" s="49"/>
      <c r="U439" s="49"/>
      <c r="V439" s="49"/>
      <c r="W439" s="49"/>
      <c r="X439" s="49"/>
      <c r="Y439" s="49"/>
      <c r="Z439" s="49"/>
    </row>
    <row r="440" spans="1:26" ht="14.25" customHeight="1">
      <c r="A440" s="49"/>
      <c r="B440" s="49"/>
      <c r="C440" s="49"/>
      <c r="D440" s="49"/>
      <c r="E440" s="49"/>
      <c r="F440" s="49"/>
      <c r="G440" s="49"/>
      <c r="H440" s="49"/>
      <c r="I440" s="352"/>
      <c r="J440" s="49"/>
      <c r="K440" s="49"/>
      <c r="L440" s="49"/>
      <c r="M440" s="49"/>
      <c r="N440" s="49"/>
      <c r="O440" s="49"/>
      <c r="P440" s="49"/>
      <c r="Q440" s="49"/>
      <c r="R440" s="49"/>
      <c r="S440" s="49"/>
      <c r="T440" s="49"/>
      <c r="U440" s="49"/>
      <c r="V440" s="49"/>
      <c r="W440" s="49"/>
      <c r="X440" s="49"/>
      <c r="Y440" s="49"/>
      <c r="Z440" s="49"/>
    </row>
    <row r="441" spans="1:26" ht="14.25" customHeight="1">
      <c r="A441" s="49"/>
      <c r="B441" s="49"/>
      <c r="C441" s="49"/>
      <c r="D441" s="49"/>
      <c r="E441" s="49"/>
      <c r="F441" s="49"/>
      <c r="G441" s="49"/>
      <c r="H441" s="49"/>
      <c r="I441" s="352"/>
      <c r="J441" s="49"/>
      <c r="K441" s="49"/>
      <c r="L441" s="49"/>
      <c r="M441" s="49"/>
      <c r="N441" s="49"/>
      <c r="O441" s="49"/>
      <c r="P441" s="49"/>
      <c r="Q441" s="49"/>
      <c r="R441" s="49"/>
      <c r="S441" s="49"/>
      <c r="T441" s="49"/>
      <c r="U441" s="49"/>
      <c r="V441" s="49"/>
      <c r="W441" s="49"/>
      <c r="X441" s="49"/>
      <c r="Y441" s="49"/>
      <c r="Z441" s="49"/>
    </row>
    <row r="442" spans="1:26" ht="14.25" customHeight="1">
      <c r="A442" s="49"/>
      <c r="B442" s="49"/>
      <c r="C442" s="49"/>
      <c r="D442" s="49"/>
      <c r="E442" s="49"/>
      <c r="F442" s="49"/>
      <c r="G442" s="49"/>
      <c r="H442" s="49"/>
      <c r="I442" s="352"/>
      <c r="J442" s="49"/>
      <c r="K442" s="49"/>
      <c r="L442" s="49"/>
      <c r="M442" s="49"/>
      <c r="N442" s="49"/>
      <c r="O442" s="49"/>
      <c r="P442" s="49"/>
      <c r="Q442" s="49"/>
      <c r="R442" s="49"/>
      <c r="S442" s="49"/>
      <c r="T442" s="49"/>
      <c r="U442" s="49"/>
      <c r="V442" s="49"/>
      <c r="W442" s="49"/>
      <c r="X442" s="49"/>
      <c r="Y442" s="49"/>
      <c r="Z442" s="49"/>
    </row>
    <row r="443" spans="1:26" ht="14.25" customHeight="1">
      <c r="A443" s="49"/>
      <c r="B443" s="49"/>
      <c r="C443" s="49"/>
      <c r="D443" s="49"/>
      <c r="E443" s="49"/>
      <c r="F443" s="49"/>
      <c r="G443" s="49"/>
      <c r="H443" s="49"/>
      <c r="I443" s="352"/>
      <c r="J443" s="49"/>
      <c r="K443" s="49"/>
      <c r="L443" s="49"/>
      <c r="M443" s="49"/>
      <c r="N443" s="49"/>
      <c r="O443" s="49"/>
      <c r="P443" s="49"/>
      <c r="Q443" s="49"/>
      <c r="R443" s="49"/>
      <c r="S443" s="49"/>
      <c r="T443" s="49"/>
      <c r="U443" s="49"/>
      <c r="V443" s="49"/>
      <c r="W443" s="49"/>
      <c r="X443" s="49"/>
      <c r="Y443" s="49"/>
      <c r="Z443" s="49"/>
    </row>
    <row r="444" spans="1:26" ht="14.25" customHeight="1">
      <c r="A444" s="49"/>
      <c r="B444" s="49"/>
      <c r="C444" s="49"/>
      <c r="D444" s="49"/>
      <c r="E444" s="49"/>
      <c r="F444" s="49"/>
      <c r="G444" s="49"/>
      <c r="H444" s="49"/>
      <c r="I444" s="352"/>
      <c r="J444" s="49"/>
      <c r="K444" s="49"/>
      <c r="L444" s="49"/>
      <c r="M444" s="49"/>
      <c r="N444" s="49"/>
      <c r="O444" s="49"/>
      <c r="P444" s="49"/>
      <c r="Q444" s="49"/>
      <c r="R444" s="49"/>
      <c r="S444" s="49"/>
      <c r="T444" s="49"/>
      <c r="U444" s="49"/>
      <c r="V444" s="49"/>
      <c r="W444" s="49"/>
      <c r="X444" s="49"/>
      <c r="Y444" s="49"/>
      <c r="Z444" s="49"/>
    </row>
    <row r="445" spans="1:26" ht="14.25" customHeight="1">
      <c r="A445" s="49"/>
      <c r="B445" s="49"/>
      <c r="C445" s="49"/>
      <c r="D445" s="49"/>
      <c r="E445" s="49"/>
      <c r="F445" s="49"/>
      <c r="G445" s="49"/>
      <c r="H445" s="49"/>
      <c r="I445" s="352"/>
      <c r="J445" s="49"/>
      <c r="K445" s="49"/>
      <c r="L445" s="49"/>
      <c r="M445" s="49"/>
      <c r="N445" s="49"/>
      <c r="O445" s="49"/>
      <c r="P445" s="49"/>
      <c r="Q445" s="49"/>
      <c r="R445" s="49"/>
      <c r="S445" s="49"/>
      <c r="T445" s="49"/>
      <c r="U445" s="49"/>
      <c r="V445" s="49"/>
      <c r="W445" s="49"/>
      <c r="X445" s="49"/>
      <c r="Y445" s="49"/>
      <c r="Z445" s="49"/>
    </row>
    <row r="446" spans="1:26" ht="14.25" customHeight="1">
      <c r="A446" s="49"/>
      <c r="B446" s="49"/>
      <c r="C446" s="49"/>
      <c r="D446" s="49"/>
      <c r="E446" s="49"/>
      <c r="F446" s="49"/>
      <c r="G446" s="49"/>
      <c r="H446" s="49"/>
      <c r="I446" s="352"/>
      <c r="J446" s="49"/>
      <c r="K446" s="49"/>
      <c r="L446" s="49"/>
      <c r="M446" s="49"/>
      <c r="N446" s="49"/>
      <c r="O446" s="49"/>
      <c r="P446" s="49"/>
      <c r="Q446" s="49"/>
      <c r="R446" s="49"/>
      <c r="S446" s="49"/>
      <c r="T446" s="49"/>
      <c r="U446" s="49"/>
      <c r="V446" s="49"/>
      <c r="W446" s="49"/>
      <c r="X446" s="49"/>
      <c r="Y446" s="49"/>
      <c r="Z446" s="49"/>
    </row>
    <row r="447" spans="1:26" ht="14.25" customHeight="1">
      <c r="A447" s="49"/>
      <c r="B447" s="49"/>
      <c r="C447" s="49"/>
      <c r="D447" s="49"/>
      <c r="E447" s="49"/>
      <c r="F447" s="49"/>
      <c r="G447" s="49"/>
      <c r="H447" s="49"/>
      <c r="I447" s="352"/>
      <c r="J447" s="49"/>
      <c r="K447" s="49"/>
      <c r="L447" s="49"/>
      <c r="M447" s="49"/>
      <c r="N447" s="49"/>
      <c r="O447" s="49"/>
      <c r="P447" s="49"/>
      <c r="Q447" s="49"/>
      <c r="R447" s="49"/>
      <c r="S447" s="49"/>
      <c r="T447" s="49"/>
      <c r="U447" s="49"/>
      <c r="V447" s="49"/>
      <c r="W447" s="49"/>
      <c r="X447" s="49"/>
      <c r="Y447" s="49"/>
      <c r="Z447" s="49"/>
    </row>
    <row r="448" spans="1:26" ht="14.25" customHeight="1">
      <c r="A448" s="49"/>
      <c r="B448" s="49"/>
      <c r="C448" s="49"/>
      <c r="D448" s="49"/>
      <c r="E448" s="49"/>
      <c r="F448" s="49"/>
      <c r="G448" s="49"/>
      <c r="H448" s="49"/>
      <c r="I448" s="352"/>
      <c r="J448" s="49"/>
      <c r="K448" s="49"/>
      <c r="L448" s="49"/>
      <c r="M448" s="49"/>
      <c r="N448" s="49"/>
      <c r="O448" s="49"/>
      <c r="P448" s="49"/>
      <c r="Q448" s="49"/>
      <c r="R448" s="49"/>
      <c r="S448" s="49"/>
      <c r="T448" s="49"/>
      <c r="U448" s="49"/>
      <c r="V448" s="49"/>
      <c r="W448" s="49"/>
      <c r="X448" s="49"/>
      <c r="Y448" s="49"/>
      <c r="Z448" s="49"/>
    </row>
    <row r="449" spans="1:26" ht="14.25" customHeight="1">
      <c r="A449" s="49"/>
      <c r="B449" s="49"/>
      <c r="C449" s="49"/>
      <c r="D449" s="49"/>
      <c r="E449" s="49"/>
      <c r="F449" s="49"/>
      <c r="G449" s="49"/>
      <c r="H449" s="49"/>
      <c r="I449" s="352"/>
      <c r="J449" s="49"/>
      <c r="K449" s="49"/>
      <c r="L449" s="49"/>
      <c r="M449" s="49"/>
      <c r="N449" s="49"/>
      <c r="O449" s="49"/>
      <c r="P449" s="49"/>
      <c r="Q449" s="49"/>
      <c r="R449" s="49"/>
      <c r="S449" s="49"/>
      <c r="T449" s="49"/>
      <c r="U449" s="49"/>
      <c r="V449" s="49"/>
      <c r="W449" s="49"/>
      <c r="X449" s="49"/>
      <c r="Y449" s="49"/>
      <c r="Z449" s="49"/>
    </row>
    <row r="450" spans="1:26" ht="14.25" customHeight="1">
      <c r="A450" s="49"/>
      <c r="B450" s="49"/>
      <c r="C450" s="49"/>
      <c r="D450" s="49"/>
      <c r="E450" s="49"/>
      <c r="F450" s="49"/>
      <c r="G450" s="49"/>
      <c r="H450" s="49"/>
      <c r="I450" s="352"/>
      <c r="J450" s="49"/>
      <c r="K450" s="49"/>
      <c r="L450" s="49"/>
      <c r="M450" s="49"/>
      <c r="N450" s="49"/>
      <c r="O450" s="49"/>
      <c r="P450" s="49"/>
      <c r="Q450" s="49"/>
      <c r="R450" s="49"/>
      <c r="S450" s="49"/>
      <c r="T450" s="49"/>
      <c r="U450" s="49"/>
      <c r="V450" s="49"/>
      <c r="W450" s="49"/>
      <c r="X450" s="49"/>
      <c r="Y450" s="49"/>
      <c r="Z450" s="49"/>
    </row>
    <row r="451" spans="1:26" ht="14.25" customHeight="1">
      <c r="A451" s="49"/>
      <c r="B451" s="49"/>
      <c r="C451" s="49"/>
      <c r="D451" s="49"/>
      <c r="E451" s="49"/>
      <c r="F451" s="49"/>
      <c r="G451" s="49"/>
      <c r="H451" s="49"/>
      <c r="I451" s="352"/>
      <c r="J451" s="49"/>
      <c r="K451" s="49"/>
      <c r="L451" s="49"/>
      <c r="M451" s="49"/>
      <c r="N451" s="49"/>
      <c r="O451" s="49"/>
      <c r="P451" s="49"/>
      <c r="Q451" s="49"/>
      <c r="R451" s="49"/>
      <c r="S451" s="49"/>
      <c r="T451" s="49"/>
      <c r="U451" s="49"/>
      <c r="V451" s="49"/>
      <c r="W451" s="49"/>
      <c r="X451" s="49"/>
      <c r="Y451" s="49"/>
      <c r="Z451" s="49"/>
    </row>
    <row r="452" spans="1:26" ht="14.25" customHeight="1">
      <c r="A452" s="49"/>
      <c r="B452" s="49"/>
      <c r="C452" s="49"/>
      <c r="D452" s="49"/>
      <c r="E452" s="49"/>
      <c r="F452" s="49"/>
      <c r="G452" s="49"/>
      <c r="H452" s="49"/>
      <c r="I452" s="352"/>
      <c r="J452" s="49"/>
      <c r="K452" s="49"/>
      <c r="L452" s="49"/>
      <c r="M452" s="49"/>
      <c r="N452" s="49"/>
      <c r="O452" s="49"/>
      <c r="P452" s="49"/>
      <c r="Q452" s="49"/>
      <c r="R452" s="49"/>
      <c r="S452" s="49"/>
      <c r="T452" s="49"/>
      <c r="U452" s="49"/>
      <c r="V452" s="49"/>
      <c r="W452" s="49"/>
      <c r="X452" s="49"/>
      <c r="Y452" s="49"/>
      <c r="Z452" s="49"/>
    </row>
    <row r="453" spans="1:26" ht="14.25" customHeight="1">
      <c r="A453" s="49"/>
      <c r="B453" s="49"/>
      <c r="C453" s="49"/>
      <c r="D453" s="49"/>
      <c r="E453" s="49"/>
      <c r="F453" s="49"/>
      <c r="G453" s="49"/>
      <c r="H453" s="49"/>
      <c r="I453" s="352"/>
      <c r="J453" s="49"/>
      <c r="K453" s="49"/>
      <c r="L453" s="49"/>
      <c r="M453" s="49"/>
      <c r="N453" s="49"/>
      <c r="O453" s="49"/>
      <c r="P453" s="49"/>
      <c r="Q453" s="49"/>
      <c r="R453" s="49"/>
      <c r="S453" s="49"/>
      <c r="T453" s="49"/>
      <c r="U453" s="49"/>
      <c r="V453" s="49"/>
      <c r="W453" s="49"/>
      <c r="X453" s="49"/>
      <c r="Y453" s="49"/>
      <c r="Z453" s="49"/>
    </row>
    <row r="454" spans="1:26" ht="14.25" customHeight="1">
      <c r="A454" s="49"/>
      <c r="B454" s="49"/>
      <c r="C454" s="49"/>
      <c r="D454" s="49"/>
      <c r="E454" s="49"/>
      <c r="F454" s="49"/>
      <c r="G454" s="49"/>
      <c r="H454" s="49"/>
      <c r="I454" s="352"/>
      <c r="J454" s="49"/>
      <c r="K454" s="49"/>
      <c r="L454" s="49"/>
      <c r="M454" s="49"/>
      <c r="N454" s="49"/>
      <c r="O454" s="49"/>
      <c r="P454" s="49"/>
      <c r="Q454" s="49"/>
      <c r="R454" s="49"/>
      <c r="S454" s="49"/>
      <c r="T454" s="49"/>
      <c r="U454" s="49"/>
      <c r="V454" s="49"/>
      <c r="W454" s="49"/>
      <c r="X454" s="49"/>
      <c r="Y454" s="49"/>
      <c r="Z454" s="49"/>
    </row>
    <row r="455" spans="1:26" ht="14.25" customHeight="1">
      <c r="A455" s="49"/>
      <c r="B455" s="49"/>
      <c r="C455" s="49"/>
      <c r="D455" s="49"/>
      <c r="E455" s="49"/>
      <c r="F455" s="49"/>
      <c r="G455" s="49"/>
      <c r="H455" s="49"/>
      <c r="I455" s="352"/>
      <c r="J455" s="49"/>
      <c r="K455" s="49"/>
      <c r="L455" s="49"/>
      <c r="M455" s="49"/>
      <c r="N455" s="49"/>
      <c r="O455" s="49"/>
      <c r="P455" s="49"/>
      <c r="Q455" s="49"/>
      <c r="R455" s="49"/>
      <c r="S455" s="49"/>
      <c r="T455" s="49"/>
      <c r="U455" s="49"/>
      <c r="V455" s="49"/>
      <c r="W455" s="49"/>
      <c r="X455" s="49"/>
      <c r="Y455" s="49"/>
      <c r="Z455" s="49"/>
    </row>
    <row r="456" spans="1:26" ht="14.25" customHeight="1">
      <c r="A456" s="49"/>
      <c r="B456" s="49"/>
      <c r="C456" s="49"/>
      <c r="D456" s="49"/>
      <c r="E456" s="49"/>
      <c r="F456" s="49"/>
      <c r="G456" s="49"/>
      <c r="H456" s="49"/>
      <c r="I456" s="352"/>
      <c r="J456" s="49"/>
      <c r="K456" s="49"/>
      <c r="L456" s="49"/>
      <c r="M456" s="49"/>
      <c r="N456" s="49"/>
      <c r="O456" s="49"/>
      <c r="P456" s="49"/>
      <c r="Q456" s="49"/>
      <c r="R456" s="49"/>
      <c r="S456" s="49"/>
      <c r="T456" s="49"/>
      <c r="U456" s="49"/>
      <c r="V456" s="49"/>
      <c r="W456" s="49"/>
      <c r="X456" s="49"/>
      <c r="Y456" s="49"/>
      <c r="Z456" s="49"/>
    </row>
    <row r="457" spans="1:26" ht="14.25" customHeight="1">
      <c r="A457" s="49"/>
      <c r="B457" s="49"/>
      <c r="C457" s="49"/>
      <c r="D457" s="49"/>
      <c r="E457" s="49"/>
      <c r="F457" s="49"/>
      <c r="G457" s="49"/>
      <c r="H457" s="49"/>
      <c r="I457" s="352"/>
      <c r="J457" s="49"/>
      <c r="K457" s="49"/>
      <c r="L457" s="49"/>
      <c r="M457" s="49"/>
      <c r="N457" s="49"/>
      <c r="O457" s="49"/>
      <c r="P457" s="49"/>
      <c r="Q457" s="49"/>
      <c r="R457" s="49"/>
      <c r="S457" s="49"/>
      <c r="T457" s="49"/>
      <c r="U457" s="49"/>
      <c r="V457" s="49"/>
      <c r="W457" s="49"/>
      <c r="X457" s="49"/>
      <c r="Y457" s="49"/>
      <c r="Z457" s="49"/>
    </row>
    <row r="458" spans="1:26" ht="14.25" customHeight="1">
      <c r="A458" s="49"/>
      <c r="B458" s="49"/>
      <c r="C458" s="49"/>
      <c r="D458" s="49"/>
      <c r="E458" s="49"/>
      <c r="F458" s="49"/>
      <c r="G458" s="49"/>
      <c r="H458" s="49"/>
      <c r="I458" s="352"/>
      <c r="J458" s="49"/>
      <c r="K458" s="49"/>
      <c r="L458" s="49"/>
      <c r="M458" s="49"/>
      <c r="N458" s="49"/>
      <c r="O458" s="49"/>
      <c r="P458" s="49"/>
      <c r="Q458" s="49"/>
      <c r="R458" s="49"/>
      <c r="S458" s="49"/>
      <c r="T458" s="49"/>
      <c r="U458" s="49"/>
      <c r="V458" s="49"/>
      <c r="W458" s="49"/>
      <c r="X458" s="49"/>
      <c r="Y458" s="49"/>
      <c r="Z458" s="49"/>
    </row>
    <row r="459" spans="1:26" ht="14.25" customHeight="1">
      <c r="A459" s="49"/>
      <c r="B459" s="49"/>
      <c r="C459" s="49"/>
      <c r="D459" s="49"/>
      <c r="E459" s="49"/>
      <c r="F459" s="49"/>
      <c r="G459" s="49"/>
      <c r="H459" s="49"/>
      <c r="I459" s="352"/>
      <c r="J459" s="49"/>
      <c r="K459" s="49"/>
      <c r="L459" s="49"/>
      <c r="M459" s="49"/>
      <c r="N459" s="49"/>
      <c r="O459" s="49"/>
      <c r="P459" s="49"/>
      <c r="Q459" s="49"/>
      <c r="R459" s="49"/>
      <c r="S459" s="49"/>
      <c r="T459" s="49"/>
      <c r="U459" s="49"/>
      <c r="V459" s="49"/>
      <c r="W459" s="49"/>
      <c r="X459" s="49"/>
      <c r="Y459" s="49"/>
      <c r="Z459" s="49"/>
    </row>
    <row r="460" spans="1:26" ht="14.25" customHeight="1">
      <c r="A460" s="49"/>
      <c r="B460" s="49"/>
      <c r="C460" s="49"/>
      <c r="D460" s="49"/>
      <c r="E460" s="49"/>
      <c r="F460" s="49"/>
      <c r="G460" s="49"/>
      <c r="H460" s="49"/>
      <c r="I460" s="352"/>
      <c r="J460" s="49"/>
      <c r="K460" s="49"/>
      <c r="L460" s="49"/>
      <c r="M460" s="49"/>
      <c r="N460" s="49"/>
      <c r="O460" s="49"/>
      <c r="P460" s="49"/>
      <c r="Q460" s="49"/>
      <c r="R460" s="49"/>
      <c r="S460" s="49"/>
      <c r="T460" s="49"/>
      <c r="U460" s="49"/>
      <c r="V460" s="49"/>
      <c r="W460" s="49"/>
      <c r="X460" s="49"/>
      <c r="Y460" s="49"/>
      <c r="Z460" s="49"/>
    </row>
    <row r="461" spans="1:26" ht="14.25" customHeight="1">
      <c r="A461" s="49"/>
      <c r="B461" s="49"/>
      <c r="C461" s="49"/>
      <c r="D461" s="49"/>
      <c r="E461" s="49"/>
      <c r="F461" s="49"/>
      <c r="G461" s="49"/>
      <c r="H461" s="49"/>
      <c r="I461" s="352"/>
      <c r="J461" s="49"/>
      <c r="K461" s="49"/>
      <c r="L461" s="49"/>
      <c r="M461" s="49"/>
      <c r="N461" s="49"/>
      <c r="O461" s="49"/>
      <c r="P461" s="49"/>
      <c r="Q461" s="49"/>
      <c r="R461" s="49"/>
      <c r="S461" s="49"/>
      <c r="T461" s="49"/>
      <c r="U461" s="49"/>
      <c r="V461" s="49"/>
      <c r="W461" s="49"/>
      <c r="X461" s="49"/>
      <c r="Y461" s="49"/>
      <c r="Z461" s="49"/>
    </row>
    <row r="462" spans="1:26" ht="14.25" customHeight="1">
      <c r="A462" s="49"/>
      <c r="B462" s="49"/>
      <c r="C462" s="49"/>
      <c r="D462" s="49"/>
      <c r="E462" s="49"/>
      <c r="F462" s="49"/>
      <c r="G462" s="49"/>
      <c r="H462" s="49"/>
      <c r="I462" s="352"/>
      <c r="J462" s="49"/>
      <c r="K462" s="49"/>
      <c r="L462" s="49"/>
      <c r="M462" s="49"/>
      <c r="N462" s="49"/>
      <c r="O462" s="49"/>
      <c r="P462" s="49"/>
      <c r="Q462" s="49"/>
      <c r="R462" s="49"/>
      <c r="S462" s="49"/>
      <c r="T462" s="49"/>
      <c r="U462" s="49"/>
      <c r="V462" s="49"/>
      <c r="W462" s="49"/>
      <c r="X462" s="49"/>
      <c r="Y462" s="49"/>
      <c r="Z462" s="49"/>
    </row>
    <row r="463" spans="1:26" ht="14.25" customHeight="1">
      <c r="A463" s="49"/>
      <c r="B463" s="49"/>
      <c r="C463" s="49"/>
      <c r="D463" s="49"/>
      <c r="E463" s="49"/>
      <c r="F463" s="49"/>
      <c r="G463" s="49"/>
      <c r="H463" s="49"/>
      <c r="I463" s="352"/>
      <c r="J463" s="49"/>
      <c r="K463" s="49"/>
      <c r="L463" s="49"/>
      <c r="M463" s="49"/>
      <c r="N463" s="49"/>
      <c r="O463" s="49"/>
      <c r="P463" s="49"/>
      <c r="Q463" s="49"/>
      <c r="R463" s="49"/>
      <c r="S463" s="49"/>
      <c r="T463" s="49"/>
      <c r="U463" s="49"/>
      <c r="V463" s="49"/>
      <c r="W463" s="49"/>
      <c r="X463" s="49"/>
      <c r="Y463" s="49"/>
      <c r="Z463" s="49"/>
    </row>
    <row r="464" spans="1:26" ht="14.25" customHeight="1">
      <c r="A464" s="49"/>
      <c r="B464" s="49"/>
      <c r="C464" s="49"/>
      <c r="D464" s="49"/>
      <c r="E464" s="49"/>
      <c r="F464" s="49"/>
      <c r="G464" s="49"/>
      <c r="H464" s="49"/>
      <c r="I464" s="352"/>
      <c r="J464" s="49"/>
      <c r="K464" s="49"/>
      <c r="L464" s="49"/>
      <c r="M464" s="49"/>
      <c r="N464" s="49"/>
      <c r="O464" s="49"/>
      <c r="P464" s="49"/>
      <c r="Q464" s="49"/>
      <c r="R464" s="49"/>
      <c r="S464" s="49"/>
      <c r="T464" s="49"/>
      <c r="U464" s="49"/>
      <c r="V464" s="49"/>
      <c r="W464" s="49"/>
      <c r="X464" s="49"/>
      <c r="Y464" s="49"/>
      <c r="Z464" s="49"/>
    </row>
    <row r="465" spans="1:26" ht="14.25" customHeight="1">
      <c r="A465" s="49"/>
      <c r="B465" s="49"/>
      <c r="C465" s="49"/>
      <c r="D465" s="49"/>
      <c r="E465" s="49"/>
      <c r="F465" s="49"/>
      <c r="G465" s="49"/>
      <c r="H465" s="49"/>
      <c r="I465" s="352"/>
      <c r="J465" s="49"/>
      <c r="K465" s="49"/>
      <c r="L465" s="49"/>
      <c r="M465" s="49"/>
      <c r="N465" s="49"/>
      <c r="O465" s="49"/>
      <c r="P465" s="49"/>
      <c r="Q465" s="49"/>
      <c r="R465" s="49"/>
      <c r="S465" s="49"/>
      <c r="T465" s="49"/>
      <c r="U465" s="49"/>
      <c r="V465" s="49"/>
      <c r="W465" s="49"/>
      <c r="X465" s="49"/>
      <c r="Y465" s="49"/>
      <c r="Z465" s="49"/>
    </row>
    <row r="466" spans="1:26" ht="14.25" customHeight="1">
      <c r="A466" s="49"/>
      <c r="B466" s="49"/>
      <c r="C466" s="49"/>
      <c r="D466" s="49"/>
      <c r="E466" s="49"/>
      <c r="F466" s="49"/>
      <c r="G466" s="49"/>
      <c r="H466" s="49"/>
      <c r="I466" s="352"/>
      <c r="J466" s="49"/>
      <c r="K466" s="49"/>
      <c r="L466" s="49"/>
      <c r="M466" s="49"/>
      <c r="N466" s="49"/>
      <c r="O466" s="49"/>
      <c r="P466" s="49"/>
      <c r="Q466" s="49"/>
      <c r="R466" s="49"/>
      <c r="S466" s="49"/>
      <c r="T466" s="49"/>
      <c r="U466" s="49"/>
      <c r="V466" s="49"/>
      <c r="W466" s="49"/>
      <c r="X466" s="49"/>
      <c r="Y466" s="49"/>
      <c r="Z466" s="49"/>
    </row>
    <row r="467" spans="1:26" ht="14.25" customHeight="1">
      <c r="A467" s="49"/>
      <c r="B467" s="49"/>
      <c r="C467" s="49"/>
      <c r="D467" s="49"/>
      <c r="E467" s="49"/>
      <c r="F467" s="49"/>
      <c r="G467" s="49"/>
      <c r="H467" s="49"/>
      <c r="I467" s="352"/>
      <c r="J467" s="49"/>
      <c r="K467" s="49"/>
      <c r="L467" s="49"/>
      <c r="M467" s="49"/>
      <c r="N467" s="49"/>
      <c r="O467" s="49"/>
      <c r="P467" s="49"/>
      <c r="Q467" s="49"/>
      <c r="R467" s="49"/>
      <c r="S467" s="49"/>
      <c r="T467" s="49"/>
      <c r="U467" s="49"/>
      <c r="V467" s="49"/>
      <c r="W467" s="49"/>
      <c r="X467" s="49"/>
      <c r="Y467" s="49"/>
      <c r="Z467" s="49"/>
    </row>
    <row r="468" spans="1:26" ht="14.25" customHeight="1">
      <c r="A468" s="49"/>
      <c r="B468" s="49"/>
      <c r="C468" s="49"/>
      <c r="D468" s="49"/>
      <c r="E468" s="49"/>
      <c r="F468" s="49"/>
      <c r="G468" s="49"/>
      <c r="H468" s="49"/>
      <c r="I468" s="352"/>
      <c r="J468" s="49"/>
      <c r="K468" s="49"/>
      <c r="L468" s="49"/>
      <c r="M468" s="49"/>
      <c r="N468" s="49"/>
      <c r="O468" s="49"/>
      <c r="P468" s="49"/>
      <c r="Q468" s="49"/>
      <c r="R468" s="49"/>
      <c r="S468" s="49"/>
      <c r="T468" s="49"/>
      <c r="U468" s="49"/>
      <c r="V468" s="49"/>
      <c r="W468" s="49"/>
      <c r="X468" s="49"/>
      <c r="Y468" s="49"/>
      <c r="Z468" s="49"/>
    </row>
    <row r="469" spans="1:26" ht="14.25" customHeight="1">
      <c r="A469" s="49"/>
      <c r="B469" s="49"/>
      <c r="C469" s="49"/>
      <c r="D469" s="49"/>
      <c r="E469" s="49"/>
      <c r="F469" s="49"/>
      <c r="G469" s="49"/>
      <c r="H469" s="49"/>
      <c r="I469" s="352"/>
      <c r="J469" s="49"/>
      <c r="K469" s="49"/>
      <c r="L469" s="49"/>
      <c r="M469" s="49"/>
      <c r="N469" s="49"/>
      <c r="O469" s="49"/>
      <c r="P469" s="49"/>
      <c r="Q469" s="49"/>
      <c r="R469" s="49"/>
      <c r="S469" s="49"/>
      <c r="T469" s="49"/>
      <c r="U469" s="49"/>
      <c r="V469" s="49"/>
      <c r="W469" s="49"/>
      <c r="X469" s="49"/>
      <c r="Y469" s="49"/>
      <c r="Z469" s="49"/>
    </row>
    <row r="470" spans="1:26" ht="14.25" customHeight="1">
      <c r="A470" s="49"/>
      <c r="B470" s="49"/>
      <c r="C470" s="49"/>
      <c r="D470" s="49"/>
      <c r="E470" s="49"/>
      <c r="F470" s="49"/>
      <c r="G470" s="49"/>
      <c r="H470" s="49"/>
      <c r="I470" s="352"/>
      <c r="J470" s="49"/>
      <c r="K470" s="49"/>
      <c r="L470" s="49"/>
      <c r="M470" s="49"/>
      <c r="N470" s="49"/>
      <c r="O470" s="49"/>
      <c r="P470" s="49"/>
      <c r="Q470" s="49"/>
      <c r="R470" s="49"/>
      <c r="S470" s="49"/>
      <c r="T470" s="49"/>
      <c r="U470" s="49"/>
      <c r="V470" s="49"/>
      <c r="W470" s="49"/>
      <c r="X470" s="49"/>
      <c r="Y470" s="49"/>
      <c r="Z470" s="49"/>
    </row>
    <row r="471" spans="1:26" ht="14.25" customHeight="1">
      <c r="A471" s="49"/>
      <c r="B471" s="49"/>
      <c r="C471" s="49"/>
      <c r="D471" s="49"/>
      <c r="E471" s="49"/>
      <c r="F471" s="49"/>
      <c r="G471" s="49"/>
      <c r="H471" s="49"/>
      <c r="I471" s="352"/>
      <c r="J471" s="49"/>
      <c r="K471" s="49"/>
      <c r="L471" s="49"/>
      <c r="M471" s="49"/>
      <c r="N471" s="49"/>
      <c r="O471" s="49"/>
      <c r="P471" s="49"/>
      <c r="Q471" s="49"/>
      <c r="R471" s="49"/>
      <c r="S471" s="49"/>
      <c r="T471" s="49"/>
      <c r="U471" s="49"/>
      <c r="V471" s="49"/>
      <c r="W471" s="49"/>
      <c r="X471" s="49"/>
      <c r="Y471" s="49"/>
      <c r="Z471" s="49"/>
    </row>
    <row r="472" spans="1:26" ht="14.25" customHeight="1">
      <c r="A472" s="49"/>
      <c r="B472" s="49"/>
      <c r="C472" s="49"/>
      <c r="D472" s="49"/>
      <c r="E472" s="49"/>
      <c r="F472" s="49"/>
      <c r="G472" s="49"/>
      <c r="H472" s="49"/>
      <c r="I472" s="352"/>
      <c r="J472" s="49"/>
      <c r="K472" s="49"/>
      <c r="L472" s="49"/>
      <c r="M472" s="49"/>
      <c r="N472" s="49"/>
      <c r="O472" s="49"/>
      <c r="P472" s="49"/>
      <c r="Q472" s="49"/>
      <c r="R472" s="49"/>
      <c r="S472" s="49"/>
      <c r="T472" s="49"/>
      <c r="U472" s="49"/>
      <c r="V472" s="49"/>
      <c r="W472" s="49"/>
      <c r="X472" s="49"/>
      <c r="Y472" s="49"/>
      <c r="Z472" s="49"/>
    </row>
    <row r="473" spans="1:26" ht="14.25" customHeight="1">
      <c r="A473" s="49"/>
      <c r="B473" s="49"/>
      <c r="C473" s="49"/>
      <c r="D473" s="49"/>
      <c r="E473" s="49"/>
      <c r="F473" s="49"/>
      <c r="G473" s="49"/>
      <c r="H473" s="49"/>
      <c r="I473" s="352"/>
      <c r="J473" s="49"/>
      <c r="K473" s="49"/>
      <c r="L473" s="49"/>
      <c r="M473" s="49"/>
      <c r="N473" s="49"/>
      <c r="O473" s="49"/>
      <c r="P473" s="49"/>
      <c r="Q473" s="49"/>
      <c r="R473" s="49"/>
      <c r="S473" s="49"/>
      <c r="T473" s="49"/>
      <c r="U473" s="49"/>
      <c r="V473" s="49"/>
      <c r="W473" s="49"/>
      <c r="X473" s="49"/>
      <c r="Y473" s="49"/>
      <c r="Z473" s="49"/>
    </row>
    <row r="474" spans="1:26" ht="14.25" customHeight="1">
      <c r="A474" s="49"/>
      <c r="B474" s="49"/>
      <c r="C474" s="49"/>
      <c r="D474" s="49"/>
      <c r="E474" s="49"/>
      <c r="F474" s="49"/>
      <c r="G474" s="49"/>
      <c r="H474" s="49"/>
      <c r="I474" s="352"/>
      <c r="J474" s="49"/>
      <c r="K474" s="49"/>
      <c r="L474" s="49"/>
      <c r="M474" s="49"/>
      <c r="N474" s="49"/>
      <c r="O474" s="49"/>
      <c r="P474" s="49"/>
      <c r="Q474" s="49"/>
      <c r="R474" s="49"/>
      <c r="S474" s="49"/>
      <c r="T474" s="49"/>
      <c r="U474" s="49"/>
      <c r="V474" s="49"/>
      <c r="W474" s="49"/>
      <c r="X474" s="49"/>
      <c r="Y474" s="49"/>
      <c r="Z474" s="49"/>
    </row>
    <row r="475" spans="1:26" ht="14.25" customHeight="1">
      <c r="A475" s="49"/>
      <c r="B475" s="49"/>
      <c r="C475" s="49"/>
      <c r="D475" s="49"/>
      <c r="E475" s="49"/>
      <c r="F475" s="49"/>
      <c r="G475" s="49"/>
      <c r="H475" s="49"/>
      <c r="I475" s="352"/>
      <c r="J475" s="49"/>
      <c r="K475" s="49"/>
      <c r="L475" s="49"/>
      <c r="M475" s="49"/>
      <c r="N475" s="49"/>
      <c r="O475" s="49"/>
      <c r="P475" s="49"/>
      <c r="Q475" s="49"/>
      <c r="R475" s="49"/>
      <c r="S475" s="49"/>
      <c r="T475" s="49"/>
      <c r="U475" s="49"/>
      <c r="V475" s="49"/>
      <c r="W475" s="49"/>
      <c r="X475" s="49"/>
      <c r="Y475" s="49"/>
      <c r="Z475" s="49"/>
    </row>
    <row r="476" spans="1:26" ht="14.25" customHeight="1">
      <c r="A476" s="49"/>
      <c r="B476" s="49"/>
      <c r="C476" s="49"/>
      <c r="D476" s="49"/>
      <c r="E476" s="49"/>
      <c r="F476" s="49"/>
      <c r="G476" s="49"/>
      <c r="H476" s="49"/>
      <c r="I476" s="352"/>
      <c r="J476" s="49"/>
      <c r="K476" s="49"/>
      <c r="L476" s="49"/>
      <c r="M476" s="49"/>
      <c r="N476" s="49"/>
      <c r="O476" s="49"/>
      <c r="P476" s="49"/>
      <c r="Q476" s="49"/>
      <c r="R476" s="49"/>
      <c r="S476" s="49"/>
      <c r="T476" s="49"/>
      <c r="U476" s="49"/>
      <c r="V476" s="49"/>
      <c r="W476" s="49"/>
      <c r="X476" s="49"/>
      <c r="Y476" s="49"/>
      <c r="Z476" s="49"/>
    </row>
    <row r="477" spans="1:26" ht="14.25" customHeight="1">
      <c r="A477" s="49"/>
      <c r="B477" s="49"/>
      <c r="C477" s="49"/>
      <c r="D477" s="49"/>
      <c r="E477" s="49"/>
      <c r="F477" s="49"/>
      <c r="G477" s="49"/>
      <c r="H477" s="49"/>
      <c r="I477" s="352"/>
      <c r="J477" s="49"/>
      <c r="K477" s="49"/>
      <c r="L477" s="49"/>
      <c r="M477" s="49"/>
      <c r="N477" s="49"/>
      <c r="O477" s="49"/>
      <c r="P477" s="49"/>
      <c r="Q477" s="49"/>
      <c r="R477" s="49"/>
      <c r="S477" s="49"/>
      <c r="T477" s="49"/>
      <c r="U477" s="49"/>
      <c r="V477" s="49"/>
      <c r="W477" s="49"/>
      <c r="X477" s="49"/>
      <c r="Y477" s="49"/>
      <c r="Z477" s="49"/>
    </row>
    <row r="478" spans="1:26" ht="14.25" customHeight="1">
      <c r="A478" s="49"/>
      <c r="B478" s="49"/>
      <c r="C478" s="49"/>
      <c r="D478" s="49"/>
      <c r="E478" s="49"/>
      <c r="F478" s="49"/>
      <c r="G478" s="49"/>
      <c r="H478" s="49"/>
      <c r="I478" s="352"/>
      <c r="J478" s="49"/>
      <c r="K478" s="49"/>
      <c r="L478" s="49"/>
      <c r="M478" s="49"/>
      <c r="N478" s="49"/>
      <c r="O478" s="49"/>
      <c r="P478" s="49"/>
      <c r="Q478" s="49"/>
      <c r="R478" s="49"/>
      <c r="S478" s="49"/>
      <c r="T478" s="49"/>
      <c r="U478" s="49"/>
      <c r="V478" s="49"/>
      <c r="W478" s="49"/>
      <c r="X478" s="49"/>
      <c r="Y478" s="49"/>
      <c r="Z478" s="49"/>
    </row>
    <row r="479" spans="1:26" ht="14.25" customHeight="1">
      <c r="A479" s="49"/>
      <c r="B479" s="49"/>
      <c r="C479" s="49"/>
      <c r="D479" s="49"/>
      <c r="E479" s="49"/>
      <c r="F479" s="49"/>
      <c r="G479" s="49"/>
      <c r="H479" s="49"/>
      <c r="I479" s="352"/>
      <c r="J479" s="49"/>
      <c r="K479" s="49"/>
      <c r="L479" s="49"/>
      <c r="M479" s="49"/>
      <c r="N479" s="49"/>
      <c r="O479" s="49"/>
      <c r="P479" s="49"/>
      <c r="Q479" s="49"/>
      <c r="R479" s="49"/>
      <c r="S479" s="49"/>
      <c r="T479" s="49"/>
      <c r="U479" s="49"/>
      <c r="V479" s="49"/>
      <c r="W479" s="49"/>
      <c r="X479" s="49"/>
      <c r="Y479" s="49"/>
      <c r="Z479" s="49"/>
    </row>
    <row r="480" spans="1:26" ht="14.25" customHeight="1">
      <c r="A480" s="49"/>
      <c r="B480" s="49"/>
      <c r="C480" s="49"/>
      <c r="D480" s="49"/>
      <c r="E480" s="49"/>
      <c r="F480" s="49"/>
      <c r="G480" s="49"/>
      <c r="H480" s="49"/>
      <c r="I480" s="352"/>
      <c r="J480" s="49"/>
      <c r="K480" s="49"/>
      <c r="L480" s="49"/>
      <c r="M480" s="49"/>
      <c r="N480" s="49"/>
      <c r="O480" s="49"/>
      <c r="P480" s="49"/>
      <c r="Q480" s="49"/>
      <c r="R480" s="49"/>
      <c r="S480" s="49"/>
      <c r="T480" s="49"/>
      <c r="U480" s="49"/>
      <c r="V480" s="49"/>
      <c r="W480" s="49"/>
      <c r="X480" s="49"/>
      <c r="Y480" s="49"/>
      <c r="Z480" s="49"/>
    </row>
    <row r="481" spans="1:26" ht="14.25" customHeight="1">
      <c r="A481" s="49"/>
      <c r="B481" s="49"/>
      <c r="C481" s="49"/>
      <c r="D481" s="49"/>
      <c r="E481" s="49"/>
      <c r="F481" s="49"/>
      <c r="G481" s="49"/>
      <c r="H481" s="49"/>
      <c r="I481" s="352"/>
      <c r="J481" s="49"/>
      <c r="K481" s="49"/>
      <c r="L481" s="49"/>
      <c r="M481" s="49"/>
      <c r="N481" s="49"/>
      <c r="O481" s="49"/>
      <c r="P481" s="49"/>
      <c r="Q481" s="49"/>
      <c r="R481" s="49"/>
      <c r="S481" s="49"/>
      <c r="T481" s="49"/>
      <c r="U481" s="49"/>
      <c r="V481" s="49"/>
      <c r="W481" s="49"/>
      <c r="X481" s="49"/>
      <c r="Y481" s="49"/>
      <c r="Z481" s="49"/>
    </row>
    <row r="482" spans="1:26" ht="14.25" customHeight="1">
      <c r="A482" s="49"/>
      <c r="B482" s="49"/>
      <c r="C482" s="49"/>
      <c r="D482" s="49"/>
      <c r="E482" s="49"/>
      <c r="F482" s="49"/>
      <c r="G482" s="49"/>
      <c r="H482" s="49"/>
      <c r="I482" s="352"/>
      <c r="J482" s="49"/>
      <c r="K482" s="49"/>
      <c r="L482" s="49"/>
      <c r="M482" s="49"/>
      <c r="N482" s="49"/>
      <c r="O482" s="49"/>
      <c r="P482" s="49"/>
      <c r="Q482" s="49"/>
      <c r="R482" s="49"/>
      <c r="S482" s="49"/>
      <c r="T482" s="49"/>
      <c r="U482" s="49"/>
      <c r="V482" s="49"/>
      <c r="W482" s="49"/>
      <c r="X482" s="49"/>
      <c r="Y482" s="49"/>
      <c r="Z482" s="49"/>
    </row>
    <row r="483" spans="1:26" ht="14.25" customHeight="1">
      <c r="A483" s="49"/>
      <c r="B483" s="49"/>
      <c r="C483" s="49"/>
      <c r="D483" s="49"/>
      <c r="E483" s="49"/>
      <c r="F483" s="49"/>
      <c r="G483" s="49"/>
      <c r="H483" s="49"/>
      <c r="I483" s="352"/>
      <c r="J483" s="49"/>
      <c r="K483" s="49"/>
      <c r="L483" s="49"/>
      <c r="M483" s="49"/>
      <c r="N483" s="49"/>
      <c r="O483" s="49"/>
      <c r="P483" s="49"/>
      <c r="Q483" s="49"/>
      <c r="R483" s="49"/>
      <c r="S483" s="49"/>
      <c r="T483" s="49"/>
      <c r="U483" s="49"/>
      <c r="V483" s="49"/>
      <c r="W483" s="49"/>
      <c r="X483" s="49"/>
      <c r="Y483" s="49"/>
      <c r="Z483" s="49"/>
    </row>
    <row r="484" spans="1:26" ht="14.25" customHeight="1">
      <c r="A484" s="49"/>
      <c r="B484" s="49"/>
      <c r="C484" s="49"/>
      <c r="D484" s="49"/>
      <c r="E484" s="49"/>
      <c r="F484" s="49"/>
      <c r="G484" s="49"/>
      <c r="H484" s="49"/>
      <c r="I484" s="352"/>
      <c r="J484" s="49"/>
      <c r="K484" s="49"/>
      <c r="L484" s="49"/>
      <c r="M484" s="49"/>
      <c r="N484" s="49"/>
      <c r="O484" s="49"/>
      <c r="P484" s="49"/>
      <c r="Q484" s="49"/>
      <c r="R484" s="49"/>
      <c r="S484" s="49"/>
      <c r="T484" s="49"/>
      <c r="U484" s="49"/>
      <c r="V484" s="49"/>
      <c r="W484" s="49"/>
      <c r="X484" s="49"/>
      <c r="Y484" s="49"/>
      <c r="Z484" s="49"/>
    </row>
    <row r="485" spans="1:26" ht="14.25" customHeight="1">
      <c r="A485" s="49"/>
      <c r="B485" s="49"/>
      <c r="C485" s="49"/>
      <c r="D485" s="49"/>
      <c r="E485" s="49"/>
      <c r="F485" s="49"/>
      <c r="G485" s="49"/>
      <c r="H485" s="49"/>
      <c r="I485" s="352"/>
      <c r="J485" s="49"/>
      <c r="K485" s="49"/>
      <c r="L485" s="49"/>
      <c r="M485" s="49"/>
      <c r="N485" s="49"/>
      <c r="O485" s="49"/>
      <c r="P485" s="49"/>
      <c r="Q485" s="49"/>
      <c r="R485" s="49"/>
      <c r="S485" s="49"/>
      <c r="T485" s="49"/>
      <c r="U485" s="49"/>
      <c r="V485" s="49"/>
      <c r="W485" s="49"/>
      <c r="X485" s="49"/>
      <c r="Y485" s="49"/>
      <c r="Z485" s="49"/>
    </row>
    <row r="486" spans="1:26" ht="14.25" customHeight="1">
      <c r="A486" s="49"/>
      <c r="B486" s="49"/>
      <c r="C486" s="49"/>
      <c r="D486" s="49"/>
      <c r="E486" s="49"/>
      <c r="F486" s="49"/>
      <c r="G486" s="49"/>
      <c r="H486" s="49"/>
      <c r="I486" s="352"/>
      <c r="J486" s="49"/>
      <c r="K486" s="49"/>
      <c r="L486" s="49"/>
      <c r="M486" s="49"/>
      <c r="N486" s="49"/>
      <c r="O486" s="49"/>
      <c r="P486" s="49"/>
      <c r="Q486" s="49"/>
      <c r="R486" s="49"/>
      <c r="S486" s="49"/>
      <c r="T486" s="49"/>
      <c r="U486" s="49"/>
      <c r="V486" s="49"/>
      <c r="W486" s="49"/>
      <c r="X486" s="49"/>
      <c r="Y486" s="49"/>
      <c r="Z486" s="49"/>
    </row>
    <row r="487" spans="1:26" ht="14.25" customHeight="1">
      <c r="A487" s="49"/>
      <c r="B487" s="49"/>
      <c r="C487" s="49"/>
      <c r="D487" s="49"/>
      <c r="E487" s="49"/>
      <c r="F487" s="49"/>
      <c r="G487" s="49"/>
      <c r="H487" s="49"/>
      <c r="I487" s="352"/>
      <c r="J487" s="49"/>
      <c r="K487" s="49"/>
      <c r="L487" s="49"/>
      <c r="M487" s="49"/>
      <c r="N487" s="49"/>
      <c r="O487" s="49"/>
      <c r="P487" s="49"/>
      <c r="Q487" s="49"/>
      <c r="R487" s="49"/>
      <c r="S487" s="49"/>
      <c r="T487" s="49"/>
      <c r="U487" s="49"/>
      <c r="V487" s="49"/>
      <c r="W487" s="49"/>
      <c r="X487" s="49"/>
      <c r="Y487" s="49"/>
      <c r="Z487" s="49"/>
    </row>
    <row r="488" spans="1:26" ht="14.25" customHeight="1">
      <c r="A488" s="49"/>
      <c r="B488" s="49"/>
      <c r="C488" s="49"/>
      <c r="D488" s="49"/>
      <c r="E488" s="49"/>
      <c r="F488" s="49"/>
      <c r="G488" s="49"/>
      <c r="H488" s="49"/>
      <c r="I488" s="352"/>
      <c r="J488" s="49"/>
      <c r="K488" s="49"/>
      <c r="L488" s="49"/>
      <c r="M488" s="49"/>
      <c r="N488" s="49"/>
      <c r="O488" s="49"/>
      <c r="P488" s="49"/>
      <c r="Q488" s="49"/>
      <c r="R488" s="49"/>
      <c r="S488" s="49"/>
      <c r="T488" s="49"/>
      <c r="U488" s="49"/>
      <c r="V488" s="49"/>
      <c r="W488" s="49"/>
      <c r="X488" s="49"/>
      <c r="Y488" s="49"/>
      <c r="Z488" s="49"/>
    </row>
    <row r="489" spans="1:26" ht="14.25" customHeight="1">
      <c r="A489" s="49"/>
      <c r="B489" s="49"/>
      <c r="C489" s="49"/>
      <c r="D489" s="49"/>
      <c r="E489" s="49"/>
      <c r="F489" s="49"/>
      <c r="G489" s="49"/>
      <c r="H489" s="49"/>
      <c r="I489" s="352"/>
      <c r="J489" s="49"/>
      <c r="K489" s="49"/>
      <c r="L489" s="49"/>
      <c r="M489" s="49"/>
      <c r="N489" s="49"/>
      <c r="O489" s="49"/>
      <c r="P489" s="49"/>
      <c r="Q489" s="49"/>
      <c r="R489" s="49"/>
      <c r="S489" s="49"/>
      <c r="T489" s="49"/>
      <c r="U489" s="49"/>
      <c r="V489" s="49"/>
      <c r="W489" s="49"/>
      <c r="X489" s="49"/>
      <c r="Y489" s="49"/>
      <c r="Z489" s="49"/>
    </row>
    <row r="490" spans="1:26" ht="14.25" customHeight="1">
      <c r="A490" s="49"/>
      <c r="B490" s="49"/>
      <c r="C490" s="49"/>
      <c r="D490" s="49"/>
      <c r="E490" s="49"/>
      <c r="F490" s="49"/>
      <c r="G490" s="49"/>
      <c r="H490" s="49"/>
      <c r="I490" s="352"/>
      <c r="J490" s="49"/>
      <c r="K490" s="49"/>
      <c r="L490" s="49"/>
      <c r="M490" s="49"/>
      <c r="N490" s="49"/>
      <c r="O490" s="49"/>
      <c r="P490" s="49"/>
      <c r="Q490" s="49"/>
      <c r="R490" s="49"/>
      <c r="S490" s="49"/>
      <c r="T490" s="49"/>
      <c r="U490" s="49"/>
      <c r="V490" s="49"/>
      <c r="W490" s="49"/>
      <c r="X490" s="49"/>
      <c r="Y490" s="49"/>
      <c r="Z490" s="49"/>
    </row>
    <row r="491" spans="1:26" ht="14.25" customHeight="1">
      <c r="A491" s="49"/>
      <c r="B491" s="49"/>
      <c r="C491" s="49"/>
      <c r="D491" s="49"/>
      <c r="E491" s="49"/>
      <c r="F491" s="49"/>
      <c r="G491" s="49"/>
      <c r="H491" s="49"/>
      <c r="I491" s="352"/>
      <c r="J491" s="49"/>
      <c r="K491" s="49"/>
      <c r="L491" s="49"/>
      <c r="M491" s="49"/>
      <c r="N491" s="49"/>
      <c r="O491" s="49"/>
      <c r="P491" s="49"/>
      <c r="Q491" s="49"/>
      <c r="R491" s="49"/>
      <c r="S491" s="49"/>
      <c r="T491" s="49"/>
      <c r="U491" s="49"/>
      <c r="V491" s="49"/>
      <c r="W491" s="49"/>
      <c r="X491" s="49"/>
      <c r="Y491" s="49"/>
      <c r="Z491" s="49"/>
    </row>
    <row r="492" spans="1:26" ht="14.25" customHeight="1">
      <c r="A492" s="49"/>
      <c r="B492" s="49"/>
      <c r="C492" s="49"/>
      <c r="D492" s="49"/>
      <c r="E492" s="49"/>
      <c r="F492" s="49"/>
      <c r="G492" s="49"/>
      <c r="H492" s="49"/>
      <c r="I492" s="352"/>
      <c r="J492" s="49"/>
      <c r="K492" s="49"/>
      <c r="L492" s="49"/>
      <c r="M492" s="49"/>
      <c r="N492" s="49"/>
      <c r="O492" s="49"/>
      <c r="P492" s="49"/>
      <c r="Q492" s="49"/>
      <c r="R492" s="49"/>
      <c r="S492" s="49"/>
      <c r="T492" s="49"/>
      <c r="U492" s="49"/>
      <c r="V492" s="49"/>
      <c r="W492" s="49"/>
      <c r="X492" s="49"/>
      <c r="Y492" s="49"/>
      <c r="Z492" s="49"/>
    </row>
    <row r="493" spans="1:26" ht="14.25" customHeight="1">
      <c r="A493" s="49"/>
      <c r="B493" s="49"/>
      <c r="C493" s="49"/>
      <c r="D493" s="49"/>
      <c r="E493" s="49"/>
      <c r="F493" s="49"/>
      <c r="G493" s="49"/>
      <c r="H493" s="49"/>
      <c r="I493" s="352"/>
      <c r="J493" s="49"/>
      <c r="K493" s="49"/>
      <c r="L493" s="49"/>
      <c r="M493" s="49"/>
      <c r="N493" s="49"/>
      <c r="O493" s="49"/>
      <c r="P493" s="49"/>
      <c r="Q493" s="49"/>
      <c r="R493" s="49"/>
      <c r="S493" s="49"/>
      <c r="T493" s="49"/>
      <c r="U493" s="49"/>
      <c r="V493" s="49"/>
      <c r="W493" s="49"/>
      <c r="X493" s="49"/>
      <c r="Y493" s="49"/>
      <c r="Z493" s="49"/>
    </row>
    <row r="494" spans="1:26" ht="14.25" customHeight="1">
      <c r="A494" s="49"/>
      <c r="B494" s="49"/>
      <c r="C494" s="49"/>
      <c r="D494" s="49"/>
      <c r="E494" s="49"/>
      <c r="F494" s="49"/>
      <c r="G494" s="49"/>
      <c r="H494" s="49"/>
      <c r="I494" s="352"/>
      <c r="J494" s="49"/>
      <c r="K494" s="49"/>
      <c r="L494" s="49"/>
      <c r="M494" s="49"/>
      <c r="N494" s="49"/>
      <c r="O494" s="49"/>
      <c r="P494" s="49"/>
      <c r="Q494" s="49"/>
      <c r="R494" s="49"/>
      <c r="S494" s="49"/>
      <c r="T494" s="49"/>
      <c r="U494" s="49"/>
      <c r="V494" s="49"/>
      <c r="W494" s="49"/>
      <c r="X494" s="49"/>
      <c r="Y494" s="49"/>
      <c r="Z494" s="49"/>
    </row>
    <row r="495" spans="1:26" ht="14.25" customHeight="1">
      <c r="A495" s="49"/>
      <c r="B495" s="49"/>
      <c r="C495" s="49"/>
      <c r="D495" s="49"/>
      <c r="E495" s="49"/>
      <c r="F495" s="49"/>
      <c r="G495" s="49"/>
      <c r="H495" s="49"/>
      <c r="I495" s="352"/>
      <c r="J495" s="49"/>
      <c r="K495" s="49"/>
      <c r="L495" s="49"/>
      <c r="M495" s="49"/>
      <c r="N495" s="49"/>
      <c r="O495" s="49"/>
      <c r="P495" s="49"/>
      <c r="Q495" s="49"/>
      <c r="R495" s="49"/>
      <c r="S495" s="49"/>
      <c r="T495" s="49"/>
      <c r="U495" s="49"/>
      <c r="V495" s="49"/>
      <c r="W495" s="49"/>
      <c r="X495" s="49"/>
      <c r="Y495" s="49"/>
      <c r="Z495" s="49"/>
    </row>
    <row r="496" spans="1:26" ht="14.25" customHeight="1">
      <c r="A496" s="49"/>
      <c r="B496" s="49"/>
      <c r="C496" s="49"/>
      <c r="D496" s="49"/>
      <c r="E496" s="49"/>
      <c r="F496" s="49"/>
      <c r="G496" s="49"/>
      <c r="H496" s="49"/>
      <c r="I496" s="352"/>
      <c r="J496" s="49"/>
      <c r="K496" s="49"/>
      <c r="L496" s="49"/>
      <c r="M496" s="49"/>
      <c r="N496" s="49"/>
      <c r="O496" s="49"/>
      <c r="P496" s="49"/>
      <c r="Q496" s="49"/>
      <c r="R496" s="49"/>
      <c r="S496" s="49"/>
      <c r="T496" s="49"/>
      <c r="U496" s="49"/>
      <c r="V496" s="49"/>
      <c r="W496" s="49"/>
      <c r="X496" s="49"/>
      <c r="Y496" s="49"/>
      <c r="Z496" s="49"/>
    </row>
    <row r="497" spans="1:26" ht="14.25" customHeight="1">
      <c r="A497" s="49"/>
      <c r="B497" s="49"/>
      <c r="C497" s="49"/>
      <c r="D497" s="49"/>
      <c r="E497" s="49"/>
      <c r="F497" s="49"/>
      <c r="G497" s="49"/>
      <c r="H497" s="49"/>
      <c r="I497" s="352"/>
      <c r="J497" s="49"/>
      <c r="K497" s="49"/>
      <c r="L497" s="49"/>
      <c r="M497" s="49"/>
      <c r="N497" s="49"/>
      <c r="O497" s="49"/>
      <c r="P497" s="49"/>
      <c r="Q497" s="49"/>
      <c r="R497" s="49"/>
      <c r="S497" s="49"/>
      <c r="T497" s="49"/>
      <c r="U497" s="49"/>
      <c r="V497" s="49"/>
      <c r="W497" s="49"/>
      <c r="X497" s="49"/>
      <c r="Y497" s="49"/>
      <c r="Z497" s="49"/>
    </row>
    <row r="498" spans="1:26" ht="14.25" customHeight="1">
      <c r="A498" s="49"/>
      <c r="B498" s="49"/>
      <c r="C498" s="49"/>
      <c r="D498" s="49"/>
      <c r="E498" s="49"/>
      <c r="F498" s="49"/>
      <c r="G498" s="49"/>
      <c r="H498" s="49"/>
      <c r="I498" s="352"/>
      <c r="J498" s="49"/>
      <c r="K498" s="49"/>
      <c r="L498" s="49"/>
      <c r="M498" s="49"/>
      <c r="N498" s="49"/>
      <c r="O498" s="49"/>
      <c r="P498" s="49"/>
      <c r="Q498" s="49"/>
      <c r="R498" s="49"/>
      <c r="S498" s="49"/>
      <c r="T498" s="49"/>
      <c r="U498" s="49"/>
      <c r="V498" s="49"/>
      <c r="W498" s="49"/>
      <c r="X498" s="49"/>
      <c r="Y498" s="49"/>
      <c r="Z498" s="49"/>
    </row>
    <row r="499" spans="1:26" ht="14.25" customHeight="1">
      <c r="A499" s="49"/>
      <c r="B499" s="49"/>
      <c r="C499" s="49"/>
      <c r="D499" s="49"/>
      <c r="E499" s="49"/>
      <c r="F499" s="49"/>
      <c r="G499" s="49"/>
      <c r="H499" s="49"/>
      <c r="I499" s="352"/>
      <c r="J499" s="49"/>
      <c r="K499" s="49"/>
      <c r="L499" s="49"/>
      <c r="M499" s="49"/>
      <c r="N499" s="49"/>
      <c r="O499" s="49"/>
      <c r="P499" s="49"/>
      <c r="Q499" s="49"/>
      <c r="R499" s="49"/>
      <c r="S499" s="49"/>
      <c r="T499" s="49"/>
      <c r="U499" s="49"/>
      <c r="V499" s="49"/>
      <c r="W499" s="49"/>
      <c r="X499" s="49"/>
      <c r="Y499" s="49"/>
      <c r="Z499" s="49"/>
    </row>
    <row r="500" spans="1:26" ht="14.25" customHeight="1">
      <c r="A500" s="49"/>
      <c r="B500" s="49"/>
      <c r="C500" s="49"/>
      <c r="D500" s="49"/>
      <c r="E500" s="49"/>
      <c r="F500" s="49"/>
      <c r="G500" s="49"/>
      <c r="H500" s="49"/>
      <c r="I500" s="352"/>
      <c r="J500" s="49"/>
      <c r="K500" s="49"/>
      <c r="L500" s="49"/>
      <c r="M500" s="49"/>
      <c r="N500" s="49"/>
      <c r="O500" s="49"/>
      <c r="P500" s="49"/>
      <c r="Q500" s="49"/>
      <c r="R500" s="49"/>
      <c r="S500" s="49"/>
      <c r="T500" s="49"/>
      <c r="U500" s="49"/>
      <c r="V500" s="49"/>
      <c r="W500" s="49"/>
      <c r="X500" s="49"/>
      <c r="Y500" s="49"/>
      <c r="Z500" s="49"/>
    </row>
    <row r="501" spans="1:26" ht="14.25" customHeight="1">
      <c r="A501" s="49"/>
      <c r="B501" s="49"/>
      <c r="C501" s="49"/>
      <c r="D501" s="49"/>
      <c r="E501" s="49"/>
      <c r="F501" s="49"/>
      <c r="G501" s="49"/>
      <c r="H501" s="49"/>
      <c r="I501" s="352"/>
      <c r="J501" s="49"/>
      <c r="K501" s="49"/>
      <c r="L501" s="49"/>
      <c r="M501" s="49"/>
      <c r="N501" s="49"/>
      <c r="O501" s="49"/>
      <c r="P501" s="49"/>
      <c r="Q501" s="49"/>
      <c r="R501" s="49"/>
      <c r="S501" s="49"/>
      <c r="T501" s="49"/>
      <c r="U501" s="49"/>
      <c r="V501" s="49"/>
      <c r="W501" s="49"/>
      <c r="X501" s="49"/>
      <c r="Y501" s="49"/>
      <c r="Z501" s="49"/>
    </row>
    <row r="502" spans="1:26" ht="14.25" customHeight="1">
      <c r="A502" s="49"/>
      <c r="B502" s="49"/>
      <c r="C502" s="49"/>
      <c r="D502" s="49"/>
      <c r="E502" s="49"/>
      <c r="F502" s="49"/>
      <c r="G502" s="49"/>
      <c r="H502" s="49"/>
      <c r="I502" s="352"/>
      <c r="J502" s="49"/>
      <c r="K502" s="49"/>
      <c r="L502" s="49"/>
      <c r="M502" s="49"/>
      <c r="N502" s="49"/>
      <c r="O502" s="49"/>
      <c r="P502" s="49"/>
      <c r="Q502" s="49"/>
      <c r="R502" s="49"/>
      <c r="S502" s="49"/>
      <c r="T502" s="49"/>
      <c r="U502" s="49"/>
      <c r="V502" s="49"/>
      <c r="W502" s="49"/>
      <c r="X502" s="49"/>
      <c r="Y502" s="49"/>
      <c r="Z502" s="49"/>
    </row>
    <row r="503" spans="1:26" ht="14.25" customHeight="1">
      <c r="A503" s="49"/>
      <c r="B503" s="49"/>
      <c r="C503" s="49"/>
      <c r="D503" s="49"/>
      <c r="E503" s="49"/>
      <c r="F503" s="49"/>
      <c r="G503" s="49"/>
      <c r="H503" s="49"/>
      <c r="I503" s="352"/>
      <c r="J503" s="49"/>
      <c r="K503" s="49"/>
      <c r="L503" s="49"/>
      <c r="M503" s="49"/>
      <c r="N503" s="49"/>
      <c r="O503" s="49"/>
      <c r="P503" s="49"/>
      <c r="Q503" s="49"/>
      <c r="R503" s="49"/>
      <c r="S503" s="49"/>
      <c r="T503" s="49"/>
      <c r="U503" s="49"/>
      <c r="V503" s="49"/>
      <c r="W503" s="49"/>
      <c r="X503" s="49"/>
      <c r="Y503" s="49"/>
      <c r="Z503" s="49"/>
    </row>
    <row r="504" spans="1:26" ht="14.25" customHeight="1">
      <c r="A504" s="49"/>
      <c r="B504" s="49"/>
      <c r="C504" s="49"/>
      <c r="D504" s="49"/>
      <c r="E504" s="49"/>
      <c r="F504" s="49"/>
      <c r="G504" s="49"/>
      <c r="H504" s="49"/>
      <c r="I504" s="352"/>
      <c r="J504" s="49"/>
      <c r="K504" s="49"/>
      <c r="L504" s="49"/>
      <c r="M504" s="49"/>
      <c r="N504" s="49"/>
      <c r="O504" s="49"/>
      <c r="P504" s="49"/>
      <c r="Q504" s="49"/>
      <c r="R504" s="49"/>
      <c r="S504" s="49"/>
      <c r="T504" s="49"/>
      <c r="U504" s="49"/>
      <c r="V504" s="49"/>
      <c r="W504" s="49"/>
      <c r="X504" s="49"/>
      <c r="Y504" s="49"/>
      <c r="Z504" s="49"/>
    </row>
    <row r="505" spans="1:26" ht="14.25" customHeight="1">
      <c r="A505" s="49"/>
      <c r="B505" s="49"/>
      <c r="C505" s="49"/>
      <c r="D505" s="49"/>
      <c r="E505" s="49"/>
      <c r="F505" s="49"/>
      <c r="G505" s="49"/>
      <c r="H505" s="49"/>
      <c r="I505" s="352"/>
      <c r="J505" s="49"/>
      <c r="K505" s="49"/>
      <c r="L505" s="49"/>
      <c r="M505" s="49"/>
      <c r="N505" s="49"/>
      <c r="O505" s="49"/>
      <c r="P505" s="49"/>
      <c r="Q505" s="49"/>
      <c r="R505" s="49"/>
      <c r="S505" s="49"/>
      <c r="T505" s="49"/>
      <c r="U505" s="49"/>
      <c r="V505" s="49"/>
      <c r="W505" s="49"/>
      <c r="X505" s="49"/>
      <c r="Y505" s="49"/>
      <c r="Z505" s="49"/>
    </row>
    <row r="506" spans="1:26" ht="14.25" customHeight="1">
      <c r="A506" s="49"/>
      <c r="B506" s="49"/>
      <c r="C506" s="49"/>
      <c r="D506" s="49"/>
      <c r="E506" s="49"/>
      <c r="F506" s="49"/>
      <c r="G506" s="49"/>
      <c r="H506" s="49"/>
      <c r="I506" s="352"/>
      <c r="J506" s="49"/>
      <c r="K506" s="49"/>
      <c r="L506" s="49"/>
      <c r="M506" s="49"/>
      <c r="N506" s="49"/>
      <c r="O506" s="49"/>
      <c r="P506" s="49"/>
      <c r="Q506" s="49"/>
      <c r="R506" s="49"/>
      <c r="S506" s="49"/>
      <c r="T506" s="49"/>
      <c r="U506" s="49"/>
      <c r="V506" s="49"/>
      <c r="W506" s="49"/>
      <c r="X506" s="49"/>
      <c r="Y506" s="49"/>
      <c r="Z506" s="49"/>
    </row>
    <row r="507" spans="1:26" ht="14.25" customHeight="1">
      <c r="A507" s="49"/>
      <c r="B507" s="49"/>
      <c r="C507" s="49"/>
      <c r="D507" s="49"/>
      <c r="E507" s="49"/>
      <c r="F507" s="49"/>
      <c r="G507" s="49"/>
      <c r="H507" s="49"/>
      <c r="I507" s="352"/>
      <c r="J507" s="49"/>
      <c r="K507" s="49"/>
      <c r="L507" s="49"/>
      <c r="M507" s="49"/>
      <c r="N507" s="49"/>
      <c r="O507" s="49"/>
      <c r="P507" s="49"/>
      <c r="Q507" s="49"/>
      <c r="R507" s="49"/>
      <c r="S507" s="49"/>
      <c r="T507" s="49"/>
      <c r="U507" s="49"/>
      <c r="V507" s="49"/>
      <c r="W507" s="49"/>
      <c r="X507" s="49"/>
      <c r="Y507" s="49"/>
      <c r="Z507" s="49"/>
    </row>
    <row r="508" spans="1:26" ht="14.25" customHeight="1">
      <c r="A508" s="49"/>
      <c r="B508" s="49"/>
      <c r="C508" s="49"/>
      <c r="D508" s="49"/>
      <c r="E508" s="49"/>
      <c r="F508" s="49"/>
      <c r="G508" s="49"/>
      <c r="H508" s="49"/>
      <c r="I508" s="352"/>
      <c r="J508" s="49"/>
      <c r="K508" s="49"/>
      <c r="L508" s="49"/>
      <c r="M508" s="49"/>
      <c r="N508" s="49"/>
      <c r="O508" s="49"/>
      <c r="P508" s="49"/>
      <c r="Q508" s="49"/>
      <c r="R508" s="49"/>
      <c r="S508" s="49"/>
      <c r="T508" s="49"/>
      <c r="U508" s="49"/>
      <c r="V508" s="49"/>
      <c r="W508" s="49"/>
      <c r="X508" s="49"/>
      <c r="Y508" s="49"/>
      <c r="Z508" s="49"/>
    </row>
    <row r="509" spans="1:26" ht="14.25" customHeight="1">
      <c r="A509" s="49"/>
      <c r="B509" s="49"/>
      <c r="C509" s="49"/>
      <c r="D509" s="49"/>
      <c r="E509" s="49"/>
      <c r="F509" s="49"/>
      <c r="G509" s="49"/>
      <c r="H509" s="49"/>
      <c r="I509" s="352"/>
      <c r="J509" s="49"/>
      <c r="K509" s="49"/>
      <c r="L509" s="49"/>
      <c r="M509" s="49"/>
      <c r="N509" s="49"/>
      <c r="O509" s="49"/>
      <c r="P509" s="49"/>
      <c r="Q509" s="49"/>
      <c r="R509" s="49"/>
      <c r="S509" s="49"/>
      <c r="T509" s="49"/>
      <c r="U509" s="49"/>
      <c r="V509" s="49"/>
      <c r="W509" s="49"/>
      <c r="X509" s="49"/>
      <c r="Y509" s="49"/>
      <c r="Z509" s="49"/>
    </row>
    <row r="510" spans="1:26" ht="14.25" customHeight="1">
      <c r="A510" s="49"/>
      <c r="B510" s="49"/>
      <c r="C510" s="49"/>
      <c r="D510" s="49"/>
      <c r="E510" s="49"/>
      <c r="F510" s="49"/>
      <c r="G510" s="49"/>
      <c r="H510" s="49"/>
      <c r="I510" s="352"/>
      <c r="J510" s="49"/>
      <c r="K510" s="49"/>
      <c r="L510" s="49"/>
      <c r="M510" s="49"/>
      <c r="N510" s="49"/>
      <c r="O510" s="49"/>
      <c r="P510" s="49"/>
      <c r="Q510" s="49"/>
      <c r="R510" s="49"/>
      <c r="S510" s="49"/>
      <c r="T510" s="49"/>
      <c r="U510" s="49"/>
      <c r="V510" s="49"/>
      <c r="W510" s="49"/>
      <c r="X510" s="49"/>
      <c r="Y510" s="49"/>
      <c r="Z510" s="49"/>
    </row>
    <row r="511" spans="1:26" ht="14.25" customHeight="1">
      <c r="A511" s="49"/>
      <c r="B511" s="49"/>
      <c r="C511" s="49"/>
      <c r="D511" s="49"/>
      <c r="E511" s="49"/>
      <c r="F511" s="49"/>
      <c r="G511" s="49"/>
      <c r="H511" s="49"/>
      <c r="I511" s="352"/>
      <c r="J511" s="49"/>
      <c r="K511" s="49"/>
      <c r="L511" s="49"/>
      <c r="M511" s="49"/>
      <c r="N511" s="49"/>
      <c r="O511" s="49"/>
      <c r="P511" s="49"/>
      <c r="Q511" s="49"/>
      <c r="R511" s="49"/>
      <c r="S511" s="49"/>
      <c r="T511" s="49"/>
      <c r="U511" s="49"/>
      <c r="V511" s="49"/>
      <c r="W511" s="49"/>
      <c r="X511" s="49"/>
      <c r="Y511" s="49"/>
      <c r="Z511" s="49"/>
    </row>
    <row r="512" spans="1:26" ht="14.25" customHeight="1">
      <c r="A512" s="49"/>
      <c r="B512" s="49"/>
      <c r="C512" s="49"/>
      <c r="D512" s="49"/>
      <c r="E512" s="49"/>
      <c r="F512" s="49"/>
      <c r="G512" s="49"/>
      <c r="H512" s="49"/>
      <c r="I512" s="352"/>
      <c r="J512" s="49"/>
      <c r="K512" s="49"/>
      <c r="L512" s="49"/>
      <c r="M512" s="49"/>
      <c r="N512" s="49"/>
      <c r="O512" s="49"/>
      <c r="P512" s="49"/>
      <c r="Q512" s="49"/>
      <c r="R512" s="49"/>
      <c r="S512" s="49"/>
      <c r="T512" s="49"/>
      <c r="U512" s="49"/>
      <c r="V512" s="49"/>
      <c r="W512" s="49"/>
      <c r="X512" s="49"/>
      <c r="Y512" s="49"/>
      <c r="Z512" s="49"/>
    </row>
    <row r="513" spans="1:26" ht="14.25" customHeight="1">
      <c r="A513" s="49"/>
      <c r="B513" s="49"/>
      <c r="C513" s="49"/>
      <c r="D513" s="49"/>
      <c r="E513" s="49"/>
      <c r="F513" s="49"/>
      <c r="G513" s="49"/>
      <c r="H513" s="49"/>
      <c r="I513" s="352"/>
      <c r="J513" s="49"/>
      <c r="K513" s="49"/>
      <c r="L513" s="49"/>
      <c r="M513" s="49"/>
      <c r="N513" s="49"/>
      <c r="O513" s="49"/>
      <c r="P513" s="49"/>
      <c r="Q513" s="49"/>
      <c r="R513" s="49"/>
      <c r="S513" s="49"/>
      <c r="T513" s="49"/>
      <c r="U513" s="49"/>
      <c r="V513" s="49"/>
      <c r="W513" s="49"/>
      <c r="X513" s="49"/>
      <c r="Y513" s="49"/>
      <c r="Z513" s="49"/>
    </row>
    <row r="514" spans="1:26" ht="14.25" customHeight="1">
      <c r="A514" s="49"/>
      <c r="B514" s="49"/>
      <c r="C514" s="49"/>
      <c r="D514" s="49"/>
      <c r="E514" s="49"/>
      <c r="F514" s="49"/>
      <c r="G514" s="49"/>
      <c r="H514" s="49"/>
      <c r="I514" s="352"/>
      <c r="J514" s="49"/>
      <c r="K514" s="49"/>
      <c r="L514" s="49"/>
      <c r="M514" s="49"/>
      <c r="N514" s="49"/>
      <c r="O514" s="49"/>
      <c r="P514" s="49"/>
      <c r="Q514" s="49"/>
      <c r="R514" s="49"/>
      <c r="S514" s="49"/>
      <c r="T514" s="49"/>
      <c r="U514" s="49"/>
      <c r="V514" s="49"/>
      <c r="W514" s="49"/>
      <c r="X514" s="49"/>
      <c r="Y514" s="49"/>
      <c r="Z514" s="49"/>
    </row>
    <row r="515" spans="1:26" ht="14.25" customHeight="1">
      <c r="A515" s="49"/>
      <c r="B515" s="49"/>
      <c r="C515" s="49"/>
      <c r="D515" s="49"/>
      <c r="E515" s="49"/>
      <c r="F515" s="49"/>
      <c r="G515" s="49"/>
      <c r="H515" s="49"/>
      <c r="I515" s="352"/>
      <c r="J515" s="49"/>
      <c r="K515" s="49"/>
      <c r="L515" s="49"/>
      <c r="M515" s="49"/>
      <c r="N515" s="49"/>
      <c r="O515" s="49"/>
      <c r="P515" s="49"/>
      <c r="Q515" s="49"/>
      <c r="R515" s="49"/>
      <c r="S515" s="49"/>
      <c r="T515" s="49"/>
      <c r="U515" s="49"/>
      <c r="V515" s="49"/>
      <c r="W515" s="49"/>
      <c r="X515" s="49"/>
      <c r="Y515" s="49"/>
      <c r="Z515" s="49"/>
    </row>
    <row r="516" spans="1:26" ht="14.25" customHeight="1">
      <c r="A516" s="49"/>
      <c r="B516" s="49"/>
      <c r="C516" s="49"/>
      <c r="D516" s="49"/>
      <c r="E516" s="49"/>
      <c r="F516" s="49"/>
      <c r="G516" s="49"/>
      <c r="H516" s="49"/>
      <c r="I516" s="352"/>
      <c r="J516" s="49"/>
      <c r="K516" s="49"/>
      <c r="L516" s="49"/>
      <c r="M516" s="49"/>
      <c r="N516" s="49"/>
      <c r="O516" s="49"/>
      <c r="P516" s="49"/>
      <c r="Q516" s="49"/>
      <c r="R516" s="49"/>
      <c r="S516" s="49"/>
      <c r="T516" s="49"/>
      <c r="U516" s="49"/>
      <c r="V516" s="49"/>
      <c r="W516" s="49"/>
      <c r="X516" s="49"/>
      <c r="Y516" s="49"/>
      <c r="Z516" s="49"/>
    </row>
    <row r="517" spans="1:26" ht="14.25" customHeight="1">
      <c r="A517" s="49"/>
      <c r="B517" s="49"/>
      <c r="C517" s="49"/>
      <c r="D517" s="49"/>
      <c r="E517" s="49"/>
      <c r="F517" s="49"/>
      <c r="G517" s="49"/>
      <c r="H517" s="49"/>
      <c r="I517" s="352"/>
      <c r="J517" s="49"/>
      <c r="K517" s="49"/>
      <c r="L517" s="49"/>
      <c r="M517" s="49"/>
      <c r="N517" s="49"/>
      <c r="O517" s="49"/>
      <c r="P517" s="49"/>
      <c r="Q517" s="49"/>
      <c r="R517" s="49"/>
      <c r="S517" s="49"/>
      <c r="T517" s="49"/>
      <c r="U517" s="49"/>
      <c r="V517" s="49"/>
      <c r="W517" s="49"/>
      <c r="X517" s="49"/>
      <c r="Y517" s="49"/>
      <c r="Z517" s="49"/>
    </row>
    <row r="518" spans="1:26" ht="14.25" customHeight="1">
      <c r="A518" s="49"/>
      <c r="B518" s="49"/>
      <c r="C518" s="49"/>
      <c r="D518" s="49"/>
      <c r="E518" s="49"/>
      <c r="F518" s="49"/>
      <c r="G518" s="49"/>
      <c r="H518" s="49"/>
      <c r="I518" s="352"/>
      <c r="J518" s="49"/>
      <c r="K518" s="49"/>
      <c r="L518" s="49"/>
      <c r="M518" s="49"/>
      <c r="N518" s="49"/>
      <c r="O518" s="49"/>
      <c r="P518" s="49"/>
      <c r="Q518" s="49"/>
      <c r="R518" s="49"/>
      <c r="S518" s="49"/>
      <c r="T518" s="49"/>
      <c r="U518" s="49"/>
      <c r="V518" s="49"/>
      <c r="W518" s="49"/>
      <c r="X518" s="49"/>
      <c r="Y518" s="49"/>
      <c r="Z518" s="49"/>
    </row>
    <row r="519" spans="1:26" ht="14.25" customHeight="1">
      <c r="A519" s="49"/>
      <c r="B519" s="49"/>
      <c r="C519" s="49"/>
      <c r="D519" s="49"/>
      <c r="E519" s="49"/>
      <c r="F519" s="49"/>
      <c r="G519" s="49"/>
      <c r="H519" s="49"/>
      <c r="I519" s="352"/>
      <c r="J519" s="49"/>
      <c r="K519" s="49"/>
      <c r="L519" s="49"/>
      <c r="M519" s="49"/>
      <c r="N519" s="49"/>
      <c r="O519" s="49"/>
      <c r="P519" s="49"/>
      <c r="Q519" s="49"/>
      <c r="R519" s="49"/>
      <c r="S519" s="49"/>
      <c r="T519" s="49"/>
      <c r="U519" s="49"/>
      <c r="V519" s="49"/>
      <c r="W519" s="49"/>
      <c r="X519" s="49"/>
      <c r="Y519" s="49"/>
      <c r="Z519" s="49"/>
    </row>
    <row r="520" spans="1:26" ht="14.25" customHeight="1">
      <c r="A520" s="49"/>
      <c r="B520" s="49"/>
      <c r="C520" s="49"/>
      <c r="D520" s="49"/>
      <c r="E520" s="49"/>
      <c r="F520" s="49"/>
      <c r="G520" s="49"/>
      <c r="H520" s="49"/>
      <c r="I520" s="352"/>
      <c r="J520" s="49"/>
      <c r="K520" s="49"/>
      <c r="L520" s="49"/>
      <c r="M520" s="49"/>
      <c r="N520" s="49"/>
      <c r="O520" s="49"/>
      <c r="P520" s="49"/>
      <c r="Q520" s="49"/>
      <c r="R520" s="49"/>
      <c r="S520" s="49"/>
      <c r="T520" s="49"/>
      <c r="U520" s="49"/>
      <c r="V520" s="49"/>
      <c r="W520" s="49"/>
      <c r="X520" s="49"/>
      <c r="Y520" s="49"/>
      <c r="Z520" s="49"/>
    </row>
    <row r="521" spans="1:26" ht="14.25" customHeight="1">
      <c r="A521" s="49"/>
      <c r="B521" s="49"/>
      <c r="C521" s="49"/>
      <c r="D521" s="49"/>
      <c r="E521" s="49"/>
      <c r="F521" s="49"/>
      <c r="G521" s="49"/>
      <c r="H521" s="49"/>
      <c r="I521" s="352"/>
      <c r="J521" s="49"/>
      <c r="K521" s="49"/>
      <c r="L521" s="49"/>
      <c r="M521" s="49"/>
      <c r="N521" s="49"/>
      <c r="O521" s="49"/>
      <c r="P521" s="49"/>
      <c r="Q521" s="49"/>
      <c r="R521" s="49"/>
      <c r="S521" s="49"/>
      <c r="T521" s="49"/>
      <c r="U521" s="49"/>
      <c r="V521" s="49"/>
      <c r="W521" s="49"/>
      <c r="X521" s="49"/>
      <c r="Y521" s="49"/>
      <c r="Z521" s="49"/>
    </row>
    <row r="522" spans="1:26" ht="14.25" customHeight="1">
      <c r="A522" s="49"/>
      <c r="B522" s="49"/>
      <c r="C522" s="49"/>
      <c r="D522" s="49"/>
      <c r="E522" s="49"/>
      <c r="F522" s="49"/>
      <c r="G522" s="49"/>
      <c r="H522" s="49"/>
      <c r="I522" s="352"/>
      <c r="J522" s="49"/>
      <c r="K522" s="49"/>
      <c r="L522" s="49"/>
      <c r="M522" s="49"/>
      <c r="N522" s="49"/>
      <c r="O522" s="49"/>
      <c r="P522" s="49"/>
      <c r="Q522" s="49"/>
      <c r="R522" s="49"/>
      <c r="S522" s="49"/>
      <c r="T522" s="49"/>
      <c r="U522" s="49"/>
      <c r="V522" s="49"/>
      <c r="W522" s="49"/>
      <c r="X522" s="49"/>
      <c r="Y522" s="49"/>
      <c r="Z522" s="49"/>
    </row>
    <row r="523" spans="1:26" ht="14.25" customHeight="1">
      <c r="A523" s="49"/>
      <c r="B523" s="49"/>
      <c r="C523" s="49"/>
      <c r="D523" s="49"/>
      <c r="E523" s="49"/>
      <c r="F523" s="49"/>
      <c r="G523" s="49"/>
      <c r="H523" s="49"/>
      <c r="I523" s="352"/>
      <c r="J523" s="49"/>
      <c r="K523" s="49"/>
      <c r="L523" s="49"/>
      <c r="M523" s="49"/>
      <c r="N523" s="49"/>
      <c r="O523" s="49"/>
      <c r="P523" s="49"/>
      <c r="Q523" s="49"/>
      <c r="R523" s="49"/>
      <c r="S523" s="49"/>
      <c r="T523" s="49"/>
      <c r="U523" s="49"/>
      <c r="V523" s="49"/>
      <c r="W523" s="49"/>
      <c r="X523" s="49"/>
      <c r="Y523" s="49"/>
      <c r="Z523" s="49"/>
    </row>
    <row r="524" spans="1:26" ht="14.25" customHeight="1">
      <c r="A524" s="49"/>
      <c r="B524" s="49"/>
      <c r="C524" s="49"/>
      <c r="D524" s="49"/>
      <c r="E524" s="49"/>
      <c r="F524" s="49"/>
      <c r="G524" s="49"/>
      <c r="H524" s="49"/>
      <c r="I524" s="352"/>
      <c r="J524" s="49"/>
      <c r="K524" s="49"/>
      <c r="L524" s="49"/>
      <c r="M524" s="49"/>
      <c r="N524" s="49"/>
      <c r="O524" s="49"/>
      <c r="P524" s="49"/>
      <c r="Q524" s="49"/>
      <c r="R524" s="49"/>
      <c r="S524" s="49"/>
      <c r="T524" s="49"/>
      <c r="U524" s="49"/>
      <c r="V524" s="49"/>
      <c r="W524" s="49"/>
      <c r="X524" s="49"/>
      <c r="Y524" s="49"/>
      <c r="Z524" s="49"/>
    </row>
    <row r="525" spans="1:26" ht="14.25" customHeight="1">
      <c r="A525" s="49"/>
      <c r="B525" s="49"/>
      <c r="C525" s="49"/>
      <c r="D525" s="49"/>
      <c r="E525" s="49"/>
      <c r="F525" s="49"/>
      <c r="G525" s="49"/>
      <c r="H525" s="49"/>
      <c r="I525" s="352"/>
      <c r="J525" s="49"/>
      <c r="K525" s="49"/>
      <c r="L525" s="49"/>
      <c r="M525" s="49"/>
      <c r="N525" s="49"/>
      <c r="O525" s="49"/>
      <c r="P525" s="49"/>
      <c r="Q525" s="49"/>
      <c r="R525" s="49"/>
      <c r="S525" s="49"/>
      <c r="T525" s="49"/>
      <c r="U525" s="49"/>
      <c r="V525" s="49"/>
      <c r="W525" s="49"/>
      <c r="X525" s="49"/>
      <c r="Y525" s="49"/>
      <c r="Z525" s="49"/>
    </row>
    <row r="526" spans="1:26" ht="14.25" customHeight="1">
      <c r="A526" s="49"/>
      <c r="B526" s="49"/>
      <c r="C526" s="49"/>
      <c r="D526" s="49"/>
      <c r="E526" s="49"/>
      <c r="F526" s="49"/>
      <c r="G526" s="49"/>
      <c r="H526" s="49"/>
      <c r="I526" s="352"/>
      <c r="J526" s="49"/>
      <c r="K526" s="49"/>
      <c r="L526" s="49"/>
      <c r="M526" s="49"/>
      <c r="N526" s="49"/>
      <c r="O526" s="49"/>
      <c r="P526" s="49"/>
      <c r="Q526" s="49"/>
      <c r="R526" s="49"/>
      <c r="S526" s="49"/>
      <c r="T526" s="49"/>
      <c r="U526" s="49"/>
      <c r="V526" s="49"/>
      <c r="W526" s="49"/>
      <c r="X526" s="49"/>
      <c r="Y526" s="49"/>
      <c r="Z526" s="49"/>
    </row>
    <row r="527" spans="1:26" ht="14.25" customHeight="1">
      <c r="A527" s="49"/>
      <c r="B527" s="49"/>
      <c r="C527" s="49"/>
      <c r="D527" s="49"/>
      <c r="E527" s="49"/>
      <c r="F527" s="49"/>
      <c r="G527" s="49"/>
      <c r="H527" s="49"/>
      <c r="I527" s="352"/>
      <c r="J527" s="49"/>
      <c r="K527" s="49"/>
      <c r="L527" s="49"/>
      <c r="M527" s="49"/>
      <c r="N527" s="49"/>
      <c r="O527" s="49"/>
      <c r="P527" s="49"/>
      <c r="Q527" s="49"/>
      <c r="R527" s="49"/>
      <c r="S527" s="49"/>
      <c r="T527" s="49"/>
      <c r="U527" s="49"/>
      <c r="V527" s="49"/>
      <c r="W527" s="49"/>
      <c r="X527" s="49"/>
      <c r="Y527" s="49"/>
      <c r="Z527" s="49"/>
    </row>
    <row r="528" spans="1:26" ht="14.25" customHeight="1">
      <c r="A528" s="49"/>
      <c r="B528" s="49"/>
      <c r="C528" s="49"/>
      <c r="D528" s="49"/>
      <c r="E528" s="49"/>
      <c r="F528" s="49"/>
      <c r="G528" s="49"/>
      <c r="H528" s="49"/>
      <c r="I528" s="352"/>
      <c r="J528" s="49"/>
      <c r="K528" s="49"/>
      <c r="L528" s="49"/>
      <c r="M528" s="49"/>
      <c r="N528" s="49"/>
      <c r="O528" s="49"/>
      <c r="P528" s="49"/>
      <c r="Q528" s="49"/>
      <c r="R528" s="49"/>
      <c r="S528" s="49"/>
      <c r="T528" s="49"/>
      <c r="U528" s="49"/>
      <c r="V528" s="49"/>
      <c r="W528" s="49"/>
      <c r="X528" s="49"/>
      <c r="Y528" s="49"/>
      <c r="Z528" s="49"/>
    </row>
    <row r="529" spans="1:26" ht="14.25" customHeight="1">
      <c r="A529" s="49"/>
      <c r="B529" s="49"/>
      <c r="C529" s="49"/>
      <c r="D529" s="49"/>
      <c r="E529" s="49"/>
      <c r="F529" s="49"/>
      <c r="G529" s="49"/>
      <c r="H529" s="49"/>
      <c r="I529" s="352"/>
      <c r="J529" s="49"/>
      <c r="K529" s="49"/>
      <c r="L529" s="49"/>
      <c r="M529" s="49"/>
      <c r="N529" s="49"/>
      <c r="O529" s="49"/>
      <c r="P529" s="49"/>
      <c r="Q529" s="49"/>
      <c r="R529" s="49"/>
      <c r="S529" s="49"/>
      <c r="T529" s="49"/>
      <c r="U529" s="49"/>
      <c r="V529" s="49"/>
      <c r="W529" s="49"/>
      <c r="X529" s="49"/>
      <c r="Y529" s="49"/>
      <c r="Z529" s="49"/>
    </row>
    <row r="530" spans="1:26" ht="14.25" customHeight="1">
      <c r="A530" s="49"/>
      <c r="B530" s="49"/>
      <c r="C530" s="49"/>
      <c r="D530" s="49"/>
      <c r="E530" s="49"/>
      <c r="F530" s="49"/>
      <c r="G530" s="49"/>
      <c r="H530" s="49"/>
      <c r="I530" s="352"/>
      <c r="J530" s="49"/>
      <c r="K530" s="49"/>
      <c r="L530" s="49"/>
      <c r="M530" s="49"/>
      <c r="N530" s="49"/>
      <c r="O530" s="49"/>
      <c r="P530" s="49"/>
      <c r="Q530" s="49"/>
      <c r="R530" s="49"/>
      <c r="S530" s="49"/>
      <c r="T530" s="49"/>
      <c r="U530" s="49"/>
      <c r="V530" s="49"/>
      <c r="W530" s="49"/>
      <c r="X530" s="49"/>
      <c r="Y530" s="49"/>
      <c r="Z530" s="49"/>
    </row>
    <row r="531" spans="1:26" ht="14.25" customHeight="1">
      <c r="A531" s="49"/>
      <c r="B531" s="49"/>
      <c r="C531" s="49"/>
      <c r="D531" s="49"/>
      <c r="E531" s="49"/>
      <c r="F531" s="49"/>
      <c r="G531" s="49"/>
      <c r="H531" s="49"/>
      <c r="I531" s="352"/>
      <c r="J531" s="49"/>
      <c r="K531" s="49"/>
      <c r="L531" s="49"/>
      <c r="M531" s="49"/>
      <c r="N531" s="49"/>
      <c r="O531" s="49"/>
      <c r="P531" s="49"/>
      <c r="Q531" s="49"/>
      <c r="R531" s="49"/>
      <c r="S531" s="49"/>
      <c r="T531" s="49"/>
      <c r="U531" s="49"/>
      <c r="V531" s="49"/>
      <c r="W531" s="49"/>
      <c r="X531" s="49"/>
      <c r="Y531" s="49"/>
      <c r="Z531" s="49"/>
    </row>
    <row r="532" spans="1:26" ht="14.25" customHeight="1">
      <c r="A532" s="49"/>
      <c r="B532" s="49"/>
      <c r="C532" s="49"/>
      <c r="D532" s="49"/>
      <c r="E532" s="49"/>
      <c r="F532" s="49"/>
      <c r="G532" s="49"/>
      <c r="H532" s="49"/>
      <c r="I532" s="352"/>
      <c r="J532" s="49"/>
      <c r="K532" s="49"/>
      <c r="L532" s="49"/>
      <c r="M532" s="49"/>
      <c r="N532" s="49"/>
      <c r="O532" s="49"/>
      <c r="P532" s="49"/>
      <c r="Q532" s="49"/>
      <c r="R532" s="49"/>
      <c r="S532" s="49"/>
      <c r="T532" s="49"/>
      <c r="U532" s="49"/>
      <c r="V532" s="49"/>
      <c r="W532" s="49"/>
      <c r="X532" s="49"/>
      <c r="Y532" s="49"/>
      <c r="Z532" s="49"/>
    </row>
    <row r="533" spans="1:26" ht="14.25" customHeight="1">
      <c r="A533" s="49"/>
      <c r="B533" s="49"/>
      <c r="C533" s="49"/>
      <c r="D533" s="49"/>
      <c r="E533" s="49"/>
      <c r="F533" s="49"/>
      <c r="G533" s="49"/>
      <c r="H533" s="49"/>
      <c r="I533" s="352"/>
      <c r="J533" s="49"/>
      <c r="K533" s="49"/>
      <c r="L533" s="49"/>
      <c r="M533" s="49"/>
      <c r="N533" s="49"/>
      <c r="O533" s="49"/>
      <c r="P533" s="49"/>
      <c r="Q533" s="49"/>
      <c r="R533" s="49"/>
      <c r="S533" s="49"/>
      <c r="T533" s="49"/>
      <c r="U533" s="49"/>
      <c r="V533" s="49"/>
      <c r="W533" s="49"/>
      <c r="X533" s="49"/>
      <c r="Y533" s="49"/>
      <c r="Z533" s="49"/>
    </row>
    <row r="534" spans="1:26" ht="14.25" customHeight="1">
      <c r="A534" s="49"/>
      <c r="B534" s="49"/>
      <c r="C534" s="49"/>
      <c r="D534" s="49"/>
      <c r="E534" s="49"/>
      <c r="F534" s="49"/>
      <c r="G534" s="49"/>
      <c r="H534" s="49"/>
      <c r="I534" s="352"/>
      <c r="J534" s="49"/>
      <c r="K534" s="49"/>
      <c r="L534" s="49"/>
      <c r="M534" s="49"/>
      <c r="N534" s="49"/>
      <c r="O534" s="49"/>
      <c r="P534" s="49"/>
      <c r="Q534" s="49"/>
      <c r="R534" s="49"/>
      <c r="S534" s="49"/>
      <c r="T534" s="49"/>
      <c r="U534" s="49"/>
      <c r="V534" s="49"/>
      <c r="W534" s="49"/>
      <c r="X534" s="49"/>
      <c r="Y534" s="49"/>
      <c r="Z534" s="49"/>
    </row>
    <row r="535" spans="1:26" ht="14.25" customHeight="1">
      <c r="A535" s="49"/>
      <c r="B535" s="49"/>
      <c r="C535" s="49"/>
      <c r="D535" s="49"/>
      <c r="E535" s="49"/>
      <c r="F535" s="49"/>
      <c r="G535" s="49"/>
      <c r="H535" s="49"/>
      <c r="I535" s="352"/>
      <c r="J535" s="49"/>
      <c r="K535" s="49"/>
      <c r="L535" s="49"/>
      <c r="M535" s="49"/>
      <c r="N535" s="49"/>
      <c r="O535" s="49"/>
      <c r="P535" s="49"/>
      <c r="Q535" s="49"/>
      <c r="R535" s="49"/>
      <c r="S535" s="49"/>
      <c r="T535" s="49"/>
      <c r="U535" s="49"/>
      <c r="V535" s="49"/>
      <c r="W535" s="49"/>
      <c r="X535" s="49"/>
      <c r="Y535" s="49"/>
      <c r="Z535" s="49"/>
    </row>
    <row r="536" spans="1:26" ht="14.25" customHeight="1">
      <c r="A536" s="49"/>
      <c r="B536" s="49"/>
      <c r="C536" s="49"/>
      <c r="D536" s="49"/>
      <c r="E536" s="49"/>
      <c r="F536" s="49"/>
      <c r="G536" s="49"/>
      <c r="H536" s="49"/>
      <c r="I536" s="352"/>
      <c r="J536" s="49"/>
      <c r="K536" s="49"/>
      <c r="L536" s="49"/>
      <c r="M536" s="49"/>
      <c r="N536" s="49"/>
      <c r="O536" s="49"/>
      <c r="P536" s="49"/>
      <c r="Q536" s="49"/>
      <c r="R536" s="49"/>
      <c r="S536" s="49"/>
      <c r="T536" s="49"/>
      <c r="U536" s="49"/>
      <c r="V536" s="49"/>
      <c r="W536" s="49"/>
      <c r="X536" s="49"/>
      <c r="Y536" s="49"/>
      <c r="Z536" s="49"/>
    </row>
    <row r="537" spans="1:26" ht="14.25" customHeight="1">
      <c r="A537" s="49"/>
      <c r="B537" s="49"/>
      <c r="C537" s="49"/>
      <c r="D537" s="49"/>
      <c r="E537" s="49"/>
      <c r="F537" s="49"/>
      <c r="G537" s="49"/>
      <c r="H537" s="49"/>
      <c r="I537" s="352"/>
      <c r="J537" s="49"/>
      <c r="K537" s="49"/>
      <c r="L537" s="49"/>
      <c r="M537" s="49"/>
      <c r="N537" s="49"/>
      <c r="O537" s="49"/>
      <c r="P537" s="49"/>
      <c r="Q537" s="49"/>
      <c r="R537" s="49"/>
      <c r="S537" s="49"/>
      <c r="T537" s="49"/>
      <c r="U537" s="49"/>
      <c r="V537" s="49"/>
      <c r="W537" s="49"/>
      <c r="X537" s="49"/>
      <c r="Y537" s="49"/>
      <c r="Z537" s="49"/>
    </row>
    <row r="538" spans="1:26" ht="14.25" customHeight="1">
      <c r="A538" s="49"/>
      <c r="B538" s="49"/>
      <c r="C538" s="49"/>
      <c r="D538" s="49"/>
      <c r="E538" s="49"/>
      <c r="F538" s="49"/>
      <c r="G538" s="49"/>
      <c r="H538" s="49"/>
      <c r="I538" s="352"/>
      <c r="J538" s="49"/>
      <c r="K538" s="49"/>
      <c r="L538" s="49"/>
      <c r="M538" s="49"/>
      <c r="N538" s="49"/>
      <c r="O538" s="49"/>
      <c r="P538" s="49"/>
      <c r="Q538" s="49"/>
      <c r="R538" s="49"/>
      <c r="S538" s="49"/>
      <c r="T538" s="49"/>
      <c r="U538" s="49"/>
      <c r="V538" s="49"/>
      <c r="W538" s="49"/>
      <c r="X538" s="49"/>
      <c r="Y538" s="49"/>
      <c r="Z538" s="49"/>
    </row>
    <row r="539" spans="1:26" ht="14.25" customHeight="1">
      <c r="A539" s="49"/>
      <c r="B539" s="49"/>
      <c r="C539" s="49"/>
      <c r="D539" s="49"/>
      <c r="E539" s="49"/>
      <c r="F539" s="49"/>
      <c r="G539" s="49"/>
      <c r="H539" s="49"/>
      <c r="I539" s="352"/>
      <c r="J539" s="49"/>
      <c r="K539" s="49"/>
      <c r="L539" s="49"/>
      <c r="M539" s="49"/>
      <c r="N539" s="49"/>
      <c r="O539" s="49"/>
      <c r="P539" s="49"/>
      <c r="Q539" s="49"/>
      <c r="R539" s="49"/>
      <c r="S539" s="49"/>
      <c r="T539" s="49"/>
      <c r="U539" s="49"/>
      <c r="V539" s="49"/>
      <c r="W539" s="49"/>
      <c r="X539" s="49"/>
      <c r="Y539" s="49"/>
      <c r="Z539" s="49"/>
    </row>
    <row r="540" spans="1:26" ht="14.25" customHeight="1">
      <c r="A540" s="49"/>
      <c r="B540" s="49"/>
      <c r="C540" s="49"/>
      <c r="D540" s="49"/>
      <c r="E540" s="49"/>
      <c r="F540" s="49"/>
      <c r="G540" s="49"/>
      <c r="H540" s="49"/>
      <c r="I540" s="352"/>
      <c r="J540" s="49"/>
      <c r="K540" s="49"/>
      <c r="L540" s="49"/>
      <c r="M540" s="49"/>
      <c r="N540" s="49"/>
      <c r="O540" s="49"/>
      <c r="P540" s="49"/>
      <c r="Q540" s="49"/>
      <c r="R540" s="49"/>
      <c r="S540" s="49"/>
      <c r="T540" s="49"/>
      <c r="U540" s="49"/>
      <c r="V540" s="49"/>
      <c r="W540" s="49"/>
      <c r="X540" s="49"/>
      <c r="Y540" s="49"/>
      <c r="Z540" s="49"/>
    </row>
    <row r="541" spans="1:26" ht="14.25" customHeight="1">
      <c r="A541" s="49"/>
      <c r="B541" s="49"/>
      <c r="C541" s="49"/>
      <c r="D541" s="49"/>
      <c r="E541" s="49"/>
      <c r="F541" s="49"/>
      <c r="G541" s="49"/>
      <c r="H541" s="49"/>
      <c r="I541" s="352"/>
      <c r="J541" s="49"/>
      <c r="K541" s="49"/>
      <c r="L541" s="49"/>
      <c r="M541" s="49"/>
      <c r="N541" s="49"/>
      <c r="O541" s="49"/>
      <c r="P541" s="49"/>
      <c r="Q541" s="49"/>
      <c r="R541" s="49"/>
      <c r="S541" s="49"/>
      <c r="T541" s="49"/>
      <c r="U541" s="49"/>
      <c r="V541" s="49"/>
      <c r="W541" s="49"/>
      <c r="X541" s="49"/>
      <c r="Y541" s="49"/>
      <c r="Z541" s="49"/>
    </row>
    <row r="542" spans="1:26" ht="14.25" customHeight="1">
      <c r="A542" s="49"/>
      <c r="B542" s="49"/>
      <c r="C542" s="49"/>
      <c r="D542" s="49"/>
      <c r="E542" s="49"/>
      <c r="F542" s="49"/>
      <c r="G542" s="49"/>
      <c r="H542" s="49"/>
      <c r="I542" s="352"/>
      <c r="J542" s="49"/>
      <c r="K542" s="49"/>
      <c r="L542" s="49"/>
      <c r="M542" s="49"/>
      <c r="N542" s="49"/>
      <c r="O542" s="49"/>
      <c r="P542" s="49"/>
      <c r="Q542" s="49"/>
      <c r="R542" s="49"/>
      <c r="S542" s="49"/>
      <c r="T542" s="49"/>
      <c r="U542" s="49"/>
      <c r="V542" s="49"/>
      <c r="W542" s="49"/>
      <c r="X542" s="49"/>
      <c r="Y542" s="49"/>
      <c r="Z542" s="49"/>
    </row>
    <row r="543" spans="1:26" ht="14.25" customHeight="1">
      <c r="A543" s="49"/>
      <c r="B543" s="49"/>
      <c r="C543" s="49"/>
      <c r="D543" s="49"/>
      <c r="E543" s="49"/>
      <c r="F543" s="49"/>
      <c r="G543" s="49"/>
      <c r="H543" s="49"/>
      <c r="I543" s="352"/>
      <c r="J543" s="49"/>
      <c r="K543" s="49"/>
      <c r="L543" s="49"/>
      <c r="M543" s="49"/>
      <c r="N543" s="49"/>
      <c r="O543" s="49"/>
      <c r="P543" s="49"/>
      <c r="Q543" s="49"/>
      <c r="R543" s="49"/>
      <c r="S543" s="49"/>
      <c r="T543" s="49"/>
      <c r="U543" s="49"/>
      <c r="V543" s="49"/>
      <c r="W543" s="49"/>
      <c r="X543" s="49"/>
      <c r="Y543" s="49"/>
      <c r="Z543" s="49"/>
    </row>
    <row r="544" spans="1:26" ht="14.25" customHeight="1">
      <c r="A544" s="49"/>
      <c r="B544" s="49"/>
      <c r="C544" s="49"/>
      <c r="D544" s="49"/>
      <c r="E544" s="49"/>
      <c r="F544" s="49"/>
      <c r="G544" s="49"/>
      <c r="H544" s="49"/>
      <c r="I544" s="352"/>
      <c r="J544" s="49"/>
      <c r="K544" s="49"/>
      <c r="L544" s="49"/>
      <c r="M544" s="49"/>
      <c r="N544" s="49"/>
      <c r="O544" s="49"/>
      <c r="P544" s="49"/>
      <c r="Q544" s="49"/>
      <c r="R544" s="49"/>
      <c r="S544" s="49"/>
      <c r="T544" s="49"/>
      <c r="U544" s="49"/>
      <c r="V544" s="49"/>
      <c r="W544" s="49"/>
      <c r="X544" s="49"/>
      <c r="Y544" s="49"/>
      <c r="Z544" s="49"/>
    </row>
    <row r="545" spans="1:26" ht="14.25" customHeight="1">
      <c r="A545" s="49"/>
      <c r="B545" s="49"/>
      <c r="C545" s="49"/>
      <c r="D545" s="49"/>
      <c r="E545" s="49"/>
      <c r="F545" s="49"/>
      <c r="G545" s="49"/>
      <c r="H545" s="49"/>
      <c r="I545" s="352"/>
      <c r="J545" s="49"/>
      <c r="K545" s="49"/>
      <c r="L545" s="49"/>
      <c r="M545" s="49"/>
      <c r="N545" s="49"/>
      <c r="O545" s="49"/>
      <c r="P545" s="49"/>
      <c r="Q545" s="49"/>
      <c r="R545" s="49"/>
      <c r="S545" s="49"/>
      <c r="T545" s="49"/>
      <c r="U545" s="49"/>
      <c r="V545" s="49"/>
      <c r="W545" s="49"/>
      <c r="X545" s="49"/>
      <c r="Y545" s="49"/>
      <c r="Z545" s="49"/>
    </row>
    <row r="546" spans="1:26" ht="14.25" customHeight="1">
      <c r="A546" s="49"/>
      <c r="B546" s="49"/>
      <c r="C546" s="49"/>
      <c r="D546" s="49"/>
      <c r="E546" s="49"/>
      <c r="F546" s="49"/>
      <c r="G546" s="49"/>
      <c r="H546" s="49"/>
      <c r="I546" s="352"/>
      <c r="J546" s="49"/>
      <c r="K546" s="49"/>
      <c r="L546" s="49"/>
      <c r="M546" s="49"/>
      <c r="N546" s="49"/>
      <c r="O546" s="49"/>
      <c r="P546" s="49"/>
      <c r="Q546" s="49"/>
      <c r="R546" s="49"/>
      <c r="S546" s="49"/>
      <c r="T546" s="49"/>
      <c r="U546" s="49"/>
      <c r="V546" s="49"/>
      <c r="W546" s="49"/>
      <c r="X546" s="49"/>
      <c r="Y546" s="49"/>
      <c r="Z546" s="49"/>
    </row>
    <row r="547" spans="1:26" ht="14.25" customHeight="1">
      <c r="A547" s="49"/>
      <c r="B547" s="49"/>
      <c r="C547" s="49"/>
      <c r="D547" s="49"/>
      <c r="E547" s="49"/>
      <c r="F547" s="49"/>
      <c r="G547" s="49"/>
      <c r="H547" s="49"/>
      <c r="I547" s="352"/>
      <c r="J547" s="49"/>
      <c r="K547" s="49"/>
      <c r="L547" s="49"/>
      <c r="M547" s="49"/>
      <c r="N547" s="49"/>
      <c r="O547" s="49"/>
      <c r="P547" s="49"/>
      <c r="Q547" s="49"/>
      <c r="R547" s="49"/>
      <c r="S547" s="49"/>
      <c r="T547" s="49"/>
      <c r="U547" s="49"/>
      <c r="V547" s="49"/>
      <c r="W547" s="49"/>
      <c r="X547" s="49"/>
      <c r="Y547" s="49"/>
      <c r="Z547" s="49"/>
    </row>
    <row r="548" spans="1:26" ht="14.25" customHeight="1">
      <c r="A548" s="49"/>
      <c r="B548" s="49"/>
      <c r="C548" s="49"/>
      <c r="D548" s="49"/>
      <c r="E548" s="49"/>
      <c r="F548" s="49"/>
      <c r="G548" s="49"/>
      <c r="H548" s="49"/>
      <c r="I548" s="352"/>
      <c r="J548" s="49"/>
      <c r="K548" s="49"/>
      <c r="L548" s="49"/>
      <c r="M548" s="49"/>
      <c r="N548" s="49"/>
      <c r="O548" s="49"/>
      <c r="P548" s="49"/>
      <c r="Q548" s="49"/>
      <c r="R548" s="49"/>
      <c r="S548" s="49"/>
      <c r="T548" s="49"/>
      <c r="U548" s="49"/>
      <c r="V548" s="49"/>
      <c r="W548" s="49"/>
      <c r="X548" s="49"/>
      <c r="Y548" s="49"/>
      <c r="Z548" s="49"/>
    </row>
    <row r="549" spans="1:26" ht="14.25" customHeight="1">
      <c r="A549" s="49"/>
      <c r="B549" s="49"/>
      <c r="C549" s="49"/>
      <c r="D549" s="49"/>
      <c r="E549" s="49"/>
      <c r="F549" s="49"/>
      <c r="G549" s="49"/>
      <c r="H549" s="49"/>
      <c r="I549" s="352"/>
      <c r="J549" s="49"/>
      <c r="K549" s="49"/>
      <c r="L549" s="49"/>
      <c r="M549" s="49"/>
      <c r="N549" s="49"/>
      <c r="O549" s="49"/>
      <c r="P549" s="49"/>
      <c r="Q549" s="49"/>
      <c r="R549" s="49"/>
      <c r="S549" s="49"/>
      <c r="T549" s="49"/>
      <c r="U549" s="49"/>
      <c r="V549" s="49"/>
      <c r="W549" s="49"/>
      <c r="X549" s="49"/>
      <c r="Y549" s="49"/>
      <c r="Z549" s="49"/>
    </row>
    <row r="550" spans="1:26" ht="14.25" customHeight="1">
      <c r="A550" s="49"/>
      <c r="B550" s="49"/>
      <c r="C550" s="49"/>
      <c r="D550" s="49"/>
      <c r="E550" s="49"/>
      <c r="F550" s="49"/>
      <c r="G550" s="49"/>
      <c r="H550" s="49"/>
      <c r="I550" s="352"/>
      <c r="J550" s="49"/>
      <c r="K550" s="49"/>
      <c r="L550" s="49"/>
      <c r="M550" s="49"/>
      <c r="N550" s="49"/>
      <c r="O550" s="49"/>
      <c r="P550" s="49"/>
      <c r="Q550" s="49"/>
      <c r="R550" s="49"/>
      <c r="S550" s="49"/>
      <c r="T550" s="49"/>
      <c r="U550" s="49"/>
      <c r="V550" s="49"/>
      <c r="W550" s="49"/>
      <c r="X550" s="49"/>
      <c r="Y550" s="49"/>
      <c r="Z550" s="49"/>
    </row>
    <row r="551" spans="1:26" ht="14.25" customHeight="1">
      <c r="A551" s="49"/>
      <c r="B551" s="49"/>
      <c r="C551" s="49"/>
      <c r="D551" s="49"/>
      <c r="E551" s="49"/>
      <c r="F551" s="49"/>
      <c r="G551" s="49"/>
      <c r="H551" s="49"/>
      <c r="I551" s="352"/>
      <c r="J551" s="49"/>
      <c r="K551" s="49"/>
      <c r="L551" s="49"/>
      <c r="M551" s="49"/>
      <c r="N551" s="49"/>
      <c r="O551" s="49"/>
      <c r="P551" s="49"/>
      <c r="Q551" s="49"/>
      <c r="R551" s="49"/>
      <c r="S551" s="49"/>
      <c r="T551" s="49"/>
      <c r="U551" s="49"/>
      <c r="V551" s="49"/>
      <c r="W551" s="49"/>
      <c r="X551" s="49"/>
      <c r="Y551" s="49"/>
      <c r="Z551" s="49"/>
    </row>
    <row r="552" spans="1:26" ht="14.25" customHeight="1">
      <c r="A552" s="49"/>
      <c r="B552" s="49"/>
      <c r="C552" s="49"/>
      <c r="D552" s="49"/>
      <c r="E552" s="49"/>
      <c r="F552" s="49"/>
      <c r="G552" s="49"/>
      <c r="H552" s="49"/>
      <c r="I552" s="352"/>
      <c r="J552" s="49"/>
      <c r="K552" s="49"/>
      <c r="L552" s="49"/>
      <c r="M552" s="49"/>
      <c r="N552" s="49"/>
      <c r="O552" s="49"/>
      <c r="P552" s="49"/>
      <c r="Q552" s="49"/>
      <c r="R552" s="49"/>
      <c r="S552" s="49"/>
      <c r="T552" s="49"/>
      <c r="U552" s="49"/>
      <c r="V552" s="49"/>
      <c r="W552" s="49"/>
      <c r="X552" s="49"/>
      <c r="Y552" s="49"/>
      <c r="Z552" s="49"/>
    </row>
    <row r="553" spans="1:26" ht="14.25" customHeight="1">
      <c r="A553" s="49"/>
      <c r="B553" s="49"/>
      <c r="C553" s="49"/>
      <c r="D553" s="49"/>
      <c r="E553" s="49"/>
      <c r="F553" s="49"/>
      <c r="G553" s="49"/>
      <c r="H553" s="49"/>
      <c r="I553" s="352"/>
      <c r="J553" s="49"/>
      <c r="K553" s="49"/>
      <c r="L553" s="49"/>
      <c r="M553" s="49"/>
      <c r="N553" s="49"/>
      <c r="O553" s="49"/>
      <c r="P553" s="49"/>
      <c r="Q553" s="49"/>
      <c r="R553" s="49"/>
      <c r="S553" s="49"/>
      <c r="T553" s="49"/>
      <c r="U553" s="49"/>
      <c r="V553" s="49"/>
      <c r="W553" s="49"/>
      <c r="X553" s="49"/>
      <c r="Y553" s="49"/>
      <c r="Z553" s="49"/>
    </row>
    <row r="554" spans="1:26" ht="14.25" customHeight="1">
      <c r="A554" s="49"/>
      <c r="B554" s="49"/>
      <c r="C554" s="49"/>
      <c r="D554" s="49"/>
      <c r="E554" s="49"/>
      <c r="F554" s="49"/>
      <c r="G554" s="49"/>
      <c r="H554" s="49"/>
      <c r="I554" s="352"/>
      <c r="J554" s="49"/>
      <c r="K554" s="49"/>
      <c r="L554" s="49"/>
      <c r="M554" s="49"/>
      <c r="N554" s="49"/>
      <c r="O554" s="49"/>
      <c r="P554" s="49"/>
      <c r="Q554" s="49"/>
      <c r="R554" s="49"/>
      <c r="S554" s="49"/>
      <c r="T554" s="49"/>
      <c r="U554" s="49"/>
      <c r="V554" s="49"/>
      <c r="W554" s="49"/>
      <c r="X554" s="49"/>
      <c r="Y554" s="49"/>
      <c r="Z554" s="49"/>
    </row>
    <row r="555" spans="1:26" ht="14.25" customHeight="1">
      <c r="A555" s="49"/>
      <c r="B555" s="49"/>
      <c r="C555" s="49"/>
      <c r="D555" s="49"/>
      <c r="E555" s="49"/>
      <c r="F555" s="49"/>
      <c r="G555" s="49"/>
      <c r="H555" s="49"/>
      <c r="I555" s="352"/>
      <c r="J555" s="49"/>
      <c r="K555" s="49"/>
      <c r="L555" s="49"/>
      <c r="M555" s="49"/>
      <c r="N555" s="49"/>
      <c r="O555" s="49"/>
      <c r="P555" s="49"/>
      <c r="Q555" s="49"/>
      <c r="R555" s="49"/>
      <c r="S555" s="49"/>
      <c r="T555" s="49"/>
      <c r="U555" s="49"/>
      <c r="V555" s="49"/>
      <c r="W555" s="49"/>
      <c r="X555" s="49"/>
      <c r="Y555" s="49"/>
      <c r="Z555" s="49"/>
    </row>
    <row r="556" spans="1:26" ht="14.25" customHeight="1">
      <c r="A556" s="49"/>
      <c r="B556" s="49"/>
      <c r="C556" s="49"/>
      <c r="D556" s="49"/>
      <c r="E556" s="49"/>
      <c r="F556" s="49"/>
      <c r="G556" s="49"/>
      <c r="H556" s="49"/>
      <c r="I556" s="352"/>
      <c r="J556" s="49"/>
      <c r="K556" s="49"/>
      <c r="L556" s="49"/>
      <c r="M556" s="49"/>
      <c r="N556" s="49"/>
      <c r="O556" s="49"/>
      <c r="P556" s="49"/>
      <c r="Q556" s="49"/>
      <c r="R556" s="49"/>
      <c r="S556" s="49"/>
      <c r="T556" s="49"/>
      <c r="U556" s="49"/>
      <c r="V556" s="49"/>
      <c r="W556" s="49"/>
      <c r="X556" s="49"/>
      <c r="Y556" s="49"/>
      <c r="Z556" s="49"/>
    </row>
    <row r="557" spans="1:26" ht="14.25" customHeight="1">
      <c r="A557" s="49"/>
      <c r="B557" s="49"/>
      <c r="C557" s="49"/>
      <c r="D557" s="49"/>
      <c r="E557" s="49"/>
      <c r="F557" s="49"/>
      <c r="G557" s="49"/>
      <c r="H557" s="49"/>
      <c r="I557" s="352"/>
      <c r="J557" s="49"/>
      <c r="K557" s="49"/>
      <c r="L557" s="49"/>
      <c r="M557" s="49"/>
      <c r="N557" s="49"/>
      <c r="O557" s="49"/>
      <c r="P557" s="49"/>
      <c r="Q557" s="49"/>
      <c r="R557" s="49"/>
      <c r="S557" s="49"/>
      <c r="T557" s="49"/>
      <c r="U557" s="49"/>
      <c r="V557" s="49"/>
      <c r="W557" s="49"/>
      <c r="X557" s="49"/>
      <c r="Y557" s="49"/>
      <c r="Z557" s="49"/>
    </row>
    <row r="558" spans="1:26" ht="14.25" customHeight="1">
      <c r="A558" s="49"/>
      <c r="B558" s="49"/>
      <c r="C558" s="49"/>
      <c r="D558" s="49"/>
      <c r="E558" s="49"/>
      <c r="F558" s="49"/>
      <c r="G558" s="49"/>
      <c r="H558" s="49"/>
      <c r="I558" s="352"/>
      <c r="J558" s="49"/>
      <c r="K558" s="49"/>
      <c r="L558" s="49"/>
      <c r="M558" s="49"/>
      <c r="N558" s="49"/>
      <c r="O558" s="49"/>
      <c r="P558" s="49"/>
      <c r="Q558" s="49"/>
      <c r="R558" s="49"/>
      <c r="S558" s="49"/>
      <c r="T558" s="49"/>
      <c r="U558" s="49"/>
      <c r="V558" s="49"/>
      <c r="W558" s="49"/>
      <c r="X558" s="49"/>
      <c r="Y558" s="49"/>
      <c r="Z558" s="49"/>
    </row>
    <row r="559" spans="1:26" ht="14.25" customHeight="1">
      <c r="A559" s="49"/>
      <c r="B559" s="49"/>
      <c r="C559" s="49"/>
      <c r="D559" s="49"/>
      <c r="E559" s="49"/>
      <c r="F559" s="49"/>
      <c r="G559" s="49"/>
      <c r="H559" s="49"/>
      <c r="I559" s="352"/>
      <c r="J559" s="49"/>
      <c r="K559" s="49"/>
      <c r="L559" s="49"/>
      <c r="M559" s="49"/>
      <c r="N559" s="49"/>
      <c r="O559" s="49"/>
      <c r="P559" s="49"/>
      <c r="Q559" s="49"/>
      <c r="R559" s="49"/>
      <c r="S559" s="49"/>
      <c r="T559" s="49"/>
      <c r="U559" s="49"/>
      <c r="V559" s="49"/>
      <c r="W559" s="49"/>
      <c r="X559" s="49"/>
      <c r="Y559" s="49"/>
      <c r="Z559" s="49"/>
    </row>
    <row r="560" spans="1:26" ht="14.25" customHeight="1">
      <c r="A560" s="49"/>
      <c r="B560" s="49"/>
      <c r="C560" s="49"/>
      <c r="D560" s="49"/>
      <c r="E560" s="49"/>
      <c r="F560" s="49"/>
      <c r="G560" s="49"/>
      <c r="H560" s="49"/>
      <c r="I560" s="352"/>
      <c r="J560" s="49"/>
      <c r="K560" s="49"/>
      <c r="L560" s="49"/>
      <c r="M560" s="49"/>
      <c r="N560" s="49"/>
      <c r="O560" s="49"/>
      <c r="P560" s="49"/>
      <c r="Q560" s="49"/>
      <c r="R560" s="49"/>
      <c r="S560" s="49"/>
      <c r="T560" s="49"/>
      <c r="U560" s="49"/>
      <c r="V560" s="49"/>
      <c r="W560" s="49"/>
      <c r="X560" s="49"/>
      <c r="Y560" s="49"/>
      <c r="Z560" s="49"/>
    </row>
    <row r="561" spans="1:26" ht="14.25" customHeight="1">
      <c r="A561" s="49"/>
      <c r="B561" s="49"/>
      <c r="C561" s="49"/>
      <c r="D561" s="49"/>
      <c r="E561" s="49"/>
      <c r="F561" s="49"/>
      <c r="G561" s="49"/>
      <c r="H561" s="49"/>
      <c r="I561" s="352"/>
      <c r="J561" s="49"/>
      <c r="K561" s="49"/>
      <c r="L561" s="49"/>
      <c r="M561" s="49"/>
      <c r="N561" s="49"/>
      <c r="O561" s="49"/>
      <c r="P561" s="49"/>
      <c r="Q561" s="49"/>
      <c r="R561" s="49"/>
      <c r="S561" s="49"/>
      <c r="T561" s="49"/>
      <c r="U561" s="49"/>
      <c r="V561" s="49"/>
      <c r="W561" s="49"/>
      <c r="X561" s="49"/>
      <c r="Y561" s="49"/>
      <c r="Z561" s="49"/>
    </row>
    <row r="562" spans="1:26" ht="14.25" customHeight="1">
      <c r="A562" s="49"/>
      <c r="B562" s="49"/>
      <c r="C562" s="49"/>
      <c r="D562" s="49"/>
      <c r="E562" s="49"/>
      <c r="F562" s="49"/>
      <c r="G562" s="49"/>
      <c r="H562" s="49"/>
      <c r="I562" s="352"/>
      <c r="J562" s="49"/>
      <c r="K562" s="49"/>
      <c r="L562" s="49"/>
      <c r="M562" s="49"/>
      <c r="N562" s="49"/>
      <c r="O562" s="49"/>
      <c r="P562" s="49"/>
      <c r="Q562" s="49"/>
      <c r="R562" s="49"/>
      <c r="S562" s="49"/>
      <c r="T562" s="49"/>
      <c r="U562" s="49"/>
      <c r="V562" s="49"/>
      <c r="W562" s="49"/>
      <c r="X562" s="49"/>
      <c r="Y562" s="49"/>
      <c r="Z562" s="49"/>
    </row>
    <row r="563" spans="1:26" ht="14.25" customHeight="1">
      <c r="A563" s="49"/>
      <c r="B563" s="49"/>
      <c r="C563" s="49"/>
      <c r="D563" s="49"/>
      <c r="E563" s="49"/>
      <c r="F563" s="49"/>
      <c r="G563" s="49"/>
      <c r="H563" s="49"/>
      <c r="I563" s="352"/>
      <c r="J563" s="49"/>
      <c r="K563" s="49"/>
      <c r="L563" s="49"/>
      <c r="M563" s="49"/>
      <c r="N563" s="49"/>
      <c r="O563" s="49"/>
      <c r="P563" s="49"/>
      <c r="Q563" s="49"/>
      <c r="R563" s="49"/>
      <c r="S563" s="49"/>
      <c r="T563" s="49"/>
      <c r="U563" s="49"/>
      <c r="V563" s="49"/>
      <c r="W563" s="49"/>
      <c r="X563" s="49"/>
      <c r="Y563" s="49"/>
      <c r="Z563" s="49"/>
    </row>
    <row r="564" spans="1:26" ht="14.25" customHeight="1">
      <c r="A564" s="49"/>
      <c r="B564" s="49"/>
      <c r="C564" s="49"/>
      <c r="D564" s="49"/>
      <c r="E564" s="49"/>
      <c r="F564" s="49"/>
      <c r="G564" s="49"/>
      <c r="H564" s="49"/>
      <c r="I564" s="352"/>
      <c r="J564" s="49"/>
      <c r="K564" s="49"/>
      <c r="L564" s="49"/>
      <c r="M564" s="49"/>
      <c r="N564" s="49"/>
      <c r="O564" s="49"/>
      <c r="P564" s="49"/>
      <c r="Q564" s="49"/>
      <c r="R564" s="49"/>
      <c r="S564" s="49"/>
      <c r="T564" s="49"/>
      <c r="U564" s="49"/>
      <c r="V564" s="49"/>
      <c r="W564" s="49"/>
      <c r="X564" s="49"/>
      <c r="Y564" s="49"/>
      <c r="Z564" s="49"/>
    </row>
    <row r="565" spans="1:26" ht="14.25" customHeight="1">
      <c r="A565" s="49"/>
      <c r="B565" s="49"/>
      <c r="C565" s="49"/>
      <c r="D565" s="49"/>
      <c r="E565" s="49"/>
      <c r="F565" s="49"/>
      <c r="G565" s="49"/>
      <c r="H565" s="49"/>
      <c r="I565" s="352"/>
      <c r="J565" s="49"/>
      <c r="K565" s="49"/>
      <c r="L565" s="49"/>
      <c r="M565" s="49"/>
      <c r="N565" s="49"/>
      <c r="O565" s="49"/>
      <c r="P565" s="49"/>
      <c r="Q565" s="49"/>
      <c r="R565" s="49"/>
      <c r="S565" s="49"/>
      <c r="T565" s="49"/>
      <c r="U565" s="49"/>
      <c r="V565" s="49"/>
      <c r="W565" s="49"/>
      <c r="X565" s="49"/>
      <c r="Y565" s="49"/>
      <c r="Z565" s="49"/>
    </row>
    <row r="566" spans="1:26" ht="14.25" customHeight="1">
      <c r="A566" s="49"/>
      <c r="B566" s="49"/>
      <c r="C566" s="49"/>
      <c r="D566" s="49"/>
      <c r="E566" s="49"/>
      <c r="F566" s="49"/>
      <c r="G566" s="49"/>
      <c r="H566" s="49"/>
      <c r="I566" s="352"/>
      <c r="J566" s="49"/>
      <c r="K566" s="49"/>
      <c r="L566" s="49"/>
      <c r="M566" s="49"/>
      <c r="N566" s="49"/>
      <c r="O566" s="49"/>
      <c r="P566" s="49"/>
      <c r="Q566" s="49"/>
      <c r="R566" s="49"/>
      <c r="S566" s="49"/>
      <c r="T566" s="49"/>
      <c r="U566" s="49"/>
      <c r="V566" s="49"/>
      <c r="W566" s="49"/>
      <c r="X566" s="49"/>
      <c r="Y566" s="49"/>
      <c r="Z566" s="49"/>
    </row>
    <row r="567" spans="1:26" ht="14.25" customHeight="1">
      <c r="A567" s="49"/>
      <c r="B567" s="49"/>
      <c r="C567" s="49"/>
      <c r="D567" s="49"/>
      <c r="E567" s="49"/>
      <c r="F567" s="49"/>
      <c r="G567" s="49"/>
      <c r="H567" s="49"/>
      <c r="I567" s="352"/>
      <c r="J567" s="49"/>
      <c r="K567" s="49"/>
      <c r="L567" s="49"/>
      <c r="M567" s="49"/>
      <c r="N567" s="49"/>
      <c r="O567" s="49"/>
      <c r="P567" s="49"/>
      <c r="Q567" s="49"/>
      <c r="R567" s="49"/>
      <c r="S567" s="49"/>
      <c r="T567" s="49"/>
      <c r="U567" s="49"/>
      <c r="V567" s="49"/>
      <c r="W567" s="49"/>
      <c r="X567" s="49"/>
      <c r="Y567" s="49"/>
      <c r="Z567" s="49"/>
    </row>
    <row r="568" spans="1:26" ht="14.25" customHeight="1">
      <c r="A568" s="49"/>
      <c r="B568" s="49"/>
      <c r="C568" s="49"/>
      <c r="D568" s="49"/>
      <c r="E568" s="49"/>
      <c r="F568" s="49"/>
      <c r="G568" s="49"/>
      <c r="H568" s="49"/>
      <c r="I568" s="352"/>
      <c r="J568" s="49"/>
      <c r="K568" s="49"/>
      <c r="L568" s="49"/>
      <c r="M568" s="49"/>
      <c r="N568" s="49"/>
      <c r="O568" s="49"/>
      <c r="P568" s="49"/>
      <c r="Q568" s="49"/>
      <c r="R568" s="49"/>
      <c r="S568" s="49"/>
      <c r="T568" s="49"/>
      <c r="U568" s="49"/>
      <c r="V568" s="49"/>
      <c r="W568" s="49"/>
      <c r="X568" s="49"/>
      <c r="Y568" s="49"/>
      <c r="Z568" s="49"/>
    </row>
    <row r="569" spans="1:26" ht="14.25" customHeight="1">
      <c r="A569" s="49"/>
      <c r="B569" s="49"/>
      <c r="C569" s="49"/>
      <c r="D569" s="49"/>
      <c r="E569" s="49"/>
      <c r="F569" s="49"/>
      <c r="G569" s="49"/>
      <c r="H569" s="49"/>
      <c r="I569" s="352"/>
      <c r="J569" s="49"/>
      <c r="K569" s="49"/>
      <c r="L569" s="49"/>
      <c r="M569" s="49"/>
      <c r="N569" s="49"/>
      <c r="O569" s="49"/>
      <c r="P569" s="49"/>
      <c r="Q569" s="49"/>
      <c r="R569" s="49"/>
      <c r="S569" s="49"/>
      <c r="T569" s="49"/>
      <c r="U569" s="49"/>
      <c r="V569" s="49"/>
      <c r="W569" s="49"/>
      <c r="X569" s="49"/>
      <c r="Y569" s="49"/>
      <c r="Z569" s="49"/>
    </row>
    <row r="570" spans="1:26" ht="14.25" customHeight="1">
      <c r="A570" s="49"/>
      <c r="B570" s="49"/>
      <c r="C570" s="49"/>
      <c r="D570" s="49"/>
      <c r="E570" s="49"/>
      <c r="F570" s="49"/>
      <c r="G570" s="49"/>
      <c r="H570" s="49"/>
      <c r="I570" s="352"/>
      <c r="J570" s="49"/>
      <c r="K570" s="49"/>
      <c r="L570" s="49"/>
      <c r="M570" s="49"/>
      <c r="N570" s="49"/>
      <c r="O570" s="49"/>
      <c r="P570" s="49"/>
      <c r="Q570" s="49"/>
      <c r="R570" s="49"/>
      <c r="S570" s="49"/>
      <c r="T570" s="49"/>
      <c r="U570" s="49"/>
      <c r="V570" s="49"/>
      <c r="W570" s="49"/>
      <c r="X570" s="49"/>
      <c r="Y570" s="49"/>
      <c r="Z570" s="49"/>
    </row>
    <row r="571" spans="1:26" ht="14.25" customHeight="1">
      <c r="A571" s="49"/>
      <c r="B571" s="49"/>
      <c r="C571" s="49"/>
      <c r="D571" s="49"/>
      <c r="E571" s="49"/>
      <c r="F571" s="49"/>
      <c r="G571" s="49"/>
      <c r="H571" s="49"/>
      <c r="I571" s="352"/>
      <c r="J571" s="49"/>
      <c r="K571" s="49"/>
      <c r="L571" s="49"/>
      <c r="M571" s="49"/>
      <c r="N571" s="49"/>
      <c r="O571" s="49"/>
      <c r="P571" s="49"/>
      <c r="Q571" s="49"/>
      <c r="R571" s="49"/>
      <c r="S571" s="49"/>
      <c r="T571" s="49"/>
      <c r="U571" s="49"/>
      <c r="V571" s="49"/>
      <c r="W571" s="49"/>
      <c r="X571" s="49"/>
      <c r="Y571" s="49"/>
      <c r="Z571" s="49"/>
    </row>
    <row r="572" spans="1:26" ht="14.25" customHeight="1">
      <c r="A572" s="49"/>
      <c r="B572" s="49"/>
      <c r="C572" s="49"/>
      <c r="D572" s="49"/>
      <c r="E572" s="49"/>
      <c r="F572" s="49"/>
      <c r="G572" s="49"/>
      <c r="H572" s="49"/>
      <c r="I572" s="352"/>
      <c r="J572" s="49"/>
      <c r="K572" s="49"/>
      <c r="L572" s="49"/>
      <c r="M572" s="49"/>
      <c r="N572" s="49"/>
      <c r="O572" s="49"/>
      <c r="P572" s="49"/>
      <c r="Q572" s="49"/>
      <c r="R572" s="49"/>
      <c r="S572" s="49"/>
      <c r="T572" s="49"/>
      <c r="U572" s="49"/>
      <c r="V572" s="49"/>
      <c r="W572" s="49"/>
      <c r="X572" s="49"/>
      <c r="Y572" s="49"/>
      <c r="Z572" s="49"/>
    </row>
    <row r="573" spans="1:26" ht="14.25" customHeight="1">
      <c r="A573" s="49"/>
      <c r="B573" s="49"/>
      <c r="C573" s="49"/>
      <c r="D573" s="49"/>
      <c r="E573" s="49"/>
      <c r="F573" s="49"/>
      <c r="G573" s="49"/>
      <c r="H573" s="49"/>
      <c r="I573" s="352"/>
      <c r="J573" s="49"/>
      <c r="K573" s="49"/>
      <c r="L573" s="49"/>
      <c r="M573" s="49"/>
      <c r="N573" s="49"/>
      <c r="O573" s="49"/>
      <c r="P573" s="49"/>
      <c r="Q573" s="49"/>
      <c r="R573" s="49"/>
      <c r="S573" s="49"/>
      <c r="T573" s="49"/>
      <c r="U573" s="49"/>
      <c r="V573" s="49"/>
      <c r="W573" s="49"/>
      <c r="X573" s="49"/>
      <c r="Y573" s="49"/>
      <c r="Z573" s="49"/>
    </row>
    <row r="574" spans="1:26" ht="14.25" customHeight="1">
      <c r="A574" s="49"/>
      <c r="B574" s="49"/>
      <c r="C574" s="49"/>
      <c r="D574" s="49"/>
      <c r="E574" s="49"/>
      <c r="F574" s="49"/>
      <c r="G574" s="49"/>
      <c r="H574" s="49"/>
      <c r="I574" s="352"/>
      <c r="J574" s="49"/>
      <c r="K574" s="49"/>
      <c r="L574" s="49"/>
      <c r="M574" s="49"/>
      <c r="N574" s="49"/>
      <c r="O574" s="49"/>
      <c r="P574" s="49"/>
      <c r="Q574" s="49"/>
      <c r="R574" s="49"/>
      <c r="S574" s="49"/>
      <c r="T574" s="49"/>
      <c r="U574" s="49"/>
      <c r="V574" s="49"/>
      <c r="W574" s="49"/>
      <c r="X574" s="49"/>
      <c r="Y574" s="49"/>
      <c r="Z574" s="49"/>
    </row>
    <row r="575" spans="1:26" ht="14.25" customHeight="1">
      <c r="A575" s="49"/>
      <c r="B575" s="49"/>
      <c r="C575" s="49"/>
      <c r="D575" s="49"/>
      <c r="E575" s="49"/>
      <c r="F575" s="49"/>
      <c r="G575" s="49"/>
      <c r="H575" s="49"/>
      <c r="I575" s="352"/>
      <c r="J575" s="49"/>
      <c r="K575" s="49"/>
      <c r="L575" s="49"/>
      <c r="M575" s="49"/>
      <c r="N575" s="49"/>
      <c r="O575" s="49"/>
      <c r="P575" s="49"/>
      <c r="Q575" s="49"/>
      <c r="R575" s="49"/>
      <c r="S575" s="49"/>
      <c r="T575" s="49"/>
      <c r="U575" s="49"/>
      <c r="V575" s="49"/>
      <c r="W575" s="49"/>
      <c r="X575" s="49"/>
      <c r="Y575" s="49"/>
      <c r="Z575" s="49"/>
    </row>
    <row r="576" spans="1:26" ht="14.25" customHeight="1">
      <c r="A576" s="49"/>
      <c r="B576" s="49"/>
      <c r="C576" s="49"/>
      <c r="D576" s="49"/>
      <c r="E576" s="49"/>
      <c r="F576" s="49"/>
      <c r="G576" s="49"/>
      <c r="H576" s="49"/>
      <c r="I576" s="352"/>
      <c r="J576" s="49"/>
      <c r="K576" s="49"/>
      <c r="L576" s="49"/>
      <c r="M576" s="49"/>
      <c r="N576" s="49"/>
      <c r="O576" s="49"/>
      <c r="P576" s="49"/>
      <c r="Q576" s="49"/>
      <c r="R576" s="49"/>
      <c r="S576" s="49"/>
      <c r="T576" s="49"/>
      <c r="U576" s="49"/>
      <c r="V576" s="49"/>
      <c r="W576" s="49"/>
      <c r="X576" s="49"/>
      <c r="Y576" s="49"/>
      <c r="Z576" s="49"/>
    </row>
    <row r="577" spans="1:26" ht="14.25" customHeight="1">
      <c r="A577" s="49"/>
      <c r="B577" s="49"/>
      <c r="C577" s="49"/>
      <c r="D577" s="49"/>
      <c r="E577" s="49"/>
      <c r="F577" s="49"/>
      <c r="G577" s="49"/>
      <c r="H577" s="49"/>
      <c r="I577" s="352"/>
      <c r="J577" s="49"/>
      <c r="K577" s="49"/>
      <c r="L577" s="49"/>
      <c r="M577" s="49"/>
      <c r="N577" s="49"/>
      <c r="O577" s="49"/>
      <c r="P577" s="49"/>
      <c r="Q577" s="49"/>
      <c r="R577" s="49"/>
      <c r="S577" s="49"/>
      <c r="T577" s="49"/>
      <c r="U577" s="49"/>
      <c r="V577" s="49"/>
      <c r="W577" s="49"/>
      <c r="X577" s="49"/>
      <c r="Y577" s="49"/>
      <c r="Z577" s="49"/>
    </row>
    <row r="578" spans="1:26" ht="14.25" customHeight="1">
      <c r="A578" s="49"/>
      <c r="B578" s="49"/>
      <c r="C578" s="49"/>
      <c r="D578" s="49"/>
      <c r="E578" s="49"/>
      <c r="F578" s="49"/>
      <c r="G578" s="49"/>
      <c r="H578" s="49"/>
      <c r="I578" s="352"/>
      <c r="J578" s="49"/>
      <c r="K578" s="49"/>
      <c r="L578" s="49"/>
      <c r="M578" s="49"/>
      <c r="N578" s="49"/>
      <c r="O578" s="49"/>
      <c r="P578" s="49"/>
      <c r="Q578" s="49"/>
      <c r="R578" s="49"/>
      <c r="S578" s="49"/>
      <c r="T578" s="49"/>
      <c r="U578" s="49"/>
      <c r="V578" s="49"/>
      <c r="W578" s="49"/>
      <c r="X578" s="49"/>
      <c r="Y578" s="49"/>
      <c r="Z578" s="49"/>
    </row>
    <row r="579" spans="1:26" ht="14.25" customHeight="1">
      <c r="A579" s="49"/>
      <c r="B579" s="49"/>
      <c r="C579" s="49"/>
      <c r="D579" s="49"/>
      <c r="E579" s="49"/>
      <c r="F579" s="49"/>
      <c r="G579" s="49"/>
      <c r="H579" s="49"/>
      <c r="I579" s="352"/>
      <c r="J579" s="49"/>
      <c r="K579" s="49"/>
      <c r="L579" s="49"/>
      <c r="M579" s="49"/>
      <c r="N579" s="49"/>
      <c r="O579" s="49"/>
      <c r="P579" s="49"/>
      <c r="Q579" s="49"/>
      <c r="R579" s="49"/>
      <c r="S579" s="49"/>
      <c r="T579" s="49"/>
      <c r="U579" s="49"/>
      <c r="V579" s="49"/>
      <c r="W579" s="49"/>
      <c r="X579" s="49"/>
      <c r="Y579" s="49"/>
      <c r="Z579" s="49"/>
    </row>
    <row r="580" spans="1:26" ht="14.25" customHeight="1">
      <c r="A580" s="49"/>
      <c r="B580" s="49"/>
      <c r="C580" s="49"/>
      <c r="D580" s="49"/>
      <c r="E580" s="49"/>
      <c r="F580" s="49"/>
      <c r="G580" s="49"/>
      <c r="H580" s="49"/>
      <c r="I580" s="352"/>
      <c r="J580" s="49"/>
      <c r="K580" s="49"/>
      <c r="L580" s="49"/>
      <c r="M580" s="49"/>
      <c r="N580" s="49"/>
      <c r="O580" s="49"/>
      <c r="P580" s="49"/>
      <c r="Q580" s="49"/>
      <c r="R580" s="49"/>
      <c r="S580" s="49"/>
      <c r="T580" s="49"/>
      <c r="U580" s="49"/>
      <c r="V580" s="49"/>
      <c r="W580" s="49"/>
      <c r="X580" s="49"/>
      <c r="Y580" s="49"/>
      <c r="Z580" s="49"/>
    </row>
    <row r="581" spans="1:26" ht="14.25" customHeight="1">
      <c r="A581" s="49"/>
      <c r="B581" s="49"/>
      <c r="C581" s="49"/>
      <c r="D581" s="49"/>
      <c r="E581" s="49"/>
      <c r="F581" s="49"/>
      <c r="G581" s="49"/>
      <c r="H581" s="49"/>
      <c r="I581" s="352"/>
      <c r="J581" s="49"/>
      <c r="K581" s="49"/>
      <c r="L581" s="49"/>
      <c r="M581" s="49"/>
      <c r="N581" s="49"/>
      <c r="O581" s="49"/>
      <c r="P581" s="49"/>
      <c r="Q581" s="49"/>
      <c r="R581" s="49"/>
      <c r="S581" s="49"/>
      <c r="T581" s="49"/>
      <c r="U581" s="49"/>
      <c r="V581" s="49"/>
      <c r="W581" s="49"/>
      <c r="X581" s="49"/>
      <c r="Y581" s="49"/>
      <c r="Z581" s="49"/>
    </row>
    <row r="582" spans="1:26" ht="14.25" customHeight="1">
      <c r="A582" s="49"/>
      <c r="B582" s="49"/>
      <c r="C582" s="49"/>
      <c r="D582" s="49"/>
      <c r="E582" s="49"/>
      <c r="F582" s="49"/>
      <c r="G582" s="49"/>
      <c r="H582" s="49"/>
      <c r="I582" s="352"/>
      <c r="J582" s="49"/>
      <c r="K582" s="49"/>
      <c r="L582" s="49"/>
      <c r="M582" s="49"/>
      <c r="N582" s="49"/>
      <c r="O582" s="49"/>
      <c r="P582" s="49"/>
      <c r="Q582" s="49"/>
      <c r="R582" s="49"/>
      <c r="S582" s="49"/>
      <c r="T582" s="49"/>
      <c r="U582" s="49"/>
      <c r="V582" s="49"/>
      <c r="W582" s="49"/>
      <c r="X582" s="49"/>
      <c r="Y582" s="49"/>
      <c r="Z582" s="49"/>
    </row>
    <row r="583" spans="1:26" ht="14.25" customHeight="1">
      <c r="A583" s="49"/>
      <c r="B583" s="49"/>
      <c r="C583" s="49"/>
      <c r="D583" s="49"/>
      <c r="E583" s="49"/>
      <c r="F583" s="49"/>
      <c r="G583" s="49"/>
      <c r="H583" s="49"/>
      <c r="I583" s="352"/>
      <c r="J583" s="49"/>
      <c r="K583" s="49"/>
      <c r="L583" s="49"/>
      <c r="M583" s="49"/>
      <c r="N583" s="49"/>
      <c r="O583" s="49"/>
      <c r="P583" s="49"/>
      <c r="Q583" s="49"/>
      <c r="R583" s="49"/>
      <c r="S583" s="49"/>
      <c r="T583" s="49"/>
      <c r="U583" s="49"/>
      <c r="V583" s="49"/>
      <c r="W583" s="49"/>
      <c r="X583" s="49"/>
      <c r="Y583" s="49"/>
      <c r="Z583" s="49"/>
    </row>
    <row r="584" spans="1:26" ht="14.25" customHeight="1">
      <c r="A584" s="49"/>
      <c r="B584" s="49"/>
      <c r="C584" s="49"/>
      <c r="D584" s="49"/>
      <c r="E584" s="49"/>
      <c r="F584" s="49"/>
      <c r="G584" s="49"/>
      <c r="H584" s="49"/>
      <c r="I584" s="352"/>
      <c r="J584" s="49"/>
      <c r="K584" s="49"/>
      <c r="L584" s="49"/>
      <c r="M584" s="49"/>
      <c r="N584" s="49"/>
      <c r="O584" s="49"/>
      <c r="P584" s="49"/>
      <c r="Q584" s="49"/>
      <c r="R584" s="49"/>
      <c r="S584" s="49"/>
      <c r="T584" s="49"/>
      <c r="U584" s="49"/>
      <c r="V584" s="49"/>
      <c r="W584" s="49"/>
      <c r="X584" s="49"/>
      <c r="Y584" s="49"/>
      <c r="Z584" s="49"/>
    </row>
    <row r="585" spans="1:26" ht="14.25" customHeight="1">
      <c r="A585" s="49"/>
      <c r="B585" s="49"/>
      <c r="C585" s="49"/>
      <c r="D585" s="49"/>
      <c r="E585" s="49"/>
      <c r="F585" s="49"/>
      <c r="G585" s="49"/>
      <c r="H585" s="49"/>
      <c r="I585" s="352"/>
      <c r="J585" s="49"/>
      <c r="K585" s="49"/>
      <c r="L585" s="49"/>
      <c r="M585" s="49"/>
      <c r="N585" s="49"/>
      <c r="O585" s="49"/>
      <c r="P585" s="49"/>
      <c r="Q585" s="49"/>
      <c r="R585" s="49"/>
      <c r="S585" s="49"/>
      <c r="T585" s="49"/>
      <c r="U585" s="49"/>
      <c r="V585" s="49"/>
      <c r="W585" s="49"/>
      <c r="X585" s="49"/>
      <c r="Y585" s="49"/>
      <c r="Z585" s="49"/>
    </row>
    <row r="586" spans="1:26" ht="14.25" customHeight="1">
      <c r="A586" s="49"/>
      <c r="B586" s="49"/>
      <c r="C586" s="49"/>
      <c r="D586" s="49"/>
      <c r="E586" s="49"/>
      <c r="F586" s="49"/>
      <c r="G586" s="49"/>
      <c r="H586" s="49"/>
      <c r="I586" s="352"/>
      <c r="J586" s="49"/>
      <c r="K586" s="49"/>
      <c r="L586" s="49"/>
      <c r="M586" s="49"/>
      <c r="N586" s="49"/>
      <c r="O586" s="49"/>
      <c r="P586" s="49"/>
      <c r="Q586" s="49"/>
      <c r="R586" s="49"/>
      <c r="S586" s="49"/>
      <c r="T586" s="49"/>
      <c r="U586" s="49"/>
      <c r="V586" s="49"/>
      <c r="W586" s="49"/>
      <c r="X586" s="49"/>
      <c r="Y586" s="49"/>
      <c r="Z586" s="49"/>
    </row>
    <row r="587" spans="1:26" ht="14.25" customHeight="1">
      <c r="A587" s="49"/>
      <c r="B587" s="49"/>
      <c r="C587" s="49"/>
      <c r="D587" s="49"/>
      <c r="E587" s="49"/>
      <c r="F587" s="49"/>
      <c r="G587" s="49"/>
      <c r="H587" s="49"/>
      <c r="I587" s="352"/>
      <c r="J587" s="49"/>
      <c r="K587" s="49"/>
      <c r="L587" s="49"/>
      <c r="M587" s="49"/>
      <c r="N587" s="49"/>
      <c r="O587" s="49"/>
      <c r="P587" s="49"/>
      <c r="Q587" s="49"/>
      <c r="R587" s="49"/>
      <c r="S587" s="49"/>
      <c r="T587" s="49"/>
      <c r="U587" s="49"/>
      <c r="V587" s="49"/>
      <c r="W587" s="49"/>
      <c r="X587" s="49"/>
      <c r="Y587" s="49"/>
      <c r="Z587" s="49"/>
    </row>
    <row r="588" spans="1:26" ht="14.25" customHeight="1">
      <c r="A588" s="49"/>
      <c r="B588" s="49"/>
      <c r="C588" s="49"/>
      <c r="D588" s="49"/>
      <c r="E588" s="49"/>
      <c r="F588" s="49"/>
      <c r="G588" s="49"/>
      <c r="H588" s="49"/>
      <c r="I588" s="352"/>
      <c r="J588" s="49"/>
      <c r="K588" s="49"/>
      <c r="L588" s="49"/>
      <c r="M588" s="49"/>
      <c r="N588" s="49"/>
      <c r="O588" s="49"/>
      <c r="P588" s="49"/>
      <c r="Q588" s="49"/>
      <c r="R588" s="49"/>
      <c r="S588" s="49"/>
      <c r="T588" s="49"/>
      <c r="U588" s="49"/>
      <c r="V588" s="49"/>
      <c r="W588" s="49"/>
      <c r="X588" s="49"/>
      <c r="Y588" s="49"/>
      <c r="Z588" s="49"/>
    </row>
    <row r="589" spans="1:26" ht="14.25" customHeight="1">
      <c r="A589" s="49"/>
      <c r="B589" s="49"/>
      <c r="C589" s="49"/>
      <c r="D589" s="49"/>
      <c r="E589" s="49"/>
      <c r="F589" s="49"/>
      <c r="G589" s="49"/>
      <c r="H589" s="49"/>
      <c r="I589" s="352"/>
      <c r="J589" s="49"/>
      <c r="K589" s="49"/>
      <c r="L589" s="49"/>
      <c r="M589" s="49"/>
      <c r="N589" s="49"/>
      <c r="O589" s="49"/>
      <c r="P589" s="49"/>
      <c r="Q589" s="49"/>
      <c r="R589" s="49"/>
      <c r="S589" s="49"/>
      <c r="T589" s="49"/>
      <c r="U589" s="49"/>
      <c r="V589" s="49"/>
      <c r="W589" s="49"/>
      <c r="X589" s="49"/>
      <c r="Y589" s="49"/>
      <c r="Z589" s="49"/>
    </row>
    <row r="590" spans="1:26" ht="14.25" customHeight="1">
      <c r="A590" s="49"/>
      <c r="B590" s="49"/>
      <c r="C590" s="49"/>
      <c r="D590" s="49"/>
      <c r="E590" s="49"/>
      <c r="F590" s="49"/>
      <c r="G590" s="49"/>
      <c r="H590" s="49"/>
      <c r="I590" s="352"/>
      <c r="J590" s="49"/>
      <c r="K590" s="49"/>
      <c r="L590" s="49"/>
      <c r="M590" s="49"/>
      <c r="N590" s="49"/>
      <c r="O590" s="49"/>
      <c r="P590" s="49"/>
      <c r="Q590" s="49"/>
      <c r="R590" s="49"/>
      <c r="S590" s="49"/>
      <c r="T590" s="49"/>
      <c r="U590" s="49"/>
      <c r="V590" s="49"/>
      <c r="W590" s="49"/>
      <c r="X590" s="49"/>
      <c r="Y590" s="49"/>
      <c r="Z590" s="49"/>
    </row>
    <row r="591" spans="1:26" ht="14.25" customHeight="1">
      <c r="A591" s="49"/>
      <c r="B591" s="49"/>
      <c r="C591" s="49"/>
      <c r="D591" s="49"/>
      <c r="E591" s="49"/>
      <c r="F591" s="49"/>
      <c r="G591" s="49"/>
      <c r="H591" s="49"/>
      <c r="I591" s="352"/>
      <c r="J591" s="49"/>
      <c r="K591" s="49"/>
      <c r="L591" s="49"/>
      <c r="M591" s="49"/>
      <c r="N591" s="49"/>
      <c r="O591" s="49"/>
      <c r="P591" s="49"/>
      <c r="Q591" s="49"/>
      <c r="R591" s="49"/>
      <c r="S591" s="49"/>
      <c r="T591" s="49"/>
      <c r="U591" s="49"/>
      <c r="V591" s="49"/>
      <c r="W591" s="49"/>
      <c r="X591" s="49"/>
      <c r="Y591" s="49"/>
      <c r="Z591" s="49"/>
    </row>
    <row r="592" spans="1:26" ht="14.25" customHeight="1">
      <c r="A592" s="49"/>
      <c r="B592" s="49"/>
      <c r="C592" s="49"/>
      <c r="D592" s="49"/>
      <c r="E592" s="49"/>
      <c r="F592" s="49"/>
      <c r="G592" s="49"/>
      <c r="H592" s="49"/>
      <c r="I592" s="352"/>
      <c r="J592" s="49"/>
      <c r="K592" s="49"/>
      <c r="L592" s="49"/>
      <c r="M592" s="49"/>
      <c r="N592" s="49"/>
      <c r="O592" s="49"/>
      <c r="P592" s="49"/>
      <c r="Q592" s="49"/>
      <c r="R592" s="49"/>
      <c r="S592" s="49"/>
      <c r="T592" s="49"/>
      <c r="U592" s="49"/>
      <c r="V592" s="49"/>
      <c r="W592" s="49"/>
      <c r="X592" s="49"/>
      <c r="Y592" s="49"/>
      <c r="Z592" s="49"/>
    </row>
    <row r="593" spans="1:26" ht="14.25" customHeight="1">
      <c r="A593" s="49"/>
      <c r="B593" s="49"/>
      <c r="C593" s="49"/>
      <c r="D593" s="49"/>
      <c r="E593" s="49"/>
      <c r="F593" s="49"/>
      <c r="G593" s="49"/>
      <c r="H593" s="49"/>
      <c r="I593" s="352"/>
      <c r="J593" s="49"/>
      <c r="K593" s="49"/>
      <c r="L593" s="49"/>
      <c r="M593" s="49"/>
      <c r="N593" s="49"/>
      <c r="O593" s="49"/>
      <c r="P593" s="49"/>
      <c r="Q593" s="49"/>
      <c r="R593" s="49"/>
      <c r="S593" s="49"/>
      <c r="T593" s="49"/>
      <c r="U593" s="49"/>
      <c r="V593" s="49"/>
      <c r="W593" s="49"/>
      <c r="X593" s="49"/>
      <c r="Y593" s="49"/>
      <c r="Z593" s="49"/>
    </row>
    <row r="594" spans="1:26" ht="14.25" customHeight="1">
      <c r="A594" s="49"/>
      <c r="B594" s="49"/>
      <c r="C594" s="49"/>
      <c r="D594" s="49"/>
      <c r="E594" s="49"/>
      <c r="F594" s="49"/>
      <c r="G594" s="49"/>
      <c r="H594" s="49"/>
      <c r="I594" s="352"/>
      <c r="J594" s="49"/>
      <c r="K594" s="49"/>
      <c r="L594" s="49"/>
      <c r="M594" s="49"/>
      <c r="N594" s="49"/>
      <c r="O594" s="49"/>
      <c r="P594" s="49"/>
      <c r="Q594" s="49"/>
      <c r="R594" s="49"/>
      <c r="S594" s="49"/>
      <c r="T594" s="49"/>
      <c r="U594" s="49"/>
      <c r="V594" s="49"/>
      <c r="W594" s="49"/>
      <c r="X594" s="49"/>
      <c r="Y594" s="49"/>
      <c r="Z594" s="49"/>
    </row>
    <row r="595" spans="1:26" ht="14.25" customHeight="1">
      <c r="A595" s="49"/>
      <c r="B595" s="49"/>
      <c r="C595" s="49"/>
      <c r="D595" s="49"/>
      <c r="E595" s="49"/>
      <c r="F595" s="49"/>
      <c r="G595" s="49"/>
      <c r="H595" s="49"/>
      <c r="I595" s="352"/>
      <c r="J595" s="49"/>
      <c r="K595" s="49"/>
      <c r="L595" s="49"/>
      <c r="M595" s="49"/>
      <c r="N595" s="49"/>
      <c r="O595" s="49"/>
      <c r="P595" s="49"/>
      <c r="Q595" s="49"/>
      <c r="R595" s="49"/>
      <c r="S595" s="49"/>
      <c r="T595" s="49"/>
      <c r="U595" s="49"/>
      <c r="V595" s="49"/>
      <c r="W595" s="49"/>
      <c r="X595" s="49"/>
      <c r="Y595" s="49"/>
      <c r="Z595" s="49"/>
    </row>
    <row r="596" spans="1:26" ht="14.25" customHeight="1">
      <c r="A596" s="49"/>
      <c r="B596" s="49"/>
      <c r="C596" s="49"/>
      <c r="D596" s="49"/>
      <c r="E596" s="49"/>
      <c r="F596" s="49"/>
      <c r="G596" s="49"/>
      <c r="H596" s="49"/>
      <c r="I596" s="352"/>
      <c r="J596" s="49"/>
      <c r="K596" s="49"/>
      <c r="L596" s="49"/>
      <c r="M596" s="49"/>
      <c r="N596" s="49"/>
      <c r="O596" s="49"/>
      <c r="P596" s="49"/>
      <c r="Q596" s="49"/>
      <c r="R596" s="49"/>
      <c r="S596" s="49"/>
      <c r="T596" s="49"/>
      <c r="U596" s="49"/>
      <c r="V596" s="49"/>
      <c r="W596" s="49"/>
      <c r="X596" s="49"/>
      <c r="Y596" s="49"/>
      <c r="Z596" s="49"/>
    </row>
    <row r="597" spans="1:26" ht="14.25" customHeight="1">
      <c r="A597" s="49"/>
      <c r="B597" s="49"/>
      <c r="C597" s="49"/>
      <c r="D597" s="49"/>
      <c r="E597" s="49"/>
      <c r="F597" s="49"/>
      <c r="G597" s="49"/>
      <c r="H597" s="49"/>
      <c r="I597" s="352"/>
      <c r="J597" s="49"/>
      <c r="K597" s="49"/>
      <c r="L597" s="49"/>
      <c r="M597" s="49"/>
      <c r="N597" s="49"/>
      <c r="O597" s="49"/>
      <c r="P597" s="49"/>
      <c r="Q597" s="49"/>
      <c r="R597" s="49"/>
      <c r="S597" s="49"/>
      <c r="T597" s="49"/>
      <c r="U597" s="49"/>
      <c r="V597" s="49"/>
      <c r="W597" s="49"/>
      <c r="X597" s="49"/>
      <c r="Y597" s="49"/>
      <c r="Z597" s="49"/>
    </row>
    <row r="598" spans="1:26" ht="14.25" customHeight="1">
      <c r="A598" s="49"/>
      <c r="B598" s="49"/>
      <c r="C598" s="49"/>
      <c r="D598" s="49"/>
      <c r="E598" s="49"/>
      <c r="F598" s="49"/>
      <c r="G598" s="49"/>
      <c r="H598" s="49"/>
      <c r="I598" s="352"/>
      <c r="J598" s="49"/>
      <c r="K598" s="49"/>
      <c r="L598" s="49"/>
      <c r="M598" s="49"/>
      <c r="N598" s="49"/>
      <c r="O598" s="49"/>
      <c r="P598" s="49"/>
      <c r="Q598" s="49"/>
      <c r="R598" s="49"/>
      <c r="S598" s="49"/>
      <c r="T598" s="49"/>
      <c r="U598" s="49"/>
      <c r="V598" s="49"/>
      <c r="W598" s="49"/>
      <c r="X598" s="49"/>
      <c r="Y598" s="49"/>
      <c r="Z598" s="49"/>
    </row>
    <row r="599" spans="1:26" ht="14.25" customHeight="1">
      <c r="A599" s="49"/>
      <c r="B599" s="49"/>
      <c r="C599" s="49"/>
      <c r="D599" s="49"/>
      <c r="E599" s="49"/>
      <c r="F599" s="49"/>
      <c r="G599" s="49"/>
      <c r="H599" s="49"/>
      <c r="I599" s="352"/>
      <c r="J599" s="49"/>
      <c r="K599" s="49"/>
      <c r="L599" s="49"/>
      <c r="M599" s="49"/>
      <c r="N599" s="49"/>
      <c r="O599" s="49"/>
      <c r="P599" s="49"/>
      <c r="Q599" s="49"/>
      <c r="R599" s="49"/>
      <c r="S599" s="49"/>
      <c r="T599" s="49"/>
      <c r="U599" s="49"/>
      <c r="V599" s="49"/>
      <c r="W599" s="49"/>
      <c r="X599" s="49"/>
      <c r="Y599" s="49"/>
      <c r="Z599" s="49"/>
    </row>
    <row r="600" spans="1:26" ht="14.25" customHeight="1">
      <c r="A600" s="49"/>
      <c r="B600" s="49"/>
      <c r="C600" s="49"/>
      <c r="D600" s="49"/>
      <c r="E600" s="49"/>
      <c r="F600" s="49"/>
      <c r="G600" s="49"/>
      <c r="H600" s="49"/>
      <c r="I600" s="352"/>
      <c r="J600" s="49"/>
      <c r="K600" s="49"/>
      <c r="L600" s="49"/>
      <c r="M600" s="49"/>
      <c r="N600" s="49"/>
      <c r="O600" s="49"/>
      <c r="P600" s="49"/>
      <c r="Q600" s="49"/>
      <c r="R600" s="49"/>
      <c r="S600" s="49"/>
      <c r="T600" s="49"/>
      <c r="U600" s="49"/>
      <c r="V600" s="49"/>
      <c r="W600" s="49"/>
      <c r="X600" s="49"/>
      <c r="Y600" s="49"/>
      <c r="Z600" s="49"/>
    </row>
    <row r="601" spans="1:26" ht="14.25" customHeight="1">
      <c r="A601" s="49"/>
      <c r="B601" s="49"/>
      <c r="C601" s="49"/>
      <c r="D601" s="49"/>
      <c r="E601" s="49"/>
      <c r="F601" s="49"/>
      <c r="G601" s="49"/>
      <c r="H601" s="49"/>
      <c r="I601" s="352"/>
      <c r="J601" s="49"/>
      <c r="K601" s="49"/>
      <c r="L601" s="49"/>
      <c r="M601" s="49"/>
      <c r="N601" s="49"/>
      <c r="O601" s="49"/>
      <c r="P601" s="49"/>
      <c r="Q601" s="49"/>
      <c r="R601" s="49"/>
      <c r="S601" s="49"/>
      <c r="T601" s="49"/>
      <c r="U601" s="49"/>
      <c r="V601" s="49"/>
      <c r="W601" s="49"/>
      <c r="X601" s="49"/>
      <c r="Y601" s="49"/>
      <c r="Z601" s="49"/>
    </row>
    <row r="602" spans="1:26" ht="14.25" customHeight="1">
      <c r="A602" s="49"/>
      <c r="B602" s="49"/>
      <c r="C602" s="49"/>
      <c r="D602" s="49"/>
      <c r="E602" s="49"/>
      <c r="F602" s="49"/>
      <c r="G602" s="49"/>
      <c r="H602" s="49"/>
      <c r="I602" s="352"/>
      <c r="J602" s="49"/>
      <c r="K602" s="49"/>
      <c r="L602" s="49"/>
      <c r="M602" s="49"/>
      <c r="N602" s="49"/>
      <c r="O602" s="49"/>
      <c r="P602" s="49"/>
      <c r="Q602" s="49"/>
      <c r="R602" s="49"/>
      <c r="S602" s="49"/>
      <c r="T602" s="49"/>
      <c r="U602" s="49"/>
      <c r="V602" s="49"/>
      <c r="W602" s="49"/>
      <c r="X602" s="49"/>
      <c r="Y602" s="49"/>
      <c r="Z602" s="49"/>
    </row>
    <row r="603" spans="1:26" ht="14.25" customHeight="1">
      <c r="A603" s="49"/>
      <c r="B603" s="49"/>
      <c r="C603" s="49"/>
      <c r="D603" s="49"/>
      <c r="E603" s="49"/>
      <c r="F603" s="49"/>
      <c r="G603" s="49"/>
      <c r="H603" s="49"/>
      <c r="I603" s="352"/>
      <c r="J603" s="49"/>
      <c r="K603" s="49"/>
      <c r="L603" s="49"/>
      <c r="M603" s="49"/>
      <c r="N603" s="49"/>
      <c r="O603" s="49"/>
      <c r="P603" s="49"/>
      <c r="Q603" s="49"/>
      <c r="R603" s="49"/>
      <c r="S603" s="49"/>
      <c r="T603" s="49"/>
      <c r="U603" s="49"/>
      <c r="V603" s="49"/>
      <c r="W603" s="49"/>
      <c r="X603" s="49"/>
      <c r="Y603" s="49"/>
      <c r="Z603" s="49"/>
    </row>
    <row r="604" spans="1:26" ht="14.25" customHeight="1">
      <c r="A604" s="49"/>
      <c r="B604" s="49"/>
      <c r="C604" s="49"/>
      <c r="D604" s="49"/>
      <c r="E604" s="49"/>
      <c r="F604" s="49"/>
      <c r="G604" s="49"/>
      <c r="H604" s="49"/>
      <c r="I604" s="352"/>
      <c r="J604" s="49"/>
      <c r="K604" s="49"/>
      <c r="L604" s="49"/>
      <c r="M604" s="49"/>
      <c r="N604" s="49"/>
      <c r="O604" s="49"/>
      <c r="P604" s="49"/>
      <c r="Q604" s="49"/>
      <c r="R604" s="49"/>
      <c r="S604" s="49"/>
      <c r="T604" s="49"/>
      <c r="U604" s="49"/>
      <c r="V604" s="49"/>
      <c r="W604" s="49"/>
      <c r="X604" s="49"/>
      <c r="Y604" s="49"/>
      <c r="Z604" s="49"/>
    </row>
    <row r="605" spans="1:26" ht="14.25" customHeight="1">
      <c r="A605" s="49"/>
      <c r="B605" s="49"/>
      <c r="C605" s="49"/>
      <c r="D605" s="49"/>
      <c r="E605" s="49"/>
      <c r="F605" s="49"/>
      <c r="G605" s="49"/>
      <c r="H605" s="49"/>
      <c r="I605" s="352"/>
      <c r="J605" s="49"/>
      <c r="K605" s="49"/>
      <c r="L605" s="49"/>
      <c r="M605" s="49"/>
      <c r="N605" s="49"/>
      <c r="O605" s="49"/>
      <c r="P605" s="49"/>
      <c r="Q605" s="49"/>
      <c r="R605" s="49"/>
      <c r="S605" s="49"/>
      <c r="T605" s="49"/>
      <c r="U605" s="49"/>
      <c r="V605" s="49"/>
      <c r="W605" s="49"/>
      <c r="X605" s="49"/>
      <c r="Y605" s="49"/>
      <c r="Z605" s="49"/>
    </row>
    <row r="606" spans="1:26" ht="14.25" customHeight="1">
      <c r="A606" s="49"/>
      <c r="B606" s="49"/>
      <c r="C606" s="49"/>
      <c r="D606" s="49"/>
      <c r="E606" s="49"/>
      <c r="F606" s="49"/>
      <c r="G606" s="49"/>
      <c r="H606" s="49"/>
      <c r="I606" s="352"/>
      <c r="J606" s="49"/>
      <c r="K606" s="49"/>
      <c r="L606" s="49"/>
      <c r="M606" s="49"/>
      <c r="N606" s="49"/>
      <c r="O606" s="49"/>
      <c r="P606" s="49"/>
      <c r="Q606" s="49"/>
      <c r="R606" s="49"/>
      <c r="S606" s="49"/>
      <c r="T606" s="49"/>
      <c r="U606" s="49"/>
      <c r="V606" s="49"/>
      <c r="W606" s="49"/>
      <c r="X606" s="49"/>
      <c r="Y606" s="49"/>
      <c r="Z606" s="49"/>
    </row>
    <row r="607" spans="1:26" ht="14.25" customHeight="1">
      <c r="A607" s="49"/>
      <c r="B607" s="49"/>
      <c r="C607" s="49"/>
      <c r="D607" s="49"/>
      <c r="E607" s="49"/>
      <c r="F607" s="49"/>
      <c r="G607" s="49"/>
      <c r="H607" s="49"/>
      <c r="I607" s="352"/>
      <c r="J607" s="49"/>
      <c r="K607" s="49"/>
      <c r="L607" s="49"/>
      <c r="M607" s="49"/>
      <c r="N607" s="49"/>
      <c r="O607" s="49"/>
      <c r="P607" s="49"/>
      <c r="Q607" s="49"/>
      <c r="R607" s="49"/>
      <c r="S607" s="49"/>
      <c r="T607" s="49"/>
      <c r="U607" s="49"/>
      <c r="V607" s="49"/>
      <c r="W607" s="49"/>
      <c r="X607" s="49"/>
      <c r="Y607" s="49"/>
      <c r="Z607" s="49"/>
    </row>
    <row r="608" spans="1:26" ht="14.25" customHeight="1">
      <c r="A608" s="49"/>
      <c r="B608" s="49"/>
      <c r="C608" s="49"/>
      <c r="D608" s="49"/>
      <c r="E608" s="49"/>
      <c r="F608" s="49"/>
      <c r="G608" s="49"/>
      <c r="H608" s="49"/>
      <c r="I608" s="352"/>
      <c r="J608" s="49"/>
      <c r="K608" s="49"/>
      <c r="L608" s="49"/>
      <c r="M608" s="49"/>
      <c r="N608" s="49"/>
      <c r="O608" s="49"/>
      <c r="P608" s="49"/>
      <c r="Q608" s="49"/>
      <c r="R608" s="49"/>
      <c r="S608" s="49"/>
      <c r="T608" s="49"/>
      <c r="U608" s="49"/>
      <c r="V608" s="49"/>
      <c r="W608" s="49"/>
      <c r="X608" s="49"/>
      <c r="Y608" s="49"/>
      <c r="Z608" s="49"/>
    </row>
    <row r="609" spans="1:26" ht="14.25" customHeight="1">
      <c r="A609" s="49"/>
      <c r="B609" s="49"/>
      <c r="C609" s="49"/>
      <c r="D609" s="49"/>
      <c r="E609" s="49"/>
      <c r="F609" s="49"/>
      <c r="G609" s="49"/>
      <c r="H609" s="49"/>
      <c r="I609" s="352"/>
      <c r="J609" s="49"/>
      <c r="K609" s="49"/>
      <c r="L609" s="49"/>
      <c r="M609" s="49"/>
      <c r="N609" s="49"/>
      <c r="O609" s="49"/>
      <c r="P609" s="49"/>
      <c r="Q609" s="49"/>
      <c r="R609" s="49"/>
      <c r="S609" s="49"/>
      <c r="T609" s="49"/>
      <c r="U609" s="49"/>
      <c r="V609" s="49"/>
      <c r="W609" s="49"/>
      <c r="X609" s="49"/>
      <c r="Y609" s="49"/>
      <c r="Z609" s="49"/>
    </row>
    <row r="610" spans="1:26" ht="14.25" customHeight="1">
      <c r="A610" s="49"/>
      <c r="B610" s="49"/>
      <c r="C610" s="49"/>
      <c r="D610" s="49"/>
      <c r="E610" s="49"/>
      <c r="F610" s="49"/>
      <c r="G610" s="49"/>
      <c r="H610" s="49"/>
      <c r="I610" s="352"/>
      <c r="J610" s="49"/>
      <c r="K610" s="49"/>
      <c r="L610" s="49"/>
      <c r="M610" s="49"/>
      <c r="N610" s="49"/>
      <c r="O610" s="49"/>
      <c r="P610" s="49"/>
      <c r="Q610" s="49"/>
      <c r="R610" s="49"/>
      <c r="S610" s="49"/>
      <c r="T610" s="49"/>
      <c r="U610" s="49"/>
      <c r="V610" s="49"/>
      <c r="W610" s="49"/>
      <c r="X610" s="49"/>
      <c r="Y610" s="49"/>
      <c r="Z610" s="49"/>
    </row>
    <row r="611" spans="1:26" ht="14.25" customHeight="1">
      <c r="A611" s="49"/>
      <c r="B611" s="49"/>
      <c r="C611" s="49"/>
      <c r="D611" s="49"/>
      <c r="E611" s="49"/>
      <c r="F611" s="49"/>
      <c r="G611" s="49"/>
      <c r="H611" s="49"/>
      <c r="I611" s="352"/>
      <c r="J611" s="49"/>
      <c r="K611" s="49"/>
      <c r="L611" s="49"/>
      <c r="M611" s="49"/>
      <c r="N611" s="49"/>
      <c r="O611" s="49"/>
      <c r="P611" s="49"/>
      <c r="Q611" s="49"/>
      <c r="R611" s="49"/>
      <c r="S611" s="49"/>
      <c r="T611" s="49"/>
      <c r="U611" s="49"/>
      <c r="V611" s="49"/>
      <c r="W611" s="49"/>
      <c r="X611" s="49"/>
      <c r="Y611" s="49"/>
      <c r="Z611" s="49"/>
    </row>
    <row r="612" spans="1:26" ht="14.25" customHeight="1">
      <c r="A612" s="49"/>
      <c r="B612" s="49"/>
      <c r="C612" s="49"/>
      <c r="D612" s="49"/>
      <c r="E612" s="49"/>
      <c r="F612" s="49"/>
      <c r="G612" s="49"/>
      <c r="H612" s="49"/>
      <c r="I612" s="352"/>
      <c r="J612" s="49"/>
      <c r="K612" s="49"/>
      <c r="L612" s="49"/>
      <c r="M612" s="49"/>
      <c r="N612" s="49"/>
      <c r="O612" s="49"/>
      <c r="P612" s="49"/>
      <c r="Q612" s="49"/>
      <c r="R612" s="49"/>
      <c r="S612" s="49"/>
      <c r="T612" s="49"/>
      <c r="U612" s="49"/>
      <c r="V612" s="49"/>
      <c r="W612" s="49"/>
      <c r="X612" s="49"/>
      <c r="Y612" s="49"/>
      <c r="Z612" s="49"/>
    </row>
    <row r="613" spans="1:26" ht="14.25" customHeight="1">
      <c r="A613" s="49"/>
      <c r="B613" s="49"/>
      <c r="C613" s="49"/>
      <c r="D613" s="49"/>
      <c r="E613" s="49"/>
      <c r="F613" s="49"/>
      <c r="G613" s="49"/>
      <c r="H613" s="49"/>
      <c r="I613" s="352"/>
      <c r="J613" s="49"/>
      <c r="K613" s="49"/>
      <c r="L613" s="49"/>
      <c r="M613" s="49"/>
      <c r="N613" s="49"/>
      <c r="O613" s="49"/>
      <c r="P613" s="49"/>
      <c r="Q613" s="49"/>
      <c r="R613" s="49"/>
      <c r="S613" s="49"/>
      <c r="T613" s="49"/>
      <c r="U613" s="49"/>
      <c r="V613" s="49"/>
      <c r="W613" s="49"/>
      <c r="X613" s="49"/>
      <c r="Y613" s="49"/>
      <c r="Z613" s="49"/>
    </row>
    <row r="614" spans="1:26" ht="14.25" customHeight="1">
      <c r="A614" s="49"/>
      <c r="B614" s="49"/>
      <c r="C614" s="49"/>
      <c r="D614" s="49"/>
      <c r="E614" s="49"/>
      <c r="F614" s="49"/>
      <c r="G614" s="49"/>
      <c r="H614" s="49"/>
      <c r="I614" s="352"/>
      <c r="J614" s="49"/>
      <c r="K614" s="49"/>
      <c r="L614" s="49"/>
      <c r="M614" s="49"/>
      <c r="N614" s="49"/>
      <c r="O614" s="49"/>
      <c r="P614" s="49"/>
      <c r="Q614" s="49"/>
      <c r="R614" s="49"/>
      <c r="S614" s="49"/>
      <c r="T614" s="49"/>
      <c r="U614" s="49"/>
      <c r="V614" s="49"/>
      <c r="W614" s="49"/>
      <c r="X614" s="49"/>
      <c r="Y614" s="49"/>
      <c r="Z614" s="49"/>
    </row>
    <row r="615" spans="1:26" ht="14.25" customHeight="1">
      <c r="A615" s="49"/>
      <c r="B615" s="49"/>
      <c r="C615" s="49"/>
      <c r="D615" s="49"/>
      <c r="E615" s="49"/>
      <c r="F615" s="49"/>
      <c r="G615" s="49"/>
      <c r="H615" s="49"/>
      <c r="I615" s="352"/>
      <c r="J615" s="49"/>
      <c r="K615" s="49"/>
      <c r="L615" s="49"/>
      <c r="M615" s="49"/>
      <c r="N615" s="49"/>
      <c r="O615" s="49"/>
      <c r="P615" s="49"/>
      <c r="Q615" s="49"/>
      <c r="R615" s="49"/>
      <c r="S615" s="49"/>
      <c r="T615" s="49"/>
      <c r="U615" s="49"/>
      <c r="V615" s="49"/>
      <c r="W615" s="49"/>
      <c r="X615" s="49"/>
      <c r="Y615" s="49"/>
      <c r="Z615" s="49"/>
    </row>
    <row r="616" spans="1:26" ht="14.25" customHeight="1">
      <c r="A616" s="49"/>
      <c r="B616" s="49"/>
      <c r="C616" s="49"/>
      <c r="D616" s="49"/>
      <c r="E616" s="49"/>
      <c r="F616" s="49"/>
      <c r="G616" s="49"/>
      <c r="H616" s="49"/>
      <c r="I616" s="352"/>
      <c r="J616" s="49"/>
      <c r="K616" s="49"/>
      <c r="L616" s="49"/>
      <c r="M616" s="49"/>
      <c r="N616" s="49"/>
      <c r="O616" s="49"/>
      <c r="P616" s="49"/>
      <c r="Q616" s="49"/>
      <c r="R616" s="49"/>
      <c r="S616" s="49"/>
      <c r="T616" s="49"/>
      <c r="U616" s="49"/>
      <c r="V616" s="49"/>
      <c r="W616" s="49"/>
      <c r="X616" s="49"/>
      <c r="Y616" s="49"/>
      <c r="Z616" s="49"/>
    </row>
    <row r="617" spans="1:26" ht="14.25" customHeight="1">
      <c r="A617" s="49"/>
      <c r="B617" s="49"/>
      <c r="C617" s="49"/>
      <c r="D617" s="49"/>
      <c r="E617" s="49"/>
      <c r="F617" s="49"/>
      <c r="G617" s="49"/>
      <c r="H617" s="49"/>
      <c r="I617" s="352"/>
      <c r="J617" s="49"/>
      <c r="K617" s="49"/>
      <c r="L617" s="49"/>
      <c r="M617" s="49"/>
      <c r="N617" s="49"/>
      <c r="O617" s="49"/>
      <c r="P617" s="49"/>
      <c r="Q617" s="49"/>
      <c r="R617" s="49"/>
      <c r="S617" s="49"/>
      <c r="T617" s="49"/>
      <c r="U617" s="49"/>
      <c r="V617" s="49"/>
      <c r="W617" s="49"/>
      <c r="X617" s="49"/>
      <c r="Y617" s="49"/>
      <c r="Z617" s="49"/>
    </row>
    <row r="618" spans="1:26" ht="14.25" customHeight="1">
      <c r="A618" s="49"/>
      <c r="B618" s="49"/>
      <c r="C618" s="49"/>
      <c r="D618" s="49"/>
      <c r="E618" s="49"/>
      <c r="F618" s="49"/>
      <c r="G618" s="49"/>
      <c r="H618" s="49"/>
      <c r="I618" s="352"/>
      <c r="J618" s="49"/>
      <c r="K618" s="49"/>
      <c r="L618" s="49"/>
      <c r="M618" s="49"/>
      <c r="N618" s="49"/>
      <c r="O618" s="49"/>
      <c r="P618" s="49"/>
      <c r="Q618" s="49"/>
      <c r="R618" s="49"/>
      <c r="S618" s="49"/>
      <c r="T618" s="49"/>
      <c r="U618" s="49"/>
      <c r="V618" s="49"/>
      <c r="W618" s="49"/>
      <c r="X618" s="49"/>
      <c r="Y618" s="49"/>
      <c r="Z618" s="49"/>
    </row>
    <row r="619" spans="1:26" ht="14.25" customHeight="1">
      <c r="A619" s="49"/>
      <c r="B619" s="49"/>
      <c r="C619" s="49"/>
      <c r="D619" s="49"/>
      <c r="E619" s="49"/>
      <c r="F619" s="49"/>
      <c r="G619" s="49"/>
      <c r="H619" s="49"/>
      <c r="I619" s="352"/>
      <c r="J619" s="49"/>
      <c r="K619" s="49"/>
      <c r="L619" s="49"/>
      <c r="M619" s="49"/>
      <c r="N619" s="49"/>
      <c r="O619" s="49"/>
      <c r="P619" s="49"/>
      <c r="Q619" s="49"/>
      <c r="R619" s="49"/>
      <c r="S619" s="49"/>
      <c r="T619" s="49"/>
      <c r="U619" s="49"/>
      <c r="V619" s="49"/>
      <c r="W619" s="49"/>
      <c r="X619" s="49"/>
      <c r="Y619" s="49"/>
      <c r="Z619" s="49"/>
    </row>
    <row r="620" spans="1:26" ht="14.25" customHeight="1">
      <c r="A620" s="49"/>
      <c r="B620" s="49"/>
      <c r="C620" s="49"/>
      <c r="D620" s="49"/>
      <c r="E620" s="49"/>
      <c r="F620" s="49"/>
      <c r="G620" s="49"/>
      <c r="H620" s="49"/>
      <c r="I620" s="352"/>
      <c r="J620" s="49"/>
      <c r="K620" s="49"/>
      <c r="L620" s="49"/>
      <c r="M620" s="49"/>
      <c r="N620" s="49"/>
      <c r="O620" s="49"/>
      <c r="P620" s="49"/>
      <c r="Q620" s="49"/>
      <c r="R620" s="49"/>
      <c r="S620" s="49"/>
      <c r="T620" s="49"/>
      <c r="U620" s="49"/>
      <c r="V620" s="49"/>
      <c r="W620" s="49"/>
      <c r="X620" s="49"/>
      <c r="Y620" s="49"/>
      <c r="Z620" s="49"/>
    </row>
    <row r="621" spans="1:26" ht="14.25" customHeight="1">
      <c r="A621" s="49"/>
      <c r="B621" s="49"/>
      <c r="C621" s="49"/>
      <c r="D621" s="49"/>
      <c r="E621" s="49"/>
      <c r="F621" s="49"/>
      <c r="G621" s="49"/>
      <c r="H621" s="49"/>
      <c r="I621" s="352"/>
      <c r="J621" s="49"/>
      <c r="K621" s="49"/>
      <c r="L621" s="49"/>
      <c r="M621" s="49"/>
      <c r="N621" s="49"/>
      <c r="O621" s="49"/>
      <c r="P621" s="49"/>
      <c r="Q621" s="49"/>
      <c r="R621" s="49"/>
      <c r="S621" s="49"/>
      <c r="T621" s="49"/>
      <c r="U621" s="49"/>
      <c r="V621" s="49"/>
      <c r="W621" s="49"/>
      <c r="X621" s="49"/>
      <c r="Y621" s="49"/>
      <c r="Z621" s="49"/>
    </row>
    <row r="622" spans="1:26" ht="14.25" customHeight="1">
      <c r="A622" s="49"/>
      <c r="B622" s="49"/>
      <c r="C622" s="49"/>
      <c r="D622" s="49"/>
      <c r="E622" s="49"/>
      <c r="F622" s="49"/>
      <c r="G622" s="49"/>
      <c r="H622" s="49"/>
      <c r="I622" s="352"/>
      <c r="J622" s="49"/>
      <c r="K622" s="49"/>
      <c r="L622" s="49"/>
      <c r="M622" s="49"/>
      <c r="N622" s="49"/>
      <c r="O622" s="49"/>
      <c r="P622" s="49"/>
      <c r="Q622" s="49"/>
      <c r="R622" s="49"/>
      <c r="S622" s="49"/>
      <c r="T622" s="49"/>
      <c r="U622" s="49"/>
      <c r="V622" s="49"/>
      <c r="W622" s="49"/>
      <c r="X622" s="49"/>
      <c r="Y622" s="49"/>
      <c r="Z622" s="49"/>
    </row>
    <row r="623" spans="1:26" ht="14.25" customHeight="1">
      <c r="A623" s="49"/>
      <c r="B623" s="49"/>
      <c r="C623" s="49"/>
      <c r="D623" s="49"/>
      <c r="E623" s="49"/>
      <c r="F623" s="49"/>
      <c r="G623" s="49"/>
      <c r="H623" s="49"/>
      <c r="I623" s="352"/>
      <c r="J623" s="49"/>
      <c r="K623" s="49"/>
      <c r="L623" s="49"/>
      <c r="M623" s="49"/>
      <c r="N623" s="49"/>
      <c r="O623" s="49"/>
      <c r="P623" s="49"/>
      <c r="Q623" s="49"/>
      <c r="R623" s="49"/>
      <c r="S623" s="49"/>
      <c r="T623" s="49"/>
      <c r="U623" s="49"/>
      <c r="V623" s="49"/>
      <c r="W623" s="49"/>
      <c r="X623" s="49"/>
      <c r="Y623" s="49"/>
      <c r="Z623" s="49"/>
    </row>
    <row r="624" spans="1:26" ht="14.25" customHeight="1">
      <c r="A624" s="49"/>
      <c r="B624" s="49"/>
      <c r="C624" s="49"/>
      <c r="D624" s="49"/>
      <c r="E624" s="49"/>
      <c r="F624" s="49"/>
      <c r="G624" s="49"/>
      <c r="H624" s="49"/>
      <c r="I624" s="352"/>
      <c r="J624" s="49"/>
      <c r="K624" s="49"/>
      <c r="L624" s="49"/>
      <c r="M624" s="49"/>
      <c r="N624" s="49"/>
      <c r="O624" s="49"/>
      <c r="P624" s="49"/>
      <c r="Q624" s="49"/>
      <c r="R624" s="49"/>
      <c r="S624" s="49"/>
      <c r="T624" s="49"/>
      <c r="U624" s="49"/>
      <c r="V624" s="49"/>
      <c r="W624" s="49"/>
      <c r="X624" s="49"/>
      <c r="Y624" s="49"/>
      <c r="Z624" s="49"/>
    </row>
    <row r="625" spans="1:26" ht="14.25" customHeight="1">
      <c r="A625" s="49"/>
      <c r="B625" s="49"/>
      <c r="C625" s="49"/>
      <c r="D625" s="49"/>
      <c r="E625" s="49"/>
      <c r="F625" s="49"/>
      <c r="G625" s="49"/>
      <c r="H625" s="49"/>
      <c r="I625" s="352"/>
      <c r="J625" s="49"/>
      <c r="K625" s="49"/>
      <c r="L625" s="49"/>
      <c r="M625" s="49"/>
      <c r="N625" s="49"/>
      <c r="O625" s="49"/>
      <c r="P625" s="49"/>
      <c r="Q625" s="49"/>
      <c r="R625" s="49"/>
      <c r="S625" s="49"/>
      <c r="T625" s="49"/>
      <c r="U625" s="49"/>
      <c r="V625" s="49"/>
      <c r="W625" s="49"/>
      <c r="X625" s="49"/>
      <c r="Y625" s="49"/>
      <c r="Z625" s="49"/>
    </row>
    <row r="626" spans="1:26" ht="14.25" customHeight="1">
      <c r="A626" s="49"/>
      <c r="B626" s="49"/>
      <c r="C626" s="49"/>
      <c r="D626" s="49"/>
      <c r="E626" s="49"/>
      <c r="F626" s="49"/>
      <c r="G626" s="49"/>
      <c r="H626" s="49"/>
      <c r="I626" s="352"/>
      <c r="J626" s="49"/>
      <c r="K626" s="49"/>
      <c r="L626" s="49"/>
      <c r="M626" s="49"/>
      <c r="N626" s="49"/>
      <c r="O626" s="49"/>
      <c r="P626" s="49"/>
      <c r="Q626" s="49"/>
      <c r="R626" s="49"/>
      <c r="S626" s="49"/>
      <c r="T626" s="49"/>
      <c r="U626" s="49"/>
      <c r="V626" s="49"/>
      <c r="W626" s="49"/>
      <c r="X626" s="49"/>
      <c r="Y626" s="49"/>
      <c r="Z626" s="49"/>
    </row>
    <row r="627" spans="1:26" ht="14.25" customHeight="1">
      <c r="A627" s="49"/>
      <c r="B627" s="49"/>
      <c r="C627" s="49"/>
      <c r="D627" s="49"/>
      <c r="E627" s="49"/>
      <c r="F627" s="49"/>
      <c r="G627" s="49"/>
      <c r="H627" s="49"/>
      <c r="I627" s="352"/>
      <c r="J627" s="49"/>
      <c r="K627" s="49"/>
      <c r="L627" s="49"/>
      <c r="M627" s="49"/>
      <c r="N627" s="49"/>
      <c r="O627" s="49"/>
      <c r="P627" s="49"/>
      <c r="Q627" s="49"/>
      <c r="R627" s="49"/>
      <c r="S627" s="49"/>
      <c r="T627" s="49"/>
      <c r="U627" s="49"/>
      <c r="V627" s="49"/>
      <c r="W627" s="49"/>
      <c r="X627" s="49"/>
      <c r="Y627" s="49"/>
      <c r="Z627" s="49"/>
    </row>
    <row r="628" spans="1:26" ht="14.25" customHeight="1">
      <c r="A628" s="49"/>
      <c r="B628" s="49"/>
      <c r="C628" s="49"/>
      <c r="D628" s="49"/>
      <c r="E628" s="49"/>
      <c r="F628" s="49"/>
      <c r="G628" s="49"/>
      <c r="H628" s="49"/>
      <c r="I628" s="352"/>
      <c r="J628" s="49"/>
      <c r="K628" s="49"/>
      <c r="L628" s="49"/>
      <c r="M628" s="49"/>
      <c r="N628" s="49"/>
      <c r="O628" s="49"/>
      <c r="P628" s="49"/>
      <c r="Q628" s="49"/>
      <c r="R628" s="49"/>
      <c r="S628" s="49"/>
      <c r="T628" s="49"/>
      <c r="U628" s="49"/>
      <c r="V628" s="49"/>
      <c r="W628" s="49"/>
      <c r="X628" s="49"/>
      <c r="Y628" s="49"/>
      <c r="Z628" s="49"/>
    </row>
    <row r="629" spans="1:26" ht="14.25" customHeight="1">
      <c r="A629" s="49"/>
      <c r="B629" s="49"/>
      <c r="C629" s="49"/>
      <c r="D629" s="49"/>
      <c r="E629" s="49"/>
      <c r="F629" s="49"/>
      <c r="G629" s="49"/>
      <c r="H629" s="49"/>
      <c r="I629" s="352"/>
      <c r="J629" s="49"/>
      <c r="K629" s="49"/>
      <c r="L629" s="49"/>
      <c r="M629" s="49"/>
      <c r="N629" s="49"/>
      <c r="O629" s="49"/>
      <c r="P629" s="49"/>
      <c r="Q629" s="49"/>
      <c r="R629" s="49"/>
      <c r="S629" s="49"/>
      <c r="T629" s="49"/>
      <c r="U629" s="49"/>
      <c r="V629" s="49"/>
      <c r="W629" s="49"/>
      <c r="X629" s="49"/>
      <c r="Y629" s="49"/>
      <c r="Z629" s="49"/>
    </row>
    <row r="630" spans="1:26" ht="14.25" customHeight="1">
      <c r="A630" s="49"/>
      <c r="B630" s="49"/>
      <c r="C630" s="49"/>
      <c r="D630" s="49"/>
      <c r="E630" s="49"/>
      <c r="F630" s="49"/>
      <c r="G630" s="49"/>
      <c r="H630" s="49"/>
      <c r="I630" s="352"/>
      <c r="J630" s="49"/>
      <c r="K630" s="49"/>
      <c r="L630" s="49"/>
      <c r="M630" s="49"/>
      <c r="N630" s="49"/>
      <c r="O630" s="49"/>
      <c r="P630" s="49"/>
      <c r="Q630" s="49"/>
      <c r="R630" s="49"/>
      <c r="S630" s="49"/>
      <c r="T630" s="49"/>
      <c r="U630" s="49"/>
      <c r="V630" s="49"/>
      <c r="W630" s="49"/>
      <c r="X630" s="49"/>
      <c r="Y630" s="49"/>
      <c r="Z630" s="49"/>
    </row>
    <row r="631" spans="1:26" ht="14.25" customHeight="1">
      <c r="A631" s="49"/>
      <c r="B631" s="49"/>
      <c r="C631" s="49"/>
      <c r="D631" s="49"/>
      <c r="E631" s="49"/>
      <c r="F631" s="49"/>
      <c r="G631" s="49"/>
      <c r="H631" s="49"/>
      <c r="I631" s="352"/>
      <c r="J631" s="49"/>
      <c r="K631" s="49"/>
      <c r="L631" s="49"/>
      <c r="M631" s="49"/>
      <c r="N631" s="49"/>
      <c r="O631" s="49"/>
      <c r="P631" s="49"/>
      <c r="Q631" s="49"/>
      <c r="R631" s="49"/>
      <c r="S631" s="49"/>
      <c r="T631" s="49"/>
      <c r="U631" s="49"/>
      <c r="V631" s="49"/>
      <c r="W631" s="49"/>
      <c r="X631" s="49"/>
      <c r="Y631" s="49"/>
      <c r="Z631" s="49"/>
    </row>
    <row r="632" spans="1:26" ht="14.25" customHeight="1">
      <c r="A632" s="49"/>
      <c r="B632" s="49"/>
      <c r="C632" s="49"/>
      <c r="D632" s="49"/>
      <c r="E632" s="49"/>
      <c r="F632" s="49"/>
      <c r="G632" s="49"/>
      <c r="H632" s="49"/>
      <c r="I632" s="352"/>
      <c r="J632" s="49"/>
      <c r="K632" s="49"/>
      <c r="L632" s="49"/>
      <c r="M632" s="49"/>
      <c r="N632" s="49"/>
      <c r="O632" s="49"/>
      <c r="P632" s="49"/>
      <c r="Q632" s="49"/>
      <c r="R632" s="49"/>
      <c r="S632" s="49"/>
      <c r="T632" s="49"/>
      <c r="U632" s="49"/>
      <c r="V632" s="49"/>
      <c r="W632" s="49"/>
      <c r="X632" s="49"/>
      <c r="Y632" s="49"/>
      <c r="Z632" s="49"/>
    </row>
    <row r="633" spans="1:26" ht="14.25" customHeight="1">
      <c r="A633" s="49"/>
      <c r="B633" s="49"/>
      <c r="C633" s="49"/>
      <c r="D633" s="49"/>
      <c r="E633" s="49"/>
      <c r="F633" s="49"/>
      <c r="G633" s="49"/>
      <c r="H633" s="49"/>
      <c r="I633" s="352"/>
      <c r="J633" s="49"/>
      <c r="K633" s="49"/>
      <c r="L633" s="49"/>
      <c r="M633" s="49"/>
      <c r="N633" s="49"/>
      <c r="O633" s="49"/>
      <c r="P633" s="49"/>
      <c r="Q633" s="49"/>
      <c r="R633" s="49"/>
      <c r="S633" s="49"/>
      <c r="T633" s="49"/>
      <c r="U633" s="49"/>
      <c r="V633" s="49"/>
      <c r="W633" s="49"/>
      <c r="X633" s="49"/>
      <c r="Y633" s="49"/>
      <c r="Z633" s="49"/>
    </row>
    <row r="634" spans="1:26" ht="14.25" customHeight="1">
      <c r="A634" s="49"/>
      <c r="B634" s="49"/>
      <c r="C634" s="49"/>
      <c r="D634" s="49"/>
      <c r="E634" s="49"/>
      <c r="F634" s="49"/>
      <c r="G634" s="49"/>
      <c r="H634" s="49"/>
      <c r="I634" s="352"/>
      <c r="J634" s="49"/>
      <c r="K634" s="49"/>
      <c r="L634" s="49"/>
      <c r="M634" s="49"/>
      <c r="N634" s="49"/>
      <c r="O634" s="49"/>
      <c r="P634" s="49"/>
      <c r="Q634" s="49"/>
      <c r="R634" s="49"/>
      <c r="S634" s="49"/>
      <c r="T634" s="49"/>
      <c r="U634" s="49"/>
      <c r="V634" s="49"/>
      <c r="W634" s="49"/>
      <c r="X634" s="49"/>
      <c r="Y634" s="49"/>
      <c r="Z634" s="49"/>
    </row>
    <row r="635" spans="1:26" ht="14.25" customHeight="1">
      <c r="A635" s="49"/>
      <c r="B635" s="49"/>
      <c r="C635" s="49"/>
      <c r="D635" s="49"/>
      <c r="E635" s="49"/>
      <c r="F635" s="49"/>
      <c r="G635" s="49"/>
      <c r="H635" s="49"/>
      <c r="I635" s="352"/>
      <c r="J635" s="49"/>
      <c r="K635" s="49"/>
      <c r="L635" s="49"/>
      <c r="M635" s="49"/>
      <c r="N635" s="49"/>
      <c r="O635" s="49"/>
      <c r="P635" s="49"/>
      <c r="Q635" s="49"/>
      <c r="R635" s="49"/>
      <c r="S635" s="49"/>
      <c r="T635" s="49"/>
      <c r="U635" s="49"/>
      <c r="V635" s="49"/>
      <c r="W635" s="49"/>
      <c r="X635" s="49"/>
      <c r="Y635" s="49"/>
      <c r="Z635" s="49"/>
    </row>
    <row r="636" spans="1:26" ht="14.25" customHeight="1">
      <c r="A636" s="49"/>
      <c r="B636" s="49"/>
      <c r="C636" s="49"/>
      <c r="D636" s="49"/>
      <c r="E636" s="49"/>
      <c r="F636" s="49"/>
      <c r="G636" s="49"/>
      <c r="H636" s="49"/>
      <c r="I636" s="352"/>
      <c r="J636" s="49"/>
      <c r="K636" s="49"/>
      <c r="L636" s="49"/>
      <c r="M636" s="49"/>
      <c r="N636" s="49"/>
      <c r="O636" s="49"/>
      <c r="P636" s="49"/>
      <c r="Q636" s="49"/>
      <c r="R636" s="49"/>
      <c r="S636" s="49"/>
      <c r="T636" s="49"/>
      <c r="U636" s="49"/>
      <c r="V636" s="49"/>
      <c r="W636" s="49"/>
      <c r="X636" s="49"/>
      <c r="Y636" s="49"/>
      <c r="Z636" s="49"/>
    </row>
    <row r="637" spans="1:26" ht="14.25" customHeight="1">
      <c r="A637" s="49"/>
      <c r="B637" s="49"/>
      <c r="C637" s="49"/>
      <c r="D637" s="49"/>
      <c r="E637" s="49"/>
      <c r="F637" s="49"/>
      <c r="G637" s="49"/>
      <c r="H637" s="49"/>
      <c r="I637" s="352"/>
      <c r="J637" s="49"/>
      <c r="K637" s="49"/>
      <c r="L637" s="49"/>
      <c r="M637" s="49"/>
      <c r="N637" s="49"/>
      <c r="O637" s="49"/>
      <c r="P637" s="49"/>
      <c r="Q637" s="49"/>
      <c r="R637" s="49"/>
      <c r="S637" s="49"/>
      <c r="T637" s="49"/>
      <c r="U637" s="49"/>
      <c r="V637" s="49"/>
      <c r="W637" s="49"/>
      <c r="X637" s="49"/>
      <c r="Y637" s="49"/>
      <c r="Z637" s="49"/>
    </row>
    <row r="638" spans="1:26" ht="14.25" customHeight="1">
      <c r="A638" s="49"/>
      <c r="B638" s="49"/>
      <c r="C638" s="49"/>
      <c r="D638" s="49"/>
      <c r="E638" s="49"/>
      <c r="F638" s="49"/>
      <c r="G638" s="49"/>
      <c r="H638" s="49"/>
      <c r="I638" s="352"/>
      <c r="J638" s="49"/>
      <c r="K638" s="49"/>
      <c r="L638" s="49"/>
      <c r="M638" s="49"/>
      <c r="N638" s="49"/>
      <c r="O638" s="49"/>
      <c r="P638" s="49"/>
      <c r="Q638" s="49"/>
      <c r="R638" s="49"/>
      <c r="S638" s="49"/>
      <c r="T638" s="49"/>
      <c r="U638" s="49"/>
      <c r="V638" s="49"/>
      <c r="W638" s="49"/>
      <c r="X638" s="49"/>
      <c r="Y638" s="49"/>
      <c r="Z638" s="49"/>
    </row>
    <row r="639" spans="1:26" ht="14.25" customHeight="1">
      <c r="A639" s="49"/>
      <c r="B639" s="49"/>
      <c r="C639" s="49"/>
      <c r="D639" s="49"/>
      <c r="E639" s="49"/>
      <c r="F639" s="49"/>
      <c r="G639" s="49"/>
      <c r="H639" s="49"/>
      <c r="I639" s="352"/>
      <c r="J639" s="49"/>
      <c r="K639" s="49"/>
      <c r="L639" s="49"/>
      <c r="M639" s="49"/>
      <c r="N639" s="49"/>
      <c r="O639" s="49"/>
      <c r="P639" s="49"/>
      <c r="Q639" s="49"/>
      <c r="R639" s="49"/>
      <c r="S639" s="49"/>
      <c r="T639" s="49"/>
      <c r="U639" s="49"/>
      <c r="V639" s="49"/>
      <c r="W639" s="49"/>
      <c r="X639" s="49"/>
      <c r="Y639" s="49"/>
      <c r="Z639" s="49"/>
    </row>
    <row r="640" spans="1:26" ht="14.25" customHeight="1">
      <c r="A640" s="49"/>
      <c r="B640" s="49"/>
      <c r="C640" s="49"/>
      <c r="D640" s="49"/>
      <c r="E640" s="49"/>
      <c r="F640" s="49"/>
      <c r="G640" s="49"/>
      <c r="H640" s="49"/>
      <c r="I640" s="352"/>
      <c r="J640" s="49"/>
      <c r="K640" s="49"/>
      <c r="L640" s="49"/>
      <c r="M640" s="49"/>
      <c r="N640" s="49"/>
      <c r="O640" s="49"/>
      <c r="P640" s="49"/>
      <c r="Q640" s="49"/>
      <c r="R640" s="49"/>
      <c r="S640" s="49"/>
      <c r="T640" s="49"/>
      <c r="U640" s="49"/>
      <c r="V640" s="49"/>
      <c r="W640" s="49"/>
      <c r="X640" s="49"/>
      <c r="Y640" s="49"/>
      <c r="Z640" s="49"/>
    </row>
    <row r="641" spans="1:26" ht="14.25" customHeight="1">
      <c r="A641" s="49"/>
      <c r="B641" s="49"/>
      <c r="C641" s="49"/>
      <c r="D641" s="49"/>
      <c r="E641" s="49"/>
      <c r="F641" s="49"/>
      <c r="G641" s="49"/>
      <c r="H641" s="49"/>
      <c r="I641" s="352"/>
      <c r="J641" s="49"/>
      <c r="K641" s="49"/>
      <c r="L641" s="49"/>
      <c r="M641" s="49"/>
      <c r="N641" s="49"/>
      <c r="O641" s="49"/>
      <c r="P641" s="49"/>
      <c r="Q641" s="49"/>
      <c r="R641" s="49"/>
      <c r="S641" s="49"/>
      <c r="T641" s="49"/>
      <c r="U641" s="49"/>
      <c r="V641" s="49"/>
      <c r="W641" s="49"/>
      <c r="X641" s="49"/>
      <c r="Y641" s="49"/>
      <c r="Z641" s="49"/>
    </row>
    <row r="642" spans="1:26" ht="14.25" customHeight="1">
      <c r="A642" s="49"/>
      <c r="B642" s="49"/>
      <c r="C642" s="49"/>
      <c r="D642" s="49"/>
      <c r="E642" s="49"/>
      <c r="F642" s="49"/>
      <c r="G642" s="49"/>
      <c r="H642" s="49"/>
      <c r="I642" s="352"/>
      <c r="J642" s="49"/>
      <c r="K642" s="49"/>
      <c r="L642" s="49"/>
      <c r="M642" s="49"/>
      <c r="N642" s="49"/>
      <c r="O642" s="49"/>
      <c r="P642" s="49"/>
      <c r="Q642" s="49"/>
      <c r="R642" s="49"/>
      <c r="S642" s="49"/>
      <c r="T642" s="49"/>
      <c r="U642" s="49"/>
      <c r="V642" s="49"/>
      <c r="W642" s="49"/>
      <c r="X642" s="49"/>
      <c r="Y642" s="49"/>
      <c r="Z642" s="49"/>
    </row>
    <row r="643" spans="1:26" ht="14.25" customHeight="1">
      <c r="A643" s="49"/>
      <c r="B643" s="49"/>
      <c r="C643" s="49"/>
      <c r="D643" s="49"/>
      <c r="E643" s="49"/>
      <c r="F643" s="49"/>
      <c r="G643" s="49"/>
      <c r="H643" s="49"/>
      <c r="I643" s="352"/>
      <c r="J643" s="49"/>
      <c r="K643" s="49"/>
      <c r="L643" s="49"/>
      <c r="M643" s="49"/>
      <c r="N643" s="49"/>
      <c r="O643" s="49"/>
      <c r="P643" s="49"/>
      <c r="Q643" s="49"/>
      <c r="R643" s="49"/>
      <c r="S643" s="49"/>
      <c r="T643" s="49"/>
      <c r="U643" s="49"/>
      <c r="V643" s="49"/>
      <c r="W643" s="49"/>
      <c r="X643" s="49"/>
      <c r="Y643" s="49"/>
      <c r="Z643" s="49"/>
    </row>
    <row r="644" spans="1:26" ht="14.25" customHeight="1">
      <c r="A644" s="49"/>
      <c r="B644" s="49"/>
      <c r="C644" s="49"/>
      <c r="D644" s="49"/>
      <c r="E644" s="49"/>
      <c r="F644" s="49"/>
      <c r="G644" s="49"/>
      <c r="H644" s="49"/>
      <c r="I644" s="352"/>
      <c r="J644" s="49"/>
      <c r="K644" s="49"/>
      <c r="L644" s="49"/>
      <c r="M644" s="49"/>
      <c r="N644" s="49"/>
      <c r="O644" s="49"/>
      <c r="P644" s="49"/>
      <c r="Q644" s="49"/>
      <c r="R644" s="49"/>
      <c r="S644" s="49"/>
      <c r="T644" s="49"/>
      <c r="U644" s="49"/>
      <c r="V644" s="49"/>
      <c r="W644" s="49"/>
      <c r="X644" s="49"/>
      <c r="Y644" s="49"/>
      <c r="Z644" s="49"/>
    </row>
    <row r="645" spans="1:26" ht="14.25" customHeight="1">
      <c r="A645" s="49"/>
      <c r="B645" s="49"/>
      <c r="C645" s="49"/>
      <c r="D645" s="49"/>
      <c r="E645" s="49"/>
      <c r="F645" s="49"/>
      <c r="G645" s="49"/>
      <c r="H645" s="49"/>
      <c r="I645" s="352"/>
      <c r="J645" s="49"/>
      <c r="K645" s="49"/>
      <c r="L645" s="49"/>
      <c r="M645" s="49"/>
      <c r="N645" s="49"/>
      <c r="O645" s="49"/>
      <c r="P645" s="49"/>
      <c r="Q645" s="49"/>
      <c r="R645" s="49"/>
      <c r="S645" s="49"/>
      <c r="T645" s="49"/>
      <c r="U645" s="49"/>
      <c r="V645" s="49"/>
      <c r="W645" s="49"/>
      <c r="X645" s="49"/>
      <c r="Y645" s="49"/>
      <c r="Z645" s="49"/>
    </row>
    <row r="646" spans="1:26" ht="14.25" customHeight="1">
      <c r="A646" s="49"/>
      <c r="B646" s="49"/>
      <c r="C646" s="49"/>
      <c r="D646" s="49"/>
      <c r="E646" s="49"/>
      <c r="F646" s="49"/>
      <c r="G646" s="49"/>
      <c r="H646" s="49"/>
      <c r="I646" s="352"/>
      <c r="J646" s="49"/>
      <c r="K646" s="49"/>
      <c r="L646" s="49"/>
      <c r="M646" s="49"/>
      <c r="N646" s="49"/>
      <c r="O646" s="49"/>
      <c r="P646" s="49"/>
      <c r="Q646" s="49"/>
      <c r="R646" s="49"/>
      <c r="S646" s="49"/>
      <c r="T646" s="49"/>
      <c r="U646" s="49"/>
      <c r="V646" s="49"/>
      <c r="W646" s="49"/>
      <c r="X646" s="49"/>
      <c r="Y646" s="49"/>
      <c r="Z646" s="49"/>
    </row>
    <row r="647" spans="1:26" ht="14.25" customHeight="1">
      <c r="A647" s="49"/>
      <c r="B647" s="49"/>
      <c r="C647" s="49"/>
      <c r="D647" s="49"/>
      <c r="E647" s="49"/>
      <c r="F647" s="49"/>
      <c r="G647" s="49"/>
      <c r="H647" s="49"/>
      <c r="I647" s="352"/>
      <c r="J647" s="49"/>
      <c r="K647" s="49"/>
      <c r="L647" s="49"/>
      <c r="M647" s="49"/>
      <c r="N647" s="49"/>
      <c r="O647" s="49"/>
      <c r="P647" s="49"/>
      <c r="Q647" s="49"/>
      <c r="R647" s="49"/>
      <c r="S647" s="49"/>
      <c r="T647" s="49"/>
      <c r="U647" s="49"/>
      <c r="V647" s="49"/>
      <c r="W647" s="49"/>
      <c r="X647" s="49"/>
      <c r="Y647" s="49"/>
      <c r="Z647" s="49"/>
    </row>
    <row r="648" spans="1:26" ht="14.25" customHeight="1">
      <c r="A648" s="49"/>
      <c r="B648" s="49"/>
      <c r="C648" s="49"/>
      <c r="D648" s="49"/>
      <c r="E648" s="49"/>
      <c r="F648" s="49"/>
      <c r="G648" s="49"/>
      <c r="H648" s="49"/>
      <c r="I648" s="352"/>
      <c r="J648" s="49"/>
      <c r="K648" s="49"/>
      <c r="L648" s="49"/>
      <c r="M648" s="49"/>
      <c r="N648" s="49"/>
      <c r="O648" s="49"/>
      <c r="P648" s="49"/>
      <c r="Q648" s="49"/>
      <c r="R648" s="49"/>
      <c r="S648" s="49"/>
      <c r="T648" s="49"/>
      <c r="U648" s="49"/>
      <c r="V648" s="49"/>
      <c r="W648" s="49"/>
      <c r="X648" s="49"/>
      <c r="Y648" s="49"/>
      <c r="Z648" s="49"/>
    </row>
    <row r="649" spans="1:26" ht="14.25" customHeight="1">
      <c r="A649" s="49"/>
      <c r="B649" s="49"/>
      <c r="C649" s="49"/>
      <c r="D649" s="49"/>
      <c r="E649" s="49"/>
      <c r="F649" s="49"/>
      <c r="G649" s="49"/>
      <c r="H649" s="49"/>
      <c r="I649" s="352"/>
      <c r="J649" s="49"/>
      <c r="K649" s="49"/>
      <c r="L649" s="49"/>
      <c r="M649" s="49"/>
      <c r="N649" s="49"/>
      <c r="O649" s="49"/>
      <c r="P649" s="49"/>
      <c r="Q649" s="49"/>
      <c r="R649" s="49"/>
      <c r="S649" s="49"/>
      <c r="T649" s="49"/>
      <c r="U649" s="49"/>
      <c r="V649" s="49"/>
      <c r="W649" s="49"/>
      <c r="X649" s="49"/>
      <c r="Y649" s="49"/>
      <c r="Z649" s="49"/>
    </row>
    <row r="650" spans="1:26" ht="14.25" customHeight="1">
      <c r="A650" s="49"/>
      <c r="B650" s="49"/>
      <c r="C650" s="49"/>
      <c r="D650" s="49"/>
      <c r="E650" s="49"/>
      <c r="F650" s="49"/>
      <c r="G650" s="49"/>
      <c r="H650" s="49"/>
      <c r="I650" s="352"/>
      <c r="J650" s="49"/>
      <c r="K650" s="49"/>
      <c r="L650" s="49"/>
      <c r="M650" s="49"/>
      <c r="N650" s="49"/>
      <c r="O650" s="49"/>
      <c r="P650" s="49"/>
      <c r="Q650" s="49"/>
      <c r="R650" s="49"/>
      <c r="S650" s="49"/>
      <c r="T650" s="49"/>
      <c r="U650" s="49"/>
      <c r="V650" s="49"/>
      <c r="W650" s="49"/>
      <c r="X650" s="49"/>
      <c r="Y650" s="49"/>
      <c r="Z650" s="49"/>
    </row>
    <row r="651" spans="1:26" ht="14.25" customHeight="1">
      <c r="A651" s="49"/>
      <c r="B651" s="49"/>
      <c r="C651" s="49"/>
      <c r="D651" s="49"/>
      <c r="E651" s="49"/>
      <c r="F651" s="49"/>
      <c r="G651" s="49"/>
      <c r="H651" s="49"/>
      <c r="I651" s="352"/>
      <c r="J651" s="49"/>
      <c r="K651" s="49"/>
      <c r="L651" s="49"/>
      <c r="M651" s="49"/>
      <c r="N651" s="49"/>
      <c r="O651" s="49"/>
      <c r="P651" s="49"/>
      <c r="Q651" s="49"/>
      <c r="R651" s="49"/>
      <c r="S651" s="49"/>
      <c r="T651" s="49"/>
      <c r="U651" s="49"/>
      <c r="V651" s="49"/>
      <c r="W651" s="49"/>
      <c r="X651" s="49"/>
      <c r="Y651" s="49"/>
      <c r="Z651" s="49"/>
    </row>
    <row r="652" spans="1:26" ht="14.25" customHeight="1">
      <c r="A652" s="49"/>
      <c r="B652" s="49"/>
      <c r="C652" s="49"/>
      <c r="D652" s="49"/>
      <c r="E652" s="49"/>
      <c r="F652" s="49"/>
      <c r="G652" s="49"/>
      <c r="H652" s="49"/>
      <c r="I652" s="352"/>
      <c r="J652" s="49"/>
      <c r="K652" s="49"/>
      <c r="L652" s="49"/>
      <c r="M652" s="49"/>
      <c r="N652" s="49"/>
      <c r="O652" s="49"/>
      <c r="P652" s="49"/>
      <c r="Q652" s="49"/>
      <c r="R652" s="49"/>
      <c r="S652" s="49"/>
      <c r="T652" s="49"/>
      <c r="U652" s="49"/>
      <c r="V652" s="49"/>
      <c r="W652" s="49"/>
      <c r="X652" s="49"/>
      <c r="Y652" s="49"/>
      <c r="Z652" s="49"/>
    </row>
    <row r="653" spans="1:26" ht="14.25" customHeight="1">
      <c r="A653" s="49"/>
      <c r="B653" s="49"/>
      <c r="C653" s="49"/>
      <c r="D653" s="49"/>
      <c r="E653" s="49"/>
      <c r="F653" s="49"/>
      <c r="G653" s="49"/>
      <c r="H653" s="49"/>
      <c r="I653" s="352"/>
      <c r="J653" s="49"/>
      <c r="K653" s="49"/>
      <c r="L653" s="49"/>
      <c r="M653" s="49"/>
      <c r="N653" s="49"/>
      <c r="O653" s="49"/>
      <c r="P653" s="49"/>
      <c r="Q653" s="49"/>
      <c r="R653" s="49"/>
      <c r="S653" s="49"/>
      <c r="T653" s="49"/>
      <c r="U653" s="49"/>
      <c r="V653" s="49"/>
      <c r="W653" s="49"/>
      <c r="X653" s="49"/>
      <c r="Y653" s="49"/>
      <c r="Z653" s="49"/>
    </row>
    <row r="654" spans="1:26" ht="14.25" customHeight="1">
      <c r="A654" s="49"/>
      <c r="B654" s="49"/>
      <c r="C654" s="49"/>
      <c r="D654" s="49"/>
      <c r="E654" s="49"/>
      <c r="F654" s="49"/>
      <c r="G654" s="49"/>
      <c r="H654" s="49"/>
      <c r="I654" s="352"/>
      <c r="J654" s="49"/>
      <c r="K654" s="49"/>
      <c r="L654" s="49"/>
      <c r="M654" s="49"/>
      <c r="N654" s="49"/>
      <c r="O654" s="49"/>
      <c r="P654" s="49"/>
      <c r="Q654" s="49"/>
      <c r="R654" s="49"/>
      <c r="S654" s="49"/>
      <c r="T654" s="49"/>
      <c r="U654" s="49"/>
      <c r="V654" s="49"/>
      <c r="W654" s="49"/>
      <c r="X654" s="49"/>
      <c r="Y654" s="49"/>
      <c r="Z654" s="49"/>
    </row>
    <row r="655" spans="1:26" ht="14.25" customHeight="1">
      <c r="A655" s="49"/>
      <c r="B655" s="49"/>
      <c r="C655" s="49"/>
      <c r="D655" s="49"/>
      <c r="E655" s="49"/>
      <c r="F655" s="49"/>
      <c r="G655" s="49"/>
      <c r="H655" s="49"/>
      <c r="I655" s="352"/>
      <c r="J655" s="49"/>
      <c r="K655" s="49"/>
      <c r="L655" s="49"/>
      <c r="M655" s="49"/>
      <c r="N655" s="49"/>
      <c r="O655" s="49"/>
      <c r="P655" s="49"/>
      <c r="Q655" s="49"/>
      <c r="R655" s="49"/>
      <c r="S655" s="49"/>
      <c r="T655" s="49"/>
      <c r="U655" s="49"/>
      <c r="V655" s="49"/>
      <c r="W655" s="49"/>
      <c r="X655" s="49"/>
      <c r="Y655" s="49"/>
      <c r="Z655" s="49"/>
    </row>
    <row r="656" spans="1:26" ht="14.25" customHeight="1">
      <c r="A656" s="49"/>
      <c r="B656" s="49"/>
      <c r="C656" s="49"/>
      <c r="D656" s="49"/>
      <c r="E656" s="49"/>
      <c r="F656" s="49"/>
      <c r="G656" s="49"/>
      <c r="H656" s="49"/>
      <c r="I656" s="352"/>
      <c r="J656" s="49"/>
      <c r="K656" s="49"/>
      <c r="L656" s="49"/>
      <c r="M656" s="49"/>
      <c r="N656" s="49"/>
      <c r="O656" s="49"/>
      <c r="P656" s="49"/>
      <c r="Q656" s="49"/>
      <c r="R656" s="49"/>
      <c r="S656" s="49"/>
      <c r="T656" s="49"/>
      <c r="U656" s="49"/>
      <c r="V656" s="49"/>
      <c r="W656" s="49"/>
      <c r="X656" s="49"/>
      <c r="Y656" s="49"/>
      <c r="Z656" s="49"/>
    </row>
    <row r="657" spans="1:26" ht="14.25" customHeight="1">
      <c r="A657" s="49"/>
      <c r="B657" s="49"/>
      <c r="C657" s="49"/>
      <c r="D657" s="49"/>
      <c r="E657" s="49"/>
      <c r="F657" s="49"/>
      <c r="G657" s="49"/>
      <c r="H657" s="49"/>
      <c r="I657" s="352"/>
      <c r="J657" s="49"/>
      <c r="K657" s="49"/>
      <c r="L657" s="49"/>
      <c r="M657" s="49"/>
      <c r="N657" s="49"/>
      <c r="O657" s="49"/>
      <c r="P657" s="49"/>
      <c r="Q657" s="49"/>
      <c r="R657" s="49"/>
      <c r="S657" s="49"/>
      <c r="T657" s="49"/>
      <c r="U657" s="49"/>
      <c r="V657" s="49"/>
      <c r="W657" s="49"/>
      <c r="X657" s="49"/>
      <c r="Y657" s="49"/>
      <c r="Z657" s="49"/>
    </row>
    <row r="658" spans="1:26" ht="14.25" customHeight="1">
      <c r="A658" s="49"/>
      <c r="B658" s="49"/>
      <c r="C658" s="49"/>
      <c r="D658" s="49"/>
      <c r="E658" s="49"/>
      <c r="F658" s="49"/>
      <c r="G658" s="49"/>
      <c r="H658" s="49"/>
      <c r="I658" s="352"/>
      <c r="J658" s="49"/>
      <c r="K658" s="49"/>
      <c r="L658" s="49"/>
      <c r="M658" s="49"/>
      <c r="N658" s="49"/>
      <c r="O658" s="49"/>
      <c r="P658" s="49"/>
      <c r="Q658" s="49"/>
      <c r="R658" s="49"/>
      <c r="S658" s="49"/>
      <c r="T658" s="49"/>
      <c r="U658" s="49"/>
      <c r="V658" s="49"/>
      <c r="W658" s="49"/>
      <c r="X658" s="49"/>
      <c r="Y658" s="49"/>
      <c r="Z658" s="49"/>
    </row>
    <row r="659" spans="1:26" ht="14.25" customHeight="1">
      <c r="A659" s="49"/>
      <c r="B659" s="49"/>
      <c r="C659" s="49"/>
      <c r="D659" s="49"/>
      <c r="E659" s="49"/>
      <c r="F659" s="49"/>
      <c r="G659" s="49"/>
      <c r="H659" s="49"/>
      <c r="I659" s="352"/>
      <c r="J659" s="49"/>
      <c r="K659" s="49"/>
      <c r="L659" s="49"/>
      <c r="M659" s="49"/>
      <c r="N659" s="49"/>
      <c r="O659" s="49"/>
      <c r="P659" s="49"/>
      <c r="Q659" s="49"/>
      <c r="R659" s="49"/>
      <c r="S659" s="49"/>
      <c r="T659" s="49"/>
      <c r="U659" s="49"/>
      <c r="V659" s="49"/>
      <c r="W659" s="49"/>
      <c r="X659" s="49"/>
      <c r="Y659" s="49"/>
      <c r="Z659" s="49"/>
    </row>
    <row r="660" spans="1:26" ht="14.25" customHeight="1">
      <c r="A660" s="49"/>
      <c r="B660" s="49"/>
      <c r="C660" s="49"/>
      <c r="D660" s="49"/>
      <c r="E660" s="49"/>
      <c r="F660" s="49"/>
      <c r="G660" s="49"/>
      <c r="H660" s="49"/>
      <c r="I660" s="352"/>
      <c r="J660" s="49"/>
      <c r="K660" s="49"/>
      <c r="L660" s="49"/>
      <c r="M660" s="49"/>
      <c r="N660" s="49"/>
      <c r="O660" s="49"/>
      <c r="P660" s="49"/>
      <c r="Q660" s="49"/>
      <c r="R660" s="49"/>
      <c r="S660" s="49"/>
      <c r="T660" s="49"/>
      <c r="U660" s="49"/>
      <c r="V660" s="49"/>
      <c r="W660" s="49"/>
      <c r="X660" s="49"/>
      <c r="Y660" s="49"/>
      <c r="Z660" s="49"/>
    </row>
    <row r="661" spans="1:26" ht="14.25" customHeight="1">
      <c r="A661" s="49"/>
      <c r="B661" s="49"/>
      <c r="C661" s="49"/>
      <c r="D661" s="49"/>
      <c r="E661" s="49"/>
      <c r="F661" s="49"/>
      <c r="G661" s="49"/>
      <c r="H661" s="49"/>
      <c r="I661" s="352"/>
      <c r="J661" s="49"/>
      <c r="K661" s="49"/>
      <c r="L661" s="49"/>
      <c r="M661" s="49"/>
      <c r="N661" s="49"/>
      <c r="O661" s="49"/>
      <c r="P661" s="49"/>
      <c r="Q661" s="49"/>
      <c r="R661" s="49"/>
      <c r="S661" s="49"/>
      <c r="T661" s="49"/>
      <c r="U661" s="49"/>
      <c r="V661" s="49"/>
      <c r="W661" s="49"/>
      <c r="X661" s="49"/>
      <c r="Y661" s="49"/>
      <c r="Z661" s="49"/>
    </row>
    <row r="662" spans="1:26" ht="14.25" customHeight="1">
      <c r="A662" s="49"/>
      <c r="B662" s="49"/>
      <c r="C662" s="49"/>
      <c r="D662" s="49"/>
      <c r="E662" s="49"/>
      <c r="F662" s="49"/>
      <c r="G662" s="49"/>
      <c r="H662" s="49"/>
      <c r="I662" s="352"/>
      <c r="J662" s="49"/>
      <c r="K662" s="49"/>
      <c r="L662" s="49"/>
      <c r="M662" s="49"/>
      <c r="N662" s="49"/>
      <c r="O662" s="49"/>
      <c r="P662" s="49"/>
      <c r="Q662" s="49"/>
      <c r="R662" s="49"/>
      <c r="S662" s="49"/>
      <c r="T662" s="49"/>
      <c r="U662" s="49"/>
      <c r="V662" s="49"/>
      <c r="W662" s="49"/>
      <c r="X662" s="49"/>
      <c r="Y662" s="49"/>
      <c r="Z662" s="49"/>
    </row>
    <row r="663" spans="1:26" ht="14.25" customHeight="1">
      <c r="A663" s="49"/>
      <c r="B663" s="49"/>
      <c r="C663" s="49"/>
      <c r="D663" s="49"/>
      <c r="E663" s="49"/>
      <c r="F663" s="49"/>
      <c r="G663" s="49"/>
      <c r="H663" s="49"/>
      <c r="I663" s="352"/>
      <c r="J663" s="49"/>
      <c r="K663" s="49"/>
      <c r="L663" s="49"/>
      <c r="M663" s="49"/>
      <c r="N663" s="49"/>
      <c r="O663" s="49"/>
      <c r="P663" s="49"/>
      <c r="Q663" s="49"/>
      <c r="R663" s="49"/>
      <c r="S663" s="49"/>
      <c r="T663" s="49"/>
      <c r="U663" s="49"/>
      <c r="V663" s="49"/>
      <c r="W663" s="49"/>
      <c r="X663" s="49"/>
      <c r="Y663" s="49"/>
      <c r="Z663" s="49"/>
    </row>
    <row r="664" spans="1:26" ht="14.25" customHeight="1">
      <c r="A664" s="49"/>
      <c r="B664" s="49"/>
      <c r="C664" s="49"/>
      <c r="D664" s="49"/>
      <c r="E664" s="49"/>
      <c r="F664" s="49"/>
      <c r="G664" s="49"/>
      <c r="H664" s="49"/>
      <c r="I664" s="352"/>
      <c r="J664" s="49"/>
      <c r="K664" s="49"/>
      <c r="L664" s="49"/>
      <c r="M664" s="49"/>
      <c r="N664" s="49"/>
      <c r="O664" s="49"/>
      <c r="P664" s="49"/>
      <c r="Q664" s="49"/>
      <c r="R664" s="49"/>
      <c r="S664" s="49"/>
      <c r="T664" s="49"/>
      <c r="U664" s="49"/>
      <c r="V664" s="49"/>
      <c r="W664" s="49"/>
      <c r="X664" s="49"/>
      <c r="Y664" s="49"/>
      <c r="Z664" s="49"/>
    </row>
    <row r="665" spans="1:26" ht="14.25" customHeight="1">
      <c r="A665" s="49"/>
      <c r="B665" s="49"/>
      <c r="C665" s="49"/>
      <c r="D665" s="49"/>
      <c r="E665" s="49"/>
      <c r="F665" s="49"/>
      <c r="G665" s="49"/>
      <c r="H665" s="49"/>
      <c r="I665" s="352"/>
      <c r="J665" s="49"/>
      <c r="K665" s="49"/>
      <c r="L665" s="49"/>
      <c r="M665" s="49"/>
      <c r="N665" s="49"/>
      <c r="O665" s="49"/>
      <c r="P665" s="49"/>
      <c r="Q665" s="49"/>
      <c r="R665" s="49"/>
      <c r="S665" s="49"/>
      <c r="T665" s="49"/>
      <c r="U665" s="49"/>
      <c r="V665" s="49"/>
      <c r="W665" s="49"/>
      <c r="X665" s="49"/>
      <c r="Y665" s="49"/>
      <c r="Z665" s="49"/>
    </row>
    <row r="666" spans="1:26" ht="14.25" customHeight="1">
      <c r="A666" s="49"/>
      <c r="B666" s="49"/>
      <c r="C666" s="49"/>
      <c r="D666" s="49"/>
      <c r="E666" s="49"/>
      <c r="F666" s="49"/>
      <c r="G666" s="49"/>
      <c r="H666" s="49"/>
      <c r="I666" s="352"/>
      <c r="J666" s="49"/>
      <c r="K666" s="49"/>
      <c r="L666" s="49"/>
      <c r="M666" s="49"/>
      <c r="N666" s="49"/>
      <c r="O666" s="49"/>
      <c r="P666" s="49"/>
      <c r="Q666" s="49"/>
      <c r="R666" s="49"/>
      <c r="S666" s="49"/>
      <c r="T666" s="49"/>
      <c r="U666" s="49"/>
      <c r="V666" s="49"/>
      <c r="W666" s="49"/>
      <c r="X666" s="49"/>
      <c r="Y666" s="49"/>
      <c r="Z666" s="49"/>
    </row>
    <row r="667" spans="1:26" ht="14.25" customHeight="1">
      <c r="A667" s="49"/>
      <c r="B667" s="49"/>
      <c r="C667" s="49"/>
      <c r="D667" s="49"/>
      <c r="E667" s="49"/>
      <c r="F667" s="49"/>
      <c r="G667" s="49"/>
      <c r="H667" s="49"/>
      <c r="I667" s="352"/>
      <c r="J667" s="49"/>
      <c r="K667" s="49"/>
      <c r="L667" s="49"/>
      <c r="M667" s="49"/>
      <c r="N667" s="49"/>
      <c r="O667" s="49"/>
      <c r="P667" s="49"/>
      <c r="Q667" s="49"/>
      <c r="R667" s="49"/>
      <c r="S667" s="49"/>
      <c r="T667" s="49"/>
      <c r="U667" s="49"/>
      <c r="V667" s="49"/>
      <c r="W667" s="49"/>
      <c r="X667" s="49"/>
      <c r="Y667" s="49"/>
      <c r="Z667" s="49"/>
    </row>
    <row r="668" spans="1:26" ht="14.25" customHeight="1">
      <c r="A668" s="49"/>
      <c r="B668" s="49"/>
      <c r="C668" s="49"/>
      <c r="D668" s="49"/>
      <c r="E668" s="49"/>
      <c r="F668" s="49"/>
      <c r="G668" s="49"/>
      <c r="H668" s="49"/>
      <c r="I668" s="352"/>
      <c r="J668" s="49"/>
      <c r="K668" s="49"/>
      <c r="L668" s="49"/>
      <c r="M668" s="49"/>
      <c r="N668" s="49"/>
      <c r="O668" s="49"/>
      <c r="P668" s="49"/>
      <c r="Q668" s="49"/>
      <c r="R668" s="49"/>
      <c r="S668" s="49"/>
      <c r="T668" s="49"/>
      <c r="U668" s="49"/>
      <c r="V668" s="49"/>
      <c r="W668" s="49"/>
      <c r="X668" s="49"/>
      <c r="Y668" s="49"/>
      <c r="Z668" s="49"/>
    </row>
    <row r="669" spans="1:26" ht="14.25" customHeight="1">
      <c r="A669" s="49"/>
      <c r="B669" s="49"/>
      <c r="C669" s="49"/>
      <c r="D669" s="49"/>
      <c r="E669" s="49"/>
      <c r="F669" s="49"/>
      <c r="G669" s="49"/>
      <c r="H669" s="49"/>
      <c r="I669" s="352"/>
      <c r="J669" s="49"/>
      <c r="K669" s="49"/>
      <c r="L669" s="49"/>
      <c r="M669" s="49"/>
      <c r="N669" s="49"/>
      <c r="O669" s="49"/>
      <c r="P669" s="49"/>
      <c r="Q669" s="49"/>
      <c r="R669" s="49"/>
      <c r="S669" s="49"/>
      <c r="T669" s="49"/>
      <c r="U669" s="49"/>
      <c r="V669" s="49"/>
      <c r="W669" s="49"/>
      <c r="X669" s="49"/>
      <c r="Y669" s="49"/>
      <c r="Z669" s="49"/>
    </row>
    <row r="670" spans="1:26" ht="14.25" customHeight="1">
      <c r="A670" s="49"/>
      <c r="B670" s="49"/>
      <c r="C670" s="49"/>
      <c r="D670" s="49"/>
      <c r="E670" s="49"/>
      <c r="F670" s="49"/>
      <c r="G670" s="49"/>
      <c r="H670" s="49"/>
      <c r="I670" s="352"/>
      <c r="J670" s="49"/>
      <c r="K670" s="49"/>
      <c r="L670" s="49"/>
      <c r="M670" s="49"/>
      <c r="N670" s="49"/>
      <c r="O670" s="49"/>
      <c r="P670" s="49"/>
      <c r="Q670" s="49"/>
      <c r="R670" s="49"/>
      <c r="S670" s="49"/>
      <c r="T670" s="49"/>
      <c r="U670" s="49"/>
      <c r="V670" s="49"/>
      <c r="W670" s="49"/>
      <c r="X670" s="49"/>
      <c r="Y670" s="49"/>
      <c r="Z670" s="49"/>
    </row>
    <row r="671" spans="1:26" ht="14.25" customHeight="1">
      <c r="A671" s="49"/>
      <c r="B671" s="49"/>
      <c r="C671" s="49"/>
      <c r="D671" s="49"/>
      <c r="E671" s="49"/>
      <c r="F671" s="49"/>
      <c r="G671" s="49"/>
      <c r="H671" s="49"/>
      <c r="I671" s="352"/>
      <c r="J671" s="49"/>
      <c r="K671" s="49"/>
      <c r="L671" s="49"/>
      <c r="M671" s="49"/>
      <c r="N671" s="49"/>
      <c r="O671" s="49"/>
      <c r="P671" s="49"/>
      <c r="Q671" s="49"/>
      <c r="R671" s="49"/>
      <c r="S671" s="49"/>
      <c r="T671" s="49"/>
      <c r="U671" s="49"/>
      <c r="V671" s="49"/>
      <c r="W671" s="49"/>
      <c r="X671" s="49"/>
      <c r="Y671" s="49"/>
      <c r="Z671" s="49"/>
    </row>
    <row r="672" spans="1:26" ht="14.25" customHeight="1">
      <c r="A672" s="49"/>
      <c r="B672" s="49"/>
      <c r="C672" s="49"/>
      <c r="D672" s="49"/>
      <c r="E672" s="49"/>
      <c r="F672" s="49"/>
      <c r="G672" s="49"/>
      <c r="H672" s="49"/>
      <c r="I672" s="352"/>
      <c r="J672" s="49"/>
      <c r="K672" s="49"/>
      <c r="L672" s="49"/>
      <c r="M672" s="49"/>
      <c r="N672" s="49"/>
      <c r="O672" s="49"/>
      <c r="P672" s="49"/>
      <c r="Q672" s="49"/>
      <c r="R672" s="49"/>
      <c r="S672" s="49"/>
      <c r="T672" s="49"/>
      <c r="U672" s="49"/>
      <c r="V672" s="49"/>
      <c r="W672" s="49"/>
      <c r="X672" s="49"/>
      <c r="Y672" s="49"/>
      <c r="Z672" s="49"/>
    </row>
    <row r="673" spans="1:26" ht="14.25" customHeight="1">
      <c r="A673" s="49"/>
      <c r="B673" s="49"/>
      <c r="C673" s="49"/>
      <c r="D673" s="49"/>
      <c r="E673" s="49"/>
      <c r="F673" s="49"/>
      <c r="G673" s="49"/>
      <c r="H673" s="49"/>
      <c r="I673" s="352"/>
      <c r="J673" s="49"/>
      <c r="K673" s="49"/>
      <c r="L673" s="49"/>
      <c r="M673" s="49"/>
      <c r="N673" s="49"/>
      <c r="O673" s="49"/>
      <c r="P673" s="49"/>
      <c r="Q673" s="49"/>
      <c r="R673" s="49"/>
      <c r="S673" s="49"/>
      <c r="T673" s="49"/>
      <c r="U673" s="49"/>
      <c r="V673" s="49"/>
      <c r="W673" s="49"/>
      <c r="X673" s="49"/>
      <c r="Y673" s="49"/>
      <c r="Z673" s="49"/>
    </row>
    <row r="674" spans="1:26" ht="14.25" customHeight="1">
      <c r="A674" s="49"/>
      <c r="B674" s="49"/>
      <c r="C674" s="49"/>
      <c r="D674" s="49"/>
      <c r="E674" s="49"/>
      <c r="F674" s="49"/>
      <c r="G674" s="49"/>
      <c r="H674" s="49"/>
      <c r="I674" s="352"/>
      <c r="J674" s="49"/>
      <c r="K674" s="49"/>
      <c r="L674" s="49"/>
      <c r="M674" s="49"/>
      <c r="N674" s="49"/>
      <c r="O674" s="49"/>
      <c r="P674" s="49"/>
      <c r="Q674" s="49"/>
      <c r="R674" s="49"/>
      <c r="S674" s="49"/>
      <c r="T674" s="49"/>
      <c r="U674" s="49"/>
      <c r="V674" s="49"/>
      <c r="W674" s="49"/>
      <c r="X674" s="49"/>
      <c r="Y674" s="49"/>
      <c r="Z674" s="49"/>
    </row>
    <row r="675" spans="1:26" ht="14.25" customHeight="1">
      <c r="A675" s="49"/>
      <c r="B675" s="49"/>
      <c r="C675" s="49"/>
      <c r="D675" s="49"/>
      <c r="E675" s="49"/>
      <c r="F675" s="49"/>
      <c r="G675" s="49"/>
      <c r="H675" s="49"/>
      <c r="I675" s="352"/>
      <c r="J675" s="49"/>
      <c r="K675" s="49"/>
      <c r="L675" s="49"/>
      <c r="M675" s="49"/>
      <c r="N675" s="49"/>
      <c r="O675" s="49"/>
      <c r="P675" s="49"/>
      <c r="Q675" s="49"/>
      <c r="R675" s="49"/>
      <c r="S675" s="49"/>
      <c r="T675" s="49"/>
      <c r="U675" s="49"/>
      <c r="V675" s="49"/>
      <c r="W675" s="49"/>
      <c r="X675" s="49"/>
      <c r="Y675" s="49"/>
      <c r="Z675" s="49"/>
    </row>
    <row r="676" spans="1:26" ht="14.25" customHeight="1">
      <c r="A676" s="49"/>
      <c r="B676" s="49"/>
      <c r="C676" s="49"/>
      <c r="D676" s="49"/>
      <c r="E676" s="49"/>
      <c r="F676" s="49"/>
      <c r="G676" s="49"/>
      <c r="H676" s="49"/>
      <c r="I676" s="352"/>
      <c r="J676" s="49"/>
      <c r="K676" s="49"/>
      <c r="L676" s="49"/>
      <c r="M676" s="49"/>
      <c r="N676" s="49"/>
      <c r="O676" s="49"/>
      <c r="P676" s="49"/>
      <c r="Q676" s="49"/>
      <c r="R676" s="49"/>
      <c r="S676" s="49"/>
      <c r="T676" s="49"/>
      <c r="U676" s="49"/>
      <c r="V676" s="49"/>
      <c r="W676" s="49"/>
      <c r="X676" s="49"/>
      <c r="Y676" s="49"/>
      <c r="Z676" s="49"/>
    </row>
    <row r="677" spans="1:26" ht="14.25" customHeight="1">
      <c r="A677" s="49"/>
      <c r="B677" s="49"/>
      <c r="C677" s="49"/>
      <c r="D677" s="49"/>
      <c r="E677" s="49"/>
      <c r="F677" s="49"/>
      <c r="G677" s="49"/>
      <c r="H677" s="49"/>
      <c r="I677" s="352"/>
      <c r="J677" s="49"/>
      <c r="K677" s="49"/>
      <c r="L677" s="49"/>
      <c r="M677" s="49"/>
      <c r="N677" s="49"/>
      <c r="O677" s="49"/>
      <c r="P677" s="49"/>
      <c r="Q677" s="49"/>
      <c r="R677" s="49"/>
      <c r="S677" s="49"/>
      <c r="T677" s="49"/>
      <c r="U677" s="49"/>
      <c r="V677" s="49"/>
      <c r="W677" s="49"/>
      <c r="X677" s="49"/>
      <c r="Y677" s="49"/>
      <c r="Z677" s="49"/>
    </row>
    <row r="678" spans="1:26" ht="14.25" customHeight="1">
      <c r="A678" s="49"/>
      <c r="B678" s="49"/>
      <c r="C678" s="49"/>
      <c r="D678" s="49"/>
      <c r="E678" s="49"/>
      <c r="F678" s="49"/>
      <c r="G678" s="49"/>
      <c r="H678" s="49"/>
      <c r="I678" s="352"/>
      <c r="J678" s="49"/>
      <c r="K678" s="49"/>
      <c r="L678" s="49"/>
      <c r="M678" s="49"/>
      <c r="N678" s="49"/>
      <c r="O678" s="49"/>
      <c r="P678" s="49"/>
      <c r="Q678" s="49"/>
      <c r="R678" s="49"/>
      <c r="S678" s="49"/>
      <c r="T678" s="49"/>
      <c r="U678" s="49"/>
      <c r="V678" s="49"/>
      <c r="W678" s="49"/>
      <c r="X678" s="49"/>
      <c r="Y678" s="49"/>
      <c r="Z678" s="49"/>
    </row>
    <row r="679" spans="1:26" ht="14.25" customHeight="1">
      <c r="A679" s="49"/>
      <c r="B679" s="49"/>
      <c r="C679" s="49"/>
      <c r="D679" s="49"/>
      <c r="E679" s="49"/>
      <c r="F679" s="49"/>
      <c r="G679" s="49"/>
      <c r="H679" s="49"/>
      <c r="I679" s="352"/>
      <c r="J679" s="49"/>
      <c r="K679" s="49"/>
      <c r="L679" s="49"/>
      <c r="M679" s="49"/>
      <c r="N679" s="49"/>
      <c r="O679" s="49"/>
      <c r="P679" s="49"/>
      <c r="Q679" s="49"/>
      <c r="R679" s="49"/>
      <c r="S679" s="49"/>
      <c r="T679" s="49"/>
      <c r="U679" s="49"/>
      <c r="V679" s="49"/>
      <c r="W679" s="49"/>
      <c r="X679" s="49"/>
      <c r="Y679" s="49"/>
      <c r="Z679" s="49"/>
    </row>
    <row r="680" spans="1:26" ht="14.25" customHeight="1">
      <c r="A680" s="49"/>
      <c r="B680" s="49"/>
      <c r="C680" s="49"/>
      <c r="D680" s="49"/>
      <c r="E680" s="49"/>
      <c r="F680" s="49"/>
      <c r="G680" s="49"/>
      <c r="H680" s="49"/>
      <c r="I680" s="352"/>
      <c r="J680" s="49"/>
      <c r="K680" s="49"/>
      <c r="L680" s="49"/>
      <c r="M680" s="49"/>
      <c r="N680" s="49"/>
      <c r="O680" s="49"/>
      <c r="P680" s="49"/>
      <c r="Q680" s="49"/>
      <c r="R680" s="49"/>
      <c r="S680" s="49"/>
      <c r="T680" s="49"/>
      <c r="U680" s="49"/>
      <c r="V680" s="49"/>
      <c r="W680" s="49"/>
      <c r="X680" s="49"/>
      <c r="Y680" s="49"/>
      <c r="Z680" s="49"/>
    </row>
    <row r="681" spans="1:26" ht="14.25" customHeight="1">
      <c r="A681" s="49"/>
      <c r="B681" s="49"/>
      <c r="C681" s="49"/>
      <c r="D681" s="49"/>
      <c r="E681" s="49"/>
      <c r="F681" s="49"/>
      <c r="G681" s="49"/>
      <c r="H681" s="49"/>
      <c r="I681" s="352"/>
      <c r="J681" s="49"/>
      <c r="K681" s="49"/>
      <c r="L681" s="49"/>
      <c r="M681" s="49"/>
      <c r="N681" s="49"/>
      <c r="O681" s="49"/>
      <c r="P681" s="49"/>
      <c r="Q681" s="49"/>
      <c r="R681" s="49"/>
      <c r="S681" s="49"/>
      <c r="T681" s="49"/>
      <c r="U681" s="49"/>
      <c r="V681" s="49"/>
      <c r="W681" s="49"/>
      <c r="X681" s="49"/>
      <c r="Y681" s="49"/>
      <c r="Z681" s="49"/>
    </row>
    <row r="682" spans="1:26" ht="14.25" customHeight="1">
      <c r="A682" s="49"/>
      <c r="B682" s="49"/>
      <c r="C682" s="49"/>
      <c r="D682" s="49"/>
      <c r="E682" s="49"/>
      <c r="F682" s="49"/>
      <c r="G682" s="49"/>
      <c r="H682" s="49"/>
      <c r="I682" s="352"/>
      <c r="J682" s="49"/>
      <c r="K682" s="49"/>
      <c r="L682" s="49"/>
      <c r="M682" s="49"/>
      <c r="N682" s="49"/>
      <c r="O682" s="49"/>
      <c r="P682" s="49"/>
      <c r="Q682" s="49"/>
      <c r="R682" s="49"/>
      <c r="S682" s="49"/>
      <c r="T682" s="49"/>
      <c r="U682" s="49"/>
      <c r="V682" s="49"/>
      <c r="W682" s="49"/>
      <c r="X682" s="49"/>
      <c r="Y682" s="49"/>
      <c r="Z682" s="49"/>
    </row>
    <row r="683" spans="1:26" ht="14.25" customHeight="1">
      <c r="A683" s="49"/>
      <c r="B683" s="49"/>
      <c r="C683" s="49"/>
      <c r="D683" s="49"/>
      <c r="E683" s="49"/>
      <c r="F683" s="49"/>
      <c r="G683" s="49"/>
      <c r="H683" s="49"/>
      <c r="I683" s="352"/>
      <c r="J683" s="49"/>
      <c r="K683" s="49"/>
      <c r="L683" s="49"/>
      <c r="M683" s="49"/>
      <c r="N683" s="49"/>
      <c r="O683" s="49"/>
      <c r="P683" s="49"/>
      <c r="Q683" s="49"/>
      <c r="R683" s="49"/>
      <c r="S683" s="49"/>
      <c r="T683" s="49"/>
      <c r="U683" s="49"/>
      <c r="V683" s="49"/>
      <c r="W683" s="49"/>
      <c r="X683" s="49"/>
      <c r="Y683" s="49"/>
      <c r="Z683" s="49"/>
    </row>
    <row r="684" spans="1:26" ht="14.25" customHeight="1">
      <c r="A684" s="49"/>
      <c r="B684" s="49"/>
      <c r="C684" s="49"/>
      <c r="D684" s="49"/>
      <c r="E684" s="49"/>
      <c r="F684" s="49"/>
      <c r="G684" s="49"/>
      <c r="H684" s="49"/>
      <c r="I684" s="352"/>
      <c r="J684" s="49"/>
      <c r="K684" s="49"/>
      <c r="L684" s="49"/>
      <c r="M684" s="49"/>
      <c r="N684" s="49"/>
      <c r="O684" s="49"/>
      <c r="P684" s="49"/>
      <c r="Q684" s="49"/>
      <c r="R684" s="49"/>
      <c r="S684" s="49"/>
      <c r="T684" s="49"/>
      <c r="U684" s="49"/>
      <c r="V684" s="49"/>
      <c r="W684" s="49"/>
      <c r="X684" s="49"/>
      <c r="Y684" s="49"/>
      <c r="Z684" s="49"/>
    </row>
    <row r="685" spans="1:26" ht="14.25" customHeight="1">
      <c r="A685" s="49"/>
      <c r="B685" s="49"/>
      <c r="C685" s="49"/>
      <c r="D685" s="49"/>
      <c r="E685" s="49"/>
      <c r="F685" s="49"/>
      <c r="G685" s="49"/>
      <c r="H685" s="49"/>
      <c r="I685" s="352"/>
      <c r="J685" s="49"/>
      <c r="K685" s="49"/>
      <c r="L685" s="49"/>
      <c r="M685" s="49"/>
      <c r="N685" s="49"/>
      <c r="O685" s="49"/>
      <c r="P685" s="49"/>
      <c r="Q685" s="49"/>
      <c r="R685" s="49"/>
      <c r="S685" s="49"/>
      <c r="T685" s="49"/>
      <c r="U685" s="49"/>
      <c r="V685" s="49"/>
      <c r="W685" s="49"/>
      <c r="X685" s="49"/>
      <c r="Y685" s="49"/>
      <c r="Z685" s="49"/>
    </row>
    <row r="686" spans="1:26" ht="14.25" customHeight="1">
      <c r="A686" s="49"/>
      <c r="B686" s="49"/>
      <c r="C686" s="49"/>
      <c r="D686" s="49"/>
      <c r="E686" s="49"/>
      <c r="F686" s="49"/>
      <c r="G686" s="49"/>
      <c r="H686" s="49"/>
      <c r="I686" s="352"/>
      <c r="J686" s="49"/>
      <c r="K686" s="49"/>
      <c r="L686" s="49"/>
      <c r="M686" s="49"/>
      <c r="N686" s="49"/>
      <c r="O686" s="49"/>
      <c r="P686" s="49"/>
      <c r="Q686" s="49"/>
      <c r="R686" s="49"/>
      <c r="S686" s="49"/>
      <c r="T686" s="49"/>
      <c r="U686" s="49"/>
      <c r="V686" s="49"/>
      <c r="W686" s="49"/>
      <c r="X686" s="49"/>
      <c r="Y686" s="49"/>
      <c r="Z686" s="49"/>
    </row>
    <row r="687" spans="1:26" ht="14.25" customHeight="1">
      <c r="A687" s="49"/>
      <c r="B687" s="49"/>
      <c r="C687" s="49"/>
      <c r="D687" s="49"/>
      <c r="E687" s="49"/>
      <c r="F687" s="49"/>
      <c r="G687" s="49"/>
      <c r="H687" s="49"/>
      <c r="I687" s="352"/>
      <c r="J687" s="49"/>
      <c r="K687" s="49"/>
      <c r="L687" s="49"/>
      <c r="M687" s="49"/>
      <c r="N687" s="49"/>
      <c r="O687" s="49"/>
      <c r="P687" s="49"/>
      <c r="Q687" s="49"/>
      <c r="R687" s="49"/>
      <c r="S687" s="49"/>
      <c r="T687" s="49"/>
      <c r="U687" s="49"/>
      <c r="V687" s="49"/>
      <c r="W687" s="49"/>
      <c r="X687" s="49"/>
      <c r="Y687" s="49"/>
      <c r="Z687" s="49"/>
    </row>
    <row r="688" spans="1:26" ht="14.25" customHeight="1">
      <c r="A688" s="49"/>
      <c r="B688" s="49"/>
      <c r="C688" s="49"/>
      <c r="D688" s="49"/>
      <c r="E688" s="49"/>
      <c r="F688" s="49"/>
      <c r="G688" s="49"/>
      <c r="H688" s="49"/>
      <c r="I688" s="352"/>
      <c r="J688" s="49"/>
      <c r="K688" s="49"/>
      <c r="L688" s="49"/>
      <c r="M688" s="49"/>
      <c r="N688" s="49"/>
      <c r="O688" s="49"/>
      <c r="P688" s="49"/>
      <c r="Q688" s="49"/>
      <c r="R688" s="49"/>
      <c r="S688" s="49"/>
      <c r="T688" s="49"/>
      <c r="U688" s="49"/>
      <c r="V688" s="49"/>
      <c r="W688" s="49"/>
      <c r="X688" s="49"/>
      <c r="Y688" s="49"/>
      <c r="Z688" s="49"/>
    </row>
    <row r="689" spans="1:26" ht="14.25" customHeight="1">
      <c r="A689" s="49"/>
      <c r="B689" s="49"/>
      <c r="C689" s="49"/>
      <c r="D689" s="49"/>
      <c r="E689" s="49"/>
      <c r="F689" s="49"/>
      <c r="G689" s="49"/>
      <c r="H689" s="49"/>
      <c r="I689" s="352"/>
      <c r="J689" s="49"/>
      <c r="K689" s="49"/>
      <c r="L689" s="49"/>
      <c r="M689" s="49"/>
      <c r="N689" s="49"/>
      <c r="O689" s="49"/>
      <c r="P689" s="49"/>
      <c r="Q689" s="49"/>
      <c r="R689" s="49"/>
      <c r="S689" s="49"/>
      <c r="T689" s="49"/>
      <c r="U689" s="49"/>
      <c r="V689" s="49"/>
      <c r="W689" s="49"/>
      <c r="X689" s="49"/>
      <c r="Y689" s="49"/>
      <c r="Z689" s="49"/>
    </row>
    <row r="690" spans="1:26" ht="14.25" customHeight="1">
      <c r="A690" s="49"/>
      <c r="B690" s="49"/>
      <c r="C690" s="49"/>
      <c r="D690" s="49"/>
      <c r="E690" s="49"/>
      <c r="F690" s="49"/>
      <c r="G690" s="49"/>
      <c r="H690" s="49"/>
      <c r="I690" s="352"/>
      <c r="J690" s="49"/>
      <c r="K690" s="49"/>
      <c r="L690" s="49"/>
      <c r="M690" s="49"/>
      <c r="N690" s="49"/>
      <c r="O690" s="49"/>
      <c r="P690" s="49"/>
      <c r="Q690" s="49"/>
      <c r="R690" s="49"/>
      <c r="S690" s="49"/>
      <c r="T690" s="49"/>
      <c r="U690" s="49"/>
      <c r="V690" s="49"/>
      <c r="W690" s="49"/>
      <c r="X690" s="49"/>
      <c r="Y690" s="49"/>
      <c r="Z690" s="49"/>
    </row>
    <row r="691" spans="1:26" ht="14.25" customHeight="1">
      <c r="A691" s="49"/>
      <c r="B691" s="49"/>
      <c r="C691" s="49"/>
      <c r="D691" s="49"/>
      <c r="E691" s="49"/>
      <c r="F691" s="49"/>
      <c r="G691" s="49"/>
      <c r="H691" s="49"/>
      <c r="I691" s="352"/>
      <c r="J691" s="49"/>
      <c r="K691" s="49"/>
      <c r="L691" s="49"/>
      <c r="M691" s="49"/>
      <c r="N691" s="49"/>
      <c r="O691" s="49"/>
      <c r="P691" s="49"/>
      <c r="Q691" s="49"/>
      <c r="R691" s="49"/>
      <c r="S691" s="49"/>
      <c r="T691" s="49"/>
      <c r="U691" s="49"/>
      <c r="V691" s="49"/>
      <c r="W691" s="49"/>
      <c r="X691" s="49"/>
      <c r="Y691" s="49"/>
      <c r="Z691" s="49"/>
    </row>
    <row r="692" spans="1:26" ht="14.25" customHeight="1">
      <c r="A692" s="49"/>
      <c r="B692" s="49"/>
      <c r="C692" s="49"/>
      <c r="D692" s="49"/>
      <c r="E692" s="49"/>
      <c r="F692" s="49"/>
      <c r="G692" s="49"/>
      <c r="H692" s="49"/>
      <c r="I692" s="352"/>
      <c r="J692" s="49"/>
      <c r="K692" s="49"/>
      <c r="L692" s="49"/>
      <c r="M692" s="49"/>
      <c r="N692" s="49"/>
      <c r="O692" s="49"/>
      <c r="P692" s="49"/>
      <c r="Q692" s="49"/>
      <c r="R692" s="49"/>
      <c r="S692" s="49"/>
      <c r="T692" s="49"/>
      <c r="U692" s="49"/>
      <c r="V692" s="49"/>
      <c r="W692" s="49"/>
      <c r="X692" s="49"/>
      <c r="Y692" s="49"/>
      <c r="Z692" s="49"/>
    </row>
    <row r="693" spans="1:26" ht="14.25" customHeight="1">
      <c r="A693" s="49"/>
      <c r="B693" s="49"/>
      <c r="C693" s="49"/>
      <c r="D693" s="49"/>
      <c r="E693" s="49"/>
      <c r="F693" s="49"/>
      <c r="G693" s="49"/>
      <c r="H693" s="49"/>
      <c r="I693" s="352"/>
      <c r="J693" s="49"/>
      <c r="K693" s="49"/>
      <c r="L693" s="49"/>
      <c r="M693" s="49"/>
      <c r="N693" s="49"/>
      <c r="O693" s="49"/>
      <c r="P693" s="49"/>
      <c r="Q693" s="49"/>
      <c r="R693" s="49"/>
      <c r="S693" s="49"/>
      <c r="T693" s="49"/>
      <c r="U693" s="49"/>
      <c r="V693" s="49"/>
      <c r="W693" s="49"/>
      <c r="X693" s="49"/>
      <c r="Y693" s="49"/>
      <c r="Z693" s="49"/>
    </row>
    <row r="694" spans="1:26" ht="14.25" customHeight="1">
      <c r="A694" s="49"/>
      <c r="B694" s="49"/>
      <c r="C694" s="49"/>
      <c r="D694" s="49"/>
      <c r="E694" s="49"/>
      <c r="F694" s="49"/>
      <c r="G694" s="49"/>
      <c r="H694" s="49"/>
      <c r="I694" s="352"/>
      <c r="J694" s="49"/>
      <c r="K694" s="49"/>
      <c r="L694" s="49"/>
      <c r="M694" s="49"/>
      <c r="N694" s="49"/>
      <c r="O694" s="49"/>
      <c r="P694" s="49"/>
      <c r="Q694" s="49"/>
      <c r="R694" s="49"/>
      <c r="S694" s="49"/>
      <c r="T694" s="49"/>
      <c r="U694" s="49"/>
      <c r="V694" s="49"/>
      <c r="W694" s="49"/>
      <c r="X694" s="49"/>
      <c r="Y694" s="49"/>
      <c r="Z694" s="49"/>
    </row>
    <row r="695" spans="1:26" ht="14.25" customHeight="1">
      <c r="A695" s="49"/>
      <c r="B695" s="49"/>
      <c r="C695" s="49"/>
      <c r="D695" s="49"/>
      <c r="E695" s="49"/>
      <c r="F695" s="49"/>
      <c r="G695" s="49"/>
      <c r="H695" s="49"/>
      <c r="I695" s="352"/>
      <c r="J695" s="49"/>
      <c r="K695" s="49"/>
      <c r="L695" s="49"/>
      <c r="M695" s="49"/>
      <c r="N695" s="49"/>
      <c r="O695" s="49"/>
      <c r="P695" s="49"/>
      <c r="Q695" s="49"/>
      <c r="R695" s="49"/>
      <c r="S695" s="49"/>
      <c r="T695" s="49"/>
      <c r="U695" s="49"/>
      <c r="V695" s="49"/>
      <c r="W695" s="49"/>
      <c r="X695" s="49"/>
      <c r="Y695" s="49"/>
      <c r="Z695" s="49"/>
    </row>
    <row r="696" spans="1:26" ht="14.25" customHeight="1">
      <c r="A696" s="49"/>
      <c r="B696" s="49"/>
      <c r="C696" s="49"/>
      <c r="D696" s="49"/>
      <c r="E696" s="49"/>
      <c r="F696" s="49"/>
      <c r="G696" s="49"/>
      <c r="H696" s="49"/>
      <c r="I696" s="352"/>
      <c r="J696" s="49"/>
      <c r="K696" s="49"/>
      <c r="L696" s="49"/>
      <c r="M696" s="49"/>
      <c r="N696" s="49"/>
      <c r="O696" s="49"/>
      <c r="P696" s="49"/>
      <c r="Q696" s="49"/>
      <c r="R696" s="49"/>
      <c r="S696" s="49"/>
      <c r="T696" s="49"/>
      <c r="U696" s="49"/>
      <c r="V696" s="49"/>
      <c r="W696" s="49"/>
      <c r="X696" s="49"/>
      <c r="Y696" s="49"/>
      <c r="Z696" s="49"/>
    </row>
    <row r="697" spans="1:26" ht="14.25" customHeight="1">
      <c r="A697" s="49"/>
      <c r="B697" s="49"/>
      <c r="C697" s="49"/>
      <c r="D697" s="49"/>
      <c r="E697" s="49"/>
      <c r="F697" s="49"/>
      <c r="G697" s="49"/>
      <c r="H697" s="49"/>
      <c r="I697" s="352"/>
      <c r="J697" s="49"/>
      <c r="K697" s="49"/>
      <c r="L697" s="49"/>
      <c r="M697" s="49"/>
      <c r="N697" s="49"/>
      <c r="O697" s="49"/>
      <c r="P697" s="49"/>
      <c r="Q697" s="49"/>
      <c r="R697" s="49"/>
      <c r="S697" s="49"/>
      <c r="T697" s="49"/>
      <c r="U697" s="49"/>
      <c r="V697" s="49"/>
      <c r="W697" s="49"/>
      <c r="X697" s="49"/>
      <c r="Y697" s="49"/>
      <c r="Z697" s="49"/>
    </row>
    <row r="698" spans="1:26" ht="14.25" customHeight="1">
      <c r="A698" s="49"/>
      <c r="B698" s="49"/>
      <c r="C698" s="49"/>
      <c r="D698" s="49"/>
      <c r="E698" s="49"/>
      <c r="F698" s="49"/>
      <c r="G698" s="49"/>
      <c r="H698" s="49"/>
      <c r="I698" s="352"/>
      <c r="J698" s="49"/>
      <c r="K698" s="49"/>
      <c r="L698" s="49"/>
      <c r="M698" s="49"/>
      <c r="N698" s="49"/>
      <c r="O698" s="49"/>
      <c r="P698" s="49"/>
      <c r="Q698" s="49"/>
      <c r="R698" s="49"/>
      <c r="S698" s="49"/>
      <c r="T698" s="49"/>
      <c r="U698" s="49"/>
      <c r="V698" s="49"/>
      <c r="W698" s="49"/>
      <c r="X698" s="49"/>
      <c r="Y698" s="49"/>
      <c r="Z698" s="49"/>
    </row>
    <row r="699" spans="1:26" ht="14.25" customHeight="1">
      <c r="A699" s="49"/>
      <c r="B699" s="49"/>
      <c r="C699" s="49"/>
      <c r="D699" s="49"/>
      <c r="E699" s="49"/>
      <c r="F699" s="49"/>
      <c r="G699" s="49"/>
      <c r="H699" s="49"/>
      <c r="I699" s="352"/>
      <c r="J699" s="49"/>
      <c r="K699" s="49"/>
      <c r="L699" s="49"/>
      <c r="M699" s="49"/>
      <c r="N699" s="49"/>
      <c r="O699" s="49"/>
      <c r="P699" s="49"/>
      <c r="Q699" s="49"/>
      <c r="R699" s="49"/>
      <c r="S699" s="49"/>
      <c r="T699" s="49"/>
      <c r="U699" s="49"/>
      <c r="V699" s="49"/>
      <c r="W699" s="49"/>
      <c r="X699" s="49"/>
      <c r="Y699" s="49"/>
      <c r="Z699" s="49"/>
    </row>
    <row r="700" spans="1:26" ht="14.25" customHeight="1">
      <c r="A700" s="49"/>
      <c r="B700" s="49"/>
      <c r="C700" s="49"/>
      <c r="D700" s="49"/>
      <c r="E700" s="49"/>
      <c r="F700" s="49"/>
      <c r="G700" s="49"/>
      <c r="H700" s="49"/>
      <c r="I700" s="352"/>
      <c r="J700" s="49"/>
      <c r="K700" s="49"/>
      <c r="L700" s="49"/>
      <c r="M700" s="49"/>
      <c r="N700" s="49"/>
      <c r="O700" s="49"/>
      <c r="P700" s="49"/>
      <c r="Q700" s="49"/>
      <c r="R700" s="49"/>
      <c r="S700" s="49"/>
      <c r="T700" s="49"/>
      <c r="U700" s="49"/>
      <c r="V700" s="49"/>
      <c r="W700" s="49"/>
      <c r="X700" s="49"/>
      <c r="Y700" s="49"/>
      <c r="Z700" s="49"/>
    </row>
    <row r="701" spans="1:26" ht="14.25" customHeight="1">
      <c r="A701" s="49"/>
      <c r="B701" s="49"/>
      <c r="C701" s="49"/>
      <c r="D701" s="49"/>
      <c r="E701" s="49"/>
      <c r="F701" s="49"/>
      <c r="G701" s="49"/>
      <c r="H701" s="49"/>
      <c r="I701" s="352"/>
      <c r="J701" s="49"/>
      <c r="K701" s="49"/>
      <c r="L701" s="49"/>
      <c r="M701" s="49"/>
      <c r="N701" s="49"/>
      <c r="O701" s="49"/>
      <c r="P701" s="49"/>
      <c r="Q701" s="49"/>
      <c r="R701" s="49"/>
      <c r="S701" s="49"/>
      <c r="T701" s="49"/>
      <c r="U701" s="49"/>
      <c r="V701" s="49"/>
      <c r="W701" s="49"/>
      <c r="X701" s="49"/>
      <c r="Y701" s="49"/>
      <c r="Z701" s="49"/>
    </row>
    <row r="702" spans="1:26" ht="14.25" customHeight="1">
      <c r="A702" s="49"/>
      <c r="B702" s="49"/>
      <c r="C702" s="49"/>
      <c r="D702" s="49"/>
      <c r="E702" s="49"/>
      <c r="F702" s="49"/>
      <c r="G702" s="49"/>
      <c r="H702" s="49"/>
      <c r="I702" s="352"/>
      <c r="J702" s="49"/>
      <c r="K702" s="49"/>
      <c r="L702" s="49"/>
      <c r="M702" s="49"/>
      <c r="N702" s="49"/>
      <c r="O702" s="49"/>
      <c r="P702" s="49"/>
      <c r="Q702" s="49"/>
      <c r="R702" s="49"/>
      <c r="S702" s="49"/>
      <c r="T702" s="49"/>
      <c r="U702" s="49"/>
      <c r="V702" s="49"/>
      <c r="W702" s="49"/>
      <c r="X702" s="49"/>
      <c r="Y702" s="49"/>
      <c r="Z702" s="49"/>
    </row>
    <row r="703" spans="1:26" ht="14.25" customHeight="1">
      <c r="A703" s="49"/>
      <c r="B703" s="49"/>
      <c r="C703" s="49"/>
      <c r="D703" s="49"/>
      <c r="E703" s="49"/>
      <c r="F703" s="49"/>
      <c r="G703" s="49"/>
      <c r="H703" s="49"/>
      <c r="I703" s="352"/>
      <c r="J703" s="49"/>
      <c r="K703" s="49"/>
      <c r="L703" s="49"/>
      <c r="M703" s="49"/>
      <c r="N703" s="49"/>
      <c r="O703" s="49"/>
      <c r="P703" s="49"/>
      <c r="Q703" s="49"/>
      <c r="R703" s="49"/>
      <c r="S703" s="49"/>
      <c r="T703" s="49"/>
      <c r="U703" s="49"/>
      <c r="V703" s="49"/>
      <c r="W703" s="49"/>
      <c r="X703" s="49"/>
      <c r="Y703" s="49"/>
      <c r="Z703" s="49"/>
    </row>
    <row r="704" spans="1:26" ht="14.25" customHeight="1">
      <c r="A704" s="49"/>
      <c r="B704" s="49"/>
      <c r="C704" s="49"/>
      <c r="D704" s="49"/>
      <c r="E704" s="49"/>
      <c r="F704" s="49"/>
      <c r="G704" s="49"/>
      <c r="H704" s="49"/>
      <c r="I704" s="352"/>
      <c r="J704" s="49"/>
      <c r="K704" s="49"/>
      <c r="L704" s="49"/>
      <c r="M704" s="49"/>
      <c r="N704" s="49"/>
      <c r="O704" s="49"/>
      <c r="P704" s="49"/>
      <c r="Q704" s="49"/>
      <c r="R704" s="49"/>
      <c r="S704" s="49"/>
      <c r="T704" s="49"/>
      <c r="U704" s="49"/>
      <c r="V704" s="49"/>
      <c r="W704" s="49"/>
      <c r="X704" s="49"/>
      <c r="Y704" s="49"/>
      <c r="Z704" s="49"/>
    </row>
    <row r="705" spans="1:26" ht="14.25" customHeight="1">
      <c r="A705" s="49"/>
      <c r="B705" s="49"/>
      <c r="C705" s="49"/>
      <c r="D705" s="49"/>
      <c r="E705" s="49"/>
      <c r="F705" s="49"/>
      <c r="G705" s="49"/>
      <c r="H705" s="49"/>
      <c r="I705" s="352"/>
      <c r="J705" s="49"/>
      <c r="K705" s="49"/>
      <c r="L705" s="49"/>
      <c r="M705" s="49"/>
      <c r="N705" s="49"/>
      <c r="O705" s="49"/>
      <c r="P705" s="49"/>
      <c r="Q705" s="49"/>
      <c r="R705" s="49"/>
      <c r="S705" s="49"/>
      <c r="T705" s="49"/>
      <c r="U705" s="49"/>
      <c r="V705" s="49"/>
      <c r="W705" s="49"/>
      <c r="X705" s="49"/>
      <c r="Y705" s="49"/>
      <c r="Z705" s="49"/>
    </row>
    <row r="706" spans="1:26" ht="14.25" customHeight="1">
      <c r="A706" s="49"/>
      <c r="B706" s="49"/>
      <c r="C706" s="49"/>
      <c r="D706" s="49"/>
      <c r="E706" s="49"/>
      <c r="F706" s="49"/>
      <c r="G706" s="49"/>
      <c r="H706" s="49"/>
      <c r="I706" s="352"/>
      <c r="J706" s="49"/>
      <c r="K706" s="49"/>
      <c r="L706" s="49"/>
      <c r="M706" s="49"/>
      <c r="N706" s="49"/>
      <c r="O706" s="49"/>
      <c r="P706" s="49"/>
      <c r="Q706" s="49"/>
      <c r="R706" s="49"/>
      <c r="S706" s="49"/>
      <c r="T706" s="49"/>
      <c r="U706" s="49"/>
      <c r="V706" s="49"/>
      <c r="W706" s="49"/>
      <c r="X706" s="49"/>
      <c r="Y706" s="49"/>
      <c r="Z706" s="49"/>
    </row>
    <row r="707" spans="1:26" ht="14.25" customHeight="1">
      <c r="A707" s="49"/>
      <c r="B707" s="49"/>
      <c r="C707" s="49"/>
      <c r="D707" s="49"/>
      <c r="E707" s="49"/>
      <c r="F707" s="49"/>
      <c r="G707" s="49"/>
      <c r="H707" s="49"/>
      <c r="I707" s="352"/>
      <c r="J707" s="49"/>
      <c r="K707" s="49"/>
      <c r="L707" s="49"/>
      <c r="M707" s="49"/>
      <c r="N707" s="49"/>
      <c r="O707" s="49"/>
      <c r="P707" s="49"/>
      <c r="Q707" s="49"/>
      <c r="R707" s="49"/>
      <c r="S707" s="49"/>
      <c r="T707" s="49"/>
      <c r="U707" s="49"/>
      <c r="V707" s="49"/>
      <c r="W707" s="49"/>
      <c r="X707" s="49"/>
      <c r="Y707" s="49"/>
      <c r="Z707" s="49"/>
    </row>
    <row r="708" spans="1:26" ht="14.25" customHeight="1">
      <c r="A708" s="49"/>
      <c r="B708" s="49"/>
      <c r="C708" s="49"/>
      <c r="D708" s="49"/>
      <c r="E708" s="49"/>
      <c r="F708" s="49"/>
      <c r="G708" s="49"/>
      <c r="H708" s="49"/>
      <c r="I708" s="352"/>
      <c r="J708" s="49"/>
      <c r="K708" s="49"/>
      <c r="L708" s="49"/>
      <c r="M708" s="49"/>
      <c r="N708" s="49"/>
      <c r="O708" s="49"/>
      <c r="P708" s="49"/>
      <c r="Q708" s="49"/>
      <c r="R708" s="49"/>
      <c r="S708" s="49"/>
      <c r="T708" s="49"/>
      <c r="U708" s="49"/>
      <c r="V708" s="49"/>
      <c r="W708" s="49"/>
      <c r="X708" s="49"/>
      <c r="Y708" s="49"/>
      <c r="Z708" s="49"/>
    </row>
    <row r="709" spans="1:26" ht="14.25" customHeight="1">
      <c r="A709" s="49"/>
      <c r="B709" s="49"/>
      <c r="C709" s="49"/>
      <c r="D709" s="49"/>
      <c r="E709" s="49"/>
      <c r="F709" s="49"/>
      <c r="G709" s="49"/>
      <c r="H709" s="49"/>
      <c r="I709" s="352"/>
      <c r="J709" s="49"/>
      <c r="K709" s="49"/>
      <c r="L709" s="49"/>
      <c r="M709" s="49"/>
      <c r="N709" s="49"/>
      <c r="O709" s="49"/>
      <c r="P709" s="49"/>
      <c r="Q709" s="49"/>
      <c r="R709" s="49"/>
      <c r="S709" s="49"/>
      <c r="T709" s="49"/>
      <c r="U709" s="49"/>
      <c r="V709" s="49"/>
      <c r="W709" s="49"/>
      <c r="X709" s="49"/>
      <c r="Y709" s="49"/>
      <c r="Z709" s="49"/>
    </row>
    <row r="710" spans="1:26" ht="14.25" customHeight="1">
      <c r="A710" s="49"/>
      <c r="B710" s="49"/>
      <c r="C710" s="49"/>
      <c r="D710" s="49"/>
      <c r="E710" s="49"/>
      <c r="F710" s="49"/>
      <c r="G710" s="49"/>
      <c r="H710" s="49"/>
      <c r="I710" s="352"/>
      <c r="J710" s="49"/>
      <c r="K710" s="49"/>
      <c r="L710" s="49"/>
      <c r="M710" s="49"/>
      <c r="N710" s="49"/>
      <c r="O710" s="49"/>
      <c r="P710" s="49"/>
      <c r="Q710" s="49"/>
      <c r="R710" s="49"/>
      <c r="S710" s="49"/>
      <c r="T710" s="49"/>
      <c r="U710" s="49"/>
      <c r="V710" s="49"/>
      <c r="W710" s="49"/>
      <c r="X710" s="49"/>
      <c r="Y710" s="49"/>
      <c r="Z710" s="49"/>
    </row>
    <row r="711" spans="1:26" ht="14.25" customHeight="1">
      <c r="A711" s="49"/>
      <c r="B711" s="49"/>
      <c r="C711" s="49"/>
      <c r="D711" s="49"/>
      <c r="E711" s="49"/>
      <c r="F711" s="49"/>
      <c r="G711" s="49"/>
      <c r="H711" s="49"/>
      <c r="I711" s="352"/>
      <c r="J711" s="49"/>
      <c r="K711" s="49"/>
      <c r="L711" s="49"/>
      <c r="M711" s="49"/>
      <c r="N711" s="49"/>
      <c r="O711" s="49"/>
      <c r="P711" s="49"/>
      <c r="Q711" s="49"/>
      <c r="R711" s="49"/>
      <c r="S711" s="49"/>
      <c r="T711" s="49"/>
      <c r="U711" s="49"/>
      <c r="V711" s="49"/>
      <c r="W711" s="49"/>
      <c r="X711" s="49"/>
      <c r="Y711" s="49"/>
      <c r="Z711" s="49"/>
    </row>
    <row r="712" spans="1:26" ht="14.25" customHeight="1">
      <c r="A712" s="49"/>
      <c r="B712" s="49"/>
      <c r="C712" s="49"/>
      <c r="D712" s="49"/>
      <c r="E712" s="49"/>
      <c r="F712" s="49"/>
      <c r="G712" s="49"/>
      <c r="H712" s="49"/>
      <c r="I712" s="352"/>
      <c r="J712" s="49"/>
      <c r="K712" s="49"/>
      <c r="L712" s="49"/>
      <c r="M712" s="49"/>
      <c r="N712" s="49"/>
      <c r="O712" s="49"/>
      <c r="P712" s="49"/>
      <c r="Q712" s="49"/>
      <c r="R712" s="49"/>
      <c r="S712" s="49"/>
      <c r="T712" s="49"/>
      <c r="U712" s="49"/>
      <c r="V712" s="49"/>
      <c r="W712" s="49"/>
      <c r="X712" s="49"/>
      <c r="Y712" s="49"/>
      <c r="Z712" s="49"/>
    </row>
    <row r="713" spans="1:26" ht="14.25" customHeight="1">
      <c r="A713" s="49"/>
      <c r="B713" s="49"/>
      <c r="C713" s="49"/>
      <c r="D713" s="49"/>
      <c r="E713" s="49"/>
      <c r="F713" s="49"/>
      <c r="G713" s="49"/>
      <c r="H713" s="49"/>
      <c r="I713" s="352"/>
      <c r="J713" s="49"/>
      <c r="K713" s="49"/>
      <c r="L713" s="49"/>
      <c r="M713" s="49"/>
      <c r="N713" s="49"/>
      <c r="O713" s="49"/>
      <c r="P713" s="49"/>
      <c r="Q713" s="49"/>
      <c r="R713" s="49"/>
      <c r="S713" s="49"/>
      <c r="T713" s="49"/>
      <c r="U713" s="49"/>
      <c r="V713" s="49"/>
      <c r="W713" s="49"/>
      <c r="X713" s="49"/>
      <c r="Y713" s="49"/>
      <c r="Z713" s="49"/>
    </row>
    <row r="714" spans="1:26" ht="14.25" customHeight="1">
      <c r="A714" s="49"/>
      <c r="B714" s="49"/>
      <c r="C714" s="49"/>
      <c r="D714" s="49"/>
      <c r="E714" s="49"/>
      <c r="F714" s="49"/>
      <c r="G714" s="49"/>
      <c r="H714" s="49"/>
      <c r="I714" s="352"/>
      <c r="J714" s="49"/>
      <c r="K714" s="49"/>
      <c r="L714" s="49"/>
      <c r="M714" s="49"/>
      <c r="N714" s="49"/>
      <c r="O714" s="49"/>
      <c r="P714" s="49"/>
      <c r="Q714" s="49"/>
      <c r="R714" s="49"/>
      <c r="S714" s="49"/>
      <c r="T714" s="49"/>
      <c r="U714" s="49"/>
      <c r="V714" s="49"/>
      <c r="W714" s="49"/>
      <c r="X714" s="49"/>
      <c r="Y714" s="49"/>
      <c r="Z714" s="49"/>
    </row>
    <row r="715" spans="1:26" ht="14.25" customHeight="1">
      <c r="A715" s="49"/>
      <c r="B715" s="49"/>
      <c r="C715" s="49"/>
      <c r="D715" s="49"/>
      <c r="E715" s="49"/>
      <c r="F715" s="49"/>
      <c r="G715" s="49"/>
      <c r="H715" s="49"/>
      <c r="I715" s="352"/>
      <c r="J715" s="49"/>
      <c r="K715" s="49"/>
      <c r="L715" s="49"/>
      <c r="M715" s="49"/>
      <c r="N715" s="49"/>
      <c r="O715" s="49"/>
      <c r="P715" s="49"/>
      <c r="Q715" s="49"/>
      <c r="R715" s="49"/>
      <c r="S715" s="49"/>
      <c r="T715" s="49"/>
      <c r="U715" s="49"/>
      <c r="V715" s="49"/>
      <c r="W715" s="49"/>
      <c r="X715" s="49"/>
      <c r="Y715" s="49"/>
      <c r="Z715" s="49"/>
    </row>
    <row r="716" spans="1:26" ht="14.25" customHeight="1">
      <c r="A716" s="49"/>
      <c r="B716" s="49"/>
      <c r="C716" s="49"/>
      <c r="D716" s="49"/>
      <c r="E716" s="49"/>
      <c r="F716" s="49"/>
      <c r="G716" s="49"/>
      <c r="H716" s="49"/>
      <c r="I716" s="352"/>
      <c r="J716" s="49"/>
      <c r="K716" s="49"/>
      <c r="L716" s="49"/>
      <c r="M716" s="49"/>
      <c r="N716" s="49"/>
      <c r="O716" s="49"/>
      <c r="P716" s="49"/>
      <c r="Q716" s="49"/>
      <c r="R716" s="49"/>
      <c r="S716" s="49"/>
      <c r="T716" s="49"/>
      <c r="U716" s="49"/>
      <c r="V716" s="49"/>
      <c r="W716" s="49"/>
      <c r="X716" s="49"/>
      <c r="Y716" s="49"/>
      <c r="Z716" s="49"/>
    </row>
    <row r="717" spans="1:26" ht="14.25" customHeight="1">
      <c r="A717" s="49"/>
      <c r="B717" s="49"/>
      <c r="C717" s="49"/>
      <c r="D717" s="49"/>
      <c r="E717" s="49"/>
      <c r="F717" s="49"/>
      <c r="G717" s="49"/>
      <c r="H717" s="49"/>
      <c r="I717" s="352"/>
      <c r="J717" s="49"/>
      <c r="K717" s="49"/>
      <c r="L717" s="49"/>
      <c r="M717" s="49"/>
      <c r="N717" s="49"/>
      <c r="O717" s="49"/>
      <c r="P717" s="49"/>
      <c r="Q717" s="49"/>
      <c r="R717" s="49"/>
      <c r="S717" s="49"/>
      <c r="T717" s="49"/>
      <c r="U717" s="49"/>
      <c r="V717" s="49"/>
      <c r="W717" s="49"/>
      <c r="X717" s="49"/>
      <c r="Y717" s="49"/>
      <c r="Z717" s="49"/>
    </row>
    <row r="718" spans="1:26" ht="14.25" customHeight="1">
      <c r="A718" s="49"/>
      <c r="B718" s="49"/>
      <c r="C718" s="49"/>
      <c r="D718" s="49"/>
      <c r="E718" s="49"/>
      <c r="F718" s="49"/>
      <c r="G718" s="49"/>
      <c r="H718" s="49"/>
      <c r="I718" s="352"/>
      <c r="J718" s="49"/>
      <c r="K718" s="49"/>
      <c r="L718" s="49"/>
      <c r="M718" s="49"/>
      <c r="N718" s="49"/>
      <c r="O718" s="49"/>
      <c r="P718" s="49"/>
      <c r="Q718" s="49"/>
      <c r="R718" s="49"/>
      <c r="S718" s="49"/>
      <c r="T718" s="49"/>
      <c r="U718" s="49"/>
      <c r="V718" s="49"/>
      <c r="W718" s="49"/>
      <c r="X718" s="49"/>
      <c r="Y718" s="49"/>
      <c r="Z718" s="49"/>
    </row>
    <row r="719" spans="1:26" ht="14.25" customHeight="1">
      <c r="A719" s="49"/>
      <c r="B719" s="49"/>
      <c r="C719" s="49"/>
      <c r="D719" s="49"/>
      <c r="E719" s="49"/>
      <c r="F719" s="49"/>
      <c r="G719" s="49"/>
      <c r="H719" s="49"/>
      <c r="I719" s="352"/>
      <c r="J719" s="49"/>
      <c r="K719" s="49"/>
      <c r="L719" s="49"/>
      <c r="M719" s="49"/>
      <c r="N719" s="49"/>
      <c r="O719" s="49"/>
      <c r="P719" s="49"/>
      <c r="Q719" s="49"/>
      <c r="R719" s="49"/>
      <c r="S719" s="49"/>
      <c r="T719" s="49"/>
      <c r="U719" s="49"/>
      <c r="V719" s="49"/>
      <c r="W719" s="49"/>
      <c r="X719" s="49"/>
      <c r="Y719" s="49"/>
      <c r="Z719" s="49"/>
    </row>
    <row r="720" spans="1:26" ht="14.25" customHeight="1">
      <c r="A720" s="49"/>
      <c r="B720" s="49"/>
      <c r="C720" s="49"/>
      <c r="D720" s="49"/>
      <c r="E720" s="49"/>
      <c r="F720" s="49"/>
      <c r="G720" s="49"/>
      <c r="H720" s="49"/>
      <c r="I720" s="352"/>
      <c r="J720" s="49"/>
      <c r="K720" s="49"/>
      <c r="L720" s="49"/>
      <c r="M720" s="49"/>
      <c r="N720" s="49"/>
      <c r="O720" s="49"/>
      <c r="P720" s="49"/>
      <c r="Q720" s="49"/>
      <c r="R720" s="49"/>
      <c r="S720" s="49"/>
      <c r="T720" s="49"/>
      <c r="U720" s="49"/>
      <c r="V720" s="49"/>
      <c r="W720" s="49"/>
      <c r="X720" s="49"/>
      <c r="Y720" s="49"/>
      <c r="Z720" s="49"/>
    </row>
    <row r="721" spans="1:26" ht="14.25" customHeight="1">
      <c r="A721" s="49"/>
      <c r="B721" s="49"/>
      <c r="C721" s="49"/>
      <c r="D721" s="49"/>
      <c r="E721" s="49"/>
      <c r="F721" s="49"/>
      <c r="G721" s="49"/>
      <c r="H721" s="49"/>
      <c r="I721" s="352"/>
      <c r="J721" s="49"/>
      <c r="K721" s="49"/>
      <c r="L721" s="49"/>
      <c r="M721" s="49"/>
      <c r="N721" s="49"/>
      <c r="O721" s="49"/>
      <c r="P721" s="49"/>
      <c r="Q721" s="49"/>
      <c r="R721" s="49"/>
      <c r="S721" s="49"/>
      <c r="T721" s="49"/>
      <c r="U721" s="49"/>
      <c r="V721" s="49"/>
      <c r="W721" s="49"/>
      <c r="X721" s="49"/>
      <c r="Y721" s="49"/>
      <c r="Z721" s="49"/>
    </row>
    <row r="722" spans="1:26" ht="14.25" customHeight="1">
      <c r="A722" s="49"/>
      <c r="B722" s="49"/>
      <c r="C722" s="49"/>
      <c r="D722" s="49"/>
      <c r="E722" s="49"/>
      <c r="F722" s="49"/>
      <c r="G722" s="49"/>
      <c r="H722" s="49"/>
      <c r="I722" s="352"/>
      <c r="J722" s="49"/>
      <c r="K722" s="49"/>
      <c r="L722" s="49"/>
      <c r="M722" s="49"/>
      <c r="N722" s="49"/>
      <c r="O722" s="49"/>
      <c r="P722" s="49"/>
      <c r="Q722" s="49"/>
      <c r="R722" s="49"/>
      <c r="S722" s="49"/>
      <c r="T722" s="49"/>
      <c r="U722" s="49"/>
      <c r="V722" s="49"/>
      <c r="W722" s="49"/>
      <c r="X722" s="49"/>
      <c r="Y722" s="49"/>
      <c r="Z722" s="49"/>
    </row>
    <row r="723" spans="1:26" ht="14.25" customHeight="1">
      <c r="A723" s="49"/>
      <c r="B723" s="49"/>
      <c r="C723" s="49"/>
      <c r="D723" s="49"/>
      <c r="E723" s="49"/>
      <c r="F723" s="49"/>
      <c r="G723" s="49"/>
      <c r="H723" s="49"/>
      <c r="I723" s="352"/>
      <c r="J723" s="49"/>
      <c r="K723" s="49"/>
      <c r="L723" s="49"/>
      <c r="M723" s="49"/>
      <c r="N723" s="49"/>
      <c r="O723" s="49"/>
      <c r="P723" s="49"/>
      <c r="Q723" s="49"/>
      <c r="R723" s="49"/>
      <c r="S723" s="49"/>
      <c r="T723" s="49"/>
      <c r="U723" s="49"/>
      <c r="V723" s="49"/>
      <c r="W723" s="49"/>
      <c r="X723" s="49"/>
      <c r="Y723" s="49"/>
      <c r="Z723" s="49"/>
    </row>
    <row r="724" spans="1:26" ht="14.25" customHeight="1">
      <c r="A724" s="49"/>
      <c r="B724" s="49"/>
      <c r="C724" s="49"/>
      <c r="D724" s="49"/>
      <c r="E724" s="49"/>
      <c r="F724" s="49"/>
      <c r="G724" s="49"/>
      <c r="H724" s="49"/>
      <c r="I724" s="352"/>
      <c r="J724" s="49"/>
      <c r="K724" s="49"/>
      <c r="L724" s="49"/>
      <c r="M724" s="49"/>
      <c r="N724" s="49"/>
      <c r="O724" s="49"/>
      <c r="P724" s="49"/>
      <c r="Q724" s="49"/>
      <c r="R724" s="49"/>
      <c r="S724" s="49"/>
      <c r="T724" s="49"/>
      <c r="U724" s="49"/>
      <c r="V724" s="49"/>
      <c r="W724" s="49"/>
      <c r="X724" s="49"/>
      <c r="Y724" s="49"/>
      <c r="Z724" s="49"/>
    </row>
    <row r="725" spans="1:26" ht="14.25" customHeight="1">
      <c r="A725" s="49"/>
      <c r="B725" s="49"/>
      <c r="C725" s="49"/>
      <c r="D725" s="49"/>
      <c r="E725" s="49"/>
      <c r="F725" s="49"/>
      <c r="G725" s="49"/>
      <c r="H725" s="49"/>
      <c r="I725" s="352"/>
      <c r="J725" s="49"/>
      <c r="K725" s="49"/>
      <c r="L725" s="49"/>
      <c r="M725" s="49"/>
      <c r="N725" s="49"/>
      <c r="O725" s="49"/>
      <c r="P725" s="49"/>
      <c r="Q725" s="49"/>
      <c r="R725" s="49"/>
      <c r="S725" s="49"/>
      <c r="T725" s="49"/>
      <c r="U725" s="49"/>
      <c r="V725" s="49"/>
      <c r="W725" s="49"/>
      <c r="X725" s="49"/>
      <c r="Y725" s="49"/>
      <c r="Z725" s="49"/>
    </row>
    <row r="726" spans="1:26" ht="14.25" customHeight="1">
      <c r="A726" s="49"/>
      <c r="B726" s="49"/>
      <c r="C726" s="49"/>
      <c r="D726" s="49"/>
      <c r="E726" s="49"/>
      <c r="F726" s="49"/>
      <c r="G726" s="49"/>
      <c r="H726" s="49"/>
      <c r="I726" s="352"/>
      <c r="J726" s="49"/>
      <c r="K726" s="49"/>
      <c r="L726" s="49"/>
      <c r="M726" s="49"/>
      <c r="N726" s="49"/>
      <c r="O726" s="49"/>
      <c r="P726" s="49"/>
      <c r="Q726" s="49"/>
      <c r="R726" s="49"/>
      <c r="S726" s="49"/>
      <c r="T726" s="49"/>
      <c r="U726" s="49"/>
      <c r="V726" s="49"/>
      <c r="W726" s="49"/>
      <c r="X726" s="49"/>
      <c r="Y726" s="49"/>
      <c r="Z726" s="49"/>
    </row>
    <row r="727" spans="1:26" ht="14.25" customHeight="1">
      <c r="A727" s="49"/>
      <c r="B727" s="49"/>
      <c r="C727" s="49"/>
      <c r="D727" s="49"/>
      <c r="E727" s="49"/>
      <c r="F727" s="49"/>
      <c r="G727" s="49"/>
      <c r="H727" s="49"/>
      <c r="I727" s="352"/>
      <c r="J727" s="49"/>
      <c r="K727" s="49"/>
      <c r="L727" s="49"/>
      <c r="M727" s="49"/>
      <c r="N727" s="49"/>
      <c r="O727" s="49"/>
      <c r="P727" s="49"/>
      <c r="Q727" s="49"/>
      <c r="R727" s="49"/>
      <c r="S727" s="49"/>
      <c r="T727" s="49"/>
      <c r="U727" s="49"/>
      <c r="V727" s="49"/>
      <c r="W727" s="49"/>
      <c r="X727" s="49"/>
      <c r="Y727" s="49"/>
      <c r="Z727" s="49"/>
    </row>
    <row r="728" spans="1:26" ht="14.25" customHeight="1">
      <c r="A728" s="49"/>
      <c r="B728" s="49"/>
      <c r="C728" s="49"/>
      <c r="D728" s="49"/>
      <c r="E728" s="49"/>
      <c r="F728" s="49"/>
      <c r="G728" s="49"/>
      <c r="H728" s="49"/>
      <c r="I728" s="352"/>
      <c r="J728" s="49"/>
      <c r="K728" s="49"/>
      <c r="L728" s="49"/>
      <c r="M728" s="49"/>
      <c r="N728" s="49"/>
      <c r="O728" s="49"/>
      <c r="P728" s="49"/>
      <c r="Q728" s="49"/>
      <c r="R728" s="49"/>
      <c r="S728" s="49"/>
      <c r="T728" s="49"/>
      <c r="U728" s="49"/>
      <c r="V728" s="49"/>
      <c r="W728" s="49"/>
      <c r="X728" s="49"/>
      <c r="Y728" s="49"/>
      <c r="Z728" s="49"/>
    </row>
    <row r="729" spans="1:26" ht="14.25" customHeight="1">
      <c r="A729" s="49"/>
      <c r="B729" s="49"/>
      <c r="C729" s="49"/>
      <c r="D729" s="49"/>
      <c r="E729" s="49"/>
      <c r="F729" s="49"/>
      <c r="G729" s="49"/>
      <c r="H729" s="49"/>
      <c r="I729" s="352"/>
      <c r="J729" s="49"/>
      <c r="K729" s="49"/>
      <c r="L729" s="49"/>
      <c r="M729" s="49"/>
      <c r="N729" s="49"/>
      <c r="O729" s="49"/>
      <c r="P729" s="49"/>
      <c r="Q729" s="49"/>
      <c r="R729" s="49"/>
      <c r="S729" s="49"/>
      <c r="T729" s="49"/>
      <c r="U729" s="49"/>
      <c r="V729" s="49"/>
      <c r="W729" s="49"/>
      <c r="X729" s="49"/>
      <c r="Y729" s="49"/>
      <c r="Z729" s="49"/>
    </row>
    <row r="730" spans="1:26" ht="14.25" customHeight="1">
      <c r="A730" s="49"/>
      <c r="B730" s="49"/>
      <c r="C730" s="49"/>
      <c r="D730" s="49"/>
      <c r="E730" s="49"/>
      <c r="F730" s="49"/>
      <c r="G730" s="49"/>
      <c r="H730" s="49"/>
      <c r="I730" s="352"/>
      <c r="J730" s="49"/>
      <c r="K730" s="49"/>
      <c r="L730" s="49"/>
      <c r="M730" s="49"/>
      <c r="N730" s="49"/>
      <c r="O730" s="49"/>
      <c r="P730" s="49"/>
      <c r="Q730" s="49"/>
      <c r="R730" s="49"/>
      <c r="S730" s="49"/>
      <c r="T730" s="49"/>
      <c r="U730" s="49"/>
      <c r="V730" s="49"/>
      <c r="W730" s="49"/>
      <c r="X730" s="49"/>
      <c r="Y730" s="49"/>
      <c r="Z730" s="49"/>
    </row>
    <row r="731" spans="1:26" ht="14.25" customHeight="1">
      <c r="A731" s="49"/>
      <c r="B731" s="49"/>
      <c r="C731" s="49"/>
      <c r="D731" s="49"/>
      <c r="E731" s="49"/>
      <c r="F731" s="49"/>
      <c r="G731" s="49"/>
      <c r="H731" s="49"/>
      <c r="I731" s="352"/>
      <c r="J731" s="49"/>
      <c r="K731" s="49"/>
      <c r="L731" s="49"/>
      <c r="M731" s="49"/>
      <c r="N731" s="49"/>
      <c r="O731" s="49"/>
      <c r="P731" s="49"/>
      <c r="Q731" s="49"/>
      <c r="R731" s="49"/>
      <c r="S731" s="49"/>
      <c r="T731" s="49"/>
      <c r="U731" s="49"/>
      <c r="V731" s="49"/>
      <c r="W731" s="49"/>
      <c r="X731" s="49"/>
      <c r="Y731" s="49"/>
      <c r="Z731" s="49"/>
    </row>
    <row r="732" spans="1:26" ht="14.25" customHeight="1">
      <c r="A732" s="49"/>
      <c r="B732" s="49"/>
      <c r="C732" s="49"/>
      <c r="D732" s="49"/>
      <c r="E732" s="49"/>
      <c r="F732" s="49"/>
      <c r="G732" s="49"/>
      <c r="H732" s="49"/>
      <c r="I732" s="352"/>
      <c r="J732" s="49"/>
      <c r="K732" s="49"/>
      <c r="L732" s="49"/>
      <c r="M732" s="49"/>
      <c r="N732" s="49"/>
      <c r="O732" s="49"/>
      <c r="P732" s="49"/>
      <c r="Q732" s="49"/>
      <c r="R732" s="49"/>
      <c r="S732" s="49"/>
      <c r="T732" s="49"/>
      <c r="U732" s="49"/>
      <c r="V732" s="49"/>
      <c r="W732" s="49"/>
      <c r="X732" s="49"/>
      <c r="Y732" s="49"/>
      <c r="Z732" s="49"/>
    </row>
    <row r="733" spans="1:26" ht="14.25" customHeight="1">
      <c r="A733" s="49"/>
      <c r="B733" s="49"/>
      <c r="C733" s="49"/>
      <c r="D733" s="49"/>
      <c r="E733" s="49"/>
      <c r="F733" s="49"/>
      <c r="G733" s="49"/>
      <c r="H733" s="49"/>
      <c r="I733" s="352"/>
      <c r="J733" s="49"/>
      <c r="K733" s="49"/>
      <c r="L733" s="49"/>
      <c r="M733" s="49"/>
      <c r="N733" s="49"/>
      <c r="O733" s="49"/>
      <c r="P733" s="49"/>
      <c r="Q733" s="49"/>
      <c r="R733" s="49"/>
      <c r="S733" s="49"/>
      <c r="T733" s="49"/>
      <c r="U733" s="49"/>
      <c r="V733" s="49"/>
      <c r="W733" s="49"/>
      <c r="X733" s="49"/>
      <c r="Y733" s="49"/>
      <c r="Z733" s="49"/>
    </row>
    <row r="734" spans="1:26" ht="14.25" customHeight="1">
      <c r="A734" s="49"/>
      <c r="B734" s="49"/>
      <c r="C734" s="49"/>
      <c r="D734" s="49"/>
      <c r="E734" s="49"/>
      <c r="F734" s="49"/>
      <c r="G734" s="49"/>
      <c r="H734" s="49"/>
      <c r="I734" s="352"/>
      <c r="J734" s="49"/>
      <c r="K734" s="49"/>
      <c r="L734" s="49"/>
      <c r="M734" s="49"/>
      <c r="N734" s="49"/>
      <c r="O734" s="49"/>
      <c r="P734" s="49"/>
      <c r="Q734" s="49"/>
      <c r="R734" s="49"/>
      <c r="S734" s="49"/>
      <c r="T734" s="49"/>
      <c r="U734" s="49"/>
      <c r="V734" s="49"/>
      <c r="W734" s="49"/>
      <c r="X734" s="49"/>
      <c r="Y734" s="49"/>
      <c r="Z734" s="49"/>
    </row>
    <row r="735" spans="1:26" ht="14.25" customHeight="1">
      <c r="A735" s="49"/>
      <c r="B735" s="49"/>
      <c r="C735" s="49"/>
      <c r="D735" s="49"/>
      <c r="E735" s="49"/>
      <c r="F735" s="49"/>
      <c r="G735" s="49"/>
      <c r="H735" s="49"/>
      <c r="I735" s="352"/>
      <c r="J735" s="49"/>
      <c r="K735" s="49"/>
      <c r="L735" s="49"/>
      <c r="M735" s="49"/>
      <c r="N735" s="49"/>
      <c r="O735" s="49"/>
      <c r="P735" s="49"/>
      <c r="Q735" s="49"/>
      <c r="R735" s="49"/>
      <c r="S735" s="49"/>
      <c r="T735" s="49"/>
      <c r="U735" s="49"/>
      <c r="V735" s="49"/>
      <c r="W735" s="49"/>
      <c r="X735" s="49"/>
      <c r="Y735" s="49"/>
      <c r="Z735" s="49"/>
    </row>
    <row r="736" spans="1:26" ht="14.25" customHeight="1">
      <c r="A736" s="49"/>
      <c r="B736" s="49"/>
      <c r="C736" s="49"/>
      <c r="D736" s="49"/>
      <c r="E736" s="49"/>
      <c r="F736" s="49"/>
      <c r="G736" s="49"/>
      <c r="H736" s="49"/>
      <c r="I736" s="352"/>
      <c r="J736" s="49"/>
      <c r="K736" s="49"/>
      <c r="L736" s="49"/>
      <c r="M736" s="49"/>
      <c r="N736" s="49"/>
      <c r="O736" s="49"/>
      <c r="P736" s="49"/>
      <c r="Q736" s="49"/>
      <c r="R736" s="49"/>
      <c r="S736" s="49"/>
      <c r="T736" s="49"/>
      <c r="U736" s="49"/>
      <c r="V736" s="49"/>
      <c r="W736" s="49"/>
      <c r="X736" s="49"/>
      <c r="Y736" s="49"/>
      <c r="Z736" s="49"/>
    </row>
    <row r="737" spans="1:26" ht="14.25" customHeight="1">
      <c r="A737" s="49"/>
      <c r="B737" s="49"/>
      <c r="C737" s="49"/>
      <c r="D737" s="49"/>
      <c r="E737" s="49"/>
      <c r="F737" s="49"/>
      <c r="G737" s="49"/>
      <c r="H737" s="49"/>
      <c r="I737" s="352"/>
      <c r="J737" s="49"/>
      <c r="K737" s="49"/>
      <c r="L737" s="49"/>
      <c r="M737" s="49"/>
      <c r="N737" s="49"/>
      <c r="O737" s="49"/>
      <c r="P737" s="49"/>
      <c r="Q737" s="49"/>
      <c r="R737" s="49"/>
      <c r="S737" s="49"/>
      <c r="T737" s="49"/>
      <c r="U737" s="49"/>
      <c r="V737" s="49"/>
      <c r="W737" s="49"/>
      <c r="X737" s="49"/>
      <c r="Y737" s="49"/>
      <c r="Z737" s="49"/>
    </row>
    <row r="738" spans="1:26" ht="14.25" customHeight="1">
      <c r="A738" s="49"/>
      <c r="B738" s="49"/>
      <c r="C738" s="49"/>
      <c r="D738" s="49"/>
      <c r="E738" s="49"/>
      <c r="F738" s="49"/>
      <c r="G738" s="49"/>
      <c r="H738" s="49"/>
      <c r="I738" s="352"/>
      <c r="J738" s="49"/>
      <c r="K738" s="49"/>
      <c r="L738" s="49"/>
      <c r="M738" s="49"/>
      <c r="N738" s="49"/>
      <c r="O738" s="49"/>
      <c r="P738" s="49"/>
      <c r="Q738" s="49"/>
      <c r="R738" s="49"/>
      <c r="S738" s="49"/>
      <c r="T738" s="49"/>
      <c r="U738" s="49"/>
      <c r="V738" s="49"/>
      <c r="W738" s="49"/>
      <c r="X738" s="49"/>
      <c r="Y738" s="49"/>
      <c r="Z738" s="49"/>
    </row>
    <row r="739" spans="1:26" ht="14.25" customHeight="1">
      <c r="A739" s="49"/>
      <c r="B739" s="49"/>
      <c r="C739" s="49"/>
      <c r="D739" s="49"/>
      <c r="E739" s="49"/>
      <c r="F739" s="49"/>
      <c r="G739" s="49"/>
      <c r="H739" s="49"/>
      <c r="I739" s="352"/>
      <c r="J739" s="49"/>
      <c r="K739" s="49"/>
      <c r="L739" s="49"/>
      <c r="M739" s="49"/>
      <c r="N739" s="49"/>
      <c r="O739" s="49"/>
      <c r="P739" s="49"/>
      <c r="Q739" s="49"/>
      <c r="R739" s="49"/>
      <c r="S739" s="49"/>
      <c r="T739" s="49"/>
      <c r="U739" s="49"/>
      <c r="V739" s="49"/>
      <c r="W739" s="49"/>
      <c r="X739" s="49"/>
      <c r="Y739" s="49"/>
      <c r="Z739" s="49"/>
    </row>
    <row r="740" spans="1:26" ht="14.25" customHeight="1">
      <c r="A740" s="49"/>
      <c r="B740" s="49"/>
      <c r="C740" s="49"/>
      <c r="D740" s="49"/>
      <c r="E740" s="49"/>
      <c r="F740" s="49"/>
      <c r="G740" s="49"/>
      <c r="H740" s="49"/>
      <c r="I740" s="352"/>
      <c r="J740" s="49"/>
      <c r="K740" s="49"/>
      <c r="L740" s="49"/>
      <c r="M740" s="49"/>
      <c r="N740" s="49"/>
      <c r="O740" s="49"/>
      <c r="P740" s="49"/>
      <c r="Q740" s="49"/>
      <c r="R740" s="49"/>
      <c r="S740" s="49"/>
      <c r="T740" s="49"/>
      <c r="U740" s="49"/>
      <c r="V740" s="49"/>
      <c r="W740" s="49"/>
      <c r="X740" s="49"/>
      <c r="Y740" s="49"/>
      <c r="Z740" s="49"/>
    </row>
    <row r="741" spans="1:26" ht="14.25" customHeight="1">
      <c r="A741" s="49"/>
      <c r="B741" s="49"/>
      <c r="C741" s="49"/>
      <c r="D741" s="49"/>
      <c r="E741" s="49"/>
      <c r="F741" s="49"/>
      <c r="G741" s="49"/>
      <c r="H741" s="49"/>
      <c r="I741" s="352"/>
      <c r="J741" s="49"/>
      <c r="K741" s="49"/>
      <c r="L741" s="49"/>
      <c r="M741" s="49"/>
      <c r="N741" s="49"/>
      <c r="O741" s="49"/>
      <c r="P741" s="49"/>
      <c r="Q741" s="49"/>
      <c r="R741" s="49"/>
      <c r="S741" s="49"/>
      <c r="T741" s="49"/>
      <c r="U741" s="49"/>
      <c r="V741" s="49"/>
      <c r="W741" s="49"/>
      <c r="X741" s="49"/>
      <c r="Y741" s="49"/>
      <c r="Z741" s="49"/>
    </row>
    <row r="742" spans="1:26" ht="14.25" customHeight="1">
      <c r="A742" s="49"/>
      <c r="B742" s="49"/>
      <c r="C742" s="49"/>
      <c r="D742" s="49"/>
      <c r="E742" s="49"/>
      <c r="F742" s="49"/>
      <c r="G742" s="49"/>
      <c r="H742" s="49"/>
      <c r="I742" s="352"/>
      <c r="J742" s="49"/>
      <c r="K742" s="49"/>
      <c r="L742" s="49"/>
      <c r="M742" s="49"/>
      <c r="N742" s="49"/>
      <c r="O742" s="49"/>
      <c r="P742" s="49"/>
      <c r="Q742" s="49"/>
      <c r="R742" s="49"/>
      <c r="S742" s="49"/>
      <c r="T742" s="49"/>
      <c r="U742" s="49"/>
      <c r="V742" s="49"/>
      <c r="W742" s="49"/>
      <c r="X742" s="49"/>
      <c r="Y742" s="49"/>
      <c r="Z742" s="49"/>
    </row>
    <row r="743" spans="1:26" ht="14.25" customHeight="1">
      <c r="A743" s="49"/>
      <c r="B743" s="49"/>
      <c r="C743" s="49"/>
      <c r="D743" s="49"/>
      <c r="E743" s="49"/>
      <c r="F743" s="49"/>
      <c r="G743" s="49"/>
      <c r="H743" s="49"/>
      <c r="I743" s="352"/>
      <c r="J743" s="49"/>
      <c r="K743" s="49"/>
      <c r="L743" s="49"/>
      <c r="M743" s="49"/>
      <c r="N743" s="49"/>
      <c r="O743" s="49"/>
      <c r="P743" s="49"/>
      <c r="Q743" s="49"/>
      <c r="R743" s="49"/>
      <c r="S743" s="49"/>
      <c r="T743" s="49"/>
      <c r="U743" s="49"/>
      <c r="V743" s="49"/>
      <c r="W743" s="49"/>
      <c r="X743" s="49"/>
      <c r="Y743" s="49"/>
      <c r="Z743" s="49"/>
    </row>
    <row r="744" spans="1:26" ht="14.25" customHeight="1">
      <c r="A744" s="49"/>
      <c r="B744" s="49"/>
      <c r="C744" s="49"/>
      <c r="D744" s="49"/>
      <c r="E744" s="49"/>
      <c r="F744" s="49"/>
      <c r="G744" s="49"/>
      <c r="H744" s="49"/>
      <c r="I744" s="352"/>
      <c r="J744" s="49"/>
      <c r="K744" s="49"/>
      <c r="L744" s="49"/>
      <c r="M744" s="49"/>
      <c r="N744" s="49"/>
      <c r="O744" s="49"/>
      <c r="P744" s="49"/>
      <c r="Q744" s="49"/>
      <c r="R744" s="49"/>
      <c r="S744" s="49"/>
      <c r="T744" s="49"/>
      <c r="U744" s="49"/>
      <c r="V744" s="49"/>
      <c r="W744" s="49"/>
      <c r="X744" s="49"/>
      <c r="Y744" s="49"/>
      <c r="Z744" s="49"/>
    </row>
    <row r="745" spans="1:26" ht="14.25" customHeight="1">
      <c r="A745" s="49"/>
      <c r="B745" s="49"/>
      <c r="C745" s="49"/>
      <c r="D745" s="49"/>
      <c r="E745" s="49"/>
      <c r="F745" s="49"/>
      <c r="G745" s="49"/>
      <c r="H745" s="49"/>
      <c r="I745" s="352"/>
      <c r="J745" s="49"/>
      <c r="K745" s="49"/>
      <c r="L745" s="49"/>
      <c r="M745" s="49"/>
      <c r="N745" s="49"/>
      <c r="O745" s="49"/>
      <c r="P745" s="49"/>
      <c r="Q745" s="49"/>
      <c r="R745" s="49"/>
      <c r="S745" s="49"/>
      <c r="T745" s="49"/>
      <c r="U745" s="49"/>
      <c r="V745" s="49"/>
      <c r="W745" s="49"/>
      <c r="X745" s="49"/>
      <c r="Y745" s="49"/>
      <c r="Z745" s="49"/>
    </row>
    <row r="746" spans="1:26" ht="14.25" customHeight="1">
      <c r="A746" s="49"/>
      <c r="B746" s="49"/>
      <c r="C746" s="49"/>
      <c r="D746" s="49"/>
      <c r="E746" s="49"/>
      <c r="F746" s="49"/>
      <c r="G746" s="49"/>
      <c r="H746" s="49"/>
      <c r="I746" s="352"/>
      <c r="J746" s="49"/>
      <c r="K746" s="49"/>
      <c r="L746" s="49"/>
      <c r="M746" s="49"/>
      <c r="N746" s="49"/>
      <c r="O746" s="49"/>
      <c r="P746" s="49"/>
      <c r="Q746" s="49"/>
      <c r="R746" s="49"/>
      <c r="S746" s="49"/>
      <c r="T746" s="49"/>
      <c r="U746" s="49"/>
      <c r="V746" s="49"/>
      <c r="W746" s="49"/>
      <c r="X746" s="49"/>
      <c r="Y746" s="49"/>
      <c r="Z746" s="49"/>
    </row>
    <row r="747" spans="1:26" ht="14.25" customHeight="1">
      <c r="A747" s="49"/>
      <c r="B747" s="49"/>
      <c r="C747" s="49"/>
      <c r="D747" s="49"/>
      <c r="E747" s="49"/>
      <c r="F747" s="49"/>
      <c r="G747" s="49"/>
      <c r="H747" s="49"/>
      <c r="I747" s="352"/>
      <c r="J747" s="49"/>
      <c r="K747" s="49"/>
      <c r="L747" s="49"/>
      <c r="M747" s="49"/>
      <c r="N747" s="49"/>
      <c r="O747" s="49"/>
      <c r="P747" s="49"/>
      <c r="Q747" s="49"/>
      <c r="R747" s="49"/>
      <c r="S747" s="49"/>
      <c r="T747" s="49"/>
      <c r="U747" s="49"/>
      <c r="V747" s="49"/>
      <c r="W747" s="49"/>
      <c r="X747" s="49"/>
      <c r="Y747" s="49"/>
      <c r="Z747" s="49"/>
    </row>
    <row r="748" spans="1:26" ht="14.25" customHeight="1">
      <c r="A748" s="49"/>
      <c r="B748" s="49"/>
      <c r="C748" s="49"/>
      <c r="D748" s="49"/>
      <c r="E748" s="49"/>
      <c r="F748" s="49"/>
      <c r="G748" s="49"/>
      <c r="H748" s="49"/>
      <c r="I748" s="352"/>
      <c r="J748" s="49"/>
      <c r="K748" s="49"/>
      <c r="L748" s="49"/>
      <c r="M748" s="49"/>
      <c r="N748" s="49"/>
      <c r="O748" s="49"/>
      <c r="P748" s="49"/>
      <c r="Q748" s="49"/>
      <c r="R748" s="49"/>
      <c r="S748" s="49"/>
      <c r="T748" s="49"/>
      <c r="U748" s="49"/>
      <c r="V748" s="49"/>
      <c r="W748" s="49"/>
      <c r="X748" s="49"/>
      <c r="Y748" s="49"/>
      <c r="Z748" s="49"/>
    </row>
    <row r="749" spans="1:26" ht="14.25" customHeight="1">
      <c r="A749" s="49"/>
      <c r="B749" s="49"/>
      <c r="C749" s="49"/>
      <c r="D749" s="49"/>
      <c r="E749" s="49"/>
      <c r="F749" s="49"/>
      <c r="G749" s="49"/>
      <c r="H749" s="49"/>
      <c r="I749" s="352"/>
      <c r="J749" s="49"/>
      <c r="K749" s="49"/>
      <c r="L749" s="49"/>
      <c r="M749" s="49"/>
      <c r="N749" s="49"/>
      <c r="O749" s="49"/>
      <c r="P749" s="49"/>
      <c r="Q749" s="49"/>
      <c r="R749" s="49"/>
      <c r="S749" s="49"/>
      <c r="T749" s="49"/>
      <c r="U749" s="49"/>
      <c r="V749" s="49"/>
      <c r="W749" s="49"/>
      <c r="X749" s="49"/>
      <c r="Y749" s="49"/>
      <c r="Z749" s="49"/>
    </row>
    <row r="750" spans="1:26" ht="14.25" customHeight="1">
      <c r="A750" s="49"/>
      <c r="B750" s="49"/>
      <c r="C750" s="49"/>
      <c r="D750" s="49"/>
      <c r="E750" s="49"/>
      <c r="F750" s="49"/>
      <c r="G750" s="49"/>
      <c r="H750" s="49"/>
      <c r="I750" s="352"/>
      <c r="J750" s="49"/>
      <c r="K750" s="49"/>
      <c r="L750" s="49"/>
      <c r="M750" s="49"/>
      <c r="N750" s="49"/>
      <c r="O750" s="49"/>
      <c r="P750" s="49"/>
      <c r="Q750" s="49"/>
      <c r="R750" s="49"/>
      <c r="S750" s="49"/>
      <c r="T750" s="49"/>
      <c r="U750" s="49"/>
      <c r="V750" s="49"/>
      <c r="W750" s="49"/>
      <c r="X750" s="49"/>
      <c r="Y750" s="49"/>
      <c r="Z750" s="49"/>
    </row>
    <row r="751" spans="1:26" ht="14.25" customHeight="1">
      <c r="A751" s="49"/>
      <c r="B751" s="49"/>
      <c r="C751" s="49"/>
      <c r="D751" s="49"/>
      <c r="E751" s="49"/>
      <c r="F751" s="49"/>
      <c r="G751" s="49"/>
      <c r="H751" s="49"/>
      <c r="I751" s="352"/>
      <c r="J751" s="49"/>
      <c r="K751" s="49"/>
      <c r="L751" s="49"/>
      <c r="M751" s="49"/>
      <c r="N751" s="49"/>
      <c r="O751" s="49"/>
      <c r="P751" s="49"/>
      <c r="Q751" s="49"/>
      <c r="R751" s="49"/>
      <c r="S751" s="49"/>
      <c r="T751" s="49"/>
      <c r="U751" s="49"/>
      <c r="V751" s="49"/>
      <c r="W751" s="49"/>
      <c r="X751" s="49"/>
      <c r="Y751" s="49"/>
      <c r="Z751" s="49"/>
    </row>
    <row r="752" spans="1:26" ht="14.25" customHeight="1">
      <c r="A752" s="49"/>
      <c r="B752" s="49"/>
      <c r="C752" s="49"/>
      <c r="D752" s="49"/>
      <c r="E752" s="49"/>
      <c r="F752" s="49"/>
      <c r="G752" s="49"/>
      <c r="H752" s="49"/>
      <c r="I752" s="352"/>
      <c r="J752" s="49"/>
      <c r="K752" s="49"/>
      <c r="L752" s="49"/>
      <c r="M752" s="49"/>
      <c r="N752" s="49"/>
      <c r="O752" s="49"/>
      <c r="P752" s="49"/>
      <c r="Q752" s="49"/>
      <c r="R752" s="49"/>
      <c r="S752" s="49"/>
      <c r="T752" s="49"/>
      <c r="U752" s="49"/>
      <c r="V752" s="49"/>
      <c r="W752" s="49"/>
      <c r="X752" s="49"/>
      <c r="Y752" s="49"/>
      <c r="Z752" s="49"/>
    </row>
    <row r="753" spans="1:26" ht="14.25" customHeight="1">
      <c r="A753" s="49"/>
      <c r="B753" s="49"/>
      <c r="C753" s="49"/>
      <c r="D753" s="49"/>
      <c r="E753" s="49"/>
      <c r="F753" s="49"/>
      <c r="G753" s="49"/>
      <c r="H753" s="49"/>
      <c r="I753" s="352"/>
      <c r="J753" s="49"/>
      <c r="K753" s="49"/>
      <c r="L753" s="49"/>
      <c r="M753" s="49"/>
      <c r="N753" s="49"/>
      <c r="O753" s="49"/>
      <c r="P753" s="49"/>
      <c r="Q753" s="49"/>
      <c r="R753" s="49"/>
      <c r="S753" s="49"/>
      <c r="T753" s="49"/>
      <c r="U753" s="49"/>
      <c r="V753" s="49"/>
      <c r="W753" s="49"/>
      <c r="X753" s="49"/>
      <c r="Y753" s="49"/>
      <c r="Z753" s="49"/>
    </row>
    <row r="754" spans="1:26" ht="14.25" customHeight="1">
      <c r="A754" s="49"/>
      <c r="B754" s="49"/>
      <c r="C754" s="49"/>
      <c r="D754" s="49"/>
      <c r="E754" s="49"/>
      <c r="F754" s="49"/>
      <c r="G754" s="49"/>
      <c r="H754" s="49"/>
      <c r="I754" s="352"/>
      <c r="J754" s="49"/>
      <c r="K754" s="49"/>
      <c r="L754" s="49"/>
      <c r="M754" s="49"/>
      <c r="N754" s="49"/>
      <c r="O754" s="49"/>
      <c r="P754" s="49"/>
      <c r="Q754" s="49"/>
      <c r="R754" s="49"/>
      <c r="S754" s="49"/>
      <c r="T754" s="49"/>
      <c r="U754" s="49"/>
      <c r="V754" s="49"/>
      <c r="W754" s="49"/>
      <c r="X754" s="49"/>
      <c r="Y754" s="49"/>
      <c r="Z754" s="49"/>
    </row>
    <row r="755" spans="1:26" ht="14.25" customHeight="1">
      <c r="A755" s="49"/>
      <c r="B755" s="49"/>
      <c r="C755" s="49"/>
      <c r="D755" s="49"/>
      <c r="E755" s="49"/>
      <c r="F755" s="49"/>
      <c r="G755" s="49"/>
      <c r="H755" s="49"/>
      <c r="I755" s="352"/>
      <c r="J755" s="49"/>
      <c r="K755" s="49"/>
      <c r="L755" s="49"/>
      <c r="M755" s="49"/>
      <c r="N755" s="49"/>
      <c r="O755" s="49"/>
      <c r="P755" s="49"/>
      <c r="Q755" s="49"/>
      <c r="R755" s="49"/>
      <c r="S755" s="49"/>
      <c r="T755" s="49"/>
      <c r="U755" s="49"/>
      <c r="V755" s="49"/>
      <c r="W755" s="49"/>
      <c r="X755" s="49"/>
      <c r="Y755" s="49"/>
      <c r="Z755" s="49"/>
    </row>
    <row r="756" spans="1:26" ht="14.25" customHeight="1">
      <c r="A756" s="49"/>
      <c r="B756" s="49"/>
      <c r="C756" s="49"/>
      <c r="D756" s="49"/>
      <c r="E756" s="49"/>
      <c r="F756" s="49"/>
      <c r="G756" s="49"/>
      <c r="H756" s="49"/>
      <c r="I756" s="352"/>
      <c r="J756" s="49"/>
      <c r="K756" s="49"/>
      <c r="L756" s="49"/>
      <c r="M756" s="49"/>
      <c r="N756" s="49"/>
      <c r="O756" s="49"/>
      <c r="P756" s="49"/>
      <c r="Q756" s="49"/>
      <c r="R756" s="49"/>
      <c r="S756" s="49"/>
      <c r="T756" s="49"/>
      <c r="U756" s="49"/>
      <c r="V756" s="49"/>
      <c r="W756" s="49"/>
      <c r="X756" s="49"/>
      <c r="Y756" s="49"/>
      <c r="Z756" s="49"/>
    </row>
    <row r="757" spans="1:26" ht="14.25" customHeight="1">
      <c r="A757" s="49"/>
      <c r="B757" s="49"/>
      <c r="C757" s="49"/>
      <c r="D757" s="49"/>
      <c r="E757" s="49"/>
      <c r="F757" s="49"/>
      <c r="G757" s="49"/>
      <c r="H757" s="49"/>
      <c r="I757" s="352"/>
      <c r="J757" s="49"/>
      <c r="K757" s="49"/>
      <c r="L757" s="49"/>
      <c r="M757" s="49"/>
      <c r="N757" s="49"/>
      <c r="O757" s="49"/>
      <c r="P757" s="49"/>
      <c r="Q757" s="49"/>
      <c r="R757" s="49"/>
      <c r="S757" s="49"/>
      <c r="T757" s="49"/>
      <c r="U757" s="49"/>
      <c r="V757" s="49"/>
      <c r="W757" s="49"/>
      <c r="X757" s="49"/>
      <c r="Y757" s="49"/>
      <c r="Z757" s="49"/>
    </row>
    <row r="758" spans="1:26" ht="14.25" customHeight="1">
      <c r="A758" s="49"/>
      <c r="B758" s="49"/>
      <c r="C758" s="49"/>
      <c r="D758" s="49"/>
      <c r="E758" s="49"/>
      <c r="F758" s="49"/>
      <c r="G758" s="49"/>
      <c r="H758" s="49"/>
      <c r="I758" s="352"/>
      <c r="J758" s="49"/>
      <c r="K758" s="49"/>
      <c r="L758" s="49"/>
      <c r="M758" s="49"/>
      <c r="N758" s="49"/>
      <c r="O758" s="49"/>
      <c r="P758" s="49"/>
      <c r="Q758" s="49"/>
      <c r="R758" s="49"/>
      <c r="S758" s="49"/>
      <c r="T758" s="49"/>
      <c r="U758" s="49"/>
      <c r="V758" s="49"/>
      <c r="W758" s="49"/>
      <c r="X758" s="49"/>
      <c r="Y758" s="49"/>
      <c r="Z758" s="49"/>
    </row>
    <row r="759" spans="1:26" ht="14.25" customHeight="1">
      <c r="A759" s="49"/>
      <c r="B759" s="49"/>
      <c r="C759" s="49"/>
      <c r="D759" s="49"/>
      <c r="E759" s="49"/>
      <c r="F759" s="49"/>
      <c r="G759" s="49"/>
      <c r="H759" s="49"/>
      <c r="I759" s="352"/>
      <c r="J759" s="49"/>
      <c r="K759" s="49"/>
      <c r="L759" s="49"/>
      <c r="M759" s="49"/>
      <c r="N759" s="49"/>
      <c r="O759" s="49"/>
      <c r="P759" s="49"/>
      <c r="Q759" s="49"/>
      <c r="R759" s="49"/>
      <c r="S759" s="49"/>
      <c r="T759" s="49"/>
      <c r="U759" s="49"/>
      <c r="V759" s="49"/>
      <c r="W759" s="49"/>
      <c r="X759" s="49"/>
      <c r="Y759" s="49"/>
      <c r="Z759" s="49"/>
    </row>
    <row r="760" spans="1:26" ht="14.25" customHeight="1">
      <c r="A760" s="49"/>
      <c r="B760" s="49"/>
      <c r="C760" s="49"/>
      <c r="D760" s="49"/>
      <c r="E760" s="49"/>
      <c r="F760" s="49"/>
      <c r="G760" s="49"/>
      <c r="H760" s="49"/>
      <c r="I760" s="352"/>
      <c r="J760" s="49"/>
      <c r="K760" s="49"/>
      <c r="L760" s="49"/>
      <c r="M760" s="49"/>
      <c r="N760" s="49"/>
      <c r="O760" s="49"/>
      <c r="P760" s="49"/>
      <c r="Q760" s="49"/>
      <c r="R760" s="49"/>
      <c r="S760" s="49"/>
      <c r="T760" s="49"/>
      <c r="U760" s="49"/>
      <c r="V760" s="49"/>
      <c r="W760" s="49"/>
      <c r="X760" s="49"/>
      <c r="Y760" s="49"/>
      <c r="Z760" s="49"/>
    </row>
    <row r="761" spans="1:26" ht="14.25" customHeight="1">
      <c r="A761" s="49"/>
      <c r="B761" s="49"/>
      <c r="C761" s="49"/>
      <c r="D761" s="49"/>
      <c r="E761" s="49"/>
      <c r="F761" s="49"/>
      <c r="G761" s="49"/>
      <c r="H761" s="49"/>
      <c r="I761" s="352"/>
      <c r="J761" s="49"/>
      <c r="K761" s="49"/>
      <c r="L761" s="49"/>
      <c r="M761" s="49"/>
      <c r="N761" s="49"/>
      <c r="O761" s="49"/>
      <c r="P761" s="49"/>
      <c r="Q761" s="49"/>
      <c r="R761" s="49"/>
      <c r="S761" s="49"/>
      <c r="T761" s="49"/>
      <c r="U761" s="49"/>
      <c r="V761" s="49"/>
      <c r="W761" s="49"/>
      <c r="X761" s="49"/>
      <c r="Y761" s="49"/>
      <c r="Z761" s="49"/>
    </row>
    <row r="762" spans="1:26" ht="14.25" customHeight="1">
      <c r="A762" s="49"/>
      <c r="B762" s="49"/>
      <c r="C762" s="49"/>
      <c r="D762" s="49"/>
      <c r="E762" s="49"/>
      <c r="F762" s="49"/>
      <c r="G762" s="49"/>
      <c r="H762" s="49"/>
      <c r="I762" s="352"/>
      <c r="J762" s="49"/>
      <c r="K762" s="49"/>
      <c r="L762" s="49"/>
      <c r="M762" s="49"/>
      <c r="N762" s="49"/>
      <c r="O762" s="49"/>
      <c r="P762" s="49"/>
      <c r="Q762" s="49"/>
      <c r="R762" s="49"/>
      <c r="S762" s="49"/>
      <c r="T762" s="49"/>
      <c r="U762" s="49"/>
      <c r="V762" s="49"/>
      <c r="W762" s="49"/>
      <c r="X762" s="49"/>
      <c r="Y762" s="49"/>
      <c r="Z762" s="49"/>
    </row>
    <row r="763" spans="1:26" ht="14.25" customHeight="1">
      <c r="A763" s="49"/>
      <c r="B763" s="49"/>
      <c r="C763" s="49"/>
      <c r="D763" s="49"/>
      <c r="E763" s="49"/>
      <c r="F763" s="49"/>
      <c r="G763" s="49"/>
      <c r="H763" s="49"/>
      <c r="I763" s="352"/>
      <c r="J763" s="49"/>
      <c r="K763" s="49"/>
      <c r="L763" s="49"/>
      <c r="M763" s="49"/>
      <c r="N763" s="49"/>
      <c r="O763" s="49"/>
      <c r="P763" s="49"/>
      <c r="Q763" s="49"/>
      <c r="R763" s="49"/>
      <c r="S763" s="49"/>
      <c r="T763" s="49"/>
      <c r="U763" s="49"/>
      <c r="V763" s="49"/>
      <c r="W763" s="49"/>
      <c r="X763" s="49"/>
      <c r="Y763" s="49"/>
      <c r="Z763" s="49"/>
    </row>
    <row r="764" spans="1:26" ht="14.25" customHeight="1">
      <c r="A764" s="49"/>
      <c r="B764" s="49"/>
      <c r="C764" s="49"/>
      <c r="D764" s="49"/>
      <c r="E764" s="49"/>
      <c r="F764" s="49"/>
      <c r="G764" s="49"/>
      <c r="H764" s="49"/>
      <c r="I764" s="352"/>
      <c r="J764" s="49"/>
      <c r="K764" s="49"/>
      <c r="L764" s="49"/>
      <c r="M764" s="49"/>
      <c r="N764" s="49"/>
      <c r="O764" s="49"/>
      <c r="P764" s="49"/>
      <c r="Q764" s="49"/>
      <c r="R764" s="49"/>
      <c r="S764" s="49"/>
      <c r="T764" s="49"/>
      <c r="U764" s="49"/>
      <c r="V764" s="49"/>
      <c r="W764" s="49"/>
      <c r="X764" s="49"/>
      <c r="Y764" s="49"/>
      <c r="Z764" s="49"/>
    </row>
    <row r="765" spans="1:26" ht="14.25" customHeight="1">
      <c r="A765" s="49"/>
      <c r="B765" s="49"/>
      <c r="C765" s="49"/>
      <c r="D765" s="49"/>
      <c r="E765" s="49"/>
      <c r="F765" s="49"/>
      <c r="G765" s="49"/>
      <c r="H765" s="49"/>
      <c r="I765" s="352"/>
      <c r="J765" s="49"/>
      <c r="K765" s="49"/>
      <c r="L765" s="49"/>
      <c r="M765" s="49"/>
      <c r="N765" s="49"/>
      <c r="O765" s="49"/>
      <c r="P765" s="49"/>
      <c r="Q765" s="49"/>
      <c r="R765" s="49"/>
      <c r="S765" s="49"/>
      <c r="T765" s="49"/>
      <c r="U765" s="49"/>
      <c r="V765" s="49"/>
      <c r="W765" s="49"/>
      <c r="X765" s="49"/>
      <c r="Y765" s="49"/>
      <c r="Z765" s="49"/>
    </row>
    <row r="766" spans="1:26" ht="14.25" customHeight="1">
      <c r="A766" s="49"/>
      <c r="B766" s="49"/>
      <c r="C766" s="49"/>
      <c r="D766" s="49"/>
      <c r="E766" s="49"/>
      <c r="F766" s="49"/>
      <c r="G766" s="49"/>
      <c r="H766" s="49"/>
      <c r="I766" s="352"/>
      <c r="J766" s="49"/>
      <c r="K766" s="49"/>
      <c r="L766" s="49"/>
      <c r="M766" s="49"/>
      <c r="N766" s="49"/>
      <c r="O766" s="49"/>
      <c r="P766" s="49"/>
      <c r="Q766" s="49"/>
      <c r="R766" s="49"/>
      <c r="S766" s="49"/>
      <c r="T766" s="49"/>
      <c r="U766" s="49"/>
      <c r="V766" s="49"/>
      <c r="W766" s="49"/>
      <c r="X766" s="49"/>
      <c r="Y766" s="49"/>
      <c r="Z766" s="49"/>
    </row>
    <row r="767" spans="1:26" ht="14.25" customHeight="1">
      <c r="A767" s="49"/>
      <c r="B767" s="49"/>
      <c r="C767" s="49"/>
      <c r="D767" s="49"/>
      <c r="E767" s="49"/>
      <c r="F767" s="49"/>
      <c r="G767" s="49"/>
      <c r="H767" s="49"/>
      <c r="I767" s="352"/>
      <c r="J767" s="49"/>
      <c r="K767" s="49"/>
      <c r="L767" s="49"/>
      <c r="M767" s="49"/>
      <c r="N767" s="49"/>
      <c r="O767" s="49"/>
      <c r="P767" s="49"/>
      <c r="Q767" s="49"/>
      <c r="R767" s="49"/>
      <c r="S767" s="49"/>
      <c r="T767" s="49"/>
      <c r="U767" s="49"/>
      <c r="V767" s="49"/>
      <c r="W767" s="49"/>
      <c r="X767" s="49"/>
      <c r="Y767" s="49"/>
      <c r="Z767" s="49"/>
    </row>
    <row r="768" spans="1:26" ht="14.25" customHeight="1">
      <c r="A768" s="49"/>
      <c r="B768" s="49"/>
      <c r="C768" s="49"/>
      <c r="D768" s="49"/>
      <c r="E768" s="49"/>
      <c r="F768" s="49"/>
      <c r="G768" s="49"/>
      <c r="H768" s="49"/>
      <c r="I768" s="352"/>
      <c r="J768" s="49"/>
      <c r="K768" s="49"/>
      <c r="L768" s="49"/>
      <c r="M768" s="49"/>
      <c r="N768" s="49"/>
      <c r="O768" s="49"/>
      <c r="P768" s="49"/>
      <c r="Q768" s="49"/>
      <c r="R768" s="49"/>
      <c r="S768" s="49"/>
      <c r="T768" s="49"/>
      <c r="U768" s="49"/>
      <c r="V768" s="49"/>
      <c r="W768" s="49"/>
      <c r="X768" s="49"/>
      <c r="Y768" s="49"/>
      <c r="Z768" s="49"/>
    </row>
    <row r="769" spans="1:26" ht="14.25" customHeight="1">
      <c r="A769" s="49"/>
      <c r="B769" s="49"/>
      <c r="C769" s="49"/>
      <c r="D769" s="49"/>
      <c r="E769" s="49"/>
      <c r="F769" s="49"/>
      <c r="G769" s="49"/>
      <c r="H769" s="49"/>
      <c r="I769" s="352"/>
      <c r="J769" s="49"/>
      <c r="K769" s="49"/>
      <c r="L769" s="49"/>
      <c r="M769" s="49"/>
      <c r="N769" s="49"/>
      <c r="O769" s="49"/>
      <c r="P769" s="49"/>
      <c r="Q769" s="49"/>
      <c r="R769" s="49"/>
      <c r="S769" s="49"/>
      <c r="T769" s="49"/>
      <c r="U769" s="49"/>
      <c r="V769" s="49"/>
      <c r="W769" s="49"/>
      <c r="X769" s="49"/>
      <c r="Y769" s="49"/>
      <c r="Z769" s="49"/>
    </row>
    <row r="770" spans="1:26" ht="14.25" customHeight="1">
      <c r="A770" s="49"/>
      <c r="B770" s="49"/>
      <c r="C770" s="49"/>
      <c r="D770" s="49"/>
      <c r="E770" s="49"/>
      <c r="F770" s="49"/>
      <c r="G770" s="49"/>
      <c r="H770" s="49"/>
      <c r="I770" s="352"/>
      <c r="J770" s="49"/>
      <c r="K770" s="49"/>
      <c r="L770" s="49"/>
      <c r="M770" s="49"/>
      <c r="N770" s="49"/>
      <c r="O770" s="49"/>
      <c r="P770" s="49"/>
      <c r="Q770" s="49"/>
      <c r="R770" s="49"/>
      <c r="S770" s="49"/>
      <c r="T770" s="49"/>
      <c r="U770" s="49"/>
      <c r="V770" s="49"/>
      <c r="W770" s="49"/>
      <c r="X770" s="49"/>
      <c r="Y770" s="49"/>
      <c r="Z770" s="49"/>
    </row>
    <row r="771" spans="1:26" ht="14.25" customHeight="1">
      <c r="A771" s="49"/>
      <c r="B771" s="49"/>
      <c r="C771" s="49"/>
      <c r="D771" s="49"/>
      <c r="E771" s="49"/>
      <c r="F771" s="49"/>
      <c r="G771" s="49"/>
      <c r="H771" s="49"/>
      <c r="I771" s="352"/>
      <c r="J771" s="49"/>
      <c r="K771" s="49"/>
      <c r="L771" s="49"/>
      <c r="M771" s="49"/>
      <c r="N771" s="49"/>
      <c r="O771" s="49"/>
      <c r="P771" s="49"/>
      <c r="Q771" s="49"/>
      <c r="R771" s="49"/>
      <c r="S771" s="49"/>
      <c r="T771" s="49"/>
      <c r="U771" s="49"/>
      <c r="V771" s="49"/>
      <c r="W771" s="49"/>
      <c r="X771" s="49"/>
      <c r="Y771" s="49"/>
      <c r="Z771" s="49"/>
    </row>
    <row r="772" spans="1:26" ht="14.25" customHeight="1">
      <c r="A772" s="49"/>
      <c r="B772" s="49"/>
      <c r="C772" s="49"/>
      <c r="D772" s="49"/>
      <c r="E772" s="49"/>
      <c r="F772" s="49"/>
      <c r="G772" s="49"/>
      <c r="H772" s="49"/>
      <c r="I772" s="352"/>
      <c r="J772" s="49"/>
      <c r="K772" s="49"/>
      <c r="L772" s="49"/>
      <c r="M772" s="49"/>
      <c r="N772" s="49"/>
      <c r="O772" s="49"/>
      <c r="P772" s="49"/>
      <c r="Q772" s="49"/>
      <c r="R772" s="49"/>
      <c r="S772" s="49"/>
      <c r="T772" s="49"/>
      <c r="U772" s="49"/>
      <c r="V772" s="49"/>
      <c r="W772" s="49"/>
      <c r="X772" s="49"/>
      <c r="Y772" s="49"/>
      <c r="Z772" s="49"/>
    </row>
    <row r="773" spans="1:26" ht="14.25" customHeight="1">
      <c r="A773" s="49"/>
      <c r="B773" s="49"/>
      <c r="C773" s="49"/>
      <c r="D773" s="49"/>
      <c r="E773" s="49"/>
      <c r="F773" s="49"/>
      <c r="G773" s="49"/>
      <c r="H773" s="49"/>
      <c r="I773" s="352"/>
      <c r="J773" s="49"/>
      <c r="K773" s="49"/>
      <c r="L773" s="49"/>
      <c r="M773" s="49"/>
      <c r="N773" s="49"/>
      <c r="O773" s="49"/>
      <c r="P773" s="49"/>
      <c r="Q773" s="49"/>
      <c r="R773" s="49"/>
      <c r="S773" s="49"/>
      <c r="T773" s="49"/>
      <c r="U773" s="49"/>
      <c r="V773" s="49"/>
      <c r="W773" s="49"/>
      <c r="X773" s="49"/>
      <c r="Y773" s="49"/>
      <c r="Z773" s="49"/>
    </row>
    <row r="774" spans="1:26" ht="14.25" customHeight="1">
      <c r="A774" s="49"/>
      <c r="B774" s="49"/>
      <c r="C774" s="49"/>
      <c r="D774" s="49"/>
      <c r="E774" s="49"/>
      <c r="F774" s="49"/>
      <c r="G774" s="49"/>
      <c r="H774" s="49"/>
      <c r="I774" s="352"/>
      <c r="J774" s="49"/>
      <c r="K774" s="49"/>
      <c r="L774" s="49"/>
      <c r="M774" s="49"/>
      <c r="N774" s="49"/>
      <c r="O774" s="49"/>
      <c r="P774" s="49"/>
      <c r="Q774" s="49"/>
      <c r="R774" s="49"/>
      <c r="S774" s="49"/>
      <c r="T774" s="49"/>
      <c r="U774" s="49"/>
      <c r="V774" s="49"/>
      <c r="W774" s="49"/>
      <c r="X774" s="49"/>
      <c r="Y774" s="49"/>
      <c r="Z774" s="49"/>
    </row>
    <row r="775" spans="1:26" ht="14.25" customHeight="1">
      <c r="A775" s="49"/>
      <c r="B775" s="49"/>
      <c r="C775" s="49"/>
      <c r="D775" s="49"/>
      <c r="E775" s="49"/>
      <c r="F775" s="49"/>
      <c r="G775" s="49"/>
      <c r="H775" s="49"/>
      <c r="I775" s="352"/>
      <c r="J775" s="49"/>
      <c r="K775" s="49"/>
      <c r="L775" s="49"/>
      <c r="M775" s="49"/>
      <c r="N775" s="49"/>
      <c r="O775" s="49"/>
      <c r="P775" s="49"/>
      <c r="Q775" s="49"/>
      <c r="R775" s="49"/>
      <c r="S775" s="49"/>
      <c r="T775" s="49"/>
      <c r="U775" s="49"/>
      <c r="V775" s="49"/>
      <c r="W775" s="49"/>
      <c r="X775" s="49"/>
      <c r="Y775" s="49"/>
      <c r="Z775" s="49"/>
    </row>
    <row r="776" spans="1:26" ht="14.25" customHeight="1">
      <c r="A776" s="49"/>
      <c r="B776" s="49"/>
      <c r="C776" s="49"/>
      <c r="D776" s="49"/>
      <c r="E776" s="49"/>
      <c r="F776" s="49"/>
      <c r="G776" s="49"/>
      <c r="H776" s="49"/>
      <c r="I776" s="352"/>
      <c r="J776" s="49"/>
      <c r="K776" s="49"/>
      <c r="L776" s="49"/>
      <c r="M776" s="49"/>
      <c r="N776" s="49"/>
      <c r="O776" s="49"/>
      <c r="P776" s="49"/>
      <c r="Q776" s="49"/>
      <c r="R776" s="49"/>
      <c r="S776" s="49"/>
      <c r="T776" s="49"/>
      <c r="U776" s="49"/>
      <c r="V776" s="49"/>
      <c r="W776" s="49"/>
      <c r="X776" s="49"/>
      <c r="Y776" s="49"/>
      <c r="Z776" s="49"/>
    </row>
    <row r="777" spans="1:26" ht="14.25" customHeight="1">
      <c r="A777" s="49"/>
      <c r="B777" s="49"/>
      <c r="C777" s="49"/>
      <c r="D777" s="49"/>
      <c r="E777" s="49"/>
      <c r="F777" s="49"/>
      <c r="G777" s="49"/>
      <c r="H777" s="49"/>
      <c r="I777" s="352"/>
      <c r="J777" s="49"/>
      <c r="K777" s="49"/>
      <c r="L777" s="49"/>
      <c r="M777" s="49"/>
      <c r="N777" s="49"/>
      <c r="O777" s="49"/>
      <c r="P777" s="49"/>
      <c r="Q777" s="49"/>
      <c r="R777" s="49"/>
      <c r="S777" s="49"/>
      <c r="T777" s="49"/>
      <c r="U777" s="49"/>
      <c r="V777" s="49"/>
      <c r="W777" s="49"/>
      <c r="X777" s="49"/>
      <c r="Y777" s="49"/>
      <c r="Z777" s="49"/>
    </row>
    <row r="778" spans="1:26" ht="14.25" customHeight="1">
      <c r="A778" s="49"/>
      <c r="B778" s="49"/>
      <c r="C778" s="49"/>
      <c r="D778" s="49"/>
      <c r="E778" s="49"/>
      <c r="F778" s="49"/>
      <c r="G778" s="49"/>
      <c r="H778" s="49"/>
      <c r="I778" s="352"/>
      <c r="J778" s="49"/>
      <c r="K778" s="49"/>
      <c r="L778" s="49"/>
      <c r="M778" s="49"/>
      <c r="N778" s="49"/>
      <c r="O778" s="49"/>
      <c r="P778" s="49"/>
      <c r="Q778" s="49"/>
      <c r="R778" s="49"/>
      <c r="S778" s="49"/>
      <c r="T778" s="49"/>
      <c r="U778" s="49"/>
      <c r="V778" s="49"/>
      <c r="W778" s="49"/>
      <c r="X778" s="49"/>
      <c r="Y778" s="49"/>
      <c r="Z778" s="49"/>
    </row>
    <row r="779" spans="1:26" ht="14.25" customHeight="1">
      <c r="A779" s="49"/>
      <c r="B779" s="49"/>
      <c r="C779" s="49"/>
      <c r="D779" s="49"/>
      <c r="E779" s="49"/>
      <c r="F779" s="49"/>
      <c r="G779" s="49"/>
      <c r="H779" s="49"/>
      <c r="I779" s="352"/>
      <c r="J779" s="49"/>
      <c r="K779" s="49"/>
      <c r="L779" s="49"/>
      <c r="M779" s="49"/>
      <c r="N779" s="49"/>
      <c r="O779" s="49"/>
      <c r="P779" s="49"/>
      <c r="Q779" s="49"/>
      <c r="R779" s="49"/>
      <c r="S779" s="49"/>
      <c r="T779" s="49"/>
      <c r="U779" s="49"/>
      <c r="V779" s="49"/>
      <c r="W779" s="49"/>
      <c r="X779" s="49"/>
      <c r="Y779" s="49"/>
      <c r="Z779" s="49"/>
    </row>
    <row r="780" spans="1:26" ht="14.25" customHeight="1">
      <c r="A780" s="49"/>
      <c r="B780" s="49"/>
      <c r="C780" s="49"/>
      <c r="D780" s="49"/>
      <c r="E780" s="49"/>
      <c r="F780" s="49"/>
      <c r="G780" s="49"/>
      <c r="H780" s="49"/>
      <c r="I780" s="352"/>
      <c r="J780" s="49"/>
      <c r="K780" s="49"/>
      <c r="L780" s="49"/>
      <c r="M780" s="49"/>
      <c r="N780" s="49"/>
      <c r="O780" s="49"/>
      <c r="P780" s="49"/>
      <c r="Q780" s="49"/>
      <c r="R780" s="49"/>
      <c r="S780" s="49"/>
      <c r="T780" s="49"/>
      <c r="U780" s="49"/>
      <c r="V780" s="49"/>
      <c r="W780" s="49"/>
      <c r="X780" s="49"/>
      <c r="Y780" s="49"/>
      <c r="Z780" s="49"/>
    </row>
    <row r="781" spans="1:26" ht="14.25" customHeight="1">
      <c r="A781" s="49"/>
      <c r="B781" s="49"/>
      <c r="C781" s="49"/>
      <c r="D781" s="49"/>
      <c r="E781" s="49"/>
      <c r="F781" s="49"/>
      <c r="G781" s="49"/>
      <c r="H781" s="49"/>
      <c r="I781" s="352"/>
      <c r="J781" s="49"/>
      <c r="K781" s="49"/>
      <c r="L781" s="49"/>
      <c r="M781" s="49"/>
      <c r="N781" s="49"/>
      <c r="O781" s="49"/>
      <c r="P781" s="49"/>
      <c r="Q781" s="49"/>
      <c r="R781" s="49"/>
      <c r="S781" s="49"/>
      <c r="T781" s="49"/>
      <c r="U781" s="49"/>
      <c r="V781" s="49"/>
      <c r="W781" s="49"/>
      <c r="X781" s="49"/>
      <c r="Y781" s="49"/>
      <c r="Z781" s="49"/>
    </row>
    <row r="782" spans="1:26" ht="14.25" customHeight="1">
      <c r="A782" s="49"/>
      <c r="B782" s="49"/>
      <c r="C782" s="49"/>
      <c r="D782" s="49"/>
      <c r="E782" s="49"/>
      <c r="F782" s="49"/>
      <c r="G782" s="49"/>
      <c r="H782" s="49"/>
      <c r="I782" s="352"/>
      <c r="J782" s="49"/>
      <c r="K782" s="49"/>
      <c r="L782" s="49"/>
      <c r="M782" s="49"/>
      <c r="N782" s="49"/>
      <c r="O782" s="49"/>
      <c r="P782" s="49"/>
      <c r="Q782" s="49"/>
      <c r="R782" s="49"/>
      <c r="S782" s="49"/>
      <c r="T782" s="49"/>
      <c r="U782" s="49"/>
      <c r="V782" s="49"/>
      <c r="W782" s="49"/>
      <c r="X782" s="49"/>
      <c r="Y782" s="49"/>
      <c r="Z782" s="49"/>
    </row>
    <row r="783" spans="1:26" ht="14.25" customHeight="1">
      <c r="A783" s="49"/>
      <c r="B783" s="49"/>
      <c r="C783" s="49"/>
      <c r="D783" s="49"/>
      <c r="E783" s="49"/>
      <c r="F783" s="49"/>
      <c r="G783" s="49"/>
      <c r="H783" s="49"/>
      <c r="I783" s="352"/>
      <c r="J783" s="49"/>
      <c r="K783" s="49"/>
      <c r="L783" s="49"/>
      <c r="M783" s="49"/>
      <c r="N783" s="49"/>
      <c r="O783" s="49"/>
      <c r="P783" s="49"/>
      <c r="Q783" s="49"/>
      <c r="R783" s="49"/>
      <c r="S783" s="49"/>
      <c r="T783" s="49"/>
      <c r="U783" s="49"/>
      <c r="V783" s="49"/>
      <c r="W783" s="49"/>
      <c r="X783" s="49"/>
      <c r="Y783" s="49"/>
      <c r="Z783" s="49"/>
    </row>
    <row r="784" spans="1:26" ht="14.25" customHeight="1">
      <c r="A784" s="49"/>
      <c r="B784" s="49"/>
      <c r="C784" s="49"/>
      <c r="D784" s="49"/>
      <c r="E784" s="49"/>
      <c r="F784" s="49"/>
      <c r="G784" s="49"/>
      <c r="H784" s="49"/>
      <c r="I784" s="352"/>
      <c r="J784" s="49"/>
      <c r="K784" s="49"/>
      <c r="L784" s="49"/>
      <c r="M784" s="49"/>
      <c r="N784" s="49"/>
      <c r="O784" s="49"/>
      <c r="P784" s="49"/>
      <c r="Q784" s="49"/>
      <c r="R784" s="49"/>
      <c r="S784" s="49"/>
      <c r="T784" s="49"/>
      <c r="U784" s="49"/>
      <c r="V784" s="49"/>
      <c r="W784" s="49"/>
      <c r="X784" s="49"/>
      <c r="Y784" s="49"/>
      <c r="Z784" s="49"/>
    </row>
    <row r="785" spans="1:26" ht="14.25" customHeight="1">
      <c r="A785" s="49"/>
      <c r="B785" s="49"/>
      <c r="C785" s="49"/>
      <c r="D785" s="49"/>
      <c r="E785" s="49"/>
      <c r="F785" s="49"/>
      <c r="G785" s="49"/>
      <c r="H785" s="49"/>
      <c r="I785" s="352"/>
      <c r="J785" s="49"/>
      <c r="K785" s="49"/>
      <c r="L785" s="49"/>
      <c r="M785" s="49"/>
      <c r="N785" s="49"/>
      <c r="O785" s="49"/>
      <c r="P785" s="49"/>
      <c r="Q785" s="49"/>
      <c r="R785" s="49"/>
      <c r="S785" s="49"/>
      <c r="T785" s="49"/>
      <c r="U785" s="49"/>
      <c r="V785" s="49"/>
      <c r="W785" s="49"/>
      <c r="X785" s="49"/>
      <c r="Y785" s="49"/>
      <c r="Z785" s="49"/>
    </row>
    <row r="786" spans="1:26" ht="14.25" customHeight="1">
      <c r="A786" s="49"/>
      <c r="B786" s="49"/>
      <c r="C786" s="49"/>
      <c r="D786" s="49"/>
      <c r="E786" s="49"/>
      <c r="F786" s="49"/>
      <c r="G786" s="49"/>
      <c r="H786" s="49"/>
      <c r="I786" s="352"/>
      <c r="J786" s="49"/>
      <c r="K786" s="49"/>
      <c r="L786" s="49"/>
      <c r="M786" s="49"/>
      <c r="N786" s="49"/>
      <c r="O786" s="49"/>
      <c r="P786" s="49"/>
      <c r="Q786" s="49"/>
      <c r="R786" s="49"/>
      <c r="S786" s="49"/>
      <c r="T786" s="49"/>
      <c r="U786" s="49"/>
      <c r="V786" s="49"/>
      <c r="W786" s="49"/>
      <c r="X786" s="49"/>
      <c r="Y786" s="49"/>
      <c r="Z786" s="49"/>
    </row>
    <row r="787" spans="1:26" ht="14.25" customHeight="1">
      <c r="A787" s="49"/>
      <c r="B787" s="49"/>
      <c r="C787" s="49"/>
      <c r="D787" s="49"/>
      <c r="E787" s="49"/>
      <c r="F787" s="49"/>
      <c r="G787" s="49"/>
      <c r="H787" s="49"/>
      <c r="I787" s="352"/>
      <c r="J787" s="49"/>
      <c r="K787" s="49"/>
      <c r="L787" s="49"/>
      <c r="M787" s="49"/>
      <c r="N787" s="49"/>
      <c r="O787" s="49"/>
      <c r="P787" s="49"/>
      <c r="Q787" s="49"/>
      <c r="R787" s="49"/>
      <c r="S787" s="49"/>
      <c r="T787" s="49"/>
      <c r="U787" s="49"/>
      <c r="V787" s="49"/>
      <c r="W787" s="49"/>
      <c r="X787" s="49"/>
      <c r="Y787" s="49"/>
      <c r="Z787" s="49"/>
    </row>
    <row r="788" spans="1:26" ht="14.25" customHeight="1">
      <c r="A788" s="49"/>
      <c r="B788" s="49"/>
      <c r="C788" s="49"/>
      <c r="D788" s="49"/>
      <c r="E788" s="49"/>
      <c r="F788" s="49"/>
      <c r="G788" s="49"/>
      <c r="H788" s="49"/>
      <c r="I788" s="352"/>
      <c r="J788" s="49"/>
      <c r="K788" s="49"/>
      <c r="L788" s="49"/>
      <c r="M788" s="49"/>
      <c r="N788" s="49"/>
      <c r="O788" s="49"/>
      <c r="P788" s="49"/>
      <c r="Q788" s="49"/>
      <c r="R788" s="49"/>
      <c r="S788" s="49"/>
      <c r="T788" s="49"/>
      <c r="U788" s="49"/>
      <c r="V788" s="49"/>
      <c r="W788" s="49"/>
      <c r="X788" s="49"/>
      <c r="Y788" s="49"/>
      <c r="Z788" s="49"/>
    </row>
    <row r="789" spans="1:26" ht="14.25" customHeight="1">
      <c r="A789" s="49"/>
      <c r="B789" s="49"/>
      <c r="C789" s="49"/>
      <c r="D789" s="49"/>
      <c r="E789" s="49"/>
      <c r="F789" s="49"/>
      <c r="G789" s="49"/>
      <c r="H789" s="49"/>
      <c r="I789" s="352"/>
      <c r="J789" s="49"/>
      <c r="K789" s="49"/>
      <c r="L789" s="49"/>
      <c r="M789" s="49"/>
      <c r="N789" s="49"/>
      <c r="O789" s="49"/>
      <c r="P789" s="49"/>
      <c r="Q789" s="49"/>
      <c r="R789" s="49"/>
      <c r="S789" s="49"/>
      <c r="T789" s="49"/>
      <c r="U789" s="49"/>
      <c r="V789" s="49"/>
      <c r="W789" s="49"/>
      <c r="X789" s="49"/>
      <c r="Y789" s="49"/>
      <c r="Z789" s="49"/>
    </row>
    <row r="790" spans="1:26" ht="14.25" customHeight="1">
      <c r="A790" s="49"/>
      <c r="B790" s="49"/>
      <c r="C790" s="49"/>
      <c r="D790" s="49"/>
      <c r="E790" s="49"/>
      <c r="F790" s="49"/>
      <c r="G790" s="49"/>
      <c r="H790" s="49"/>
      <c r="I790" s="352"/>
      <c r="J790" s="49"/>
      <c r="K790" s="49"/>
      <c r="L790" s="49"/>
      <c r="M790" s="49"/>
      <c r="N790" s="49"/>
      <c r="O790" s="49"/>
      <c r="P790" s="49"/>
      <c r="Q790" s="49"/>
      <c r="R790" s="49"/>
      <c r="S790" s="49"/>
      <c r="T790" s="49"/>
      <c r="U790" s="49"/>
      <c r="V790" s="49"/>
      <c r="W790" s="49"/>
      <c r="X790" s="49"/>
      <c r="Y790" s="49"/>
      <c r="Z790" s="49"/>
    </row>
    <row r="791" spans="1:26" ht="14.25" customHeight="1">
      <c r="A791" s="49"/>
      <c r="B791" s="49"/>
      <c r="C791" s="49"/>
      <c r="D791" s="49"/>
      <c r="E791" s="49"/>
      <c r="F791" s="49"/>
      <c r="G791" s="49"/>
      <c r="H791" s="49"/>
      <c r="I791" s="352"/>
      <c r="J791" s="49"/>
      <c r="K791" s="49"/>
      <c r="L791" s="49"/>
      <c r="M791" s="49"/>
      <c r="N791" s="49"/>
      <c r="O791" s="49"/>
      <c r="P791" s="49"/>
      <c r="Q791" s="49"/>
      <c r="R791" s="49"/>
      <c r="S791" s="49"/>
      <c r="T791" s="49"/>
      <c r="U791" s="49"/>
      <c r="V791" s="49"/>
      <c r="W791" s="49"/>
      <c r="X791" s="49"/>
      <c r="Y791" s="49"/>
      <c r="Z791" s="49"/>
    </row>
    <row r="792" spans="1:26" ht="14.25" customHeight="1">
      <c r="A792" s="49"/>
      <c r="B792" s="49"/>
      <c r="C792" s="49"/>
      <c r="D792" s="49"/>
      <c r="E792" s="49"/>
      <c r="F792" s="49"/>
      <c r="G792" s="49"/>
      <c r="H792" s="49"/>
      <c r="I792" s="352"/>
      <c r="J792" s="49"/>
      <c r="K792" s="49"/>
      <c r="L792" s="49"/>
      <c r="M792" s="49"/>
      <c r="N792" s="49"/>
      <c r="O792" s="49"/>
      <c r="P792" s="49"/>
      <c r="Q792" s="49"/>
      <c r="R792" s="49"/>
      <c r="S792" s="49"/>
      <c r="T792" s="49"/>
      <c r="U792" s="49"/>
      <c r="V792" s="49"/>
      <c r="W792" s="49"/>
      <c r="X792" s="49"/>
      <c r="Y792" s="49"/>
      <c r="Z792" s="49"/>
    </row>
    <row r="793" spans="1:26" ht="14.25" customHeight="1">
      <c r="A793" s="49"/>
      <c r="B793" s="49"/>
      <c r="C793" s="49"/>
      <c r="D793" s="49"/>
      <c r="E793" s="49"/>
      <c r="F793" s="49"/>
      <c r="G793" s="49"/>
      <c r="H793" s="49"/>
      <c r="I793" s="352"/>
      <c r="J793" s="49"/>
      <c r="K793" s="49"/>
      <c r="L793" s="49"/>
      <c r="M793" s="49"/>
      <c r="N793" s="49"/>
      <c r="O793" s="49"/>
      <c r="P793" s="49"/>
      <c r="Q793" s="49"/>
      <c r="R793" s="49"/>
      <c r="S793" s="49"/>
      <c r="T793" s="49"/>
      <c r="U793" s="49"/>
      <c r="V793" s="49"/>
      <c r="W793" s="49"/>
      <c r="X793" s="49"/>
      <c r="Y793" s="49"/>
      <c r="Z793" s="49"/>
    </row>
    <row r="794" spans="1:26" ht="14.25" customHeight="1">
      <c r="A794" s="49"/>
      <c r="B794" s="49"/>
      <c r="C794" s="49"/>
      <c r="D794" s="49"/>
      <c r="E794" s="49"/>
      <c r="F794" s="49"/>
      <c r="G794" s="49"/>
      <c r="H794" s="49"/>
      <c r="I794" s="352"/>
      <c r="J794" s="49"/>
      <c r="K794" s="49"/>
      <c r="L794" s="49"/>
      <c r="M794" s="49"/>
      <c r="N794" s="49"/>
      <c r="O794" s="49"/>
      <c r="P794" s="49"/>
      <c r="Q794" s="49"/>
      <c r="R794" s="49"/>
      <c r="S794" s="49"/>
      <c r="T794" s="49"/>
      <c r="U794" s="49"/>
      <c r="V794" s="49"/>
      <c r="W794" s="49"/>
      <c r="X794" s="49"/>
      <c r="Y794" s="49"/>
      <c r="Z794" s="49"/>
    </row>
    <row r="795" spans="1:26" ht="14.25" customHeight="1">
      <c r="A795" s="49"/>
      <c r="B795" s="49"/>
      <c r="C795" s="49"/>
      <c r="D795" s="49"/>
      <c r="E795" s="49"/>
      <c r="F795" s="49"/>
      <c r="G795" s="49"/>
      <c r="H795" s="49"/>
      <c r="I795" s="352"/>
      <c r="J795" s="49"/>
      <c r="K795" s="49"/>
      <c r="L795" s="49"/>
      <c r="M795" s="49"/>
      <c r="N795" s="49"/>
      <c r="O795" s="49"/>
      <c r="P795" s="49"/>
      <c r="Q795" s="49"/>
      <c r="R795" s="49"/>
      <c r="S795" s="49"/>
      <c r="T795" s="49"/>
      <c r="U795" s="49"/>
      <c r="V795" s="49"/>
      <c r="W795" s="49"/>
      <c r="X795" s="49"/>
      <c r="Y795" s="49"/>
      <c r="Z795" s="49"/>
    </row>
    <row r="796" spans="1:26" ht="14.25" customHeight="1">
      <c r="A796" s="49"/>
      <c r="B796" s="49"/>
      <c r="C796" s="49"/>
      <c r="D796" s="49"/>
      <c r="E796" s="49"/>
      <c r="F796" s="49"/>
      <c r="G796" s="49"/>
      <c r="H796" s="49"/>
      <c r="I796" s="352"/>
      <c r="J796" s="49"/>
      <c r="K796" s="49"/>
      <c r="L796" s="49"/>
      <c r="M796" s="49"/>
      <c r="N796" s="49"/>
      <c r="O796" s="49"/>
      <c r="P796" s="49"/>
      <c r="Q796" s="49"/>
      <c r="R796" s="49"/>
      <c r="S796" s="49"/>
      <c r="T796" s="49"/>
      <c r="U796" s="49"/>
      <c r="V796" s="49"/>
      <c r="W796" s="49"/>
      <c r="X796" s="49"/>
      <c r="Y796" s="49"/>
      <c r="Z796" s="49"/>
    </row>
    <row r="797" spans="1:26" ht="14.25" customHeight="1">
      <c r="A797" s="49"/>
      <c r="B797" s="49"/>
      <c r="C797" s="49"/>
      <c r="D797" s="49"/>
      <c r="E797" s="49"/>
      <c r="F797" s="49"/>
      <c r="G797" s="49"/>
      <c r="H797" s="49"/>
      <c r="I797" s="352"/>
      <c r="J797" s="49"/>
      <c r="K797" s="49"/>
      <c r="L797" s="49"/>
      <c r="M797" s="49"/>
      <c r="N797" s="49"/>
      <c r="O797" s="49"/>
      <c r="P797" s="49"/>
      <c r="Q797" s="49"/>
      <c r="R797" s="49"/>
      <c r="S797" s="49"/>
      <c r="T797" s="49"/>
      <c r="U797" s="49"/>
      <c r="V797" s="49"/>
      <c r="W797" s="49"/>
      <c r="X797" s="49"/>
      <c r="Y797" s="49"/>
      <c r="Z797" s="49"/>
    </row>
    <row r="798" spans="1:26" ht="14.25" customHeight="1">
      <c r="A798" s="49"/>
      <c r="B798" s="49"/>
      <c r="C798" s="49"/>
      <c r="D798" s="49"/>
      <c r="E798" s="49"/>
      <c r="F798" s="49"/>
      <c r="G798" s="49"/>
      <c r="H798" s="49"/>
      <c r="I798" s="352"/>
      <c r="J798" s="49"/>
      <c r="K798" s="49"/>
      <c r="L798" s="49"/>
      <c r="M798" s="49"/>
      <c r="N798" s="49"/>
      <c r="O798" s="49"/>
      <c r="P798" s="49"/>
      <c r="Q798" s="49"/>
      <c r="R798" s="49"/>
      <c r="S798" s="49"/>
      <c r="T798" s="49"/>
      <c r="U798" s="49"/>
      <c r="V798" s="49"/>
      <c r="W798" s="49"/>
      <c r="X798" s="49"/>
      <c r="Y798" s="49"/>
      <c r="Z798" s="49"/>
    </row>
    <row r="799" spans="1:26" ht="14.25" customHeight="1">
      <c r="A799" s="49"/>
      <c r="B799" s="49"/>
      <c r="C799" s="49"/>
      <c r="D799" s="49"/>
      <c r="E799" s="49"/>
      <c r="F799" s="49"/>
      <c r="G799" s="49"/>
      <c r="H799" s="49"/>
      <c r="I799" s="352"/>
      <c r="J799" s="49"/>
      <c r="K799" s="49"/>
      <c r="L799" s="49"/>
      <c r="M799" s="49"/>
      <c r="N799" s="49"/>
      <c r="O799" s="49"/>
      <c r="P799" s="49"/>
      <c r="Q799" s="49"/>
      <c r="R799" s="49"/>
      <c r="S799" s="49"/>
      <c r="T799" s="49"/>
      <c r="U799" s="49"/>
      <c r="V799" s="49"/>
      <c r="W799" s="49"/>
      <c r="X799" s="49"/>
      <c r="Y799" s="49"/>
      <c r="Z799" s="49"/>
    </row>
    <row r="800" spans="1:26" ht="14.25" customHeight="1">
      <c r="A800" s="49"/>
      <c r="B800" s="49"/>
      <c r="C800" s="49"/>
      <c r="D800" s="49"/>
      <c r="E800" s="49"/>
      <c r="F800" s="49"/>
      <c r="G800" s="49"/>
      <c r="H800" s="49"/>
      <c r="I800" s="352"/>
      <c r="J800" s="49"/>
      <c r="K800" s="49"/>
      <c r="L800" s="49"/>
      <c r="M800" s="49"/>
      <c r="N800" s="49"/>
      <c r="O800" s="49"/>
      <c r="P800" s="49"/>
      <c r="Q800" s="49"/>
      <c r="R800" s="49"/>
      <c r="S800" s="49"/>
      <c r="T800" s="49"/>
      <c r="U800" s="49"/>
      <c r="V800" s="49"/>
      <c r="W800" s="49"/>
      <c r="X800" s="49"/>
      <c r="Y800" s="49"/>
      <c r="Z800" s="49"/>
    </row>
    <row r="801" spans="1:26" ht="14.25" customHeight="1">
      <c r="A801" s="49"/>
      <c r="B801" s="49"/>
      <c r="C801" s="49"/>
      <c r="D801" s="49"/>
      <c r="E801" s="49"/>
      <c r="F801" s="49"/>
      <c r="G801" s="49"/>
      <c r="H801" s="49"/>
      <c r="I801" s="352"/>
      <c r="J801" s="49"/>
      <c r="K801" s="49"/>
      <c r="L801" s="49"/>
      <c r="M801" s="49"/>
      <c r="N801" s="49"/>
      <c r="O801" s="49"/>
      <c r="P801" s="49"/>
      <c r="Q801" s="49"/>
      <c r="R801" s="49"/>
      <c r="S801" s="49"/>
      <c r="T801" s="49"/>
      <c r="U801" s="49"/>
      <c r="V801" s="49"/>
      <c r="W801" s="49"/>
      <c r="X801" s="49"/>
      <c r="Y801" s="49"/>
      <c r="Z801" s="49"/>
    </row>
    <row r="802" spans="1:26" ht="14.25" customHeight="1">
      <c r="A802" s="49"/>
      <c r="B802" s="49"/>
      <c r="C802" s="49"/>
      <c r="D802" s="49"/>
      <c r="E802" s="49"/>
      <c r="F802" s="49"/>
      <c r="G802" s="49"/>
      <c r="H802" s="49"/>
      <c r="I802" s="352"/>
      <c r="J802" s="49"/>
      <c r="K802" s="49"/>
      <c r="L802" s="49"/>
      <c r="M802" s="49"/>
      <c r="N802" s="49"/>
      <c r="O802" s="49"/>
      <c r="P802" s="49"/>
      <c r="Q802" s="49"/>
      <c r="R802" s="49"/>
      <c r="S802" s="49"/>
      <c r="T802" s="49"/>
      <c r="U802" s="49"/>
      <c r="V802" s="49"/>
      <c r="W802" s="49"/>
      <c r="X802" s="49"/>
      <c r="Y802" s="49"/>
      <c r="Z802" s="49"/>
    </row>
    <row r="803" spans="1:26" ht="14.25" customHeight="1">
      <c r="A803" s="49"/>
      <c r="B803" s="49"/>
      <c r="C803" s="49"/>
      <c r="D803" s="49"/>
      <c r="E803" s="49"/>
      <c r="F803" s="49"/>
      <c r="G803" s="49"/>
      <c r="H803" s="49"/>
      <c r="I803" s="352"/>
      <c r="J803" s="49"/>
      <c r="K803" s="49"/>
      <c r="L803" s="49"/>
      <c r="M803" s="49"/>
      <c r="N803" s="49"/>
      <c r="O803" s="49"/>
      <c r="P803" s="49"/>
      <c r="Q803" s="49"/>
      <c r="R803" s="49"/>
      <c r="S803" s="49"/>
      <c r="T803" s="49"/>
      <c r="U803" s="49"/>
      <c r="V803" s="49"/>
      <c r="W803" s="49"/>
      <c r="X803" s="49"/>
      <c r="Y803" s="49"/>
      <c r="Z803" s="49"/>
    </row>
    <row r="804" spans="1:26" ht="14.25" customHeight="1">
      <c r="A804" s="49"/>
      <c r="B804" s="49"/>
      <c r="C804" s="49"/>
      <c r="D804" s="49"/>
      <c r="E804" s="49"/>
      <c r="F804" s="49"/>
      <c r="G804" s="49"/>
      <c r="H804" s="49"/>
      <c r="I804" s="352"/>
      <c r="J804" s="49"/>
      <c r="K804" s="49"/>
      <c r="L804" s="49"/>
      <c r="M804" s="49"/>
      <c r="N804" s="49"/>
      <c r="O804" s="49"/>
      <c r="P804" s="49"/>
      <c r="Q804" s="49"/>
      <c r="R804" s="49"/>
      <c r="S804" s="49"/>
      <c r="T804" s="49"/>
      <c r="U804" s="49"/>
      <c r="V804" s="49"/>
      <c r="W804" s="49"/>
      <c r="X804" s="49"/>
      <c r="Y804" s="49"/>
      <c r="Z804" s="49"/>
    </row>
    <row r="805" spans="1:26" ht="14.25" customHeight="1">
      <c r="A805" s="49"/>
      <c r="B805" s="49"/>
      <c r="C805" s="49"/>
      <c r="D805" s="49"/>
      <c r="E805" s="49"/>
      <c r="F805" s="49"/>
      <c r="G805" s="49"/>
      <c r="H805" s="49"/>
      <c r="I805" s="352"/>
      <c r="J805" s="49"/>
      <c r="K805" s="49"/>
      <c r="L805" s="49"/>
      <c r="M805" s="49"/>
      <c r="N805" s="49"/>
      <c r="O805" s="49"/>
      <c r="P805" s="49"/>
      <c r="Q805" s="49"/>
      <c r="R805" s="49"/>
      <c r="S805" s="49"/>
      <c r="T805" s="49"/>
      <c r="U805" s="49"/>
      <c r="V805" s="49"/>
      <c r="W805" s="49"/>
      <c r="X805" s="49"/>
      <c r="Y805" s="49"/>
      <c r="Z805" s="49"/>
    </row>
    <row r="806" spans="1:26" ht="14.25" customHeight="1">
      <c r="A806" s="49"/>
      <c r="B806" s="49"/>
      <c r="C806" s="49"/>
      <c r="D806" s="49"/>
      <c r="E806" s="49"/>
      <c r="F806" s="49"/>
      <c r="G806" s="49"/>
      <c r="H806" s="49"/>
      <c r="I806" s="352"/>
      <c r="J806" s="49"/>
      <c r="K806" s="49"/>
      <c r="L806" s="49"/>
      <c r="M806" s="49"/>
      <c r="N806" s="49"/>
      <c r="O806" s="49"/>
      <c r="P806" s="49"/>
      <c r="Q806" s="49"/>
      <c r="R806" s="49"/>
      <c r="S806" s="49"/>
      <c r="T806" s="49"/>
      <c r="U806" s="49"/>
      <c r="V806" s="49"/>
      <c r="W806" s="49"/>
      <c r="X806" s="49"/>
      <c r="Y806" s="49"/>
      <c r="Z806" s="49"/>
    </row>
    <row r="807" spans="1:26" ht="14.25" customHeight="1">
      <c r="A807" s="49"/>
      <c r="B807" s="49"/>
      <c r="C807" s="49"/>
      <c r="D807" s="49"/>
      <c r="E807" s="49"/>
      <c r="F807" s="49"/>
      <c r="G807" s="49"/>
      <c r="H807" s="49"/>
      <c r="I807" s="352"/>
      <c r="J807" s="49"/>
      <c r="K807" s="49"/>
      <c r="L807" s="49"/>
      <c r="M807" s="49"/>
      <c r="N807" s="49"/>
      <c r="O807" s="49"/>
      <c r="P807" s="49"/>
      <c r="Q807" s="49"/>
      <c r="R807" s="49"/>
      <c r="S807" s="49"/>
      <c r="T807" s="49"/>
      <c r="U807" s="49"/>
      <c r="V807" s="49"/>
      <c r="W807" s="49"/>
      <c r="X807" s="49"/>
      <c r="Y807" s="49"/>
      <c r="Z807" s="49"/>
    </row>
    <row r="808" spans="1:26" ht="14.25" customHeight="1">
      <c r="A808" s="49"/>
      <c r="B808" s="49"/>
      <c r="C808" s="49"/>
      <c r="D808" s="49"/>
      <c r="E808" s="49"/>
      <c r="F808" s="49"/>
      <c r="G808" s="49"/>
      <c r="H808" s="49"/>
      <c r="I808" s="352"/>
      <c r="J808" s="49"/>
      <c r="K808" s="49"/>
      <c r="L808" s="49"/>
      <c r="M808" s="49"/>
      <c r="N808" s="49"/>
      <c r="O808" s="49"/>
      <c r="P808" s="49"/>
      <c r="Q808" s="49"/>
      <c r="R808" s="49"/>
      <c r="S808" s="49"/>
      <c r="T808" s="49"/>
      <c r="U808" s="49"/>
      <c r="V808" s="49"/>
      <c r="W808" s="49"/>
      <c r="X808" s="49"/>
      <c r="Y808" s="49"/>
      <c r="Z808" s="49"/>
    </row>
    <row r="809" spans="1:26" ht="14.25" customHeight="1">
      <c r="A809" s="49"/>
      <c r="B809" s="49"/>
      <c r="C809" s="49"/>
      <c r="D809" s="49"/>
      <c r="E809" s="49"/>
      <c r="F809" s="49"/>
      <c r="G809" s="49"/>
      <c r="H809" s="49"/>
      <c r="I809" s="352"/>
      <c r="J809" s="49"/>
      <c r="K809" s="49"/>
      <c r="L809" s="49"/>
      <c r="M809" s="49"/>
      <c r="N809" s="49"/>
      <c r="O809" s="49"/>
      <c r="P809" s="49"/>
      <c r="Q809" s="49"/>
      <c r="R809" s="49"/>
      <c r="S809" s="49"/>
      <c r="T809" s="49"/>
      <c r="U809" s="49"/>
      <c r="V809" s="49"/>
      <c r="W809" s="49"/>
      <c r="X809" s="49"/>
      <c r="Y809" s="49"/>
      <c r="Z809" s="49"/>
    </row>
    <row r="810" spans="1:26" ht="14.25" customHeight="1">
      <c r="A810" s="49"/>
      <c r="B810" s="49"/>
      <c r="C810" s="49"/>
      <c r="D810" s="49"/>
      <c r="E810" s="49"/>
      <c r="F810" s="49"/>
      <c r="G810" s="49"/>
      <c r="H810" s="49"/>
      <c r="I810" s="352"/>
      <c r="J810" s="49"/>
      <c r="K810" s="49"/>
      <c r="L810" s="49"/>
      <c r="M810" s="49"/>
      <c r="N810" s="49"/>
      <c r="O810" s="49"/>
      <c r="P810" s="49"/>
      <c r="Q810" s="49"/>
      <c r="R810" s="49"/>
      <c r="S810" s="49"/>
      <c r="T810" s="49"/>
      <c r="U810" s="49"/>
      <c r="V810" s="49"/>
      <c r="W810" s="49"/>
      <c r="X810" s="49"/>
      <c r="Y810" s="49"/>
      <c r="Z810" s="49"/>
    </row>
    <row r="811" spans="1:26" ht="14.25" customHeight="1">
      <c r="A811" s="49"/>
      <c r="B811" s="49"/>
      <c r="C811" s="49"/>
      <c r="D811" s="49"/>
      <c r="E811" s="49"/>
      <c r="F811" s="49"/>
      <c r="G811" s="49"/>
      <c r="H811" s="49"/>
      <c r="I811" s="352"/>
      <c r="J811" s="49"/>
      <c r="K811" s="49"/>
      <c r="L811" s="49"/>
      <c r="M811" s="49"/>
      <c r="N811" s="49"/>
      <c r="O811" s="49"/>
      <c r="P811" s="49"/>
      <c r="Q811" s="49"/>
      <c r="R811" s="49"/>
      <c r="S811" s="49"/>
      <c r="T811" s="49"/>
      <c r="U811" s="49"/>
      <c r="V811" s="49"/>
      <c r="W811" s="49"/>
      <c r="X811" s="49"/>
      <c r="Y811" s="49"/>
      <c r="Z811" s="49"/>
    </row>
    <row r="812" spans="1:26" ht="14.25" customHeight="1">
      <c r="A812" s="49"/>
      <c r="B812" s="49"/>
      <c r="C812" s="49"/>
      <c r="D812" s="49"/>
      <c r="E812" s="49"/>
      <c r="F812" s="49"/>
      <c r="G812" s="49"/>
      <c r="H812" s="49"/>
      <c r="I812" s="352"/>
      <c r="J812" s="49"/>
      <c r="K812" s="49"/>
      <c r="L812" s="49"/>
      <c r="M812" s="49"/>
      <c r="N812" s="49"/>
      <c r="O812" s="49"/>
      <c r="P812" s="49"/>
      <c r="Q812" s="49"/>
      <c r="R812" s="49"/>
      <c r="S812" s="49"/>
      <c r="T812" s="49"/>
      <c r="U812" s="49"/>
      <c r="V812" s="49"/>
      <c r="W812" s="49"/>
      <c r="X812" s="49"/>
      <c r="Y812" s="49"/>
      <c r="Z812" s="49"/>
    </row>
    <row r="813" spans="1:26" ht="14.25" customHeight="1">
      <c r="A813" s="49"/>
      <c r="B813" s="49"/>
      <c r="C813" s="49"/>
      <c r="D813" s="49"/>
      <c r="E813" s="49"/>
      <c r="F813" s="49"/>
      <c r="G813" s="49"/>
      <c r="H813" s="49"/>
      <c r="I813" s="352"/>
      <c r="J813" s="49"/>
      <c r="K813" s="49"/>
      <c r="L813" s="49"/>
      <c r="M813" s="49"/>
      <c r="N813" s="49"/>
      <c r="O813" s="49"/>
      <c r="P813" s="49"/>
      <c r="Q813" s="49"/>
      <c r="R813" s="49"/>
      <c r="S813" s="49"/>
      <c r="T813" s="49"/>
      <c r="U813" s="49"/>
      <c r="V813" s="49"/>
      <c r="W813" s="49"/>
      <c r="X813" s="49"/>
      <c r="Y813" s="49"/>
      <c r="Z813" s="49"/>
    </row>
    <row r="814" spans="1:26" ht="14.25" customHeight="1">
      <c r="A814" s="49"/>
      <c r="B814" s="49"/>
      <c r="C814" s="49"/>
      <c r="D814" s="49"/>
      <c r="E814" s="49"/>
      <c r="F814" s="49"/>
      <c r="G814" s="49"/>
      <c r="H814" s="49"/>
      <c r="I814" s="352"/>
      <c r="J814" s="49"/>
      <c r="K814" s="49"/>
      <c r="L814" s="49"/>
      <c r="M814" s="49"/>
      <c r="N814" s="49"/>
      <c r="O814" s="49"/>
      <c r="P814" s="49"/>
      <c r="Q814" s="49"/>
      <c r="R814" s="49"/>
      <c r="S814" s="49"/>
      <c r="T814" s="49"/>
      <c r="U814" s="49"/>
      <c r="V814" s="49"/>
      <c r="W814" s="49"/>
      <c r="X814" s="49"/>
      <c r="Y814" s="49"/>
      <c r="Z814" s="49"/>
    </row>
    <row r="815" spans="1:26" ht="14.25" customHeight="1">
      <c r="A815" s="49"/>
      <c r="B815" s="49"/>
      <c r="C815" s="49"/>
      <c r="D815" s="49"/>
      <c r="E815" s="49"/>
      <c r="F815" s="49"/>
      <c r="G815" s="49"/>
      <c r="H815" s="49"/>
      <c r="I815" s="352"/>
      <c r="J815" s="49"/>
      <c r="K815" s="49"/>
      <c r="L815" s="49"/>
      <c r="M815" s="49"/>
      <c r="N815" s="49"/>
      <c r="O815" s="49"/>
      <c r="P815" s="49"/>
      <c r="Q815" s="49"/>
      <c r="R815" s="49"/>
      <c r="S815" s="49"/>
      <c r="T815" s="49"/>
      <c r="U815" s="49"/>
      <c r="V815" s="49"/>
      <c r="W815" s="49"/>
      <c r="X815" s="49"/>
      <c r="Y815" s="49"/>
      <c r="Z815" s="49"/>
    </row>
    <row r="816" spans="1:26" ht="14.25" customHeight="1">
      <c r="A816" s="49"/>
      <c r="B816" s="49"/>
      <c r="C816" s="49"/>
      <c r="D816" s="49"/>
      <c r="E816" s="49"/>
      <c r="F816" s="49"/>
      <c r="G816" s="49"/>
      <c r="H816" s="49"/>
      <c r="I816" s="352"/>
      <c r="J816" s="49"/>
      <c r="K816" s="49"/>
      <c r="L816" s="49"/>
      <c r="M816" s="49"/>
      <c r="N816" s="49"/>
      <c r="O816" s="49"/>
      <c r="P816" s="49"/>
      <c r="Q816" s="49"/>
      <c r="R816" s="49"/>
      <c r="S816" s="49"/>
      <c r="T816" s="49"/>
      <c r="U816" s="49"/>
      <c r="V816" s="49"/>
      <c r="W816" s="49"/>
      <c r="X816" s="49"/>
      <c r="Y816" s="49"/>
      <c r="Z816" s="49"/>
    </row>
    <row r="817" spans="1:26" ht="14.25" customHeight="1">
      <c r="A817" s="49"/>
      <c r="B817" s="49"/>
      <c r="C817" s="49"/>
      <c r="D817" s="49"/>
      <c r="E817" s="49"/>
      <c r="F817" s="49"/>
      <c r="G817" s="49"/>
      <c r="H817" s="49"/>
      <c r="I817" s="352"/>
      <c r="J817" s="49"/>
      <c r="K817" s="49"/>
      <c r="L817" s="49"/>
      <c r="M817" s="49"/>
      <c r="N817" s="49"/>
      <c r="O817" s="49"/>
      <c r="P817" s="49"/>
      <c r="Q817" s="49"/>
      <c r="R817" s="49"/>
      <c r="S817" s="49"/>
      <c r="T817" s="49"/>
      <c r="U817" s="49"/>
      <c r="V817" s="49"/>
      <c r="W817" s="49"/>
      <c r="X817" s="49"/>
      <c r="Y817" s="49"/>
      <c r="Z817" s="49"/>
    </row>
    <row r="818" spans="1:26" ht="14.25" customHeight="1">
      <c r="A818" s="49"/>
      <c r="B818" s="49"/>
      <c r="C818" s="49"/>
      <c r="D818" s="49"/>
      <c r="E818" s="49"/>
      <c r="F818" s="49"/>
      <c r="G818" s="49"/>
      <c r="H818" s="49"/>
      <c r="I818" s="352"/>
      <c r="J818" s="49"/>
      <c r="K818" s="49"/>
      <c r="L818" s="49"/>
      <c r="M818" s="49"/>
      <c r="N818" s="49"/>
      <c r="O818" s="49"/>
      <c r="P818" s="49"/>
      <c r="Q818" s="49"/>
      <c r="R818" s="49"/>
      <c r="S818" s="49"/>
      <c r="T818" s="49"/>
      <c r="U818" s="49"/>
      <c r="V818" s="49"/>
      <c r="W818" s="49"/>
      <c r="X818" s="49"/>
      <c r="Y818" s="49"/>
      <c r="Z818" s="49"/>
    </row>
    <row r="819" spans="1:26" ht="14.25" customHeight="1">
      <c r="A819" s="49"/>
      <c r="B819" s="49"/>
      <c r="C819" s="49"/>
      <c r="D819" s="49"/>
      <c r="E819" s="49"/>
      <c r="F819" s="49"/>
      <c r="G819" s="49"/>
      <c r="H819" s="49"/>
      <c r="I819" s="352"/>
      <c r="J819" s="49"/>
      <c r="K819" s="49"/>
      <c r="L819" s="49"/>
      <c r="M819" s="49"/>
      <c r="N819" s="49"/>
      <c r="O819" s="49"/>
      <c r="P819" s="49"/>
      <c r="Q819" s="49"/>
      <c r="R819" s="49"/>
      <c r="S819" s="49"/>
      <c r="T819" s="49"/>
      <c r="U819" s="49"/>
      <c r="V819" s="49"/>
      <c r="W819" s="49"/>
      <c r="X819" s="49"/>
      <c r="Y819" s="49"/>
      <c r="Z819" s="49"/>
    </row>
    <row r="820" spans="1:26" ht="14.25" customHeight="1">
      <c r="A820" s="49"/>
      <c r="B820" s="49"/>
      <c r="C820" s="49"/>
      <c r="D820" s="49"/>
      <c r="E820" s="49"/>
      <c r="F820" s="49"/>
      <c r="G820" s="49"/>
      <c r="H820" s="49"/>
      <c r="I820" s="352"/>
      <c r="J820" s="49"/>
      <c r="K820" s="49"/>
      <c r="L820" s="49"/>
      <c r="M820" s="49"/>
      <c r="N820" s="49"/>
      <c r="O820" s="49"/>
      <c r="P820" s="49"/>
      <c r="Q820" s="49"/>
      <c r="R820" s="49"/>
      <c r="S820" s="49"/>
      <c r="T820" s="49"/>
      <c r="U820" s="49"/>
      <c r="V820" s="49"/>
      <c r="W820" s="49"/>
      <c r="X820" s="49"/>
      <c r="Y820" s="49"/>
      <c r="Z820" s="49"/>
    </row>
    <row r="821" spans="1:26" ht="14.25" customHeight="1">
      <c r="A821" s="49"/>
      <c r="B821" s="49"/>
      <c r="C821" s="49"/>
      <c r="D821" s="49"/>
      <c r="E821" s="49"/>
      <c r="F821" s="49"/>
      <c r="G821" s="49"/>
      <c r="H821" s="49"/>
      <c r="I821" s="352"/>
      <c r="J821" s="49"/>
      <c r="K821" s="49"/>
      <c r="L821" s="49"/>
      <c r="M821" s="49"/>
      <c r="N821" s="49"/>
      <c r="O821" s="49"/>
      <c r="P821" s="49"/>
      <c r="Q821" s="49"/>
      <c r="R821" s="49"/>
      <c r="S821" s="49"/>
      <c r="T821" s="49"/>
      <c r="U821" s="49"/>
      <c r="V821" s="49"/>
      <c r="W821" s="49"/>
      <c r="X821" s="49"/>
      <c r="Y821" s="49"/>
      <c r="Z821" s="49"/>
    </row>
    <row r="822" spans="1:26" ht="14.25" customHeight="1">
      <c r="A822" s="49"/>
      <c r="B822" s="49"/>
      <c r="C822" s="49"/>
      <c r="D822" s="49"/>
      <c r="E822" s="49"/>
      <c r="F822" s="49"/>
      <c r="G822" s="49"/>
      <c r="H822" s="49"/>
      <c r="I822" s="352"/>
      <c r="J822" s="49"/>
      <c r="K822" s="49"/>
      <c r="L822" s="49"/>
      <c r="M822" s="49"/>
      <c r="N822" s="49"/>
      <c r="O822" s="49"/>
      <c r="P822" s="49"/>
      <c r="Q822" s="49"/>
      <c r="R822" s="49"/>
      <c r="S822" s="49"/>
      <c r="T822" s="49"/>
      <c r="U822" s="49"/>
      <c r="V822" s="49"/>
      <c r="W822" s="49"/>
      <c r="X822" s="49"/>
      <c r="Y822" s="49"/>
      <c r="Z822" s="49"/>
    </row>
    <row r="823" spans="1:26" ht="14.25" customHeight="1">
      <c r="A823" s="49"/>
      <c r="B823" s="49"/>
      <c r="C823" s="49"/>
      <c r="D823" s="49"/>
      <c r="E823" s="49"/>
      <c r="F823" s="49"/>
      <c r="G823" s="49"/>
      <c r="H823" s="49"/>
      <c r="I823" s="352"/>
      <c r="J823" s="49"/>
      <c r="K823" s="49"/>
      <c r="L823" s="49"/>
      <c r="M823" s="49"/>
      <c r="N823" s="49"/>
      <c r="O823" s="49"/>
      <c r="P823" s="49"/>
      <c r="Q823" s="49"/>
      <c r="R823" s="49"/>
      <c r="S823" s="49"/>
      <c r="T823" s="49"/>
      <c r="U823" s="49"/>
      <c r="V823" s="49"/>
      <c r="W823" s="49"/>
      <c r="X823" s="49"/>
      <c r="Y823" s="49"/>
      <c r="Z823" s="49"/>
    </row>
    <row r="824" spans="1:26" ht="14.25" customHeight="1">
      <c r="A824" s="49"/>
      <c r="B824" s="49"/>
      <c r="C824" s="49"/>
      <c r="D824" s="49"/>
      <c r="E824" s="49"/>
      <c r="F824" s="49"/>
      <c r="G824" s="49"/>
      <c r="H824" s="49"/>
      <c r="I824" s="352"/>
      <c r="J824" s="49"/>
      <c r="K824" s="49"/>
      <c r="L824" s="49"/>
      <c r="M824" s="49"/>
      <c r="N824" s="49"/>
      <c r="O824" s="49"/>
      <c r="P824" s="49"/>
      <c r="Q824" s="49"/>
      <c r="R824" s="49"/>
      <c r="S824" s="49"/>
      <c r="T824" s="49"/>
      <c r="U824" s="49"/>
      <c r="V824" s="49"/>
      <c r="W824" s="49"/>
      <c r="X824" s="49"/>
      <c r="Y824" s="49"/>
      <c r="Z824" s="49"/>
    </row>
    <row r="825" spans="1:26" ht="14.25" customHeight="1">
      <c r="A825" s="49"/>
      <c r="B825" s="49"/>
      <c r="C825" s="49"/>
      <c r="D825" s="49"/>
      <c r="E825" s="49"/>
      <c r="F825" s="49"/>
      <c r="G825" s="49"/>
      <c r="H825" s="49"/>
      <c r="I825" s="352"/>
      <c r="J825" s="49"/>
      <c r="K825" s="49"/>
      <c r="L825" s="49"/>
      <c r="M825" s="49"/>
      <c r="N825" s="49"/>
      <c r="O825" s="49"/>
      <c r="P825" s="49"/>
      <c r="Q825" s="49"/>
      <c r="R825" s="49"/>
      <c r="S825" s="49"/>
      <c r="T825" s="49"/>
      <c r="U825" s="49"/>
      <c r="V825" s="49"/>
      <c r="W825" s="49"/>
      <c r="X825" s="49"/>
      <c r="Y825" s="49"/>
      <c r="Z825" s="49"/>
    </row>
    <row r="826" spans="1:26" ht="14.25" customHeight="1">
      <c r="A826" s="49"/>
      <c r="B826" s="49"/>
      <c r="C826" s="49"/>
      <c r="D826" s="49"/>
      <c r="E826" s="49"/>
      <c r="F826" s="49"/>
      <c r="G826" s="49"/>
      <c r="H826" s="49"/>
      <c r="I826" s="352"/>
      <c r="J826" s="49"/>
      <c r="K826" s="49"/>
      <c r="L826" s="49"/>
      <c r="M826" s="49"/>
      <c r="N826" s="49"/>
      <c r="O826" s="49"/>
      <c r="P826" s="49"/>
      <c r="Q826" s="49"/>
      <c r="R826" s="49"/>
      <c r="S826" s="49"/>
      <c r="T826" s="49"/>
      <c r="U826" s="49"/>
      <c r="V826" s="49"/>
      <c r="W826" s="49"/>
      <c r="X826" s="49"/>
      <c r="Y826" s="49"/>
      <c r="Z826" s="49"/>
    </row>
    <row r="827" spans="1:26" ht="14.25" customHeight="1">
      <c r="A827" s="49"/>
      <c r="B827" s="49"/>
      <c r="C827" s="49"/>
      <c r="D827" s="49"/>
      <c r="E827" s="49"/>
      <c r="F827" s="49"/>
      <c r="G827" s="49"/>
      <c r="H827" s="49"/>
      <c r="I827" s="352"/>
      <c r="J827" s="49"/>
      <c r="K827" s="49"/>
      <c r="L827" s="49"/>
      <c r="M827" s="49"/>
      <c r="N827" s="49"/>
      <c r="O827" s="49"/>
      <c r="P827" s="49"/>
      <c r="Q827" s="49"/>
      <c r="R827" s="49"/>
      <c r="S827" s="49"/>
      <c r="T827" s="49"/>
      <c r="U827" s="49"/>
      <c r="V827" s="49"/>
      <c r="W827" s="49"/>
      <c r="X827" s="49"/>
      <c r="Y827" s="49"/>
      <c r="Z827" s="49"/>
    </row>
    <row r="828" spans="1:26" ht="14.25" customHeight="1">
      <c r="A828" s="49"/>
      <c r="B828" s="49"/>
      <c r="C828" s="49"/>
      <c r="D828" s="49"/>
      <c r="E828" s="49"/>
      <c r="F828" s="49"/>
      <c r="G828" s="49"/>
      <c r="H828" s="49"/>
      <c r="I828" s="352"/>
      <c r="J828" s="49"/>
      <c r="K828" s="49"/>
      <c r="L828" s="49"/>
      <c r="M828" s="49"/>
      <c r="N828" s="49"/>
      <c r="O828" s="49"/>
      <c r="P828" s="49"/>
      <c r="Q828" s="49"/>
      <c r="R828" s="49"/>
      <c r="S828" s="49"/>
      <c r="T828" s="49"/>
      <c r="U828" s="49"/>
      <c r="V828" s="49"/>
      <c r="W828" s="49"/>
      <c r="X828" s="49"/>
      <c r="Y828" s="49"/>
      <c r="Z828" s="49"/>
    </row>
    <row r="829" spans="1:26" ht="14.25" customHeight="1">
      <c r="A829" s="49"/>
      <c r="B829" s="49"/>
      <c r="C829" s="49"/>
      <c r="D829" s="49"/>
      <c r="E829" s="49"/>
      <c r="F829" s="49"/>
      <c r="G829" s="49"/>
      <c r="H829" s="49"/>
      <c r="I829" s="352"/>
      <c r="J829" s="49"/>
      <c r="K829" s="49"/>
      <c r="L829" s="49"/>
      <c r="M829" s="49"/>
      <c r="N829" s="49"/>
      <c r="O829" s="49"/>
      <c r="P829" s="49"/>
      <c r="Q829" s="49"/>
      <c r="R829" s="49"/>
      <c r="S829" s="49"/>
      <c r="T829" s="49"/>
      <c r="U829" s="49"/>
      <c r="V829" s="49"/>
      <c r="W829" s="49"/>
      <c r="X829" s="49"/>
      <c r="Y829" s="49"/>
      <c r="Z829" s="49"/>
    </row>
    <row r="830" spans="1:26" ht="14.25" customHeight="1">
      <c r="A830" s="49"/>
      <c r="B830" s="49"/>
      <c r="C830" s="49"/>
      <c r="D830" s="49"/>
      <c r="E830" s="49"/>
      <c r="F830" s="49"/>
      <c r="G830" s="49"/>
      <c r="H830" s="49"/>
      <c r="I830" s="352"/>
      <c r="J830" s="49"/>
      <c r="K830" s="49"/>
      <c r="L830" s="49"/>
      <c r="M830" s="49"/>
      <c r="N830" s="49"/>
      <c r="O830" s="49"/>
      <c r="P830" s="49"/>
      <c r="Q830" s="49"/>
      <c r="R830" s="49"/>
      <c r="S830" s="49"/>
      <c r="T830" s="49"/>
      <c r="U830" s="49"/>
      <c r="V830" s="49"/>
      <c r="W830" s="49"/>
      <c r="X830" s="49"/>
      <c r="Y830" s="49"/>
      <c r="Z830" s="49"/>
    </row>
    <row r="831" spans="1:26" ht="14.25" customHeight="1">
      <c r="A831" s="49"/>
      <c r="B831" s="49"/>
      <c r="C831" s="49"/>
      <c r="D831" s="49"/>
      <c r="E831" s="49"/>
      <c r="F831" s="49"/>
      <c r="G831" s="49"/>
      <c r="H831" s="49"/>
      <c r="I831" s="352"/>
      <c r="J831" s="49"/>
      <c r="K831" s="49"/>
      <c r="L831" s="49"/>
      <c r="M831" s="49"/>
      <c r="N831" s="49"/>
      <c r="O831" s="49"/>
      <c r="P831" s="49"/>
      <c r="Q831" s="49"/>
      <c r="R831" s="49"/>
      <c r="S831" s="49"/>
      <c r="T831" s="49"/>
      <c r="U831" s="49"/>
      <c r="V831" s="49"/>
      <c r="W831" s="49"/>
      <c r="X831" s="49"/>
      <c r="Y831" s="49"/>
      <c r="Z831" s="49"/>
    </row>
    <row r="832" spans="1:26" ht="14.25" customHeight="1">
      <c r="A832" s="49"/>
      <c r="B832" s="49"/>
      <c r="C832" s="49"/>
      <c r="D832" s="49"/>
      <c r="E832" s="49"/>
      <c r="F832" s="49"/>
      <c r="G832" s="49"/>
      <c r="H832" s="49"/>
      <c r="I832" s="352"/>
      <c r="J832" s="49"/>
      <c r="K832" s="49"/>
      <c r="L832" s="49"/>
      <c r="M832" s="49"/>
      <c r="N832" s="49"/>
      <c r="O832" s="49"/>
      <c r="P832" s="49"/>
      <c r="Q832" s="49"/>
      <c r="R832" s="49"/>
      <c r="S832" s="49"/>
      <c r="T832" s="49"/>
      <c r="U832" s="49"/>
      <c r="V832" s="49"/>
      <c r="W832" s="49"/>
      <c r="X832" s="49"/>
      <c r="Y832" s="49"/>
      <c r="Z832" s="49"/>
    </row>
    <row r="833" spans="1:26" ht="14.25" customHeight="1">
      <c r="A833" s="49"/>
      <c r="B833" s="49"/>
      <c r="C833" s="49"/>
      <c r="D833" s="49"/>
      <c r="E833" s="49"/>
      <c r="F833" s="49"/>
      <c r="G833" s="49"/>
      <c r="H833" s="49"/>
      <c r="I833" s="352"/>
      <c r="J833" s="49"/>
      <c r="K833" s="49"/>
      <c r="L833" s="49"/>
      <c r="M833" s="49"/>
      <c r="N833" s="49"/>
      <c r="O833" s="49"/>
      <c r="P833" s="49"/>
      <c r="Q833" s="49"/>
      <c r="R833" s="49"/>
      <c r="S833" s="49"/>
      <c r="T833" s="49"/>
      <c r="U833" s="49"/>
      <c r="V833" s="49"/>
      <c r="W833" s="49"/>
      <c r="X833" s="49"/>
      <c r="Y833" s="49"/>
      <c r="Z833" s="49"/>
    </row>
    <row r="834" spans="1:26" ht="14.25" customHeight="1">
      <c r="A834" s="49"/>
      <c r="B834" s="49"/>
      <c r="C834" s="49"/>
      <c r="D834" s="49"/>
      <c r="E834" s="49"/>
      <c r="F834" s="49"/>
      <c r="G834" s="49"/>
      <c r="H834" s="49"/>
      <c r="I834" s="352"/>
      <c r="J834" s="49"/>
      <c r="K834" s="49"/>
      <c r="L834" s="49"/>
      <c r="M834" s="49"/>
      <c r="N834" s="49"/>
      <c r="O834" s="49"/>
      <c r="P834" s="49"/>
      <c r="Q834" s="49"/>
      <c r="R834" s="49"/>
      <c r="S834" s="49"/>
      <c r="T834" s="49"/>
      <c r="U834" s="49"/>
      <c r="V834" s="49"/>
      <c r="W834" s="49"/>
      <c r="X834" s="49"/>
      <c r="Y834" s="49"/>
      <c r="Z834" s="49"/>
    </row>
    <row r="835" spans="1:26" ht="14.25" customHeight="1">
      <c r="A835" s="49"/>
      <c r="B835" s="49"/>
      <c r="C835" s="49"/>
      <c r="D835" s="49"/>
      <c r="E835" s="49"/>
      <c r="F835" s="49"/>
      <c r="G835" s="49"/>
      <c r="H835" s="49"/>
      <c r="I835" s="352"/>
      <c r="J835" s="49"/>
      <c r="K835" s="49"/>
      <c r="L835" s="49"/>
      <c r="M835" s="49"/>
      <c r="N835" s="49"/>
      <c r="O835" s="49"/>
      <c r="P835" s="49"/>
      <c r="Q835" s="49"/>
      <c r="R835" s="49"/>
      <c r="S835" s="49"/>
      <c r="T835" s="49"/>
      <c r="U835" s="49"/>
      <c r="V835" s="49"/>
      <c r="W835" s="49"/>
      <c r="X835" s="49"/>
      <c r="Y835" s="49"/>
      <c r="Z835" s="49"/>
    </row>
    <row r="836" spans="1:26" ht="14.25" customHeight="1">
      <c r="A836" s="49"/>
      <c r="B836" s="49"/>
      <c r="C836" s="49"/>
      <c r="D836" s="49"/>
      <c r="E836" s="49"/>
      <c r="F836" s="49"/>
      <c r="G836" s="49"/>
      <c r="H836" s="49"/>
      <c r="I836" s="352"/>
      <c r="J836" s="49"/>
      <c r="K836" s="49"/>
      <c r="L836" s="49"/>
      <c r="M836" s="49"/>
      <c r="N836" s="49"/>
      <c r="O836" s="49"/>
      <c r="P836" s="49"/>
      <c r="Q836" s="49"/>
      <c r="R836" s="49"/>
      <c r="S836" s="49"/>
      <c r="T836" s="49"/>
      <c r="U836" s="49"/>
      <c r="V836" s="49"/>
      <c r="W836" s="49"/>
      <c r="X836" s="49"/>
      <c r="Y836" s="49"/>
      <c r="Z836" s="49"/>
    </row>
    <row r="837" spans="1:26" ht="14.25" customHeight="1">
      <c r="A837" s="49"/>
      <c r="B837" s="49"/>
      <c r="C837" s="49"/>
      <c r="D837" s="49"/>
      <c r="E837" s="49"/>
      <c r="F837" s="49"/>
      <c r="G837" s="49"/>
      <c r="H837" s="49"/>
      <c r="I837" s="352"/>
      <c r="J837" s="49"/>
      <c r="K837" s="49"/>
      <c r="L837" s="49"/>
      <c r="M837" s="49"/>
      <c r="N837" s="49"/>
      <c r="O837" s="49"/>
      <c r="P837" s="49"/>
      <c r="Q837" s="49"/>
      <c r="R837" s="49"/>
      <c r="S837" s="49"/>
      <c r="T837" s="49"/>
      <c r="U837" s="49"/>
      <c r="V837" s="49"/>
      <c r="W837" s="49"/>
      <c r="X837" s="49"/>
      <c r="Y837" s="49"/>
      <c r="Z837" s="49"/>
    </row>
    <row r="838" spans="1:26" ht="14.25" customHeight="1">
      <c r="A838" s="49"/>
      <c r="B838" s="49"/>
      <c r="C838" s="49"/>
      <c r="D838" s="49"/>
      <c r="E838" s="49"/>
      <c r="F838" s="49"/>
      <c r="G838" s="49"/>
      <c r="H838" s="49"/>
      <c r="I838" s="352"/>
      <c r="J838" s="49"/>
      <c r="K838" s="49"/>
      <c r="L838" s="49"/>
      <c r="M838" s="49"/>
      <c r="N838" s="49"/>
      <c r="O838" s="49"/>
      <c r="P838" s="49"/>
      <c r="Q838" s="49"/>
      <c r="R838" s="49"/>
      <c r="S838" s="49"/>
      <c r="T838" s="49"/>
      <c r="U838" s="49"/>
      <c r="V838" s="49"/>
      <c r="W838" s="49"/>
      <c r="X838" s="49"/>
      <c r="Y838" s="49"/>
      <c r="Z838" s="49"/>
    </row>
    <row r="839" spans="1:26" ht="14.25" customHeight="1">
      <c r="A839" s="49"/>
      <c r="B839" s="49"/>
      <c r="C839" s="49"/>
      <c r="D839" s="49"/>
      <c r="E839" s="49"/>
      <c r="F839" s="49"/>
      <c r="G839" s="49"/>
      <c r="H839" s="49"/>
      <c r="I839" s="352"/>
      <c r="J839" s="49"/>
      <c r="K839" s="49"/>
      <c r="L839" s="49"/>
      <c r="M839" s="49"/>
      <c r="N839" s="49"/>
      <c r="O839" s="49"/>
      <c r="P839" s="49"/>
      <c r="Q839" s="49"/>
      <c r="R839" s="49"/>
      <c r="S839" s="49"/>
      <c r="T839" s="49"/>
      <c r="U839" s="49"/>
      <c r="V839" s="49"/>
      <c r="W839" s="49"/>
      <c r="X839" s="49"/>
      <c r="Y839" s="49"/>
      <c r="Z839" s="49"/>
    </row>
    <row r="840" spans="1:26" ht="14.25" customHeight="1">
      <c r="A840" s="49"/>
      <c r="B840" s="49"/>
      <c r="C840" s="49"/>
      <c r="D840" s="49"/>
      <c r="E840" s="49"/>
      <c r="F840" s="49"/>
      <c r="G840" s="49"/>
      <c r="H840" s="49"/>
      <c r="I840" s="352"/>
      <c r="J840" s="49"/>
      <c r="K840" s="49"/>
      <c r="L840" s="49"/>
      <c r="M840" s="49"/>
      <c r="N840" s="49"/>
      <c r="O840" s="49"/>
      <c r="P840" s="49"/>
      <c r="Q840" s="49"/>
      <c r="R840" s="49"/>
      <c r="S840" s="49"/>
      <c r="T840" s="49"/>
      <c r="U840" s="49"/>
      <c r="V840" s="49"/>
      <c r="W840" s="49"/>
      <c r="X840" s="49"/>
      <c r="Y840" s="49"/>
      <c r="Z840" s="49"/>
    </row>
    <row r="841" spans="1:26" ht="14.25" customHeight="1">
      <c r="A841" s="49"/>
      <c r="B841" s="49"/>
      <c r="C841" s="49"/>
      <c r="D841" s="49"/>
      <c r="E841" s="49"/>
      <c r="F841" s="49"/>
      <c r="G841" s="49"/>
      <c r="H841" s="49"/>
      <c r="I841" s="352"/>
      <c r="J841" s="49"/>
      <c r="K841" s="49"/>
      <c r="L841" s="49"/>
      <c r="M841" s="49"/>
      <c r="N841" s="49"/>
      <c r="O841" s="49"/>
      <c r="P841" s="49"/>
      <c r="Q841" s="49"/>
      <c r="R841" s="49"/>
      <c r="S841" s="49"/>
      <c r="T841" s="49"/>
      <c r="U841" s="49"/>
      <c r="V841" s="49"/>
      <c r="W841" s="49"/>
      <c r="X841" s="49"/>
      <c r="Y841" s="49"/>
      <c r="Z841" s="49"/>
    </row>
    <row r="842" spans="1:26" ht="14.25" customHeight="1">
      <c r="A842" s="49"/>
      <c r="B842" s="49"/>
      <c r="C842" s="49"/>
      <c r="D842" s="49"/>
      <c r="E842" s="49"/>
      <c r="F842" s="49"/>
      <c r="G842" s="49"/>
      <c r="H842" s="49"/>
      <c r="I842" s="352"/>
      <c r="J842" s="49"/>
      <c r="K842" s="49"/>
      <c r="L842" s="49"/>
      <c r="M842" s="49"/>
      <c r="N842" s="49"/>
      <c r="O842" s="49"/>
      <c r="P842" s="49"/>
      <c r="Q842" s="49"/>
      <c r="R842" s="49"/>
      <c r="S842" s="49"/>
      <c r="T842" s="49"/>
      <c r="U842" s="49"/>
      <c r="V842" s="49"/>
      <c r="W842" s="49"/>
      <c r="X842" s="49"/>
      <c r="Y842" s="49"/>
      <c r="Z842" s="49"/>
    </row>
    <row r="843" spans="1:26" ht="14.25" customHeight="1">
      <c r="A843" s="49"/>
      <c r="B843" s="49"/>
      <c r="C843" s="49"/>
      <c r="D843" s="49"/>
      <c r="E843" s="49"/>
      <c r="F843" s="49"/>
      <c r="G843" s="49"/>
      <c r="H843" s="49"/>
      <c r="I843" s="352"/>
      <c r="J843" s="49"/>
      <c r="K843" s="49"/>
      <c r="L843" s="49"/>
      <c r="M843" s="49"/>
      <c r="N843" s="49"/>
      <c r="O843" s="49"/>
      <c r="P843" s="49"/>
      <c r="Q843" s="49"/>
      <c r="R843" s="49"/>
      <c r="S843" s="49"/>
      <c r="T843" s="49"/>
      <c r="U843" s="49"/>
      <c r="V843" s="49"/>
      <c r="W843" s="49"/>
      <c r="X843" s="49"/>
      <c r="Y843" s="49"/>
      <c r="Z843" s="49"/>
    </row>
    <row r="844" spans="1:26" ht="14.25" customHeight="1">
      <c r="A844" s="49"/>
      <c r="B844" s="49"/>
      <c r="C844" s="49"/>
      <c r="D844" s="49"/>
      <c r="E844" s="49"/>
      <c r="F844" s="49"/>
      <c r="G844" s="49"/>
      <c r="H844" s="49"/>
      <c r="I844" s="352"/>
      <c r="J844" s="49"/>
      <c r="K844" s="49"/>
      <c r="L844" s="49"/>
      <c r="M844" s="49"/>
      <c r="N844" s="49"/>
      <c r="O844" s="49"/>
      <c r="P844" s="49"/>
      <c r="Q844" s="49"/>
      <c r="R844" s="49"/>
      <c r="S844" s="49"/>
      <c r="T844" s="49"/>
      <c r="U844" s="49"/>
      <c r="V844" s="49"/>
      <c r="W844" s="49"/>
      <c r="X844" s="49"/>
      <c r="Y844" s="49"/>
      <c r="Z844" s="49"/>
    </row>
    <row r="845" spans="1:26" ht="14.25" customHeight="1">
      <c r="A845" s="49"/>
      <c r="B845" s="49"/>
      <c r="C845" s="49"/>
      <c r="D845" s="49"/>
      <c r="E845" s="49"/>
      <c r="F845" s="49"/>
      <c r="G845" s="49"/>
      <c r="H845" s="49"/>
      <c r="I845" s="352"/>
      <c r="J845" s="49"/>
      <c r="K845" s="49"/>
      <c r="L845" s="49"/>
      <c r="M845" s="49"/>
      <c r="N845" s="49"/>
      <c r="O845" s="49"/>
      <c r="P845" s="49"/>
      <c r="Q845" s="49"/>
      <c r="R845" s="49"/>
      <c r="S845" s="49"/>
      <c r="T845" s="49"/>
      <c r="U845" s="49"/>
      <c r="V845" s="49"/>
      <c r="W845" s="49"/>
      <c r="X845" s="49"/>
      <c r="Y845" s="49"/>
      <c r="Z845" s="49"/>
    </row>
    <row r="846" spans="1:26" ht="14.25" customHeight="1">
      <c r="A846" s="49"/>
      <c r="B846" s="49"/>
      <c r="C846" s="49"/>
      <c r="D846" s="49"/>
      <c r="E846" s="49"/>
      <c r="F846" s="49"/>
      <c r="G846" s="49"/>
      <c r="H846" s="49"/>
      <c r="I846" s="352"/>
      <c r="J846" s="49"/>
      <c r="K846" s="49"/>
      <c r="L846" s="49"/>
      <c r="M846" s="49"/>
      <c r="N846" s="49"/>
      <c r="O846" s="49"/>
      <c r="P846" s="49"/>
      <c r="Q846" s="49"/>
      <c r="R846" s="49"/>
      <c r="S846" s="49"/>
      <c r="T846" s="49"/>
      <c r="U846" s="49"/>
      <c r="V846" s="49"/>
      <c r="W846" s="49"/>
      <c r="X846" s="49"/>
      <c r="Y846" s="49"/>
      <c r="Z846" s="49"/>
    </row>
    <row r="847" spans="1:26" ht="14.25" customHeight="1">
      <c r="A847" s="49"/>
      <c r="B847" s="49"/>
      <c r="C847" s="49"/>
      <c r="D847" s="49"/>
      <c r="E847" s="49"/>
      <c r="F847" s="49"/>
      <c r="G847" s="49"/>
      <c r="H847" s="49"/>
      <c r="I847" s="352"/>
      <c r="J847" s="49"/>
      <c r="K847" s="49"/>
      <c r="L847" s="49"/>
      <c r="M847" s="49"/>
      <c r="N847" s="49"/>
      <c r="O847" s="49"/>
      <c r="P847" s="49"/>
      <c r="Q847" s="49"/>
      <c r="R847" s="49"/>
      <c r="S847" s="49"/>
      <c r="T847" s="49"/>
      <c r="U847" s="49"/>
      <c r="V847" s="49"/>
      <c r="W847" s="49"/>
      <c r="X847" s="49"/>
      <c r="Y847" s="49"/>
      <c r="Z847" s="49"/>
    </row>
    <row r="848" spans="1:26" ht="14.25" customHeight="1">
      <c r="A848" s="49"/>
      <c r="B848" s="49"/>
      <c r="C848" s="49"/>
      <c r="D848" s="49"/>
      <c r="E848" s="49"/>
      <c r="F848" s="49"/>
      <c r="G848" s="49"/>
      <c r="H848" s="49"/>
      <c r="I848" s="352"/>
      <c r="J848" s="49"/>
      <c r="K848" s="49"/>
      <c r="L848" s="49"/>
      <c r="M848" s="49"/>
      <c r="N848" s="49"/>
      <c r="O848" s="49"/>
      <c r="P848" s="49"/>
      <c r="Q848" s="49"/>
      <c r="R848" s="49"/>
      <c r="S848" s="49"/>
      <c r="T848" s="49"/>
      <c r="U848" s="49"/>
      <c r="V848" s="49"/>
      <c r="W848" s="49"/>
      <c r="X848" s="49"/>
      <c r="Y848" s="49"/>
      <c r="Z848" s="49"/>
    </row>
    <row r="849" spans="1:26" ht="14.25" customHeight="1">
      <c r="A849" s="49"/>
      <c r="B849" s="49"/>
      <c r="C849" s="49"/>
      <c r="D849" s="49"/>
      <c r="E849" s="49"/>
      <c r="F849" s="49"/>
      <c r="G849" s="49"/>
      <c r="H849" s="49"/>
      <c r="I849" s="352"/>
      <c r="J849" s="49"/>
      <c r="K849" s="49"/>
      <c r="L849" s="49"/>
      <c r="M849" s="49"/>
      <c r="N849" s="49"/>
      <c r="O849" s="49"/>
      <c r="P849" s="49"/>
      <c r="Q849" s="49"/>
      <c r="R849" s="49"/>
      <c r="S849" s="49"/>
      <c r="T849" s="49"/>
      <c r="U849" s="49"/>
      <c r="V849" s="49"/>
      <c r="W849" s="49"/>
      <c r="X849" s="49"/>
      <c r="Y849" s="49"/>
      <c r="Z849" s="49"/>
    </row>
    <row r="850" spans="1:26" ht="14.25" customHeight="1">
      <c r="A850" s="49"/>
      <c r="B850" s="49"/>
      <c r="C850" s="49"/>
      <c r="D850" s="49"/>
      <c r="E850" s="49"/>
      <c r="F850" s="49"/>
      <c r="G850" s="49"/>
      <c r="H850" s="49"/>
      <c r="I850" s="352"/>
      <c r="J850" s="49"/>
      <c r="K850" s="49"/>
      <c r="L850" s="49"/>
      <c r="M850" s="49"/>
      <c r="N850" s="49"/>
      <c r="O850" s="49"/>
      <c r="P850" s="49"/>
      <c r="Q850" s="49"/>
      <c r="R850" s="49"/>
      <c r="S850" s="49"/>
      <c r="T850" s="49"/>
      <c r="U850" s="49"/>
      <c r="V850" s="49"/>
      <c r="W850" s="49"/>
      <c r="X850" s="49"/>
      <c r="Y850" s="49"/>
      <c r="Z850" s="49"/>
    </row>
    <row r="851" spans="1:26" ht="14.25" customHeight="1">
      <c r="A851" s="49"/>
      <c r="B851" s="49"/>
      <c r="C851" s="49"/>
      <c r="D851" s="49"/>
      <c r="E851" s="49"/>
      <c r="F851" s="49"/>
      <c r="G851" s="49"/>
      <c r="H851" s="49"/>
      <c r="I851" s="352"/>
      <c r="J851" s="49"/>
      <c r="K851" s="49"/>
      <c r="L851" s="49"/>
      <c r="M851" s="49"/>
      <c r="N851" s="49"/>
      <c r="O851" s="49"/>
      <c r="P851" s="49"/>
      <c r="Q851" s="49"/>
      <c r="R851" s="49"/>
      <c r="S851" s="49"/>
      <c r="T851" s="49"/>
      <c r="U851" s="49"/>
      <c r="V851" s="49"/>
      <c r="W851" s="49"/>
      <c r="X851" s="49"/>
      <c r="Y851" s="49"/>
      <c r="Z851" s="49"/>
    </row>
    <row r="852" spans="1:26" ht="14.25" customHeight="1">
      <c r="A852" s="49"/>
      <c r="B852" s="49"/>
      <c r="C852" s="49"/>
      <c r="D852" s="49"/>
      <c r="E852" s="49"/>
      <c r="F852" s="49"/>
      <c r="G852" s="49"/>
      <c r="H852" s="49"/>
      <c r="I852" s="352"/>
      <c r="J852" s="49"/>
      <c r="K852" s="49"/>
      <c r="L852" s="49"/>
      <c r="M852" s="49"/>
      <c r="N852" s="49"/>
      <c r="O852" s="49"/>
      <c r="P852" s="49"/>
      <c r="Q852" s="49"/>
      <c r="R852" s="49"/>
      <c r="S852" s="49"/>
      <c r="T852" s="49"/>
      <c r="U852" s="49"/>
      <c r="V852" s="49"/>
      <c r="W852" s="49"/>
      <c r="X852" s="49"/>
      <c r="Y852" s="49"/>
      <c r="Z852" s="49"/>
    </row>
    <row r="853" spans="1:26" ht="14.25" customHeight="1">
      <c r="A853" s="49"/>
      <c r="B853" s="49"/>
      <c r="C853" s="49"/>
      <c r="D853" s="49"/>
      <c r="E853" s="49"/>
      <c r="F853" s="49"/>
      <c r="G853" s="49"/>
      <c r="H853" s="49"/>
      <c r="I853" s="352"/>
      <c r="J853" s="49"/>
      <c r="K853" s="49"/>
      <c r="L853" s="49"/>
      <c r="M853" s="49"/>
      <c r="N853" s="49"/>
      <c r="O853" s="49"/>
      <c r="P853" s="49"/>
      <c r="Q853" s="49"/>
      <c r="R853" s="49"/>
      <c r="S853" s="49"/>
      <c r="T853" s="49"/>
      <c r="U853" s="49"/>
      <c r="V853" s="49"/>
      <c r="W853" s="49"/>
      <c r="X853" s="49"/>
      <c r="Y853" s="49"/>
      <c r="Z853" s="49"/>
    </row>
    <row r="854" spans="1:26" ht="14.25" customHeight="1">
      <c r="A854" s="49"/>
      <c r="B854" s="49"/>
      <c r="C854" s="49"/>
      <c r="D854" s="49"/>
      <c r="E854" s="49"/>
      <c r="F854" s="49"/>
      <c r="G854" s="49"/>
      <c r="H854" s="49"/>
      <c r="I854" s="352"/>
      <c r="J854" s="49"/>
      <c r="K854" s="49"/>
      <c r="L854" s="49"/>
      <c r="M854" s="49"/>
      <c r="N854" s="49"/>
      <c r="O854" s="49"/>
      <c r="P854" s="49"/>
      <c r="Q854" s="49"/>
      <c r="R854" s="49"/>
      <c r="S854" s="49"/>
      <c r="T854" s="49"/>
      <c r="U854" s="49"/>
      <c r="V854" s="49"/>
      <c r="W854" s="49"/>
      <c r="X854" s="49"/>
      <c r="Y854" s="49"/>
      <c r="Z854" s="49"/>
    </row>
    <row r="855" spans="1:26" ht="14.25" customHeight="1">
      <c r="A855" s="49"/>
      <c r="B855" s="49"/>
      <c r="C855" s="49"/>
      <c r="D855" s="49"/>
      <c r="E855" s="49"/>
      <c r="F855" s="49"/>
      <c r="G855" s="49"/>
      <c r="H855" s="49"/>
      <c r="I855" s="352"/>
      <c r="J855" s="49"/>
      <c r="K855" s="49"/>
      <c r="L855" s="49"/>
      <c r="M855" s="49"/>
      <c r="N855" s="49"/>
      <c r="O855" s="49"/>
      <c r="P855" s="49"/>
      <c r="Q855" s="49"/>
      <c r="R855" s="49"/>
      <c r="S855" s="49"/>
      <c r="T855" s="49"/>
      <c r="U855" s="49"/>
      <c r="V855" s="49"/>
      <c r="W855" s="49"/>
      <c r="X855" s="49"/>
      <c r="Y855" s="49"/>
      <c r="Z855" s="49"/>
    </row>
    <row r="856" spans="1:26" ht="14.25" customHeight="1">
      <c r="A856" s="49"/>
      <c r="B856" s="49"/>
      <c r="C856" s="49"/>
      <c r="D856" s="49"/>
      <c r="E856" s="49"/>
      <c r="F856" s="49"/>
      <c r="G856" s="49"/>
      <c r="H856" s="49"/>
      <c r="I856" s="352"/>
      <c r="J856" s="49"/>
      <c r="K856" s="49"/>
      <c r="L856" s="49"/>
      <c r="M856" s="49"/>
      <c r="N856" s="49"/>
      <c r="O856" s="49"/>
      <c r="P856" s="49"/>
      <c r="Q856" s="49"/>
      <c r="R856" s="49"/>
      <c r="S856" s="49"/>
      <c r="T856" s="49"/>
      <c r="U856" s="49"/>
      <c r="V856" s="49"/>
      <c r="W856" s="49"/>
      <c r="X856" s="49"/>
      <c r="Y856" s="49"/>
      <c r="Z856" s="49"/>
    </row>
    <row r="857" spans="1:26" ht="14.25" customHeight="1">
      <c r="A857" s="49"/>
      <c r="B857" s="49"/>
      <c r="C857" s="49"/>
      <c r="D857" s="49"/>
      <c r="E857" s="49"/>
      <c r="F857" s="49"/>
      <c r="G857" s="49"/>
      <c r="H857" s="49"/>
      <c r="I857" s="352"/>
      <c r="J857" s="49"/>
      <c r="K857" s="49"/>
      <c r="L857" s="49"/>
      <c r="M857" s="49"/>
      <c r="N857" s="49"/>
      <c r="O857" s="49"/>
      <c r="P857" s="49"/>
      <c r="Q857" s="49"/>
      <c r="R857" s="49"/>
      <c r="S857" s="49"/>
      <c r="T857" s="49"/>
      <c r="U857" s="49"/>
      <c r="V857" s="49"/>
      <c r="W857" s="49"/>
      <c r="X857" s="49"/>
      <c r="Y857" s="49"/>
      <c r="Z857" s="49"/>
    </row>
    <row r="858" spans="1:26" ht="14.25" customHeight="1">
      <c r="A858" s="49"/>
      <c r="B858" s="49"/>
      <c r="C858" s="49"/>
      <c r="D858" s="49"/>
      <c r="E858" s="49"/>
      <c r="F858" s="49"/>
      <c r="G858" s="49"/>
      <c r="H858" s="49"/>
      <c r="I858" s="352"/>
      <c r="J858" s="49"/>
      <c r="K858" s="49"/>
      <c r="L858" s="49"/>
      <c r="M858" s="49"/>
      <c r="N858" s="49"/>
      <c r="O858" s="49"/>
      <c r="P858" s="49"/>
      <c r="Q858" s="49"/>
      <c r="R858" s="49"/>
      <c r="S858" s="49"/>
      <c r="T858" s="49"/>
      <c r="U858" s="49"/>
      <c r="V858" s="49"/>
      <c r="W858" s="49"/>
      <c r="X858" s="49"/>
      <c r="Y858" s="49"/>
      <c r="Z858" s="49"/>
    </row>
    <row r="859" spans="1:26" ht="14.25" customHeight="1">
      <c r="A859" s="49"/>
      <c r="B859" s="49"/>
      <c r="C859" s="49"/>
      <c r="D859" s="49"/>
      <c r="E859" s="49"/>
      <c r="F859" s="49"/>
      <c r="G859" s="49"/>
      <c r="H859" s="49"/>
      <c r="I859" s="352"/>
      <c r="J859" s="49"/>
      <c r="K859" s="49"/>
      <c r="L859" s="49"/>
      <c r="M859" s="49"/>
      <c r="N859" s="49"/>
      <c r="O859" s="49"/>
      <c r="P859" s="49"/>
      <c r="Q859" s="49"/>
      <c r="R859" s="49"/>
      <c r="S859" s="49"/>
      <c r="T859" s="49"/>
      <c r="U859" s="49"/>
      <c r="V859" s="49"/>
      <c r="W859" s="49"/>
      <c r="X859" s="49"/>
      <c r="Y859" s="49"/>
      <c r="Z859" s="49"/>
    </row>
    <row r="860" spans="1:26" ht="14.25" customHeight="1">
      <c r="A860" s="49"/>
      <c r="B860" s="49"/>
      <c r="C860" s="49"/>
      <c r="D860" s="49"/>
      <c r="E860" s="49"/>
      <c r="F860" s="49"/>
      <c r="G860" s="49"/>
      <c r="H860" s="49"/>
      <c r="I860" s="352"/>
      <c r="J860" s="49"/>
      <c r="K860" s="49"/>
      <c r="L860" s="49"/>
      <c r="M860" s="49"/>
      <c r="N860" s="49"/>
      <c r="O860" s="49"/>
      <c r="P860" s="49"/>
      <c r="Q860" s="49"/>
      <c r="R860" s="49"/>
      <c r="S860" s="49"/>
      <c r="T860" s="49"/>
      <c r="U860" s="49"/>
      <c r="V860" s="49"/>
      <c r="W860" s="49"/>
      <c r="X860" s="49"/>
      <c r="Y860" s="49"/>
      <c r="Z860" s="49"/>
    </row>
    <row r="861" spans="1:26" ht="14.25" customHeight="1">
      <c r="A861" s="49"/>
      <c r="B861" s="49"/>
      <c r="C861" s="49"/>
      <c r="D861" s="49"/>
      <c r="E861" s="49"/>
      <c r="F861" s="49"/>
      <c r="G861" s="49"/>
      <c r="H861" s="49"/>
      <c r="I861" s="352"/>
      <c r="J861" s="49"/>
      <c r="K861" s="49"/>
      <c r="L861" s="49"/>
      <c r="M861" s="49"/>
      <c r="N861" s="49"/>
      <c r="O861" s="49"/>
      <c r="P861" s="49"/>
      <c r="Q861" s="49"/>
      <c r="R861" s="49"/>
      <c r="S861" s="49"/>
      <c r="T861" s="49"/>
      <c r="U861" s="49"/>
      <c r="V861" s="49"/>
      <c r="W861" s="49"/>
      <c r="X861" s="49"/>
      <c r="Y861" s="49"/>
      <c r="Z861" s="49"/>
    </row>
    <row r="862" spans="1:26" ht="14.25" customHeight="1">
      <c r="A862" s="49"/>
      <c r="B862" s="49"/>
      <c r="C862" s="49"/>
      <c r="D862" s="49"/>
      <c r="E862" s="49"/>
      <c r="F862" s="49"/>
      <c r="G862" s="49"/>
      <c r="H862" s="49"/>
      <c r="I862" s="352"/>
      <c r="J862" s="49"/>
      <c r="K862" s="49"/>
      <c r="L862" s="49"/>
      <c r="M862" s="49"/>
      <c r="N862" s="49"/>
      <c r="O862" s="49"/>
      <c r="P862" s="49"/>
      <c r="Q862" s="49"/>
      <c r="R862" s="49"/>
      <c r="S862" s="49"/>
      <c r="T862" s="49"/>
      <c r="U862" s="49"/>
      <c r="V862" s="49"/>
      <c r="W862" s="49"/>
      <c r="X862" s="49"/>
      <c r="Y862" s="49"/>
      <c r="Z862" s="49"/>
    </row>
    <row r="863" spans="1:26" ht="14.25" customHeight="1">
      <c r="A863" s="49"/>
      <c r="B863" s="49"/>
      <c r="C863" s="49"/>
      <c r="D863" s="49"/>
      <c r="E863" s="49"/>
      <c r="F863" s="49"/>
      <c r="G863" s="49"/>
      <c r="H863" s="49"/>
      <c r="I863" s="352"/>
      <c r="J863" s="49"/>
      <c r="K863" s="49"/>
      <c r="L863" s="49"/>
      <c r="M863" s="49"/>
      <c r="N863" s="49"/>
      <c r="O863" s="49"/>
      <c r="P863" s="49"/>
      <c r="Q863" s="49"/>
      <c r="R863" s="49"/>
      <c r="S863" s="49"/>
      <c r="T863" s="49"/>
      <c r="U863" s="49"/>
      <c r="V863" s="49"/>
      <c r="W863" s="49"/>
      <c r="X863" s="49"/>
      <c r="Y863" s="49"/>
      <c r="Z863" s="49"/>
    </row>
    <row r="864" spans="1:26" ht="14.25" customHeight="1">
      <c r="A864" s="49"/>
      <c r="B864" s="49"/>
      <c r="C864" s="49"/>
      <c r="D864" s="49"/>
      <c r="E864" s="49"/>
      <c r="F864" s="49"/>
      <c r="G864" s="49"/>
      <c r="H864" s="49"/>
      <c r="I864" s="352"/>
      <c r="J864" s="49"/>
      <c r="K864" s="49"/>
      <c r="L864" s="49"/>
      <c r="M864" s="49"/>
      <c r="N864" s="49"/>
      <c r="O864" s="49"/>
      <c r="P864" s="49"/>
      <c r="Q864" s="49"/>
      <c r="R864" s="49"/>
      <c r="S864" s="49"/>
      <c r="T864" s="49"/>
      <c r="U864" s="49"/>
      <c r="V864" s="49"/>
      <c r="W864" s="49"/>
      <c r="X864" s="49"/>
      <c r="Y864" s="49"/>
      <c r="Z864" s="49"/>
    </row>
    <row r="865" spans="1:26" ht="14.25" customHeight="1">
      <c r="A865" s="49"/>
      <c r="B865" s="49"/>
      <c r="C865" s="49"/>
      <c r="D865" s="49"/>
      <c r="E865" s="49"/>
      <c r="F865" s="49"/>
      <c r="G865" s="49"/>
      <c r="H865" s="49"/>
      <c r="I865" s="352"/>
      <c r="J865" s="49"/>
      <c r="K865" s="49"/>
      <c r="L865" s="49"/>
      <c r="M865" s="49"/>
      <c r="N865" s="49"/>
      <c r="O865" s="49"/>
      <c r="P865" s="49"/>
      <c r="Q865" s="49"/>
      <c r="R865" s="49"/>
      <c r="S865" s="49"/>
      <c r="T865" s="49"/>
      <c r="U865" s="49"/>
      <c r="V865" s="49"/>
      <c r="W865" s="49"/>
      <c r="X865" s="49"/>
      <c r="Y865" s="49"/>
      <c r="Z865" s="49"/>
    </row>
    <row r="866" spans="1:26" ht="14.25" customHeight="1">
      <c r="A866" s="49"/>
      <c r="B866" s="49"/>
      <c r="C866" s="49"/>
      <c r="D866" s="49"/>
      <c r="E866" s="49"/>
      <c r="F866" s="49"/>
      <c r="G866" s="49"/>
      <c r="H866" s="49"/>
      <c r="I866" s="352"/>
      <c r="J866" s="49"/>
      <c r="K866" s="49"/>
      <c r="L866" s="49"/>
      <c r="M866" s="49"/>
      <c r="N866" s="49"/>
      <c r="O866" s="49"/>
      <c r="P866" s="49"/>
      <c r="Q866" s="49"/>
      <c r="R866" s="49"/>
      <c r="S866" s="49"/>
      <c r="T866" s="49"/>
      <c r="U866" s="49"/>
      <c r="V866" s="49"/>
      <c r="W866" s="49"/>
      <c r="X866" s="49"/>
      <c r="Y866" s="49"/>
      <c r="Z866" s="49"/>
    </row>
    <row r="867" spans="1:26" ht="14.25" customHeight="1">
      <c r="A867" s="49"/>
      <c r="B867" s="49"/>
      <c r="C867" s="49"/>
      <c r="D867" s="49"/>
      <c r="E867" s="49"/>
      <c r="F867" s="49"/>
      <c r="G867" s="49"/>
      <c r="H867" s="49"/>
      <c r="I867" s="352"/>
      <c r="J867" s="49"/>
      <c r="K867" s="49"/>
      <c r="L867" s="49"/>
      <c r="M867" s="49"/>
      <c r="N867" s="49"/>
      <c r="O867" s="49"/>
      <c r="P867" s="49"/>
      <c r="Q867" s="49"/>
      <c r="R867" s="49"/>
      <c r="S867" s="49"/>
      <c r="T867" s="49"/>
      <c r="U867" s="49"/>
      <c r="V867" s="49"/>
      <c r="W867" s="49"/>
      <c r="X867" s="49"/>
      <c r="Y867" s="49"/>
      <c r="Z867" s="49"/>
    </row>
    <row r="868" spans="1:26" ht="14.25" customHeight="1">
      <c r="A868" s="49"/>
      <c r="B868" s="49"/>
      <c r="C868" s="49"/>
      <c r="D868" s="49"/>
      <c r="E868" s="49"/>
      <c r="F868" s="49"/>
      <c r="G868" s="49"/>
      <c r="H868" s="49"/>
      <c r="I868" s="352"/>
      <c r="J868" s="49"/>
      <c r="K868" s="49"/>
      <c r="L868" s="49"/>
      <c r="M868" s="49"/>
      <c r="N868" s="49"/>
      <c r="O868" s="49"/>
      <c r="P868" s="49"/>
      <c r="Q868" s="49"/>
      <c r="R868" s="49"/>
      <c r="S868" s="49"/>
      <c r="T868" s="49"/>
      <c r="U868" s="49"/>
      <c r="V868" s="49"/>
      <c r="W868" s="49"/>
      <c r="X868" s="49"/>
      <c r="Y868" s="49"/>
      <c r="Z868" s="49"/>
    </row>
    <row r="869" spans="1:26" ht="14.25" customHeight="1">
      <c r="A869" s="49"/>
      <c r="B869" s="49"/>
      <c r="C869" s="49"/>
      <c r="D869" s="49"/>
      <c r="E869" s="49"/>
      <c r="F869" s="49"/>
      <c r="G869" s="49"/>
      <c r="H869" s="49"/>
      <c r="I869" s="352"/>
      <c r="J869" s="49"/>
      <c r="K869" s="49"/>
      <c r="L869" s="49"/>
      <c r="M869" s="49"/>
      <c r="N869" s="49"/>
      <c r="O869" s="49"/>
      <c r="P869" s="49"/>
      <c r="Q869" s="49"/>
      <c r="R869" s="49"/>
      <c r="S869" s="49"/>
      <c r="T869" s="49"/>
      <c r="U869" s="49"/>
      <c r="V869" s="49"/>
      <c r="W869" s="49"/>
      <c r="X869" s="49"/>
      <c r="Y869" s="49"/>
      <c r="Z869" s="49"/>
    </row>
    <row r="870" spans="1:26" ht="14.25" customHeight="1">
      <c r="A870" s="49"/>
      <c r="B870" s="49"/>
      <c r="C870" s="49"/>
      <c r="D870" s="49"/>
      <c r="E870" s="49"/>
      <c r="F870" s="49"/>
      <c r="G870" s="49"/>
      <c r="H870" s="49"/>
      <c r="I870" s="352"/>
      <c r="J870" s="49"/>
      <c r="K870" s="49"/>
      <c r="L870" s="49"/>
      <c r="M870" s="49"/>
      <c r="N870" s="49"/>
      <c r="O870" s="49"/>
      <c r="P870" s="49"/>
      <c r="Q870" s="49"/>
      <c r="R870" s="49"/>
      <c r="S870" s="49"/>
      <c r="T870" s="49"/>
      <c r="U870" s="49"/>
      <c r="V870" s="49"/>
      <c r="W870" s="49"/>
      <c r="X870" s="49"/>
      <c r="Y870" s="49"/>
      <c r="Z870" s="49"/>
    </row>
    <row r="871" spans="1:26" ht="14.25" customHeight="1">
      <c r="A871" s="49"/>
      <c r="B871" s="49"/>
      <c r="C871" s="49"/>
      <c r="D871" s="49"/>
      <c r="E871" s="49"/>
      <c r="F871" s="49"/>
      <c r="G871" s="49"/>
      <c r="H871" s="49"/>
      <c r="I871" s="352"/>
      <c r="J871" s="49"/>
      <c r="K871" s="49"/>
      <c r="L871" s="49"/>
      <c r="M871" s="49"/>
      <c r="N871" s="49"/>
      <c r="O871" s="49"/>
      <c r="P871" s="49"/>
      <c r="Q871" s="49"/>
      <c r="R871" s="49"/>
      <c r="S871" s="49"/>
      <c r="T871" s="49"/>
      <c r="U871" s="49"/>
      <c r="V871" s="49"/>
      <c r="W871" s="49"/>
      <c r="X871" s="49"/>
      <c r="Y871" s="49"/>
      <c r="Z871" s="49"/>
    </row>
    <row r="872" spans="1:26" ht="14.25" customHeight="1">
      <c r="A872" s="49"/>
      <c r="B872" s="49"/>
      <c r="C872" s="49"/>
      <c r="D872" s="49"/>
      <c r="E872" s="49"/>
      <c r="F872" s="49"/>
      <c r="G872" s="49"/>
      <c r="H872" s="49"/>
      <c r="I872" s="352"/>
      <c r="J872" s="49"/>
      <c r="K872" s="49"/>
      <c r="L872" s="49"/>
      <c r="M872" s="49"/>
      <c r="N872" s="49"/>
      <c r="O872" s="49"/>
      <c r="P872" s="49"/>
      <c r="Q872" s="49"/>
      <c r="R872" s="49"/>
      <c r="S872" s="49"/>
      <c r="T872" s="49"/>
      <c r="U872" s="49"/>
      <c r="V872" s="49"/>
      <c r="W872" s="49"/>
      <c r="X872" s="49"/>
      <c r="Y872" s="49"/>
      <c r="Z872" s="49"/>
    </row>
    <row r="873" spans="1:26" ht="14.25" customHeight="1">
      <c r="A873" s="49"/>
      <c r="B873" s="49"/>
      <c r="C873" s="49"/>
      <c r="D873" s="49"/>
      <c r="E873" s="49"/>
      <c r="F873" s="49"/>
      <c r="G873" s="49"/>
      <c r="H873" s="49"/>
      <c r="I873" s="352"/>
      <c r="J873" s="49"/>
      <c r="K873" s="49"/>
      <c r="L873" s="49"/>
      <c r="M873" s="49"/>
      <c r="N873" s="49"/>
      <c r="O873" s="49"/>
      <c r="P873" s="49"/>
      <c r="Q873" s="49"/>
      <c r="R873" s="49"/>
      <c r="S873" s="49"/>
      <c r="T873" s="49"/>
      <c r="U873" s="49"/>
      <c r="V873" s="49"/>
      <c r="W873" s="49"/>
      <c r="X873" s="49"/>
      <c r="Y873" s="49"/>
      <c r="Z873" s="49"/>
    </row>
    <row r="874" spans="1:26" ht="14.25" customHeight="1">
      <c r="A874" s="49"/>
      <c r="B874" s="49"/>
      <c r="C874" s="49"/>
      <c r="D874" s="49"/>
      <c r="E874" s="49"/>
      <c r="F874" s="49"/>
      <c r="G874" s="49"/>
      <c r="H874" s="49"/>
      <c r="I874" s="352"/>
      <c r="J874" s="49"/>
      <c r="K874" s="49"/>
      <c r="L874" s="49"/>
      <c r="M874" s="49"/>
      <c r="N874" s="49"/>
      <c r="O874" s="49"/>
      <c r="P874" s="49"/>
      <c r="Q874" s="49"/>
      <c r="R874" s="49"/>
      <c r="S874" s="49"/>
      <c r="T874" s="49"/>
      <c r="U874" s="49"/>
      <c r="V874" s="49"/>
      <c r="W874" s="49"/>
      <c r="X874" s="49"/>
      <c r="Y874" s="49"/>
      <c r="Z874" s="49"/>
    </row>
    <row r="875" spans="1:26" ht="14.25" customHeight="1">
      <c r="A875" s="49"/>
      <c r="B875" s="49"/>
      <c r="C875" s="49"/>
      <c r="D875" s="49"/>
      <c r="E875" s="49"/>
      <c r="F875" s="49"/>
      <c r="G875" s="49"/>
      <c r="H875" s="49"/>
      <c r="I875" s="352"/>
      <c r="J875" s="49"/>
      <c r="K875" s="49"/>
      <c r="L875" s="49"/>
      <c r="M875" s="49"/>
      <c r="N875" s="49"/>
      <c r="O875" s="49"/>
      <c r="P875" s="49"/>
      <c r="Q875" s="49"/>
      <c r="R875" s="49"/>
      <c r="S875" s="49"/>
      <c r="T875" s="49"/>
      <c r="U875" s="49"/>
      <c r="V875" s="49"/>
      <c r="W875" s="49"/>
      <c r="X875" s="49"/>
      <c r="Y875" s="49"/>
      <c r="Z875" s="49"/>
    </row>
    <row r="876" spans="1:26" ht="14.25" customHeight="1">
      <c r="A876" s="49"/>
      <c r="B876" s="49"/>
      <c r="C876" s="49"/>
      <c r="D876" s="49"/>
      <c r="E876" s="49"/>
      <c r="F876" s="49"/>
      <c r="G876" s="49"/>
      <c r="H876" s="49"/>
      <c r="I876" s="352"/>
      <c r="J876" s="49"/>
      <c r="K876" s="49"/>
      <c r="L876" s="49"/>
      <c r="M876" s="49"/>
      <c r="N876" s="49"/>
      <c r="O876" s="49"/>
      <c r="P876" s="49"/>
      <c r="Q876" s="49"/>
      <c r="R876" s="49"/>
      <c r="S876" s="49"/>
      <c r="T876" s="49"/>
      <c r="U876" s="49"/>
      <c r="V876" s="49"/>
      <c r="W876" s="49"/>
      <c r="X876" s="49"/>
      <c r="Y876" s="49"/>
      <c r="Z876" s="49"/>
    </row>
    <row r="877" spans="1:26" ht="14.25" customHeight="1">
      <c r="A877" s="49"/>
      <c r="B877" s="49"/>
      <c r="C877" s="49"/>
      <c r="D877" s="49"/>
      <c r="E877" s="49"/>
      <c r="F877" s="49"/>
      <c r="G877" s="49"/>
      <c r="H877" s="49"/>
      <c r="I877" s="352"/>
      <c r="J877" s="49"/>
      <c r="K877" s="49"/>
      <c r="L877" s="49"/>
      <c r="M877" s="49"/>
      <c r="N877" s="49"/>
      <c r="O877" s="49"/>
      <c r="P877" s="49"/>
      <c r="Q877" s="49"/>
      <c r="R877" s="49"/>
      <c r="S877" s="49"/>
      <c r="T877" s="49"/>
      <c r="U877" s="49"/>
      <c r="V877" s="49"/>
      <c r="W877" s="49"/>
      <c r="X877" s="49"/>
      <c r="Y877" s="49"/>
      <c r="Z877" s="49"/>
    </row>
    <row r="878" spans="1:26" ht="14.25" customHeight="1">
      <c r="A878" s="49"/>
      <c r="B878" s="49"/>
      <c r="C878" s="49"/>
      <c r="D878" s="49"/>
      <c r="E878" s="49"/>
      <c r="F878" s="49"/>
      <c r="G878" s="49"/>
      <c r="H878" s="49"/>
      <c r="I878" s="352"/>
      <c r="J878" s="49"/>
      <c r="K878" s="49"/>
      <c r="L878" s="49"/>
      <c r="M878" s="49"/>
      <c r="N878" s="49"/>
      <c r="O878" s="49"/>
      <c r="P878" s="49"/>
      <c r="Q878" s="49"/>
      <c r="R878" s="49"/>
      <c r="S878" s="49"/>
      <c r="T878" s="49"/>
      <c r="U878" s="49"/>
      <c r="V878" s="49"/>
      <c r="W878" s="49"/>
      <c r="X878" s="49"/>
      <c r="Y878" s="49"/>
      <c r="Z878" s="49"/>
    </row>
    <row r="879" spans="1:26" ht="14.25" customHeight="1">
      <c r="A879" s="49"/>
      <c r="B879" s="49"/>
      <c r="C879" s="49"/>
      <c r="D879" s="49"/>
      <c r="E879" s="49"/>
      <c r="F879" s="49"/>
      <c r="G879" s="49"/>
      <c r="H879" s="49"/>
      <c r="I879" s="352"/>
      <c r="J879" s="49"/>
      <c r="K879" s="49"/>
      <c r="L879" s="49"/>
      <c r="M879" s="49"/>
      <c r="N879" s="49"/>
      <c r="O879" s="49"/>
      <c r="P879" s="49"/>
      <c r="Q879" s="49"/>
      <c r="R879" s="49"/>
      <c r="S879" s="49"/>
      <c r="T879" s="49"/>
      <c r="U879" s="49"/>
      <c r="V879" s="49"/>
      <c r="W879" s="49"/>
      <c r="X879" s="49"/>
      <c r="Y879" s="49"/>
      <c r="Z879" s="49"/>
    </row>
    <row r="880" spans="1:26" ht="14.25" customHeight="1">
      <c r="A880" s="49"/>
      <c r="B880" s="49"/>
      <c r="C880" s="49"/>
      <c r="D880" s="49"/>
      <c r="E880" s="49"/>
      <c r="F880" s="49"/>
      <c r="G880" s="49"/>
      <c r="H880" s="49"/>
      <c r="I880" s="352"/>
      <c r="J880" s="49"/>
      <c r="K880" s="49"/>
      <c r="L880" s="49"/>
      <c r="M880" s="49"/>
      <c r="N880" s="49"/>
      <c r="O880" s="49"/>
      <c r="P880" s="49"/>
      <c r="Q880" s="49"/>
      <c r="R880" s="49"/>
      <c r="S880" s="49"/>
      <c r="T880" s="49"/>
      <c r="U880" s="49"/>
      <c r="V880" s="49"/>
      <c r="W880" s="49"/>
      <c r="X880" s="49"/>
      <c r="Y880" s="49"/>
      <c r="Z880" s="49"/>
    </row>
    <row r="881" spans="1:26" ht="14.25" customHeight="1">
      <c r="A881" s="49"/>
      <c r="B881" s="49"/>
      <c r="C881" s="49"/>
      <c r="D881" s="49"/>
      <c r="E881" s="49"/>
      <c r="F881" s="49"/>
      <c r="G881" s="49"/>
      <c r="H881" s="49"/>
      <c r="I881" s="352"/>
      <c r="J881" s="49"/>
      <c r="K881" s="49"/>
      <c r="L881" s="49"/>
      <c r="M881" s="49"/>
      <c r="N881" s="49"/>
      <c r="O881" s="49"/>
      <c r="P881" s="49"/>
      <c r="Q881" s="49"/>
      <c r="R881" s="49"/>
      <c r="S881" s="49"/>
      <c r="T881" s="49"/>
      <c r="U881" s="49"/>
      <c r="V881" s="49"/>
      <c r="W881" s="49"/>
      <c r="X881" s="49"/>
      <c r="Y881" s="49"/>
      <c r="Z881" s="49"/>
    </row>
    <row r="882" spans="1:26" ht="14.25" customHeight="1">
      <c r="A882" s="49"/>
      <c r="B882" s="49"/>
      <c r="C882" s="49"/>
      <c r="D882" s="49"/>
      <c r="E882" s="49"/>
      <c r="F882" s="49"/>
      <c r="G882" s="49"/>
      <c r="H882" s="49"/>
      <c r="I882" s="352"/>
      <c r="J882" s="49"/>
      <c r="K882" s="49"/>
      <c r="L882" s="49"/>
      <c r="M882" s="49"/>
      <c r="N882" s="49"/>
      <c r="O882" s="49"/>
      <c r="P882" s="49"/>
      <c r="Q882" s="49"/>
      <c r="R882" s="49"/>
      <c r="S882" s="49"/>
      <c r="T882" s="49"/>
      <c r="U882" s="49"/>
      <c r="V882" s="49"/>
      <c r="W882" s="49"/>
      <c r="X882" s="49"/>
      <c r="Y882" s="49"/>
      <c r="Z882" s="49"/>
    </row>
    <row r="883" spans="1:26" ht="14.25" customHeight="1">
      <c r="A883" s="49"/>
      <c r="B883" s="49"/>
      <c r="C883" s="49"/>
      <c r="D883" s="49"/>
      <c r="E883" s="49"/>
      <c r="F883" s="49"/>
      <c r="G883" s="49"/>
      <c r="H883" s="49"/>
      <c r="I883" s="352"/>
      <c r="J883" s="49"/>
      <c r="K883" s="49"/>
      <c r="L883" s="49"/>
      <c r="M883" s="49"/>
      <c r="N883" s="49"/>
      <c r="O883" s="49"/>
      <c r="P883" s="49"/>
      <c r="Q883" s="49"/>
      <c r="R883" s="49"/>
      <c r="S883" s="49"/>
      <c r="T883" s="49"/>
      <c r="U883" s="49"/>
      <c r="V883" s="49"/>
      <c r="W883" s="49"/>
      <c r="X883" s="49"/>
      <c r="Y883" s="49"/>
      <c r="Z883" s="49"/>
    </row>
    <row r="884" spans="1:26" ht="14.25" customHeight="1">
      <c r="A884" s="49"/>
      <c r="B884" s="49"/>
      <c r="C884" s="49"/>
      <c r="D884" s="49"/>
      <c r="E884" s="49"/>
      <c r="F884" s="49"/>
      <c r="G884" s="49"/>
      <c r="H884" s="49"/>
      <c r="I884" s="352"/>
      <c r="J884" s="49"/>
      <c r="K884" s="49"/>
      <c r="L884" s="49"/>
      <c r="M884" s="49"/>
      <c r="N884" s="49"/>
      <c r="O884" s="49"/>
      <c r="P884" s="49"/>
      <c r="Q884" s="49"/>
      <c r="R884" s="49"/>
      <c r="S884" s="49"/>
      <c r="T884" s="49"/>
      <c r="U884" s="49"/>
      <c r="V884" s="49"/>
      <c r="W884" s="49"/>
      <c r="X884" s="49"/>
      <c r="Y884" s="49"/>
      <c r="Z884" s="49"/>
    </row>
    <row r="885" spans="1:26" ht="14.25" customHeight="1">
      <c r="A885" s="49"/>
      <c r="B885" s="49"/>
      <c r="C885" s="49"/>
      <c r="D885" s="49"/>
      <c r="E885" s="49"/>
      <c r="F885" s="49"/>
      <c r="G885" s="49"/>
      <c r="H885" s="49"/>
      <c r="I885" s="352"/>
      <c r="J885" s="49"/>
      <c r="K885" s="49"/>
      <c r="L885" s="49"/>
      <c r="M885" s="49"/>
      <c r="N885" s="49"/>
      <c r="O885" s="49"/>
      <c r="P885" s="49"/>
      <c r="Q885" s="49"/>
      <c r="R885" s="49"/>
      <c r="S885" s="49"/>
      <c r="T885" s="49"/>
      <c r="U885" s="49"/>
      <c r="V885" s="49"/>
      <c r="W885" s="49"/>
      <c r="X885" s="49"/>
      <c r="Y885" s="49"/>
      <c r="Z885" s="49"/>
    </row>
    <row r="886" spans="1:26" ht="14.25" customHeight="1">
      <c r="A886" s="49"/>
      <c r="B886" s="49"/>
      <c r="C886" s="49"/>
      <c r="D886" s="49"/>
      <c r="E886" s="49"/>
      <c r="F886" s="49"/>
      <c r="G886" s="49"/>
      <c r="H886" s="49"/>
      <c r="I886" s="352"/>
      <c r="J886" s="49"/>
      <c r="K886" s="49"/>
      <c r="L886" s="49"/>
      <c r="M886" s="49"/>
      <c r="N886" s="49"/>
      <c r="O886" s="49"/>
      <c r="P886" s="49"/>
      <c r="Q886" s="49"/>
      <c r="R886" s="49"/>
      <c r="S886" s="49"/>
      <c r="T886" s="49"/>
      <c r="U886" s="49"/>
      <c r="V886" s="49"/>
      <c r="W886" s="49"/>
      <c r="X886" s="49"/>
      <c r="Y886" s="49"/>
      <c r="Z886" s="49"/>
    </row>
    <row r="887" spans="1:26" ht="14.25" customHeight="1">
      <c r="A887" s="49"/>
      <c r="B887" s="49"/>
      <c r="C887" s="49"/>
      <c r="D887" s="49"/>
      <c r="E887" s="49"/>
      <c r="F887" s="49"/>
      <c r="G887" s="49"/>
      <c r="H887" s="49"/>
      <c r="I887" s="352"/>
      <c r="J887" s="49"/>
      <c r="K887" s="49"/>
      <c r="L887" s="49"/>
      <c r="M887" s="49"/>
      <c r="N887" s="49"/>
      <c r="O887" s="49"/>
      <c r="P887" s="49"/>
      <c r="Q887" s="49"/>
      <c r="R887" s="49"/>
      <c r="S887" s="49"/>
      <c r="T887" s="49"/>
      <c r="U887" s="49"/>
      <c r="V887" s="49"/>
      <c r="W887" s="49"/>
      <c r="X887" s="49"/>
      <c r="Y887" s="49"/>
      <c r="Z887" s="49"/>
    </row>
    <row r="888" spans="1:26" ht="14.25" customHeight="1">
      <c r="A888" s="49"/>
      <c r="B888" s="49"/>
      <c r="C888" s="49"/>
      <c r="D888" s="49"/>
      <c r="E888" s="49"/>
      <c r="F888" s="49"/>
      <c r="G888" s="49"/>
      <c r="H888" s="49"/>
      <c r="I888" s="352"/>
      <c r="J888" s="49"/>
      <c r="K888" s="49"/>
      <c r="L888" s="49"/>
      <c r="M888" s="49"/>
      <c r="N888" s="49"/>
      <c r="O888" s="49"/>
      <c r="P888" s="49"/>
      <c r="Q888" s="49"/>
      <c r="R888" s="49"/>
      <c r="S888" s="49"/>
      <c r="T888" s="49"/>
      <c r="U888" s="49"/>
      <c r="V888" s="49"/>
      <c r="W888" s="49"/>
      <c r="X888" s="49"/>
      <c r="Y888" s="49"/>
      <c r="Z888" s="49"/>
    </row>
    <row r="889" spans="1:26" ht="14.25" customHeight="1">
      <c r="A889" s="49"/>
      <c r="B889" s="49"/>
      <c r="C889" s="49"/>
      <c r="D889" s="49"/>
      <c r="E889" s="49"/>
      <c r="F889" s="49"/>
      <c r="G889" s="49"/>
      <c r="H889" s="49"/>
      <c r="I889" s="352"/>
      <c r="J889" s="49"/>
      <c r="K889" s="49"/>
      <c r="L889" s="49"/>
      <c r="M889" s="49"/>
      <c r="N889" s="49"/>
      <c r="O889" s="49"/>
      <c r="P889" s="49"/>
      <c r="Q889" s="49"/>
      <c r="R889" s="49"/>
      <c r="S889" s="49"/>
      <c r="T889" s="49"/>
      <c r="U889" s="49"/>
      <c r="V889" s="49"/>
      <c r="W889" s="49"/>
      <c r="X889" s="49"/>
      <c r="Y889" s="49"/>
      <c r="Z889" s="49"/>
    </row>
    <row r="890" spans="1:26" ht="14.25" customHeight="1">
      <c r="A890" s="49"/>
      <c r="B890" s="49"/>
      <c r="C890" s="49"/>
      <c r="D890" s="49"/>
      <c r="E890" s="49"/>
      <c r="F890" s="49"/>
      <c r="G890" s="49"/>
      <c r="H890" s="49"/>
      <c r="I890" s="352"/>
      <c r="J890" s="49"/>
      <c r="K890" s="49"/>
      <c r="L890" s="49"/>
      <c r="M890" s="49"/>
      <c r="N890" s="49"/>
      <c r="O890" s="49"/>
      <c r="P890" s="49"/>
      <c r="Q890" s="49"/>
      <c r="R890" s="49"/>
      <c r="S890" s="49"/>
      <c r="T890" s="49"/>
      <c r="U890" s="49"/>
      <c r="V890" s="49"/>
      <c r="W890" s="49"/>
      <c r="X890" s="49"/>
      <c r="Y890" s="49"/>
      <c r="Z890" s="49"/>
    </row>
    <row r="891" spans="1:26" ht="14.25" customHeight="1">
      <c r="A891" s="49"/>
      <c r="B891" s="49"/>
      <c r="C891" s="49"/>
      <c r="D891" s="49"/>
      <c r="E891" s="49"/>
      <c r="F891" s="49"/>
      <c r="G891" s="49"/>
      <c r="H891" s="49"/>
      <c r="I891" s="352"/>
      <c r="J891" s="49"/>
      <c r="K891" s="49"/>
      <c r="L891" s="49"/>
      <c r="M891" s="49"/>
      <c r="N891" s="49"/>
      <c r="O891" s="49"/>
      <c r="P891" s="49"/>
      <c r="Q891" s="49"/>
      <c r="R891" s="49"/>
      <c r="S891" s="49"/>
      <c r="T891" s="49"/>
      <c r="U891" s="49"/>
      <c r="V891" s="49"/>
      <c r="W891" s="49"/>
      <c r="X891" s="49"/>
      <c r="Y891" s="49"/>
      <c r="Z891" s="49"/>
    </row>
    <row r="892" spans="1:26" ht="14.25" customHeight="1">
      <c r="A892" s="49"/>
      <c r="B892" s="49"/>
      <c r="C892" s="49"/>
      <c r="D892" s="49"/>
      <c r="E892" s="49"/>
      <c r="F892" s="49"/>
      <c r="G892" s="49"/>
      <c r="H892" s="49"/>
      <c r="I892" s="352"/>
      <c r="J892" s="49"/>
      <c r="K892" s="49"/>
      <c r="L892" s="49"/>
      <c r="M892" s="49"/>
      <c r="N892" s="49"/>
      <c r="O892" s="49"/>
      <c r="P892" s="49"/>
      <c r="Q892" s="49"/>
      <c r="R892" s="49"/>
      <c r="S892" s="49"/>
      <c r="T892" s="49"/>
      <c r="U892" s="49"/>
      <c r="V892" s="49"/>
      <c r="W892" s="49"/>
      <c r="X892" s="49"/>
      <c r="Y892" s="49"/>
      <c r="Z892" s="49"/>
    </row>
    <row r="893" spans="1:26" ht="14.25" customHeight="1">
      <c r="A893" s="49"/>
      <c r="B893" s="49"/>
      <c r="C893" s="49"/>
      <c r="D893" s="49"/>
      <c r="E893" s="49"/>
      <c r="F893" s="49"/>
      <c r="G893" s="49"/>
      <c r="H893" s="49"/>
      <c r="I893" s="352"/>
      <c r="J893" s="49"/>
      <c r="K893" s="49"/>
      <c r="L893" s="49"/>
      <c r="M893" s="49"/>
      <c r="N893" s="49"/>
      <c r="O893" s="49"/>
      <c r="P893" s="49"/>
      <c r="Q893" s="49"/>
      <c r="R893" s="49"/>
      <c r="S893" s="49"/>
      <c r="T893" s="49"/>
      <c r="U893" s="49"/>
      <c r="V893" s="49"/>
      <c r="W893" s="49"/>
      <c r="X893" s="49"/>
      <c r="Y893" s="49"/>
      <c r="Z893" s="49"/>
    </row>
    <row r="894" spans="1:26" ht="14.25" customHeight="1">
      <c r="A894" s="49"/>
      <c r="B894" s="49"/>
      <c r="C894" s="49"/>
      <c r="D894" s="49"/>
      <c r="E894" s="49"/>
      <c r="F894" s="49"/>
      <c r="G894" s="49"/>
      <c r="H894" s="49"/>
      <c r="I894" s="352"/>
      <c r="J894" s="49"/>
      <c r="K894" s="49"/>
      <c r="L894" s="49"/>
      <c r="M894" s="49"/>
      <c r="N894" s="49"/>
      <c r="O894" s="49"/>
      <c r="P894" s="49"/>
      <c r="Q894" s="49"/>
      <c r="R894" s="49"/>
      <c r="S894" s="49"/>
      <c r="T894" s="49"/>
      <c r="U894" s="49"/>
      <c r="V894" s="49"/>
      <c r="W894" s="49"/>
      <c r="X894" s="49"/>
      <c r="Y894" s="49"/>
      <c r="Z894" s="49"/>
    </row>
    <row r="895" spans="1:26" ht="14.25" customHeight="1">
      <c r="A895" s="49"/>
      <c r="B895" s="49"/>
      <c r="C895" s="49"/>
      <c r="D895" s="49"/>
      <c r="E895" s="49"/>
      <c r="F895" s="49"/>
      <c r="G895" s="49"/>
      <c r="H895" s="49"/>
      <c r="I895" s="352"/>
      <c r="J895" s="49"/>
      <c r="K895" s="49"/>
      <c r="L895" s="49"/>
      <c r="M895" s="49"/>
      <c r="N895" s="49"/>
      <c r="O895" s="49"/>
      <c r="P895" s="49"/>
      <c r="Q895" s="49"/>
      <c r="R895" s="49"/>
      <c r="S895" s="49"/>
      <c r="T895" s="49"/>
      <c r="U895" s="49"/>
      <c r="V895" s="49"/>
      <c r="W895" s="49"/>
      <c r="X895" s="49"/>
      <c r="Y895" s="49"/>
      <c r="Z895" s="49"/>
    </row>
    <row r="896" spans="1:26" ht="14.25" customHeight="1">
      <c r="A896" s="49"/>
      <c r="B896" s="49"/>
      <c r="C896" s="49"/>
      <c r="D896" s="49"/>
      <c r="E896" s="49"/>
      <c r="F896" s="49"/>
      <c r="G896" s="49"/>
      <c r="H896" s="49"/>
      <c r="I896" s="352"/>
      <c r="J896" s="49"/>
      <c r="K896" s="49"/>
      <c r="L896" s="49"/>
      <c r="M896" s="49"/>
      <c r="N896" s="49"/>
      <c r="O896" s="49"/>
      <c r="P896" s="49"/>
      <c r="Q896" s="49"/>
      <c r="R896" s="49"/>
      <c r="S896" s="49"/>
      <c r="T896" s="49"/>
      <c r="U896" s="49"/>
      <c r="V896" s="49"/>
      <c r="W896" s="49"/>
      <c r="X896" s="49"/>
      <c r="Y896" s="49"/>
      <c r="Z896" s="49"/>
    </row>
    <row r="897" spans="1:26" ht="14.25" customHeight="1">
      <c r="A897" s="49"/>
      <c r="B897" s="49"/>
      <c r="C897" s="49"/>
      <c r="D897" s="49"/>
      <c r="E897" s="49"/>
      <c r="F897" s="49"/>
      <c r="G897" s="49"/>
      <c r="H897" s="49"/>
      <c r="I897" s="352"/>
      <c r="J897" s="49"/>
      <c r="K897" s="49"/>
      <c r="L897" s="49"/>
      <c r="M897" s="49"/>
      <c r="N897" s="49"/>
      <c r="O897" s="49"/>
      <c r="P897" s="49"/>
      <c r="Q897" s="49"/>
      <c r="R897" s="49"/>
      <c r="S897" s="49"/>
      <c r="T897" s="49"/>
      <c r="U897" s="49"/>
      <c r="V897" s="49"/>
      <c r="W897" s="49"/>
      <c r="X897" s="49"/>
      <c r="Y897" s="49"/>
      <c r="Z897" s="49"/>
    </row>
    <row r="898" spans="1:26" ht="14.25" customHeight="1">
      <c r="A898" s="49"/>
      <c r="B898" s="49"/>
      <c r="C898" s="49"/>
      <c r="D898" s="49"/>
      <c r="E898" s="49"/>
      <c r="F898" s="49"/>
      <c r="G898" s="49"/>
      <c r="H898" s="49"/>
      <c r="I898" s="352"/>
      <c r="J898" s="49"/>
      <c r="K898" s="49"/>
      <c r="L898" s="49"/>
      <c r="M898" s="49"/>
      <c r="N898" s="49"/>
      <c r="O898" s="49"/>
      <c r="P898" s="49"/>
      <c r="Q898" s="49"/>
      <c r="R898" s="49"/>
      <c r="S898" s="49"/>
      <c r="T898" s="49"/>
      <c r="U898" s="49"/>
      <c r="V898" s="49"/>
      <c r="W898" s="49"/>
      <c r="X898" s="49"/>
      <c r="Y898" s="49"/>
      <c r="Z898" s="49"/>
    </row>
    <row r="899" spans="1:26" ht="14.25" customHeight="1">
      <c r="A899" s="49"/>
      <c r="B899" s="49"/>
      <c r="C899" s="49"/>
      <c r="D899" s="49"/>
      <c r="E899" s="49"/>
      <c r="F899" s="49"/>
      <c r="G899" s="49"/>
      <c r="H899" s="49"/>
      <c r="I899" s="352"/>
      <c r="J899" s="49"/>
      <c r="K899" s="49"/>
      <c r="L899" s="49"/>
      <c r="M899" s="49"/>
      <c r="N899" s="49"/>
      <c r="O899" s="49"/>
      <c r="P899" s="49"/>
      <c r="Q899" s="49"/>
      <c r="R899" s="49"/>
      <c r="S899" s="49"/>
      <c r="T899" s="49"/>
      <c r="U899" s="49"/>
      <c r="V899" s="49"/>
      <c r="W899" s="49"/>
      <c r="X899" s="49"/>
      <c r="Y899" s="49"/>
      <c r="Z899" s="49"/>
    </row>
    <row r="900" spans="1:26" ht="14.25" customHeight="1">
      <c r="A900" s="49"/>
      <c r="B900" s="49"/>
      <c r="C900" s="49"/>
      <c r="D900" s="49"/>
      <c r="E900" s="49"/>
      <c r="F900" s="49"/>
      <c r="G900" s="49"/>
      <c r="H900" s="49"/>
      <c r="I900" s="352"/>
      <c r="J900" s="49"/>
      <c r="K900" s="49"/>
      <c r="L900" s="49"/>
      <c r="M900" s="49"/>
      <c r="N900" s="49"/>
      <c r="O900" s="49"/>
      <c r="P900" s="49"/>
      <c r="Q900" s="49"/>
      <c r="R900" s="49"/>
      <c r="S900" s="49"/>
      <c r="T900" s="49"/>
      <c r="U900" s="49"/>
      <c r="V900" s="49"/>
      <c r="W900" s="49"/>
      <c r="X900" s="49"/>
      <c r="Y900" s="49"/>
      <c r="Z900" s="49"/>
    </row>
    <row r="901" spans="1:26" ht="14.25" customHeight="1">
      <c r="A901" s="49"/>
      <c r="B901" s="49"/>
      <c r="C901" s="49"/>
      <c r="D901" s="49"/>
      <c r="E901" s="49"/>
      <c r="F901" s="49"/>
      <c r="G901" s="49"/>
      <c r="H901" s="49"/>
      <c r="I901" s="352"/>
      <c r="J901" s="49"/>
      <c r="K901" s="49"/>
      <c r="L901" s="49"/>
      <c r="M901" s="49"/>
      <c r="N901" s="49"/>
      <c r="O901" s="49"/>
      <c r="P901" s="49"/>
      <c r="Q901" s="49"/>
      <c r="R901" s="49"/>
      <c r="S901" s="49"/>
      <c r="T901" s="49"/>
      <c r="U901" s="49"/>
      <c r="V901" s="49"/>
      <c r="W901" s="49"/>
      <c r="X901" s="49"/>
      <c r="Y901" s="49"/>
      <c r="Z901" s="49"/>
    </row>
    <row r="902" spans="1:26" ht="14.25" customHeight="1">
      <c r="A902" s="49"/>
      <c r="B902" s="49"/>
      <c r="C902" s="49"/>
      <c r="D902" s="49"/>
      <c r="E902" s="49"/>
      <c r="F902" s="49"/>
      <c r="G902" s="49"/>
      <c r="H902" s="49"/>
      <c r="I902" s="352"/>
      <c r="J902" s="49"/>
      <c r="K902" s="49"/>
      <c r="L902" s="49"/>
      <c r="M902" s="49"/>
      <c r="N902" s="49"/>
      <c r="O902" s="49"/>
      <c r="P902" s="49"/>
      <c r="Q902" s="49"/>
      <c r="R902" s="49"/>
      <c r="S902" s="49"/>
      <c r="T902" s="49"/>
      <c r="U902" s="49"/>
      <c r="V902" s="49"/>
      <c r="W902" s="49"/>
      <c r="X902" s="49"/>
      <c r="Y902" s="49"/>
      <c r="Z902" s="49"/>
    </row>
    <row r="903" spans="1:26" ht="14.25" customHeight="1">
      <c r="A903" s="49"/>
      <c r="B903" s="49"/>
      <c r="C903" s="49"/>
      <c r="D903" s="49"/>
      <c r="E903" s="49"/>
      <c r="F903" s="49"/>
      <c r="G903" s="49"/>
      <c r="H903" s="49"/>
      <c r="I903" s="352"/>
      <c r="J903" s="49"/>
      <c r="K903" s="49"/>
      <c r="L903" s="49"/>
      <c r="M903" s="49"/>
      <c r="N903" s="49"/>
      <c r="O903" s="49"/>
      <c r="P903" s="49"/>
      <c r="Q903" s="49"/>
      <c r="R903" s="49"/>
      <c r="S903" s="49"/>
      <c r="T903" s="49"/>
      <c r="U903" s="49"/>
      <c r="V903" s="49"/>
      <c r="W903" s="49"/>
      <c r="X903" s="49"/>
      <c r="Y903" s="49"/>
      <c r="Z903" s="49"/>
    </row>
    <row r="904" spans="1:26" ht="14.25" customHeight="1">
      <c r="A904" s="49"/>
      <c r="B904" s="49"/>
      <c r="C904" s="49"/>
      <c r="D904" s="49"/>
      <c r="E904" s="49"/>
      <c r="F904" s="49"/>
      <c r="G904" s="49"/>
      <c r="H904" s="49"/>
      <c r="I904" s="352"/>
      <c r="J904" s="49"/>
      <c r="K904" s="49"/>
      <c r="L904" s="49"/>
      <c r="M904" s="49"/>
      <c r="N904" s="49"/>
      <c r="O904" s="49"/>
      <c r="P904" s="49"/>
      <c r="Q904" s="49"/>
      <c r="R904" s="49"/>
      <c r="S904" s="49"/>
      <c r="T904" s="49"/>
      <c r="U904" s="49"/>
      <c r="V904" s="49"/>
      <c r="W904" s="49"/>
      <c r="X904" s="49"/>
      <c r="Y904" s="49"/>
      <c r="Z904" s="49"/>
    </row>
    <row r="905" spans="1:26" ht="14.25" customHeight="1">
      <c r="A905" s="49"/>
      <c r="B905" s="49"/>
      <c r="C905" s="49"/>
      <c r="D905" s="49"/>
      <c r="E905" s="49"/>
      <c r="F905" s="49"/>
      <c r="G905" s="49"/>
      <c r="H905" s="49"/>
      <c r="I905" s="352"/>
      <c r="J905" s="49"/>
      <c r="K905" s="49"/>
      <c r="L905" s="49"/>
      <c r="M905" s="49"/>
      <c r="N905" s="49"/>
      <c r="O905" s="49"/>
      <c r="P905" s="49"/>
      <c r="Q905" s="49"/>
      <c r="R905" s="49"/>
      <c r="S905" s="49"/>
      <c r="T905" s="49"/>
      <c r="U905" s="49"/>
      <c r="V905" s="49"/>
      <c r="W905" s="49"/>
      <c r="X905" s="49"/>
      <c r="Y905" s="49"/>
      <c r="Z905" s="49"/>
    </row>
    <row r="906" spans="1:26" ht="14.25" customHeight="1">
      <c r="A906" s="49"/>
      <c r="B906" s="49"/>
      <c r="C906" s="49"/>
      <c r="D906" s="49"/>
      <c r="E906" s="49"/>
      <c r="F906" s="49"/>
      <c r="G906" s="49"/>
      <c r="H906" s="49"/>
      <c r="I906" s="352"/>
      <c r="J906" s="49"/>
      <c r="K906" s="49"/>
      <c r="L906" s="49"/>
      <c r="M906" s="49"/>
      <c r="N906" s="49"/>
      <c r="O906" s="49"/>
      <c r="P906" s="49"/>
      <c r="Q906" s="49"/>
      <c r="R906" s="49"/>
      <c r="S906" s="49"/>
      <c r="T906" s="49"/>
      <c r="U906" s="49"/>
      <c r="V906" s="49"/>
      <c r="W906" s="49"/>
      <c r="X906" s="49"/>
      <c r="Y906" s="49"/>
      <c r="Z906" s="49"/>
    </row>
    <row r="907" spans="1:26" ht="14.25" customHeight="1">
      <c r="A907" s="49"/>
      <c r="B907" s="49"/>
      <c r="C907" s="49"/>
      <c r="D907" s="49"/>
      <c r="E907" s="49"/>
      <c r="F907" s="49"/>
      <c r="G907" s="49"/>
      <c r="H907" s="49"/>
      <c r="I907" s="352"/>
      <c r="J907" s="49"/>
      <c r="K907" s="49"/>
      <c r="L907" s="49"/>
      <c r="M907" s="49"/>
      <c r="N907" s="49"/>
      <c r="O907" s="49"/>
      <c r="P907" s="49"/>
      <c r="Q907" s="49"/>
      <c r="R907" s="49"/>
      <c r="S907" s="49"/>
      <c r="T907" s="49"/>
      <c r="U907" s="49"/>
      <c r="V907" s="49"/>
      <c r="W907" s="49"/>
      <c r="X907" s="49"/>
      <c r="Y907" s="49"/>
      <c r="Z907" s="49"/>
    </row>
    <row r="908" spans="1:26" ht="14.25" customHeight="1">
      <c r="A908" s="49"/>
      <c r="B908" s="49"/>
      <c r="C908" s="49"/>
      <c r="D908" s="49"/>
      <c r="E908" s="49"/>
      <c r="F908" s="49"/>
      <c r="G908" s="49"/>
      <c r="H908" s="49"/>
      <c r="I908" s="352"/>
      <c r="J908" s="49"/>
      <c r="K908" s="49"/>
      <c r="L908" s="49"/>
      <c r="M908" s="49"/>
      <c r="N908" s="49"/>
      <c r="O908" s="49"/>
      <c r="P908" s="49"/>
      <c r="Q908" s="49"/>
      <c r="R908" s="49"/>
      <c r="S908" s="49"/>
      <c r="T908" s="49"/>
      <c r="U908" s="49"/>
      <c r="V908" s="49"/>
      <c r="W908" s="49"/>
      <c r="X908" s="49"/>
      <c r="Y908" s="49"/>
      <c r="Z908" s="49"/>
    </row>
    <row r="909" spans="1:26" ht="14.25" customHeight="1">
      <c r="A909" s="49"/>
      <c r="B909" s="49"/>
      <c r="C909" s="49"/>
      <c r="D909" s="49"/>
      <c r="E909" s="49"/>
      <c r="F909" s="49"/>
      <c r="G909" s="49"/>
      <c r="H909" s="49"/>
      <c r="I909" s="352"/>
      <c r="J909" s="49"/>
      <c r="K909" s="49"/>
      <c r="L909" s="49"/>
      <c r="M909" s="49"/>
      <c r="N909" s="49"/>
      <c r="O909" s="49"/>
      <c r="P909" s="49"/>
      <c r="Q909" s="49"/>
      <c r="R909" s="49"/>
      <c r="S909" s="49"/>
      <c r="T909" s="49"/>
      <c r="U909" s="49"/>
      <c r="V909" s="49"/>
      <c r="W909" s="49"/>
      <c r="X909" s="49"/>
      <c r="Y909" s="49"/>
      <c r="Z909" s="49"/>
    </row>
    <row r="910" spans="1:26" ht="14.25" customHeight="1">
      <c r="A910" s="49"/>
      <c r="B910" s="49"/>
      <c r="C910" s="49"/>
      <c r="D910" s="49"/>
      <c r="E910" s="49"/>
      <c r="F910" s="49"/>
      <c r="G910" s="49"/>
      <c r="H910" s="49"/>
      <c r="I910" s="352"/>
      <c r="J910" s="49"/>
      <c r="K910" s="49"/>
      <c r="L910" s="49"/>
      <c r="M910" s="49"/>
      <c r="N910" s="49"/>
      <c r="O910" s="49"/>
      <c r="P910" s="49"/>
      <c r="Q910" s="49"/>
      <c r="R910" s="49"/>
      <c r="S910" s="49"/>
      <c r="T910" s="49"/>
      <c r="U910" s="49"/>
      <c r="V910" s="49"/>
      <c r="W910" s="49"/>
      <c r="X910" s="49"/>
      <c r="Y910" s="49"/>
      <c r="Z910" s="49"/>
    </row>
    <row r="911" spans="1:26" ht="14.25" customHeight="1">
      <c r="A911" s="49"/>
      <c r="B911" s="49"/>
      <c r="C911" s="49"/>
      <c r="D911" s="49"/>
      <c r="E911" s="49"/>
      <c r="F911" s="49"/>
      <c r="G911" s="49"/>
      <c r="H911" s="49"/>
      <c r="I911" s="352"/>
      <c r="J911" s="49"/>
      <c r="K911" s="49"/>
      <c r="L911" s="49"/>
      <c r="M911" s="49"/>
      <c r="N911" s="49"/>
      <c r="O911" s="49"/>
      <c r="P911" s="49"/>
      <c r="Q911" s="49"/>
      <c r="R911" s="49"/>
      <c r="S911" s="49"/>
      <c r="T911" s="49"/>
      <c r="U911" s="49"/>
      <c r="V911" s="49"/>
      <c r="W911" s="49"/>
      <c r="X911" s="49"/>
      <c r="Y911" s="49"/>
      <c r="Z911" s="49"/>
    </row>
    <row r="912" spans="1:26" ht="14.25" customHeight="1">
      <c r="A912" s="49"/>
      <c r="B912" s="49"/>
      <c r="C912" s="49"/>
      <c r="D912" s="49"/>
      <c r="E912" s="49"/>
      <c r="F912" s="49"/>
      <c r="G912" s="49"/>
      <c r="H912" s="49"/>
      <c r="I912" s="352"/>
      <c r="J912" s="49"/>
      <c r="K912" s="49"/>
      <c r="L912" s="49"/>
      <c r="M912" s="49"/>
      <c r="N912" s="49"/>
      <c r="O912" s="49"/>
      <c r="P912" s="49"/>
      <c r="Q912" s="49"/>
      <c r="R912" s="49"/>
      <c r="S912" s="49"/>
      <c r="T912" s="49"/>
      <c r="U912" s="49"/>
      <c r="V912" s="49"/>
      <c r="W912" s="49"/>
      <c r="X912" s="49"/>
      <c r="Y912" s="49"/>
      <c r="Z912" s="49"/>
    </row>
    <row r="913" spans="1:26" ht="14.25" customHeight="1">
      <c r="A913" s="49"/>
      <c r="B913" s="49"/>
      <c r="C913" s="49"/>
      <c r="D913" s="49"/>
      <c r="E913" s="49"/>
      <c r="F913" s="49"/>
      <c r="G913" s="49"/>
      <c r="H913" s="49"/>
      <c r="I913" s="352"/>
      <c r="J913" s="49"/>
      <c r="K913" s="49"/>
      <c r="L913" s="49"/>
      <c r="M913" s="49"/>
      <c r="N913" s="49"/>
      <c r="O913" s="49"/>
      <c r="P913" s="49"/>
      <c r="Q913" s="49"/>
      <c r="R913" s="49"/>
      <c r="S913" s="49"/>
      <c r="T913" s="49"/>
      <c r="U913" s="49"/>
      <c r="V913" s="49"/>
      <c r="W913" s="49"/>
      <c r="X913" s="49"/>
      <c r="Y913" s="49"/>
      <c r="Z913" s="49"/>
    </row>
    <row r="914" spans="1:26" ht="14.25" customHeight="1">
      <c r="A914" s="49"/>
      <c r="B914" s="49"/>
      <c r="C914" s="49"/>
      <c r="D914" s="49"/>
      <c r="E914" s="49"/>
      <c r="F914" s="49"/>
      <c r="G914" s="49"/>
      <c r="H914" s="49"/>
      <c r="I914" s="352"/>
      <c r="J914" s="49"/>
      <c r="K914" s="49"/>
      <c r="L914" s="49"/>
      <c r="M914" s="49"/>
      <c r="N914" s="49"/>
      <c r="O914" s="49"/>
      <c r="P914" s="49"/>
      <c r="Q914" s="49"/>
      <c r="R914" s="49"/>
      <c r="S914" s="49"/>
      <c r="T914" s="49"/>
      <c r="U914" s="49"/>
      <c r="V914" s="49"/>
      <c r="W914" s="49"/>
      <c r="X914" s="49"/>
      <c r="Y914" s="49"/>
      <c r="Z914" s="49"/>
    </row>
    <row r="915" spans="1:26" ht="14.25" customHeight="1">
      <c r="A915" s="49"/>
      <c r="B915" s="49"/>
      <c r="C915" s="49"/>
      <c r="D915" s="49"/>
      <c r="E915" s="49"/>
      <c r="F915" s="49"/>
      <c r="G915" s="49"/>
      <c r="H915" s="49"/>
      <c r="I915" s="352"/>
      <c r="J915" s="49"/>
      <c r="K915" s="49"/>
      <c r="L915" s="49"/>
      <c r="M915" s="49"/>
      <c r="N915" s="49"/>
      <c r="O915" s="49"/>
      <c r="P915" s="49"/>
      <c r="Q915" s="49"/>
      <c r="R915" s="49"/>
      <c r="S915" s="49"/>
      <c r="T915" s="49"/>
      <c r="U915" s="49"/>
      <c r="V915" s="49"/>
      <c r="W915" s="49"/>
      <c r="X915" s="49"/>
      <c r="Y915" s="49"/>
      <c r="Z915" s="49"/>
    </row>
    <row r="916" spans="1:26" ht="14.25" customHeight="1">
      <c r="A916" s="49"/>
      <c r="B916" s="49"/>
      <c r="C916" s="49"/>
      <c r="D916" s="49"/>
      <c r="E916" s="49"/>
      <c r="F916" s="49"/>
      <c r="G916" s="49"/>
      <c r="H916" s="49"/>
      <c r="I916" s="352"/>
      <c r="J916" s="49"/>
      <c r="K916" s="49"/>
      <c r="L916" s="49"/>
      <c r="M916" s="49"/>
      <c r="N916" s="49"/>
      <c r="O916" s="49"/>
      <c r="P916" s="49"/>
      <c r="Q916" s="49"/>
      <c r="R916" s="49"/>
      <c r="S916" s="49"/>
      <c r="T916" s="49"/>
      <c r="U916" s="49"/>
      <c r="V916" s="49"/>
      <c r="W916" s="49"/>
      <c r="X916" s="49"/>
      <c r="Y916" s="49"/>
      <c r="Z916" s="49"/>
    </row>
    <row r="917" spans="1:26" ht="14.25" customHeight="1">
      <c r="A917" s="49"/>
      <c r="B917" s="49"/>
      <c r="C917" s="49"/>
      <c r="D917" s="49"/>
      <c r="E917" s="49"/>
      <c r="F917" s="49"/>
      <c r="G917" s="49"/>
      <c r="H917" s="49"/>
      <c r="I917" s="352"/>
      <c r="J917" s="49"/>
      <c r="K917" s="49"/>
      <c r="L917" s="49"/>
      <c r="M917" s="49"/>
      <c r="N917" s="49"/>
      <c r="O917" s="49"/>
      <c r="P917" s="49"/>
      <c r="Q917" s="49"/>
      <c r="R917" s="49"/>
      <c r="S917" s="49"/>
      <c r="T917" s="49"/>
      <c r="U917" s="49"/>
      <c r="V917" s="49"/>
      <c r="W917" s="49"/>
      <c r="X917" s="49"/>
      <c r="Y917" s="49"/>
      <c r="Z917" s="49"/>
    </row>
    <row r="918" spans="1:26" ht="14.25" customHeight="1">
      <c r="A918" s="49"/>
      <c r="B918" s="49"/>
      <c r="C918" s="49"/>
      <c r="D918" s="49"/>
      <c r="E918" s="49"/>
      <c r="F918" s="49"/>
      <c r="G918" s="49"/>
      <c r="H918" s="49"/>
      <c r="I918" s="352"/>
      <c r="J918" s="49"/>
      <c r="K918" s="49"/>
      <c r="L918" s="49"/>
      <c r="M918" s="49"/>
      <c r="N918" s="49"/>
      <c r="O918" s="49"/>
      <c r="P918" s="49"/>
      <c r="Q918" s="49"/>
      <c r="R918" s="49"/>
      <c r="S918" s="49"/>
      <c r="T918" s="49"/>
      <c r="U918" s="49"/>
      <c r="V918" s="49"/>
      <c r="W918" s="49"/>
      <c r="X918" s="49"/>
      <c r="Y918" s="49"/>
      <c r="Z918" s="49"/>
    </row>
    <row r="919" spans="1:26" ht="14.25" customHeight="1">
      <c r="A919" s="49"/>
      <c r="B919" s="49"/>
      <c r="C919" s="49"/>
      <c r="D919" s="49"/>
      <c r="E919" s="49"/>
      <c r="F919" s="49"/>
      <c r="G919" s="49"/>
      <c r="H919" s="49"/>
      <c r="I919" s="352"/>
      <c r="J919" s="49"/>
      <c r="K919" s="49"/>
      <c r="L919" s="49"/>
      <c r="M919" s="49"/>
      <c r="N919" s="49"/>
      <c r="O919" s="49"/>
      <c r="P919" s="49"/>
      <c r="Q919" s="49"/>
      <c r="R919" s="49"/>
      <c r="S919" s="49"/>
      <c r="T919" s="49"/>
      <c r="U919" s="49"/>
      <c r="V919" s="49"/>
      <c r="W919" s="49"/>
      <c r="X919" s="49"/>
      <c r="Y919" s="49"/>
      <c r="Z919" s="49"/>
    </row>
    <row r="920" spans="1:26" ht="14.25" customHeight="1">
      <c r="A920" s="49"/>
      <c r="B920" s="49"/>
      <c r="C920" s="49"/>
      <c r="D920" s="49"/>
      <c r="E920" s="49"/>
      <c r="F920" s="49"/>
      <c r="G920" s="49"/>
      <c r="H920" s="49"/>
      <c r="I920" s="352"/>
      <c r="J920" s="49"/>
      <c r="K920" s="49"/>
      <c r="L920" s="49"/>
      <c r="M920" s="49"/>
      <c r="N920" s="49"/>
      <c r="O920" s="49"/>
      <c r="P920" s="49"/>
      <c r="Q920" s="49"/>
      <c r="R920" s="49"/>
      <c r="S920" s="49"/>
      <c r="T920" s="49"/>
      <c r="U920" s="49"/>
      <c r="V920" s="49"/>
      <c r="W920" s="49"/>
      <c r="X920" s="49"/>
      <c r="Y920" s="49"/>
      <c r="Z920" s="49"/>
    </row>
    <row r="921" spans="1:26" ht="14.25" customHeight="1">
      <c r="A921" s="49"/>
      <c r="B921" s="49"/>
      <c r="C921" s="49"/>
      <c r="D921" s="49"/>
      <c r="E921" s="49"/>
      <c r="F921" s="49"/>
      <c r="G921" s="49"/>
      <c r="H921" s="49"/>
      <c r="I921" s="352"/>
      <c r="J921" s="49"/>
      <c r="K921" s="49"/>
      <c r="L921" s="49"/>
      <c r="M921" s="49"/>
      <c r="N921" s="49"/>
      <c r="O921" s="49"/>
      <c r="P921" s="49"/>
      <c r="Q921" s="49"/>
      <c r="R921" s="49"/>
      <c r="S921" s="49"/>
      <c r="T921" s="49"/>
      <c r="U921" s="49"/>
      <c r="V921" s="49"/>
      <c r="W921" s="49"/>
      <c r="X921" s="49"/>
      <c r="Y921" s="49"/>
      <c r="Z921" s="49"/>
    </row>
    <row r="922" spans="1:26" ht="14.25" customHeight="1">
      <c r="A922" s="49"/>
      <c r="B922" s="49"/>
      <c r="C922" s="49"/>
      <c r="D922" s="49"/>
      <c r="E922" s="49"/>
      <c r="F922" s="49"/>
      <c r="G922" s="49"/>
      <c r="H922" s="49"/>
      <c r="I922" s="352"/>
      <c r="J922" s="49"/>
      <c r="K922" s="49"/>
      <c r="L922" s="49"/>
      <c r="M922" s="49"/>
      <c r="N922" s="49"/>
      <c r="O922" s="49"/>
      <c r="P922" s="49"/>
      <c r="Q922" s="49"/>
      <c r="R922" s="49"/>
      <c r="S922" s="49"/>
      <c r="T922" s="49"/>
      <c r="U922" s="49"/>
      <c r="V922" s="49"/>
      <c r="W922" s="49"/>
      <c r="X922" s="49"/>
      <c r="Y922" s="49"/>
      <c r="Z922" s="49"/>
    </row>
    <row r="923" spans="1:26" ht="14.25" customHeight="1">
      <c r="A923" s="49"/>
      <c r="B923" s="49"/>
      <c r="C923" s="49"/>
      <c r="D923" s="49"/>
      <c r="E923" s="49"/>
      <c r="F923" s="49"/>
      <c r="G923" s="49"/>
      <c r="H923" s="49"/>
      <c r="I923" s="352"/>
      <c r="J923" s="49"/>
      <c r="K923" s="49"/>
      <c r="L923" s="49"/>
      <c r="M923" s="49"/>
      <c r="N923" s="49"/>
      <c r="O923" s="49"/>
      <c r="P923" s="49"/>
      <c r="Q923" s="49"/>
      <c r="R923" s="49"/>
      <c r="S923" s="49"/>
      <c r="T923" s="49"/>
      <c r="U923" s="49"/>
      <c r="V923" s="49"/>
      <c r="W923" s="49"/>
      <c r="X923" s="49"/>
      <c r="Y923" s="49"/>
      <c r="Z923" s="49"/>
    </row>
    <row r="924" spans="1:26" ht="14.25" customHeight="1">
      <c r="A924" s="49"/>
      <c r="B924" s="49"/>
      <c r="C924" s="49"/>
      <c r="D924" s="49"/>
      <c r="E924" s="49"/>
      <c r="F924" s="49"/>
      <c r="G924" s="49"/>
      <c r="H924" s="49"/>
      <c r="I924" s="352"/>
      <c r="J924" s="49"/>
      <c r="K924" s="49"/>
      <c r="L924" s="49"/>
      <c r="M924" s="49"/>
      <c r="N924" s="49"/>
      <c r="O924" s="49"/>
      <c r="P924" s="49"/>
      <c r="Q924" s="49"/>
      <c r="R924" s="49"/>
      <c r="S924" s="49"/>
      <c r="T924" s="49"/>
      <c r="U924" s="49"/>
      <c r="V924" s="49"/>
      <c r="W924" s="49"/>
      <c r="X924" s="49"/>
      <c r="Y924" s="49"/>
      <c r="Z924" s="49"/>
    </row>
    <row r="925" spans="1:26" ht="14.25" customHeight="1">
      <c r="A925" s="49"/>
      <c r="B925" s="49"/>
      <c r="C925" s="49"/>
      <c r="D925" s="49"/>
      <c r="E925" s="49"/>
      <c r="F925" s="49"/>
      <c r="G925" s="49"/>
      <c r="H925" s="49"/>
      <c r="I925" s="352"/>
      <c r="J925" s="49"/>
      <c r="K925" s="49"/>
      <c r="L925" s="49"/>
      <c r="M925" s="49"/>
      <c r="N925" s="49"/>
      <c r="O925" s="49"/>
      <c r="P925" s="49"/>
      <c r="Q925" s="49"/>
      <c r="R925" s="49"/>
      <c r="S925" s="49"/>
      <c r="T925" s="49"/>
      <c r="U925" s="49"/>
      <c r="V925" s="49"/>
      <c r="W925" s="49"/>
      <c r="X925" s="49"/>
      <c r="Y925" s="49"/>
      <c r="Z925" s="49"/>
    </row>
    <row r="926" spans="1:26" ht="14.25" customHeight="1">
      <c r="A926" s="49"/>
      <c r="B926" s="49"/>
      <c r="C926" s="49"/>
      <c r="D926" s="49"/>
      <c r="E926" s="49"/>
      <c r="F926" s="49"/>
      <c r="G926" s="49"/>
      <c r="H926" s="49"/>
      <c r="I926" s="352"/>
      <c r="J926" s="49"/>
      <c r="K926" s="49"/>
      <c r="L926" s="49"/>
      <c r="M926" s="49"/>
      <c r="N926" s="49"/>
      <c r="O926" s="49"/>
      <c r="P926" s="49"/>
      <c r="Q926" s="49"/>
      <c r="R926" s="49"/>
      <c r="S926" s="49"/>
      <c r="T926" s="49"/>
      <c r="U926" s="49"/>
      <c r="V926" s="49"/>
      <c r="W926" s="49"/>
      <c r="X926" s="49"/>
      <c r="Y926" s="49"/>
      <c r="Z926" s="49"/>
    </row>
    <row r="927" spans="1:26" ht="14.25" customHeight="1">
      <c r="A927" s="49"/>
      <c r="B927" s="49"/>
      <c r="C927" s="49"/>
      <c r="D927" s="49"/>
      <c r="E927" s="49"/>
      <c r="F927" s="49"/>
      <c r="G927" s="49"/>
      <c r="H927" s="49"/>
      <c r="I927" s="352"/>
      <c r="J927" s="49"/>
      <c r="K927" s="49"/>
      <c r="L927" s="49"/>
      <c r="M927" s="49"/>
      <c r="N927" s="49"/>
      <c r="O927" s="49"/>
      <c r="P927" s="49"/>
      <c r="Q927" s="49"/>
      <c r="R927" s="49"/>
      <c r="S927" s="49"/>
      <c r="T927" s="49"/>
      <c r="U927" s="49"/>
      <c r="V927" s="49"/>
      <c r="W927" s="49"/>
      <c r="X927" s="49"/>
      <c r="Y927" s="49"/>
      <c r="Z927" s="49"/>
    </row>
    <row r="928" spans="1:26" ht="14.25" customHeight="1">
      <c r="A928" s="49"/>
      <c r="B928" s="49"/>
      <c r="C928" s="49"/>
      <c r="D928" s="49"/>
      <c r="E928" s="49"/>
      <c r="F928" s="49"/>
      <c r="G928" s="49"/>
      <c r="H928" s="49"/>
      <c r="I928" s="352"/>
      <c r="J928" s="49"/>
      <c r="K928" s="49"/>
      <c r="L928" s="49"/>
      <c r="M928" s="49"/>
      <c r="N928" s="49"/>
      <c r="O928" s="49"/>
      <c r="P928" s="49"/>
      <c r="Q928" s="49"/>
      <c r="R928" s="49"/>
      <c r="S928" s="49"/>
      <c r="T928" s="49"/>
      <c r="U928" s="49"/>
      <c r="V928" s="49"/>
      <c r="W928" s="49"/>
      <c r="X928" s="49"/>
      <c r="Y928" s="49"/>
      <c r="Z928" s="49"/>
    </row>
    <row r="929" spans="1:26" ht="14.25" customHeight="1">
      <c r="A929" s="49"/>
      <c r="B929" s="49"/>
      <c r="C929" s="49"/>
      <c r="D929" s="49"/>
      <c r="E929" s="49"/>
      <c r="F929" s="49"/>
      <c r="G929" s="49"/>
      <c r="H929" s="49"/>
      <c r="I929" s="352"/>
      <c r="J929" s="49"/>
      <c r="K929" s="49"/>
      <c r="L929" s="49"/>
      <c r="M929" s="49"/>
      <c r="N929" s="49"/>
      <c r="O929" s="49"/>
      <c r="P929" s="49"/>
      <c r="Q929" s="49"/>
      <c r="R929" s="49"/>
      <c r="S929" s="49"/>
      <c r="T929" s="49"/>
      <c r="U929" s="49"/>
      <c r="V929" s="49"/>
      <c r="W929" s="49"/>
      <c r="X929" s="49"/>
      <c r="Y929" s="49"/>
      <c r="Z929" s="49"/>
    </row>
    <row r="930" spans="1:26" ht="14.25" customHeight="1">
      <c r="A930" s="49"/>
      <c r="B930" s="49"/>
      <c r="C930" s="49"/>
      <c r="D930" s="49"/>
      <c r="E930" s="49"/>
      <c r="F930" s="49"/>
      <c r="G930" s="49"/>
      <c r="H930" s="49"/>
      <c r="I930" s="352"/>
      <c r="J930" s="49"/>
      <c r="K930" s="49"/>
      <c r="L930" s="49"/>
      <c r="M930" s="49"/>
      <c r="N930" s="49"/>
      <c r="O930" s="49"/>
      <c r="P930" s="49"/>
      <c r="Q930" s="49"/>
      <c r="R930" s="49"/>
      <c r="S930" s="49"/>
      <c r="T930" s="49"/>
      <c r="U930" s="49"/>
      <c r="V930" s="49"/>
      <c r="W930" s="49"/>
      <c r="X930" s="49"/>
      <c r="Y930" s="49"/>
      <c r="Z930" s="49"/>
    </row>
    <row r="931" spans="1:26" ht="14.25" customHeight="1">
      <c r="A931" s="49"/>
      <c r="B931" s="49"/>
      <c r="C931" s="49"/>
      <c r="D931" s="49"/>
      <c r="E931" s="49"/>
      <c r="F931" s="49"/>
      <c r="G931" s="49"/>
      <c r="H931" s="49"/>
      <c r="I931" s="352"/>
      <c r="J931" s="49"/>
      <c r="K931" s="49"/>
      <c r="L931" s="49"/>
      <c r="M931" s="49"/>
      <c r="N931" s="49"/>
      <c r="O931" s="49"/>
      <c r="P931" s="49"/>
      <c r="Q931" s="49"/>
      <c r="R931" s="49"/>
      <c r="S931" s="49"/>
      <c r="T931" s="49"/>
      <c r="U931" s="49"/>
      <c r="V931" s="49"/>
      <c r="W931" s="49"/>
      <c r="X931" s="49"/>
      <c r="Y931" s="49"/>
      <c r="Z931" s="49"/>
    </row>
    <row r="932" spans="1:26" ht="14.25" customHeight="1">
      <c r="A932" s="49"/>
      <c r="B932" s="49"/>
      <c r="C932" s="49"/>
      <c r="D932" s="49"/>
      <c r="E932" s="49"/>
      <c r="F932" s="49"/>
      <c r="G932" s="49"/>
      <c r="H932" s="49"/>
      <c r="I932" s="352"/>
      <c r="J932" s="49"/>
      <c r="K932" s="49"/>
      <c r="L932" s="49"/>
      <c r="M932" s="49"/>
      <c r="N932" s="49"/>
      <c r="O932" s="49"/>
      <c r="P932" s="49"/>
      <c r="Q932" s="49"/>
      <c r="R932" s="49"/>
      <c r="S932" s="49"/>
      <c r="T932" s="49"/>
      <c r="U932" s="49"/>
      <c r="V932" s="49"/>
      <c r="W932" s="49"/>
      <c r="X932" s="49"/>
      <c r="Y932" s="49"/>
      <c r="Z932" s="49"/>
    </row>
    <row r="933" spans="1:26" ht="14.25" customHeight="1">
      <c r="A933" s="49"/>
      <c r="B933" s="49"/>
      <c r="C933" s="49"/>
      <c r="D933" s="49"/>
      <c r="E933" s="49"/>
      <c r="F933" s="49"/>
      <c r="G933" s="49"/>
      <c r="H933" s="49"/>
      <c r="I933" s="352"/>
      <c r="J933" s="49"/>
      <c r="K933" s="49"/>
      <c r="L933" s="49"/>
      <c r="M933" s="49"/>
      <c r="N933" s="49"/>
      <c r="O933" s="49"/>
      <c r="P933" s="49"/>
      <c r="Q933" s="49"/>
      <c r="R933" s="49"/>
      <c r="S933" s="49"/>
      <c r="T933" s="49"/>
      <c r="U933" s="49"/>
      <c r="V933" s="49"/>
      <c r="W933" s="49"/>
      <c r="X933" s="49"/>
      <c r="Y933" s="49"/>
      <c r="Z933" s="49"/>
    </row>
    <row r="934" spans="1:26" ht="14.25" customHeight="1">
      <c r="A934" s="49"/>
      <c r="B934" s="49"/>
      <c r="C934" s="49"/>
      <c r="D934" s="49"/>
      <c r="E934" s="49"/>
      <c r="F934" s="49"/>
      <c r="G934" s="49"/>
      <c r="H934" s="49"/>
      <c r="I934" s="352"/>
      <c r="J934" s="49"/>
      <c r="K934" s="49"/>
      <c r="L934" s="49"/>
      <c r="M934" s="49"/>
      <c r="N934" s="49"/>
      <c r="O934" s="49"/>
      <c r="P934" s="49"/>
      <c r="Q934" s="49"/>
      <c r="R934" s="49"/>
      <c r="S934" s="49"/>
      <c r="T934" s="49"/>
      <c r="U934" s="49"/>
      <c r="V934" s="49"/>
      <c r="W934" s="49"/>
      <c r="X934" s="49"/>
      <c r="Y934" s="49"/>
      <c r="Z934" s="49"/>
    </row>
    <row r="935" spans="1:26" ht="14.25" customHeight="1">
      <c r="A935" s="49"/>
      <c r="B935" s="49"/>
      <c r="C935" s="49"/>
      <c r="D935" s="49"/>
      <c r="E935" s="49"/>
      <c r="F935" s="49"/>
      <c r="G935" s="49"/>
      <c r="H935" s="49"/>
      <c r="I935" s="352"/>
      <c r="J935" s="49"/>
      <c r="K935" s="49"/>
      <c r="L935" s="49"/>
      <c r="M935" s="49"/>
      <c r="N935" s="49"/>
      <c r="O935" s="49"/>
      <c r="P935" s="49"/>
      <c r="Q935" s="49"/>
      <c r="R935" s="49"/>
      <c r="S935" s="49"/>
      <c r="T935" s="49"/>
      <c r="U935" s="49"/>
      <c r="V935" s="49"/>
      <c r="W935" s="49"/>
      <c r="X935" s="49"/>
      <c r="Y935" s="49"/>
      <c r="Z935" s="49"/>
    </row>
    <row r="936" spans="1:26" ht="14.25" customHeight="1">
      <c r="A936" s="49"/>
      <c r="B936" s="49"/>
      <c r="C936" s="49"/>
      <c r="D936" s="49"/>
      <c r="E936" s="49"/>
      <c r="F936" s="49"/>
      <c r="G936" s="49"/>
      <c r="H936" s="49"/>
      <c r="I936" s="352"/>
      <c r="J936" s="49"/>
      <c r="K936" s="49"/>
      <c r="L936" s="49"/>
      <c r="M936" s="49"/>
      <c r="N936" s="49"/>
      <c r="O936" s="49"/>
      <c r="P936" s="49"/>
      <c r="Q936" s="49"/>
      <c r="R936" s="49"/>
      <c r="S936" s="49"/>
      <c r="T936" s="49"/>
      <c r="U936" s="49"/>
      <c r="V936" s="49"/>
      <c r="W936" s="49"/>
      <c r="X936" s="49"/>
      <c r="Y936" s="49"/>
      <c r="Z936" s="49"/>
    </row>
    <row r="937" spans="1:26" ht="14.25" customHeight="1">
      <c r="A937" s="49"/>
      <c r="B937" s="49"/>
      <c r="C937" s="49"/>
      <c r="D937" s="49"/>
      <c r="E937" s="49"/>
      <c r="F937" s="49"/>
      <c r="G937" s="49"/>
      <c r="H937" s="49"/>
      <c r="I937" s="352"/>
      <c r="J937" s="49"/>
      <c r="K937" s="49"/>
      <c r="L937" s="49"/>
      <c r="M937" s="49"/>
      <c r="N937" s="49"/>
      <c r="O937" s="49"/>
      <c r="P937" s="49"/>
      <c r="Q937" s="49"/>
      <c r="R937" s="49"/>
      <c r="S937" s="49"/>
      <c r="T937" s="49"/>
      <c r="U937" s="49"/>
      <c r="V937" s="49"/>
      <c r="W937" s="49"/>
      <c r="X937" s="49"/>
      <c r="Y937" s="49"/>
      <c r="Z937" s="49"/>
    </row>
    <row r="938" spans="1:26" ht="14.25" customHeight="1">
      <c r="A938" s="49"/>
      <c r="B938" s="49"/>
      <c r="C938" s="49"/>
      <c r="D938" s="49"/>
      <c r="E938" s="49"/>
      <c r="F938" s="49"/>
      <c r="G938" s="49"/>
      <c r="H938" s="49"/>
      <c r="I938" s="352"/>
      <c r="J938" s="49"/>
      <c r="K938" s="49"/>
      <c r="L938" s="49"/>
      <c r="M938" s="49"/>
      <c r="N938" s="49"/>
      <c r="O938" s="49"/>
      <c r="P938" s="49"/>
      <c r="Q938" s="49"/>
      <c r="R938" s="49"/>
      <c r="S938" s="49"/>
      <c r="T938" s="49"/>
      <c r="U938" s="49"/>
      <c r="V938" s="49"/>
      <c r="W938" s="49"/>
      <c r="X938" s="49"/>
      <c r="Y938" s="49"/>
      <c r="Z938" s="49"/>
    </row>
    <row r="939" spans="1:26" ht="14.25" customHeight="1">
      <c r="A939" s="49"/>
      <c r="B939" s="49"/>
      <c r="C939" s="49"/>
      <c r="D939" s="49"/>
      <c r="E939" s="49"/>
      <c r="F939" s="49"/>
      <c r="G939" s="49"/>
      <c r="H939" s="49"/>
      <c r="I939" s="352"/>
      <c r="J939" s="49"/>
      <c r="K939" s="49"/>
      <c r="L939" s="49"/>
      <c r="M939" s="49"/>
      <c r="N939" s="49"/>
      <c r="O939" s="49"/>
      <c r="P939" s="49"/>
      <c r="Q939" s="49"/>
      <c r="R939" s="49"/>
      <c r="S939" s="49"/>
      <c r="T939" s="49"/>
      <c r="U939" s="49"/>
      <c r="V939" s="49"/>
      <c r="W939" s="49"/>
      <c r="X939" s="49"/>
      <c r="Y939" s="49"/>
      <c r="Z939" s="49"/>
    </row>
    <row r="940" spans="1:26" ht="14.25" customHeight="1">
      <c r="A940" s="49"/>
      <c r="B940" s="49"/>
      <c r="C940" s="49"/>
      <c r="D940" s="49"/>
      <c r="E940" s="49"/>
      <c r="F940" s="49"/>
      <c r="G940" s="49"/>
      <c r="H940" s="49"/>
      <c r="I940" s="352"/>
      <c r="J940" s="49"/>
      <c r="K940" s="49"/>
      <c r="L940" s="49"/>
      <c r="M940" s="49"/>
      <c r="N940" s="49"/>
      <c r="O940" s="49"/>
      <c r="P940" s="49"/>
      <c r="Q940" s="49"/>
      <c r="R940" s="49"/>
      <c r="S940" s="49"/>
      <c r="T940" s="49"/>
      <c r="U940" s="49"/>
      <c r="V940" s="49"/>
      <c r="W940" s="49"/>
      <c r="X940" s="49"/>
      <c r="Y940" s="49"/>
      <c r="Z940" s="49"/>
    </row>
    <row r="941" spans="1:26" ht="14.25" customHeight="1">
      <c r="A941" s="49"/>
      <c r="B941" s="49"/>
      <c r="C941" s="49"/>
      <c r="D941" s="49"/>
      <c r="E941" s="49"/>
      <c r="F941" s="49"/>
      <c r="G941" s="49"/>
      <c r="H941" s="49"/>
      <c r="I941" s="352"/>
      <c r="J941" s="49"/>
      <c r="K941" s="49"/>
      <c r="L941" s="49"/>
      <c r="M941" s="49"/>
      <c r="N941" s="49"/>
      <c r="O941" s="49"/>
      <c r="P941" s="49"/>
      <c r="Q941" s="49"/>
      <c r="R941" s="49"/>
      <c r="S941" s="49"/>
      <c r="T941" s="49"/>
      <c r="U941" s="49"/>
      <c r="V941" s="49"/>
      <c r="W941" s="49"/>
      <c r="X941" s="49"/>
      <c r="Y941" s="49"/>
      <c r="Z941" s="49"/>
    </row>
    <row r="942" spans="1:26" ht="14.25" customHeight="1">
      <c r="A942" s="49"/>
      <c r="B942" s="49"/>
      <c r="C942" s="49"/>
      <c r="D942" s="49"/>
      <c r="E942" s="49"/>
      <c r="F942" s="49"/>
      <c r="G942" s="49"/>
      <c r="H942" s="49"/>
      <c r="I942" s="352"/>
      <c r="J942" s="49"/>
      <c r="K942" s="49"/>
      <c r="L942" s="49"/>
      <c r="M942" s="49"/>
      <c r="N942" s="49"/>
      <c r="O942" s="49"/>
      <c r="P942" s="49"/>
      <c r="Q942" s="49"/>
      <c r="R942" s="49"/>
      <c r="S942" s="49"/>
      <c r="T942" s="49"/>
      <c r="U942" s="49"/>
      <c r="V942" s="49"/>
      <c r="W942" s="49"/>
      <c r="X942" s="49"/>
      <c r="Y942" s="49"/>
      <c r="Z942" s="49"/>
    </row>
    <row r="943" spans="1:26" ht="14.25" customHeight="1">
      <c r="A943" s="49"/>
      <c r="B943" s="49"/>
      <c r="C943" s="49"/>
      <c r="D943" s="49"/>
      <c r="E943" s="49"/>
      <c r="F943" s="49"/>
      <c r="G943" s="49"/>
      <c r="H943" s="49"/>
      <c r="I943" s="352"/>
      <c r="J943" s="49"/>
      <c r="K943" s="49"/>
      <c r="L943" s="49"/>
      <c r="M943" s="49"/>
      <c r="N943" s="49"/>
      <c r="O943" s="49"/>
      <c r="P943" s="49"/>
      <c r="Q943" s="49"/>
      <c r="R943" s="49"/>
      <c r="S943" s="49"/>
      <c r="T943" s="49"/>
      <c r="U943" s="49"/>
      <c r="V943" s="49"/>
      <c r="W943" s="49"/>
      <c r="X943" s="49"/>
      <c r="Y943" s="49"/>
      <c r="Z943" s="49"/>
    </row>
    <row r="944" spans="1:26" ht="14.25" customHeight="1">
      <c r="A944" s="49"/>
      <c r="B944" s="49"/>
      <c r="C944" s="49"/>
      <c r="D944" s="49"/>
      <c r="E944" s="49"/>
      <c r="F944" s="49"/>
      <c r="G944" s="49"/>
      <c r="H944" s="49"/>
      <c r="I944" s="352"/>
      <c r="J944" s="49"/>
      <c r="K944" s="49"/>
      <c r="L944" s="49"/>
      <c r="M944" s="49"/>
      <c r="N944" s="49"/>
      <c r="O944" s="49"/>
      <c r="P944" s="49"/>
      <c r="Q944" s="49"/>
      <c r="R944" s="49"/>
      <c r="S944" s="49"/>
      <c r="T944" s="49"/>
      <c r="U944" s="49"/>
      <c r="V944" s="49"/>
      <c r="W944" s="49"/>
      <c r="X944" s="49"/>
      <c r="Y944" s="49"/>
      <c r="Z944" s="49"/>
    </row>
    <row r="945" spans="1:26" ht="14.25" customHeight="1">
      <c r="A945" s="49"/>
      <c r="B945" s="49"/>
      <c r="C945" s="49"/>
      <c r="D945" s="49"/>
      <c r="E945" s="49"/>
      <c r="F945" s="49"/>
      <c r="G945" s="49"/>
      <c r="H945" s="49"/>
      <c r="I945" s="352"/>
      <c r="J945" s="49"/>
      <c r="K945" s="49"/>
      <c r="L945" s="49"/>
      <c r="M945" s="49"/>
      <c r="N945" s="49"/>
      <c r="O945" s="49"/>
      <c r="P945" s="49"/>
      <c r="Q945" s="49"/>
      <c r="R945" s="49"/>
      <c r="S945" s="49"/>
      <c r="T945" s="49"/>
      <c r="U945" s="49"/>
      <c r="V945" s="49"/>
      <c r="W945" s="49"/>
      <c r="X945" s="49"/>
      <c r="Y945" s="49"/>
      <c r="Z945" s="49"/>
    </row>
    <row r="946" spans="1:26" ht="14.25" customHeight="1">
      <c r="A946" s="49"/>
      <c r="B946" s="49"/>
      <c r="C946" s="49"/>
      <c r="D946" s="49"/>
      <c r="E946" s="49"/>
      <c r="F946" s="49"/>
      <c r="G946" s="49"/>
      <c r="H946" s="49"/>
      <c r="I946" s="352"/>
      <c r="J946" s="49"/>
      <c r="K946" s="49"/>
      <c r="L946" s="49"/>
      <c r="M946" s="49"/>
      <c r="N946" s="49"/>
      <c r="O946" s="49"/>
      <c r="P946" s="49"/>
      <c r="Q946" s="49"/>
      <c r="R946" s="49"/>
      <c r="S946" s="49"/>
      <c r="T946" s="49"/>
      <c r="U946" s="49"/>
      <c r="V946" s="49"/>
      <c r="W946" s="49"/>
      <c r="X946" s="49"/>
      <c r="Y946" s="49"/>
      <c r="Z946" s="49"/>
    </row>
    <row r="947" spans="1:26" ht="14.25" customHeight="1">
      <c r="A947" s="49"/>
      <c r="B947" s="49"/>
      <c r="C947" s="49"/>
      <c r="D947" s="49"/>
      <c r="E947" s="49"/>
      <c r="F947" s="49"/>
      <c r="G947" s="49"/>
      <c r="H947" s="49"/>
      <c r="I947" s="352"/>
      <c r="J947" s="49"/>
      <c r="K947" s="49"/>
      <c r="L947" s="49"/>
      <c r="M947" s="49"/>
      <c r="N947" s="49"/>
      <c r="O947" s="49"/>
      <c r="P947" s="49"/>
      <c r="Q947" s="49"/>
      <c r="R947" s="49"/>
      <c r="S947" s="49"/>
      <c r="T947" s="49"/>
      <c r="U947" s="49"/>
      <c r="V947" s="49"/>
      <c r="W947" s="49"/>
      <c r="X947" s="49"/>
      <c r="Y947" s="49"/>
      <c r="Z947" s="49"/>
    </row>
    <row r="948" spans="1:26" ht="14.25" customHeight="1">
      <c r="A948" s="49"/>
      <c r="B948" s="49"/>
      <c r="C948" s="49"/>
      <c r="D948" s="49"/>
      <c r="E948" s="49"/>
      <c r="F948" s="49"/>
      <c r="G948" s="49"/>
      <c r="H948" s="49"/>
      <c r="I948" s="352"/>
      <c r="J948" s="49"/>
      <c r="K948" s="49"/>
      <c r="L948" s="49"/>
      <c r="M948" s="49"/>
      <c r="N948" s="49"/>
      <c r="O948" s="49"/>
      <c r="P948" s="49"/>
      <c r="Q948" s="49"/>
      <c r="R948" s="49"/>
      <c r="S948" s="49"/>
      <c r="T948" s="49"/>
      <c r="U948" s="49"/>
      <c r="V948" s="49"/>
      <c r="W948" s="49"/>
      <c r="X948" s="49"/>
      <c r="Y948" s="49"/>
      <c r="Z948" s="49"/>
    </row>
    <row r="949" spans="1:26" ht="14.25" customHeight="1">
      <c r="A949" s="49"/>
      <c r="B949" s="49"/>
      <c r="C949" s="49"/>
      <c r="D949" s="49"/>
      <c r="E949" s="49"/>
      <c r="F949" s="49"/>
      <c r="G949" s="49"/>
      <c r="H949" s="49"/>
      <c r="I949" s="352"/>
      <c r="J949" s="49"/>
      <c r="K949" s="49"/>
      <c r="L949" s="49"/>
      <c r="M949" s="49"/>
      <c r="N949" s="49"/>
      <c r="O949" s="49"/>
      <c r="P949" s="49"/>
      <c r="Q949" s="49"/>
      <c r="R949" s="49"/>
      <c r="S949" s="49"/>
      <c r="T949" s="49"/>
      <c r="U949" s="49"/>
      <c r="V949" s="49"/>
      <c r="W949" s="49"/>
      <c r="X949" s="49"/>
      <c r="Y949" s="49"/>
      <c r="Z949" s="49"/>
    </row>
    <row r="950" spans="1:26" ht="14.25" customHeight="1">
      <c r="A950" s="49"/>
      <c r="B950" s="49"/>
      <c r="C950" s="49"/>
      <c r="D950" s="49"/>
      <c r="E950" s="49"/>
      <c r="F950" s="49"/>
      <c r="G950" s="49"/>
      <c r="H950" s="49"/>
      <c r="I950" s="352"/>
      <c r="J950" s="49"/>
      <c r="K950" s="49"/>
      <c r="L950" s="49"/>
      <c r="M950" s="49"/>
      <c r="N950" s="49"/>
      <c r="O950" s="49"/>
      <c r="P950" s="49"/>
      <c r="Q950" s="49"/>
      <c r="R950" s="49"/>
      <c r="S950" s="49"/>
      <c r="T950" s="49"/>
      <c r="U950" s="49"/>
      <c r="V950" s="49"/>
      <c r="W950" s="49"/>
      <c r="X950" s="49"/>
      <c r="Y950" s="49"/>
      <c r="Z950" s="49"/>
    </row>
    <row r="951" spans="1:26" ht="14.25" customHeight="1">
      <c r="A951" s="49"/>
      <c r="B951" s="49"/>
      <c r="C951" s="49"/>
      <c r="D951" s="49"/>
      <c r="E951" s="49"/>
      <c r="F951" s="49"/>
      <c r="G951" s="49"/>
      <c r="H951" s="49"/>
      <c r="I951" s="352"/>
      <c r="J951" s="49"/>
      <c r="K951" s="49"/>
      <c r="L951" s="49"/>
      <c r="M951" s="49"/>
      <c r="N951" s="49"/>
      <c r="O951" s="49"/>
      <c r="P951" s="49"/>
      <c r="Q951" s="49"/>
      <c r="R951" s="49"/>
      <c r="S951" s="49"/>
      <c r="T951" s="49"/>
      <c r="U951" s="49"/>
      <c r="V951" s="49"/>
      <c r="W951" s="49"/>
      <c r="X951" s="49"/>
      <c r="Y951" s="49"/>
      <c r="Z951" s="49"/>
    </row>
    <row r="952" spans="1:26" ht="14.25" customHeight="1">
      <c r="A952" s="49"/>
      <c r="B952" s="49"/>
      <c r="C952" s="49"/>
      <c r="D952" s="49"/>
      <c r="E952" s="49"/>
      <c r="F952" s="49"/>
      <c r="G952" s="49"/>
      <c r="H952" s="49"/>
      <c r="I952" s="352"/>
      <c r="J952" s="49"/>
      <c r="K952" s="49"/>
      <c r="L952" s="49"/>
      <c r="M952" s="49"/>
      <c r="N952" s="49"/>
      <c r="O952" s="49"/>
      <c r="P952" s="49"/>
      <c r="Q952" s="49"/>
      <c r="R952" s="49"/>
      <c r="S952" s="49"/>
      <c r="T952" s="49"/>
      <c r="U952" s="49"/>
      <c r="V952" s="49"/>
      <c r="W952" s="49"/>
      <c r="X952" s="49"/>
      <c r="Y952" s="49"/>
      <c r="Z952" s="49"/>
    </row>
    <row r="953" spans="1:26" ht="14.25" customHeight="1">
      <c r="A953" s="49"/>
      <c r="B953" s="49"/>
      <c r="C953" s="49"/>
      <c r="D953" s="49"/>
      <c r="E953" s="49"/>
      <c r="F953" s="49"/>
      <c r="G953" s="49"/>
      <c r="H953" s="49"/>
      <c r="I953" s="352"/>
      <c r="J953" s="49"/>
      <c r="K953" s="49"/>
      <c r="L953" s="49"/>
      <c r="M953" s="49"/>
      <c r="N953" s="49"/>
      <c r="O953" s="49"/>
      <c r="P953" s="49"/>
      <c r="Q953" s="49"/>
      <c r="R953" s="49"/>
      <c r="S953" s="49"/>
      <c r="T953" s="49"/>
      <c r="U953" s="49"/>
      <c r="V953" s="49"/>
      <c r="W953" s="49"/>
      <c r="X953" s="49"/>
      <c r="Y953" s="49"/>
      <c r="Z953" s="49"/>
    </row>
    <row r="954" spans="1:26" ht="14.25" customHeight="1">
      <c r="A954" s="49"/>
      <c r="B954" s="49"/>
      <c r="C954" s="49"/>
      <c r="D954" s="49"/>
      <c r="E954" s="49"/>
      <c r="F954" s="49"/>
      <c r="G954" s="49"/>
      <c r="H954" s="49"/>
      <c r="I954" s="352"/>
      <c r="J954" s="49"/>
      <c r="K954" s="49"/>
      <c r="L954" s="49"/>
      <c r="M954" s="49"/>
      <c r="N954" s="49"/>
      <c r="O954" s="49"/>
      <c r="P954" s="49"/>
      <c r="Q954" s="49"/>
      <c r="R954" s="49"/>
      <c r="S954" s="49"/>
      <c r="T954" s="49"/>
      <c r="U954" s="49"/>
      <c r="V954" s="49"/>
      <c r="W954" s="49"/>
      <c r="X954" s="49"/>
      <c r="Y954" s="49"/>
      <c r="Z954" s="49"/>
    </row>
    <row r="955" spans="1:26" ht="14.25" customHeight="1">
      <c r="A955" s="49"/>
      <c r="B955" s="49"/>
      <c r="C955" s="49"/>
      <c r="D955" s="49"/>
      <c r="E955" s="49"/>
      <c r="F955" s="49"/>
      <c r="G955" s="49"/>
      <c r="H955" s="49"/>
      <c r="I955" s="352"/>
      <c r="J955" s="49"/>
      <c r="K955" s="49"/>
      <c r="L955" s="49"/>
      <c r="M955" s="49"/>
      <c r="N955" s="49"/>
      <c r="O955" s="49"/>
      <c r="P955" s="49"/>
      <c r="Q955" s="49"/>
      <c r="R955" s="49"/>
      <c r="S955" s="49"/>
      <c r="T955" s="49"/>
      <c r="U955" s="49"/>
      <c r="V955" s="49"/>
      <c r="W955" s="49"/>
      <c r="X955" s="49"/>
      <c r="Y955" s="49"/>
      <c r="Z955" s="49"/>
    </row>
    <row r="956" spans="1:26" ht="14.25" customHeight="1">
      <c r="A956" s="49"/>
      <c r="B956" s="49"/>
      <c r="C956" s="49"/>
      <c r="D956" s="49"/>
      <c r="E956" s="49"/>
      <c r="F956" s="49"/>
      <c r="G956" s="49"/>
      <c r="H956" s="49"/>
      <c r="I956" s="352"/>
      <c r="J956" s="49"/>
      <c r="K956" s="49"/>
      <c r="L956" s="49"/>
      <c r="M956" s="49"/>
      <c r="N956" s="49"/>
      <c r="O956" s="49"/>
      <c r="P956" s="49"/>
      <c r="Q956" s="49"/>
      <c r="R956" s="49"/>
      <c r="S956" s="49"/>
      <c r="T956" s="49"/>
      <c r="U956" s="49"/>
      <c r="V956" s="49"/>
      <c r="W956" s="49"/>
      <c r="X956" s="49"/>
      <c r="Y956" s="49"/>
      <c r="Z956" s="49"/>
    </row>
    <row r="957" spans="1:26" ht="14.25" customHeight="1">
      <c r="A957" s="49"/>
      <c r="B957" s="49"/>
      <c r="C957" s="49"/>
      <c r="D957" s="49"/>
      <c r="E957" s="49"/>
      <c r="F957" s="49"/>
      <c r="G957" s="49"/>
      <c r="H957" s="49"/>
      <c r="I957" s="352"/>
      <c r="J957" s="49"/>
      <c r="K957" s="49"/>
      <c r="L957" s="49"/>
      <c r="M957" s="49"/>
      <c r="N957" s="49"/>
      <c r="O957" s="49"/>
      <c r="P957" s="49"/>
      <c r="Q957" s="49"/>
      <c r="R957" s="49"/>
      <c r="S957" s="49"/>
      <c r="T957" s="49"/>
      <c r="U957" s="49"/>
      <c r="V957" s="49"/>
      <c r="W957" s="49"/>
      <c r="X957" s="49"/>
      <c r="Y957" s="49"/>
      <c r="Z957" s="49"/>
    </row>
    <row r="958" spans="1:26" ht="14.25" customHeight="1">
      <c r="A958" s="49"/>
      <c r="B958" s="49"/>
      <c r="C958" s="49"/>
      <c r="D958" s="49"/>
      <c r="E958" s="49"/>
      <c r="F958" s="49"/>
      <c r="G958" s="49"/>
      <c r="H958" s="49"/>
      <c r="I958" s="352"/>
      <c r="J958" s="49"/>
      <c r="K958" s="49"/>
      <c r="L958" s="49"/>
      <c r="M958" s="49"/>
      <c r="N958" s="49"/>
      <c r="O958" s="49"/>
      <c r="P958" s="49"/>
      <c r="Q958" s="49"/>
      <c r="R958" s="49"/>
      <c r="S958" s="49"/>
      <c r="T958" s="49"/>
      <c r="U958" s="49"/>
      <c r="V958" s="49"/>
      <c r="W958" s="49"/>
      <c r="X958" s="49"/>
      <c r="Y958" s="49"/>
      <c r="Z958" s="49"/>
    </row>
    <row r="959" spans="1:26" ht="14.25" customHeight="1">
      <c r="A959" s="49"/>
      <c r="B959" s="49"/>
      <c r="C959" s="49"/>
      <c r="D959" s="49"/>
      <c r="E959" s="49"/>
      <c r="F959" s="49"/>
      <c r="G959" s="49"/>
      <c r="H959" s="49"/>
      <c r="I959" s="352"/>
      <c r="J959" s="49"/>
      <c r="K959" s="49"/>
      <c r="L959" s="49"/>
      <c r="M959" s="49"/>
      <c r="N959" s="49"/>
      <c r="O959" s="49"/>
      <c r="P959" s="49"/>
      <c r="Q959" s="49"/>
      <c r="R959" s="49"/>
      <c r="S959" s="49"/>
      <c r="T959" s="49"/>
      <c r="U959" s="49"/>
      <c r="V959" s="49"/>
      <c r="W959" s="49"/>
      <c r="X959" s="49"/>
      <c r="Y959" s="49"/>
      <c r="Z959" s="49"/>
    </row>
    <row r="960" spans="1:26" ht="14.25" customHeight="1">
      <c r="A960" s="49"/>
      <c r="B960" s="49"/>
      <c r="C960" s="49"/>
      <c r="D960" s="49"/>
      <c r="E960" s="49"/>
      <c r="F960" s="49"/>
      <c r="G960" s="49"/>
      <c r="H960" s="49"/>
      <c r="I960" s="352"/>
      <c r="J960" s="49"/>
      <c r="K960" s="49"/>
      <c r="L960" s="49"/>
      <c r="M960" s="49"/>
      <c r="N960" s="49"/>
      <c r="O960" s="49"/>
      <c r="P960" s="49"/>
      <c r="Q960" s="49"/>
      <c r="R960" s="49"/>
      <c r="S960" s="49"/>
      <c r="T960" s="49"/>
      <c r="U960" s="49"/>
      <c r="V960" s="49"/>
      <c r="W960" s="49"/>
      <c r="X960" s="49"/>
      <c r="Y960" s="49"/>
      <c r="Z960" s="49"/>
    </row>
    <row r="961" spans="1:26" ht="14.25" customHeight="1">
      <c r="A961" s="49"/>
      <c r="B961" s="49"/>
      <c r="C961" s="49"/>
      <c r="D961" s="49"/>
      <c r="E961" s="49"/>
      <c r="F961" s="49"/>
      <c r="G961" s="49"/>
      <c r="H961" s="49"/>
      <c r="I961" s="352"/>
      <c r="J961" s="49"/>
      <c r="K961" s="49"/>
      <c r="L961" s="49"/>
      <c r="M961" s="49"/>
      <c r="N961" s="49"/>
      <c r="O961" s="49"/>
      <c r="P961" s="49"/>
      <c r="Q961" s="49"/>
      <c r="R961" s="49"/>
      <c r="S961" s="49"/>
      <c r="T961" s="49"/>
      <c r="U961" s="49"/>
      <c r="V961" s="49"/>
      <c r="W961" s="49"/>
      <c r="X961" s="49"/>
      <c r="Y961" s="49"/>
      <c r="Z961" s="49"/>
    </row>
    <row r="962" spans="1:26" ht="14.25" customHeight="1">
      <c r="A962" s="49"/>
      <c r="B962" s="49"/>
      <c r="C962" s="49"/>
      <c r="D962" s="49"/>
      <c r="E962" s="49"/>
      <c r="F962" s="49"/>
      <c r="G962" s="49"/>
      <c r="H962" s="49"/>
      <c r="I962" s="352"/>
      <c r="J962" s="49"/>
      <c r="K962" s="49"/>
      <c r="L962" s="49"/>
      <c r="M962" s="49"/>
      <c r="N962" s="49"/>
      <c r="O962" s="49"/>
      <c r="P962" s="49"/>
      <c r="Q962" s="49"/>
      <c r="R962" s="49"/>
      <c r="S962" s="49"/>
      <c r="T962" s="49"/>
      <c r="U962" s="49"/>
      <c r="V962" s="49"/>
      <c r="W962" s="49"/>
      <c r="X962" s="49"/>
      <c r="Y962" s="49"/>
      <c r="Z962" s="49"/>
    </row>
    <row r="963" spans="1:26" ht="14.25" customHeight="1">
      <c r="A963" s="49"/>
      <c r="B963" s="49"/>
      <c r="C963" s="49"/>
      <c r="D963" s="49"/>
      <c r="E963" s="49"/>
      <c r="F963" s="49"/>
      <c r="G963" s="49"/>
      <c r="H963" s="49"/>
      <c r="I963" s="352"/>
      <c r="J963" s="49"/>
      <c r="K963" s="49"/>
      <c r="L963" s="49"/>
      <c r="M963" s="49"/>
      <c r="N963" s="49"/>
      <c r="O963" s="49"/>
      <c r="P963" s="49"/>
      <c r="Q963" s="49"/>
      <c r="R963" s="49"/>
      <c r="S963" s="49"/>
      <c r="T963" s="49"/>
      <c r="U963" s="49"/>
      <c r="V963" s="49"/>
      <c r="W963" s="49"/>
      <c r="X963" s="49"/>
      <c r="Y963" s="49"/>
      <c r="Z963" s="49"/>
    </row>
    <row r="964" spans="1:26" ht="14.25" customHeight="1">
      <c r="A964" s="49"/>
      <c r="B964" s="49"/>
      <c r="C964" s="49"/>
      <c r="D964" s="49"/>
      <c r="E964" s="49"/>
      <c r="F964" s="49"/>
      <c r="G964" s="49"/>
      <c r="H964" s="49"/>
      <c r="I964" s="352"/>
      <c r="J964" s="49"/>
      <c r="K964" s="49"/>
      <c r="L964" s="49"/>
      <c r="M964" s="49"/>
      <c r="N964" s="49"/>
      <c r="O964" s="49"/>
      <c r="P964" s="49"/>
      <c r="Q964" s="49"/>
      <c r="R964" s="49"/>
      <c r="S964" s="49"/>
      <c r="T964" s="49"/>
      <c r="U964" s="49"/>
      <c r="V964" s="49"/>
      <c r="W964" s="49"/>
      <c r="X964" s="49"/>
      <c r="Y964" s="49"/>
      <c r="Z964" s="49"/>
    </row>
    <row r="965" spans="1:26" ht="14.25" customHeight="1">
      <c r="A965" s="49"/>
      <c r="B965" s="49"/>
      <c r="C965" s="49"/>
      <c r="D965" s="49"/>
      <c r="E965" s="49"/>
      <c r="F965" s="49"/>
      <c r="G965" s="49"/>
      <c r="H965" s="49"/>
      <c r="I965" s="352"/>
      <c r="J965" s="49"/>
      <c r="K965" s="49"/>
      <c r="L965" s="49"/>
      <c r="M965" s="49"/>
      <c r="N965" s="49"/>
      <c r="O965" s="49"/>
      <c r="P965" s="49"/>
      <c r="Q965" s="49"/>
      <c r="R965" s="49"/>
      <c r="S965" s="49"/>
      <c r="T965" s="49"/>
      <c r="U965" s="49"/>
      <c r="V965" s="49"/>
      <c r="W965" s="49"/>
      <c r="X965" s="49"/>
      <c r="Y965" s="49"/>
      <c r="Z965" s="49"/>
    </row>
    <row r="966" spans="1:26" ht="14.25" customHeight="1">
      <c r="A966" s="49"/>
      <c r="B966" s="49"/>
      <c r="C966" s="49"/>
      <c r="D966" s="49"/>
      <c r="E966" s="49"/>
      <c r="F966" s="49"/>
      <c r="G966" s="49"/>
      <c r="H966" s="49"/>
      <c r="I966" s="352"/>
      <c r="J966" s="49"/>
      <c r="K966" s="49"/>
      <c r="L966" s="49"/>
      <c r="M966" s="49"/>
      <c r="N966" s="49"/>
      <c r="O966" s="49"/>
      <c r="P966" s="49"/>
      <c r="Q966" s="49"/>
      <c r="R966" s="49"/>
      <c r="S966" s="49"/>
      <c r="T966" s="49"/>
      <c r="U966" s="49"/>
      <c r="V966" s="49"/>
      <c r="W966" s="49"/>
      <c r="X966" s="49"/>
      <c r="Y966" s="49"/>
      <c r="Z966" s="49"/>
    </row>
    <row r="967" spans="1:26" ht="14.25" customHeight="1">
      <c r="A967" s="49"/>
      <c r="B967" s="49"/>
      <c r="C967" s="49"/>
      <c r="D967" s="49"/>
      <c r="E967" s="49"/>
      <c r="F967" s="49"/>
      <c r="G967" s="49"/>
      <c r="H967" s="49"/>
      <c r="I967" s="352"/>
      <c r="J967" s="49"/>
      <c r="K967" s="49"/>
      <c r="L967" s="49"/>
      <c r="M967" s="49"/>
      <c r="N967" s="49"/>
      <c r="O967" s="49"/>
      <c r="P967" s="49"/>
      <c r="Q967" s="49"/>
      <c r="R967" s="49"/>
      <c r="S967" s="49"/>
      <c r="T967" s="49"/>
      <c r="U967" s="49"/>
      <c r="V967" s="49"/>
      <c r="W967" s="49"/>
      <c r="X967" s="49"/>
      <c r="Y967" s="49"/>
      <c r="Z967" s="49"/>
    </row>
    <row r="968" spans="1:26" ht="14.25" customHeight="1">
      <c r="A968" s="49"/>
      <c r="B968" s="49"/>
      <c r="C968" s="49"/>
      <c r="D968" s="49"/>
      <c r="E968" s="49"/>
      <c r="F968" s="49"/>
      <c r="G968" s="49"/>
      <c r="H968" s="49"/>
      <c r="I968" s="352"/>
      <c r="J968" s="49"/>
      <c r="K968" s="49"/>
      <c r="L968" s="49"/>
      <c r="M968" s="49"/>
      <c r="N968" s="49"/>
      <c r="O968" s="49"/>
      <c r="P968" s="49"/>
      <c r="Q968" s="49"/>
      <c r="R968" s="49"/>
      <c r="S968" s="49"/>
      <c r="T968" s="49"/>
      <c r="U968" s="49"/>
      <c r="V968" s="49"/>
      <c r="W968" s="49"/>
      <c r="X968" s="49"/>
      <c r="Y968" s="49"/>
      <c r="Z968" s="49"/>
    </row>
    <row r="969" spans="1:26" ht="14.25" customHeight="1">
      <c r="A969" s="49"/>
      <c r="B969" s="49"/>
      <c r="C969" s="49"/>
      <c r="D969" s="49"/>
      <c r="E969" s="49"/>
      <c r="F969" s="49"/>
      <c r="G969" s="49"/>
      <c r="H969" s="49"/>
      <c r="I969" s="352"/>
      <c r="J969" s="49"/>
      <c r="K969" s="49"/>
      <c r="L969" s="49"/>
      <c r="M969" s="49"/>
      <c r="N969" s="49"/>
      <c r="O969" s="49"/>
      <c r="P969" s="49"/>
      <c r="Q969" s="49"/>
      <c r="R969" s="49"/>
      <c r="S969" s="49"/>
      <c r="T969" s="49"/>
      <c r="U969" s="49"/>
      <c r="V969" s="49"/>
      <c r="W969" s="49"/>
      <c r="X969" s="49"/>
      <c r="Y969" s="49"/>
      <c r="Z969" s="49"/>
    </row>
    <row r="970" spans="1:26" ht="14.25" customHeight="1">
      <c r="A970" s="49"/>
      <c r="B970" s="49"/>
      <c r="C970" s="49"/>
      <c r="D970" s="49"/>
      <c r="E970" s="49"/>
      <c r="F970" s="49"/>
      <c r="G970" s="49"/>
      <c r="H970" s="49"/>
      <c r="I970" s="352"/>
      <c r="J970" s="49"/>
      <c r="K970" s="49"/>
      <c r="L970" s="49"/>
      <c r="M970" s="49"/>
      <c r="N970" s="49"/>
      <c r="O970" s="49"/>
      <c r="P970" s="49"/>
      <c r="Q970" s="49"/>
      <c r="R970" s="49"/>
      <c r="S970" s="49"/>
      <c r="T970" s="49"/>
      <c r="U970" s="49"/>
      <c r="V970" s="49"/>
      <c r="W970" s="49"/>
      <c r="X970" s="49"/>
      <c r="Y970" s="49"/>
      <c r="Z970" s="49"/>
    </row>
    <row r="971" spans="1:26" ht="14.25" customHeight="1">
      <c r="A971" s="49"/>
      <c r="B971" s="49"/>
      <c r="C971" s="49"/>
      <c r="D971" s="49"/>
      <c r="E971" s="49"/>
      <c r="F971" s="49"/>
      <c r="G971" s="49"/>
      <c r="H971" s="49"/>
      <c r="I971" s="352"/>
      <c r="J971" s="49"/>
      <c r="K971" s="49"/>
      <c r="L971" s="49"/>
      <c r="M971" s="49"/>
      <c r="N971" s="49"/>
      <c r="O971" s="49"/>
      <c r="P971" s="49"/>
      <c r="Q971" s="49"/>
      <c r="R971" s="49"/>
      <c r="S971" s="49"/>
      <c r="T971" s="49"/>
      <c r="U971" s="49"/>
      <c r="V971" s="49"/>
      <c r="W971" s="49"/>
      <c r="X971" s="49"/>
      <c r="Y971" s="49"/>
      <c r="Z971" s="49"/>
    </row>
    <row r="972" spans="1:26" ht="14.25" customHeight="1">
      <c r="A972" s="49"/>
      <c r="B972" s="49"/>
      <c r="C972" s="49"/>
      <c r="D972" s="49"/>
      <c r="E972" s="49"/>
      <c r="F972" s="49"/>
      <c r="G972" s="49"/>
      <c r="H972" s="49"/>
      <c r="I972" s="352"/>
      <c r="J972" s="49"/>
      <c r="K972" s="49"/>
      <c r="L972" s="49"/>
      <c r="M972" s="49"/>
      <c r="N972" s="49"/>
      <c r="O972" s="49"/>
      <c r="P972" s="49"/>
      <c r="Q972" s="49"/>
      <c r="R972" s="49"/>
      <c r="S972" s="49"/>
      <c r="T972" s="49"/>
      <c r="U972" s="49"/>
      <c r="V972" s="49"/>
      <c r="W972" s="49"/>
      <c r="X972" s="49"/>
      <c r="Y972" s="49"/>
      <c r="Z972" s="49"/>
    </row>
    <row r="973" spans="1:26" ht="14.25" customHeight="1">
      <c r="A973" s="49"/>
      <c r="B973" s="49"/>
      <c r="C973" s="49"/>
      <c r="D973" s="49"/>
      <c r="E973" s="49"/>
      <c r="F973" s="49"/>
      <c r="G973" s="49"/>
      <c r="H973" s="49"/>
      <c r="I973" s="352"/>
      <c r="J973" s="49"/>
      <c r="K973" s="49"/>
      <c r="L973" s="49"/>
      <c r="M973" s="49"/>
      <c r="N973" s="49"/>
      <c r="O973" s="49"/>
      <c r="P973" s="49"/>
      <c r="Q973" s="49"/>
      <c r="R973" s="49"/>
      <c r="S973" s="49"/>
      <c r="T973" s="49"/>
      <c r="U973" s="49"/>
      <c r="V973" s="49"/>
      <c r="W973" s="49"/>
      <c r="X973" s="49"/>
      <c r="Y973" s="49"/>
      <c r="Z973" s="49"/>
    </row>
    <row r="974" spans="1:26" ht="14.25" customHeight="1">
      <c r="A974" s="49"/>
      <c r="B974" s="49"/>
      <c r="C974" s="49"/>
      <c r="D974" s="49"/>
      <c r="E974" s="49"/>
      <c r="F974" s="49"/>
      <c r="G974" s="49"/>
      <c r="H974" s="49"/>
      <c r="I974" s="352"/>
      <c r="J974" s="49"/>
      <c r="K974" s="49"/>
      <c r="L974" s="49"/>
      <c r="M974" s="49"/>
      <c r="N974" s="49"/>
      <c r="O974" s="49"/>
      <c r="P974" s="49"/>
      <c r="Q974" s="49"/>
      <c r="R974" s="49"/>
      <c r="S974" s="49"/>
      <c r="T974" s="49"/>
      <c r="U974" s="49"/>
      <c r="V974" s="49"/>
      <c r="W974" s="49"/>
      <c r="X974" s="49"/>
      <c r="Y974" s="49"/>
      <c r="Z974" s="49"/>
    </row>
    <row r="975" spans="1:26" ht="14.25" customHeight="1">
      <c r="A975" s="49"/>
      <c r="B975" s="49"/>
      <c r="C975" s="49"/>
      <c r="D975" s="49"/>
      <c r="E975" s="49"/>
      <c r="F975" s="49"/>
      <c r="G975" s="49"/>
      <c r="H975" s="49"/>
      <c r="I975" s="352"/>
      <c r="J975" s="49"/>
      <c r="K975" s="49"/>
      <c r="L975" s="49"/>
      <c r="M975" s="49"/>
      <c r="N975" s="49"/>
      <c r="O975" s="49"/>
      <c r="P975" s="49"/>
      <c r="Q975" s="49"/>
      <c r="R975" s="49"/>
      <c r="S975" s="49"/>
      <c r="T975" s="49"/>
      <c r="U975" s="49"/>
      <c r="V975" s="49"/>
      <c r="W975" s="49"/>
      <c r="X975" s="49"/>
      <c r="Y975" s="49"/>
      <c r="Z975" s="49"/>
    </row>
    <row r="976" spans="1:26" ht="14.25" customHeight="1">
      <c r="A976" s="49"/>
      <c r="B976" s="49"/>
      <c r="C976" s="49"/>
      <c r="D976" s="49"/>
      <c r="E976" s="49"/>
      <c r="F976" s="49"/>
      <c r="G976" s="49"/>
      <c r="H976" s="49"/>
      <c r="I976" s="352"/>
      <c r="J976" s="49"/>
      <c r="K976" s="49"/>
      <c r="L976" s="49"/>
      <c r="M976" s="49"/>
      <c r="N976" s="49"/>
      <c r="O976" s="49"/>
      <c r="P976" s="49"/>
      <c r="Q976" s="49"/>
      <c r="R976" s="49"/>
      <c r="S976" s="49"/>
      <c r="T976" s="49"/>
      <c r="U976" s="49"/>
      <c r="V976" s="49"/>
      <c r="W976" s="49"/>
      <c r="X976" s="49"/>
      <c r="Y976" s="49"/>
      <c r="Z976" s="49"/>
    </row>
    <row r="977" spans="1:26" ht="14.25" customHeight="1">
      <c r="A977" s="49"/>
      <c r="B977" s="49"/>
      <c r="C977" s="49"/>
      <c r="D977" s="49"/>
      <c r="E977" s="49"/>
      <c r="F977" s="49"/>
      <c r="G977" s="49"/>
      <c r="H977" s="49"/>
      <c r="I977" s="352"/>
      <c r="J977" s="49"/>
      <c r="K977" s="49"/>
      <c r="L977" s="49"/>
      <c r="M977" s="49"/>
      <c r="N977" s="49"/>
      <c r="O977" s="49"/>
      <c r="P977" s="49"/>
      <c r="Q977" s="49"/>
      <c r="R977" s="49"/>
      <c r="S977" s="49"/>
      <c r="T977" s="49"/>
      <c r="U977" s="49"/>
      <c r="V977" s="49"/>
      <c r="W977" s="49"/>
      <c r="X977" s="49"/>
      <c r="Y977" s="49"/>
      <c r="Z977" s="49"/>
    </row>
    <row r="978" spans="1:26" ht="14.25" customHeight="1">
      <c r="A978" s="49"/>
      <c r="B978" s="49"/>
      <c r="C978" s="49"/>
      <c r="D978" s="49"/>
      <c r="E978" s="49"/>
      <c r="F978" s="49"/>
      <c r="G978" s="49"/>
      <c r="H978" s="49"/>
      <c r="I978" s="352"/>
      <c r="J978" s="49"/>
      <c r="K978" s="49"/>
      <c r="L978" s="49"/>
      <c r="M978" s="49"/>
      <c r="N978" s="49"/>
      <c r="O978" s="49"/>
      <c r="P978" s="49"/>
      <c r="Q978" s="49"/>
      <c r="R978" s="49"/>
      <c r="S978" s="49"/>
      <c r="T978" s="49"/>
      <c r="U978" s="49"/>
      <c r="V978" s="49"/>
      <c r="W978" s="49"/>
      <c r="X978" s="49"/>
      <c r="Y978" s="49"/>
      <c r="Z978" s="49"/>
    </row>
    <row r="979" spans="1:26" ht="14.25" customHeight="1">
      <c r="A979" s="49"/>
      <c r="B979" s="49"/>
      <c r="C979" s="49"/>
      <c r="D979" s="49"/>
      <c r="E979" s="49"/>
      <c r="F979" s="49"/>
      <c r="G979" s="49"/>
      <c r="H979" s="49"/>
      <c r="I979" s="352"/>
      <c r="J979" s="49"/>
      <c r="K979" s="49"/>
      <c r="L979" s="49"/>
      <c r="M979" s="49"/>
      <c r="N979" s="49"/>
      <c r="O979" s="49"/>
      <c r="P979" s="49"/>
      <c r="Q979" s="49"/>
      <c r="R979" s="49"/>
      <c r="S979" s="49"/>
      <c r="T979" s="49"/>
      <c r="U979" s="49"/>
      <c r="V979" s="49"/>
      <c r="W979" s="49"/>
      <c r="X979" s="49"/>
      <c r="Y979" s="49"/>
      <c r="Z979" s="49"/>
    </row>
    <row r="980" spans="1:26" ht="14.25" customHeight="1">
      <c r="A980" s="49"/>
      <c r="B980" s="49"/>
      <c r="C980" s="49"/>
      <c r="D980" s="49"/>
      <c r="E980" s="49"/>
      <c r="F980" s="49"/>
      <c r="G980" s="49"/>
      <c r="H980" s="49"/>
      <c r="I980" s="352"/>
      <c r="J980" s="49"/>
      <c r="K980" s="49"/>
      <c r="L980" s="49"/>
      <c r="M980" s="49"/>
      <c r="N980" s="49"/>
      <c r="O980" s="49"/>
      <c r="P980" s="49"/>
      <c r="Q980" s="49"/>
      <c r="R980" s="49"/>
      <c r="S980" s="49"/>
      <c r="T980" s="49"/>
      <c r="U980" s="49"/>
      <c r="V980" s="49"/>
      <c r="W980" s="49"/>
      <c r="X980" s="49"/>
      <c r="Y980" s="49"/>
      <c r="Z980" s="49"/>
    </row>
    <row r="981" spans="1:26" ht="14.25" customHeight="1">
      <c r="A981" s="49"/>
      <c r="B981" s="49"/>
      <c r="C981" s="49"/>
      <c r="D981" s="49"/>
      <c r="E981" s="49"/>
      <c r="F981" s="49"/>
      <c r="G981" s="49"/>
      <c r="H981" s="49"/>
      <c r="I981" s="352"/>
      <c r="J981" s="49"/>
      <c r="K981" s="49"/>
      <c r="L981" s="49"/>
      <c r="M981" s="49"/>
      <c r="N981" s="49"/>
      <c r="O981" s="49"/>
      <c r="P981" s="49"/>
      <c r="Q981" s="49"/>
      <c r="R981" s="49"/>
      <c r="S981" s="49"/>
      <c r="T981" s="49"/>
      <c r="U981" s="49"/>
      <c r="V981" s="49"/>
      <c r="W981" s="49"/>
      <c r="X981" s="49"/>
      <c r="Y981" s="49"/>
      <c r="Z981" s="49"/>
    </row>
    <row r="982" spans="1:26" ht="14.25" customHeight="1">
      <c r="A982" s="49"/>
      <c r="B982" s="49"/>
      <c r="C982" s="49"/>
      <c r="D982" s="49"/>
      <c r="E982" s="49"/>
      <c r="F982" s="49"/>
      <c r="G982" s="49"/>
      <c r="H982" s="49"/>
      <c r="I982" s="352"/>
      <c r="J982" s="49"/>
      <c r="K982" s="49"/>
      <c r="L982" s="49"/>
      <c r="M982" s="49"/>
      <c r="N982" s="49"/>
      <c r="O982" s="49"/>
      <c r="P982" s="49"/>
      <c r="Q982" s="49"/>
      <c r="R982" s="49"/>
      <c r="S982" s="49"/>
      <c r="T982" s="49"/>
      <c r="U982" s="49"/>
      <c r="V982" s="49"/>
      <c r="W982" s="49"/>
      <c r="X982" s="49"/>
      <c r="Y982" s="49"/>
      <c r="Z982" s="49"/>
    </row>
    <row r="983" spans="1:26" ht="14.25" customHeight="1">
      <c r="A983" s="49"/>
      <c r="B983" s="49"/>
      <c r="C983" s="49"/>
      <c r="D983" s="49"/>
      <c r="E983" s="49"/>
      <c r="F983" s="49"/>
      <c r="G983" s="49"/>
      <c r="H983" s="49"/>
      <c r="I983" s="352"/>
      <c r="J983" s="49"/>
      <c r="K983" s="49"/>
      <c r="L983" s="49"/>
      <c r="M983" s="49"/>
      <c r="N983" s="49"/>
      <c r="O983" s="49"/>
      <c r="P983" s="49"/>
      <c r="Q983" s="49"/>
      <c r="R983" s="49"/>
      <c r="S983" s="49"/>
      <c r="T983" s="49"/>
      <c r="U983" s="49"/>
      <c r="V983" s="49"/>
      <c r="W983" s="49"/>
      <c r="X983" s="49"/>
      <c r="Y983" s="49"/>
      <c r="Z983" s="49"/>
    </row>
    <row r="984" spans="1:26" ht="14.25" customHeight="1">
      <c r="A984" s="49"/>
      <c r="B984" s="49"/>
      <c r="C984" s="49"/>
      <c r="D984" s="49"/>
      <c r="E984" s="49"/>
      <c r="F984" s="49"/>
      <c r="G984" s="49"/>
      <c r="H984" s="49"/>
      <c r="I984" s="352"/>
      <c r="J984" s="49"/>
      <c r="K984" s="49"/>
      <c r="L984" s="49"/>
      <c r="M984" s="49"/>
      <c r="N984" s="49"/>
      <c r="O984" s="49"/>
      <c r="P984" s="49"/>
      <c r="Q984" s="49"/>
      <c r="R984" s="49"/>
      <c r="S984" s="49"/>
      <c r="T984" s="49"/>
      <c r="U984" s="49"/>
      <c r="V984" s="49"/>
      <c r="W984" s="49"/>
      <c r="X984" s="49"/>
      <c r="Y984" s="49"/>
      <c r="Z984" s="49"/>
    </row>
    <row r="985" spans="1:26" ht="14.25" customHeight="1">
      <c r="A985" s="49"/>
      <c r="B985" s="49"/>
      <c r="C985" s="49"/>
      <c r="D985" s="49"/>
      <c r="E985" s="49"/>
      <c r="F985" s="49"/>
      <c r="G985" s="49"/>
      <c r="H985" s="49"/>
      <c r="I985" s="352"/>
      <c r="J985" s="49"/>
      <c r="K985" s="49"/>
      <c r="L985" s="49"/>
      <c r="M985" s="49"/>
      <c r="N985" s="49"/>
      <c r="O985" s="49"/>
      <c r="P985" s="49"/>
      <c r="Q985" s="49"/>
      <c r="R985" s="49"/>
      <c r="S985" s="49"/>
      <c r="T985" s="49"/>
      <c r="U985" s="49"/>
      <c r="V985" s="49"/>
      <c r="W985" s="49"/>
      <c r="X985" s="49"/>
      <c r="Y985" s="49"/>
      <c r="Z985" s="49"/>
    </row>
    <row r="986" spans="1:26" ht="14.25" customHeight="1">
      <c r="A986" s="49"/>
      <c r="B986" s="49"/>
      <c r="C986" s="49"/>
      <c r="D986" s="49"/>
      <c r="E986" s="49"/>
      <c r="F986" s="49"/>
      <c r="G986" s="49"/>
      <c r="H986" s="49"/>
      <c r="I986" s="352"/>
      <c r="J986" s="49"/>
      <c r="K986" s="49"/>
      <c r="L986" s="49"/>
      <c r="M986" s="49"/>
      <c r="N986" s="49"/>
      <c r="O986" s="49"/>
      <c r="P986" s="49"/>
      <c r="Q986" s="49"/>
      <c r="R986" s="49"/>
      <c r="S986" s="49"/>
      <c r="T986" s="49"/>
      <c r="U986" s="49"/>
      <c r="V986" s="49"/>
      <c r="W986" s="49"/>
      <c r="X986" s="49"/>
      <c r="Y986" s="49"/>
      <c r="Z986" s="49"/>
    </row>
    <row r="987" spans="1:26" ht="14.25" customHeight="1">
      <c r="A987" s="49"/>
      <c r="B987" s="49"/>
      <c r="C987" s="49"/>
      <c r="D987" s="49"/>
      <c r="E987" s="49"/>
      <c r="F987" s="49"/>
      <c r="G987" s="49"/>
      <c r="H987" s="49"/>
      <c r="I987" s="352"/>
      <c r="J987" s="49"/>
      <c r="K987" s="49"/>
      <c r="L987" s="49"/>
      <c r="M987" s="49"/>
      <c r="N987" s="49"/>
      <c r="O987" s="49"/>
      <c r="P987" s="49"/>
      <c r="Q987" s="49"/>
      <c r="R987" s="49"/>
      <c r="S987" s="49"/>
      <c r="T987" s="49"/>
      <c r="U987" s="49"/>
      <c r="V987" s="49"/>
      <c r="W987" s="49"/>
      <c r="X987" s="49"/>
      <c r="Y987" s="49"/>
      <c r="Z987" s="49"/>
    </row>
    <row r="988" spans="1:26" ht="14.25" customHeight="1">
      <c r="A988" s="49"/>
      <c r="B988" s="49"/>
      <c r="C988" s="49"/>
      <c r="D988" s="49"/>
      <c r="E988" s="49"/>
      <c r="F988" s="49"/>
      <c r="G988" s="49"/>
      <c r="H988" s="49"/>
      <c r="I988" s="352"/>
      <c r="J988" s="49"/>
      <c r="K988" s="49"/>
      <c r="L988" s="49"/>
      <c r="M988" s="49"/>
      <c r="N988" s="49"/>
      <c r="O988" s="49"/>
      <c r="P988" s="49"/>
      <c r="Q988" s="49"/>
      <c r="R988" s="49"/>
      <c r="S988" s="49"/>
      <c r="T988" s="49"/>
      <c r="U988" s="49"/>
      <c r="V988" s="49"/>
      <c r="W988" s="49"/>
      <c r="X988" s="49"/>
      <c r="Y988" s="49"/>
      <c r="Z988" s="49"/>
    </row>
    <row r="989" spans="1:26" ht="14.25" customHeight="1">
      <c r="A989" s="49"/>
      <c r="B989" s="49"/>
      <c r="C989" s="49"/>
      <c r="D989" s="49"/>
      <c r="E989" s="49"/>
      <c r="F989" s="49"/>
      <c r="G989" s="49"/>
      <c r="H989" s="49"/>
      <c r="I989" s="352"/>
      <c r="J989" s="49"/>
      <c r="K989" s="49"/>
      <c r="L989" s="49"/>
      <c r="M989" s="49"/>
      <c r="N989" s="49"/>
      <c r="O989" s="49"/>
      <c r="P989" s="49"/>
      <c r="Q989" s="49"/>
      <c r="R989" s="49"/>
      <c r="S989" s="49"/>
      <c r="T989" s="49"/>
      <c r="U989" s="49"/>
      <c r="V989" s="49"/>
      <c r="W989" s="49"/>
      <c r="X989" s="49"/>
      <c r="Y989" s="49"/>
      <c r="Z989" s="49"/>
    </row>
    <row r="990" spans="1:26" ht="14.25" customHeight="1">
      <c r="A990" s="49"/>
      <c r="B990" s="49"/>
      <c r="C990" s="49"/>
      <c r="D990" s="49"/>
      <c r="E990" s="49"/>
      <c r="F990" s="49"/>
      <c r="G990" s="49"/>
      <c r="H990" s="49"/>
      <c r="I990" s="352"/>
      <c r="J990" s="49"/>
      <c r="K990" s="49"/>
      <c r="L990" s="49"/>
      <c r="M990" s="49"/>
      <c r="N990" s="49"/>
      <c r="O990" s="49"/>
      <c r="P990" s="49"/>
      <c r="Q990" s="49"/>
      <c r="R990" s="49"/>
      <c r="S990" s="49"/>
      <c r="T990" s="49"/>
      <c r="U990" s="49"/>
      <c r="V990" s="49"/>
      <c r="W990" s="49"/>
      <c r="X990" s="49"/>
      <c r="Y990" s="49"/>
      <c r="Z990" s="49"/>
    </row>
    <row r="991" spans="1:26" ht="14.25" customHeight="1">
      <c r="A991" s="49"/>
      <c r="B991" s="49"/>
      <c r="C991" s="49"/>
      <c r="D991" s="49"/>
      <c r="E991" s="49"/>
      <c r="F991" s="49"/>
      <c r="G991" s="49"/>
      <c r="H991" s="49"/>
      <c r="I991" s="352"/>
      <c r="J991" s="49"/>
      <c r="K991" s="49"/>
      <c r="L991" s="49"/>
      <c r="M991" s="49"/>
      <c r="N991" s="49"/>
      <c r="O991" s="49"/>
      <c r="P991" s="49"/>
      <c r="Q991" s="49"/>
      <c r="R991" s="49"/>
      <c r="S991" s="49"/>
      <c r="T991" s="49"/>
      <c r="U991" s="49"/>
      <c r="V991" s="49"/>
      <c r="W991" s="49"/>
      <c r="X991" s="49"/>
      <c r="Y991" s="49"/>
      <c r="Z991" s="49"/>
    </row>
    <row r="992" spans="1:26" ht="14.25" customHeight="1">
      <c r="A992" s="49"/>
      <c r="B992" s="49"/>
      <c r="C992" s="49"/>
      <c r="D992" s="49"/>
      <c r="E992" s="49"/>
      <c r="F992" s="49"/>
      <c r="G992" s="49"/>
      <c r="H992" s="49"/>
      <c r="I992" s="352"/>
      <c r="J992" s="49"/>
      <c r="K992" s="49"/>
      <c r="L992" s="49"/>
      <c r="M992" s="49"/>
      <c r="N992" s="49"/>
      <c r="O992" s="49"/>
      <c r="P992" s="49"/>
      <c r="Q992" s="49"/>
      <c r="R992" s="49"/>
      <c r="S992" s="49"/>
      <c r="T992" s="49"/>
      <c r="U992" s="49"/>
      <c r="V992" s="49"/>
      <c r="W992" s="49"/>
      <c r="X992" s="49"/>
      <c r="Y992" s="49"/>
      <c r="Z992" s="49"/>
    </row>
    <row r="993" spans="1:26" ht="14.25" customHeight="1">
      <c r="A993" s="49"/>
      <c r="B993" s="49"/>
      <c r="C993" s="49"/>
      <c r="D993" s="49"/>
      <c r="E993" s="49"/>
      <c r="F993" s="49"/>
      <c r="G993" s="49"/>
      <c r="H993" s="49"/>
      <c r="I993" s="352"/>
      <c r="J993" s="49"/>
      <c r="K993" s="49"/>
      <c r="L993" s="49"/>
      <c r="M993" s="49"/>
      <c r="N993" s="49"/>
      <c r="O993" s="49"/>
      <c r="P993" s="49"/>
      <c r="Q993" s="49"/>
      <c r="R993" s="49"/>
      <c r="S993" s="49"/>
      <c r="T993" s="49"/>
      <c r="U993" s="49"/>
      <c r="V993" s="49"/>
      <c r="W993" s="49"/>
      <c r="X993" s="49"/>
      <c r="Y993" s="49"/>
      <c r="Z993" s="49"/>
    </row>
    <row r="994" spans="1:26" ht="14.25" customHeight="1">
      <c r="A994" s="49"/>
      <c r="B994" s="49"/>
      <c r="C994" s="49"/>
      <c r="D994" s="49"/>
      <c r="E994" s="49"/>
      <c r="F994" s="49"/>
      <c r="G994" s="49"/>
      <c r="H994" s="49"/>
      <c r="I994" s="352"/>
      <c r="J994" s="49"/>
      <c r="K994" s="49"/>
      <c r="L994" s="49"/>
      <c r="M994" s="49"/>
      <c r="N994" s="49"/>
      <c r="O994" s="49"/>
      <c r="P994" s="49"/>
      <c r="Q994" s="49"/>
      <c r="R994" s="49"/>
      <c r="S994" s="49"/>
      <c r="T994" s="49"/>
      <c r="U994" s="49"/>
      <c r="V994" s="49"/>
      <c r="W994" s="49"/>
      <c r="X994" s="49"/>
      <c r="Y994" s="49"/>
      <c r="Z994" s="49"/>
    </row>
    <row r="995" spans="1:26" ht="14.25" customHeight="1">
      <c r="A995" s="49"/>
      <c r="B995" s="49"/>
      <c r="C995" s="49"/>
      <c r="D995" s="49"/>
      <c r="E995" s="49"/>
      <c r="F995" s="49"/>
      <c r="G995" s="49"/>
      <c r="H995" s="49"/>
      <c r="I995" s="352"/>
      <c r="J995" s="49"/>
      <c r="K995" s="49"/>
      <c r="L995" s="49"/>
      <c r="M995" s="49"/>
      <c r="N995" s="49"/>
      <c r="O995" s="49"/>
      <c r="P995" s="49"/>
      <c r="Q995" s="49"/>
      <c r="R995" s="49"/>
      <c r="S995" s="49"/>
      <c r="T995" s="49"/>
      <c r="U995" s="49"/>
      <c r="V995" s="49"/>
      <c r="W995" s="49"/>
      <c r="X995" s="49"/>
      <c r="Y995" s="49"/>
      <c r="Z995" s="49"/>
    </row>
    <row r="996" spans="1:26" ht="14.25" customHeight="1">
      <c r="A996" s="49"/>
      <c r="B996" s="49"/>
      <c r="C996" s="49"/>
      <c r="D996" s="49"/>
      <c r="E996" s="49"/>
      <c r="F996" s="49"/>
      <c r="G996" s="49"/>
      <c r="H996" s="49"/>
      <c r="I996" s="352"/>
      <c r="J996" s="49"/>
      <c r="K996" s="49"/>
      <c r="L996" s="49"/>
      <c r="M996" s="49"/>
      <c r="N996" s="49"/>
      <c r="O996" s="49"/>
      <c r="P996" s="49"/>
      <c r="Q996" s="49"/>
      <c r="R996" s="49"/>
      <c r="S996" s="49"/>
      <c r="T996" s="49"/>
      <c r="U996" s="49"/>
      <c r="V996" s="49"/>
      <c r="W996" s="49"/>
      <c r="X996" s="49"/>
      <c r="Y996" s="49"/>
      <c r="Z996" s="49"/>
    </row>
    <row r="997" spans="1:26" ht="14.25" customHeight="1">
      <c r="A997" s="49"/>
      <c r="B997" s="49"/>
      <c r="C997" s="49"/>
      <c r="D997" s="49"/>
      <c r="E997" s="49"/>
      <c r="F997" s="49"/>
      <c r="G997" s="49"/>
      <c r="H997" s="49"/>
      <c r="I997" s="352"/>
      <c r="J997" s="49"/>
      <c r="K997" s="49"/>
      <c r="L997" s="49"/>
      <c r="M997" s="49"/>
      <c r="N997" s="49"/>
      <c r="O997" s="49"/>
      <c r="P997" s="49"/>
      <c r="Q997" s="49"/>
      <c r="R997" s="49"/>
      <c r="S997" s="49"/>
      <c r="T997" s="49"/>
      <c r="U997" s="49"/>
      <c r="V997" s="49"/>
      <c r="W997" s="49"/>
      <c r="X997" s="49"/>
      <c r="Y997" s="49"/>
      <c r="Z997" s="49"/>
    </row>
    <row r="998" spans="1:26" ht="14.25" customHeight="1">
      <c r="A998" s="49"/>
      <c r="B998" s="49"/>
      <c r="C998" s="49"/>
      <c r="D998" s="49"/>
      <c r="E998" s="49"/>
      <c r="F998" s="49"/>
      <c r="G998" s="49"/>
      <c r="H998" s="49"/>
      <c r="I998" s="352"/>
      <c r="J998" s="49"/>
      <c r="K998" s="49"/>
      <c r="L998" s="49"/>
      <c r="M998" s="49"/>
      <c r="N998" s="49"/>
      <c r="O998" s="49"/>
      <c r="P998" s="49"/>
      <c r="Q998" s="49"/>
      <c r="R998" s="49"/>
      <c r="S998" s="49"/>
      <c r="T998" s="49"/>
      <c r="U998" s="49"/>
      <c r="V998" s="49"/>
      <c r="W998" s="49"/>
      <c r="X998" s="49"/>
      <c r="Y998" s="49"/>
      <c r="Z998" s="49"/>
    </row>
    <row r="999" spans="1:26" ht="14.25" customHeight="1">
      <c r="A999" s="49"/>
      <c r="B999" s="49"/>
      <c r="C999" s="49"/>
      <c r="D999" s="49"/>
      <c r="E999" s="49"/>
      <c r="F999" s="49"/>
      <c r="G999" s="49"/>
      <c r="H999" s="49"/>
      <c r="I999" s="352"/>
      <c r="J999" s="49"/>
      <c r="K999" s="49"/>
      <c r="L999" s="49"/>
      <c r="M999" s="49"/>
      <c r="N999" s="49"/>
      <c r="O999" s="49"/>
      <c r="P999" s="49"/>
      <c r="Q999" s="49"/>
      <c r="R999" s="49"/>
      <c r="S999" s="49"/>
      <c r="T999" s="49"/>
      <c r="U999" s="49"/>
      <c r="V999" s="49"/>
      <c r="W999" s="49"/>
      <c r="X999" s="49"/>
      <c r="Y999" s="49"/>
      <c r="Z999" s="49"/>
    </row>
    <row r="1000" spans="1:26" ht="14.25" customHeight="1">
      <c r="A1000" s="49"/>
      <c r="B1000" s="49"/>
      <c r="C1000" s="49"/>
      <c r="D1000" s="49"/>
      <c r="E1000" s="49"/>
      <c r="F1000" s="49"/>
      <c r="G1000" s="49"/>
      <c r="H1000" s="49"/>
      <c r="I1000" s="352"/>
      <c r="J1000" s="49"/>
      <c r="K1000" s="49"/>
      <c r="L1000" s="49"/>
      <c r="M1000" s="49"/>
      <c r="N1000" s="49"/>
      <c r="O1000" s="49"/>
      <c r="P1000" s="49"/>
      <c r="Q1000" s="49"/>
      <c r="R1000" s="49"/>
      <c r="S1000" s="49"/>
      <c r="T1000" s="49"/>
      <c r="U1000" s="49"/>
      <c r="V1000" s="49"/>
      <c r="W1000" s="49"/>
      <c r="X1000" s="49"/>
      <c r="Y1000" s="49"/>
      <c r="Z1000" s="49"/>
    </row>
  </sheetData>
  <mergeCells count="19">
    <mergeCell ref="B2:G2"/>
    <mergeCell ref="B3:G3"/>
    <mergeCell ref="B4:G4"/>
    <mergeCell ref="C7:F7"/>
    <mergeCell ref="C8:F8"/>
    <mergeCell ref="C10:F10"/>
    <mergeCell ref="C14:F14"/>
    <mergeCell ref="C33:F33"/>
    <mergeCell ref="C37:F37"/>
    <mergeCell ref="C38:F38"/>
    <mergeCell ref="C50:F50"/>
    <mergeCell ref="B53:F53"/>
    <mergeCell ref="C16:F16"/>
    <mergeCell ref="C17:F17"/>
    <mergeCell ref="C21:F21"/>
    <mergeCell ref="C24:F24"/>
    <mergeCell ref="C27:F27"/>
    <mergeCell ref="C29:F29"/>
    <mergeCell ref="C31:F31"/>
  </mergeCells>
  <pageMargins left="0.7" right="0.7" top="0.75" bottom="0.75" header="0" footer="0"/>
  <pageSetup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BM1000"/>
  <sheetViews>
    <sheetView showGridLines="0" topLeftCell="A4" zoomScale="85" zoomScaleNormal="85" workbookViewId="0">
      <pane xSplit="8" topLeftCell="I1" activePane="topRight" state="frozen"/>
      <selection pane="topRight" activeCell="F10" sqref="F10"/>
    </sheetView>
  </sheetViews>
  <sheetFormatPr defaultColWidth="14.42578125" defaultRowHeight="15" customHeight="1"/>
  <cols>
    <col min="1" max="1" width="2.7109375" customWidth="1"/>
    <col min="2" max="2" width="54.85546875" customWidth="1"/>
    <col min="3" max="3" width="12.7109375" hidden="1" customWidth="1"/>
    <col min="4" max="4" width="15" customWidth="1"/>
    <col min="5" max="5" width="12.28515625" customWidth="1"/>
    <col min="6" max="6" width="14.7109375" customWidth="1"/>
    <col min="7" max="7" width="1" customWidth="1"/>
    <col min="8" max="8" width="11.5703125" customWidth="1"/>
    <col min="9" max="11" width="3.28515625" customWidth="1"/>
    <col min="12" max="12" width="5" customWidth="1"/>
    <col min="13" max="18" width="3.28515625" customWidth="1"/>
    <col min="19" max="19" width="4.5703125" customWidth="1"/>
    <col min="20" max="27" width="3.28515625" customWidth="1"/>
    <col min="28" max="28" width="4.140625" customWidth="1"/>
    <col min="29" max="34" width="3.28515625" customWidth="1"/>
    <col min="35" max="35" width="4.28515625" customWidth="1"/>
    <col min="36" max="39" width="3.28515625" customWidth="1"/>
    <col min="40" max="40" width="4.5703125" customWidth="1"/>
    <col min="41" max="48" width="3.28515625" customWidth="1"/>
    <col min="49" max="49" width="4" customWidth="1"/>
    <col min="50" max="56" width="3.28515625" customWidth="1"/>
    <col min="57" max="57" width="4.7109375" customWidth="1"/>
    <col min="58" max="63" width="3.28515625" customWidth="1"/>
    <col min="64" max="64" width="5.140625" customWidth="1"/>
    <col min="65" max="65" width="9.140625" customWidth="1"/>
  </cols>
  <sheetData>
    <row r="1" spans="1:65" ht="30" customHeight="1">
      <c r="A1" s="366" t="s">
        <v>961</v>
      </c>
      <c r="B1" s="848" t="s">
        <v>962</v>
      </c>
      <c r="C1" s="867"/>
      <c r="D1" s="867"/>
      <c r="E1" s="867"/>
      <c r="F1" s="867"/>
      <c r="G1" s="867"/>
      <c r="H1" s="868"/>
      <c r="I1" s="2"/>
      <c r="J1" s="849" t="s">
        <v>963</v>
      </c>
      <c r="K1" s="863"/>
      <c r="L1" s="863"/>
      <c r="M1" s="863"/>
      <c r="N1" s="863"/>
      <c r="O1" s="863"/>
      <c r="P1" s="863"/>
      <c r="Q1" s="863"/>
      <c r="R1" s="863"/>
      <c r="S1" s="863"/>
      <c r="T1" s="863"/>
      <c r="U1" s="863"/>
      <c r="V1" s="863"/>
      <c r="W1" s="863"/>
      <c r="X1" s="863"/>
      <c r="Y1" s="863"/>
      <c r="Z1" s="863"/>
      <c r="AA1" s="863"/>
      <c r="AB1" s="863"/>
      <c r="AC1" s="863"/>
      <c r="AD1" s="863"/>
      <c r="AE1" s="863"/>
      <c r="AF1" s="863"/>
      <c r="AG1" s="863"/>
      <c r="AH1" s="863"/>
      <c r="AI1" s="863"/>
      <c r="AJ1" s="863"/>
      <c r="AK1" s="863"/>
      <c r="AL1" s="863"/>
      <c r="AM1" s="863"/>
      <c r="AN1" s="863"/>
      <c r="AO1" s="863"/>
      <c r="AP1" s="863"/>
      <c r="AQ1" s="863"/>
      <c r="AR1" s="863"/>
      <c r="AS1" s="863"/>
      <c r="AT1" s="863"/>
      <c r="AU1" s="863"/>
      <c r="AV1" s="863"/>
      <c r="AW1" s="863"/>
      <c r="AX1" s="863"/>
      <c r="AY1" s="863"/>
      <c r="AZ1" s="863"/>
      <c r="BA1" s="863"/>
      <c r="BB1" s="863"/>
      <c r="BC1" s="863"/>
      <c r="BD1" s="863"/>
      <c r="BE1" s="863"/>
      <c r="BF1" s="863"/>
      <c r="BG1" s="863"/>
      <c r="BH1" s="864"/>
      <c r="BI1" s="49"/>
      <c r="BJ1" s="49"/>
      <c r="BK1" s="49"/>
      <c r="BL1" s="49"/>
      <c r="BM1" s="49"/>
    </row>
    <row r="2" spans="1:65" ht="30" customHeight="1">
      <c r="A2" s="352" t="s">
        <v>964</v>
      </c>
      <c r="B2" s="850" t="s">
        <v>965</v>
      </c>
      <c r="C2" s="867"/>
      <c r="D2" s="867"/>
      <c r="E2" s="867"/>
      <c r="F2" s="867"/>
      <c r="G2" s="867"/>
      <c r="H2" s="868"/>
      <c r="I2" s="367"/>
      <c r="J2" s="874"/>
      <c r="K2" s="860"/>
      <c r="L2" s="860"/>
      <c r="M2" s="860"/>
      <c r="N2" s="860"/>
      <c r="O2" s="860"/>
      <c r="P2" s="860"/>
      <c r="Q2" s="860"/>
      <c r="R2" s="860"/>
      <c r="S2" s="860"/>
      <c r="T2" s="860"/>
      <c r="U2" s="860"/>
      <c r="V2" s="860"/>
      <c r="W2" s="860"/>
      <c r="X2" s="860"/>
      <c r="Y2" s="860"/>
      <c r="Z2" s="860"/>
      <c r="AA2" s="860"/>
      <c r="AB2" s="860"/>
      <c r="AC2" s="860"/>
      <c r="AD2" s="860"/>
      <c r="AE2" s="860"/>
      <c r="AF2" s="860"/>
      <c r="AG2" s="860"/>
      <c r="AH2" s="860"/>
      <c r="AI2" s="860"/>
      <c r="AJ2" s="860"/>
      <c r="AK2" s="860"/>
      <c r="AL2" s="860"/>
      <c r="AM2" s="860"/>
      <c r="AN2" s="860"/>
      <c r="AO2" s="860"/>
      <c r="AP2" s="860"/>
      <c r="AQ2" s="860"/>
      <c r="AR2" s="860"/>
      <c r="AS2" s="860"/>
      <c r="AT2" s="860"/>
      <c r="AU2" s="860"/>
      <c r="AV2" s="860"/>
      <c r="AW2" s="860"/>
      <c r="AX2" s="860"/>
      <c r="AY2" s="860"/>
      <c r="AZ2" s="860"/>
      <c r="BA2" s="860"/>
      <c r="BB2" s="860"/>
      <c r="BC2" s="860"/>
      <c r="BD2" s="860"/>
      <c r="BE2" s="860"/>
      <c r="BF2" s="860"/>
      <c r="BG2" s="860"/>
      <c r="BH2" s="875"/>
      <c r="BI2" s="49"/>
      <c r="BJ2" s="49"/>
      <c r="BK2" s="49"/>
      <c r="BL2" s="49"/>
      <c r="BM2" s="49"/>
    </row>
    <row r="3" spans="1:65" ht="30" customHeight="1">
      <c r="A3" s="352" t="s">
        <v>966</v>
      </c>
      <c r="B3" s="851" t="s">
        <v>967</v>
      </c>
      <c r="C3" s="867"/>
      <c r="D3" s="868"/>
      <c r="E3" s="852">
        <v>46203</v>
      </c>
      <c r="F3" s="867"/>
      <c r="G3" s="867"/>
      <c r="H3" s="868"/>
      <c r="I3" s="49"/>
      <c r="J3" s="877"/>
      <c r="K3" s="878"/>
      <c r="L3" s="878"/>
      <c r="M3" s="878"/>
      <c r="N3" s="878"/>
      <c r="O3" s="878"/>
      <c r="P3" s="878"/>
      <c r="Q3" s="878"/>
      <c r="R3" s="878"/>
      <c r="S3" s="878"/>
      <c r="T3" s="878"/>
      <c r="U3" s="878"/>
      <c r="V3" s="878"/>
      <c r="W3" s="878"/>
      <c r="X3" s="878"/>
      <c r="Y3" s="878"/>
      <c r="Z3" s="878"/>
      <c r="AA3" s="878"/>
      <c r="AB3" s="878"/>
      <c r="AC3" s="878"/>
      <c r="AD3" s="878"/>
      <c r="AE3" s="878"/>
      <c r="AF3" s="878"/>
      <c r="AG3" s="878"/>
      <c r="AH3" s="878"/>
      <c r="AI3" s="878"/>
      <c r="AJ3" s="878"/>
      <c r="AK3" s="878"/>
      <c r="AL3" s="878"/>
      <c r="AM3" s="878"/>
      <c r="AN3" s="878"/>
      <c r="AO3" s="878"/>
      <c r="AP3" s="878"/>
      <c r="AQ3" s="878"/>
      <c r="AR3" s="878"/>
      <c r="AS3" s="878"/>
      <c r="AT3" s="878"/>
      <c r="AU3" s="878"/>
      <c r="AV3" s="878"/>
      <c r="AW3" s="878"/>
      <c r="AX3" s="878"/>
      <c r="AY3" s="878"/>
      <c r="AZ3" s="878"/>
      <c r="BA3" s="878"/>
      <c r="BB3" s="878"/>
      <c r="BC3" s="878"/>
      <c r="BD3" s="878"/>
      <c r="BE3" s="878"/>
      <c r="BF3" s="878"/>
      <c r="BG3" s="878"/>
      <c r="BH3" s="879"/>
      <c r="BI3" s="49"/>
      <c r="BJ3" s="49"/>
      <c r="BK3" s="49"/>
      <c r="BL3" s="49"/>
      <c r="BM3" s="49"/>
    </row>
    <row r="4" spans="1:65" ht="30" customHeight="1">
      <c r="A4" s="366" t="s">
        <v>968</v>
      </c>
      <c r="B4" s="853" t="s">
        <v>969</v>
      </c>
      <c r="C4" s="867"/>
      <c r="D4" s="868"/>
      <c r="E4" s="854">
        <v>1</v>
      </c>
      <c r="F4" s="867"/>
      <c r="G4" s="867"/>
      <c r="H4" s="868"/>
      <c r="I4" s="856">
        <f>I5</f>
        <v>46202</v>
      </c>
      <c r="J4" s="888"/>
      <c r="K4" s="888"/>
      <c r="L4" s="888"/>
      <c r="M4" s="888"/>
      <c r="N4" s="888"/>
      <c r="O4" s="889"/>
      <c r="P4" s="847">
        <f>P5</f>
        <v>46209</v>
      </c>
      <c r="Q4" s="890"/>
      <c r="R4" s="890"/>
      <c r="S4" s="890"/>
      <c r="T4" s="890"/>
      <c r="U4" s="890"/>
      <c r="V4" s="891"/>
      <c r="W4" s="847">
        <f>W5</f>
        <v>46216</v>
      </c>
      <c r="X4" s="890"/>
      <c r="Y4" s="890"/>
      <c r="Z4" s="890"/>
      <c r="AA4" s="890"/>
      <c r="AB4" s="890"/>
      <c r="AC4" s="891"/>
      <c r="AD4" s="847">
        <f>AD5</f>
        <v>46223</v>
      </c>
      <c r="AE4" s="890"/>
      <c r="AF4" s="890"/>
      <c r="AG4" s="890"/>
      <c r="AH4" s="890"/>
      <c r="AI4" s="890"/>
      <c r="AJ4" s="891"/>
      <c r="AK4" s="847">
        <f>AK5</f>
        <v>46230</v>
      </c>
      <c r="AL4" s="890"/>
      <c r="AM4" s="890"/>
      <c r="AN4" s="890"/>
      <c r="AO4" s="890"/>
      <c r="AP4" s="890"/>
      <c r="AQ4" s="891"/>
      <c r="AR4" s="847">
        <f>AR5</f>
        <v>46237</v>
      </c>
      <c r="AS4" s="890"/>
      <c r="AT4" s="890"/>
      <c r="AU4" s="890"/>
      <c r="AV4" s="890"/>
      <c r="AW4" s="890"/>
      <c r="AX4" s="891"/>
      <c r="AY4" s="847">
        <f>AY5</f>
        <v>46244</v>
      </c>
      <c r="AZ4" s="890"/>
      <c r="BA4" s="890"/>
      <c r="BB4" s="890"/>
      <c r="BC4" s="890"/>
      <c r="BD4" s="890"/>
      <c r="BE4" s="891"/>
      <c r="BF4" s="847">
        <f>BF5</f>
        <v>46251</v>
      </c>
      <c r="BG4" s="890"/>
      <c r="BH4" s="890"/>
      <c r="BI4" s="890"/>
      <c r="BJ4" s="890"/>
      <c r="BK4" s="890"/>
      <c r="BL4" s="891"/>
      <c r="BM4" s="49"/>
    </row>
    <row r="5" spans="1:65" ht="15" customHeight="1">
      <c r="A5" s="366" t="s">
        <v>970</v>
      </c>
      <c r="B5" s="857"/>
      <c r="C5" s="867"/>
      <c r="D5" s="867"/>
      <c r="E5" s="867"/>
      <c r="F5" s="867"/>
      <c r="G5" s="867"/>
      <c r="H5" s="868"/>
      <c r="I5" s="514">
        <f>CRONOGRAMA!Inicio_del_proyecto-WEEKDAY(CRONOGRAMA!Inicio_del_proyecto,1)+2+7*(CRONOGRAMA!Semana_para_mostrar-1)</f>
        <v>46202</v>
      </c>
      <c r="J5" s="514">
        <f t="shared" ref="J5:BL5" si="0">I5+1</f>
        <v>46203</v>
      </c>
      <c r="K5" s="514">
        <f t="shared" si="0"/>
        <v>46204</v>
      </c>
      <c r="L5" s="514">
        <f t="shared" si="0"/>
        <v>46205</v>
      </c>
      <c r="M5" s="514">
        <f t="shared" si="0"/>
        <v>46206</v>
      </c>
      <c r="N5" s="514">
        <f t="shared" si="0"/>
        <v>46207</v>
      </c>
      <c r="O5" s="368">
        <f t="shared" si="0"/>
        <v>46208</v>
      </c>
      <c r="P5" s="369">
        <f t="shared" si="0"/>
        <v>46209</v>
      </c>
      <c r="Q5" s="514">
        <f t="shared" si="0"/>
        <v>46210</v>
      </c>
      <c r="R5" s="514">
        <f t="shared" si="0"/>
        <v>46211</v>
      </c>
      <c r="S5" s="514">
        <f t="shared" si="0"/>
        <v>46212</v>
      </c>
      <c r="T5" s="514">
        <f t="shared" si="0"/>
        <v>46213</v>
      </c>
      <c r="U5" s="514">
        <f t="shared" si="0"/>
        <v>46214</v>
      </c>
      <c r="V5" s="368">
        <f t="shared" si="0"/>
        <v>46215</v>
      </c>
      <c r="W5" s="369">
        <f t="shared" si="0"/>
        <v>46216</v>
      </c>
      <c r="X5" s="514">
        <f t="shared" si="0"/>
        <v>46217</v>
      </c>
      <c r="Y5" s="514">
        <f t="shared" si="0"/>
        <v>46218</v>
      </c>
      <c r="Z5" s="514">
        <f t="shared" si="0"/>
        <v>46219</v>
      </c>
      <c r="AA5" s="514">
        <f t="shared" si="0"/>
        <v>46220</v>
      </c>
      <c r="AB5" s="514">
        <f t="shared" si="0"/>
        <v>46221</v>
      </c>
      <c r="AC5" s="368">
        <f t="shared" si="0"/>
        <v>46222</v>
      </c>
      <c r="AD5" s="369">
        <f t="shared" si="0"/>
        <v>46223</v>
      </c>
      <c r="AE5" s="514">
        <f t="shared" si="0"/>
        <v>46224</v>
      </c>
      <c r="AF5" s="514">
        <f t="shared" si="0"/>
        <v>46225</v>
      </c>
      <c r="AG5" s="514">
        <f t="shared" si="0"/>
        <v>46226</v>
      </c>
      <c r="AH5" s="514">
        <f t="shared" si="0"/>
        <v>46227</v>
      </c>
      <c r="AI5" s="514">
        <f t="shared" si="0"/>
        <v>46228</v>
      </c>
      <c r="AJ5" s="368">
        <f t="shared" si="0"/>
        <v>46229</v>
      </c>
      <c r="AK5" s="369">
        <f t="shared" si="0"/>
        <v>46230</v>
      </c>
      <c r="AL5" s="514">
        <f t="shared" si="0"/>
        <v>46231</v>
      </c>
      <c r="AM5" s="514">
        <f t="shared" si="0"/>
        <v>46232</v>
      </c>
      <c r="AN5" s="514">
        <f t="shared" si="0"/>
        <v>46233</v>
      </c>
      <c r="AO5" s="514">
        <f t="shared" si="0"/>
        <v>46234</v>
      </c>
      <c r="AP5" s="514">
        <f t="shared" si="0"/>
        <v>46235</v>
      </c>
      <c r="AQ5" s="368">
        <f t="shared" si="0"/>
        <v>46236</v>
      </c>
      <c r="AR5" s="369">
        <f t="shared" si="0"/>
        <v>46237</v>
      </c>
      <c r="AS5" s="514">
        <f t="shared" si="0"/>
        <v>46238</v>
      </c>
      <c r="AT5" s="514">
        <f t="shared" si="0"/>
        <v>46239</v>
      </c>
      <c r="AU5" s="514">
        <f t="shared" si="0"/>
        <v>46240</v>
      </c>
      <c r="AV5" s="514">
        <f t="shared" si="0"/>
        <v>46241</v>
      </c>
      <c r="AW5" s="514">
        <f t="shared" si="0"/>
        <v>46242</v>
      </c>
      <c r="AX5" s="368">
        <f t="shared" si="0"/>
        <v>46243</v>
      </c>
      <c r="AY5" s="369">
        <f t="shared" si="0"/>
        <v>46244</v>
      </c>
      <c r="AZ5" s="514">
        <f t="shared" si="0"/>
        <v>46245</v>
      </c>
      <c r="BA5" s="514">
        <f t="shared" si="0"/>
        <v>46246</v>
      </c>
      <c r="BB5" s="514">
        <f t="shared" si="0"/>
        <v>46247</v>
      </c>
      <c r="BC5" s="514">
        <f t="shared" si="0"/>
        <v>46248</v>
      </c>
      <c r="BD5" s="514">
        <f t="shared" si="0"/>
        <v>46249</v>
      </c>
      <c r="BE5" s="368">
        <f t="shared" si="0"/>
        <v>46250</v>
      </c>
      <c r="BF5" s="369">
        <f t="shared" si="0"/>
        <v>46251</v>
      </c>
      <c r="BG5" s="514">
        <f t="shared" si="0"/>
        <v>46252</v>
      </c>
      <c r="BH5" s="514">
        <f t="shared" si="0"/>
        <v>46253</v>
      </c>
      <c r="BI5" s="514">
        <f t="shared" si="0"/>
        <v>46254</v>
      </c>
      <c r="BJ5" s="514">
        <f t="shared" si="0"/>
        <v>46255</v>
      </c>
      <c r="BK5" s="514">
        <f t="shared" si="0"/>
        <v>46256</v>
      </c>
      <c r="BL5" s="368">
        <f t="shared" si="0"/>
        <v>46257</v>
      </c>
      <c r="BM5" s="49"/>
    </row>
    <row r="6" spans="1:65" ht="30" customHeight="1">
      <c r="A6" s="366" t="s">
        <v>971</v>
      </c>
      <c r="B6" s="515" t="s">
        <v>972</v>
      </c>
      <c r="C6" s="516" t="s">
        <v>973</v>
      </c>
      <c r="D6" s="516" t="s">
        <v>974</v>
      </c>
      <c r="E6" s="516" t="s">
        <v>975</v>
      </c>
      <c r="F6" s="516" t="s">
        <v>976</v>
      </c>
      <c r="G6" s="516"/>
      <c r="H6" s="516" t="s">
        <v>977</v>
      </c>
      <c r="I6" s="370" t="str">
        <f t="shared" ref="I6:BL6" si="1">LEFT(TEXT(I5,"ddd"),1)</f>
        <v>l</v>
      </c>
      <c r="J6" s="370" t="str">
        <f t="shared" si="1"/>
        <v>m</v>
      </c>
      <c r="K6" s="370" t="str">
        <f t="shared" si="1"/>
        <v>m</v>
      </c>
      <c r="L6" s="370" t="str">
        <f t="shared" si="1"/>
        <v>j</v>
      </c>
      <c r="M6" s="370" t="str">
        <f t="shared" si="1"/>
        <v>v</v>
      </c>
      <c r="N6" s="370" t="str">
        <f t="shared" si="1"/>
        <v>s</v>
      </c>
      <c r="O6" s="370" t="str">
        <f t="shared" si="1"/>
        <v>d</v>
      </c>
      <c r="P6" s="370" t="str">
        <f t="shared" si="1"/>
        <v>l</v>
      </c>
      <c r="Q6" s="370" t="str">
        <f t="shared" si="1"/>
        <v>m</v>
      </c>
      <c r="R6" s="370" t="str">
        <f t="shared" si="1"/>
        <v>m</v>
      </c>
      <c r="S6" s="370" t="str">
        <f t="shared" si="1"/>
        <v>j</v>
      </c>
      <c r="T6" s="370" t="str">
        <f t="shared" si="1"/>
        <v>v</v>
      </c>
      <c r="U6" s="370" t="str">
        <f t="shared" si="1"/>
        <v>s</v>
      </c>
      <c r="V6" s="370" t="str">
        <f t="shared" si="1"/>
        <v>d</v>
      </c>
      <c r="W6" s="370" t="str">
        <f t="shared" si="1"/>
        <v>l</v>
      </c>
      <c r="X6" s="370" t="str">
        <f t="shared" si="1"/>
        <v>m</v>
      </c>
      <c r="Y6" s="370" t="str">
        <f t="shared" si="1"/>
        <v>m</v>
      </c>
      <c r="Z6" s="370" t="str">
        <f t="shared" si="1"/>
        <v>j</v>
      </c>
      <c r="AA6" s="370" t="str">
        <f t="shared" si="1"/>
        <v>v</v>
      </c>
      <c r="AB6" s="370" t="str">
        <f t="shared" si="1"/>
        <v>s</v>
      </c>
      <c r="AC6" s="370" t="str">
        <f t="shared" si="1"/>
        <v>d</v>
      </c>
      <c r="AD6" s="370" t="str">
        <f t="shared" si="1"/>
        <v>l</v>
      </c>
      <c r="AE6" s="370" t="str">
        <f t="shared" si="1"/>
        <v>m</v>
      </c>
      <c r="AF6" s="370" t="str">
        <f t="shared" si="1"/>
        <v>m</v>
      </c>
      <c r="AG6" s="370" t="str">
        <f t="shared" si="1"/>
        <v>j</v>
      </c>
      <c r="AH6" s="370" t="str">
        <f t="shared" si="1"/>
        <v>v</v>
      </c>
      <c r="AI6" s="370" t="str">
        <f t="shared" si="1"/>
        <v>s</v>
      </c>
      <c r="AJ6" s="370" t="str">
        <f t="shared" si="1"/>
        <v>d</v>
      </c>
      <c r="AK6" s="370" t="str">
        <f t="shared" si="1"/>
        <v>l</v>
      </c>
      <c r="AL6" s="370" t="str">
        <f t="shared" si="1"/>
        <v>m</v>
      </c>
      <c r="AM6" s="370" t="str">
        <f t="shared" si="1"/>
        <v>m</v>
      </c>
      <c r="AN6" s="370" t="str">
        <f t="shared" si="1"/>
        <v>j</v>
      </c>
      <c r="AO6" s="370" t="str">
        <f t="shared" si="1"/>
        <v>v</v>
      </c>
      <c r="AP6" s="370" t="str">
        <f t="shared" si="1"/>
        <v>s</v>
      </c>
      <c r="AQ6" s="370" t="str">
        <f t="shared" si="1"/>
        <v>d</v>
      </c>
      <c r="AR6" s="370" t="str">
        <f t="shared" si="1"/>
        <v>l</v>
      </c>
      <c r="AS6" s="370" t="str">
        <f t="shared" si="1"/>
        <v>m</v>
      </c>
      <c r="AT6" s="370" t="str">
        <f t="shared" si="1"/>
        <v>m</v>
      </c>
      <c r="AU6" s="370" t="str">
        <f t="shared" si="1"/>
        <v>j</v>
      </c>
      <c r="AV6" s="370" t="str">
        <f t="shared" si="1"/>
        <v>v</v>
      </c>
      <c r="AW6" s="370" t="str">
        <f t="shared" si="1"/>
        <v>s</v>
      </c>
      <c r="AX6" s="370" t="str">
        <f t="shared" si="1"/>
        <v>d</v>
      </c>
      <c r="AY6" s="370" t="str">
        <f t="shared" si="1"/>
        <v>l</v>
      </c>
      <c r="AZ6" s="370" t="str">
        <f t="shared" si="1"/>
        <v>m</v>
      </c>
      <c r="BA6" s="370" t="str">
        <f t="shared" si="1"/>
        <v>m</v>
      </c>
      <c r="BB6" s="370" t="str">
        <f t="shared" si="1"/>
        <v>j</v>
      </c>
      <c r="BC6" s="370" t="str">
        <f t="shared" si="1"/>
        <v>v</v>
      </c>
      <c r="BD6" s="370" t="str">
        <f t="shared" si="1"/>
        <v>s</v>
      </c>
      <c r="BE6" s="370" t="str">
        <f t="shared" si="1"/>
        <v>d</v>
      </c>
      <c r="BF6" s="370" t="str">
        <f t="shared" si="1"/>
        <v>l</v>
      </c>
      <c r="BG6" s="370" t="str">
        <f t="shared" si="1"/>
        <v>m</v>
      </c>
      <c r="BH6" s="370" t="str">
        <f t="shared" si="1"/>
        <v>m</v>
      </c>
      <c r="BI6" s="370" t="str">
        <f t="shared" si="1"/>
        <v>j</v>
      </c>
      <c r="BJ6" s="370" t="str">
        <f t="shared" si="1"/>
        <v>v</v>
      </c>
      <c r="BK6" s="370" t="str">
        <f t="shared" si="1"/>
        <v>s</v>
      </c>
      <c r="BL6" s="370" t="str">
        <f t="shared" si="1"/>
        <v>d</v>
      </c>
      <c r="BM6" s="49"/>
    </row>
    <row r="7" spans="1:65" ht="30" customHeight="1">
      <c r="A7" s="352" t="s">
        <v>978</v>
      </c>
      <c r="B7" s="49"/>
      <c r="C7" s="1"/>
      <c r="D7" s="49"/>
      <c r="E7" s="49"/>
      <c r="F7" s="49"/>
      <c r="G7" s="49"/>
      <c r="H7" s="49" t="str">
        <f>IF(OR(ISBLANK(CRONOGRAMA!task_start),ISBLANK(CRONOGRAMA!task_end)),"",CRONOGRAMA!task_end-CRONOGRAMA!task_start+1)</f>
        <v/>
      </c>
      <c r="I7" s="371"/>
      <c r="J7" s="371"/>
      <c r="K7" s="371"/>
      <c r="L7" s="371"/>
      <c r="M7" s="371"/>
      <c r="N7" s="371"/>
      <c r="O7" s="371"/>
      <c r="P7" s="371"/>
      <c r="Q7" s="371"/>
      <c r="R7" s="371"/>
      <c r="S7" s="371"/>
      <c r="T7" s="371"/>
      <c r="U7" s="371"/>
      <c r="V7" s="371"/>
      <c r="W7" s="371"/>
      <c r="X7" s="371"/>
      <c r="Y7" s="371"/>
      <c r="Z7" s="371"/>
      <c r="AA7" s="371"/>
      <c r="AB7" s="371"/>
      <c r="AC7" s="371"/>
      <c r="AD7" s="371"/>
      <c r="AE7" s="371"/>
      <c r="AF7" s="371"/>
      <c r="AG7" s="371"/>
      <c r="AH7" s="371"/>
      <c r="AI7" s="371"/>
      <c r="AJ7" s="371"/>
      <c r="AK7" s="371"/>
      <c r="AL7" s="371"/>
      <c r="AM7" s="371"/>
      <c r="AN7" s="371"/>
      <c r="AO7" s="371"/>
      <c r="AP7" s="371"/>
      <c r="AQ7" s="371"/>
      <c r="AR7" s="371"/>
      <c r="AS7" s="371"/>
      <c r="AT7" s="371"/>
      <c r="AU7" s="371"/>
      <c r="AV7" s="371"/>
      <c r="AW7" s="371"/>
      <c r="AX7" s="371"/>
      <c r="AY7" s="371"/>
      <c r="AZ7" s="371"/>
      <c r="BA7" s="371"/>
      <c r="BB7" s="371"/>
      <c r="BC7" s="371"/>
      <c r="BD7" s="371"/>
      <c r="BE7" s="371"/>
      <c r="BF7" s="371"/>
      <c r="BG7" s="371"/>
      <c r="BH7" s="371"/>
      <c r="BI7" s="371"/>
      <c r="BJ7" s="371"/>
      <c r="BK7" s="371"/>
      <c r="BL7" s="371"/>
      <c r="BM7" s="49"/>
    </row>
    <row r="8" spans="1:65" ht="30" customHeight="1">
      <c r="A8" s="366" t="s">
        <v>979</v>
      </c>
      <c r="B8" s="372" t="s">
        <v>980</v>
      </c>
      <c r="C8" s="373"/>
      <c r="D8" s="374">
        <v>0</v>
      </c>
      <c r="E8" s="375"/>
      <c r="F8" s="375"/>
      <c r="G8" s="77"/>
      <c r="H8" s="77" t="str">
        <f>IF(OR(ISBLANK(CRONOGRAMA!task_start),ISBLANK(CRONOGRAMA!task_end)),"",CRONOGRAMA!task_end-CRONOGRAMA!task_start+1)</f>
        <v/>
      </c>
      <c r="I8" s="376"/>
      <c r="J8" s="371"/>
      <c r="K8" s="371"/>
      <c r="L8" s="371"/>
      <c r="M8" s="377"/>
      <c r="N8" s="377"/>
      <c r="O8" s="378"/>
      <c r="P8" s="377"/>
      <c r="Q8" s="371"/>
      <c r="R8" s="371"/>
      <c r="S8" s="371"/>
      <c r="T8" s="371"/>
      <c r="U8" s="377"/>
      <c r="V8" s="378"/>
      <c r="W8" s="371"/>
      <c r="X8" s="377"/>
      <c r="Y8" s="371"/>
      <c r="Z8" s="371"/>
      <c r="AA8" s="371"/>
      <c r="AB8" s="371"/>
      <c r="AC8" s="378"/>
      <c r="AD8" s="377"/>
      <c r="AE8" s="377"/>
      <c r="AF8" s="377"/>
      <c r="AG8" s="377"/>
      <c r="AH8" s="377"/>
      <c r="AI8" s="377"/>
      <c r="AJ8" s="378"/>
      <c r="AK8" s="377"/>
      <c r="AL8" s="377"/>
      <c r="AM8" s="377"/>
      <c r="AN8" s="377"/>
      <c r="AO8" s="377"/>
      <c r="AP8" s="377"/>
      <c r="AQ8" s="378"/>
      <c r="AR8" s="377"/>
      <c r="AS8" s="377"/>
      <c r="AT8" s="377"/>
      <c r="AU8" s="377"/>
      <c r="AV8" s="377"/>
      <c r="AW8" s="377"/>
      <c r="AX8" s="378"/>
      <c r="AY8" s="377"/>
      <c r="AZ8" s="377"/>
      <c r="BA8" s="377"/>
      <c r="BB8" s="377"/>
      <c r="BC8" s="377"/>
      <c r="BD8" s="377"/>
      <c r="BE8" s="378"/>
      <c r="BF8" s="377"/>
      <c r="BG8" s="377"/>
      <c r="BH8" s="377"/>
      <c r="BI8" s="377"/>
      <c r="BJ8" s="377"/>
      <c r="BK8" s="377"/>
      <c r="BL8" s="378"/>
      <c r="BM8" s="66"/>
    </row>
    <row r="9" spans="1:65" ht="30" customHeight="1">
      <c r="A9" s="352"/>
      <c r="B9" s="379" t="str">
        <f>+CAPITULOS!C3</f>
        <v>PRELIMINARES</v>
      </c>
      <c r="C9" s="380"/>
      <c r="D9" s="381">
        <v>0</v>
      </c>
      <c r="E9" s="382">
        <f>+Inicio_del_proyecto</f>
        <v>46203</v>
      </c>
      <c r="F9" s="382">
        <f>+E9+3</f>
        <v>46206</v>
      </c>
      <c r="G9" s="77"/>
      <c r="H9" s="77">
        <v>4</v>
      </c>
      <c r="I9" s="430"/>
      <c r="J9" s="431"/>
      <c r="K9" s="431"/>
      <c r="L9" s="431"/>
      <c r="M9" s="377"/>
      <c r="N9" s="377"/>
      <c r="O9" s="378"/>
      <c r="P9" s="377"/>
      <c r="Q9" s="371"/>
      <c r="R9" s="371"/>
      <c r="S9" s="371"/>
      <c r="T9" s="371"/>
      <c r="U9" s="377"/>
      <c r="V9" s="378"/>
      <c r="W9" s="377"/>
      <c r="X9" s="371"/>
      <c r="Y9" s="371"/>
      <c r="Z9" s="371"/>
      <c r="AA9" s="371"/>
      <c r="AB9" s="371"/>
      <c r="AC9" s="378"/>
      <c r="AD9" s="371"/>
      <c r="AE9" s="377"/>
      <c r="AF9" s="377"/>
      <c r="AG9" s="371"/>
      <c r="AH9" s="371"/>
      <c r="AI9" s="371"/>
      <c r="AJ9" s="378"/>
      <c r="AK9" s="377"/>
      <c r="AL9" s="377"/>
      <c r="AM9" s="377"/>
      <c r="AN9" s="377"/>
      <c r="AO9" s="377"/>
      <c r="AP9" s="377"/>
      <c r="AQ9" s="378"/>
      <c r="AR9" s="377"/>
      <c r="AS9" s="377"/>
      <c r="AT9" s="377"/>
      <c r="AU9" s="377"/>
      <c r="AV9" s="377"/>
      <c r="AW9" s="377"/>
      <c r="AX9" s="378"/>
      <c r="AY9" s="377"/>
      <c r="AZ9" s="377"/>
      <c r="BA9" s="377"/>
      <c r="BB9" s="377"/>
      <c r="BC9" s="377"/>
      <c r="BD9" s="377"/>
      <c r="BE9" s="378"/>
      <c r="BF9" s="371"/>
      <c r="BG9" s="371"/>
      <c r="BH9" s="377"/>
      <c r="BI9" s="371"/>
      <c r="BJ9" s="371"/>
      <c r="BK9" s="377"/>
      <c r="BL9" s="378"/>
      <c r="BM9" s="66"/>
    </row>
    <row r="10" spans="1:65" ht="30" customHeight="1">
      <c r="A10" s="352"/>
      <c r="B10" s="379" t="str">
        <f>+CAPITULOS!C4</f>
        <v>LIMPIEZA Y ROCERIA</v>
      </c>
      <c r="C10" s="380"/>
      <c r="D10" s="381">
        <v>0</v>
      </c>
      <c r="E10" s="382">
        <f>+F9</f>
        <v>46206</v>
      </c>
      <c r="F10" s="382">
        <f>+E10+2</f>
        <v>46208</v>
      </c>
      <c r="G10" s="77"/>
      <c r="H10" s="77">
        <v>3</v>
      </c>
      <c r="I10" s="430"/>
      <c r="J10" s="431"/>
      <c r="K10" s="431"/>
      <c r="L10" s="371"/>
      <c r="M10" s="377"/>
      <c r="N10" s="377"/>
      <c r="O10" s="378"/>
      <c r="P10" s="377"/>
      <c r="Q10" s="371"/>
      <c r="R10" s="371"/>
      <c r="S10" s="371"/>
      <c r="T10" s="371"/>
      <c r="U10" s="377"/>
      <c r="V10" s="378"/>
      <c r="W10" s="377"/>
      <c r="X10" s="371"/>
      <c r="Y10" s="371"/>
      <c r="Z10" s="371"/>
      <c r="AA10" s="371"/>
      <c r="AB10" s="371"/>
      <c r="AC10" s="378"/>
      <c r="AD10" s="371"/>
      <c r="AE10" s="377"/>
      <c r="AF10" s="377"/>
      <c r="AG10" s="371"/>
      <c r="AH10" s="371"/>
      <c r="AI10" s="371"/>
      <c r="AJ10" s="378"/>
      <c r="AK10" s="377"/>
      <c r="AL10" s="377"/>
      <c r="AM10" s="377"/>
      <c r="AN10" s="377"/>
      <c r="AO10" s="377"/>
      <c r="AP10" s="377"/>
      <c r="AQ10" s="378"/>
      <c r="AR10" s="377"/>
      <c r="AS10" s="377"/>
      <c r="AT10" s="377"/>
      <c r="AU10" s="377"/>
      <c r="AV10" s="377"/>
      <c r="AW10" s="377"/>
      <c r="AX10" s="378"/>
      <c r="AY10" s="377"/>
      <c r="AZ10" s="377"/>
      <c r="BA10" s="377"/>
      <c r="BB10" s="377"/>
      <c r="BC10" s="377"/>
      <c r="BD10" s="377"/>
      <c r="BE10" s="378"/>
      <c r="BF10" s="371"/>
      <c r="BG10" s="371"/>
      <c r="BH10" s="377"/>
      <c r="BI10" s="371"/>
      <c r="BJ10" s="371"/>
      <c r="BK10" s="377"/>
      <c r="BL10" s="378"/>
      <c r="BM10" s="66"/>
    </row>
    <row r="11" spans="1:65" ht="30" customHeight="1">
      <c r="A11" s="352"/>
      <c r="B11" s="379" t="str">
        <f>+CAPITULOS!C5</f>
        <v>RETIROS Y DEMOLICIONES</v>
      </c>
      <c r="C11" s="380"/>
      <c r="D11" s="381">
        <v>0</v>
      </c>
      <c r="E11" s="382">
        <f t="shared" ref="E11:E16" si="2">+F10</f>
        <v>46208</v>
      </c>
      <c r="F11" s="382">
        <f t="shared" ref="F11:F16" si="3">+E11+2</f>
        <v>46210</v>
      </c>
      <c r="G11" s="77"/>
      <c r="H11" s="77">
        <v>5</v>
      </c>
      <c r="I11" s="376"/>
      <c r="J11" s="371"/>
      <c r="K11" s="371"/>
      <c r="L11" s="431"/>
      <c r="M11" s="432"/>
      <c r="N11" s="432"/>
      <c r="O11" s="433"/>
      <c r="P11" s="432"/>
      <c r="Q11" s="371"/>
      <c r="R11" s="371"/>
      <c r="S11" s="371"/>
      <c r="T11" s="371"/>
      <c r="U11" s="377"/>
      <c r="V11" s="378"/>
      <c r="W11" s="377"/>
      <c r="X11" s="371"/>
      <c r="Y11" s="371"/>
      <c r="Z11" s="371"/>
      <c r="AA11" s="371"/>
      <c r="AB11" s="371"/>
      <c r="AC11" s="378"/>
      <c r="AD11" s="371"/>
      <c r="AE11" s="377"/>
      <c r="AF11" s="377"/>
      <c r="AG11" s="371"/>
      <c r="AH11" s="371"/>
      <c r="AI11" s="371"/>
      <c r="AJ11" s="378"/>
      <c r="AK11" s="377"/>
      <c r="AL11" s="377"/>
      <c r="AM11" s="377"/>
      <c r="AN11" s="377"/>
      <c r="AO11" s="377"/>
      <c r="AP11" s="377"/>
      <c r="AQ11" s="378"/>
      <c r="AR11" s="377"/>
      <c r="AS11" s="377"/>
      <c r="AT11" s="377"/>
      <c r="AU11" s="377"/>
      <c r="AV11" s="377"/>
      <c r="AW11" s="377"/>
      <c r="AX11" s="378"/>
      <c r="AY11" s="377"/>
      <c r="AZ11" s="377"/>
      <c r="BA11" s="377"/>
      <c r="BB11" s="377"/>
      <c r="BC11" s="377"/>
      <c r="BD11" s="377"/>
      <c r="BE11" s="378"/>
      <c r="BF11" s="371"/>
      <c r="BG11" s="371"/>
      <c r="BH11" s="377"/>
      <c r="BI11" s="371"/>
      <c r="BJ11" s="371"/>
      <c r="BK11" s="377"/>
      <c r="BL11" s="378"/>
      <c r="BM11" s="66"/>
    </row>
    <row r="12" spans="1:65" ht="30" customHeight="1">
      <c r="A12" s="352"/>
      <c r="B12" s="379" t="str">
        <f>+CAPITULOS!C6</f>
        <v>MOVIMIENTOS DE TIERRA</v>
      </c>
      <c r="C12" s="380"/>
      <c r="D12" s="381">
        <v>0</v>
      </c>
      <c r="E12" s="382">
        <f t="shared" si="2"/>
        <v>46210</v>
      </c>
      <c r="F12" s="382">
        <f t="shared" si="3"/>
        <v>46212</v>
      </c>
      <c r="G12" s="77"/>
      <c r="H12" s="77">
        <v>3</v>
      </c>
      <c r="I12" s="376"/>
      <c r="J12" s="371"/>
      <c r="K12" s="371"/>
      <c r="L12" s="371"/>
      <c r="M12" s="377"/>
      <c r="N12" s="377"/>
      <c r="O12" s="433"/>
      <c r="P12" s="432"/>
      <c r="Q12" s="431"/>
      <c r="R12" s="371"/>
      <c r="S12" s="371"/>
      <c r="T12" s="371"/>
      <c r="U12" s="377"/>
      <c r="V12" s="378"/>
      <c r="W12" s="377"/>
      <c r="X12" s="371"/>
      <c r="Y12" s="371"/>
      <c r="Z12" s="371"/>
      <c r="AA12" s="371"/>
      <c r="AB12" s="371"/>
      <c r="AC12" s="378"/>
      <c r="AD12" s="371"/>
      <c r="AE12" s="377"/>
      <c r="AF12" s="377"/>
      <c r="AG12" s="371"/>
      <c r="AH12" s="371"/>
      <c r="AI12" s="371"/>
      <c r="AJ12" s="378"/>
      <c r="AK12" s="377"/>
      <c r="AL12" s="377"/>
      <c r="AM12" s="377"/>
      <c r="AN12" s="377"/>
      <c r="AO12" s="377"/>
      <c r="AP12" s="377"/>
      <c r="AQ12" s="378"/>
      <c r="AR12" s="377"/>
      <c r="AS12" s="377"/>
      <c r="AT12" s="377"/>
      <c r="AU12" s="377"/>
      <c r="AV12" s="377"/>
      <c r="AW12" s="377"/>
      <c r="AX12" s="378"/>
      <c r="AY12" s="377"/>
      <c r="AZ12" s="377"/>
      <c r="BA12" s="377"/>
      <c r="BB12" s="377"/>
      <c r="BC12" s="377"/>
      <c r="BD12" s="377"/>
      <c r="BE12" s="378"/>
      <c r="BF12" s="371"/>
      <c r="BG12" s="371"/>
      <c r="BH12" s="377"/>
      <c r="BI12" s="371"/>
      <c r="BJ12" s="371"/>
      <c r="BK12" s="377"/>
      <c r="BL12" s="378"/>
      <c r="BM12" s="66"/>
    </row>
    <row r="13" spans="1:65" ht="30" customHeight="1">
      <c r="A13" s="352"/>
      <c r="B13" s="379" t="str">
        <f>+CAPITULOS!C7</f>
        <v>CONCRETOS</v>
      </c>
      <c r="C13" s="380"/>
      <c r="D13" s="381">
        <v>0</v>
      </c>
      <c r="E13" s="382">
        <f t="shared" si="2"/>
        <v>46212</v>
      </c>
      <c r="F13" s="382">
        <f t="shared" si="3"/>
        <v>46214</v>
      </c>
      <c r="G13" s="77"/>
      <c r="H13" s="77">
        <v>3</v>
      </c>
      <c r="I13" s="376"/>
      <c r="J13" s="371"/>
      <c r="K13" s="371"/>
      <c r="L13" s="371"/>
      <c r="M13" s="377"/>
      <c r="N13" s="377"/>
      <c r="O13" s="378"/>
      <c r="P13" s="377"/>
      <c r="Q13" s="371"/>
      <c r="R13" s="431"/>
      <c r="S13" s="431"/>
      <c r="T13" s="431"/>
      <c r="U13" s="371"/>
      <c r="V13" s="378"/>
      <c r="W13" s="377"/>
      <c r="X13" s="371"/>
      <c r="Y13" s="371"/>
      <c r="Z13" s="371"/>
      <c r="AA13" s="371"/>
      <c r="AB13" s="371"/>
      <c r="AC13" s="378"/>
      <c r="AD13" s="371"/>
      <c r="AE13" s="377"/>
      <c r="AF13" s="377"/>
      <c r="AG13" s="371"/>
      <c r="AH13" s="371"/>
      <c r="AI13" s="371"/>
      <c r="AJ13" s="378"/>
      <c r="AK13" s="377"/>
      <c r="AL13" s="377"/>
      <c r="AM13" s="377"/>
      <c r="AN13" s="377"/>
      <c r="AO13" s="377"/>
      <c r="AP13" s="377"/>
      <c r="AQ13" s="378"/>
      <c r="AR13" s="377"/>
      <c r="AS13" s="377"/>
      <c r="AT13" s="377"/>
      <c r="AU13" s="377"/>
      <c r="AV13" s="377"/>
      <c r="AW13" s="377"/>
      <c r="AX13" s="378"/>
      <c r="AY13" s="377"/>
      <c r="AZ13" s="377"/>
      <c r="BA13" s="377"/>
      <c r="BB13" s="377"/>
      <c r="BC13" s="377"/>
      <c r="BD13" s="377"/>
      <c r="BE13" s="378"/>
      <c r="BF13" s="371"/>
      <c r="BG13" s="371"/>
      <c r="BH13" s="377"/>
      <c r="BI13" s="371"/>
      <c r="BJ13" s="371"/>
      <c r="BK13" s="377"/>
      <c r="BL13" s="378"/>
      <c r="BM13" s="66"/>
    </row>
    <row r="14" spans="1:65" ht="30" customHeight="1">
      <c r="A14" s="352"/>
      <c r="B14" s="379" t="str">
        <f>+CAPITULOS!C8</f>
        <v>ACERO DE REFUERZO</v>
      </c>
      <c r="C14" s="380"/>
      <c r="D14" s="381">
        <v>0</v>
      </c>
      <c r="E14" s="382">
        <f t="shared" si="2"/>
        <v>46214</v>
      </c>
      <c r="F14" s="382">
        <f t="shared" si="3"/>
        <v>46216</v>
      </c>
      <c r="G14" s="77"/>
      <c r="H14" s="77">
        <v>2</v>
      </c>
      <c r="I14" s="376"/>
      <c r="J14" s="371"/>
      <c r="K14" s="371"/>
      <c r="L14" s="371"/>
      <c r="M14" s="377"/>
      <c r="N14" s="377"/>
      <c r="O14" s="378"/>
      <c r="P14" s="377"/>
      <c r="Q14" s="371"/>
      <c r="R14" s="371"/>
      <c r="S14" s="371"/>
      <c r="T14" s="431"/>
      <c r="U14" s="432"/>
      <c r="V14" s="378"/>
      <c r="W14" s="377"/>
      <c r="X14" s="371"/>
      <c r="Y14" s="371"/>
      <c r="Z14" s="371"/>
      <c r="AA14" s="371"/>
      <c r="AB14" s="371"/>
      <c r="AC14" s="378"/>
      <c r="AD14" s="371"/>
      <c r="AE14" s="377"/>
      <c r="AF14" s="377"/>
      <c r="AG14" s="371"/>
      <c r="AH14" s="371"/>
      <c r="AI14" s="371"/>
      <c r="AJ14" s="378"/>
      <c r="AK14" s="377"/>
      <c r="AL14" s="377"/>
      <c r="AM14" s="377"/>
      <c r="AN14" s="377"/>
      <c r="AO14" s="377"/>
      <c r="AP14" s="377"/>
      <c r="AQ14" s="378"/>
      <c r="AR14" s="377"/>
      <c r="AS14" s="377"/>
      <c r="AT14" s="377"/>
      <c r="AU14" s="377"/>
      <c r="AV14" s="377"/>
      <c r="AW14" s="377"/>
      <c r="AX14" s="378"/>
      <c r="AY14" s="377"/>
      <c r="AZ14" s="377"/>
      <c r="BA14" s="377"/>
      <c r="BB14" s="377"/>
      <c r="BC14" s="377"/>
      <c r="BD14" s="377"/>
      <c r="BE14" s="378"/>
      <c r="BF14" s="371"/>
      <c r="BG14" s="371"/>
      <c r="BH14" s="377"/>
      <c r="BI14" s="371"/>
      <c r="BJ14" s="371"/>
      <c r="BK14" s="377"/>
      <c r="BL14" s="378"/>
      <c r="BM14" s="66"/>
    </row>
    <row r="15" spans="1:65" ht="30" customHeight="1">
      <c r="A15" s="352"/>
      <c r="B15" s="379" t="str">
        <f>+CAPITULOS!C9</f>
        <v>IMPERMEABILIZACIONES</v>
      </c>
      <c r="C15" s="380"/>
      <c r="D15" s="381">
        <v>0</v>
      </c>
      <c r="E15" s="382">
        <f t="shared" si="2"/>
        <v>46216</v>
      </c>
      <c r="F15" s="382">
        <f t="shared" si="3"/>
        <v>46218</v>
      </c>
      <c r="G15" s="77"/>
      <c r="H15" s="77">
        <v>1</v>
      </c>
      <c r="I15" s="376"/>
      <c r="J15" s="371"/>
      <c r="K15" s="371"/>
      <c r="L15" s="371"/>
      <c r="M15" s="377"/>
      <c r="N15" s="377"/>
      <c r="O15" s="378"/>
      <c r="P15" s="377"/>
      <c r="Q15" s="371"/>
      <c r="R15" s="371"/>
      <c r="S15" s="371"/>
      <c r="T15" s="371"/>
      <c r="U15" s="432"/>
      <c r="V15" s="378"/>
      <c r="W15" s="371"/>
      <c r="X15" s="371"/>
      <c r="Y15" s="371"/>
      <c r="Z15" s="371"/>
      <c r="AA15" s="371"/>
      <c r="AB15" s="371"/>
      <c r="AC15" s="378"/>
      <c r="AD15" s="371"/>
      <c r="AE15" s="377"/>
      <c r="AF15" s="377"/>
      <c r="AG15" s="371"/>
      <c r="AH15" s="371"/>
      <c r="AI15" s="371"/>
      <c r="AJ15" s="378"/>
      <c r="AK15" s="377"/>
      <c r="AL15" s="377"/>
      <c r="AM15" s="377"/>
      <c r="AN15" s="377"/>
      <c r="AO15" s="377"/>
      <c r="AP15" s="377"/>
      <c r="AQ15" s="378"/>
      <c r="AR15" s="377"/>
      <c r="AS15" s="377"/>
      <c r="AT15" s="377"/>
      <c r="AU15" s="377"/>
      <c r="AV15" s="377"/>
      <c r="AW15" s="377"/>
      <c r="AX15" s="378"/>
      <c r="AY15" s="377"/>
      <c r="AZ15" s="377"/>
      <c r="BA15" s="377"/>
      <c r="BB15" s="377"/>
      <c r="BC15" s="377"/>
      <c r="BD15" s="377"/>
      <c r="BE15" s="378"/>
      <c r="BF15" s="371"/>
      <c r="BG15" s="371"/>
      <c r="BH15" s="377"/>
      <c r="BI15" s="371"/>
      <c r="BJ15" s="371"/>
      <c r="BK15" s="377"/>
      <c r="BL15" s="378"/>
      <c r="BM15" s="66"/>
    </row>
    <row r="16" spans="1:65" ht="30" customHeight="1">
      <c r="A16" s="352"/>
      <c r="B16" s="379" t="str">
        <f>+CAPITULOS!C10</f>
        <v>PISOS EN CONCRETO</v>
      </c>
      <c r="C16" s="380"/>
      <c r="D16" s="381">
        <v>0</v>
      </c>
      <c r="E16" s="382">
        <f t="shared" si="2"/>
        <v>46218</v>
      </c>
      <c r="F16" s="382">
        <f t="shared" si="3"/>
        <v>46220</v>
      </c>
      <c r="G16" s="77"/>
      <c r="H16" s="77">
        <v>4</v>
      </c>
      <c r="I16" s="376"/>
      <c r="J16" s="371"/>
      <c r="K16" s="371"/>
      <c r="L16" s="371"/>
      <c r="M16" s="377"/>
      <c r="N16" s="377"/>
      <c r="O16" s="378"/>
      <c r="P16" s="377"/>
      <c r="Q16" s="371"/>
      <c r="R16" s="371"/>
      <c r="S16" s="371"/>
      <c r="T16" s="371"/>
      <c r="U16" s="377"/>
      <c r="V16" s="378"/>
      <c r="W16" s="432"/>
      <c r="X16" s="431"/>
      <c r="Y16" s="431"/>
      <c r="Z16" s="431"/>
      <c r="AA16" s="371"/>
      <c r="AB16" s="371"/>
      <c r="AC16" s="371"/>
      <c r="AD16" s="371"/>
      <c r="AE16" s="371"/>
      <c r="AF16" s="377"/>
      <c r="AG16" s="371"/>
      <c r="AH16" s="371"/>
      <c r="AI16" s="371"/>
      <c r="AJ16" s="378"/>
      <c r="AK16" s="377"/>
      <c r="AL16" s="377"/>
      <c r="AM16" s="377"/>
      <c r="AN16" s="377"/>
      <c r="AO16" s="377"/>
      <c r="AP16" s="377"/>
      <c r="AQ16" s="378"/>
      <c r="AR16" s="377"/>
      <c r="AS16" s="377"/>
      <c r="AT16" s="377"/>
      <c r="AU16" s="377"/>
      <c r="AV16" s="377"/>
      <c r="AW16" s="377"/>
      <c r="AX16" s="378"/>
      <c r="AY16" s="377"/>
      <c r="AZ16" s="377"/>
      <c r="BA16" s="377"/>
      <c r="BB16" s="377"/>
      <c r="BC16" s="377"/>
      <c r="BD16" s="377"/>
      <c r="BE16" s="378"/>
      <c r="BF16" s="371"/>
      <c r="BG16" s="371"/>
      <c r="BH16" s="377"/>
      <c r="BI16" s="371"/>
      <c r="BJ16" s="371"/>
      <c r="BK16" s="377"/>
      <c r="BL16" s="378"/>
      <c r="BM16" s="66"/>
    </row>
    <row r="17" spans="1:65" ht="30" customHeight="1">
      <c r="A17" s="352"/>
      <c r="B17" s="379" t="str">
        <f>+CAPITULOS!C11</f>
        <v>MAMPOSTERIA</v>
      </c>
      <c r="C17" s="380"/>
      <c r="D17" s="381">
        <v>0</v>
      </c>
      <c r="E17" s="382"/>
      <c r="F17" s="382"/>
      <c r="G17" s="77"/>
      <c r="H17" s="77"/>
      <c r="I17" s="376"/>
      <c r="J17" s="371"/>
      <c r="K17" s="371"/>
      <c r="L17" s="371"/>
      <c r="M17" s="377"/>
      <c r="N17" s="377"/>
      <c r="O17" s="378"/>
      <c r="P17" s="377"/>
      <c r="Q17" s="371"/>
      <c r="R17" s="371"/>
      <c r="S17" s="371"/>
      <c r="T17" s="371"/>
      <c r="U17" s="377"/>
      <c r="V17" s="378"/>
      <c r="W17" s="377"/>
      <c r="X17" s="371"/>
      <c r="Y17" s="371"/>
      <c r="Z17" s="371"/>
      <c r="AA17" s="371"/>
      <c r="AB17" s="371"/>
      <c r="AC17" s="378"/>
      <c r="AD17" s="371"/>
      <c r="AE17" s="377"/>
      <c r="AF17" s="377"/>
      <c r="AG17" s="371"/>
      <c r="AH17" s="371"/>
      <c r="AI17" s="371"/>
      <c r="AJ17" s="378"/>
      <c r="AK17" s="377"/>
      <c r="AL17" s="377"/>
      <c r="AM17" s="377"/>
      <c r="AN17" s="377"/>
      <c r="AO17" s="377"/>
      <c r="AP17" s="377"/>
      <c r="AQ17" s="378"/>
      <c r="AR17" s="377"/>
      <c r="AS17" s="377"/>
      <c r="AT17" s="377"/>
      <c r="AU17" s="377"/>
      <c r="AV17" s="377"/>
      <c r="AW17" s="377"/>
      <c r="AX17" s="378"/>
      <c r="AY17" s="377"/>
      <c r="AZ17" s="377"/>
      <c r="BA17" s="377"/>
      <c r="BB17" s="377"/>
      <c r="BC17" s="377"/>
      <c r="BD17" s="377"/>
      <c r="BE17" s="378"/>
      <c r="BF17" s="371"/>
      <c r="BG17" s="371"/>
      <c r="BH17" s="377"/>
      <c r="BI17" s="371"/>
      <c r="BJ17" s="371"/>
      <c r="BK17" s="377"/>
      <c r="BL17" s="378"/>
      <c r="BM17" s="66"/>
    </row>
    <row r="18" spans="1:65" ht="30" customHeight="1">
      <c r="A18" s="352"/>
      <c r="B18" s="379" t="str">
        <f>+CAPITULOS!C12</f>
        <v>CUBIERTA</v>
      </c>
      <c r="C18" s="380"/>
      <c r="D18" s="381">
        <v>0</v>
      </c>
      <c r="E18" s="382">
        <f>+F16</f>
        <v>46220</v>
      </c>
      <c r="F18" s="382">
        <f>+E18+4</f>
        <v>46224</v>
      </c>
      <c r="G18" s="77"/>
      <c r="H18" s="77">
        <v>5</v>
      </c>
      <c r="I18" s="376"/>
      <c r="J18" s="371"/>
      <c r="K18" s="371"/>
      <c r="L18" s="371"/>
      <c r="M18" s="377"/>
      <c r="N18" s="377"/>
      <c r="O18" s="378"/>
      <c r="P18" s="377"/>
      <c r="Q18" s="371"/>
      <c r="R18" s="371"/>
      <c r="S18" s="371"/>
      <c r="T18" s="371"/>
      <c r="U18" s="377"/>
      <c r="V18" s="378"/>
      <c r="W18" s="377"/>
      <c r="X18" s="371"/>
      <c r="Y18" s="371"/>
      <c r="Z18" s="431"/>
      <c r="AA18" s="431"/>
      <c r="AB18" s="431"/>
      <c r="AC18" s="433"/>
      <c r="AD18" s="431"/>
      <c r="AE18" s="377"/>
      <c r="AF18" s="371"/>
      <c r="AG18" s="371"/>
      <c r="AH18" s="371"/>
      <c r="AI18" s="371"/>
      <c r="AJ18" s="371"/>
      <c r="AK18" s="371"/>
      <c r="AL18" s="377"/>
      <c r="AM18" s="377"/>
      <c r="AN18" s="377"/>
      <c r="AO18" s="377"/>
      <c r="AP18" s="377"/>
      <c r="AQ18" s="378"/>
      <c r="AR18" s="377"/>
      <c r="AS18" s="377"/>
      <c r="AT18" s="377"/>
      <c r="AU18" s="377"/>
      <c r="AV18" s="377"/>
      <c r="AW18" s="377"/>
      <c r="AX18" s="378"/>
      <c r="AY18" s="377"/>
      <c r="AZ18" s="377"/>
      <c r="BA18" s="377"/>
      <c r="BB18" s="377"/>
      <c r="BC18" s="377"/>
      <c r="BD18" s="377"/>
      <c r="BE18" s="378"/>
      <c r="BF18" s="371"/>
      <c r="BG18" s="371"/>
      <c r="BH18" s="377"/>
      <c r="BI18" s="371"/>
      <c r="BJ18" s="371"/>
      <c r="BK18" s="377"/>
      <c r="BL18" s="378"/>
      <c r="BM18" s="66"/>
    </row>
    <row r="19" spans="1:65" ht="30" customHeight="1">
      <c r="A19" s="352"/>
      <c r="B19" s="379" t="str">
        <f>+CAPITULOS!C13</f>
        <v>CARPINTERÍA METÁLICA y MADERA</v>
      </c>
      <c r="C19" s="380"/>
      <c r="D19" s="381">
        <v>0</v>
      </c>
      <c r="E19" s="382">
        <f>+F18</f>
        <v>46224</v>
      </c>
      <c r="F19" s="382">
        <f t="shared" ref="F19:F26" si="4">+E19+4</f>
        <v>46228</v>
      </c>
      <c r="G19" s="77"/>
      <c r="H19" s="77">
        <v>5</v>
      </c>
      <c r="I19" s="376"/>
      <c r="J19" s="371"/>
      <c r="K19" s="371"/>
      <c r="L19" s="371"/>
      <c r="M19" s="377"/>
      <c r="N19" s="377"/>
      <c r="O19" s="378"/>
      <c r="P19" s="377"/>
      <c r="Q19" s="371"/>
      <c r="R19" s="371"/>
      <c r="S19" s="371"/>
      <c r="T19" s="371"/>
      <c r="U19" s="377"/>
      <c r="V19" s="378"/>
      <c r="W19" s="377"/>
      <c r="X19" s="371"/>
      <c r="Y19" s="371"/>
      <c r="Z19" s="371"/>
      <c r="AA19" s="371"/>
      <c r="AB19" s="371"/>
      <c r="AC19" s="378"/>
      <c r="AD19" s="371"/>
      <c r="AE19" s="432"/>
      <c r="AF19" s="432"/>
      <c r="AG19" s="431"/>
      <c r="AH19" s="431"/>
      <c r="AI19" s="431"/>
      <c r="AJ19" s="378"/>
      <c r="AK19" s="377"/>
      <c r="AL19" s="371"/>
      <c r="AM19" s="371"/>
      <c r="AN19" s="371"/>
      <c r="AO19" s="371"/>
      <c r="AP19" s="371"/>
      <c r="AQ19" s="378"/>
      <c r="AR19" s="377"/>
      <c r="AS19" s="377"/>
      <c r="AT19" s="377"/>
      <c r="AU19" s="377"/>
      <c r="AV19" s="377"/>
      <c r="AW19" s="377"/>
      <c r="AX19" s="378"/>
      <c r="AY19" s="377"/>
      <c r="AZ19" s="377"/>
      <c r="BA19" s="377"/>
      <c r="BB19" s="377"/>
      <c r="BC19" s="377"/>
      <c r="BD19" s="377"/>
      <c r="BE19" s="378"/>
      <c r="BF19" s="371"/>
      <c r="BG19" s="371"/>
      <c r="BH19" s="377"/>
      <c r="BI19" s="371"/>
      <c r="BJ19" s="371"/>
      <c r="BK19" s="377"/>
      <c r="BL19" s="378"/>
      <c r="BM19" s="66"/>
    </row>
    <row r="20" spans="1:65" ht="30" customHeight="1">
      <c r="A20" s="352"/>
      <c r="B20" s="379" t="str">
        <f>+CAPITULOS!C14</f>
        <v>REDES HIDROSANITARIAS</v>
      </c>
      <c r="C20" s="380"/>
      <c r="D20" s="381">
        <v>0</v>
      </c>
      <c r="E20" s="382">
        <f t="shared" ref="E20:E21" si="5">+F19</f>
        <v>46228</v>
      </c>
      <c r="F20" s="382">
        <f t="shared" si="4"/>
        <v>46232</v>
      </c>
      <c r="G20" s="77"/>
      <c r="H20" s="77">
        <v>3</v>
      </c>
      <c r="I20" s="376"/>
      <c r="J20" s="371"/>
      <c r="K20" s="371"/>
      <c r="L20" s="371"/>
      <c r="M20" s="377"/>
      <c r="N20" s="377"/>
      <c r="O20" s="378"/>
      <c r="P20" s="377"/>
      <c r="Q20" s="371"/>
      <c r="R20" s="371"/>
      <c r="S20" s="371"/>
      <c r="T20" s="371"/>
      <c r="U20" s="377"/>
      <c r="V20" s="378"/>
      <c r="W20" s="377"/>
      <c r="X20" s="371"/>
      <c r="Y20" s="371"/>
      <c r="Z20" s="371"/>
      <c r="AA20" s="371"/>
      <c r="AB20" s="371"/>
      <c r="AC20" s="378"/>
      <c r="AD20" s="371"/>
      <c r="AE20" s="377"/>
      <c r="AF20" s="377"/>
      <c r="AG20" s="371"/>
      <c r="AH20" s="371"/>
      <c r="AI20" s="371"/>
      <c r="AJ20" s="378"/>
      <c r="AK20" s="432"/>
      <c r="AL20" s="432"/>
      <c r="AM20" s="432"/>
      <c r="AN20" s="377"/>
      <c r="AO20" s="377"/>
      <c r="AP20" s="377"/>
      <c r="AQ20" s="378"/>
      <c r="AR20" s="371"/>
      <c r="AS20" s="371"/>
      <c r="AT20" s="371"/>
      <c r="AU20" s="371"/>
      <c r="AV20" s="377"/>
      <c r="AW20" s="377"/>
      <c r="AX20" s="378"/>
      <c r="AY20" s="377"/>
      <c r="AZ20" s="377"/>
      <c r="BA20" s="377"/>
      <c r="BB20" s="377"/>
      <c r="BC20" s="377"/>
      <c r="BD20" s="377"/>
      <c r="BE20" s="378"/>
      <c r="BF20" s="371"/>
      <c r="BG20" s="371"/>
      <c r="BH20" s="377"/>
      <c r="BI20" s="371"/>
      <c r="BJ20" s="371"/>
      <c r="BK20" s="377"/>
      <c r="BL20" s="378"/>
      <c r="BM20" s="66"/>
    </row>
    <row r="21" spans="1:65" ht="30" customHeight="1">
      <c r="A21" s="352"/>
      <c r="B21" s="379" t="str">
        <f>+CAPITULOS!C15</f>
        <v>INSTALACIONES ELECTRICAS</v>
      </c>
      <c r="C21" s="380"/>
      <c r="D21" s="381">
        <v>0</v>
      </c>
      <c r="E21" s="382">
        <f t="shared" si="5"/>
        <v>46232</v>
      </c>
      <c r="F21" s="382">
        <f t="shared" si="4"/>
        <v>46236</v>
      </c>
      <c r="G21" s="77"/>
      <c r="H21" s="77">
        <v>4</v>
      </c>
      <c r="I21" s="376"/>
      <c r="J21" s="371"/>
      <c r="K21" s="371"/>
      <c r="L21" s="371"/>
      <c r="M21" s="377"/>
      <c r="N21" s="377"/>
      <c r="O21" s="378"/>
      <c r="P21" s="377"/>
      <c r="Q21" s="371"/>
      <c r="R21" s="371"/>
      <c r="S21" s="371"/>
      <c r="T21" s="371"/>
      <c r="U21" s="377"/>
      <c r="V21" s="378"/>
      <c r="W21" s="377"/>
      <c r="X21" s="371"/>
      <c r="Y21" s="371"/>
      <c r="Z21" s="371"/>
      <c r="AA21" s="371"/>
      <c r="AB21" s="371"/>
      <c r="AC21" s="378"/>
      <c r="AD21" s="371"/>
      <c r="AE21" s="377"/>
      <c r="AF21" s="377"/>
      <c r="AG21" s="371"/>
      <c r="AH21" s="371"/>
      <c r="AI21" s="371"/>
      <c r="AJ21" s="378"/>
      <c r="AK21" s="377"/>
      <c r="AL21" s="377"/>
      <c r="AM21" s="432"/>
      <c r="AN21" s="432"/>
      <c r="AO21" s="432"/>
      <c r="AP21" s="432"/>
      <c r="AQ21" s="378"/>
      <c r="AR21" s="377"/>
      <c r="AS21" s="377"/>
      <c r="AT21" s="377"/>
      <c r="AU21" s="377"/>
      <c r="AV21" s="371"/>
      <c r="AW21" s="371"/>
      <c r="AX21" s="371"/>
      <c r="AY21" s="371"/>
      <c r="AZ21" s="371"/>
      <c r="BA21" s="371"/>
      <c r="BB21" s="377"/>
      <c r="BC21" s="377"/>
      <c r="BD21" s="377"/>
      <c r="BE21" s="378"/>
      <c r="BF21" s="371"/>
      <c r="BG21" s="371"/>
      <c r="BH21" s="377"/>
      <c r="BI21" s="371"/>
      <c r="BJ21" s="371"/>
      <c r="BK21" s="377"/>
      <c r="BL21" s="378"/>
      <c r="BM21" s="66"/>
    </row>
    <row r="22" spans="1:65" ht="30" customHeight="1">
      <c r="A22" s="352"/>
      <c r="B22" s="379" t="str">
        <f>+CAPITULOS!C16</f>
        <v>RED DE GAS</v>
      </c>
      <c r="C22" s="380"/>
      <c r="D22" s="381">
        <v>0</v>
      </c>
      <c r="E22" s="382"/>
      <c r="F22" s="382"/>
      <c r="G22" s="77"/>
      <c r="H22" s="77" t="str">
        <f>IF(OR(ISBLANK(CRONOGRAMA!task_start),ISBLANK(CRONOGRAMA!task_end)),"",CRONOGRAMA!task_end-CRONOGRAMA!task_start+1)</f>
        <v/>
      </c>
      <c r="I22" s="376"/>
      <c r="J22" s="371"/>
      <c r="K22" s="371"/>
      <c r="L22" s="371"/>
      <c r="M22" s="377"/>
      <c r="N22" s="377"/>
      <c r="O22" s="378"/>
      <c r="P22" s="377"/>
      <c r="Q22" s="371"/>
      <c r="R22" s="371"/>
      <c r="S22" s="371"/>
      <c r="T22" s="371"/>
      <c r="U22" s="377"/>
      <c r="V22" s="378"/>
      <c r="W22" s="377"/>
      <c r="X22" s="371"/>
      <c r="Y22" s="371"/>
      <c r="Z22" s="371"/>
      <c r="AA22" s="371"/>
      <c r="AB22" s="371"/>
      <c r="AC22" s="378"/>
      <c r="AD22" s="371"/>
      <c r="AE22" s="377"/>
      <c r="AF22" s="377"/>
      <c r="AG22" s="371"/>
      <c r="AH22" s="371"/>
      <c r="AI22" s="371"/>
      <c r="AJ22" s="378"/>
      <c r="AK22" s="377"/>
      <c r="AL22" s="377"/>
      <c r="AM22" s="377"/>
      <c r="AN22" s="377"/>
      <c r="AO22" s="377"/>
      <c r="AP22" s="377"/>
      <c r="AQ22" s="378"/>
      <c r="AR22" s="377"/>
      <c r="AS22" s="377"/>
      <c r="AT22" s="377"/>
      <c r="AU22" s="377"/>
      <c r="AV22" s="377"/>
      <c r="AW22" s="377"/>
      <c r="AX22" s="378"/>
      <c r="AY22" s="377"/>
      <c r="AZ22" s="377"/>
      <c r="BA22" s="377"/>
      <c r="BB22" s="377"/>
      <c r="BC22" s="377"/>
      <c r="BD22" s="377"/>
      <c r="BE22" s="378"/>
      <c r="BF22" s="371"/>
      <c r="BG22" s="371"/>
      <c r="BH22" s="377"/>
      <c r="BI22" s="371"/>
      <c r="BJ22" s="371"/>
      <c r="BK22" s="377"/>
      <c r="BL22" s="378"/>
      <c r="BM22" s="66"/>
    </row>
    <row r="23" spans="1:65" ht="30" customHeight="1">
      <c r="A23" s="352"/>
      <c r="B23" s="379" t="str">
        <f>+CAPITULOS!C17</f>
        <v>REVOQUES Y ENCHAPES</v>
      </c>
      <c r="C23" s="380"/>
      <c r="D23" s="381">
        <v>0</v>
      </c>
      <c r="E23" s="382">
        <f>+F21</f>
        <v>46236</v>
      </c>
      <c r="F23" s="382">
        <f t="shared" si="4"/>
        <v>46240</v>
      </c>
      <c r="G23" s="77"/>
      <c r="H23" s="77">
        <v>4</v>
      </c>
      <c r="I23" s="376"/>
      <c r="J23" s="371"/>
      <c r="K23" s="371"/>
      <c r="L23" s="371"/>
      <c r="M23" s="377"/>
      <c r="N23" s="377"/>
      <c r="O23" s="378"/>
      <c r="P23" s="377"/>
      <c r="Q23" s="371"/>
      <c r="R23" s="371"/>
      <c r="S23" s="371"/>
      <c r="T23" s="371"/>
      <c r="U23" s="377"/>
      <c r="V23" s="378"/>
      <c r="W23" s="377"/>
      <c r="X23" s="371"/>
      <c r="Y23" s="371"/>
      <c r="Z23" s="371"/>
      <c r="AA23" s="371"/>
      <c r="AB23" s="371"/>
      <c r="AC23" s="378"/>
      <c r="AD23" s="371"/>
      <c r="AE23" s="377"/>
      <c r="AF23" s="377"/>
      <c r="AG23" s="371"/>
      <c r="AH23" s="371"/>
      <c r="AI23" s="371"/>
      <c r="AJ23" s="378"/>
      <c r="AK23" s="377"/>
      <c r="AL23" s="377"/>
      <c r="AM23" s="377"/>
      <c r="AN23" s="377"/>
      <c r="AO23" s="377"/>
      <c r="AP23" s="377"/>
      <c r="AQ23" s="378"/>
      <c r="AR23" s="432"/>
      <c r="AS23" s="432"/>
      <c r="AT23" s="432"/>
      <c r="AU23" s="432"/>
      <c r="AV23" s="377"/>
      <c r="AW23" s="377"/>
      <c r="AX23" s="378"/>
      <c r="AY23" s="377"/>
      <c r="AZ23" s="377"/>
      <c r="BA23" s="371"/>
      <c r="BB23" s="371"/>
      <c r="BC23" s="371"/>
      <c r="BD23" s="371"/>
      <c r="BE23" s="371"/>
      <c r="BF23" s="371"/>
      <c r="BG23" s="371"/>
      <c r="BH23" s="371"/>
      <c r="BI23" s="371"/>
      <c r="BJ23" s="371"/>
      <c r="BK23" s="377"/>
      <c r="BL23" s="378"/>
      <c r="BM23" s="66"/>
    </row>
    <row r="24" spans="1:65" ht="30" customHeight="1">
      <c r="A24" s="352"/>
      <c r="B24" s="379" t="str">
        <f>+CAPITULOS!C18</f>
        <v>PISOS</v>
      </c>
      <c r="C24" s="380"/>
      <c r="D24" s="381">
        <v>0</v>
      </c>
      <c r="E24" s="382">
        <f>+F23</f>
        <v>46240</v>
      </c>
      <c r="F24" s="382">
        <f t="shared" si="4"/>
        <v>46244</v>
      </c>
      <c r="G24" s="77"/>
      <c r="H24" s="77">
        <v>7</v>
      </c>
      <c r="I24" s="376"/>
      <c r="J24" s="371"/>
      <c r="K24" s="371"/>
      <c r="L24" s="371"/>
      <c r="M24" s="377"/>
      <c r="N24" s="377"/>
      <c r="O24" s="378"/>
      <c r="P24" s="377"/>
      <c r="Q24" s="371"/>
      <c r="R24" s="371"/>
      <c r="S24" s="371"/>
      <c r="T24" s="371"/>
      <c r="U24" s="377"/>
      <c r="V24" s="378"/>
      <c r="W24" s="377"/>
      <c r="X24" s="371"/>
      <c r="Y24" s="371"/>
      <c r="Z24" s="371"/>
      <c r="AA24" s="371"/>
      <c r="AB24" s="371"/>
      <c r="AC24" s="378"/>
      <c r="AD24" s="371"/>
      <c r="AE24" s="377"/>
      <c r="AF24" s="377"/>
      <c r="AG24" s="371"/>
      <c r="AH24" s="371"/>
      <c r="AI24" s="371"/>
      <c r="AJ24" s="378"/>
      <c r="AK24" s="377"/>
      <c r="AL24" s="377"/>
      <c r="AM24" s="377"/>
      <c r="AN24" s="377"/>
      <c r="AO24" s="377"/>
      <c r="AP24" s="377"/>
      <c r="AQ24" s="378"/>
      <c r="AR24" s="377"/>
      <c r="AS24" s="377"/>
      <c r="AT24" s="377"/>
      <c r="AU24" s="432"/>
      <c r="AV24" s="432"/>
      <c r="AW24" s="432"/>
      <c r="AX24" s="433"/>
      <c r="AY24" s="432"/>
      <c r="AZ24" s="432"/>
      <c r="BA24" s="432"/>
      <c r="BB24" s="377"/>
      <c r="BC24" s="377"/>
      <c r="BD24" s="371"/>
      <c r="BE24" s="371"/>
      <c r="BF24" s="371"/>
      <c r="BG24" s="371"/>
      <c r="BH24" s="371"/>
      <c r="BI24" s="371"/>
      <c r="BJ24" s="371"/>
      <c r="BK24" s="377"/>
      <c r="BL24" s="378"/>
      <c r="BM24" s="66"/>
    </row>
    <row r="25" spans="1:65" ht="30" customHeight="1">
      <c r="A25" s="352"/>
      <c r="B25" s="379" t="str">
        <f>+CAPITULOS!C19</f>
        <v>ESTUCOS Y PINTURAS</v>
      </c>
      <c r="C25" s="380"/>
      <c r="D25" s="381">
        <v>0</v>
      </c>
      <c r="E25" s="382">
        <f t="shared" ref="E25:E26" si="6">+F24</f>
        <v>46244</v>
      </c>
      <c r="F25" s="382">
        <f t="shared" si="4"/>
        <v>46248</v>
      </c>
      <c r="G25" s="77"/>
      <c r="H25" s="77">
        <v>4</v>
      </c>
      <c r="I25" s="376"/>
      <c r="J25" s="371"/>
      <c r="K25" s="371"/>
      <c r="L25" s="371"/>
      <c r="M25" s="377"/>
      <c r="N25" s="377"/>
      <c r="O25" s="378"/>
      <c r="P25" s="377"/>
      <c r="Q25" s="371"/>
      <c r="R25" s="371"/>
      <c r="S25" s="371"/>
      <c r="T25" s="371"/>
      <c r="U25" s="377"/>
      <c r="V25" s="378"/>
      <c r="W25" s="377"/>
      <c r="X25" s="371"/>
      <c r="Y25" s="371"/>
      <c r="Z25" s="371"/>
      <c r="AA25" s="371"/>
      <c r="AB25" s="371"/>
      <c r="AC25" s="378"/>
      <c r="AD25" s="371"/>
      <c r="AE25" s="377"/>
      <c r="AF25" s="377"/>
      <c r="AG25" s="371"/>
      <c r="AH25" s="371"/>
      <c r="AI25" s="371"/>
      <c r="AJ25" s="378"/>
      <c r="AK25" s="377"/>
      <c r="AL25" s="377"/>
      <c r="AM25" s="377"/>
      <c r="AN25" s="377"/>
      <c r="AO25" s="377"/>
      <c r="AP25" s="377"/>
      <c r="AQ25" s="378"/>
      <c r="AR25" s="377"/>
      <c r="AS25" s="377"/>
      <c r="AT25" s="377"/>
      <c r="AU25" s="377"/>
      <c r="AV25" s="377"/>
      <c r="AW25" s="377"/>
      <c r="AX25" s="378"/>
      <c r="AY25" s="377"/>
      <c r="AZ25" s="377"/>
      <c r="BA25" s="432"/>
      <c r="BB25" s="432"/>
      <c r="BC25" s="432"/>
      <c r="BD25" s="432"/>
      <c r="BE25" s="378"/>
      <c r="BF25" s="371"/>
      <c r="BG25" s="371"/>
      <c r="BH25" s="377"/>
      <c r="BI25" s="371"/>
      <c r="BJ25" s="371"/>
      <c r="BK25" s="371"/>
      <c r="BL25" s="371"/>
      <c r="BM25" s="66"/>
    </row>
    <row r="26" spans="1:65" ht="30" customHeight="1">
      <c r="A26" s="352"/>
      <c r="B26" s="383" t="str">
        <f>+CAPITULOS!C20</f>
        <v>CIELOS FALSOS</v>
      </c>
      <c r="C26" s="384"/>
      <c r="D26" s="385">
        <v>0</v>
      </c>
      <c r="E26" s="382">
        <f t="shared" si="6"/>
        <v>46248</v>
      </c>
      <c r="F26" s="382">
        <f t="shared" si="4"/>
        <v>46252</v>
      </c>
      <c r="G26" s="77"/>
      <c r="H26" s="517">
        <v>3</v>
      </c>
      <c r="I26" s="376"/>
      <c r="J26" s="371"/>
      <c r="K26" s="371"/>
      <c r="L26" s="371"/>
      <c r="M26" s="377"/>
      <c r="N26" s="377"/>
      <c r="O26" s="378"/>
      <c r="P26" s="377"/>
      <c r="Q26" s="371"/>
      <c r="R26" s="371"/>
      <c r="S26" s="371"/>
      <c r="T26" s="371"/>
      <c r="U26" s="377"/>
      <c r="V26" s="378"/>
      <c r="W26" s="377"/>
      <c r="X26" s="371"/>
      <c r="Y26" s="371"/>
      <c r="Z26" s="371"/>
      <c r="AA26" s="371"/>
      <c r="AB26" s="371"/>
      <c r="AC26" s="378"/>
      <c r="AD26" s="371"/>
      <c r="AE26" s="377"/>
      <c r="AF26" s="377"/>
      <c r="AG26" s="371"/>
      <c r="AH26" s="371"/>
      <c r="AI26" s="371"/>
      <c r="AJ26" s="378"/>
      <c r="AK26" s="377"/>
      <c r="AL26" s="377"/>
      <c r="AM26" s="377"/>
      <c r="AN26" s="377"/>
      <c r="AO26" s="377"/>
      <c r="AP26" s="377"/>
      <c r="AQ26" s="378"/>
      <c r="AR26" s="377"/>
      <c r="AS26" s="377"/>
      <c r="AT26" s="377"/>
      <c r="AU26" s="377"/>
      <c r="AV26" s="377"/>
      <c r="AW26" s="377"/>
      <c r="AX26" s="378"/>
      <c r="AY26" s="377"/>
      <c r="AZ26" s="377"/>
      <c r="BA26" s="377"/>
      <c r="BB26" s="377"/>
      <c r="BC26" s="432"/>
      <c r="BD26" s="432"/>
      <c r="BE26" s="378"/>
      <c r="BF26" s="371"/>
      <c r="BG26" s="371"/>
      <c r="BH26" s="377"/>
      <c r="BI26" s="371"/>
      <c r="BJ26" s="371"/>
      <c r="BK26" s="371"/>
      <c r="BL26" s="371"/>
      <c r="BM26" s="66"/>
    </row>
    <row r="27" spans="1:65" ht="30" customHeight="1">
      <c r="A27" s="352"/>
      <c r="B27" s="858" t="s">
        <v>772</v>
      </c>
      <c r="C27" s="861"/>
      <c r="D27" s="861"/>
      <c r="E27" s="861"/>
      <c r="F27" s="862"/>
      <c r="H27" s="386">
        <f>+SUM(H8:H26)/30</f>
        <v>2</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row>
    <row r="28" spans="1:65" ht="30" customHeight="1">
      <c r="A28" s="352"/>
      <c r="B28" s="859" t="str">
        <f>IF(H27=0,"",IF(H27&lt;&gt;'FORM-AU'!H7,"VERIFICAR. Que el tiempo estimado para las actividades, debe ser el mismo tiempo contemplado en el AU.","OK"))</f>
        <v>OK</v>
      </c>
      <c r="C28" s="863"/>
      <c r="D28" s="863"/>
      <c r="E28" s="863"/>
      <c r="F28" s="863"/>
      <c r="G28" s="863"/>
      <c r="H28" s="864"/>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row>
    <row r="29" spans="1:65" ht="30" customHeight="1">
      <c r="A29" s="352"/>
      <c r="B29" s="877"/>
      <c r="C29" s="878"/>
      <c r="D29" s="878"/>
      <c r="E29" s="878"/>
      <c r="F29" s="878"/>
      <c r="G29" s="878"/>
      <c r="H29" s="87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66"/>
    </row>
    <row r="30" spans="1:65" ht="30" customHeight="1">
      <c r="A30" s="352"/>
      <c r="B30" s="49"/>
      <c r="C30" s="49"/>
      <c r="D30" s="49"/>
      <c r="E30" s="16"/>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c r="BK30" s="49"/>
      <c r="BL30" s="49"/>
      <c r="BM30" s="66"/>
    </row>
    <row r="31" spans="1:65" ht="48" customHeight="1">
      <c r="A31" s="352"/>
      <c r="B31" s="855"/>
      <c r="C31" s="860"/>
      <c r="D31" s="860"/>
      <c r="E31" s="860"/>
      <c r="F31" s="860"/>
      <c r="G31" s="860"/>
      <c r="H31" s="860"/>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66"/>
    </row>
    <row r="32" spans="1:65" ht="30" customHeight="1">
      <c r="A32" s="352"/>
      <c r="B32" s="49"/>
      <c r="C32" s="49"/>
      <c r="D32" s="49"/>
      <c r="E32" s="16"/>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66"/>
    </row>
    <row r="33" spans="1:65" ht="30" customHeight="1">
      <c r="A33" s="352"/>
      <c r="B33" s="49"/>
      <c r="C33" s="49"/>
      <c r="D33" s="49"/>
      <c r="E33" s="16"/>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row>
    <row r="34" spans="1:65" ht="30" customHeight="1">
      <c r="A34" s="352"/>
      <c r="B34" s="49"/>
      <c r="C34" s="49"/>
      <c r="D34" s="49"/>
      <c r="E34" s="16"/>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row>
    <row r="35" spans="1:65" ht="30" customHeight="1">
      <c r="A35" s="352"/>
      <c r="B35" s="49"/>
      <c r="C35" s="49"/>
      <c r="D35" s="49"/>
      <c r="E35" s="16"/>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row>
    <row r="36" spans="1:65" ht="30" customHeight="1">
      <c r="A36" s="352"/>
      <c r="B36" s="49"/>
      <c r="C36" s="49"/>
      <c r="D36" s="49"/>
      <c r="E36" s="16"/>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66"/>
    </row>
    <row r="37" spans="1:65" ht="30" customHeight="1">
      <c r="A37" s="352"/>
      <c r="B37" s="49"/>
      <c r="C37" s="49"/>
      <c r="D37" s="49"/>
      <c r="E37" s="16"/>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66"/>
    </row>
    <row r="38" spans="1:65" ht="30" customHeight="1">
      <c r="A38" s="352"/>
      <c r="B38" s="49"/>
      <c r="C38" s="49"/>
      <c r="D38" s="49"/>
      <c r="E38" s="16"/>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66"/>
    </row>
    <row r="39" spans="1:65" ht="30" customHeight="1">
      <c r="A39" s="352"/>
      <c r="B39" s="49"/>
      <c r="C39" s="49"/>
      <c r="D39" s="49"/>
      <c r="E39" s="16"/>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66"/>
    </row>
    <row r="40" spans="1:65" ht="30" customHeight="1">
      <c r="A40" s="352"/>
      <c r="B40" s="49"/>
      <c r="C40" s="49"/>
      <c r="D40" s="49"/>
      <c r="E40" s="16"/>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row>
    <row r="41" spans="1:65" ht="30" customHeight="1">
      <c r="A41" s="352"/>
      <c r="B41" s="49"/>
      <c r="C41" s="49"/>
      <c r="D41" s="49"/>
      <c r="E41" s="16"/>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row>
    <row r="42" spans="1:65" ht="30" customHeight="1">
      <c r="A42" s="352"/>
      <c r="B42" s="49"/>
      <c r="C42" s="49"/>
      <c r="D42" s="49"/>
      <c r="E42" s="16"/>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row>
    <row r="43" spans="1:65" ht="30" customHeight="1">
      <c r="A43" s="352"/>
      <c r="B43" s="49"/>
      <c r="C43" s="49"/>
      <c r="D43" s="49"/>
      <c r="E43" s="16"/>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c r="BK43" s="49"/>
      <c r="BL43" s="49"/>
      <c r="BM43" s="66"/>
    </row>
    <row r="44" spans="1:65" ht="30" customHeight="1">
      <c r="A44" s="352"/>
      <c r="B44" s="49"/>
      <c r="C44" s="49"/>
      <c r="D44" s="49"/>
      <c r="E44" s="16"/>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c r="BK44" s="49"/>
      <c r="BL44" s="49"/>
      <c r="BM44" s="66"/>
    </row>
    <row r="45" spans="1:65" ht="30" customHeight="1">
      <c r="A45" s="352"/>
      <c r="B45" s="49"/>
      <c r="C45" s="49"/>
      <c r="D45" s="49"/>
      <c r="E45" s="16"/>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66"/>
    </row>
    <row r="46" spans="1:65" ht="30" customHeight="1">
      <c r="A46" s="352"/>
      <c r="B46" s="49"/>
      <c r="C46" s="49"/>
      <c r="D46" s="49"/>
      <c r="E46" s="16"/>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c r="BK46" s="49"/>
      <c r="BL46" s="49"/>
      <c r="BM46" s="66"/>
    </row>
    <row r="47" spans="1:65" ht="30" customHeight="1">
      <c r="A47" s="352"/>
      <c r="B47" s="49"/>
      <c r="C47" s="49"/>
      <c r="D47" s="49"/>
      <c r="E47" s="16"/>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c r="BK47" s="49"/>
      <c r="BL47" s="49"/>
      <c r="BM47" s="49"/>
    </row>
    <row r="48" spans="1:65" ht="30" customHeight="1">
      <c r="A48" s="352"/>
      <c r="B48" s="49"/>
      <c r="C48" s="49"/>
      <c r="D48" s="49"/>
      <c r="E48" s="16"/>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c r="BK48" s="49"/>
      <c r="BL48" s="49"/>
      <c r="BM48" s="49"/>
    </row>
    <row r="49" spans="1:65" ht="30" customHeight="1">
      <c r="A49" s="352"/>
      <c r="B49" s="49"/>
      <c r="C49" s="49"/>
      <c r="D49" s="49"/>
      <c r="E49" s="16"/>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c r="BK49" s="49"/>
      <c r="BL49" s="49"/>
      <c r="BM49" s="49"/>
    </row>
    <row r="50" spans="1:65" ht="30" customHeight="1">
      <c r="A50" s="352"/>
      <c r="B50" s="49"/>
      <c r="C50" s="49"/>
      <c r="D50" s="49"/>
      <c r="E50" s="16"/>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66"/>
    </row>
    <row r="51" spans="1:65" ht="30" customHeight="1">
      <c r="A51" s="352"/>
      <c r="B51" s="49"/>
      <c r="C51" s="49"/>
      <c r="D51" s="49"/>
      <c r="E51" s="16"/>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66"/>
    </row>
    <row r="52" spans="1:65" ht="30" customHeight="1">
      <c r="A52" s="352"/>
      <c r="B52" s="49"/>
      <c r="C52" s="49"/>
      <c r="D52" s="49"/>
      <c r="E52" s="16"/>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49"/>
      <c r="BM52" s="66"/>
    </row>
    <row r="53" spans="1:65" ht="30" customHeight="1">
      <c r="A53" s="352"/>
      <c r="B53" s="49"/>
      <c r="C53" s="49"/>
      <c r="D53" s="49"/>
      <c r="E53" s="16"/>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49"/>
      <c r="BM53" s="66"/>
    </row>
    <row r="54" spans="1:65" ht="30" customHeight="1">
      <c r="A54" s="352"/>
      <c r="B54" s="49"/>
      <c r="C54" s="49"/>
      <c r="D54" s="49"/>
      <c r="E54" s="16"/>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c r="BK54" s="49"/>
      <c r="BL54" s="49"/>
      <c r="BM54" s="49"/>
    </row>
    <row r="55" spans="1:65" ht="30" customHeight="1">
      <c r="A55" s="352"/>
      <c r="B55" s="49"/>
      <c r="C55" s="49"/>
      <c r="D55" s="49"/>
      <c r="E55" s="16"/>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row>
    <row r="56" spans="1:65" ht="30" customHeight="1">
      <c r="A56" s="352"/>
      <c r="B56" s="49"/>
      <c r="C56" s="49"/>
      <c r="D56" s="49"/>
      <c r="E56" s="16"/>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row>
    <row r="57" spans="1:65" ht="30" customHeight="1">
      <c r="A57" s="352"/>
      <c r="B57" s="49"/>
      <c r="C57" s="49"/>
      <c r="D57" s="49"/>
      <c r="E57" s="16"/>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c r="BK57" s="49"/>
      <c r="BL57" s="49"/>
      <c r="BM57" s="66"/>
    </row>
    <row r="58" spans="1:65" ht="30" customHeight="1">
      <c r="A58" s="352"/>
      <c r="B58" s="49"/>
      <c r="C58" s="49"/>
      <c r="D58" s="49"/>
      <c r="E58" s="16"/>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c r="BK58" s="49"/>
      <c r="BL58" s="49"/>
      <c r="BM58" s="66"/>
    </row>
    <row r="59" spans="1:65" ht="30" customHeight="1">
      <c r="A59" s="352"/>
      <c r="B59" s="49"/>
      <c r="C59" s="49"/>
      <c r="D59" s="49"/>
      <c r="E59" s="16"/>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c r="BK59" s="49"/>
      <c r="BL59" s="49"/>
      <c r="BM59" s="66"/>
    </row>
    <row r="60" spans="1:65" ht="30" customHeight="1">
      <c r="A60" s="352"/>
      <c r="B60" s="49"/>
      <c r="C60" s="49"/>
      <c r="D60" s="49"/>
      <c r="E60" s="16"/>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c r="BK60" s="49"/>
      <c r="BL60" s="49"/>
      <c r="BM60" s="66"/>
    </row>
    <row r="61" spans="1:65" ht="30" customHeight="1">
      <c r="A61" s="352"/>
      <c r="B61" s="49"/>
      <c r="C61" s="49"/>
      <c r="D61" s="49"/>
      <c r="E61" s="16"/>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c r="BK61" s="49"/>
      <c r="BL61" s="49"/>
      <c r="BM61" s="49"/>
    </row>
    <row r="62" spans="1:65" ht="30" customHeight="1">
      <c r="A62" s="352"/>
      <c r="B62" s="49"/>
      <c r="C62" s="49"/>
      <c r="D62" s="49"/>
      <c r="E62" s="16"/>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c r="BK62" s="49"/>
      <c r="BL62" s="49"/>
      <c r="BM62" s="49"/>
    </row>
    <row r="63" spans="1:65" ht="30" customHeight="1">
      <c r="A63" s="352"/>
      <c r="B63" s="49"/>
      <c r="C63" s="49"/>
      <c r="D63" s="49"/>
      <c r="E63" s="16"/>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49"/>
      <c r="BH63" s="49"/>
      <c r="BI63" s="49"/>
      <c r="BJ63" s="49"/>
      <c r="BK63" s="49"/>
      <c r="BL63" s="49"/>
      <c r="BM63" s="49"/>
    </row>
    <row r="64" spans="1:65" ht="30" customHeight="1">
      <c r="A64" s="352"/>
      <c r="B64" s="49"/>
      <c r="C64" s="49"/>
      <c r="D64" s="49"/>
      <c r="E64" s="16"/>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66"/>
    </row>
    <row r="65" spans="1:65" ht="30" customHeight="1">
      <c r="A65" s="352"/>
      <c r="B65" s="49"/>
      <c r="C65" s="49"/>
      <c r="D65" s="49"/>
      <c r="E65" s="16"/>
      <c r="F65" s="49"/>
      <c r="G65" s="49"/>
      <c r="H65" s="49"/>
      <c r="I65" s="49"/>
      <c r="J65" s="49"/>
      <c r="K65" s="49"/>
      <c r="L65" s="49"/>
      <c r="M65" s="49"/>
      <c r="N65" s="49"/>
      <c r="O65" s="49"/>
      <c r="P65" s="49"/>
      <c r="Q65" s="49"/>
      <c r="R65" s="49"/>
      <c r="S65" s="49"/>
      <c r="T65" s="49"/>
      <c r="U65" s="49"/>
      <c r="V65" s="49"/>
      <c r="W65" s="49"/>
      <c r="X65" s="49"/>
      <c r="Y65" s="49"/>
      <c r="Z65" s="49"/>
      <c r="AA65" s="49"/>
      <c r="AB65" s="49"/>
      <c r="AC65" s="49"/>
      <c r="AD65" s="49"/>
      <c r="AE65" s="49"/>
      <c r="AF65" s="49"/>
      <c r="AG65" s="49"/>
      <c r="AH65" s="49"/>
      <c r="AI65" s="49"/>
      <c r="AJ65" s="49"/>
      <c r="AK65" s="49"/>
      <c r="AL65" s="49"/>
      <c r="AM65" s="49"/>
      <c r="AN65" s="49"/>
      <c r="AO65" s="49"/>
      <c r="AP65" s="49"/>
      <c r="AQ65" s="49"/>
      <c r="AR65" s="49"/>
      <c r="AS65" s="49"/>
      <c r="AT65" s="49"/>
      <c r="AU65" s="49"/>
      <c r="AV65" s="49"/>
      <c r="AW65" s="49"/>
      <c r="AX65" s="49"/>
      <c r="AY65" s="49"/>
      <c r="AZ65" s="49"/>
      <c r="BA65" s="49"/>
      <c r="BB65" s="49"/>
      <c r="BC65" s="49"/>
      <c r="BD65" s="49"/>
      <c r="BE65" s="49"/>
      <c r="BF65" s="49"/>
      <c r="BG65" s="49"/>
      <c r="BH65" s="49"/>
      <c r="BI65" s="49"/>
      <c r="BJ65" s="49"/>
      <c r="BK65" s="49"/>
      <c r="BL65" s="49"/>
      <c r="BM65" s="49"/>
    </row>
    <row r="66" spans="1:65" ht="30" customHeight="1">
      <c r="A66" s="352"/>
      <c r="B66" s="49"/>
      <c r="C66" s="49"/>
      <c r="D66" s="49"/>
      <c r="E66" s="16"/>
      <c r="F66" s="49"/>
      <c r="G66" s="49"/>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c r="AI66" s="49"/>
      <c r="AJ66" s="49"/>
      <c r="AK66" s="49"/>
      <c r="AL66" s="49"/>
      <c r="AM66" s="49"/>
      <c r="AN66" s="49"/>
      <c r="AO66" s="49"/>
      <c r="AP66" s="49"/>
      <c r="AQ66" s="49"/>
      <c r="AR66" s="49"/>
      <c r="AS66" s="49"/>
      <c r="AT66" s="49"/>
      <c r="AU66" s="49"/>
      <c r="AV66" s="49"/>
      <c r="AW66" s="49"/>
      <c r="AX66" s="49"/>
      <c r="AY66" s="49"/>
      <c r="AZ66" s="49"/>
      <c r="BA66" s="49"/>
      <c r="BB66" s="49"/>
      <c r="BC66" s="49"/>
      <c r="BD66" s="49"/>
      <c r="BE66" s="49"/>
      <c r="BF66" s="49"/>
      <c r="BG66" s="49"/>
      <c r="BH66" s="49"/>
      <c r="BI66" s="49"/>
      <c r="BJ66" s="49"/>
      <c r="BK66" s="49"/>
      <c r="BL66" s="49"/>
      <c r="BM66" s="49"/>
    </row>
    <row r="67" spans="1:65" ht="30" customHeight="1">
      <c r="A67" s="352"/>
      <c r="B67" s="49"/>
      <c r="C67" s="49"/>
      <c r="D67" s="49"/>
      <c r="E67" s="16"/>
      <c r="F67" s="49"/>
      <c r="G67" s="49"/>
      <c r="H67" s="49"/>
      <c r="I67" s="49"/>
      <c r="J67" s="49"/>
      <c r="K67" s="49"/>
      <c r="L67" s="49"/>
      <c r="M67" s="49"/>
      <c r="N67" s="49"/>
      <c r="O67" s="49"/>
      <c r="P67" s="49"/>
      <c r="Q67" s="49"/>
      <c r="R67" s="49"/>
      <c r="S67" s="49"/>
      <c r="T67" s="49"/>
      <c r="U67" s="49"/>
      <c r="V67" s="49"/>
      <c r="W67" s="49"/>
      <c r="X67" s="49"/>
      <c r="Y67" s="49"/>
      <c r="Z67" s="49"/>
      <c r="AA67" s="49"/>
      <c r="AB67" s="49"/>
      <c r="AC67" s="49"/>
      <c r="AD67" s="49"/>
      <c r="AE67" s="49"/>
      <c r="AF67" s="49"/>
      <c r="AG67" s="49"/>
      <c r="AH67" s="49"/>
      <c r="AI67" s="4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c r="BJ67" s="49"/>
      <c r="BK67" s="49"/>
      <c r="BL67" s="49"/>
      <c r="BM67" s="49"/>
    </row>
    <row r="68" spans="1:65" ht="30" customHeight="1">
      <c r="A68" s="352"/>
      <c r="B68" s="49"/>
      <c r="C68" s="49"/>
      <c r="D68" s="49"/>
      <c r="E68" s="16"/>
      <c r="F68" s="49"/>
      <c r="G68" s="49"/>
      <c r="H68" s="49"/>
      <c r="I68" s="49"/>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49"/>
      <c r="BH68" s="49"/>
      <c r="BI68" s="49"/>
      <c r="BJ68" s="49"/>
      <c r="BK68" s="49"/>
      <c r="BL68" s="49"/>
      <c r="BM68" s="49"/>
    </row>
    <row r="69" spans="1:65" ht="30" customHeight="1">
      <c r="A69" s="352"/>
      <c r="B69" s="49"/>
      <c r="C69" s="49"/>
      <c r="D69" s="49"/>
      <c r="E69" s="16"/>
      <c r="F69" s="49"/>
      <c r="G69" s="49"/>
      <c r="H69" s="49"/>
      <c r="I69" s="49"/>
      <c r="J69" s="49"/>
      <c r="K69" s="49"/>
      <c r="L69" s="49"/>
      <c r="M69" s="49"/>
      <c r="N69" s="49"/>
      <c r="O69" s="49"/>
      <c r="P69" s="49"/>
      <c r="Q69" s="49"/>
      <c r="R69" s="49"/>
      <c r="S69" s="49"/>
      <c r="T69" s="49"/>
      <c r="U69" s="49"/>
      <c r="V69" s="49"/>
      <c r="W69" s="49"/>
      <c r="X69" s="49"/>
      <c r="Y69" s="49"/>
      <c r="Z69" s="49"/>
      <c r="AA69" s="49"/>
      <c r="AB69" s="49"/>
      <c r="AC69" s="49"/>
      <c r="AD69" s="49"/>
      <c r="AE69" s="49"/>
      <c r="AF69" s="49"/>
      <c r="AG69" s="49"/>
      <c r="AH69" s="49"/>
      <c r="AI69" s="49"/>
      <c r="AJ69" s="49"/>
      <c r="AK69" s="49"/>
      <c r="AL69" s="49"/>
      <c r="AM69" s="49"/>
      <c r="AN69" s="49"/>
      <c r="AO69" s="49"/>
      <c r="AP69" s="49"/>
      <c r="AQ69" s="49"/>
      <c r="AR69" s="49"/>
      <c r="AS69" s="49"/>
      <c r="AT69" s="49"/>
      <c r="AU69" s="49"/>
      <c r="AV69" s="49"/>
      <c r="AW69" s="49"/>
      <c r="AX69" s="49"/>
      <c r="AY69" s="49"/>
      <c r="AZ69" s="49"/>
      <c r="BA69" s="49"/>
      <c r="BB69" s="49"/>
      <c r="BC69" s="49"/>
      <c r="BD69" s="49"/>
      <c r="BE69" s="49"/>
      <c r="BF69" s="49"/>
      <c r="BG69" s="49"/>
      <c r="BH69" s="49"/>
      <c r="BI69" s="49"/>
      <c r="BJ69" s="49"/>
      <c r="BK69" s="49"/>
      <c r="BL69" s="49"/>
      <c r="BM69" s="49"/>
    </row>
    <row r="70" spans="1:65" ht="30" customHeight="1">
      <c r="A70" s="352"/>
      <c r="B70" s="49"/>
      <c r="C70" s="49"/>
      <c r="D70" s="49"/>
      <c r="E70" s="16"/>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row>
    <row r="71" spans="1:65" ht="30" customHeight="1">
      <c r="A71" s="352"/>
      <c r="B71" s="49"/>
      <c r="C71" s="49"/>
      <c r="D71" s="49"/>
      <c r="E71" s="16"/>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49"/>
      <c r="AQ71" s="49"/>
      <c r="AR71" s="49"/>
      <c r="AS71" s="49"/>
      <c r="AT71" s="49"/>
      <c r="AU71" s="49"/>
      <c r="AV71" s="49"/>
      <c r="AW71" s="49"/>
      <c r="AX71" s="49"/>
      <c r="AY71" s="49"/>
      <c r="AZ71" s="49"/>
      <c r="BA71" s="49"/>
      <c r="BB71" s="49"/>
      <c r="BC71" s="49"/>
      <c r="BD71" s="49"/>
      <c r="BE71" s="49"/>
      <c r="BF71" s="49"/>
      <c r="BG71" s="49"/>
      <c r="BH71" s="49"/>
      <c r="BI71" s="49"/>
      <c r="BJ71" s="49"/>
      <c r="BK71" s="49"/>
      <c r="BL71" s="49"/>
      <c r="BM71" s="49"/>
    </row>
    <row r="72" spans="1:65" ht="30" customHeight="1">
      <c r="A72" s="352"/>
      <c r="B72" s="49"/>
      <c r="C72" s="49"/>
      <c r="D72" s="49"/>
      <c r="E72" s="16"/>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49"/>
      <c r="AM72" s="49"/>
      <c r="AN72" s="49"/>
      <c r="AO72" s="49"/>
      <c r="AP72" s="49"/>
      <c r="AQ72" s="49"/>
      <c r="AR72" s="49"/>
      <c r="AS72" s="49"/>
      <c r="AT72" s="49"/>
      <c r="AU72" s="49"/>
      <c r="AV72" s="49"/>
      <c r="AW72" s="49"/>
      <c r="AX72" s="49"/>
      <c r="AY72" s="49"/>
      <c r="AZ72" s="49"/>
      <c r="BA72" s="49"/>
      <c r="BB72" s="49"/>
      <c r="BC72" s="49"/>
      <c r="BD72" s="49"/>
      <c r="BE72" s="49"/>
      <c r="BF72" s="49"/>
      <c r="BG72" s="49"/>
      <c r="BH72" s="49"/>
      <c r="BI72" s="49"/>
      <c r="BJ72" s="49"/>
      <c r="BK72" s="49"/>
      <c r="BL72" s="49"/>
      <c r="BM72" s="49"/>
    </row>
    <row r="73" spans="1:65" ht="30" customHeight="1">
      <c r="A73" s="352"/>
      <c r="B73" s="49"/>
      <c r="C73" s="49"/>
      <c r="D73" s="49"/>
      <c r="E73" s="16"/>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row>
    <row r="74" spans="1:65" ht="30" customHeight="1">
      <c r="A74" s="352"/>
      <c r="B74" s="49"/>
      <c r="C74" s="49"/>
      <c r="D74" s="49"/>
      <c r="E74" s="16"/>
      <c r="F74" s="49"/>
      <c r="G74" s="49"/>
      <c r="H74" s="49"/>
      <c r="I74" s="49"/>
      <c r="J74" s="49"/>
      <c r="K74" s="49"/>
      <c r="L74" s="49"/>
      <c r="M74" s="49"/>
      <c r="N74" s="49"/>
      <c r="O74" s="49"/>
      <c r="P74" s="49"/>
      <c r="Q74" s="49"/>
      <c r="R74" s="49"/>
      <c r="S74" s="49"/>
      <c r="T74" s="49"/>
      <c r="U74" s="49"/>
      <c r="V74" s="49"/>
      <c r="W74" s="49"/>
      <c r="X74" s="49"/>
      <c r="Y74" s="49"/>
      <c r="Z74" s="49"/>
      <c r="AA74" s="49"/>
      <c r="AB74" s="49"/>
      <c r="AC74" s="49"/>
      <c r="AD74" s="49"/>
      <c r="AE74" s="49"/>
      <c r="AF74" s="49"/>
      <c r="AG74" s="49"/>
      <c r="AH74" s="49"/>
      <c r="AI74" s="49"/>
      <c r="AJ74" s="49"/>
      <c r="AK74" s="49"/>
      <c r="AL74" s="49"/>
      <c r="AM74" s="49"/>
      <c r="AN74" s="49"/>
      <c r="AO74" s="49"/>
      <c r="AP74" s="49"/>
      <c r="AQ74" s="49"/>
      <c r="AR74" s="49"/>
      <c r="AS74" s="49"/>
      <c r="AT74" s="49"/>
      <c r="AU74" s="49"/>
      <c r="AV74" s="49"/>
      <c r="AW74" s="49"/>
      <c r="AX74" s="49"/>
      <c r="AY74" s="49"/>
      <c r="AZ74" s="49"/>
      <c r="BA74" s="49"/>
      <c r="BB74" s="49"/>
      <c r="BC74" s="49"/>
      <c r="BD74" s="49"/>
      <c r="BE74" s="49"/>
      <c r="BF74" s="49"/>
      <c r="BG74" s="49"/>
      <c r="BH74" s="49"/>
      <c r="BI74" s="49"/>
      <c r="BJ74" s="49"/>
      <c r="BK74" s="49"/>
      <c r="BL74" s="49"/>
      <c r="BM74" s="49"/>
    </row>
    <row r="75" spans="1:65" ht="30" customHeight="1">
      <c r="A75" s="352"/>
      <c r="B75" s="49"/>
      <c r="C75" s="49"/>
      <c r="D75" s="49"/>
      <c r="E75" s="16"/>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c r="BJ75" s="49"/>
      <c r="BK75" s="49"/>
      <c r="BL75" s="49"/>
      <c r="BM75" s="49"/>
    </row>
    <row r="76" spans="1:65" ht="30" customHeight="1">
      <c r="A76" s="352"/>
      <c r="B76" s="49"/>
      <c r="C76" s="49"/>
      <c r="D76" s="49"/>
      <c r="E76" s="16"/>
      <c r="F76" s="49"/>
      <c r="G76" s="49"/>
      <c r="H76" s="49"/>
      <c r="I76" s="49"/>
      <c r="J76" s="49"/>
      <c r="K76" s="49"/>
      <c r="L76" s="49"/>
      <c r="M76" s="49"/>
      <c r="N76" s="49"/>
      <c r="O76" s="49"/>
      <c r="P76" s="49"/>
      <c r="Q76" s="49"/>
      <c r="R76" s="49"/>
      <c r="S76" s="49"/>
      <c r="T76" s="49"/>
      <c r="U76" s="49"/>
      <c r="V76" s="49"/>
      <c r="W76" s="49"/>
      <c r="X76" s="49"/>
      <c r="Y76" s="49"/>
      <c r="Z76" s="49"/>
      <c r="AA76" s="49"/>
      <c r="AB76" s="49"/>
      <c r="AC76" s="49"/>
      <c r="AD76" s="49"/>
      <c r="AE76" s="49"/>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row>
    <row r="77" spans="1:65" ht="30" customHeight="1">
      <c r="A77" s="352"/>
      <c r="B77" s="49"/>
      <c r="C77" s="49"/>
      <c r="D77" s="49"/>
      <c r="E77" s="16"/>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row>
    <row r="78" spans="1:65" ht="30" customHeight="1">
      <c r="A78" s="352"/>
      <c r="B78" s="49"/>
      <c r="C78" s="49"/>
      <c r="D78" s="49"/>
      <c r="E78" s="16"/>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row>
    <row r="79" spans="1:65" ht="30" customHeight="1">
      <c r="A79" s="352"/>
      <c r="B79" s="49"/>
      <c r="C79" s="49"/>
      <c r="D79" s="49"/>
      <c r="E79" s="16"/>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row>
    <row r="80" spans="1:65" ht="30" customHeight="1">
      <c r="A80" s="352"/>
      <c r="B80" s="49"/>
      <c r="C80" s="49"/>
      <c r="D80" s="49"/>
      <c r="E80" s="16"/>
      <c r="F80" s="49"/>
      <c r="G80" s="49"/>
      <c r="H80" s="49"/>
      <c r="I80" s="49"/>
      <c r="J80" s="49"/>
      <c r="K80" s="49"/>
      <c r="L80" s="49"/>
      <c r="M80" s="49"/>
      <c r="N80" s="49"/>
      <c r="O80" s="49"/>
      <c r="P80" s="49"/>
      <c r="Q80" s="49"/>
      <c r="R80" s="49"/>
      <c r="S80" s="49"/>
      <c r="T80" s="49"/>
      <c r="U80" s="49"/>
      <c r="V80" s="49"/>
      <c r="W80" s="49"/>
      <c r="X80" s="49"/>
      <c r="Y80" s="49"/>
      <c r="Z80" s="49"/>
      <c r="AA80" s="49"/>
      <c r="AB80" s="49"/>
      <c r="AC80" s="49"/>
      <c r="AD80" s="49"/>
      <c r="AE80" s="49"/>
      <c r="AF80" s="49"/>
      <c r="AG80" s="49"/>
      <c r="AH80" s="49"/>
      <c r="AI80" s="49"/>
      <c r="AJ80" s="49"/>
      <c r="AK80" s="49"/>
      <c r="AL80" s="49"/>
      <c r="AM80" s="49"/>
      <c r="AN80" s="49"/>
      <c r="AO80" s="49"/>
      <c r="AP80" s="49"/>
      <c r="AQ80" s="49"/>
      <c r="AR80" s="49"/>
      <c r="AS80" s="49"/>
      <c r="AT80" s="49"/>
      <c r="AU80" s="49"/>
      <c r="AV80" s="49"/>
      <c r="AW80" s="49"/>
      <c r="AX80" s="49"/>
      <c r="AY80" s="49"/>
      <c r="AZ80" s="49"/>
      <c r="BA80" s="49"/>
      <c r="BB80" s="49"/>
      <c r="BC80" s="49"/>
      <c r="BD80" s="49"/>
      <c r="BE80" s="49"/>
      <c r="BF80" s="49"/>
      <c r="BG80" s="49"/>
      <c r="BH80" s="49"/>
      <c r="BI80" s="49"/>
      <c r="BJ80" s="49"/>
      <c r="BK80" s="49"/>
      <c r="BL80" s="49"/>
      <c r="BM80" s="49"/>
    </row>
    <row r="81" spans="1:65" ht="30" customHeight="1">
      <c r="A81" s="352"/>
      <c r="B81" s="49"/>
      <c r="C81" s="49"/>
      <c r="D81" s="49"/>
      <c r="E81" s="16"/>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c r="AI81" s="49"/>
      <c r="AJ81" s="49"/>
      <c r="AK81" s="49"/>
      <c r="AL81" s="49"/>
      <c r="AM81" s="49"/>
      <c r="AN81" s="49"/>
      <c r="AO81" s="49"/>
      <c r="AP81" s="49"/>
      <c r="AQ81" s="49"/>
      <c r="AR81" s="49"/>
      <c r="AS81" s="49"/>
      <c r="AT81" s="49"/>
      <c r="AU81" s="49"/>
      <c r="AV81" s="49"/>
      <c r="AW81" s="49"/>
      <c r="AX81" s="49"/>
      <c r="AY81" s="49"/>
      <c r="AZ81" s="49"/>
      <c r="BA81" s="49"/>
      <c r="BB81" s="49"/>
      <c r="BC81" s="49"/>
      <c r="BD81" s="49"/>
      <c r="BE81" s="49"/>
      <c r="BF81" s="49"/>
      <c r="BG81" s="49"/>
      <c r="BH81" s="49"/>
      <c r="BI81" s="49"/>
      <c r="BJ81" s="49"/>
      <c r="BK81" s="49"/>
      <c r="BL81" s="49"/>
      <c r="BM81" s="49"/>
    </row>
    <row r="82" spans="1:65" ht="30" customHeight="1">
      <c r="A82" s="352"/>
      <c r="B82" s="49"/>
      <c r="C82" s="49"/>
      <c r="D82" s="49"/>
      <c r="E82" s="16"/>
      <c r="F82" s="49"/>
      <c r="G82" s="49"/>
      <c r="H82" s="49"/>
      <c r="I82" s="49"/>
      <c r="J82" s="49"/>
      <c r="K82" s="49"/>
      <c r="L82" s="49"/>
      <c r="M82" s="49"/>
      <c r="N82" s="49"/>
      <c r="O82" s="49"/>
      <c r="P82" s="49"/>
      <c r="Q82" s="49"/>
      <c r="R82" s="49"/>
      <c r="S82" s="49"/>
      <c r="T82" s="49"/>
      <c r="U82" s="49"/>
      <c r="V82" s="49"/>
      <c r="W82" s="49"/>
      <c r="X82" s="49"/>
      <c r="Y82" s="49"/>
      <c r="Z82" s="49"/>
      <c r="AA82" s="49"/>
      <c r="AB82" s="49"/>
      <c r="AC82" s="49"/>
      <c r="AD82" s="49"/>
      <c r="AE82" s="49"/>
      <c r="AF82" s="49"/>
      <c r="AG82" s="49"/>
      <c r="AH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row>
    <row r="83" spans="1:65" ht="30" customHeight="1">
      <c r="A83" s="352"/>
      <c r="B83" s="49"/>
      <c r="C83" s="49"/>
      <c r="D83" s="49"/>
      <c r="E83" s="16"/>
      <c r="F83" s="49"/>
      <c r="G83" s="49"/>
      <c r="H83" s="49"/>
      <c r="I83" s="49"/>
      <c r="J83" s="49"/>
      <c r="K83" s="49"/>
      <c r="L83" s="49"/>
      <c r="M83" s="49"/>
      <c r="N83" s="49"/>
      <c r="O83" s="49"/>
      <c r="P83" s="49"/>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c r="BJ83" s="49"/>
      <c r="BK83" s="49"/>
      <c r="BL83" s="49"/>
      <c r="BM83" s="49"/>
    </row>
    <row r="84" spans="1:65" ht="30" customHeight="1">
      <c r="A84" s="352"/>
      <c r="B84" s="49"/>
      <c r="C84" s="49"/>
      <c r="D84" s="49"/>
      <c r="E84" s="16"/>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49"/>
      <c r="AQ84" s="49"/>
      <c r="AR84" s="49"/>
      <c r="AS84" s="49"/>
      <c r="AT84" s="49"/>
      <c r="AU84" s="49"/>
      <c r="AV84" s="49"/>
      <c r="AW84" s="49"/>
      <c r="AX84" s="49"/>
      <c r="AY84" s="49"/>
      <c r="AZ84" s="49"/>
      <c r="BA84" s="49"/>
      <c r="BB84" s="49"/>
      <c r="BC84" s="49"/>
      <c r="BD84" s="49"/>
      <c r="BE84" s="49"/>
      <c r="BF84" s="49"/>
      <c r="BG84" s="49"/>
      <c r="BH84" s="49"/>
      <c r="BI84" s="49"/>
      <c r="BJ84" s="49"/>
      <c r="BK84" s="49"/>
      <c r="BL84" s="49"/>
      <c r="BM84" s="49"/>
    </row>
    <row r="85" spans="1:65" ht="30" customHeight="1">
      <c r="A85" s="352"/>
      <c r="B85" s="49"/>
      <c r="C85" s="49"/>
      <c r="D85" s="49"/>
      <c r="E85" s="16"/>
      <c r="F85" s="49"/>
      <c r="G85" s="49"/>
      <c r="H85" s="49"/>
      <c r="I85" s="49"/>
      <c r="J85" s="49"/>
      <c r="K85" s="49"/>
      <c r="L85" s="49"/>
      <c r="M85" s="49"/>
      <c r="N85" s="49"/>
      <c r="O85" s="49"/>
      <c r="P85" s="49"/>
      <c r="Q85" s="49"/>
      <c r="R85" s="49"/>
      <c r="S85" s="49"/>
      <c r="T85" s="49"/>
      <c r="U85" s="49"/>
      <c r="V85" s="49"/>
      <c r="W85" s="49"/>
      <c r="X85" s="49"/>
      <c r="Y85" s="49"/>
      <c r="Z85" s="49"/>
      <c r="AA85" s="49"/>
      <c r="AB85" s="49"/>
      <c r="AC85" s="49"/>
      <c r="AD85" s="49"/>
      <c r="AE85" s="49"/>
      <c r="AF85" s="49"/>
      <c r="AG85" s="49"/>
      <c r="AH85" s="49"/>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c r="BJ85" s="49"/>
      <c r="BK85" s="49"/>
      <c r="BL85" s="49"/>
      <c r="BM85" s="49"/>
    </row>
    <row r="86" spans="1:65" ht="30" customHeight="1">
      <c r="A86" s="352"/>
      <c r="B86" s="49"/>
      <c r="C86" s="49"/>
      <c r="D86" s="49"/>
      <c r="E86" s="16"/>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49"/>
      <c r="AF86" s="49"/>
      <c r="AG86" s="49"/>
      <c r="AH86" s="49"/>
      <c r="AI86" s="49"/>
      <c r="AJ86" s="49"/>
      <c r="AK86" s="49"/>
      <c r="AL86" s="49"/>
      <c r="AM86" s="49"/>
      <c r="AN86" s="49"/>
      <c r="AO86" s="49"/>
      <c r="AP86" s="49"/>
      <c r="AQ86" s="49"/>
      <c r="AR86" s="49"/>
      <c r="AS86" s="49"/>
      <c r="AT86" s="49"/>
      <c r="AU86" s="49"/>
      <c r="AV86" s="49"/>
      <c r="AW86" s="49"/>
      <c r="AX86" s="49"/>
      <c r="AY86" s="49"/>
      <c r="AZ86" s="49"/>
      <c r="BA86" s="49"/>
      <c r="BB86" s="49"/>
      <c r="BC86" s="49"/>
      <c r="BD86" s="49"/>
      <c r="BE86" s="49"/>
      <c r="BF86" s="49"/>
      <c r="BG86" s="49"/>
      <c r="BH86" s="49"/>
      <c r="BI86" s="49"/>
      <c r="BJ86" s="49"/>
      <c r="BK86" s="49"/>
      <c r="BL86" s="49"/>
      <c r="BM86" s="49"/>
    </row>
    <row r="87" spans="1:65" ht="30" customHeight="1">
      <c r="A87" s="352"/>
      <c r="B87" s="49"/>
      <c r="C87" s="49"/>
      <c r="D87" s="49"/>
      <c r="E87" s="16"/>
      <c r="F87" s="49"/>
      <c r="G87" s="49"/>
      <c r="H87" s="49"/>
      <c r="I87" s="49"/>
      <c r="J87" s="49"/>
      <c r="K87" s="49"/>
      <c r="L87" s="49"/>
      <c r="M87" s="49"/>
      <c r="N87" s="49"/>
      <c r="O87" s="49"/>
      <c r="P87" s="49"/>
      <c r="Q87" s="49"/>
      <c r="R87" s="49"/>
      <c r="S87" s="49"/>
      <c r="T87" s="49"/>
      <c r="U87" s="49"/>
      <c r="V87" s="49"/>
      <c r="W87" s="49"/>
      <c r="X87" s="49"/>
      <c r="Y87" s="49"/>
      <c r="Z87" s="49"/>
      <c r="AA87" s="49"/>
      <c r="AB87" s="49"/>
      <c r="AC87" s="49"/>
      <c r="AD87" s="49"/>
      <c r="AE87" s="49"/>
      <c r="AF87" s="49"/>
      <c r="AG87" s="49"/>
      <c r="AH87" s="49"/>
      <c r="AI87" s="49"/>
      <c r="AJ87" s="49"/>
      <c r="AK87" s="49"/>
      <c r="AL87" s="49"/>
      <c r="AM87" s="49"/>
      <c r="AN87" s="49"/>
      <c r="AO87" s="49"/>
      <c r="AP87" s="49"/>
      <c r="AQ87" s="49"/>
      <c r="AR87" s="49"/>
      <c r="AS87" s="49"/>
      <c r="AT87" s="49"/>
      <c r="AU87" s="49"/>
      <c r="AV87" s="49"/>
      <c r="AW87" s="49"/>
      <c r="AX87" s="49"/>
      <c r="AY87" s="49"/>
      <c r="AZ87" s="49"/>
      <c r="BA87" s="49"/>
      <c r="BB87" s="49"/>
      <c r="BC87" s="49"/>
      <c r="BD87" s="49"/>
      <c r="BE87" s="49"/>
      <c r="BF87" s="49"/>
      <c r="BG87" s="49"/>
      <c r="BH87" s="49"/>
      <c r="BI87" s="49"/>
      <c r="BJ87" s="49"/>
      <c r="BK87" s="49"/>
      <c r="BL87" s="49"/>
      <c r="BM87" s="49"/>
    </row>
    <row r="88" spans="1:65" ht="30" customHeight="1">
      <c r="A88" s="352"/>
      <c r="B88" s="49"/>
      <c r="C88" s="49"/>
      <c r="D88" s="49"/>
      <c r="E88" s="16"/>
      <c r="F88" s="49"/>
      <c r="G88" s="49"/>
      <c r="H88" s="49"/>
      <c r="I88" s="49"/>
      <c r="J88" s="49"/>
      <c r="K88" s="49"/>
      <c r="L88" s="49"/>
      <c r="M88" s="49"/>
      <c r="N88" s="49"/>
      <c r="O88" s="49"/>
      <c r="P88" s="49"/>
      <c r="Q88" s="49"/>
      <c r="R88" s="49"/>
      <c r="S88" s="49"/>
      <c r="T88" s="49"/>
      <c r="U88" s="49"/>
      <c r="V88" s="49"/>
      <c r="W88" s="49"/>
      <c r="X88" s="49"/>
      <c r="Y88" s="49"/>
      <c r="Z88" s="49"/>
      <c r="AA88" s="49"/>
      <c r="AB88" s="49"/>
      <c r="AC88" s="49"/>
      <c r="AD88" s="49"/>
      <c r="AE88" s="49"/>
      <c r="AF88" s="49"/>
      <c r="AG88" s="49"/>
      <c r="AH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row>
    <row r="89" spans="1:65" ht="30" customHeight="1">
      <c r="A89" s="352"/>
      <c r="B89" s="49"/>
      <c r="C89" s="49"/>
      <c r="D89" s="49"/>
      <c r="E89" s="16"/>
      <c r="F89" s="49"/>
      <c r="G89" s="49"/>
      <c r="H89" s="49"/>
      <c r="I89" s="49"/>
      <c r="J89" s="49"/>
      <c r="K89" s="49"/>
      <c r="L89" s="49"/>
      <c r="M89" s="49"/>
      <c r="N89" s="49"/>
      <c r="O89" s="49"/>
      <c r="P89" s="49"/>
      <c r="Q89" s="49"/>
      <c r="R89" s="49"/>
      <c r="S89" s="49"/>
      <c r="T89" s="49"/>
      <c r="U89" s="49"/>
      <c r="V89" s="49"/>
      <c r="W89" s="49"/>
      <c r="X89" s="49"/>
      <c r="Y89" s="49"/>
      <c r="Z89" s="49"/>
      <c r="AA89" s="49"/>
      <c r="AB89" s="49"/>
      <c r="AC89" s="49"/>
      <c r="AD89" s="49"/>
      <c r="AE89" s="49"/>
      <c r="AF89" s="49"/>
      <c r="AG89" s="49"/>
      <c r="AH89" s="49"/>
      <c r="AI89" s="49"/>
      <c r="AJ89" s="49"/>
      <c r="AK89" s="49"/>
      <c r="AL89" s="49"/>
      <c r="AM89" s="49"/>
      <c r="AN89" s="49"/>
      <c r="AO89" s="49"/>
      <c r="AP89" s="49"/>
      <c r="AQ89" s="49"/>
      <c r="AR89" s="49"/>
      <c r="AS89" s="49"/>
      <c r="AT89" s="49"/>
      <c r="AU89" s="49"/>
      <c r="AV89" s="49"/>
      <c r="AW89" s="49"/>
      <c r="AX89" s="49"/>
      <c r="AY89" s="49"/>
      <c r="AZ89" s="49"/>
      <c r="BA89" s="49"/>
      <c r="BB89" s="49"/>
      <c r="BC89" s="49"/>
      <c r="BD89" s="49"/>
      <c r="BE89" s="49"/>
      <c r="BF89" s="49"/>
      <c r="BG89" s="49"/>
      <c r="BH89" s="49"/>
      <c r="BI89" s="49"/>
      <c r="BJ89" s="49"/>
      <c r="BK89" s="49"/>
      <c r="BL89" s="49"/>
      <c r="BM89" s="49"/>
    </row>
    <row r="90" spans="1:65" ht="30" customHeight="1">
      <c r="A90" s="352"/>
      <c r="B90" s="49"/>
      <c r="C90" s="49"/>
      <c r="D90" s="49"/>
      <c r="E90" s="16"/>
      <c r="F90" s="49"/>
      <c r="G90" s="49"/>
      <c r="H90" s="49"/>
      <c r="I90" s="49"/>
      <c r="J90" s="49"/>
      <c r="K90" s="49"/>
      <c r="L90" s="49"/>
      <c r="M90" s="49"/>
      <c r="N90" s="49"/>
      <c r="O90" s="49"/>
      <c r="P90" s="49"/>
      <c r="Q90" s="49"/>
      <c r="R90" s="49"/>
      <c r="S90" s="49"/>
      <c r="T90" s="49"/>
      <c r="U90" s="49"/>
      <c r="V90" s="49"/>
      <c r="W90" s="49"/>
      <c r="X90" s="49"/>
      <c r="Y90" s="49"/>
      <c r="Z90" s="49"/>
      <c r="AA90" s="49"/>
      <c r="AB90" s="49"/>
      <c r="AC90" s="49"/>
      <c r="AD90" s="49"/>
      <c r="AE90" s="49"/>
      <c r="AF90" s="49"/>
      <c r="AG90" s="49"/>
      <c r="AH90" s="49"/>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c r="BJ90" s="49"/>
      <c r="BK90" s="49"/>
      <c r="BL90" s="49"/>
      <c r="BM90" s="49"/>
    </row>
    <row r="91" spans="1:65" ht="30" customHeight="1">
      <c r="A91" s="352"/>
      <c r="B91" s="49"/>
      <c r="C91" s="49"/>
      <c r="D91" s="49"/>
      <c r="E91" s="16"/>
      <c r="F91" s="49"/>
      <c r="G91" s="49"/>
      <c r="H91" s="49"/>
      <c r="I91" s="49"/>
      <c r="J91" s="49"/>
      <c r="K91" s="49"/>
      <c r="L91" s="49"/>
      <c r="M91" s="49"/>
      <c r="N91" s="49"/>
      <c r="O91" s="49"/>
      <c r="P91" s="49"/>
      <c r="Q91" s="49"/>
      <c r="R91" s="49"/>
      <c r="S91" s="49"/>
      <c r="T91" s="49"/>
      <c r="U91" s="49"/>
      <c r="V91" s="49"/>
      <c r="W91" s="49"/>
      <c r="X91" s="49"/>
      <c r="Y91" s="49"/>
      <c r="Z91" s="49"/>
      <c r="AA91" s="49"/>
      <c r="AB91" s="49"/>
      <c r="AC91" s="49"/>
      <c r="AD91" s="49"/>
      <c r="AE91" s="49"/>
      <c r="AF91" s="49"/>
      <c r="AG91" s="49"/>
      <c r="AH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row>
    <row r="92" spans="1:65" ht="30" customHeight="1">
      <c r="A92" s="352"/>
      <c r="B92" s="49"/>
      <c r="C92" s="49"/>
      <c r="D92" s="49"/>
      <c r="E92" s="16"/>
      <c r="F92" s="49"/>
      <c r="G92" s="49"/>
      <c r="H92" s="49"/>
      <c r="I92" s="49"/>
      <c r="J92" s="49"/>
      <c r="K92" s="49"/>
      <c r="L92" s="49"/>
      <c r="M92" s="49"/>
      <c r="N92" s="49"/>
      <c r="O92" s="49"/>
      <c r="P92" s="49"/>
      <c r="Q92" s="49"/>
      <c r="R92" s="49"/>
      <c r="S92" s="49"/>
      <c r="T92" s="49"/>
      <c r="U92" s="49"/>
      <c r="V92" s="49"/>
      <c r="W92" s="49"/>
      <c r="X92" s="49"/>
      <c r="Y92" s="49"/>
      <c r="Z92" s="49"/>
      <c r="AA92" s="49"/>
      <c r="AB92" s="49"/>
      <c r="AC92" s="49"/>
      <c r="AD92" s="49"/>
      <c r="AE92" s="49"/>
      <c r="AF92" s="49"/>
      <c r="AG92" s="49"/>
      <c r="AH92" s="49"/>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c r="BJ92" s="49"/>
      <c r="BK92" s="49"/>
      <c r="BL92" s="49"/>
      <c r="BM92" s="49"/>
    </row>
    <row r="93" spans="1:65" ht="30" customHeight="1">
      <c r="A93" s="352"/>
      <c r="B93" s="49"/>
      <c r="C93" s="49"/>
      <c r="D93" s="49"/>
      <c r="E93" s="16"/>
      <c r="F93" s="49"/>
      <c r="G93" s="49"/>
      <c r="H93" s="49"/>
      <c r="I93" s="49"/>
      <c r="J93" s="49"/>
      <c r="K93" s="49"/>
      <c r="L93" s="49"/>
      <c r="M93" s="49"/>
      <c r="N93" s="49"/>
      <c r="O93" s="49"/>
      <c r="P93" s="49"/>
      <c r="Q93" s="49"/>
      <c r="R93" s="49"/>
      <c r="S93" s="49"/>
      <c r="T93" s="49"/>
      <c r="U93" s="49"/>
      <c r="V93" s="49"/>
      <c r="W93" s="49"/>
      <c r="X93" s="49"/>
      <c r="Y93" s="49"/>
      <c r="Z93" s="49"/>
      <c r="AA93" s="49"/>
      <c r="AB93" s="49"/>
      <c r="AC93" s="49"/>
      <c r="AD93" s="49"/>
      <c r="AE93" s="49"/>
      <c r="AF93" s="49"/>
      <c r="AG93" s="49"/>
      <c r="AH93" s="49"/>
      <c r="AI93" s="49"/>
      <c r="AJ93" s="49"/>
      <c r="AK93" s="49"/>
      <c r="AL93" s="49"/>
      <c r="AM93" s="49"/>
      <c r="AN93" s="49"/>
      <c r="AO93" s="49"/>
      <c r="AP93" s="49"/>
      <c r="AQ93" s="49"/>
      <c r="AR93" s="49"/>
      <c r="AS93" s="49"/>
      <c r="AT93" s="49"/>
      <c r="AU93" s="49"/>
      <c r="AV93" s="49"/>
      <c r="AW93" s="49"/>
      <c r="AX93" s="49"/>
      <c r="AY93" s="49"/>
      <c r="AZ93" s="49"/>
      <c r="BA93" s="49"/>
      <c r="BB93" s="49"/>
      <c r="BC93" s="49"/>
      <c r="BD93" s="49"/>
      <c r="BE93" s="49"/>
      <c r="BF93" s="49"/>
      <c r="BG93" s="49"/>
      <c r="BH93" s="49"/>
      <c r="BI93" s="49"/>
      <c r="BJ93" s="49"/>
      <c r="BK93" s="49"/>
      <c r="BL93" s="49"/>
      <c r="BM93" s="49"/>
    </row>
    <row r="94" spans="1:65" ht="30" customHeight="1">
      <c r="A94" s="352"/>
      <c r="B94" s="49"/>
      <c r="C94" s="49"/>
      <c r="D94" s="49"/>
      <c r="E94" s="16"/>
      <c r="F94" s="49"/>
      <c r="G94" s="49"/>
      <c r="H94" s="49"/>
      <c r="I94" s="49"/>
      <c r="J94" s="49"/>
      <c r="K94" s="49"/>
      <c r="L94" s="49"/>
      <c r="M94" s="49"/>
      <c r="N94" s="49"/>
      <c r="O94" s="49"/>
      <c r="P94" s="49"/>
      <c r="Q94" s="49"/>
      <c r="R94" s="49"/>
      <c r="S94" s="49"/>
      <c r="T94" s="49"/>
      <c r="U94" s="49"/>
      <c r="V94" s="49"/>
      <c r="W94" s="49"/>
      <c r="X94" s="49"/>
      <c r="Y94" s="49"/>
      <c r="Z94" s="49"/>
      <c r="AA94" s="49"/>
      <c r="AB94" s="49"/>
      <c r="AC94" s="49"/>
      <c r="AD94" s="49"/>
      <c r="AE94" s="49"/>
      <c r="AF94" s="49"/>
      <c r="AG94" s="49"/>
      <c r="AH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row>
    <row r="95" spans="1:65" ht="30" customHeight="1">
      <c r="A95" s="352"/>
      <c r="B95" s="49"/>
      <c r="C95" s="49"/>
      <c r="D95" s="49"/>
      <c r="E95" s="16"/>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9"/>
      <c r="AG95" s="49"/>
      <c r="AH95" s="49"/>
      <c r="AI95" s="49"/>
      <c r="AJ95" s="49"/>
      <c r="AK95" s="49"/>
      <c r="AL95" s="49"/>
      <c r="AM95" s="49"/>
      <c r="AN95" s="49"/>
      <c r="AO95" s="49"/>
      <c r="AP95" s="49"/>
      <c r="AQ95" s="49"/>
      <c r="AR95" s="49"/>
      <c r="AS95" s="49"/>
      <c r="AT95" s="49"/>
      <c r="AU95" s="49"/>
      <c r="AV95" s="49"/>
      <c r="AW95" s="49"/>
      <c r="AX95" s="49"/>
      <c r="AY95" s="49"/>
      <c r="AZ95" s="49"/>
      <c r="BA95" s="49"/>
      <c r="BB95" s="49"/>
      <c r="BC95" s="49"/>
      <c r="BD95" s="49"/>
      <c r="BE95" s="49"/>
      <c r="BF95" s="49"/>
      <c r="BG95" s="49"/>
      <c r="BH95" s="49"/>
      <c r="BI95" s="49"/>
      <c r="BJ95" s="49"/>
      <c r="BK95" s="49"/>
      <c r="BL95" s="49"/>
      <c r="BM95" s="49"/>
    </row>
    <row r="96" spans="1:65" ht="30" customHeight="1">
      <c r="A96" s="352"/>
      <c r="B96" s="49"/>
      <c r="C96" s="49"/>
      <c r="D96" s="49"/>
      <c r="E96" s="16"/>
      <c r="F96" s="49"/>
      <c r="G96" s="49"/>
      <c r="H96" s="49"/>
      <c r="I96" s="49"/>
      <c r="J96" s="49"/>
      <c r="K96" s="49"/>
      <c r="L96" s="49"/>
      <c r="M96" s="49"/>
      <c r="N96" s="49"/>
      <c r="O96" s="49"/>
      <c r="P96" s="49"/>
      <c r="Q96" s="49"/>
      <c r="R96" s="49"/>
      <c r="S96" s="49"/>
      <c r="T96" s="49"/>
      <c r="U96" s="49"/>
      <c r="V96" s="49"/>
      <c r="W96" s="49"/>
      <c r="X96" s="49"/>
      <c r="Y96" s="49"/>
      <c r="Z96" s="49"/>
      <c r="AA96" s="49"/>
      <c r="AB96" s="49"/>
      <c r="AC96" s="49"/>
      <c r="AD96" s="49"/>
      <c r="AE96" s="49"/>
      <c r="AF96" s="49"/>
      <c r="AG96" s="49"/>
      <c r="AH96" s="49"/>
      <c r="AI96" s="49"/>
      <c r="AJ96" s="49"/>
      <c r="AK96" s="49"/>
      <c r="AL96" s="49"/>
      <c r="AM96" s="49"/>
      <c r="AN96" s="49"/>
      <c r="AO96" s="49"/>
      <c r="AP96" s="49"/>
      <c r="AQ96" s="49"/>
      <c r="AR96" s="49"/>
      <c r="AS96" s="49"/>
      <c r="AT96" s="49"/>
      <c r="AU96" s="49"/>
      <c r="AV96" s="49"/>
      <c r="AW96" s="49"/>
      <c r="AX96" s="49"/>
      <c r="AY96" s="49"/>
      <c r="AZ96" s="49"/>
      <c r="BA96" s="49"/>
      <c r="BB96" s="49"/>
      <c r="BC96" s="49"/>
      <c r="BD96" s="49"/>
      <c r="BE96" s="49"/>
      <c r="BF96" s="49"/>
      <c r="BG96" s="49"/>
      <c r="BH96" s="49"/>
      <c r="BI96" s="49"/>
      <c r="BJ96" s="49"/>
      <c r="BK96" s="49"/>
      <c r="BL96" s="49"/>
      <c r="BM96" s="49"/>
    </row>
    <row r="97" spans="1:65" ht="30" customHeight="1">
      <c r="A97" s="352"/>
      <c r="B97" s="49"/>
      <c r="C97" s="49"/>
      <c r="D97" s="49"/>
      <c r="E97" s="16"/>
      <c r="F97" s="49"/>
      <c r="G97" s="49"/>
      <c r="H97" s="49"/>
      <c r="I97" s="49"/>
      <c r="J97" s="49"/>
      <c r="K97" s="49"/>
      <c r="L97" s="49"/>
      <c r="M97" s="49"/>
      <c r="N97" s="49"/>
      <c r="O97" s="49"/>
      <c r="P97" s="49"/>
      <c r="Q97" s="49"/>
      <c r="R97" s="49"/>
      <c r="S97" s="49"/>
      <c r="T97" s="49"/>
      <c r="U97" s="49"/>
      <c r="V97" s="49"/>
      <c r="W97" s="49"/>
      <c r="X97" s="49"/>
      <c r="Y97" s="49"/>
      <c r="Z97" s="49"/>
      <c r="AA97" s="49"/>
      <c r="AB97" s="49"/>
      <c r="AC97" s="49"/>
      <c r="AD97" s="49"/>
      <c r="AE97" s="49"/>
      <c r="AF97" s="49"/>
      <c r="AG97" s="49"/>
      <c r="AH97" s="49"/>
      <c r="AI97" s="49"/>
      <c r="AJ97" s="49"/>
      <c r="AK97" s="49"/>
      <c r="AL97" s="49"/>
      <c r="AM97" s="49"/>
      <c r="AN97" s="49"/>
      <c r="AO97" s="49"/>
      <c r="AP97" s="49"/>
      <c r="AQ97" s="49"/>
      <c r="AR97" s="49"/>
      <c r="AS97" s="49"/>
      <c r="AT97" s="49"/>
      <c r="AU97" s="49"/>
      <c r="AV97" s="49"/>
      <c r="AW97" s="49"/>
      <c r="AX97" s="49"/>
      <c r="AY97" s="49"/>
      <c r="AZ97" s="49"/>
      <c r="BA97" s="49"/>
      <c r="BB97" s="49"/>
      <c r="BC97" s="49"/>
      <c r="BD97" s="49"/>
      <c r="BE97" s="49"/>
      <c r="BF97" s="49"/>
      <c r="BG97" s="49"/>
      <c r="BH97" s="49"/>
      <c r="BI97" s="49"/>
      <c r="BJ97" s="49"/>
      <c r="BK97" s="49"/>
      <c r="BL97" s="49"/>
      <c r="BM97" s="49"/>
    </row>
    <row r="98" spans="1:65" ht="30" customHeight="1">
      <c r="A98" s="352"/>
      <c r="B98" s="49"/>
      <c r="C98" s="49"/>
      <c r="D98" s="49"/>
      <c r="E98" s="16"/>
      <c r="F98" s="49"/>
      <c r="G98" s="49"/>
      <c r="H98" s="49"/>
      <c r="I98" s="49"/>
      <c r="J98" s="49"/>
      <c r="K98" s="49"/>
      <c r="L98" s="49"/>
      <c r="M98" s="49"/>
      <c r="N98" s="49"/>
      <c r="O98" s="49"/>
      <c r="P98" s="49"/>
      <c r="Q98" s="49"/>
      <c r="R98" s="49"/>
      <c r="S98" s="49"/>
      <c r="T98" s="49"/>
      <c r="U98" s="49"/>
      <c r="V98" s="49"/>
      <c r="W98" s="49"/>
      <c r="X98" s="49"/>
      <c r="Y98" s="49"/>
      <c r="Z98" s="49"/>
      <c r="AA98" s="49"/>
      <c r="AB98" s="49"/>
      <c r="AC98" s="49"/>
      <c r="AD98" s="49"/>
      <c r="AE98" s="49"/>
      <c r="AF98" s="49"/>
      <c r="AG98" s="49"/>
      <c r="AH98" s="49"/>
      <c r="AI98" s="49"/>
      <c r="AJ98" s="49"/>
      <c r="AK98" s="49"/>
      <c r="AL98" s="49"/>
      <c r="AM98" s="49"/>
      <c r="AN98" s="49"/>
      <c r="AO98" s="49"/>
      <c r="AP98" s="49"/>
      <c r="AQ98" s="49"/>
      <c r="AR98" s="49"/>
      <c r="AS98" s="49"/>
      <c r="AT98" s="49"/>
      <c r="AU98" s="49"/>
      <c r="AV98" s="49"/>
      <c r="AW98" s="49"/>
      <c r="AX98" s="49"/>
      <c r="AY98" s="49"/>
      <c r="AZ98" s="49"/>
      <c r="BA98" s="49"/>
      <c r="BB98" s="49"/>
      <c r="BC98" s="49"/>
      <c r="BD98" s="49"/>
      <c r="BE98" s="49"/>
      <c r="BF98" s="49"/>
      <c r="BG98" s="49"/>
      <c r="BH98" s="49"/>
      <c r="BI98" s="49"/>
      <c r="BJ98" s="49"/>
      <c r="BK98" s="49"/>
      <c r="BL98" s="49"/>
      <c r="BM98" s="49"/>
    </row>
    <row r="99" spans="1:65" ht="30" customHeight="1">
      <c r="A99" s="352"/>
      <c r="B99" s="49"/>
      <c r="C99" s="49"/>
      <c r="D99" s="49"/>
      <c r="E99" s="16"/>
      <c r="F99" s="49"/>
      <c r="G99" s="49"/>
      <c r="H99" s="49"/>
      <c r="I99" s="49"/>
      <c r="J99" s="49"/>
      <c r="K99" s="49"/>
      <c r="L99" s="49"/>
      <c r="M99" s="49"/>
      <c r="N99" s="49"/>
      <c r="O99" s="49"/>
      <c r="P99" s="49"/>
      <c r="Q99" s="49"/>
      <c r="R99" s="49"/>
      <c r="S99" s="49"/>
      <c r="T99" s="49"/>
      <c r="U99" s="49"/>
      <c r="V99" s="49"/>
      <c r="W99" s="49"/>
      <c r="X99" s="49"/>
      <c r="Y99" s="49"/>
      <c r="Z99" s="49"/>
      <c r="AA99" s="49"/>
      <c r="AB99" s="49"/>
      <c r="AC99" s="49"/>
      <c r="AD99" s="49"/>
      <c r="AE99" s="49"/>
      <c r="AF99" s="49"/>
      <c r="AG99" s="49"/>
      <c r="AH99" s="49"/>
      <c r="AI99" s="49"/>
      <c r="AJ99" s="49"/>
      <c r="AK99" s="49"/>
      <c r="AL99" s="49"/>
      <c r="AM99" s="49"/>
      <c r="AN99" s="49"/>
      <c r="AO99" s="49"/>
      <c r="AP99" s="49"/>
      <c r="AQ99" s="49"/>
      <c r="AR99" s="49"/>
      <c r="AS99" s="49"/>
      <c r="AT99" s="49"/>
      <c r="AU99" s="49"/>
      <c r="AV99" s="49"/>
      <c r="AW99" s="49"/>
      <c r="AX99" s="49"/>
      <c r="AY99" s="49"/>
      <c r="AZ99" s="49"/>
      <c r="BA99" s="49"/>
      <c r="BB99" s="49"/>
      <c r="BC99" s="49"/>
      <c r="BD99" s="49"/>
      <c r="BE99" s="49"/>
      <c r="BF99" s="49"/>
      <c r="BG99" s="49"/>
      <c r="BH99" s="49"/>
      <c r="BI99" s="49"/>
      <c r="BJ99" s="49"/>
      <c r="BK99" s="49"/>
      <c r="BL99" s="49"/>
      <c r="BM99" s="49"/>
    </row>
    <row r="100" spans="1:65" ht="30" customHeight="1">
      <c r="A100" s="352"/>
      <c r="B100" s="49"/>
      <c r="C100" s="49"/>
      <c r="D100" s="49"/>
      <c r="E100" s="16"/>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9"/>
      <c r="AG100" s="49"/>
      <c r="AH100" s="49"/>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c r="BL100" s="49"/>
      <c r="BM100" s="49"/>
    </row>
    <row r="101" spans="1:65" ht="30" customHeight="1">
      <c r="A101" s="352"/>
      <c r="B101" s="49"/>
      <c r="C101" s="49"/>
      <c r="D101" s="49"/>
      <c r="E101" s="16"/>
      <c r="F101" s="49"/>
      <c r="G101" s="49"/>
      <c r="H101" s="49"/>
      <c r="I101" s="49"/>
      <c r="J101" s="49"/>
      <c r="K101" s="49"/>
      <c r="L101" s="49"/>
      <c r="M101" s="49"/>
      <c r="N101" s="49"/>
      <c r="O101" s="49"/>
      <c r="P101" s="49"/>
      <c r="Q101" s="49"/>
      <c r="R101" s="49"/>
      <c r="S101" s="49"/>
      <c r="T101" s="49"/>
      <c r="U101" s="49"/>
      <c r="V101" s="49"/>
      <c r="W101" s="49"/>
      <c r="X101" s="49"/>
      <c r="Y101" s="49"/>
      <c r="Z101" s="49"/>
      <c r="AA101" s="49"/>
      <c r="AB101" s="49"/>
      <c r="AC101" s="49"/>
      <c r="AD101" s="49"/>
      <c r="AE101" s="49"/>
      <c r="AF101" s="49"/>
      <c r="AG101" s="49"/>
      <c r="AH101" s="49"/>
      <c r="AI101" s="49"/>
      <c r="AJ101" s="49"/>
      <c r="AK101" s="49"/>
      <c r="AL101" s="49"/>
      <c r="AM101" s="49"/>
      <c r="AN101" s="49"/>
      <c r="AO101" s="49"/>
      <c r="AP101" s="49"/>
      <c r="AQ101" s="49"/>
      <c r="AR101" s="49"/>
      <c r="AS101" s="49"/>
      <c r="AT101" s="49"/>
      <c r="AU101" s="49"/>
      <c r="AV101" s="49"/>
      <c r="AW101" s="49"/>
      <c r="AX101" s="49"/>
      <c r="AY101" s="49"/>
      <c r="AZ101" s="49"/>
      <c r="BA101" s="49"/>
      <c r="BB101" s="49"/>
      <c r="BC101" s="49"/>
      <c r="BD101" s="49"/>
      <c r="BE101" s="49"/>
      <c r="BF101" s="49"/>
      <c r="BG101" s="49"/>
      <c r="BH101" s="49"/>
      <c r="BI101" s="49"/>
      <c r="BJ101" s="49"/>
      <c r="BK101" s="49"/>
      <c r="BL101" s="49"/>
      <c r="BM101" s="49"/>
    </row>
    <row r="102" spans="1:65" ht="30" customHeight="1">
      <c r="A102" s="352"/>
      <c r="B102" s="49"/>
      <c r="C102" s="49"/>
      <c r="D102" s="49"/>
      <c r="E102" s="16"/>
      <c r="F102" s="49"/>
      <c r="G102" s="49"/>
      <c r="H102" s="49"/>
      <c r="I102" s="49"/>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G102" s="49"/>
      <c r="AH102" s="49"/>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c r="BL102" s="49"/>
      <c r="BM102" s="49"/>
    </row>
    <row r="103" spans="1:65" ht="30" customHeight="1">
      <c r="A103" s="352"/>
      <c r="B103" s="49"/>
      <c r="C103" s="49"/>
      <c r="D103" s="49"/>
      <c r="E103" s="16"/>
      <c r="F103" s="49"/>
      <c r="G103" s="49"/>
      <c r="H103" s="49"/>
      <c r="I103" s="49"/>
      <c r="J103" s="49"/>
      <c r="K103" s="49"/>
      <c r="L103" s="49"/>
      <c r="M103" s="49"/>
      <c r="N103" s="49"/>
      <c r="O103" s="49"/>
      <c r="P103" s="49"/>
      <c r="Q103" s="49"/>
      <c r="R103" s="49"/>
      <c r="S103" s="49"/>
      <c r="T103" s="49"/>
      <c r="U103" s="49"/>
      <c r="V103" s="49"/>
      <c r="W103" s="49"/>
      <c r="X103" s="49"/>
      <c r="Y103" s="49"/>
      <c r="Z103" s="49"/>
      <c r="AA103" s="49"/>
      <c r="AB103" s="49"/>
      <c r="AC103" s="49"/>
      <c r="AD103" s="49"/>
      <c r="AE103" s="49"/>
      <c r="AF103" s="49"/>
      <c r="AG103" s="49"/>
      <c r="AH103" s="49"/>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c r="BJ103" s="49"/>
      <c r="BK103" s="49"/>
      <c r="BL103" s="49"/>
      <c r="BM103" s="49"/>
    </row>
    <row r="104" spans="1:65" ht="30" customHeight="1">
      <c r="A104" s="352"/>
      <c r="B104" s="49"/>
      <c r="C104" s="49"/>
      <c r="D104" s="49"/>
      <c r="E104" s="16"/>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9"/>
      <c r="AG104" s="49"/>
      <c r="AH104" s="49"/>
      <c r="AI104" s="49"/>
      <c r="AJ104" s="49"/>
      <c r="AK104" s="49"/>
      <c r="AL104" s="49"/>
      <c r="AM104" s="49"/>
      <c r="AN104" s="49"/>
      <c r="AO104" s="49"/>
      <c r="AP104" s="49"/>
      <c r="AQ104" s="49"/>
      <c r="AR104" s="49"/>
      <c r="AS104" s="49"/>
      <c r="AT104" s="49"/>
      <c r="AU104" s="49"/>
      <c r="AV104" s="49"/>
      <c r="AW104" s="49"/>
      <c r="AX104" s="49"/>
      <c r="AY104" s="49"/>
      <c r="AZ104" s="49"/>
      <c r="BA104" s="49"/>
      <c r="BB104" s="49"/>
      <c r="BC104" s="49"/>
      <c r="BD104" s="49"/>
      <c r="BE104" s="49"/>
      <c r="BF104" s="49"/>
      <c r="BG104" s="49"/>
      <c r="BH104" s="49"/>
      <c r="BI104" s="49"/>
      <c r="BJ104" s="49"/>
      <c r="BK104" s="49"/>
      <c r="BL104" s="49"/>
      <c r="BM104" s="49"/>
    </row>
    <row r="105" spans="1:65" ht="30" customHeight="1">
      <c r="A105" s="352"/>
      <c r="B105" s="49"/>
      <c r="C105" s="49"/>
      <c r="D105" s="49"/>
      <c r="E105" s="16"/>
      <c r="F105" s="49"/>
      <c r="G105" s="49"/>
      <c r="H105" s="49"/>
      <c r="I105" s="49"/>
      <c r="J105" s="49"/>
      <c r="K105" s="49"/>
      <c r="L105" s="49"/>
      <c r="M105" s="49"/>
      <c r="N105" s="49"/>
      <c r="O105" s="49"/>
      <c r="P105" s="49"/>
      <c r="Q105" s="49"/>
      <c r="R105" s="49"/>
      <c r="S105" s="49"/>
      <c r="T105" s="49"/>
      <c r="U105" s="49"/>
      <c r="V105" s="49"/>
      <c r="W105" s="49"/>
      <c r="X105" s="49"/>
      <c r="Y105" s="49"/>
      <c r="Z105" s="49"/>
      <c r="AA105" s="49"/>
      <c r="AB105" s="49"/>
      <c r="AC105" s="49"/>
      <c r="AD105" s="49"/>
      <c r="AE105" s="49"/>
      <c r="AF105" s="49"/>
      <c r="AG105" s="49"/>
      <c r="AH105" s="49"/>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49"/>
      <c r="BF105" s="49"/>
      <c r="BG105" s="49"/>
      <c r="BH105" s="49"/>
      <c r="BI105" s="49"/>
      <c r="BJ105" s="49"/>
      <c r="BK105" s="49"/>
      <c r="BL105" s="49"/>
      <c r="BM105" s="49"/>
    </row>
    <row r="106" spans="1:65" ht="30" customHeight="1">
      <c r="A106" s="352"/>
      <c r="B106" s="49"/>
      <c r="C106" s="49"/>
      <c r="D106" s="49"/>
      <c r="E106" s="16"/>
      <c r="F106" s="49"/>
      <c r="G106" s="49"/>
      <c r="H106" s="49"/>
      <c r="I106" s="49"/>
      <c r="J106" s="49"/>
      <c r="K106" s="49"/>
      <c r="L106" s="49"/>
      <c r="M106" s="49"/>
      <c r="N106" s="49"/>
      <c r="O106" s="49"/>
      <c r="P106" s="49"/>
      <c r="Q106" s="49"/>
      <c r="R106" s="49"/>
      <c r="S106" s="49"/>
      <c r="T106" s="49"/>
      <c r="U106" s="49"/>
      <c r="V106" s="49"/>
      <c r="W106" s="49"/>
      <c r="X106" s="49"/>
      <c r="Y106" s="49"/>
      <c r="Z106" s="49"/>
      <c r="AA106" s="49"/>
      <c r="AB106" s="49"/>
      <c r="AC106" s="49"/>
      <c r="AD106" s="49"/>
      <c r="AE106" s="49"/>
      <c r="AF106" s="49"/>
      <c r="AG106" s="49"/>
      <c r="AH106" s="49"/>
      <c r="AI106" s="49"/>
      <c r="AJ106" s="49"/>
      <c r="AK106" s="49"/>
      <c r="AL106" s="49"/>
      <c r="AM106" s="49"/>
      <c r="AN106" s="49"/>
      <c r="AO106" s="49"/>
      <c r="AP106" s="49"/>
      <c r="AQ106" s="49"/>
      <c r="AR106" s="49"/>
      <c r="AS106" s="49"/>
      <c r="AT106" s="49"/>
      <c r="AU106" s="49"/>
      <c r="AV106" s="49"/>
      <c r="AW106" s="49"/>
      <c r="AX106" s="49"/>
      <c r="AY106" s="49"/>
      <c r="AZ106" s="49"/>
      <c r="BA106" s="49"/>
      <c r="BB106" s="49"/>
      <c r="BC106" s="49"/>
      <c r="BD106" s="49"/>
      <c r="BE106" s="49"/>
      <c r="BF106" s="49"/>
      <c r="BG106" s="49"/>
      <c r="BH106" s="49"/>
      <c r="BI106" s="49"/>
      <c r="BJ106" s="49"/>
      <c r="BK106" s="49"/>
      <c r="BL106" s="49"/>
      <c r="BM106" s="49"/>
    </row>
    <row r="107" spans="1:65" ht="30" customHeight="1">
      <c r="A107" s="352"/>
      <c r="B107" s="49"/>
      <c r="C107" s="49"/>
      <c r="D107" s="49"/>
      <c r="E107" s="16"/>
      <c r="F107" s="49"/>
      <c r="G107" s="49"/>
      <c r="H107" s="49"/>
      <c r="I107" s="49"/>
      <c r="J107" s="49"/>
      <c r="K107" s="49"/>
      <c r="L107" s="49"/>
      <c r="M107" s="49"/>
      <c r="N107" s="49"/>
      <c r="O107" s="49"/>
      <c r="P107" s="49"/>
      <c r="Q107" s="49"/>
      <c r="R107" s="49"/>
      <c r="S107" s="49"/>
      <c r="T107" s="49"/>
      <c r="U107" s="49"/>
      <c r="V107" s="49"/>
      <c r="W107" s="49"/>
      <c r="X107" s="49"/>
      <c r="Y107" s="49"/>
      <c r="Z107" s="49"/>
      <c r="AA107" s="49"/>
      <c r="AB107" s="49"/>
      <c r="AC107" s="49"/>
      <c r="AD107" s="49"/>
      <c r="AE107" s="49"/>
      <c r="AF107" s="49"/>
      <c r="AG107" s="49"/>
      <c r="AH107" s="49"/>
      <c r="AI107" s="49"/>
      <c r="AJ107" s="49"/>
      <c r="AK107" s="49"/>
      <c r="AL107" s="49"/>
      <c r="AM107" s="49"/>
      <c r="AN107" s="49"/>
      <c r="AO107" s="49"/>
      <c r="AP107" s="49"/>
      <c r="AQ107" s="49"/>
      <c r="AR107" s="49"/>
      <c r="AS107" s="49"/>
      <c r="AT107" s="49"/>
      <c r="AU107" s="49"/>
      <c r="AV107" s="49"/>
      <c r="AW107" s="49"/>
      <c r="AX107" s="49"/>
      <c r="AY107" s="49"/>
      <c r="AZ107" s="49"/>
      <c r="BA107" s="49"/>
      <c r="BB107" s="49"/>
      <c r="BC107" s="49"/>
      <c r="BD107" s="49"/>
      <c r="BE107" s="49"/>
      <c r="BF107" s="49"/>
      <c r="BG107" s="49"/>
      <c r="BH107" s="49"/>
      <c r="BI107" s="49"/>
      <c r="BJ107" s="49"/>
      <c r="BK107" s="49"/>
      <c r="BL107" s="49"/>
      <c r="BM107" s="49"/>
    </row>
    <row r="108" spans="1:65" ht="30" customHeight="1">
      <c r="A108" s="352"/>
      <c r="B108" s="49"/>
      <c r="C108" s="49"/>
      <c r="D108" s="49"/>
      <c r="E108" s="16"/>
      <c r="F108" s="49"/>
      <c r="G108" s="49"/>
      <c r="H108" s="49"/>
      <c r="I108" s="49"/>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G108" s="49"/>
      <c r="AH108" s="49"/>
      <c r="AI108" s="49"/>
      <c r="AJ108" s="49"/>
      <c r="AK108" s="49"/>
      <c r="AL108" s="49"/>
      <c r="AM108" s="49"/>
      <c r="AN108" s="49"/>
      <c r="AO108" s="49"/>
      <c r="AP108" s="49"/>
      <c r="AQ108" s="49"/>
      <c r="AR108" s="49"/>
      <c r="AS108" s="49"/>
      <c r="AT108" s="49"/>
      <c r="AU108" s="49"/>
      <c r="AV108" s="49"/>
      <c r="AW108" s="49"/>
      <c r="AX108" s="49"/>
      <c r="AY108" s="49"/>
      <c r="AZ108" s="49"/>
      <c r="BA108" s="49"/>
      <c r="BB108" s="49"/>
      <c r="BC108" s="49"/>
      <c r="BD108" s="49"/>
      <c r="BE108" s="49"/>
      <c r="BF108" s="49"/>
      <c r="BG108" s="49"/>
      <c r="BH108" s="49"/>
      <c r="BI108" s="49"/>
      <c r="BJ108" s="49"/>
      <c r="BK108" s="49"/>
      <c r="BL108" s="49"/>
      <c r="BM108" s="49"/>
    </row>
    <row r="109" spans="1:65" ht="30" customHeight="1">
      <c r="A109" s="352"/>
      <c r="B109" s="49"/>
      <c r="C109" s="49"/>
      <c r="D109" s="49"/>
      <c r="E109" s="16"/>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c r="AU109" s="49"/>
      <c r="AV109" s="49"/>
      <c r="AW109" s="49"/>
      <c r="AX109" s="49"/>
      <c r="AY109" s="49"/>
      <c r="AZ109" s="49"/>
      <c r="BA109" s="49"/>
      <c r="BB109" s="49"/>
      <c r="BC109" s="49"/>
      <c r="BD109" s="49"/>
      <c r="BE109" s="49"/>
      <c r="BF109" s="49"/>
      <c r="BG109" s="49"/>
      <c r="BH109" s="49"/>
      <c r="BI109" s="49"/>
      <c r="BJ109" s="49"/>
      <c r="BK109" s="49"/>
      <c r="BL109" s="49"/>
      <c r="BM109" s="49"/>
    </row>
    <row r="110" spans="1:65" ht="30" customHeight="1">
      <c r="A110" s="352"/>
      <c r="B110" s="49"/>
      <c r="C110" s="49"/>
      <c r="D110" s="49"/>
      <c r="E110" s="16"/>
      <c r="F110" s="49"/>
      <c r="G110" s="49"/>
      <c r="H110" s="49"/>
      <c r="I110" s="49"/>
      <c r="J110" s="49"/>
      <c r="K110" s="49"/>
      <c r="L110" s="49"/>
      <c r="M110" s="49"/>
      <c r="N110" s="49"/>
      <c r="O110" s="49"/>
      <c r="P110" s="49"/>
      <c r="Q110" s="49"/>
      <c r="R110" s="49"/>
      <c r="S110" s="49"/>
      <c r="T110" s="49"/>
      <c r="U110" s="49"/>
      <c r="V110" s="49"/>
      <c r="W110" s="49"/>
      <c r="X110" s="49"/>
      <c r="Y110" s="49"/>
      <c r="Z110" s="49"/>
      <c r="AA110" s="49"/>
      <c r="AB110" s="49"/>
      <c r="AC110" s="49"/>
      <c r="AD110" s="49"/>
      <c r="AE110" s="49"/>
      <c r="AF110" s="49"/>
      <c r="AG110" s="49"/>
      <c r="AH110" s="49"/>
      <c r="AI110" s="49"/>
      <c r="AJ110" s="49"/>
      <c r="AK110" s="49"/>
      <c r="AL110" s="49"/>
      <c r="AM110" s="49"/>
      <c r="AN110" s="49"/>
      <c r="AO110" s="49"/>
      <c r="AP110" s="49"/>
      <c r="AQ110" s="49"/>
      <c r="AR110" s="49"/>
      <c r="AS110" s="49"/>
      <c r="AT110" s="49"/>
      <c r="AU110" s="49"/>
      <c r="AV110" s="49"/>
      <c r="AW110" s="49"/>
      <c r="AX110" s="49"/>
      <c r="AY110" s="49"/>
      <c r="AZ110" s="49"/>
      <c r="BA110" s="49"/>
      <c r="BB110" s="49"/>
      <c r="BC110" s="49"/>
      <c r="BD110" s="49"/>
      <c r="BE110" s="49"/>
      <c r="BF110" s="49"/>
      <c r="BG110" s="49"/>
      <c r="BH110" s="49"/>
      <c r="BI110" s="49"/>
      <c r="BJ110" s="49"/>
      <c r="BK110" s="49"/>
      <c r="BL110" s="49"/>
      <c r="BM110" s="49"/>
    </row>
    <row r="111" spans="1:65" ht="30" customHeight="1">
      <c r="A111" s="352"/>
      <c r="B111" s="49"/>
      <c r="C111" s="49"/>
      <c r="D111" s="49"/>
      <c r="E111" s="16"/>
      <c r="F111" s="49"/>
      <c r="G111" s="49"/>
      <c r="H111" s="49"/>
      <c r="I111" s="49"/>
      <c r="J111" s="49"/>
      <c r="K111" s="49"/>
      <c r="L111" s="49"/>
      <c r="M111" s="49"/>
      <c r="N111" s="49"/>
      <c r="O111" s="49"/>
      <c r="P111" s="49"/>
      <c r="Q111" s="49"/>
      <c r="R111" s="49"/>
      <c r="S111" s="49"/>
      <c r="T111" s="49"/>
      <c r="U111" s="49"/>
      <c r="V111" s="49"/>
      <c r="W111" s="49"/>
      <c r="X111" s="49"/>
      <c r="Y111" s="49"/>
      <c r="Z111" s="49"/>
      <c r="AA111" s="49"/>
      <c r="AB111" s="49"/>
      <c r="AC111" s="49"/>
      <c r="AD111" s="49"/>
      <c r="AE111" s="49"/>
      <c r="AF111" s="49"/>
      <c r="AG111" s="49"/>
      <c r="AH111" s="49"/>
      <c r="AI111" s="49"/>
      <c r="AJ111" s="49"/>
      <c r="AK111" s="49"/>
      <c r="AL111" s="49"/>
      <c r="AM111" s="49"/>
      <c r="AN111" s="49"/>
      <c r="AO111" s="49"/>
      <c r="AP111" s="49"/>
      <c r="AQ111" s="49"/>
      <c r="AR111" s="49"/>
      <c r="AS111" s="49"/>
      <c r="AT111" s="49"/>
      <c r="AU111" s="49"/>
      <c r="AV111" s="49"/>
      <c r="AW111" s="49"/>
      <c r="AX111" s="49"/>
      <c r="AY111" s="49"/>
      <c r="AZ111" s="49"/>
      <c r="BA111" s="49"/>
      <c r="BB111" s="49"/>
      <c r="BC111" s="49"/>
      <c r="BD111" s="49"/>
      <c r="BE111" s="49"/>
      <c r="BF111" s="49"/>
      <c r="BG111" s="49"/>
      <c r="BH111" s="49"/>
      <c r="BI111" s="49"/>
      <c r="BJ111" s="49"/>
      <c r="BK111" s="49"/>
      <c r="BL111" s="49"/>
      <c r="BM111" s="49"/>
    </row>
    <row r="112" spans="1:65" ht="30" customHeight="1">
      <c r="A112" s="352"/>
      <c r="B112" s="49"/>
      <c r="C112" s="49"/>
      <c r="D112" s="49"/>
      <c r="E112" s="16"/>
      <c r="F112" s="49"/>
      <c r="G112" s="49"/>
      <c r="H112" s="49"/>
      <c r="I112" s="49"/>
      <c r="J112" s="49"/>
      <c r="K112" s="49"/>
      <c r="L112" s="49"/>
      <c r="M112" s="49"/>
      <c r="N112" s="49"/>
      <c r="O112" s="49"/>
      <c r="P112" s="49"/>
      <c r="Q112" s="49"/>
      <c r="R112" s="49"/>
      <c r="S112" s="49"/>
      <c r="T112" s="49"/>
      <c r="U112" s="49"/>
      <c r="V112" s="49"/>
      <c r="W112" s="49"/>
      <c r="X112" s="49"/>
      <c r="Y112" s="49"/>
      <c r="Z112" s="49"/>
      <c r="AA112" s="49"/>
      <c r="AB112" s="49"/>
      <c r="AC112" s="49"/>
      <c r="AD112" s="49"/>
      <c r="AE112" s="49"/>
      <c r="AF112" s="49"/>
      <c r="AG112" s="49"/>
      <c r="AH112" s="49"/>
      <c r="AI112" s="49"/>
      <c r="AJ112" s="49"/>
      <c r="AK112" s="49"/>
      <c r="AL112" s="49"/>
      <c r="AM112" s="49"/>
      <c r="AN112" s="49"/>
      <c r="AO112" s="49"/>
      <c r="AP112" s="49"/>
      <c r="AQ112" s="49"/>
      <c r="AR112" s="49"/>
      <c r="AS112" s="49"/>
      <c r="AT112" s="49"/>
      <c r="AU112" s="49"/>
      <c r="AV112" s="49"/>
      <c r="AW112" s="49"/>
      <c r="AX112" s="49"/>
      <c r="AY112" s="49"/>
      <c r="AZ112" s="49"/>
      <c r="BA112" s="49"/>
      <c r="BB112" s="49"/>
      <c r="BC112" s="49"/>
      <c r="BD112" s="49"/>
      <c r="BE112" s="49"/>
      <c r="BF112" s="49"/>
      <c r="BG112" s="49"/>
      <c r="BH112" s="49"/>
      <c r="BI112" s="49"/>
      <c r="BJ112" s="49"/>
      <c r="BK112" s="49"/>
      <c r="BL112" s="49"/>
      <c r="BM112" s="49"/>
    </row>
    <row r="113" spans="1:65" ht="30" customHeight="1">
      <c r="A113" s="352"/>
      <c r="B113" s="49"/>
      <c r="C113" s="49"/>
      <c r="D113" s="49"/>
      <c r="E113" s="16"/>
      <c r="F113" s="49"/>
      <c r="G113" s="49"/>
      <c r="H113" s="49"/>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c r="AH113" s="49"/>
      <c r="AI113" s="49"/>
      <c r="AJ113" s="49"/>
      <c r="AK113" s="49"/>
      <c r="AL113" s="49"/>
      <c r="AM113" s="49"/>
      <c r="AN113" s="49"/>
      <c r="AO113" s="49"/>
      <c r="AP113" s="49"/>
      <c r="AQ113" s="49"/>
      <c r="AR113" s="49"/>
      <c r="AS113" s="49"/>
      <c r="AT113" s="49"/>
      <c r="AU113" s="49"/>
      <c r="AV113" s="49"/>
      <c r="AW113" s="49"/>
      <c r="AX113" s="49"/>
      <c r="AY113" s="49"/>
      <c r="AZ113" s="49"/>
      <c r="BA113" s="49"/>
      <c r="BB113" s="49"/>
      <c r="BC113" s="49"/>
      <c r="BD113" s="49"/>
      <c r="BE113" s="49"/>
      <c r="BF113" s="49"/>
      <c r="BG113" s="49"/>
      <c r="BH113" s="49"/>
      <c r="BI113" s="49"/>
      <c r="BJ113" s="49"/>
      <c r="BK113" s="49"/>
      <c r="BL113" s="49"/>
      <c r="BM113" s="49"/>
    </row>
    <row r="114" spans="1:65" ht="30" customHeight="1">
      <c r="A114" s="352"/>
      <c r="B114" s="49"/>
      <c r="C114" s="49"/>
      <c r="D114" s="49"/>
      <c r="E114" s="16"/>
      <c r="F114" s="49"/>
      <c r="G114" s="49"/>
      <c r="H114" s="49"/>
      <c r="I114" s="49"/>
      <c r="J114" s="49"/>
      <c r="K114" s="49"/>
      <c r="L114" s="49"/>
      <c r="M114" s="49"/>
      <c r="N114" s="49"/>
      <c r="O114" s="49"/>
      <c r="P114" s="49"/>
      <c r="Q114" s="49"/>
      <c r="R114" s="49"/>
      <c r="S114" s="49"/>
      <c r="T114" s="49"/>
      <c r="U114" s="49"/>
      <c r="V114" s="49"/>
      <c r="W114" s="49"/>
      <c r="X114" s="49"/>
      <c r="Y114" s="49"/>
      <c r="Z114" s="49"/>
      <c r="AA114" s="49"/>
      <c r="AB114" s="49"/>
      <c r="AC114" s="49"/>
      <c r="AD114" s="49"/>
      <c r="AE114" s="49"/>
      <c r="AF114" s="49"/>
      <c r="AG114" s="49"/>
      <c r="AH114" s="49"/>
      <c r="AI114" s="49"/>
      <c r="AJ114" s="49"/>
      <c r="AK114" s="49"/>
      <c r="AL114" s="49"/>
      <c r="AM114" s="49"/>
      <c r="AN114" s="49"/>
      <c r="AO114" s="49"/>
      <c r="AP114" s="49"/>
      <c r="AQ114" s="49"/>
      <c r="AR114" s="49"/>
      <c r="AS114" s="49"/>
      <c r="AT114" s="49"/>
      <c r="AU114" s="49"/>
      <c r="AV114" s="49"/>
      <c r="AW114" s="49"/>
      <c r="AX114" s="49"/>
      <c r="AY114" s="49"/>
      <c r="AZ114" s="49"/>
      <c r="BA114" s="49"/>
      <c r="BB114" s="49"/>
      <c r="BC114" s="49"/>
      <c r="BD114" s="49"/>
      <c r="BE114" s="49"/>
      <c r="BF114" s="49"/>
      <c r="BG114" s="49"/>
      <c r="BH114" s="49"/>
      <c r="BI114" s="49"/>
      <c r="BJ114" s="49"/>
      <c r="BK114" s="49"/>
      <c r="BL114" s="49"/>
      <c r="BM114" s="49"/>
    </row>
    <row r="115" spans="1:65" ht="30" customHeight="1">
      <c r="A115" s="352"/>
      <c r="B115" s="49"/>
      <c r="C115" s="49"/>
      <c r="D115" s="49"/>
      <c r="E115" s="16"/>
      <c r="F115" s="49"/>
      <c r="G115" s="49"/>
      <c r="H115" s="49"/>
      <c r="I115" s="49"/>
      <c r="J115" s="49"/>
      <c r="K115" s="49"/>
      <c r="L115" s="49"/>
      <c r="M115" s="49"/>
      <c r="N115" s="49"/>
      <c r="O115" s="49"/>
      <c r="P115" s="49"/>
      <c r="Q115" s="49"/>
      <c r="R115" s="49"/>
      <c r="S115" s="49"/>
      <c r="T115" s="49"/>
      <c r="U115" s="49"/>
      <c r="V115" s="49"/>
      <c r="W115" s="49"/>
      <c r="X115" s="49"/>
      <c r="Y115" s="49"/>
      <c r="Z115" s="49"/>
      <c r="AA115" s="49"/>
      <c r="AB115" s="49"/>
      <c r="AC115" s="49"/>
      <c r="AD115" s="49"/>
      <c r="AE115" s="49"/>
      <c r="AF115" s="49"/>
      <c r="AG115" s="49"/>
      <c r="AH115" s="49"/>
      <c r="AI115" s="49"/>
      <c r="AJ115" s="49"/>
      <c r="AK115" s="49"/>
      <c r="AL115" s="49"/>
      <c r="AM115" s="49"/>
      <c r="AN115" s="49"/>
      <c r="AO115" s="49"/>
      <c r="AP115" s="49"/>
      <c r="AQ115" s="49"/>
      <c r="AR115" s="49"/>
      <c r="AS115" s="49"/>
      <c r="AT115" s="49"/>
      <c r="AU115" s="49"/>
      <c r="AV115" s="49"/>
      <c r="AW115" s="49"/>
      <c r="AX115" s="49"/>
      <c r="AY115" s="49"/>
      <c r="AZ115" s="49"/>
      <c r="BA115" s="49"/>
      <c r="BB115" s="49"/>
      <c r="BC115" s="49"/>
      <c r="BD115" s="49"/>
      <c r="BE115" s="49"/>
      <c r="BF115" s="49"/>
      <c r="BG115" s="49"/>
      <c r="BH115" s="49"/>
      <c r="BI115" s="49"/>
      <c r="BJ115" s="49"/>
      <c r="BK115" s="49"/>
      <c r="BL115" s="49"/>
      <c r="BM115" s="49"/>
    </row>
    <row r="116" spans="1:65" ht="30" customHeight="1">
      <c r="A116" s="352"/>
      <c r="B116" s="49"/>
      <c r="C116" s="49"/>
      <c r="D116" s="49"/>
      <c r="E116" s="16"/>
      <c r="F116" s="49"/>
      <c r="G116" s="49"/>
      <c r="H116" s="49"/>
      <c r="I116" s="49"/>
      <c r="J116" s="49"/>
      <c r="K116" s="49"/>
      <c r="L116" s="49"/>
      <c r="M116" s="49"/>
      <c r="N116" s="49"/>
      <c r="O116" s="49"/>
      <c r="P116" s="49"/>
      <c r="Q116" s="49"/>
      <c r="R116" s="49"/>
      <c r="S116" s="49"/>
      <c r="T116" s="49"/>
      <c r="U116" s="49"/>
      <c r="V116" s="49"/>
      <c r="W116" s="49"/>
      <c r="X116" s="49"/>
      <c r="Y116" s="49"/>
      <c r="Z116" s="49"/>
      <c r="AA116" s="49"/>
      <c r="AB116" s="49"/>
      <c r="AC116" s="49"/>
      <c r="AD116" s="49"/>
      <c r="AE116" s="49"/>
      <c r="AF116" s="49"/>
      <c r="AG116" s="49"/>
      <c r="AH116" s="49"/>
      <c r="AI116" s="49"/>
      <c r="AJ116" s="49"/>
      <c r="AK116" s="49"/>
      <c r="AL116" s="49"/>
      <c r="AM116" s="49"/>
      <c r="AN116" s="49"/>
      <c r="AO116" s="49"/>
      <c r="AP116" s="49"/>
      <c r="AQ116" s="49"/>
      <c r="AR116" s="49"/>
      <c r="AS116" s="49"/>
      <c r="AT116" s="49"/>
      <c r="AU116" s="49"/>
      <c r="AV116" s="49"/>
      <c r="AW116" s="49"/>
      <c r="AX116" s="49"/>
      <c r="AY116" s="49"/>
      <c r="AZ116" s="49"/>
      <c r="BA116" s="49"/>
      <c r="BB116" s="49"/>
      <c r="BC116" s="49"/>
      <c r="BD116" s="49"/>
      <c r="BE116" s="49"/>
      <c r="BF116" s="49"/>
      <c r="BG116" s="49"/>
      <c r="BH116" s="49"/>
      <c r="BI116" s="49"/>
      <c r="BJ116" s="49"/>
      <c r="BK116" s="49"/>
      <c r="BL116" s="49"/>
      <c r="BM116" s="49"/>
    </row>
    <row r="117" spans="1:65" ht="30" customHeight="1">
      <c r="A117" s="352"/>
      <c r="B117" s="49"/>
      <c r="C117" s="49"/>
      <c r="D117" s="49"/>
      <c r="E117" s="16"/>
      <c r="F117" s="49"/>
      <c r="G117" s="49"/>
      <c r="H117" s="49"/>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c r="AH117" s="49"/>
      <c r="AI117" s="49"/>
      <c r="AJ117" s="49"/>
      <c r="AK117" s="49"/>
      <c r="AL117" s="49"/>
      <c r="AM117" s="49"/>
      <c r="AN117" s="49"/>
      <c r="AO117" s="49"/>
      <c r="AP117" s="49"/>
      <c r="AQ117" s="49"/>
      <c r="AR117" s="49"/>
      <c r="AS117" s="49"/>
      <c r="AT117" s="49"/>
      <c r="AU117" s="49"/>
      <c r="AV117" s="49"/>
      <c r="AW117" s="49"/>
      <c r="AX117" s="49"/>
      <c r="AY117" s="49"/>
      <c r="AZ117" s="49"/>
      <c r="BA117" s="49"/>
      <c r="BB117" s="49"/>
      <c r="BC117" s="49"/>
      <c r="BD117" s="49"/>
      <c r="BE117" s="49"/>
      <c r="BF117" s="49"/>
      <c r="BG117" s="49"/>
      <c r="BH117" s="49"/>
      <c r="BI117" s="49"/>
      <c r="BJ117" s="49"/>
      <c r="BK117" s="49"/>
      <c r="BL117" s="49"/>
      <c r="BM117" s="49"/>
    </row>
    <row r="118" spans="1:65" ht="30" customHeight="1">
      <c r="A118" s="352"/>
      <c r="B118" s="49"/>
      <c r="C118" s="49"/>
      <c r="D118" s="49"/>
      <c r="E118" s="16"/>
      <c r="F118" s="49"/>
      <c r="G118" s="49"/>
      <c r="H118" s="49"/>
      <c r="I118" s="49"/>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G118" s="49"/>
      <c r="AH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row>
    <row r="119" spans="1:65" ht="30" customHeight="1">
      <c r="A119" s="352"/>
      <c r="B119" s="49"/>
      <c r="C119" s="49"/>
      <c r="D119" s="49"/>
      <c r="E119" s="16"/>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row>
    <row r="120" spans="1:65" ht="30" customHeight="1">
      <c r="A120" s="352"/>
      <c r="B120" s="49"/>
      <c r="C120" s="49"/>
      <c r="D120" s="49"/>
      <c r="E120" s="16"/>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row>
    <row r="121" spans="1:65" ht="30" customHeight="1">
      <c r="A121" s="352"/>
      <c r="B121" s="49"/>
      <c r="C121" s="49"/>
      <c r="D121" s="49"/>
      <c r="E121" s="16"/>
      <c r="F121" s="49"/>
      <c r="G121" s="49"/>
      <c r="H121" s="49"/>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c r="AH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row>
    <row r="122" spans="1:65" ht="30" customHeight="1">
      <c r="A122" s="352"/>
      <c r="B122" s="49"/>
      <c r="C122" s="49"/>
      <c r="D122" s="49"/>
      <c r="E122" s="16"/>
      <c r="F122" s="49"/>
      <c r="G122" s="49"/>
      <c r="H122" s="49"/>
      <c r="I122" s="49"/>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G122" s="49"/>
      <c r="AH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row>
    <row r="123" spans="1:65" ht="30" customHeight="1">
      <c r="A123" s="352"/>
      <c r="B123" s="49"/>
      <c r="C123" s="49"/>
      <c r="D123" s="49"/>
      <c r="E123" s="16"/>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c r="AH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row>
    <row r="124" spans="1:65" ht="30" customHeight="1">
      <c r="A124" s="352"/>
      <c r="B124" s="49"/>
      <c r="C124" s="49"/>
      <c r="D124" s="49"/>
      <c r="E124" s="16"/>
      <c r="F124" s="49"/>
      <c r="G124" s="49"/>
      <c r="H124" s="49"/>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row>
    <row r="125" spans="1:65" ht="30" customHeight="1">
      <c r="A125" s="352"/>
      <c r="B125" s="49"/>
      <c r="C125" s="49"/>
      <c r="D125" s="49"/>
      <c r="E125" s="16"/>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c r="AH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row>
    <row r="126" spans="1:65" ht="30" customHeight="1">
      <c r="A126" s="352"/>
      <c r="B126" s="49"/>
      <c r="C126" s="49"/>
      <c r="D126" s="49"/>
      <c r="E126" s="16"/>
      <c r="F126" s="49"/>
      <c r="G126" s="49"/>
      <c r="H126" s="49"/>
      <c r="I126" s="49"/>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G126" s="49"/>
      <c r="AH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row>
    <row r="127" spans="1:65" ht="30" customHeight="1">
      <c r="A127" s="352"/>
      <c r="B127" s="49"/>
      <c r="C127" s="49"/>
      <c r="D127" s="49"/>
      <c r="E127" s="16"/>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c r="AH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row>
    <row r="128" spans="1:65" ht="30" customHeight="1">
      <c r="A128" s="352"/>
      <c r="B128" s="49"/>
      <c r="C128" s="49"/>
      <c r="D128" s="49"/>
      <c r="E128" s="16"/>
      <c r="F128" s="49"/>
      <c r="G128" s="49"/>
      <c r="H128" s="49"/>
      <c r="I128" s="49"/>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G128" s="49"/>
      <c r="AH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row>
    <row r="129" spans="1:65" ht="30" customHeight="1">
      <c r="A129" s="352"/>
      <c r="B129" s="49"/>
      <c r="C129" s="49"/>
      <c r="D129" s="49"/>
      <c r="E129" s="16"/>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G129" s="49"/>
      <c r="AH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row>
    <row r="130" spans="1:65" ht="30" customHeight="1">
      <c r="A130" s="352"/>
      <c r="B130" s="49"/>
      <c r="C130" s="49"/>
      <c r="D130" s="49"/>
      <c r="E130" s="16"/>
      <c r="F130" s="49"/>
      <c r="G130" s="49"/>
      <c r="H130" s="49"/>
      <c r="I130" s="49"/>
      <c r="J130" s="49"/>
      <c r="K130" s="49"/>
      <c r="L130" s="49"/>
      <c r="M130" s="49"/>
      <c r="N130" s="49"/>
      <c r="O130" s="49"/>
      <c r="P130" s="49"/>
      <c r="Q130" s="49"/>
      <c r="R130" s="49"/>
      <c r="S130" s="49"/>
      <c r="T130" s="49"/>
      <c r="U130" s="49"/>
      <c r="V130" s="49"/>
      <c r="W130" s="49"/>
      <c r="X130" s="49"/>
      <c r="Y130" s="49"/>
      <c r="Z130" s="49"/>
      <c r="AA130" s="49"/>
      <c r="AB130" s="49"/>
      <c r="AC130" s="49"/>
      <c r="AD130" s="49"/>
      <c r="AE130" s="49"/>
      <c r="AF130" s="49"/>
      <c r="AG130" s="49"/>
      <c r="AH130" s="49"/>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c r="BJ130" s="49"/>
      <c r="BK130" s="49"/>
      <c r="BL130" s="49"/>
      <c r="BM130" s="49"/>
    </row>
    <row r="131" spans="1:65" ht="30" customHeight="1">
      <c r="A131" s="352"/>
      <c r="B131" s="49"/>
      <c r="C131" s="49"/>
      <c r="D131" s="49"/>
      <c r="E131" s="16"/>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G131" s="49"/>
      <c r="AH131" s="49"/>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c r="BJ131" s="49"/>
      <c r="BK131" s="49"/>
      <c r="BL131" s="49"/>
      <c r="BM131" s="49"/>
    </row>
    <row r="132" spans="1:65" ht="30" customHeight="1">
      <c r="A132" s="352"/>
      <c r="B132" s="49"/>
      <c r="C132" s="49"/>
      <c r="D132" s="49"/>
      <c r="E132" s="16"/>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G132" s="49"/>
      <c r="AH132" s="49"/>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c r="BJ132" s="49"/>
      <c r="BK132" s="49"/>
      <c r="BL132" s="49"/>
      <c r="BM132" s="49"/>
    </row>
    <row r="133" spans="1:65" ht="30" customHeight="1">
      <c r="A133" s="352"/>
      <c r="B133" s="49"/>
      <c r="C133" s="49"/>
      <c r="D133" s="49"/>
      <c r="E133" s="16"/>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G133" s="49"/>
      <c r="AH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row>
    <row r="134" spans="1:65" ht="30" customHeight="1">
      <c r="A134" s="352"/>
      <c r="B134" s="49"/>
      <c r="C134" s="49"/>
      <c r="D134" s="49"/>
      <c r="E134" s="16"/>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G134" s="49"/>
      <c r="AH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row>
    <row r="135" spans="1:65" ht="30" customHeight="1">
      <c r="A135" s="352"/>
      <c r="B135" s="49"/>
      <c r="C135" s="49"/>
      <c r="D135" s="49"/>
      <c r="E135" s="16"/>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G135" s="49"/>
      <c r="AH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row>
    <row r="136" spans="1:65" ht="30" customHeight="1">
      <c r="A136" s="352"/>
      <c r="B136" s="49"/>
      <c r="C136" s="49"/>
      <c r="D136" s="49"/>
      <c r="E136" s="16"/>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G136" s="49"/>
      <c r="AH136" s="49"/>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c r="BJ136" s="49"/>
      <c r="BK136" s="49"/>
      <c r="BL136" s="49"/>
      <c r="BM136" s="49"/>
    </row>
    <row r="137" spans="1:65" ht="30" customHeight="1">
      <c r="A137" s="352"/>
      <c r="B137" s="49"/>
      <c r="C137" s="49"/>
      <c r="D137" s="49"/>
      <c r="E137" s="16"/>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49"/>
      <c r="AG137" s="49"/>
      <c r="AH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c r="BJ137" s="49"/>
      <c r="BK137" s="49"/>
      <c r="BL137" s="49"/>
      <c r="BM137" s="49"/>
    </row>
    <row r="138" spans="1:65" ht="30" customHeight="1">
      <c r="A138" s="352"/>
      <c r="B138" s="49"/>
      <c r="C138" s="49"/>
      <c r="D138" s="49"/>
      <c r="E138" s="16"/>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G138" s="49"/>
      <c r="AH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row>
    <row r="139" spans="1:65" ht="30" customHeight="1">
      <c r="A139" s="352"/>
      <c r="B139" s="49"/>
      <c r="C139" s="49"/>
      <c r="D139" s="49"/>
      <c r="E139" s="16"/>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G139" s="49"/>
      <c r="AH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row>
    <row r="140" spans="1:65" ht="30" customHeight="1">
      <c r="A140" s="352"/>
      <c r="B140" s="49"/>
      <c r="C140" s="49"/>
      <c r="D140" s="49"/>
      <c r="E140" s="16"/>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c r="AE140" s="49"/>
      <c r="AF140" s="49"/>
      <c r="AG140" s="49"/>
      <c r="AH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c r="BJ140" s="49"/>
      <c r="BK140" s="49"/>
      <c r="BL140" s="49"/>
      <c r="BM140" s="49"/>
    </row>
    <row r="141" spans="1:65" ht="30" customHeight="1">
      <c r="A141" s="352"/>
      <c r="B141" s="49"/>
      <c r="C141" s="49"/>
      <c r="D141" s="49"/>
      <c r="E141" s="16"/>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G141" s="49"/>
      <c r="AH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row>
    <row r="142" spans="1:65" ht="30" customHeight="1">
      <c r="A142" s="352"/>
      <c r="B142" s="49"/>
      <c r="C142" s="49"/>
      <c r="D142" s="49"/>
      <c r="E142" s="16"/>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row>
    <row r="143" spans="1:65" ht="30" customHeight="1">
      <c r="A143" s="352"/>
      <c r="B143" s="49"/>
      <c r="C143" s="49"/>
      <c r="D143" s="49"/>
      <c r="E143" s="16"/>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row>
    <row r="144" spans="1:65" ht="30" customHeight="1">
      <c r="A144" s="352"/>
      <c r="B144" s="49"/>
      <c r="C144" s="49"/>
      <c r="D144" s="49"/>
      <c r="E144" s="16"/>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row>
    <row r="145" spans="1:65" ht="30" customHeight="1">
      <c r="A145" s="352"/>
      <c r="B145" s="49"/>
      <c r="C145" s="49"/>
      <c r="D145" s="49"/>
      <c r="E145" s="16"/>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row>
    <row r="146" spans="1:65" ht="30" customHeight="1">
      <c r="A146" s="352"/>
      <c r="B146" s="49"/>
      <c r="C146" s="49"/>
      <c r="D146" s="49"/>
      <c r="E146" s="16"/>
      <c r="F146" s="49"/>
      <c r="G146" s="49"/>
      <c r="H146" s="49"/>
      <c r="I146" s="49"/>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G146" s="49"/>
      <c r="AH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row>
    <row r="147" spans="1:65" ht="30" customHeight="1">
      <c r="A147" s="352"/>
      <c r="B147" s="49"/>
      <c r="C147" s="49"/>
      <c r="D147" s="49"/>
      <c r="E147" s="16"/>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G147" s="49"/>
      <c r="AH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row>
    <row r="148" spans="1:65" ht="30" customHeight="1">
      <c r="A148" s="352"/>
      <c r="B148" s="49"/>
      <c r="C148" s="49"/>
      <c r="D148" s="49"/>
      <c r="E148" s="16"/>
      <c r="F148" s="49"/>
      <c r="G148" s="49"/>
      <c r="H148" s="49"/>
      <c r="I148" s="49"/>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row>
    <row r="149" spans="1:65" ht="30" customHeight="1">
      <c r="A149" s="352"/>
      <c r="B149" s="49"/>
      <c r="C149" s="49"/>
      <c r="D149" s="49"/>
      <c r="E149" s="16"/>
      <c r="F149" s="49"/>
      <c r="G149" s="49"/>
      <c r="H149" s="49"/>
      <c r="I149" s="49"/>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row>
    <row r="150" spans="1:65" ht="30" customHeight="1">
      <c r="A150" s="352"/>
      <c r="B150" s="49"/>
      <c r="C150" s="49"/>
      <c r="D150" s="49"/>
      <c r="E150" s="16"/>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row>
    <row r="151" spans="1:65" ht="30" customHeight="1">
      <c r="A151" s="352"/>
      <c r="B151" s="49"/>
      <c r="C151" s="49"/>
      <c r="D151" s="49"/>
      <c r="E151" s="16"/>
      <c r="F151" s="49"/>
      <c r="G151" s="49"/>
      <c r="H151" s="49"/>
      <c r="I151" s="49"/>
      <c r="J151" s="49"/>
      <c r="K151" s="49"/>
      <c r="L151" s="49"/>
      <c r="M151" s="49"/>
      <c r="N151" s="49"/>
      <c r="O151" s="49"/>
      <c r="P151" s="49"/>
      <c r="Q151" s="49"/>
      <c r="R151" s="49"/>
      <c r="S151" s="49"/>
      <c r="T151" s="49"/>
      <c r="U151" s="49"/>
      <c r="V151" s="49"/>
      <c r="W151" s="49"/>
      <c r="X151" s="49"/>
      <c r="Y151" s="49"/>
      <c r="Z151" s="49"/>
      <c r="AA151" s="49"/>
      <c r="AB151" s="49"/>
      <c r="AC151" s="49"/>
      <c r="AD151" s="49"/>
      <c r="AE151" s="49"/>
      <c r="AF151" s="49"/>
      <c r="AG151" s="49"/>
      <c r="AH151" s="49"/>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c r="BJ151" s="49"/>
      <c r="BK151" s="49"/>
      <c r="BL151" s="49"/>
      <c r="BM151" s="49"/>
    </row>
    <row r="152" spans="1:65" ht="30" customHeight="1">
      <c r="A152" s="352"/>
      <c r="B152" s="49"/>
      <c r="C152" s="49"/>
      <c r="D152" s="49"/>
      <c r="E152" s="16"/>
      <c r="F152" s="49"/>
      <c r="G152" s="49"/>
      <c r="H152" s="49"/>
      <c r="I152" s="49"/>
      <c r="J152" s="49"/>
      <c r="K152" s="49"/>
      <c r="L152" s="49"/>
      <c r="M152" s="49"/>
      <c r="N152" s="49"/>
      <c r="O152" s="49"/>
      <c r="P152" s="49"/>
      <c r="Q152" s="49"/>
      <c r="R152" s="49"/>
      <c r="S152" s="49"/>
      <c r="T152" s="49"/>
      <c r="U152" s="49"/>
      <c r="V152" s="49"/>
      <c r="W152" s="49"/>
      <c r="X152" s="49"/>
      <c r="Y152" s="49"/>
      <c r="Z152" s="49"/>
      <c r="AA152" s="49"/>
      <c r="AB152" s="49"/>
      <c r="AC152" s="49"/>
      <c r="AD152" s="49"/>
      <c r="AE152" s="49"/>
      <c r="AF152" s="49"/>
      <c r="AG152" s="49"/>
      <c r="AH152" s="49"/>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c r="BJ152" s="49"/>
      <c r="BK152" s="49"/>
      <c r="BL152" s="49"/>
      <c r="BM152" s="49"/>
    </row>
    <row r="153" spans="1:65" ht="30" customHeight="1">
      <c r="A153" s="352"/>
      <c r="B153" s="49"/>
      <c r="C153" s="49"/>
      <c r="D153" s="49"/>
      <c r="E153" s="16"/>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9"/>
      <c r="AG153" s="49"/>
      <c r="AH153" s="49"/>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c r="BJ153" s="49"/>
      <c r="BK153" s="49"/>
      <c r="BL153" s="49"/>
      <c r="BM153" s="49"/>
    </row>
    <row r="154" spans="1:65" ht="30" customHeight="1">
      <c r="A154" s="352"/>
      <c r="B154" s="49"/>
      <c r="C154" s="49"/>
      <c r="D154" s="49"/>
      <c r="E154" s="16"/>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row>
    <row r="155" spans="1:65" ht="30" customHeight="1">
      <c r="A155" s="352"/>
      <c r="B155" s="49"/>
      <c r="C155" s="49"/>
      <c r="D155" s="49"/>
      <c r="E155" s="16"/>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row>
    <row r="156" spans="1:65" ht="30" customHeight="1">
      <c r="A156" s="352"/>
      <c r="B156" s="49"/>
      <c r="C156" s="49"/>
      <c r="D156" s="49"/>
      <c r="E156" s="16"/>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row>
    <row r="157" spans="1:65" ht="30" customHeight="1">
      <c r="A157" s="352"/>
      <c r="B157" s="49"/>
      <c r="C157" s="49"/>
      <c r="D157" s="49"/>
      <c r="E157" s="16"/>
      <c r="F157" s="49"/>
      <c r="G157" s="49"/>
      <c r="H157" s="49"/>
      <c r="I157" s="49"/>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row>
    <row r="158" spans="1:65" ht="30" customHeight="1">
      <c r="A158" s="352"/>
      <c r="B158" s="49"/>
      <c r="C158" s="49"/>
      <c r="D158" s="49"/>
      <c r="E158" s="16"/>
      <c r="F158" s="49"/>
      <c r="G158" s="49"/>
      <c r="H158" s="49"/>
      <c r="I158" s="49"/>
      <c r="J158" s="49"/>
      <c r="K158" s="49"/>
      <c r="L158" s="49"/>
      <c r="M158" s="49"/>
      <c r="N158" s="49"/>
      <c r="O158" s="49"/>
      <c r="P158" s="49"/>
      <c r="Q158" s="49"/>
      <c r="R158" s="49"/>
      <c r="S158" s="49"/>
      <c r="T158" s="49"/>
      <c r="U158" s="49"/>
      <c r="V158" s="49"/>
      <c r="W158" s="49"/>
      <c r="X158" s="49"/>
      <c r="Y158" s="49"/>
      <c r="Z158" s="49"/>
      <c r="AA158" s="49"/>
      <c r="AB158" s="49"/>
      <c r="AC158" s="49"/>
      <c r="AD158" s="49"/>
      <c r="AE158" s="49"/>
      <c r="AF158" s="49"/>
      <c r="AG158" s="49"/>
      <c r="AH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row>
    <row r="159" spans="1:65" ht="30" customHeight="1">
      <c r="A159" s="352"/>
      <c r="B159" s="49"/>
      <c r="C159" s="49"/>
      <c r="D159" s="49"/>
      <c r="E159" s="16"/>
      <c r="F159" s="49"/>
      <c r="G159" s="49"/>
      <c r="H159" s="49"/>
      <c r="I159" s="49"/>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49"/>
      <c r="AG159" s="49"/>
      <c r="AH159" s="49"/>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c r="BJ159" s="49"/>
      <c r="BK159" s="49"/>
      <c r="BL159" s="49"/>
      <c r="BM159" s="49"/>
    </row>
    <row r="160" spans="1:65" ht="30" customHeight="1">
      <c r="A160" s="352"/>
      <c r="B160" s="49"/>
      <c r="C160" s="49"/>
      <c r="D160" s="49"/>
      <c r="E160" s="16"/>
      <c r="F160" s="49"/>
      <c r="G160" s="49"/>
      <c r="H160" s="49"/>
      <c r="I160" s="49"/>
      <c r="J160" s="49"/>
      <c r="K160" s="49"/>
      <c r="L160" s="49"/>
      <c r="M160" s="49"/>
      <c r="N160" s="49"/>
      <c r="O160" s="49"/>
      <c r="P160" s="49"/>
      <c r="Q160" s="49"/>
      <c r="R160" s="49"/>
      <c r="S160" s="49"/>
      <c r="T160" s="49"/>
      <c r="U160" s="49"/>
      <c r="V160" s="49"/>
      <c r="W160" s="49"/>
      <c r="X160" s="49"/>
      <c r="Y160" s="49"/>
      <c r="Z160" s="49"/>
      <c r="AA160" s="49"/>
      <c r="AB160" s="49"/>
      <c r="AC160" s="49"/>
      <c r="AD160" s="49"/>
      <c r="AE160" s="49"/>
      <c r="AF160" s="49"/>
      <c r="AG160" s="49"/>
      <c r="AH160" s="49"/>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c r="BJ160" s="49"/>
      <c r="BK160" s="49"/>
      <c r="BL160" s="49"/>
      <c r="BM160" s="49"/>
    </row>
    <row r="161" spans="1:65" ht="30" customHeight="1">
      <c r="A161" s="352"/>
      <c r="B161" s="49"/>
      <c r="C161" s="49"/>
      <c r="D161" s="49"/>
      <c r="E161" s="16"/>
      <c r="F161" s="49"/>
      <c r="G161" s="49"/>
      <c r="H161" s="49"/>
      <c r="I161" s="49"/>
      <c r="J161" s="49"/>
      <c r="K161" s="49"/>
      <c r="L161" s="49"/>
      <c r="M161" s="49"/>
      <c r="N161" s="49"/>
      <c r="O161" s="49"/>
      <c r="P161" s="49"/>
      <c r="Q161" s="49"/>
      <c r="R161" s="49"/>
      <c r="S161" s="49"/>
      <c r="T161" s="49"/>
      <c r="U161" s="49"/>
      <c r="V161" s="49"/>
      <c r="W161" s="49"/>
      <c r="X161" s="49"/>
      <c r="Y161" s="49"/>
      <c r="Z161" s="49"/>
      <c r="AA161" s="49"/>
      <c r="AB161" s="49"/>
      <c r="AC161" s="49"/>
      <c r="AD161" s="49"/>
      <c r="AE161" s="49"/>
      <c r="AF161" s="49"/>
      <c r="AG161" s="49"/>
      <c r="AH161" s="49"/>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c r="BJ161" s="49"/>
      <c r="BK161" s="49"/>
      <c r="BL161" s="49"/>
      <c r="BM161" s="49"/>
    </row>
    <row r="162" spans="1:65" ht="30" customHeight="1">
      <c r="A162" s="352"/>
      <c r="B162" s="49"/>
      <c r="C162" s="49"/>
      <c r="D162" s="49"/>
      <c r="E162" s="16"/>
      <c r="F162" s="49"/>
      <c r="G162" s="49"/>
      <c r="H162" s="49"/>
      <c r="I162" s="49"/>
      <c r="J162" s="49"/>
      <c r="K162" s="49"/>
      <c r="L162" s="49"/>
      <c r="M162" s="49"/>
      <c r="N162" s="49"/>
      <c r="O162" s="49"/>
      <c r="P162" s="49"/>
      <c r="Q162" s="49"/>
      <c r="R162" s="49"/>
      <c r="S162" s="49"/>
      <c r="T162" s="49"/>
      <c r="U162" s="49"/>
      <c r="V162" s="49"/>
      <c r="W162" s="49"/>
      <c r="X162" s="49"/>
      <c r="Y162" s="49"/>
      <c r="Z162" s="49"/>
      <c r="AA162" s="49"/>
      <c r="AB162" s="49"/>
      <c r="AC162" s="49"/>
      <c r="AD162" s="49"/>
      <c r="AE162" s="49"/>
      <c r="AF162" s="49"/>
      <c r="AG162" s="49"/>
      <c r="AH162" s="49"/>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c r="BJ162" s="49"/>
      <c r="BK162" s="49"/>
      <c r="BL162" s="49"/>
      <c r="BM162" s="49"/>
    </row>
    <row r="163" spans="1:65" ht="30" customHeight="1">
      <c r="A163" s="352"/>
      <c r="B163" s="49"/>
      <c r="C163" s="49"/>
      <c r="D163" s="49"/>
      <c r="E163" s="16"/>
      <c r="F163" s="49"/>
      <c r="G163" s="49"/>
      <c r="H163" s="49"/>
      <c r="I163" s="49"/>
      <c r="J163" s="49"/>
      <c r="K163" s="49"/>
      <c r="L163" s="49"/>
      <c r="M163" s="49"/>
      <c r="N163" s="49"/>
      <c r="O163" s="49"/>
      <c r="P163" s="49"/>
      <c r="Q163" s="49"/>
      <c r="R163" s="49"/>
      <c r="S163" s="49"/>
      <c r="T163" s="49"/>
      <c r="U163" s="49"/>
      <c r="V163" s="49"/>
      <c r="W163" s="49"/>
      <c r="X163" s="49"/>
      <c r="Y163" s="49"/>
      <c r="Z163" s="49"/>
      <c r="AA163" s="49"/>
      <c r="AB163" s="49"/>
      <c r="AC163" s="49"/>
      <c r="AD163" s="49"/>
      <c r="AE163" s="49"/>
      <c r="AF163" s="49"/>
      <c r="AG163" s="49"/>
      <c r="AH163" s="49"/>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c r="BJ163" s="49"/>
      <c r="BK163" s="49"/>
      <c r="BL163" s="49"/>
      <c r="BM163" s="49"/>
    </row>
    <row r="164" spans="1:65" ht="30" customHeight="1">
      <c r="A164" s="352"/>
      <c r="B164" s="49"/>
      <c r="C164" s="49"/>
      <c r="D164" s="49"/>
      <c r="E164" s="16"/>
      <c r="F164" s="49"/>
      <c r="G164" s="49"/>
      <c r="H164" s="49"/>
      <c r="I164" s="49"/>
      <c r="J164" s="49"/>
      <c r="K164" s="49"/>
      <c r="L164" s="49"/>
      <c r="M164" s="49"/>
      <c r="N164" s="49"/>
      <c r="O164" s="49"/>
      <c r="P164" s="49"/>
      <c r="Q164" s="49"/>
      <c r="R164" s="49"/>
      <c r="S164" s="49"/>
      <c r="T164" s="49"/>
      <c r="U164" s="49"/>
      <c r="V164" s="49"/>
      <c r="W164" s="49"/>
      <c r="X164" s="49"/>
      <c r="Y164" s="49"/>
      <c r="Z164" s="49"/>
      <c r="AA164" s="49"/>
      <c r="AB164" s="49"/>
      <c r="AC164" s="49"/>
      <c r="AD164" s="49"/>
      <c r="AE164" s="49"/>
      <c r="AF164" s="49"/>
      <c r="AG164" s="49"/>
      <c r="AH164" s="49"/>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c r="BJ164" s="49"/>
      <c r="BK164" s="49"/>
      <c r="BL164" s="49"/>
      <c r="BM164" s="49"/>
    </row>
    <row r="165" spans="1:65" ht="30" customHeight="1">
      <c r="A165" s="352"/>
      <c r="B165" s="49"/>
      <c r="C165" s="49"/>
      <c r="D165" s="49"/>
      <c r="E165" s="16"/>
      <c r="F165" s="49"/>
      <c r="G165" s="49"/>
      <c r="H165" s="49"/>
      <c r="I165" s="49"/>
      <c r="J165" s="49"/>
      <c r="K165" s="49"/>
      <c r="L165" s="49"/>
      <c r="M165" s="49"/>
      <c r="N165" s="49"/>
      <c r="O165" s="49"/>
      <c r="P165" s="49"/>
      <c r="Q165" s="49"/>
      <c r="R165" s="49"/>
      <c r="S165" s="49"/>
      <c r="T165" s="49"/>
      <c r="U165" s="49"/>
      <c r="V165" s="49"/>
      <c r="W165" s="49"/>
      <c r="X165" s="49"/>
      <c r="Y165" s="49"/>
      <c r="Z165" s="49"/>
      <c r="AA165" s="49"/>
      <c r="AB165" s="49"/>
      <c r="AC165" s="49"/>
      <c r="AD165" s="49"/>
      <c r="AE165" s="49"/>
      <c r="AF165" s="49"/>
      <c r="AG165" s="49"/>
      <c r="AH165" s="49"/>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c r="BJ165" s="49"/>
      <c r="BK165" s="49"/>
      <c r="BL165" s="49"/>
      <c r="BM165" s="49"/>
    </row>
    <row r="166" spans="1:65" ht="30" customHeight="1">
      <c r="A166" s="352"/>
      <c r="B166" s="49"/>
      <c r="C166" s="49"/>
      <c r="D166" s="49"/>
      <c r="E166" s="16"/>
      <c r="F166" s="49"/>
      <c r="G166" s="49"/>
      <c r="H166" s="49"/>
      <c r="I166" s="49"/>
      <c r="J166" s="49"/>
      <c r="K166" s="49"/>
      <c r="L166" s="49"/>
      <c r="M166" s="49"/>
      <c r="N166" s="49"/>
      <c r="O166" s="49"/>
      <c r="P166" s="49"/>
      <c r="Q166" s="49"/>
      <c r="R166" s="49"/>
      <c r="S166" s="49"/>
      <c r="T166" s="49"/>
      <c r="U166" s="49"/>
      <c r="V166" s="49"/>
      <c r="W166" s="49"/>
      <c r="X166" s="49"/>
      <c r="Y166" s="49"/>
      <c r="Z166" s="49"/>
      <c r="AA166" s="49"/>
      <c r="AB166" s="49"/>
      <c r="AC166" s="49"/>
      <c r="AD166" s="49"/>
      <c r="AE166" s="49"/>
      <c r="AF166" s="49"/>
      <c r="AG166" s="49"/>
      <c r="AH166" s="49"/>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c r="BJ166" s="49"/>
      <c r="BK166" s="49"/>
      <c r="BL166" s="49"/>
      <c r="BM166" s="49"/>
    </row>
    <row r="167" spans="1:65" ht="30" customHeight="1">
      <c r="A167" s="352"/>
      <c r="B167" s="49"/>
      <c r="C167" s="49"/>
      <c r="D167" s="49"/>
      <c r="E167" s="16"/>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G167" s="49"/>
      <c r="AH167" s="49"/>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c r="BJ167" s="49"/>
      <c r="BK167" s="49"/>
      <c r="BL167" s="49"/>
      <c r="BM167" s="49"/>
    </row>
    <row r="168" spans="1:65" ht="30" customHeight="1">
      <c r="A168" s="352"/>
      <c r="B168" s="49"/>
      <c r="C168" s="49"/>
      <c r="D168" s="49"/>
      <c r="E168" s="16"/>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G168" s="49"/>
      <c r="AH168" s="49"/>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c r="BJ168" s="49"/>
      <c r="BK168" s="49"/>
      <c r="BL168" s="49"/>
      <c r="BM168" s="49"/>
    </row>
    <row r="169" spans="1:65" ht="30" customHeight="1">
      <c r="A169" s="352"/>
      <c r="B169" s="49"/>
      <c r="C169" s="49"/>
      <c r="D169" s="49"/>
      <c r="E169" s="16"/>
      <c r="F169" s="49"/>
      <c r="G169" s="49"/>
      <c r="H169" s="49"/>
      <c r="I169" s="49"/>
      <c r="J169" s="49"/>
      <c r="K169" s="49"/>
      <c r="L169" s="49"/>
      <c r="M169" s="49"/>
      <c r="N169" s="49"/>
      <c r="O169" s="49"/>
      <c r="P169" s="49"/>
      <c r="Q169" s="49"/>
      <c r="R169" s="49"/>
      <c r="S169" s="49"/>
      <c r="T169" s="49"/>
      <c r="U169" s="49"/>
      <c r="V169" s="49"/>
      <c r="W169" s="49"/>
      <c r="X169" s="49"/>
      <c r="Y169" s="49"/>
      <c r="Z169" s="49"/>
      <c r="AA169" s="49"/>
      <c r="AB169" s="49"/>
      <c r="AC169" s="49"/>
      <c r="AD169" s="49"/>
      <c r="AE169" s="49"/>
      <c r="AF169" s="49"/>
      <c r="AG169" s="49"/>
      <c r="AH169" s="49"/>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c r="BJ169" s="49"/>
      <c r="BK169" s="49"/>
      <c r="BL169" s="49"/>
      <c r="BM169" s="49"/>
    </row>
    <row r="170" spans="1:65" ht="30" customHeight="1">
      <c r="A170" s="352"/>
      <c r="B170" s="49"/>
      <c r="C170" s="49"/>
      <c r="D170" s="49"/>
      <c r="E170" s="16"/>
      <c r="F170" s="49"/>
      <c r="G170" s="49"/>
      <c r="H170" s="49"/>
      <c r="I170" s="49"/>
      <c r="J170" s="49"/>
      <c r="K170" s="49"/>
      <c r="L170" s="49"/>
      <c r="M170" s="49"/>
      <c r="N170" s="49"/>
      <c r="O170" s="49"/>
      <c r="P170" s="49"/>
      <c r="Q170" s="49"/>
      <c r="R170" s="49"/>
      <c r="S170" s="49"/>
      <c r="T170" s="49"/>
      <c r="U170" s="49"/>
      <c r="V170" s="49"/>
      <c r="W170" s="49"/>
      <c r="X170" s="49"/>
      <c r="Y170" s="49"/>
      <c r="Z170" s="49"/>
      <c r="AA170" s="49"/>
      <c r="AB170" s="49"/>
      <c r="AC170" s="49"/>
      <c r="AD170" s="49"/>
      <c r="AE170" s="49"/>
      <c r="AF170" s="49"/>
      <c r="AG170" s="49"/>
      <c r="AH170" s="49"/>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c r="BJ170" s="49"/>
      <c r="BK170" s="49"/>
      <c r="BL170" s="49"/>
      <c r="BM170" s="49"/>
    </row>
    <row r="171" spans="1:65" ht="30" customHeight="1">
      <c r="A171" s="352"/>
      <c r="B171" s="49"/>
      <c r="C171" s="49"/>
      <c r="D171" s="49"/>
      <c r="E171" s="16"/>
      <c r="F171" s="49"/>
      <c r="G171" s="49"/>
      <c r="H171" s="49"/>
      <c r="I171" s="49"/>
      <c r="J171" s="49"/>
      <c r="K171" s="49"/>
      <c r="L171" s="49"/>
      <c r="M171" s="49"/>
      <c r="N171" s="49"/>
      <c r="O171" s="49"/>
      <c r="P171" s="49"/>
      <c r="Q171" s="49"/>
      <c r="R171" s="49"/>
      <c r="S171" s="49"/>
      <c r="T171" s="49"/>
      <c r="U171" s="49"/>
      <c r="V171" s="49"/>
      <c r="W171" s="49"/>
      <c r="X171" s="49"/>
      <c r="Y171" s="49"/>
      <c r="Z171" s="49"/>
      <c r="AA171" s="49"/>
      <c r="AB171" s="49"/>
      <c r="AC171" s="49"/>
      <c r="AD171" s="49"/>
      <c r="AE171" s="49"/>
      <c r="AF171" s="49"/>
      <c r="AG171" s="49"/>
      <c r="AH171" s="49"/>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c r="BJ171" s="49"/>
      <c r="BK171" s="49"/>
      <c r="BL171" s="49"/>
      <c r="BM171" s="49"/>
    </row>
    <row r="172" spans="1:65" ht="30" customHeight="1">
      <c r="A172" s="352"/>
      <c r="B172" s="49"/>
      <c r="C172" s="49"/>
      <c r="D172" s="49"/>
      <c r="E172" s="16"/>
      <c r="F172" s="49"/>
      <c r="G172" s="49"/>
      <c r="H172" s="49"/>
      <c r="I172" s="49"/>
      <c r="J172" s="49"/>
      <c r="K172" s="49"/>
      <c r="L172" s="49"/>
      <c r="M172" s="49"/>
      <c r="N172" s="49"/>
      <c r="O172" s="49"/>
      <c r="P172" s="49"/>
      <c r="Q172" s="49"/>
      <c r="R172" s="49"/>
      <c r="S172" s="49"/>
      <c r="T172" s="49"/>
      <c r="U172" s="49"/>
      <c r="V172" s="49"/>
      <c r="W172" s="49"/>
      <c r="X172" s="49"/>
      <c r="Y172" s="49"/>
      <c r="Z172" s="49"/>
      <c r="AA172" s="49"/>
      <c r="AB172" s="49"/>
      <c r="AC172" s="49"/>
      <c r="AD172" s="49"/>
      <c r="AE172" s="49"/>
      <c r="AF172" s="49"/>
      <c r="AG172" s="49"/>
      <c r="AH172" s="49"/>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c r="BJ172" s="49"/>
      <c r="BK172" s="49"/>
      <c r="BL172" s="49"/>
      <c r="BM172" s="49"/>
    </row>
    <row r="173" spans="1:65" ht="30" customHeight="1">
      <c r="A173" s="352"/>
      <c r="B173" s="49"/>
      <c r="C173" s="49"/>
      <c r="D173" s="49"/>
      <c r="E173" s="16"/>
      <c r="F173" s="49"/>
      <c r="G173" s="49"/>
      <c r="H173" s="49"/>
      <c r="I173" s="49"/>
      <c r="J173" s="49"/>
      <c r="K173" s="49"/>
      <c r="L173" s="49"/>
      <c r="M173" s="49"/>
      <c r="N173" s="49"/>
      <c r="O173" s="49"/>
      <c r="P173" s="49"/>
      <c r="Q173" s="49"/>
      <c r="R173" s="49"/>
      <c r="S173" s="49"/>
      <c r="T173" s="49"/>
      <c r="U173" s="49"/>
      <c r="V173" s="49"/>
      <c r="W173" s="49"/>
      <c r="X173" s="49"/>
      <c r="Y173" s="49"/>
      <c r="Z173" s="49"/>
      <c r="AA173" s="49"/>
      <c r="AB173" s="49"/>
      <c r="AC173" s="49"/>
      <c r="AD173" s="49"/>
      <c r="AE173" s="49"/>
      <c r="AF173" s="49"/>
      <c r="AG173" s="49"/>
      <c r="AH173" s="49"/>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c r="BJ173" s="49"/>
      <c r="BK173" s="49"/>
      <c r="BL173" s="49"/>
      <c r="BM173" s="49"/>
    </row>
    <row r="174" spans="1:65" ht="30" customHeight="1">
      <c r="A174" s="352"/>
      <c r="B174" s="49"/>
      <c r="C174" s="49"/>
      <c r="D174" s="49"/>
      <c r="E174" s="16"/>
      <c r="F174" s="49"/>
      <c r="G174" s="49"/>
      <c r="H174" s="49"/>
      <c r="I174" s="49"/>
      <c r="J174" s="49"/>
      <c r="K174" s="49"/>
      <c r="L174" s="49"/>
      <c r="M174" s="49"/>
      <c r="N174" s="49"/>
      <c r="O174" s="49"/>
      <c r="P174" s="49"/>
      <c r="Q174" s="49"/>
      <c r="R174" s="49"/>
      <c r="S174" s="49"/>
      <c r="T174" s="49"/>
      <c r="U174" s="49"/>
      <c r="V174" s="49"/>
      <c r="W174" s="49"/>
      <c r="X174" s="49"/>
      <c r="Y174" s="49"/>
      <c r="Z174" s="49"/>
      <c r="AA174" s="49"/>
      <c r="AB174" s="49"/>
      <c r="AC174" s="49"/>
      <c r="AD174" s="49"/>
      <c r="AE174" s="49"/>
      <c r="AF174" s="49"/>
      <c r="AG174" s="49"/>
      <c r="AH174" s="49"/>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c r="BJ174" s="49"/>
      <c r="BK174" s="49"/>
      <c r="BL174" s="49"/>
      <c r="BM174" s="49"/>
    </row>
    <row r="175" spans="1:65" ht="30" customHeight="1">
      <c r="A175" s="352"/>
      <c r="B175" s="49"/>
      <c r="C175" s="49"/>
      <c r="D175" s="49"/>
      <c r="E175" s="16"/>
      <c r="F175" s="49"/>
      <c r="G175" s="49"/>
      <c r="H175" s="49"/>
      <c r="I175" s="49"/>
      <c r="J175" s="49"/>
      <c r="K175" s="49"/>
      <c r="L175" s="49"/>
      <c r="M175" s="49"/>
      <c r="N175" s="49"/>
      <c r="O175" s="49"/>
      <c r="P175" s="49"/>
      <c r="Q175" s="49"/>
      <c r="R175" s="49"/>
      <c r="S175" s="49"/>
      <c r="T175" s="49"/>
      <c r="U175" s="49"/>
      <c r="V175" s="49"/>
      <c r="W175" s="49"/>
      <c r="X175" s="49"/>
      <c r="Y175" s="49"/>
      <c r="Z175" s="49"/>
      <c r="AA175" s="49"/>
      <c r="AB175" s="49"/>
      <c r="AC175" s="49"/>
      <c r="AD175" s="49"/>
      <c r="AE175" s="49"/>
      <c r="AF175" s="49"/>
      <c r="AG175" s="49"/>
      <c r="AH175" s="49"/>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c r="BJ175" s="49"/>
      <c r="BK175" s="49"/>
      <c r="BL175" s="49"/>
      <c r="BM175" s="49"/>
    </row>
    <row r="176" spans="1:65" ht="30" customHeight="1">
      <c r="A176" s="352"/>
      <c r="B176" s="49"/>
      <c r="C176" s="49"/>
      <c r="D176" s="49"/>
      <c r="E176" s="16"/>
      <c r="F176" s="49"/>
      <c r="G176" s="49"/>
      <c r="H176" s="49"/>
      <c r="I176" s="49"/>
      <c r="J176" s="49"/>
      <c r="K176" s="49"/>
      <c r="L176" s="49"/>
      <c r="M176" s="49"/>
      <c r="N176" s="49"/>
      <c r="O176" s="49"/>
      <c r="P176" s="49"/>
      <c r="Q176" s="49"/>
      <c r="R176" s="49"/>
      <c r="S176" s="49"/>
      <c r="T176" s="49"/>
      <c r="U176" s="49"/>
      <c r="V176" s="49"/>
      <c r="W176" s="49"/>
      <c r="X176" s="49"/>
      <c r="Y176" s="49"/>
      <c r="Z176" s="49"/>
      <c r="AA176" s="49"/>
      <c r="AB176" s="49"/>
      <c r="AC176" s="49"/>
      <c r="AD176" s="49"/>
      <c r="AE176" s="49"/>
      <c r="AF176" s="49"/>
      <c r="AG176" s="49"/>
      <c r="AH176" s="49"/>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c r="BJ176" s="49"/>
      <c r="BK176" s="49"/>
      <c r="BL176" s="49"/>
      <c r="BM176" s="49"/>
    </row>
    <row r="177" spans="1:65" ht="30" customHeight="1">
      <c r="A177" s="352"/>
      <c r="B177" s="49"/>
      <c r="C177" s="49"/>
      <c r="D177" s="49"/>
      <c r="E177" s="16"/>
      <c r="F177" s="49"/>
      <c r="G177" s="49"/>
      <c r="H177" s="49"/>
      <c r="I177" s="49"/>
      <c r="J177" s="49"/>
      <c r="K177" s="49"/>
      <c r="L177" s="49"/>
      <c r="M177" s="49"/>
      <c r="N177" s="49"/>
      <c r="O177" s="49"/>
      <c r="P177" s="49"/>
      <c r="Q177" s="49"/>
      <c r="R177" s="49"/>
      <c r="S177" s="49"/>
      <c r="T177" s="49"/>
      <c r="U177" s="49"/>
      <c r="V177" s="49"/>
      <c r="W177" s="49"/>
      <c r="X177" s="49"/>
      <c r="Y177" s="49"/>
      <c r="Z177" s="49"/>
      <c r="AA177" s="49"/>
      <c r="AB177" s="49"/>
      <c r="AC177" s="49"/>
      <c r="AD177" s="49"/>
      <c r="AE177" s="49"/>
      <c r="AF177" s="49"/>
      <c r="AG177" s="49"/>
      <c r="AH177" s="49"/>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c r="BJ177" s="49"/>
      <c r="BK177" s="49"/>
      <c r="BL177" s="49"/>
      <c r="BM177" s="49"/>
    </row>
    <row r="178" spans="1:65" ht="30" customHeight="1">
      <c r="A178" s="352"/>
      <c r="B178" s="49"/>
      <c r="C178" s="49"/>
      <c r="D178" s="49"/>
      <c r="E178" s="16"/>
      <c r="F178" s="49"/>
      <c r="G178" s="49"/>
      <c r="H178" s="49"/>
      <c r="I178" s="49"/>
      <c r="J178" s="49"/>
      <c r="K178" s="49"/>
      <c r="L178" s="49"/>
      <c r="M178" s="49"/>
      <c r="N178" s="49"/>
      <c r="O178" s="49"/>
      <c r="P178" s="49"/>
      <c r="Q178" s="49"/>
      <c r="R178" s="49"/>
      <c r="S178" s="49"/>
      <c r="T178" s="49"/>
      <c r="U178" s="49"/>
      <c r="V178" s="49"/>
      <c r="W178" s="49"/>
      <c r="X178" s="49"/>
      <c r="Y178" s="49"/>
      <c r="Z178" s="49"/>
      <c r="AA178" s="49"/>
      <c r="AB178" s="49"/>
      <c r="AC178" s="49"/>
      <c r="AD178" s="49"/>
      <c r="AE178" s="49"/>
      <c r="AF178" s="49"/>
      <c r="AG178" s="49"/>
      <c r="AH178" s="49"/>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c r="BJ178" s="49"/>
      <c r="BK178" s="49"/>
      <c r="BL178" s="49"/>
      <c r="BM178" s="49"/>
    </row>
    <row r="179" spans="1:65" ht="30" customHeight="1">
      <c r="A179" s="352"/>
      <c r="B179" s="49"/>
      <c r="C179" s="49"/>
      <c r="D179" s="49"/>
      <c r="E179" s="16"/>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G179" s="49"/>
      <c r="AH179" s="49"/>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c r="BJ179" s="49"/>
      <c r="BK179" s="49"/>
      <c r="BL179" s="49"/>
      <c r="BM179" s="49"/>
    </row>
    <row r="180" spans="1:65" ht="30" customHeight="1">
      <c r="A180" s="352"/>
      <c r="B180" s="49"/>
      <c r="C180" s="49"/>
      <c r="D180" s="49"/>
      <c r="E180" s="16"/>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G180" s="49"/>
      <c r="AH180" s="49"/>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c r="BJ180" s="49"/>
      <c r="BK180" s="49"/>
      <c r="BL180" s="49"/>
      <c r="BM180" s="49"/>
    </row>
    <row r="181" spans="1:65" ht="30" customHeight="1">
      <c r="A181" s="352"/>
      <c r="B181" s="49"/>
      <c r="C181" s="49"/>
      <c r="D181" s="49"/>
      <c r="E181" s="16"/>
      <c r="F181" s="49"/>
      <c r="G181" s="49"/>
      <c r="H181" s="49"/>
      <c r="I181" s="49"/>
      <c r="J181" s="49"/>
      <c r="K181" s="49"/>
      <c r="L181" s="49"/>
      <c r="M181" s="49"/>
      <c r="N181" s="49"/>
      <c r="O181" s="49"/>
      <c r="P181" s="49"/>
      <c r="Q181" s="49"/>
      <c r="R181" s="49"/>
      <c r="S181" s="49"/>
      <c r="T181" s="49"/>
      <c r="U181" s="49"/>
      <c r="V181" s="49"/>
      <c r="W181" s="49"/>
      <c r="X181" s="49"/>
      <c r="Y181" s="49"/>
      <c r="Z181" s="49"/>
      <c r="AA181" s="49"/>
      <c r="AB181" s="49"/>
      <c r="AC181" s="49"/>
      <c r="AD181" s="49"/>
      <c r="AE181" s="49"/>
      <c r="AF181" s="49"/>
      <c r="AG181" s="49"/>
      <c r="AH181" s="49"/>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c r="BJ181" s="49"/>
      <c r="BK181" s="49"/>
      <c r="BL181" s="49"/>
      <c r="BM181" s="49"/>
    </row>
    <row r="182" spans="1:65" ht="30" customHeight="1">
      <c r="A182" s="352"/>
      <c r="B182" s="49"/>
      <c r="C182" s="49"/>
      <c r="D182" s="49"/>
      <c r="E182" s="16"/>
      <c r="F182" s="49"/>
      <c r="G182" s="49"/>
      <c r="H182" s="49"/>
      <c r="I182" s="49"/>
      <c r="J182" s="49"/>
      <c r="K182" s="49"/>
      <c r="L182" s="49"/>
      <c r="M182" s="49"/>
      <c r="N182" s="49"/>
      <c r="O182" s="49"/>
      <c r="P182" s="49"/>
      <c r="Q182" s="49"/>
      <c r="R182" s="49"/>
      <c r="S182" s="49"/>
      <c r="T182" s="49"/>
      <c r="U182" s="49"/>
      <c r="V182" s="49"/>
      <c r="W182" s="49"/>
      <c r="X182" s="49"/>
      <c r="Y182" s="49"/>
      <c r="Z182" s="49"/>
      <c r="AA182" s="49"/>
      <c r="AB182" s="49"/>
      <c r="AC182" s="49"/>
      <c r="AD182" s="49"/>
      <c r="AE182" s="49"/>
      <c r="AF182" s="49"/>
      <c r="AG182" s="49"/>
      <c r="AH182" s="49"/>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c r="BJ182" s="49"/>
      <c r="BK182" s="49"/>
      <c r="BL182" s="49"/>
      <c r="BM182" s="49"/>
    </row>
    <row r="183" spans="1:65" ht="30" customHeight="1">
      <c r="A183" s="352"/>
      <c r="B183" s="49"/>
      <c r="C183" s="49"/>
      <c r="D183" s="49"/>
      <c r="E183" s="16"/>
      <c r="F183" s="49"/>
      <c r="G183" s="49"/>
      <c r="H183" s="49"/>
      <c r="I183" s="49"/>
      <c r="J183" s="49"/>
      <c r="K183" s="49"/>
      <c r="L183" s="49"/>
      <c r="M183" s="49"/>
      <c r="N183" s="49"/>
      <c r="O183" s="49"/>
      <c r="P183" s="49"/>
      <c r="Q183" s="49"/>
      <c r="R183" s="49"/>
      <c r="S183" s="49"/>
      <c r="T183" s="49"/>
      <c r="U183" s="49"/>
      <c r="V183" s="49"/>
      <c r="W183" s="49"/>
      <c r="X183" s="49"/>
      <c r="Y183" s="49"/>
      <c r="Z183" s="49"/>
      <c r="AA183" s="49"/>
      <c r="AB183" s="49"/>
      <c r="AC183" s="49"/>
      <c r="AD183" s="49"/>
      <c r="AE183" s="49"/>
      <c r="AF183" s="49"/>
      <c r="AG183" s="49"/>
      <c r="AH183" s="49"/>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c r="BJ183" s="49"/>
      <c r="BK183" s="49"/>
      <c r="BL183" s="49"/>
      <c r="BM183" s="49"/>
    </row>
    <row r="184" spans="1:65" ht="30" customHeight="1">
      <c r="A184" s="352"/>
      <c r="B184" s="49"/>
      <c r="C184" s="49"/>
      <c r="D184" s="49"/>
      <c r="E184" s="16"/>
      <c r="F184" s="49"/>
      <c r="G184" s="49"/>
      <c r="H184" s="49"/>
      <c r="I184" s="49"/>
      <c r="J184" s="49"/>
      <c r="K184" s="49"/>
      <c r="L184" s="49"/>
      <c r="M184" s="49"/>
      <c r="N184" s="49"/>
      <c r="O184" s="49"/>
      <c r="P184" s="49"/>
      <c r="Q184" s="49"/>
      <c r="R184" s="49"/>
      <c r="S184" s="49"/>
      <c r="T184" s="49"/>
      <c r="U184" s="49"/>
      <c r="V184" s="49"/>
      <c r="W184" s="49"/>
      <c r="X184" s="49"/>
      <c r="Y184" s="49"/>
      <c r="Z184" s="49"/>
      <c r="AA184" s="49"/>
      <c r="AB184" s="49"/>
      <c r="AC184" s="49"/>
      <c r="AD184" s="49"/>
      <c r="AE184" s="49"/>
      <c r="AF184" s="49"/>
      <c r="AG184" s="49"/>
      <c r="AH184" s="49"/>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c r="BJ184" s="49"/>
      <c r="BK184" s="49"/>
      <c r="BL184" s="49"/>
      <c r="BM184" s="49"/>
    </row>
    <row r="185" spans="1:65" ht="30" customHeight="1">
      <c r="A185" s="352"/>
      <c r="B185" s="49"/>
      <c r="C185" s="49"/>
      <c r="D185" s="49"/>
      <c r="E185" s="16"/>
      <c r="F185" s="49"/>
      <c r="G185" s="49"/>
      <c r="H185" s="49"/>
      <c r="I185" s="49"/>
      <c r="J185" s="49"/>
      <c r="K185" s="49"/>
      <c r="L185" s="49"/>
      <c r="M185" s="49"/>
      <c r="N185" s="49"/>
      <c r="O185" s="49"/>
      <c r="P185" s="49"/>
      <c r="Q185" s="49"/>
      <c r="R185" s="49"/>
      <c r="S185" s="49"/>
      <c r="T185" s="49"/>
      <c r="U185" s="49"/>
      <c r="V185" s="49"/>
      <c r="W185" s="49"/>
      <c r="X185" s="49"/>
      <c r="Y185" s="49"/>
      <c r="Z185" s="49"/>
      <c r="AA185" s="49"/>
      <c r="AB185" s="49"/>
      <c r="AC185" s="49"/>
      <c r="AD185" s="49"/>
      <c r="AE185" s="49"/>
      <c r="AF185" s="49"/>
      <c r="AG185" s="49"/>
      <c r="AH185" s="49"/>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c r="BJ185" s="49"/>
      <c r="BK185" s="49"/>
      <c r="BL185" s="49"/>
      <c r="BM185" s="49"/>
    </row>
    <row r="186" spans="1:65" ht="30" customHeight="1">
      <c r="A186" s="352"/>
      <c r="B186" s="49"/>
      <c r="C186" s="49"/>
      <c r="D186" s="49"/>
      <c r="E186" s="16"/>
      <c r="F186" s="49"/>
      <c r="G186" s="49"/>
      <c r="H186" s="49"/>
      <c r="I186" s="49"/>
      <c r="J186" s="49"/>
      <c r="K186" s="49"/>
      <c r="L186" s="49"/>
      <c r="M186" s="49"/>
      <c r="N186" s="49"/>
      <c r="O186" s="49"/>
      <c r="P186" s="49"/>
      <c r="Q186" s="49"/>
      <c r="R186" s="49"/>
      <c r="S186" s="49"/>
      <c r="T186" s="49"/>
      <c r="U186" s="49"/>
      <c r="V186" s="49"/>
      <c r="W186" s="49"/>
      <c r="X186" s="49"/>
      <c r="Y186" s="49"/>
      <c r="Z186" s="49"/>
      <c r="AA186" s="49"/>
      <c r="AB186" s="49"/>
      <c r="AC186" s="49"/>
      <c r="AD186" s="49"/>
      <c r="AE186" s="49"/>
      <c r="AF186" s="49"/>
      <c r="AG186" s="49"/>
      <c r="AH186" s="49"/>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c r="BJ186" s="49"/>
      <c r="BK186" s="49"/>
      <c r="BL186" s="49"/>
      <c r="BM186" s="49"/>
    </row>
    <row r="187" spans="1:65" ht="30" customHeight="1">
      <c r="A187" s="352"/>
      <c r="B187" s="49"/>
      <c r="C187" s="49"/>
      <c r="D187" s="49"/>
      <c r="E187" s="16"/>
      <c r="F187" s="49"/>
      <c r="G187" s="49"/>
      <c r="H187" s="49"/>
      <c r="I187" s="49"/>
      <c r="J187" s="49"/>
      <c r="K187" s="49"/>
      <c r="L187" s="49"/>
      <c r="M187" s="49"/>
      <c r="N187" s="49"/>
      <c r="O187" s="49"/>
      <c r="P187" s="49"/>
      <c r="Q187" s="49"/>
      <c r="R187" s="49"/>
      <c r="S187" s="49"/>
      <c r="T187" s="49"/>
      <c r="U187" s="49"/>
      <c r="V187" s="49"/>
      <c r="W187" s="49"/>
      <c r="X187" s="49"/>
      <c r="Y187" s="49"/>
      <c r="Z187" s="49"/>
      <c r="AA187" s="49"/>
      <c r="AB187" s="49"/>
      <c r="AC187" s="49"/>
      <c r="AD187" s="49"/>
      <c r="AE187" s="49"/>
      <c r="AF187" s="49"/>
      <c r="AG187" s="49"/>
      <c r="AH187" s="49"/>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c r="BJ187" s="49"/>
      <c r="BK187" s="49"/>
      <c r="BL187" s="49"/>
      <c r="BM187" s="49"/>
    </row>
    <row r="188" spans="1:65" ht="30" customHeight="1">
      <c r="A188" s="352"/>
      <c r="B188" s="49"/>
      <c r="C188" s="49"/>
      <c r="D188" s="49"/>
      <c r="E188" s="16"/>
      <c r="F188" s="49"/>
      <c r="G188" s="49"/>
      <c r="H188" s="49"/>
      <c r="I188" s="49"/>
      <c r="J188" s="49"/>
      <c r="K188" s="49"/>
      <c r="L188" s="49"/>
      <c r="M188" s="49"/>
      <c r="N188" s="49"/>
      <c r="O188" s="49"/>
      <c r="P188" s="49"/>
      <c r="Q188" s="49"/>
      <c r="R188" s="49"/>
      <c r="S188" s="49"/>
      <c r="T188" s="49"/>
      <c r="U188" s="49"/>
      <c r="V188" s="49"/>
      <c r="W188" s="49"/>
      <c r="X188" s="49"/>
      <c r="Y188" s="49"/>
      <c r="Z188" s="49"/>
      <c r="AA188" s="49"/>
      <c r="AB188" s="49"/>
      <c r="AC188" s="49"/>
      <c r="AD188" s="49"/>
      <c r="AE188" s="49"/>
      <c r="AF188" s="49"/>
      <c r="AG188" s="49"/>
      <c r="AH188" s="49"/>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c r="BJ188" s="49"/>
      <c r="BK188" s="49"/>
      <c r="BL188" s="49"/>
      <c r="BM188" s="49"/>
    </row>
    <row r="189" spans="1:65" ht="30" customHeight="1">
      <c r="A189" s="352"/>
      <c r="B189" s="49"/>
      <c r="C189" s="49"/>
      <c r="D189" s="49"/>
      <c r="E189" s="16"/>
      <c r="F189" s="49"/>
      <c r="G189" s="49"/>
      <c r="H189" s="49"/>
      <c r="I189" s="49"/>
      <c r="J189" s="49"/>
      <c r="K189" s="49"/>
      <c r="L189" s="49"/>
      <c r="M189" s="49"/>
      <c r="N189" s="49"/>
      <c r="O189" s="49"/>
      <c r="P189" s="49"/>
      <c r="Q189" s="49"/>
      <c r="R189" s="49"/>
      <c r="S189" s="49"/>
      <c r="T189" s="49"/>
      <c r="U189" s="49"/>
      <c r="V189" s="49"/>
      <c r="W189" s="49"/>
      <c r="X189" s="49"/>
      <c r="Y189" s="49"/>
      <c r="Z189" s="49"/>
      <c r="AA189" s="49"/>
      <c r="AB189" s="49"/>
      <c r="AC189" s="49"/>
      <c r="AD189" s="49"/>
      <c r="AE189" s="49"/>
      <c r="AF189" s="49"/>
      <c r="AG189" s="49"/>
      <c r="AH189" s="49"/>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c r="BJ189" s="49"/>
      <c r="BK189" s="49"/>
      <c r="BL189" s="49"/>
      <c r="BM189" s="49"/>
    </row>
    <row r="190" spans="1:65" ht="30" customHeight="1">
      <c r="A190" s="352"/>
      <c r="B190" s="49"/>
      <c r="C190" s="49"/>
      <c r="D190" s="49"/>
      <c r="E190" s="16"/>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row>
    <row r="191" spans="1:65" ht="30" customHeight="1">
      <c r="A191" s="352"/>
      <c r="B191" s="49"/>
      <c r="C191" s="49"/>
      <c r="D191" s="49"/>
      <c r="E191" s="16"/>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G191" s="49"/>
      <c r="AH191" s="49"/>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c r="BJ191" s="49"/>
      <c r="BK191" s="49"/>
      <c r="BL191" s="49"/>
      <c r="BM191" s="49"/>
    </row>
    <row r="192" spans="1:65" ht="30" customHeight="1">
      <c r="A192" s="352"/>
      <c r="B192" s="49"/>
      <c r="C192" s="49"/>
      <c r="D192" s="49"/>
      <c r="E192" s="16"/>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c r="BJ192" s="49"/>
      <c r="BK192" s="49"/>
      <c r="BL192" s="49"/>
      <c r="BM192" s="49"/>
    </row>
    <row r="193" spans="1:65" ht="30" customHeight="1">
      <c r="A193" s="352"/>
      <c r="B193" s="49"/>
      <c r="C193" s="49"/>
      <c r="D193" s="49"/>
      <c r="E193" s="16"/>
      <c r="F193" s="49"/>
      <c r="G193" s="49"/>
      <c r="H193" s="49"/>
      <c r="I193" s="49"/>
      <c r="J193" s="49"/>
      <c r="K193" s="49"/>
      <c r="L193" s="49"/>
      <c r="M193" s="49"/>
      <c r="N193" s="49"/>
      <c r="O193" s="49"/>
      <c r="P193" s="49"/>
      <c r="Q193" s="49"/>
      <c r="R193" s="49"/>
      <c r="S193" s="49"/>
      <c r="T193" s="49"/>
      <c r="U193" s="49"/>
      <c r="V193" s="49"/>
      <c r="W193" s="49"/>
      <c r="X193" s="49"/>
      <c r="Y193" s="49"/>
      <c r="Z193" s="49"/>
      <c r="AA193" s="49"/>
      <c r="AB193" s="49"/>
      <c r="AC193" s="49"/>
      <c r="AD193" s="49"/>
      <c r="AE193" s="49"/>
      <c r="AF193" s="49"/>
      <c r="AG193" s="49"/>
      <c r="AH193" s="49"/>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c r="BJ193" s="49"/>
      <c r="BK193" s="49"/>
      <c r="BL193" s="49"/>
      <c r="BM193" s="49"/>
    </row>
    <row r="194" spans="1:65" ht="30" customHeight="1">
      <c r="A194" s="352"/>
      <c r="B194" s="49"/>
      <c r="C194" s="49"/>
      <c r="D194" s="49"/>
      <c r="E194" s="16"/>
      <c r="F194" s="49"/>
      <c r="G194" s="49"/>
      <c r="H194" s="49"/>
      <c r="I194" s="49"/>
      <c r="J194" s="49"/>
      <c r="K194" s="49"/>
      <c r="L194" s="49"/>
      <c r="M194" s="49"/>
      <c r="N194" s="49"/>
      <c r="O194" s="49"/>
      <c r="P194" s="49"/>
      <c r="Q194" s="49"/>
      <c r="R194" s="49"/>
      <c r="S194" s="49"/>
      <c r="T194" s="49"/>
      <c r="U194" s="49"/>
      <c r="V194" s="49"/>
      <c r="W194" s="49"/>
      <c r="X194" s="49"/>
      <c r="Y194" s="49"/>
      <c r="Z194" s="49"/>
      <c r="AA194" s="49"/>
      <c r="AB194" s="49"/>
      <c r="AC194" s="49"/>
      <c r="AD194" s="49"/>
      <c r="AE194" s="49"/>
      <c r="AF194" s="49"/>
      <c r="AG194" s="49"/>
      <c r="AH194" s="49"/>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c r="BJ194" s="49"/>
      <c r="BK194" s="49"/>
      <c r="BL194" s="49"/>
      <c r="BM194" s="49"/>
    </row>
    <row r="195" spans="1:65" ht="30" customHeight="1">
      <c r="A195" s="352"/>
      <c r="B195" s="49"/>
      <c r="C195" s="49"/>
      <c r="D195" s="49"/>
      <c r="E195" s="16"/>
      <c r="F195" s="49"/>
      <c r="G195" s="49"/>
      <c r="H195" s="49"/>
      <c r="I195" s="49"/>
      <c r="J195" s="49"/>
      <c r="K195" s="49"/>
      <c r="L195" s="49"/>
      <c r="M195" s="49"/>
      <c r="N195" s="49"/>
      <c r="O195" s="49"/>
      <c r="P195" s="49"/>
      <c r="Q195" s="49"/>
      <c r="R195" s="49"/>
      <c r="S195" s="49"/>
      <c r="T195" s="49"/>
      <c r="U195" s="49"/>
      <c r="V195" s="49"/>
      <c r="W195" s="49"/>
      <c r="X195" s="49"/>
      <c r="Y195" s="49"/>
      <c r="Z195" s="49"/>
      <c r="AA195" s="49"/>
      <c r="AB195" s="49"/>
      <c r="AC195" s="49"/>
      <c r="AD195" s="49"/>
      <c r="AE195" s="49"/>
      <c r="AF195" s="49"/>
      <c r="AG195" s="49"/>
      <c r="AH195" s="49"/>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c r="BJ195" s="49"/>
      <c r="BK195" s="49"/>
      <c r="BL195" s="49"/>
      <c r="BM195" s="49"/>
    </row>
    <row r="196" spans="1:65" ht="30" customHeight="1">
      <c r="A196" s="352"/>
      <c r="B196" s="49"/>
      <c r="C196" s="49"/>
      <c r="D196" s="49"/>
      <c r="E196" s="16"/>
      <c r="F196" s="49"/>
      <c r="G196" s="49"/>
      <c r="H196" s="49"/>
      <c r="I196" s="49"/>
      <c r="J196" s="49"/>
      <c r="K196" s="49"/>
      <c r="L196" s="49"/>
      <c r="M196" s="49"/>
      <c r="N196" s="49"/>
      <c r="O196" s="49"/>
      <c r="P196" s="49"/>
      <c r="Q196" s="49"/>
      <c r="R196" s="49"/>
      <c r="S196" s="49"/>
      <c r="T196" s="49"/>
      <c r="U196" s="49"/>
      <c r="V196" s="49"/>
      <c r="W196" s="49"/>
      <c r="X196" s="49"/>
      <c r="Y196" s="49"/>
      <c r="Z196" s="49"/>
      <c r="AA196" s="49"/>
      <c r="AB196" s="49"/>
      <c r="AC196" s="49"/>
      <c r="AD196" s="49"/>
      <c r="AE196" s="49"/>
      <c r="AF196" s="49"/>
      <c r="AG196" s="49"/>
      <c r="AH196" s="49"/>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c r="BJ196" s="49"/>
      <c r="BK196" s="49"/>
      <c r="BL196" s="49"/>
      <c r="BM196" s="49"/>
    </row>
    <row r="197" spans="1:65" ht="30" customHeight="1">
      <c r="A197" s="352"/>
      <c r="B197" s="49"/>
      <c r="C197" s="49"/>
      <c r="D197" s="49"/>
      <c r="E197" s="16"/>
      <c r="F197" s="49"/>
      <c r="G197" s="49"/>
      <c r="H197" s="49"/>
      <c r="I197" s="49"/>
      <c r="J197" s="49"/>
      <c r="K197" s="49"/>
      <c r="L197" s="49"/>
      <c r="M197" s="49"/>
      <c r="N197" s="49"/>
      <c r="O197" s="49"/>
      <c r="P197" s="49"/>
      <c r="Q197" s="49"/>
      <c r="R197" s="49"/>
      <c r="S197" s="49"/>
      <c r="T197" s="49"/>
      <c r="U197" s="49"/>
      <c r="V197" s="49"/>
      <c r="W197" s="49"/>
      <c r="X197" s="49"/>
      <c r="Y197" s="49"/>
      <c r="Z197" s="49"/>
      <c r="AA197" s="49"/>
      <c r="AB197" s="49"/>
      <c r="AC197" s="49"/>
      <c r="AD197" s="49"/>
      <c r="AE197" s="49"/>
      <c r="AF197" s="49"/>
      <c r="AG197" s="49"/>
      <c r="AH197" s="49"/>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c r="BJ197" s="49"/>
      <c r="BK197" s="49"/>
      <c r="BL197" s="49"/>
      <c r="BM197" s="49"/>
    </row>
    <row r="198" spans="1:65" ht="30" customHeight="1">
      <c r="A198" s="352"/>
      <c r="B198" s="49"/>
      <c r="C198" s="49"/>
      <c r="D198" s="49"/>
      <c r="E198" s="16"/>
      <c r="F198" s="49"/>
      <c r="G198" s="49"/>
      <c r="H198" s="49"/>
      <c r="I198" s="49"/>
      <c r="J198" s="49"/>
      <c r="K198" s="49"/>
      <c r="L198" s="49"/>
      <c r="M198" s="49"/>
      <c r="N198" s="49"/>
      <c r="O198" s="49"/>
      <c r="P198" s="49"/>
      <c r="Q198" s="49"/>
      <c r="R198" s="49"/>
      <c r="S198" s="49"/>
      <c r="T198" s="49"/>
      <c r="U198" s="49"/>
      <c r="V198" s="49"/>
      <c r="W198" s="49"/>
      <c r="X198" s="49"/>
      <c r="Y198" s="49"/>
      <c r="Z198" s="49"/>
      <c r="AA198" s="49"/>
      <c r="AB198" s="49"/>
      <c r="AC198" s="49"/>
      <c r="AD198" s="49"/>
      <c r="AE198" s="49"/>
      <c r="AF198" s="49"/>
      <c r="AG198" s="49"/>
      <c r="AH198" s="49"/>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c r="BJ198" s="49"/>
      <c r="BK198" s="49"/>
      <c r="BL198" s="49"/>
      <c r="BM198" s="49"/>
    </row>
    <row r="199" spans="1:65" ht="30" customHeight="1">
      <c r="A199" s="352"/>
      <c r="B199" s="49"/>
      <c r="C199" s="49"/>
      <c r="D199" s="49"/>
      <c r="E199" s="16"/>
      <c r="F199" s="49"/>
      <c r="G199" s="49"/>
      <c r="H199" s="49"/>
      <c r="I199" s="49"/>
      <c r="J199" s="49"/>
      <c r="K199" s="49"/>
      <c r="L199" s="49"/>
      <c r="M199" s="49"/>
      <c r="N199" s="49"/>
      <c r="O199" s="49"/>
      <c r="P199" s="49"/>
      <c r="Q199" s="49"/>
      <c r="R199" s="49"/>
      <c r="S199" s="49"/>
      <c r="T199" s="49"/>
      <c r="U199" s="49"/>
      <c r="V199" s="49"/>
      <c r="W199" s="49"/>
      <c r="X199" s="49"/>
      <c r="Y199" s="49"/>
      <c r="Z199" s="49"/>
      <c r="AA199" s="49"/>
      <c r="AB199" s="49"/>
      <c r="AC199" s="49"/>
      <c r="AD199" s="49"/>
      <c r="AE199" s="49"/>
      <c r="AF199" s="49"/>
      <c r="AG199" s="49"/>
      <c r="AH199" s="49"/>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c r="BJ199" s="49"/>
      <c r="BK199" s="49"/>
      <c r="BL199" s="49"/>
      <c r="BM199" s="49"/>
    </row>
    <row r="200" spans="1:65" ht="30" customHeight="1">
      <c r="A200" s="352"/>
      <c r="B200" s="49"/>
      <c r="C200" s="49"/>
      <c r="D200" s="49"/>
      <c r="E200" s="16"/>
      <c r="F200" s="49"/>
      <c r="G200" s="49"/>
      <c r="H200" s="49"/>
      <c r="I200" s="49"/>
      <c r="J200" s="49"/>
      <c r="K200" s="49"/>
      <c r="L200" s="49"/>
      <c r="M200" s="49"/>
      <c r="N200" s="49"/>
      <c r="O200" s="49"/>
      <c r="P200" s="49"/>
      <c r="Q200" s="49"/>
      <c r="R200" s="49"/>
      <c r="S200" s="49"/>
      <c r="T200" s="49"/>
      <c r="U200" s="49"/>
      <c r="V200" s="49"/>
      <c r="W200" s="49"/>
      <c r="X200" s="49"/>
      <c r="Y200" s="49"/>
      <c r="Z200" s="49"/>
      <c r="AA200" s="49"/>
      <c r="AB200" s="49"/>
      <c r="AC200" s="49"/>
      <c r="AD200" s="49"/>
      <c r="AE200" s="49"/>
      <c r="AF200" s="49"/>
      <c r="AG200" s="49"/>
      <c r="AH200" s="49"/>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c r="BJ200" s="49"/>
      <c r="BK200" s="49"/>
      <c r="BL200" s="49"/>
      <c r="BM200" s="49"/>
    </row>
    <row r="201" spans="1:65" ht="30" customHeight="1">
      <c r="A201" s="352"/>
      <c r="B201" s="49"/>
      <c r="C201" s="49"/>
      <c r="D201" s="49"/>
      <c r="E201" s="16"/>
      <c r="F201" s="49"/>
      <c r="G201" s="49"/>
      <c r="H201" s="49"/>
      <c r="I201" s="49"/>
      <c r="J201" s="49"/>
      <c r="K201" s="49"/>
      <c r="L201" s="49"/>
      <c r="M201" s="49"/>
      <c r="N201" s="49"/>
      <c r="O201" s="49"/>
      <c r="P201" s="49"/>
      <c r="Q201" s="49"/>
      <c r="R201" s="49"/>
      <c r="S201" s="49"/>
      <c r="T201" s="49"/>
      <c r="U201" s="49"/>
      <c r="V201" s="49"/>
      <c r="W201" s="49"/>
      <c r="X201" s="49"/>
      <c r="Y201" s="49"/>
      <c r="Z201" s="49"/>
      <c r="AA201" s="49"/>
      <c r="AB201" s="49"/>
      <c r="AC201" s="49"/>
      <c r="AD201" s="49"/>
      <c r="AE201" s="49"/>
      <c r="AF201" s="49"/>
      <c r="AG201" s="49"/>
      <c r="AH201" s="49"/>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c r="BJ201" s="49"/>
      <c r="BK201" s="49"/>
      <c r="BL201" s="49"/>
      <c r="BM201" s="49"/>
    </row>
    <row r="202" spans="1:65" ht="30" customHeight="1">
      <c r="A202" s="352"/>
      <c r="B202" s="49"/>
      <c r="C202" s="49"/>
      <c r="D202" s="49"/>
      <c r="E202" s="16"/>
      <c r="F202" s="49"/>
      <c r="G202" s="49"/>
      <c r="H202" s="49"/>
      <c r="I202" s="49"/>
      <c r="J202" s="49"/>
      <c r="K202" s="49"/>
      <c r="L202" s="49"/>
      <c r="M202" s="49"/>
      <c r="N202" s="49"/>
      <c r="O202" s="49"/>
      <c r="P202" s="49"/>
      <c r="Q202" s="49"/>
      <c r="R202" s="49"/>
      <c r="S202" s="49"/>
      <c r="T202" s="49"/>
      <c r="U202" s="49"/>
      <c r="V202" s="49"/>
      <c r="W202" s="49"/>
      <c r="X202" s="49"/>
      <c r="Y202" s="49"/>
      <c r="Z202" s="49"/>
      <c r="AA202" s="49"/>
      <c r="AB202" s="49"/>
      <c r="AC202" s="49"/>
      <c r="AD202" s="49"/>
      <c r="AE202" s="49"/>
      <c r="AF202" s="49"/>
      <c r="AG202" s="49"/>
      <c r="AH202" s="49"/>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c r="BJ202" s="49"/>
      <c r="BK202" s="49"/>
      <c r="BL202" s="49"/>
      <c r="BM202" s="49"/>
    </row>
    <row r="203" spans="1:65" ht="30" customHeight="1">
      <c r="A203" s="352"/>
      <c r="B203" s="49"/>
      <c r="C203" s="49"/>
      <c r="D203" s="49"/>
      <c r="E203" s="16"/>
      <c r="F203" s="49"/>
      <c r="G203" s="49"/>
      <c r="H203" s="49"/>
      <c r="I203" s="49"/>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G203" s="49"/>
      <c r="AH203" s="49"/>
      <c r="AI203" s="49"/>
      <c r="AJ203" s="49"/>
      <c r="AK203" s="49"/>
      <c r="AL203" s="49"/>
      <c r="AM203" s="49"/>
      <c r="AN203" s="49"/>
      <c r="AO203" s="49"/>
      <c r="AP203" s="49"/>
      <c r="AQ203" s="49"/>
      <c r="AR203" s="49"/>
      <c r="AS203" s="49"/>
      <c r="AT203" s="49"/>
      <c r="AU203" s="49"/>
      <c r="AV203" s="49"/>
      <c r="AW203" s="49"/>
      <c r="AX203" s="49"/>
      <c r="AY203" s="49"/>
      <c r="AZ203" s="49"/>
      <c r="BA203" s="49"/>
      <c r="BB203" s="49"/>
      <c r="BC203" s="49"/>
      <c r="BD203" s="49"/>
      <c r="BE203" s="49"/>
      <c r="BF203" s="49"/>
      <c r="BG203" s="49"/>
      <c r="BH203" s="49"/>
      <c r="BI203" s="49"/>
      <c r="BJ203" s="49"/>
      <c r="BK203" s="49"/>
      <c r="BL203" s="49"/>
      <c r="BM203" s="49"/>
    </row>
    <row r="204" spans="1:65" ht="30" customHeight="1">
      <c r="A204" s="352"/>
      <c r="B204" s="49"/>
      <c r="C204" s="49"/>
      <c r="D204" s="49"/>
      <c r="E204" s="16"/>
      <c r="F204" s="49"/>
      <c r="G204" s="49"/>
      <c r="H204" s="49"/>
      <c r="I204" s="49"/>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G204" s="49"/>
      <c r="AH204" s="49"/>
      <c r="AI204" s="49"/>
      <c r="AJ204" s="49"/>
      <c r="AK204" s="49"/>
      <c r="AL204" s="49"/>
      <c r="AM204" s="49"/>
      <c r="AN204" s="49"/>
      <c r="AO204" s="49"/>
      <c r="AP204" s="49"/>
      <c r="AQ204" s="49"/>
      <c r="AR204" s="49"/>
      <c r="AS204" s="49"/>
      <c r="AT204" s="49"/>
      <c r="AU204" s="49"/>
      <c r="AV204" s="49"/>
      <c r="AW204" s="49"/>
      <c r="AX204" s="49"/>
      <c r="AY204" s="49"/>
      <c r="AZ204" s="49"/>
      <c r="BA204" s="49"/>
      <c r="BB204" s="49"/>
      <c r="BC204" s="49"/>
      <c r="BD204" s="49"/>
      <c r="BE204" s="49"/>
      <c r="BF204" s="49"/>
      <c r="BG204" s="49"/>
      <c r="BH204" s="49"/>
      <c r="BI204" s="49"/>
      <c r="BJ204" s="49"/>
      <c r="BK204" s="49"/>
      <c r="BL204" s="49"/>
      <c r="BM204" s="49"/>
    </row>
    <row r="205" spans="1:65" ht="30" customHeight="1">
      <c r="A205" s="352"/>
      <c r="B205" s="49"/>
      <c r="C205" s="49"/>
      <c r="D205" s="49"/>
      <c r="E205" s="16"/>
      <c r="F205" s="49"/>
      <c r="G205" s="49"/>
      <c r="H205" s="49"/>
      <c r="I205" s="49"/>
      <c r="J205" s="49"/>
      <c r="K205" s="49"/>
      <c r="L205" s="49"/>
      <c r="M205" s="49"/>
      <c r="N205" s="49"/>
      <c r="O205" s="49"/>
      <c r="P205" s="49"/>
      <c r="Q205" s="49"/>
      <c r="R205" s="49"/>
      <c r="S205" s="49"/>
      <c r="T205" s="49"/>
      <c r="U205" s="49"/>
      <c r="V205" s="49"/>
      <c r="W205" s="49"/>
      <c r="X205" s="49"/>
      <c r="Y205" s="49"/>
      <c r="Z205" s="49"/>
      <c r="AA205" s="49"/>
      <c r="AB205" s="49"/>
      <c r="AC205" s="49"/>
      <c r="AD205" s="49"/>
      <c r="AE205" s="49"/>
      <c r="AF205" s="49"/>
      <c r="AG205" s="49"/>
      <c r="AH205" s="49"/>
      <c r="AI205" s="49"/>
      <c r="AJ205" s="49"/>
      <c r="AK205" s="49"/>
      <c r="AL205" s="49"/>
      <c r="AM205" s="49"/>
      <c r="AN205" s="49"/>
      <c r="AO205" s="49"/>
      <c r="AP205" s="49"/>
      <c r="AQ205" s="49"/>
      <c r="AR205" s="49"/>
      <c r="AS205" s="49"/>
      <c r="AT205" s="49"/>
      <c r="AU205" s="49"/>
      <c r="AV205" s="49"/>
      <c r="AW205" s="49"/>
      <c r="AX205" s="49"/>
      <c r="AY205" s="49"/>
      <c r="AZ205" s="49"/>
      <c r="BA205" s="49"/>
      <c r="BB205" s="49"/>
      <c r="BC205" s="49"/>
      <c r="BD205" s="49"/>
      <c r="BE205" s="49"/>
      <c r="BF205" s="49"/>
      <c r="BG205" s="49"/>
      <c r="BH205" s="49"/>
      <c r="BI205" s="49"/>
      <c r="BJ205" s="49"/>
      <c r="BK205" s="49"/>
      <c r="BL205" s="49"/>
      <c r="BM205" s="49"/>
    </row>
    <row r="206" spans="1:65" ht="30" customHeight="1">
      <c r="A206" s="352"/>
      <c r="B206" s="49"/>
      <c r="C206" s="49"/>
      <c r="D206" s="49"/>
      <c r="E206" s="16"/>
      <c r="F206" s="49"/>
      <c r="G206" s="49"/>
      <c r="H206" s="49"/>
      <c r="I206" s="49"/>
      <c r="J206" s="49"/>
      <c r="K206" s="49"/>
      <c r="L206" s="49"/>
      <c r="M206" s="49"/>
      <c r="N206" s="49"/>
      <c r="O206" s="49"/>
      <c r="P206" s="49"/>
      <c r="Q206" s="49"/>
      <c r="R206" s="49"/>
      <c r="S206" s="49"/>
      <c r="T206" s="49"/>
      <c r="U206" s="49"/>
      <c r="V206" s="49"/>
      <c r="W206" s="49"/>
      <c r="X206" s="49"/>
      <c r="Y206" s="49"/>
      <c r="Z206" s="49"/>
      <c r="AA206" s="49"/>
      <c r="AB206" s="49"/>
      <c r="AC206" s="49"/>
      <c r="AD206" s="49"/>
      <c r="AE206" s="49"/>
      <c r="AF206" s="49"/>
      <c r="AG206" s="49"/>
      <c r="AH206" s="49"/>
      <c r="AI206" s="49"/>
      <c r="AJ206" s="49"/>
      <c r="AK206" s="49"/>
      <c r="AL206" s="49"/>
      <c r="AM206" s="49"/>
      <c r="AN206" s="49"/>
      <c r="AO206" s="49"/>
      <c r="AP206" s="49"/>
      <c r="AQ206" s="49"/>
      <c r="AR206" s="49"/>
      <c r="AS206" s="49"/>
      <c r="AT206" s="49"/>
      <c r="AU206" s="49"/>
      <c r="AV206" s="49"/>
      <c r="AW206" s="49"/>
      <c r="AX206" s="49"/>
      <c r="AY206" s="49"/>
      <c r="AZ206" s="49"/>
      <c r="BA206" s="49"/>
      <c r="BB206" s="49"/>
      <c r="BC206" s="49"/>
      <c r="BD206" s="49"/>
      <c r="BE206" s="49"/>
      <c r="BF206" s="49"/>
      <c r="BG206" s="49"/>
      <c r="BH206" s="49"/>
      <c r="BI206" s="49"/>
      <c r="BJ206" s="49"/>
      <c r="BK206" s="49"/>
      <c r="BL206" s="49"/>
      <c r="BM206" s="49"/>
    </row>
    <row r="207" spans="1:65" ht="30" customHeight="1">
      <c r="A207" s="352"/>
      <c r="B207" s="49"/>
      <c r="C207" s="49"/>
      <c r="D207" s="49"/>
      <c r="E207" s="16"/>
      <c r="F207" s="49"/>
      <c r="G207" s="49"/>
      <c r="H207" s="49"/>
      <c r="I207" s="49"/>
      <c r="J207" s="49"/>
      <c r="K207" s="49"/>
      <c r="L207" s="49"/>
      <c r="M207" s="49"/>
      <c r="N207" s="49"/>
      <c r="O207" s="49"/>
      <c r="P207" s="49"/>
      <c r="Q207" s="49"/>
      <c r="R207" s="49"/>
      <c r="S207" s="49"/>
      <c r="T207" s="49"/>
      <c r="U207" s="49"/>
      <c r="V207" s="49"/>
      <c r="W207" s="49"/>
      <c r="X207" s="49"/>
      <c r="Y207" s="49"/>
      <c r="Z207" s="49"/>
      <c r="AA207" s="49"/>
      <c r="AB207" s="49"/>
      <c r="AC207" s="49"/>
      <c r="AD207" s="49"/>
      <c r="AE207" s="49"/>
      <c r="AF207" s="49"/>
      <c r="AG207" s="49"/>
      <c r="AH207" s="49"/>
      <c r="AI207" s="49"/>
      <c r="AJ207" s="49"/>
      <c r="AK207" s="49"/>
      <c r="AL207" s="49"/>
      <c r="AM207" s="49"/>
      <c r="AN207" s="49"/>
      <c r="AO207" s="49"/>
      <c r="AP207" s="49"/>
      <c r="AQ207" s="49"/>
      <c r="AR207" s="49"/>
      <c r="AS207" s="49"/>
      <c r="AT207" s="49"/>
      <c r="AU207" s="49"/>
      <c r="AV207" s="49"/>
      <c r="AW207" s="49"/>
      <c r="AX207" s="49"/>
      <c r="AY207" s="49"/>
      <c r="AZ207" s="49"/>
      <c r="BA207" s="49"/>
      <c r="BB207" s="49"/>
      <c r="BC207" s="49"/>
      <c r="BD207" s="49"/>
      <c r="BE207" s="49"/>
      <c r="BF207" s="49"/>
      <c r="BG207" s="49"/>
      <c r="BH207" s="49"/>
      <c r="BI207" s="49"/>
      <c r="BJ207" s="49"/>
      <c r="BK207" s="49"/>
      <c r="BL207" s="49"/>
      <c r="BM207" s="49"/>
    </row>
    <row r="208" spans="1:65" ht="30" customHeight="1">
      <c r="A208" s="352"/>
      <c r="B208" s="49"/>
      <c r="C208" s="49"/>
      <c r="D208" s="49"/>
      <c r="E208" s="16"/>
      <c r="F208" s="49"/>
      <c r="G208" s="49"/>
      <c r="H208" s="49"/>
      <c r="I208" s="49"/>
      <c r="J208" s="49"/>
      <c r="K208" s="49"/>
      <c r="L208" s="49"/>
      <c r="M208" s="49"/>
      <c r="N208" s="49"/>
      <c r="O208" s="49"/>
      <c r="P208" s="49"/>
      <c r="Q208" s="49"/>
      <c r="R208" s="49"/>
      <c r="S208" s="49"/>
      <c r="T208" s="49"/>
      <c r="U208" s="49"/>
      <c r="V208" s="49"/>
      <c r="W208" s="49"/>
      <c r="X208" s="49"/>
      <c r="Y208" s="49"/>
      <c r="Z208" s="49"/>
      <c r="AA208" s="49"/>
      <c r="AB208" s="49"/>
      <c r="AC208" s="49"/>
      <c r="AD208" s="49"/>
      <c r="AE208" s="49"/>
      <c r="AF208" s="49"/>
      <c r="AG208" s="49"/>
      <c r="AH208" s="49"/>
      <c r="AI208" s="49"/>
      <c r="AJ208" s="49"/>
      <c r="AK208" s="49"/>
      <c r="AL208" s="49"/>
      <c r="AM208" s="49"/>
      <c r="AN208" s="49"/>
      <c r="AO208" s="49"/>
      <c r="AP208" s="49"/>
      <c r="AQ208" s="49"/>
      <c r="AR208" s="49"/>
      <c r="AS208" s="49"/>
      <c r="AT208" s="49"/>
      <c r="AU208" s="49"/>
      <c r="AV208" s="49"/>
      <c r="AW208" s="49"/>
      <c r="AX208" s="49"/>
      <c r="AY208" s="49"/>
      <c r="AZ208" s="49"/>
      <c r="BA208" s="49"/>
      <c r="BB208" s="49"/>
      <c r="BC208" s="49"/>
      <c r="BD208" s="49"/>
      <c r="BE208" s="49"/>
      <c r="BF208" s="49"/>
      <c r="BG208" s="49"/>
      <c r="BH208" s="49"/>
      <c r="BI208" s="49"/>
      <c r="BJ208" s="49"/>
      <c r="BK208" s="49"/>
      <c r="BL208" s="49"/>
      <c r="BM208" s="49"/>
    </row>
    <row r="209" spans="1:65" ht="30" customHeight="1">
      <c r="A209" s="352"/>
      <c r="B209" s="49"/>
      <c r="C209" s="49"/>
      <c r="D209" s="49"/>
      <c r="E209" s="16"/>
      <c r="F209" s="49"/>
      <c r="G209" s="49"/>
      <c r="H209" s="49"/>
      <c r="I209" s="49"/>
      <c r="J209" s="49"/>
      <c r="K209" s="49"/>
      <c r="L209" s="49"/>
      <c r="M209" s="49"/>
      <c r="N209" s="49"/>
      <c r="O209" s="49"/>
      <c r="P209" s="49"/>
      <c r="Q209" s="49"/>
      <c r="R209" s="49"/>
      <c r="S209" s="49"/>
      <c r="T209" s="49"/>
      <c r="U209" s="49"/>
      <c r="V209" s="49"/>
      <c r="W209" s="49"/>
      <c r="X209" s="49"/>
      <c r="Y209" s="49"/>
      <c r="Z209" s="49"/>
      <c r="AA209" s="49"/>
      <c r="AB209" s="49"/>
      <c r="AC209" s="49"/>
      <c r="AD209" s="49"/>
      <c r="AE209" s="49"/>
      <c r="AF209" s="49"/>
      <c r="AG209" s="49"/>
      <c r="AH209" s="49"/>
      <c r="AI209" s="49"/>
      <c r="AJ209" s="49"/>
      <c r="AK209" s="49"/>
      <c r="AL209" s="49"/>
      <c r="AM209" s="49"/>
      <c r="AN209" s="49"/>
      <c r="AO209" s="49"/>
      <c r="AP209" s="49"/>
      <c r="AQ209" s="49"/>
      <c r="AR209" s="49"/>
      <c r="AS209" s="49"/>
      <c r="AT209" s="49"/>
      <c r="AU209" s="49"/>
      <c r="AV209" s="49"/>
      <c r="AW209" s="49"/>
      <c r="AX209" s="49"/>
      <c r="AY209" s="49"/>
      <c r="AZ209" s="49"/>
      <c r="BA209" s="49"/>
      <c r="BB209" s="49"/>
      <c r="BC209" s="49"/>
      <c r="BD209" s="49"/>
      <c r="BE209" s="49"/>
      <c r="BF209" s="49"/>
      <c r="BG209" s="49"/>
      <c r="BH209" s="49"/>
      <c r="BI209" s="49"/>
      <c r="BJ209" s="49"/>
      <c r="BK209" s="49"/>
      <c r="BL209" s="49"/>
      <c r="BM209" s="49"/>
    </row>
    <row r="210" spans="1:65" ht="30" customHeight="1">
      <c r="A210" s="352"/>
      <c r="B210" s="49"/>
      <c r="C210" s="49"/>
      <c r="D210" s="49"/>
      <c r="E210" s="16"/>
      <c r="F210" s="49"/>
      <c r="G210" s="49"/>
      <c r="H210" s="49"/>
      <c r="I210" s="49"/>
      <c r="J210" s="49"/>
      <c r="K210" s="49"/>
      <c r="L210" s="49"/>
      <c r="M210" s="49"/>
      <c r="N210" s="49"/>
      <c r="O210" s="49"/>
      <c r="P210" s="49"/>
      <c r="Q210" s="49"/>
      <c r="R210" s="49"/>
      <c r="S210" s="49"/>
      <c r="T210" s="49"/>
      <c r="U210" s="49"/>
      <c r="V210" s="49"/>
      <c r="W210" s="49"/>
      <c r="X210" s="49"/>
      <c r="Y210" s="49"/>
      <c r="Z210" s="49"/>
      <c r="AA210" s="49"/>
      <c r="AB210" s="49"/>
      <c r="AC210" s="49"/>
      <c r="AD210" s="49"/>
      <c r="AE210" s="49"/>
      <c r="AF210" s="49"/>
      <c r="AG210" s="49"/>
      <c r="AH210" s="49"/>
      <c r="AI210" s="49"/>
      <c r="AJ210" s="49"/>
      <c r="AK210" s="49"/>
      <c r="AL210" s="49"/>
      <c r="AM210" s="49"/>
      <c r="AN210" s="49"/>
      <c r="AO210" s="49"/>
      <c r="AP210" s="49"/>
      <c r="AQ210" s="49"/>
      <c r="AR210" s="49"/>
      <c r="AS210" s="49"/>
      <c r="AT210" s="49"/>
      <c r="AU210" s="49"/>
      <c r="AV210" s="49"/>
      <c r="AW210" s="49"/>
      <c r="AX210" s="49"/>
      <c r="AY210" s="49"/>
      <c r="AZ210" s="49"/>
      <c r="BA210" s="49"/>
      <c r="BB210" s="49"/>
      <c r="BC210" s="49"/>
      <c r="BD210" s="49"/>
      <c r="BE210" s="49"/>
      <c r="BF210" s="49"/>
      <c r="BG210" s="49"/>
      <c r="BH210" s="49"/>
      <c r="BI210" s="49"/>
      <c r="BJ210" s="49"/>
      <c r="BK210" s="49"/>
      <c r="BL210" s="49"/>
      <c r="BM210" s="49"/>
    </row>
    <row r="211" spans="1:65" ht="30" customHeight="1">
      <c r="A211" s="352"/>
      <c r="B211" s="49"/>
      <c r="C211" s="49"/>
      <c r="D211" s="49"/>
      <c r="E211" s="16"/>
      <c r="F211" s="49"/>
      <c r="G211" s="49"/>
      <c r="H211" s="49"/>
      <c r="I211" s="49"/>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G211" s="49"/>
      <c r="AH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49"/>
      <c r="BH211" s="49"/>
      <c r="BI211" s="49"/>
      <c r="BJ211" s="49"/>
      <c r="BK211" s="49"/>
      <c r="BL211" s="49"/>
      <c r="BM211" s="49"/>
    </row>
    <row r="212" spans="1:65" ht="30" customHeight="1">
      <c r="A212" s="352"/>
      <c r="B212" s="49"/>
      <c r="C212" s="49"/>
      <c r="D212" s="49"/>
      <c r="E212" s="16"/>
      <c r="F212" s="49"/>
      <c r="G212" s="49"/>
      <c r="H212" s="49"/>
      <c r="I212" s="49"/>
      <c r="J212" s="49"/>
      <c r="K212" s="49"/>
      <c r="L212" s="49"/>
      <c r="M212" s="49"/>
      <c r="N212" s="49"/>
      <c r="O212" s="49"/>
      <c r="P212" s="49"/>
      <c r="Q212" s="49"/>
      <c r="R212" s="49"/>
      <c r="S212" s="49"/>
      <c r="T212" s="49"/>
      <c r="U212" s="49"/>
      <c r="V212" s="49"/>
      <c r="W212" s="49"/>
      <c r="X212" s="49"/>
      <c r="Y212" s="49"/>
      <c r="Z212" s="49"/>
      <c r="AA212" s="49"/>
      <c r="AB212" s="49"/>
      <c r="AC212" s="49"/>
      <c r="AD212" s="49"/>
      <c r="AE212" s="49"/>
      <c r="AF212" s="49"/>
      <c r="AG212" s="49"/>
      <c r="AH212" s="49"/>
      <c r="AI212" s="49"/>
      <c r="AJ212" s="49"/>
      <c r="AK212" s="49"/>
      <c r="AL212" s="49"/>
      <c r="AM212" s="49"/>
      <c r="AN212" s="49"/>
      <c r="AO212" s="49"/>
      <c r="AP212" s="49"/>
      <c r="AQ212" s="49"/>
      <c r="AR212" s="49"/>
      <c r="AS212" s="49"/>
      <c r="AT212" s="49"/>
      <c r="AU212" s="49"/>
      <c r="AV212" s="49"/>
      <c r="AW212" s="49"/>
      <c r="AX212" s="49"/>
      <c r="AY212" s="49"/>
      <c r="AZ212" s="49"/>
      <c r="BA212" s="49"/>
      <c r="BB212" s="49"/>
      <c r="BC212" s="49"/>
      <c r="BD212" s="49"/>
      <c r="BE212" s="49"/>
      <c r="BF212" s="49"/>
      <c r="BG212" s="49"/>
      <c r="BH212" s="49"/>
      <c r="BI212" s="49"/>
      <c r="BJ212" s="49"/>
      <c r="BK212" s="49"/>
      <c r="BL212" s="49"/>
      <c r="BM212" s="49"/>
    </row>
    <row r="213" spans="1:65" ht="30" customHeight="1">
      <c r="A213" s="352"/>
      <c r="B213" s="49"/>
      <c r="C213" s="49"/>
      <c r="D213" s="49"/>
      <c r="E213" s="16"/>
      <c r="F213" s="49"/>
      <c r="G213" s="49"/>
      <c r="H213" s="49"/>
      <c r="I213" s="49"/>
      <c r="J213" s="49"/>
      <c r="K213" s="49"/>
      <c r="L213" s="49"/>
      <c r="M213" s="49"/>
      <c r="N213" s="49"/>
      <c r="O213" s="49"/>
      <c r="P213" s="49"/>
      <c r="Q213" s="49"/>
      <c r="R213" s="49"/>
      <c r="S213" s="49"/>
      <c r="T213" s="49"/>
      <c r="U213" s="49"/>
      <c r="V213" s="49"/>
      <c r="W213" s="49"/>
      <c r="X213" s="49"/>
      <c r="Y213" s="49"/>
      <c r="Z213" s="49"/>
      <c r="AA213" s="49"/>
      <c r="AB213" s="49"/>
      <c r="AC213" s="49"/>
      <c r="AD213" s="49"/>
      <c r="AE213" s="49"/>
      <c r="AF213" s="49"/>
      <c r="AG213" s="49"/>
      <c r="AH213" s="49"/>
      <c r="AI213" s="49"/>
      <c r="AJ213" s="49"/>
      <c r="AK213" s="49"/>
      <c r="AL213" s="49"/>
      <c r="AM213" s="49"/>
      <c r="AN213" s="49"/>
      <c r="AO213" s="49"/>
      <c r="AP213" s="49"/>
      <c r="AQ213" s="49"/>
      <c r="AR213" s="49"/>
      <c r="AS213" s="49"/>
      <c r="AT213" s="49"/>
      <c r="AU213" s="49"/>
      <c r="AV213" s="49"/>
      <c r="AW213" s="49"/>
      <c r="AX213" s="49"/>
      <c r="AY213" s="49"/>
      <c r="AZ213" s="49"/>
      <c r="BA213" s="49"/>
      <c r="BB213" s="49"/>
      <c r="BC213" s="49"/>
      <c r="BD213" s="49"/>
      <c r="BE213" s="49"/>
      <c r="BF213" s="49"/>
      <c r="BG213" s="49"/>
      <c r="BH213" s="49"/>
      <c r="BI213" s="49"/>
      <c r="BJ213" s="49"/>
      <c r="BK213" s="49"/>
      <c r="BL213" s="49"/>
      <c r="BM213" s="49"/>
    </row>
    <row r="214" spans="1:65" ht="30" customHeight="1">
      <c r="A214" s="352"/>
      <c r="B214" s="49"/>
      <c r="C214" s="49"/>
      <c r="D214" s="49"/>
      <c r="E214" s="16"/>
      <c r="F214" s="49"/>
      <c r="G214" s="49"/>
      <c r="H214" s="49"/>
      <c r="I214" s="49"/>
      <c r="J214" s="49"/>
      <c r="K214" s="49"/>
      <c r="L214" s="49"/>
      <c r="M214" s="49"/>
      <c r="N214" s="49"/>
      <c r="O214" s="49"/>
      <c r="P214" s="49"/>
      <c r="Q214" s="49"/>
      <c r="R214" s="49"/>
      <c r="S214" s="49"/>
      <c r="T214" s="49"/>
      <c r="U214" s="49"/>
      <c r="V214" s="49"/>
      <c r="W214" s="49"/>
      <c r="X214" s="49"/>
      <c r="Y214" s="49"/>
      <c r="Z214" s="49"/>
      <c r="AA214" s="49"/>
      <c r="AB214" s="49"/>
      <c r="AC214" s="49"/>
      <c r="AD214" s="49"/>
      <c r="AE214" s="49"/>
      <c r="AF214" s="49"/>
      <c r="AG214" s="49"/>
      <c r="AH214" s="49"/>
      <c r="AI214" s="49"/>
      <c r="AJ214" s="49"/>
      <c r="AK214" s="49"/>
      <c r="AL214" s="49"/>
      <c r="AM214" s="49"/>
      <c r="AN214" s="49"/>
      <c r="AO214" s="49"/>
      <c r="AP214" s="49"/>
      <c r="AQ214" s="49"/>
      <c r="AR214" s="49"/>
      <c r="AS214" s="49"/>
      <c r="AT214" s="49"/>
      <c r="AU214" s="49"/>
      <c r="AV214" s="49"/>
      <c r="AW214" s="49"/>
      <c r="AX214" s="49"/>
      <c r="AY214" s="49"/>
      <c r="AZ214" s="49"/>
      <c r="BA214" s="49"/>
      <c r="BB214" s="49"/>
      <c r="BC214" s="49"/>
      <c r="BD214" s="49"/>
      <c r="BE214" s="49"/>
      <c r="BF214" s="49"/>
      <c r="BG214" s="49"/>
      <c r="BH214" s="49"/>
      <c r="BI214" s="49"/>
      <c r="BJ214" s="49"/>
      <c r="BK214" s="49"/>
      <c r="BL214" s="49"/>
      <c r="BM214" s="49"/>
    </row>
    <row r="215" spans="1:65" ht="30" customHeight="1">
      <c r="A215" s="352"/>
      <c r="B215" s="49"/>
      <c r="C215" s="49"/>
      <c r="D215" s="49"/>
      <c r="E215" s="16"/>
      <c r="F215" s="49"/>
      <c r="G215" s="49"/>
      <c r="H215" s="49"/>
      <c r="I215" s="49"/>
      <c r="J215" s="49"/>
      <c r="K215" s="49"/>
      <c r="L215" s="49"/>
      <c r="M215" s="49"/>
      <c r="N215" s="49"/>
      <c r="O215" s="49"/>
      <c r="P215" s="49"/>
      <c r="Q215" s="49"/>
      <c r="R215" s="49"/>
      <c r="S215" s="49"/>
      <c r="T215" s="49"/>
      <c r="U215" s="49"/>
      <c r="V215" s="49"/>
      <c r="W215" s="49"/>
      <c r="X215" s="49"/>
      <c r="Y215" s="49"/>
      <c r="Z215" s="49"/>
      <c r="AA215" s="49"/>
      <c r="AB215" s="49"/>
      <c r="AC215" s="49"/>
      <c r="AD215" s="49"/>
      <c r="AE215" s="49"/>
      <c r="AF215" s="49"/>
      <c r="AG215" s="49"/>
      <c r="AH215" s="49"/>
      <c r="AI215" s="49"/>
      <c r="AJ215" s="49"/>
      <c r="AK215" s="49"/>
      <c r="AL215" s="49"/>
      <c r="AM215" s="49"/>
      <c r="AN215" s="49"/>
      <c r="AO215" s="49"/>
      <c r="AP215" s="49"/>
      <c r="AQ215" s="49"/>
      <c r="AR215" s="49"/>
      <c r="AS215" s="49"/>
      <c r="AT215" s="49"/>
      <c r="AU215" s="49"/>
      <c r="AV215" s="49"/>
      <c r="AW215" s="49"/>
      <c r="AX215" s="49"/>
      <c r="AY215" s="49"/>
      <c r="AZ215" s="49"/>
      <c r="BA215" s="49"/>
      <c r="BB215" s="49"/>
      <c r="BC215" s="49"/>
      <c r="BD215" s="49"/>
      <c r="BE215" s="49"/>
      <c r="BF215" s="49"/>
      <c r="BG215" s="49"/>
      <c r="BH215" s="49"/>
      <c r="BI215" s="49"/>
      <c r="BJ215" s="49"/>
      <c r="BK215" s="49"/>
      <c r="BL215" s="49"/>
      <c r="BM215" s="49"/>
    </row>
    <row r="216" spans="1:65" ht="30" customHeight="1">
      <c r="A216" s="352"/>
      <c r="B216" s="49"/>
      <c r="C216" s="49"/>
      <c r="D216" s="49"/>
      <c r="E216" s="16"/>
      <c r="F216" s="49"/>
      <c r="G216" s="49"/>
      <c r="H216" s="49"/>
      <c r="I216" s="49"/>
      <c r="J216" s="49"/>
      <c r="K216" s="49"/>
      <c r="L216" s="49"/>
      <c r="M216" s="49"/>
      <c r="N216" s="49"/>
      <c r="O216" s="49"/>
      <c r="P216" s="49"/>
      <c r="Q216" s="49"/>
      <c r="R216" s="49"/>
      <c r="S216" s="49"/>
      <c r="T216" s="49"/>
      <c r="U216" s="49"/>
      <c r="V216" s="49"/>
      <c r="W216" s="49"/>
      <c r="X216" s="49"/>
      <c r="Y216" s="49"/>
      <c r="Z216" s="49"/>
      <c r="AA216" s="49"/>
      <c r="AB216" s="49"/>
      <c r="AC216" s="49"/>
      <c r="AD216" s="49"/>
      <c r="AE216" s="49"/>
      <c r="AF216" s="49"/>
      <c r="AG216" s="49"/>
      <c r="AH216" s="49"/>
      <c r="AI216" s="49"/>
      <c r="AJ216" s="49"/>
      <c r="AK216" s="49"/>
      <c r="AL216" s="49"/>
      <c r="AM216" s="49"/>
      <c r="AN216" s="49"/>
      <c r="AO216" s="49"/>
      <c r="AP216" s="49"/>
      <c r="AQ216" s="49"/>
      <c r="AR216" s="49"/>
      <c r="AS216" s="49"/>
      <c r="AT216" s="49"/>
      <c r="AU216" s="49"/>
      <c r="AV216" s="49"/>
      <c r="AW216" s="49"/>
      <c r="AX216" s="49"/>
      <c r="AY216" s="49"/>
      <c r="AZ216" s="49"/>
      <c r="BA216" s="49"/>
      <c r="BB216" s="49"/>
      <c r="BC216" s="49"/>
      <c r="BD216" s="49"/>
      <c r="BE216" s="49"/>
      <c r="BF216" s="49"/>
      <c r="BG216" s="49"/>
      <c r="BH216" s="49"/>
      <c r="BI216" s="49"/>
      <c r="BJ216" s="49"/>
      <c r="BK216" s="49"/>
      <c r="BL216" s="49"/>
      <c r="BM216" s="49"/>
    </row>
    <row r="217" spans="1:65" ht="30" customHeight="1">
      <c r="A217" s="352"/>
      <c r="B217" s="49"/>
      <c r="C217" s="49"/>
      <c r="D217" s="49"/>
      <c r="E217" s="16"/>
      <c r="F217" s="49"/>
      <c r="G217" s="49"/>
      <c r="H217" s="49"/>
      <c r="I217" s="49"/>
      <c r="J217" s="49"/>
      <c r="K217" s="49"/>
      <c r="L217" s="49"/>
      <c r="M217" s="49"/>
      <c r="N217" s="49"/>
      <c r="O217" s="49"/>
      <c r="P217" s="49"/>
      <c r="Q217" s="49"/>
      <c r="R217" s="49"/>
      <c r="S217" s="49"/>
      <c r="T217" s="49"/>
      <c r="U217" s="49"/>
      <c r="V217" s="49"/>
      <c r="W217" s="49"/>
      <c r="X217" s="49"/>
      <c r="Y217" s="49"/>
      <c r="Z217" s="49"/>
      <c r="AA217" s="49"/>
      <c r="AB217" s="49"/>
      <c r="AC217" s="49"/>
      <c r="AD217" s="49"/>
      <c r="AE217" s="49"/>
      <c r="AF217" s="49"/>
      <c r="AG217" s="49"/>
      <c r="AH217" s="49"/>
      <c r="AI217" s="49"/>
      <c r="AJ217" s="49"/>
      <c r="AK217" s="49"/>
      <c r="AL217" s="49"/>
      <c r="AM217" s="49"/>
      <c r="AN217" s="49"/>
      <c r="AO217" s="49"/>
      <c r="AP217" s="49"/>
      <c r="AQ217" s="49"/>
      <c r="AR217" s="49"/>
      <c r="AS217" s="49"/>
      <c r="AT217" s="49"/>
      <c r="AU217" s="49"/>
      <c r="AV217" s="49"/>
      <c r="AW217" s="49"/>
      <c r="AX217" s="49"/>
      <c r="AY217" s="49"/>
      <c r="AZ217" s="49"/>
      <c r="BA217" s="49"/>
      <c r="BB217" s="49"/>
      <c r="BC217" s="49"/>
      <c r="BD217" s="49"/>
      <c r="BE217" s="49"/>
      <c r="BF217" s="49"/>
      <c r="BG217" s="49"/>
      <c r="BH217" s="49"/>
      <c r="BI217" s="49"/>
      <c r="BJ217" s="49"/>
      <c r="BK217" s="49"/>
      <c r="BL217" s="49"/>
      <c r="BM217" s="49"/>
    </row>
    <row r="218" spans="1:65" ht="30" customHeight="1">
      <c r="A218" s="352"/>
      <c r="B218" s="49"/>
      <c r="C218" s="49"/>
      <c r="D218" s="49"/>
      <c r="E218" s="16"/>
      <c r="F218" s="49"/>
      <c r="G218" s="49"/>
      <c r="H218" s="49"/>
      <c r="I218" s="49"/>
      <c r="J218" s="49"/>
      <c r="K218" s="49"/>
      <c r="L218" s="49"/>
      <c r="M218" s="49"/>
      <c r="N218" s="49"/>
      <c r="O218" s="49"/>
      <c r="P218" s="49"/>
      <c r="Q218" s="49"/>
      <c r="R218" s="49"/>
      <c r="S218" s="49"/>
      <c r="T218" s="49"/>
      <c r="U218" s="49"/>
      <c r="V218" s="49"/>
      <c r="W218" s="49"/>
      <c r="X218" s="49"/>
      <c r="Y218" s="49"/>
      <c r="Z218" s="49"/>
      <c r="AA218" s="49"/>
      <c r="AB218" s="49"/>
      <c r="AC218" s="49"/>
      <c r="AD218" s="49"/>
      <c r="AE218" s="49"/>
      <c r="AF218" s="49"/>
      <c r="AG218" s="49"/>
      <c r="AH218" s="49"/>
      <c r="AI218" s="49"/>
      <c r="AJ218" s="49"/>
      <c r="AK218" s="49"/>
      <c r="AL218" s="49"/>
      <c r="AM218" s="49"/>
      <c r="AN218" s="49"/>
      <c r="AO218" s="49"/>
      <c r="AP218" s="49"/>
      <c r="AQ218" s="49"/>
      <c r="AR218" s="49"/>
      <c r="AS218" s="49"/>
      <c r="AT218" s="49"/>
      <c r="AU218" s="49"/>
      <c r="AV218" s="49"/>
      <c r="AW218" s="49"/>
      <c r="AX218" s="49"/>
      <c r="AY218" s="49"/>
      <c r="AZ218" s="49"/>
      <c r="BA218" s="49"/>
      <c r="BB218" s="49"/>
      <c r="BC218" s="49"/>
      <c r="BD218" s="49"/>
      <c r="BE218" s="49"/>
      <c r="BF218" s="49"/>
      <c r="BG218" s="49"/>
      <c r="BH218" s="49"/>
      <c r="BI218" s="49"/>
      <c r="BJ218" s="49"/>
      <c r="BK218" s="49"/>
      <c r="BL218" s="49"/>
      <c r="BM218" s="49"/>
    </row>
    <row r="219" spans="1:65" ht="30" customHeight="1">
      <c r="A219" s="352"/>
      <c r="B219" s="49"/>
      <c r="C219" s="49"/>
      <c r="D219" s="49"/>
      <c r="E219" s="16"/>
      <c r="F219" s="49"/>
      <c r="G219" s="49"/>
      <c r="H219" s="49"/>
      <c r="I219" s="49"/>
      <c r="J219" s="49"/>
      <c r="K219" s="49"/>
      <c r="L219" s="49"/>
      <c r="M219" s="49"/>
      <c r="N219" s="49"/>
      <c r="O219" s="49"/>
      <c r="P219" s="49"/>
      <c r="Q219" s="49"/>
      <c r="R219" s="49"/>
      <c r="S219" s="49"/>
      <c r="T219" s="49"/>
      <c r="U219" s="49"/>
      <c r="V219" s="49"/>
      <c r="W219" s="49"/>
      <c r="X219" s="49"/>
      <c r="Y219" s="49"/>
      <c r="Z219" s="49"/>
      <c r="AA219" s="49"/>
      <c r="AB219" s="49"/>
      <c r="AC219" s="49"/>
      <c r="AD219" s="49"/>
      <c r="AE219" s="49"/>
      <c r="AF219" s="49"/>
      <c r="AG219" s="49"/>
      <c r="AH219" s="49"/>
      <c r="AI219" s="49"/>
      <c r="AJ219" s="49"/>
      <c r="AK219" s="49"/>
      <c r="AL219" s="49"/>
      <c r="AM219" s="49"/>
      <c r="AN219" s="49"/>
      <c r="AO219" s="49"/>
      <c r="AP219" s="49"/>
      <c r="AQ219" s="49"/>
      <c r="AR219" s="49"/>
      <c r="AS219" s="49"/>
      <c r="AT219" s="49"/>
      <c r="AU219" s="49"/>
      <c r="AV219" s="49"/>
      <c r="AW219" s="49"/>
      <c r="AX219" s="49"/>
      <c r="AY219" s="49"/>
      <c r="AZ219" s="49"/>
      <c r="BA219" s="49"/>
      <c r="BB219" s="49"/>
      <c r="BC219" s="49"/>
      <c r="BD219" s="49"/>
      <c r="BE219" s="49"/>
      <c r="BF219" s="49"/>
      <c r="BG219" s="49"/>
      <c r="BH219" s="49"/>
      <c r="BI219" s="49"/>
      <c r="BJ219" s="49"/>
      <c r="BK219" s="49"/>
      <c r="BL219" s="49"/>
      <c r="BM219" s="49"/>
    </row>
    <row r="220" spans="1:65" ht="30" customHeight="1">
      <c r="A220" s="352"/>
      <c r="B220" s="49"/>
      <c r="C220" s="49"/>
      <c r="D220" s="49"/>
      <c r="E220" s="16"/>
      <c r="F220" s="49"/>
      <c r="G220" s="49"/>
      <c r="H220" s="49"/>
      <c r="I220" s="49"/>
      <c r="J220" s="49"/>
      <c r="K220" s="49"/>
      <c r="L220" s="49"/>
      <c r="M220" s="49"/>
      <c r="N220" s="49"/>
      <c r="O220" s="49"/>
      <c r="P220" s="49"/>
      <c r="Q220" s="49"/>
      <c r="R220" s="49"/>
      <c r="S220" s="49"/>
      <c r="T220" s="49"/>
      <c r="U220" s="49"/>
      <c r="V220" s="49"/>
      <c r="W220" s="49"/>
      <c r="X220" s="49"/>
      <c r="Y220" s="49"/>
      <c r="Z220" s="49"/>
      <c r="AA220" s="49"/>
      <c r="AB220" s="49"/>
      <c r="AC220" s="49"/>
      <c r="AD220" s="49"/>
      <c r="AE220" s="49"/>
      <c r="AF220" s="49"/>
      <c r="AG220" s="49"/>
      <c r="AH220" s="49"/>
      <c r="AI220" s="49"/>
      <c r="AJ220" s="49"/>
      <c r="AK220" s="49"/>
      <c r="AL220" s="49"/>
      <c r="AM220" s="49"/>
      <c r="AN220" s="49"/>
      <c r="AO220" s="49"/>
      <c r="AP220" s="49"/>
      <c r="AQ220" s="49"/>
      <c r="AR220" s="49"/>
      <c r="AS220" s="49"/>
      <c r="AT220" s="49"/>
      <c r="AU220" s="49"/>
      <c r="AV220" s="49"/>
      <c r="AW220" s="49"/>
      <c r="AX220" s="49"/>
      <c r="AY220" s="49"/>
      <c r="AZ220" s="49"/>
      <c r="BA220" s="49"/>
      <c r="BB220" s="49"/>
      <c r="BC220" s="49"/>
      <c r="BD220" s="49"/>
      <c r="BE220" s="49"/>
      <c r="BF220" s="49"/>
      <c r="BG220" s="49"/>
      <c r="BH220" s="49"/>
      <c r="BI220" s="49"/>
      <c r="BJ220" s="49"/>
      <c r="BK220" s="49"/>
      <c r="BL220" s="49"/>
      <c r="BM220" s="49"/>
    </row>
    <row r="221" spans="1:65" ht="30" customHeight="1">
      <c r="A221" s="352"/>
      <c r="B221" s="49"/>
      <c r="C221" s="49"/>
      <c r="D221" s="49"/>
      <c r="E221" s="16"/>
      <c r="F221" s="49"/>
      <c r="G221" s="49"/>
      <c r="H221" s="49"/>
      <c r="I221" s="49"/>
      <c r="J221" s="49"/>
      <c r="K221" s="49"/>
      <c r="L221" s="49"/>
      <c r="M221" s="49"/>
      <c r="N221" s="49"/>
      <c r="O221" s="49"/>
      <c r="P221" s="49"/>
      <c r="Q221" s="49"/>
      <c r="R221" s="49"/>
      <c r="S221" s="49"/>
      <c r="T221" s="49"/>
      <c r="U221" s="49"/>
      <c r="V221" s="49"/>
      <c r="W221" s="49"/>
      <c r="X221" s="49"/>
      <c r="Y221" s="49"/>
      <c r="Z221" s="49"/>
      <c r="AA221" s="49"/>
      <c r="AB221" s="49"/>
      <c r="AC221" s="49"/>
      <c r="AD221" s="49"/>
      <c r="AE221" s="49"/>
      <c r="AF221" s="49"/>
      <c r="AG221" s="49"/>
      <c r="AH221" s="49"/>
      <c r="AI221" s="49"/>
      <c r="AJ221" s="49"/>
      <c r="AK221" s="49"/>
      <c r="AL221" s="49"/>
      <c r="AM221" s="49"/>
      <c r="AN221" s="49"/>
      <c r="AO221" s="49"/>
      <c r="AP221" s="49"/>
      <c r="AQ221" s="49"/>
      <c r="AR221" s="49"/>
      <c r="AS221" s="49"/>
      <c r="AT221" s="49"/>
      <c r="AU221" s="49"/>
      <c r="AV221" s="49"/>
      <c r="AW221" s="49"/>
      <c r="AX221" s="49"/>
      <c r="AY221" s="49"/>
      <c r="AZ221" s="49"/>
      <c r="BA221" s="49"/>
      <c r="BB221" s="49"/>
      <c r="BC221" s="49"/>
      <c r="BD221" s="49"/>
      <c r="BE221" s="49"/>
      <c r="BF221" s="49"/>
      <c r="BG221" s="49"/>
      <c r="BH221" s="49"/>
      <c r="BI221" s="49"/>
      <c r="BJ221" s="49"/>
      <c r="BK221" s="49"/>
      <c r="BL221" s="49"/>
      <c r="BM221" s="49"/>
    </row>
    <row r="222" spans="1:65" ht="30" customHeight="1">
      <c r="A222" s="352"/>
      <c r="B222" s="49"/>
      <c r="C222" s="49"/>
      <c r="D222" s="49"/>
      <c r="E222" s="16"/>
      <c r="F222" s="49"/>
      <c r="G222" s="49"/>
      <c r="H222" s="49"/>
      <c r="I222" s="49"/>
      <c r="J222" s="49"/>
      <c r="K222" s="49"/>
      <c r="L222" s="49"/>
      <c r="M222" s="49"/>
      <c r="N222" s="49"/>
      <c r="O222" s="49"/>
      <c r="P222" s="49"/>
      <c r="Q222" s="49"/>
      <c r="R222" s="49"/>
      <c r="S222" s="49"/>
      <c r="T222" s="49"/>
      <c r="U222" s="49"/>
      <c r="V222" s="49"/>
      <c r="W222" s="49"/>
      <c r="X222" s="49"/>
      <c r="Y222" s="49"/>
      <c r="Z222" s="49"/>
      <c r="AA222" s="49"/>
      <c r="AB222" s="49"/>
      <c r="AC222" s="49"/>
      <c r="AD222" s="49"/>
      <c r="AE222" s="49"/>
      <c r="AF222" s="49"/>
      <c r="AG222" s="49"/>
      <c r="AH222" s="49"/>
      <c r="AI222" s="49"/>
      <c r="AJ222" s="49"/>
      <c r="AK222" s="49"/>
      <c r="AL222" s="49"/>
      <c r="AM222" s="49"/>
      <c r="AN222" s="49"/>
      <c r="AO222" s="49"/>
      <c r="AP222" s="49"/>
      <c r="AQ222" s="49"/>
      <c r="AR222" s="49"/>
      <c r="AS222" s="49"/>
      <c r="AT222" s="49"/>
      <c r="AU222" s="49"/>
      <c r="AV222" s="49"/>
      <c r="AW222" s="49"/>
      <c r="AX222" s="49"/>
      <c r="AY222" s="49"/>
      <c r="AZ222" s="49"/>
      <c r="BA222" s="49"/>
      <c r="BB222" s="49"/>
      <c r="BC222" s="49"/>
      <c r="BD222" s="49"/>
      <c r="BE222" s="49"/>
      <c r="BF222" s="49"/>
      <c r="BG222" s="49"/>
      <c r="BH222" s="49"/>
      <c r="BI222" s="49"/>
      <c r="BJ222" s="49"/>
      <c r="BK222" s="49"/>
      <c r="BL222" s="49"/>
      <c r="BM222" s="49"/>
    </row>
    <row r="223" spans="1:65" ht="30" customHeight="1">
      <c r="A223" s="352"/>
      <c r="B223" s="49"/>
      <c r="C223" s="49"/>
      <c r="D223" s="49"/>
      <c r="E223" s="16"/>
      <c r="F223" s="49"/>
      <c r="G223" s="49"/>
      <c r="H223" s="49"/>
      <c r="I223" s="49"/>
      <c r="J223" s="49"/>
      <c r="K223" s="49"/>
      <c r="L223" s="49"/>
      <c r="M223" s="49"/>
      <c r="N223" s="49"/>
      <c r="O223" s="49"/>
      <c r="P223" s="49"/>
      <c r="Q223" s="49"/>
      <c r="R223" s="49"/>
      <c r="S223" s="49"/>
      <c r="T223" s="49"/>
      <c r="U223" s="49"/>
      <c r="V223" s="49"/>
      <c r="W223" s="49"/>
      <c r="X223" s="49"/>
      <c r="Y223" s="49"/>
      <c r="Z223" s="49"/>
      <c r="AA223" s="49"/>
      <c r="AB223" s="49"/>
      <c r="AC223" s="49"/>
      <c r="AD223" s="49"/>
      <c r="AE223" s="49"/>
      <c r="AF223" s="49"/>
      <c r="AG223" s="49"/>
      <c r="AH223" s="49"/>
      <c r="AI223" s="49"/>
      <c r="AJ223" s="49"/>
      <c r="AK223" s="49"/>
      <c r="AL223" s="49"/>
      <c r="AM223" s="49"/>
      <c r="AN223" s="49"/>
      <c r="AO223" s="49"/>
      <c r="AP223" s="49"/>
      <c r="AQ223" s="49"/>
      <c r="AR223" s="49"/>
      <c r="AS223" s="49"/>
      <c r="AT223" s="49"/>
      <c r="AU223" s="49"/>
      <c r="AV223" s="49"/>
      <c r="AW223" s="49"/>
      <c r="AX223" s="49"/>
      <c r="AY223" s="49"/>
      <c r="AZ223" s="49"/>
      <c r="BA223" s="49"/>
      <c r="BB223" s="49"/>
      <c r="BC223" s="49"/>
      <c r="BD223" s="49"/>
      <c r="BE223" s="49"/>
      <c r="BF223" s="49"/>
      <c r="BG223" s="49"/>
      <c r="BH223" s="49"/>
      <c r="BI223" s="49"/>
      <c r="BJ223" s="49"/>
      <c r="BK223" s="49"/>
      <c r="BL223" s="49"/>
      <c r="BM223" s="49"/>
    </row>
    <row r="224" spans="1:65" ht="30" customHeight="1">
      <c r="A224" s="352"/>
      <c r="B224" s="49"/>
      <c r="C224" s="49"/>
      <c r="D224" s="49"/>
      <c r="E224" s="16"/>
      <c r="F224" s="49"/>
      <c r="G224" s="49"/>
      <c r="H224" s="49"/>
      <c r="I224" s="49"/>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G224" s="49"/>
      <c r="AH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49"/>
      <c r="BH224" s="49"/>
      <c r="BI224" s="49"/>
      <c r="BJ224" s="49"/>
      <c r="BK224" s="49"/>
      <c r="BL224" s="49"/>
      <c r="BM224" s="49"/>
    </row>
    <row r="225" spans="1:65" ht="30" customHeight="1">
      <c r="A225" s="352"/>
      <c r="B225" s="49"/>
      <c r="C225" s="49"/>
      <c r="D225" s="49"/>
      <c r="E225" s="16"/>
      <c r="F225" s="49"/>
      <c r="G225" s="49"/>
      <c r="H225" s="49"/>
      <c r="I225" s="49"/>
      <c r="J225" s="49"/>
      <c r="K225" s="49"/>
      <c r="L225" s="49"/>
      <c r="M225" s="49"/>
      <c r="N225" s="49"/>
      <c r="O225" s="49"/>
      <c r="P225" s="49"/>
      <c r="Q225" s="49"/>
      <c r="R225" s="49"/>
      <c r="S225" s="49"/>
      <c r="T225" s="49"/>
      <c r="U225" s="49"/>
      <c r="V225" s="49"/>
      <c r="W225" s="49"/>
      <c r="X225" s="49"/>
      <c r="Y225" s="49"/>
      <c r="Z225" s="49"/>
      <c r="AA225" s="49"/>
      <c r="AB225" s="49"/>
      <c r="AC225" s="49"/>
      <c r="AD225" s="49"/>
      <c r="AE225" s="49"/>
      <c r="AF225" s="49"/>
      <c r="AG225" s="49"/>
      <c r="AH225" s="49"/>
      <c r="AI225" s="49"/>
      <c r="AJ225" s="49"/>
      <c r="AK225" s="49"/>
      <c r="AL225" s="49"/>
      <c r="AM225" s="49"/>
      <c r="AN225" s="49"/>
      <c r="AO225" s="49"/>
      <c r="AP225" s="49"/>
      <c r="AQ225" s="49"/>
      <c r="AR225" s="49"/>
      <c r="AS225" s="49"/>
      <c r="AT225" s="49"/>
      <c r="AU225" s="49"/>
      <c r="AV225" s="49"/>
      <c r="AW225" s="49"/>
      <c r="AX225" s="49"/>
      <c r="AY225" s="49"/>
      <c r="AZ225" s="49"/>
      <c r="BA225" s="49"/>
      <c r="BB225" s="49"/>
      <c r="BC225" s="49"/>
      <c r="BD225" s="49"/>
      <c r="BE225" s="49"/>
      <c r="BF225" s="49"/>
      <c r="BG225" s="49"/>
      <c r="BH225" s="49"/>
      <c r="BI225" s="49"/>
      <c r="BJ225" s="49"/>
      <c r="BK225" s="49"/>
      <c r="BL225" s="49"/>
      <c r="BM225" s="49"/>
    </row>
    <row r="226" spans="1:65" ht="30" customHeight="1">
      <c r="A226" s="352"/>
      <c r="B226" s="49"/>
      <c r="C226" s="49"/>
      <c r="D226" s="49"/>
      <c r="E226" s="16"/>
      <c r="F226" s="49"/>
      <c r="G226" s="49"/>
      <c r="H226" s="49"/>
      <c r="I226" s="49"/>
      <c r="J226" s="49"/>
      <c r="K226" s="49"/>
      <c r="L226" s="49"/>
      <c r="M226" s="49"/>
      <c r="N226" s="49"/>
      <c r="O226" s="49"/>
      <c r="P226" s="49"/>
      <c r="Q226" s="49"/>
      <c r="R226" s="49"/>
      <c r="S226" s="49"/>
      <c r="T226" s="49"/>
      <c r="U226" s="49"/>
      <c r="V226" s="49"/>
      <c r="W226" s="49"/>
      <c r="X226" s="49"/>
      <c r="Y226" s="49"/>
      <c r="Z226" s="49"/>
      <c r="AA226" s="49"/>
      <c r="AB226" s="49"/>
      <c r="AC226" s="49"/>
      <c r="AD226" s="49"/>
      <c r="AE226" s="49"/>
      <c r="AF226" s="49"/>
      <c r="AG226" s="49"/>
      <c r="AH226" s="49"/>
      <c r="AI226" s="49"/>
      <c r="AJ226" s="49"/>
      <c r="AK226" s="49"/>
      <c r="AL226" s="49"/>
      <c r="AM226" s="49"/>
      <c r="AN226" s="49"/>
      <c r="AO226" s="49"/>
      <c r="AP226" s="49"/>
      <c r="AQ226" s="49"/>
      <c r="AR226" s="49"/>
      <c r="AS226" s="49"/>
      <c r="AT226" s="49"/>
      <c r="AU226" s="49"/>
      <c r="AV226" s="49"/>
      <c r="AW226" s="49"/>
      <c r="AX226" s="49"/>
      <c r="AY226" s="49"/>
      <c r="AZ226" s="49"/>
      <c r="BA226" s="49"/>
      <c r="BB226" s="49"/>
      <c r="BC226" s="49"/>
      <c r="BD226" s="49"/>
      <c r="BE226" s="49"/>
      <c r="BF226" s="49"/>
      <c r="BG226" s="49"/>
      <c r="BH226" s="49"/>
      <c r="BI226" s="49"/>
      <c r="BJ226" s="49"/>
      <c r="BK226" s="49"/>
      <c r="BL226" s="49"/>
      <c r="BM226" s="49"/>
    </row>
    <row r="227" spans="1:65" ht="30" customHeight="1">
      <c r="A227" s="352"/>
      <c r="B227" s="49"/>
      <c r="C227" s="49"/>
      <c r="D227" s="49"/>
      <c r="E227" s="16"/>
      <c r="F227" s="49"/>
      <c r="G227" s="49"/>
      <c r="H227" s="49"/>
      <c r="I227" s="49"/>
      <c r="J227" s="49"/>
      <c r="K227" s="49"/>
      <c r="L227" s="49"/>
      <c r="M227" s="49"/>
      <c r="N227" s="49"/>
      <c r="O227" s="49"/>
      <c r="P227" s="49"/>
      <c r="Q227" s="49"/>
      <c r="R227" s="49"/>
      <c r="S227" s="49"/>
      <c r="T227" s="49"/>
      <c r="U227" s="49"/>
      <c r="V227" s="49"/>
      <c r="W227" s="49"/>
      <c r="X227" s="49"/>
      <c r="Y227" s="49"/>
      <c r="Z227" s="49"/>
      <c r="AA227" s="49"/>
      <c r="AB227" s="49"/>
      <c r="AC227" s="49"/>
      <c r="AD227" s="49"/>
      <c r="AE227" s="49"/>
      <c r="AF227" s="49"/>
      <c r="AG227" s="49"/>
      <c r="AH227" s="49"/>
      <c r="AI227" s="49"/>
      <c r="AJ227" s="49"/>
      <c r="AK227" s="49"/>
      <c r="AL227" s="49"/>
      <c r="AM227" s="49"/>
      <c r="AN227" s="49"/>
      <c r="AO227" s="49"/>
      <c r="AP227" s="49"/>
      <c r="AQ227" s="49"/>
      <c r="AR227" s="49"/>
      <c r="AS227" s="49"/>
      <c r="AT227" s="49"/>
      <c r="AU227" s="49"/>
      <c r="AV227" s="49"/>
      <c r="AW227" s="49"/>
      <c r="AX227" s="49"/>
      <c r="AY227" s="49"/>
      <c r="AZ227" s="49"/>
      <c r="BA227" s="49"/>
      <c r="BB227" s="49"/>
      <c r="BC227" s="49"/>
      <c r="BD227" s="49"/>
      <c r="BE227" s="49"/>
      <c r="BF227" s="49"/>
      <c r="BG227" s="49"/>
      <c r="BH227" s="49"/>
      <c r="BI227" s="49"/>
      <c r="BJ227" s="49"/>
      <c r="BK227" s="49"/>
      <c r="BL227" s="49"/>
      <c r="BM227" s="49"/>
    </row>
    <row r="228" spans="1:65" ht="30" customHeight="1">
      <c r="A228" s="352"/>
      <c r="B228" s="49"/>
      <c r="C228" s="49"/>
      <c r="D228" s="49"/>
      <c r="E228" s="16"/>
      <c r="F228" s="49"/>
      <c r="G228" s="49"/>
      <c r="H228" s="49"/>
      <c r="I228" s="49"/>
      <c r="J228" s="49"/>
      <c r="K228" s="49"/>
      <c r="L228" s="49"/>
      <c r="M228" s="49"/>
      <c r="N228" s="49"/>
      <c r="O228" s="49"/>
      <c r="P228" s="49"/>
      <c r="Q228" s="49"/>
      <c r="R228" s="49"/>
      <c r="S228" s="49"/>
      <c r="T228" s="49"/>
      <c r="U228" s="49"/>
      <c r="V228" s="49"/>
      <c r="W228" s="49"/>
      <c r="X228" s="49"/>
      <c r="Y228" s="49"/>
      <c r="Z228" s="49"/>
      <c r="AA228" s="49"/>
      <c r="AB228" s="49"/>
      <c r="AC228" s="49"/>
      <c r="AD228" s="49"/>
      <c r="AE228" s="49"/>
      <c r="AF228" s="49"/>
      <c r="AG228" s="49"/>
      <c r="AH228" s="49"/>
      <c r="AI228" s="49"/>
      <c r="AJ228" s="49"/>
      <c r="AK228" s="49"/>
      <c r="AL228" s="49"/>
      <c r="AM228" s="49"/>
      <c r="AN228" s="49"/>
      <c r="AO228" s="49"/>
      <c r="AP228" s="49"/>
      <c r="AQ228" s="49"/>
      <c r="AR228" s="49"/>
      <c r="AS228" s="49"/>
      <c r="AT228" s="49"/>
      <c r="AU228" s="49"/>
      <c r="AV228" s="49"/>
      <c r="AW228" s="49"/>
      <c r="AX228" s="49"/>
      <c r="AY228" s="49"/>
      <c r="AZ228" s="49"/>
      <c r="BA228" s="49"/>
      <c r="BB228" s="49"/>
      <c r="BC228" s="49"/>
      <c r="BD228" s="49"/>
      <c r="BE228" s="49"/>
      <c r="BF228" s="49"/>
      <c r="BG228" s="49"/>
      <c r="BH228" s="49"/>
      <c r="BI228" s="49"/>
      <c r="BJ228" s="49"/>
      <c r="BK228" s="49"/>
      <c r="BL228" s="49"/>
      <c r="BM228" s="49"/>
    </row>
    <row r="229" spans="1:65" ht="30" customHeight="1">
      <c r="A229" s="352"/>
      <c r="B229" s="49"/>
      <c r="C229" s="49"/>
      <c r="D229" s="49"/>
      <c r="E229" s="16"/>
      <c r="F229" s="49"/>
      <c r="G229" s="49"/>
      <c r="H229" s="49"/>
      <c r="I229" s="49"/>
      <c r="J229" s="49"/>
      <c r="K229" s="49"/>
      <c r="L229" s="49"/>
      <c r="M229" s="49"/>
      <c r="N229" s="49"/>
      <c r="O229" s="49"/>
      <c r="P229" s="49"/>
      <c r="Q229" s="49"/>
      <c r="R229" s="49"/>
      <c r="S229" s="49"/>
      <c r="T229" s="49"/>
      <c r="U229" s="49"/>
      <c r="V229" s="49"/>
      <c r="W229" s="49"/>
      <c r="X229" s="49"/>
      <c r="Y229" s="49"/>
      <c r="Z229" s="49"/>
      <c r="AA229" s="49"/>
      <c r="AB229" s="49"/>
      <c r="AC229" s="49"/>
      <c r="AD229" s="49"/>
      <c r="AE229" s="49"/>
      <c r="AF229" s="49"/>
      <c r="AG229" s="49"/>
      <c r="AH229" s="49"/>
      <c r="AI229" s="49"/>
      <c r="AJ229" s="49"/>
      <c r="AK229" s="49"/>
      <c r="AL229" s="49"/>
      <c r="AM229" s="49"/>
      <c r="AN229" s="49"/>
      <c r="AO229" s="49"/>
      <c r="AP229" s="49"/>
      <c r="AQ229" s="49"/>
      <c r="AR229" s="49"/>
      <c r="AS229" s="49"/>
      <c r="AT229" s="49"/>
      <c r="AU229" s="49"/>
      <c r="AV229" s="49"/>
      <c r="AW229" s="49"/>
      <c r="AX229" s="49"/>
      <c r="AY229" s="49"/>
      <c r="AZ229" s="49"/>
      <c r="BA229" s="49"/>
      <c r="BB229" s="49"/>
      <c r="BC229" s="49"/>
      <c r="BD229" s="49"/>
      <c r="BE229" s="49"/>
      <c r="BF229" s="49"/>
      <c r="BG229" s="49"/>
      <c r="BH229" s="49"/>
      <c r="BI229" s="49"/>
      <c r="BJ229" s="49"/>
      <c r="BK229" s="49"/>
      <c r="BL229" s="49"/>
      <c r="BM229" s="49"/>
    </row>
    <row r="230" spans="1:65" ht="30" customHeight="1">
      <c r="A230" s="352"/>
      <c r="B230" s="49"/>
      <c r="C230" s="49"/>
      <c r="D230" s="49"/>
      <c r="E230" s="16"/>
      <c r="F230" s="49"/>
      <c r="G230" s="49"/>
      <c r="H230" s="49"/>
      <c r="I230" s="49"/>
      <c r="J230" s="49"/>
      <c r="K230" s="49"/>
      <c r="L230" s="49"/>
      <c r="M230" s="49"/>
      <c r="N230" s="49"/>
      <c r="O230" s="49"/>
      <c r="P230" s="49"/>
      <c r="Q230" s="49"/>
      <c r="R230" s="49"/>
      <c r="S230" s="49"/>
      <c r="T230" s="49"/>
      <c r="U230" s="49"/>
      <c r="V230" s="49"/>
      <c r="W230" s="49"/>
      <c r="X230" s="49"/>
      <c r="Y230" s="49"/>
      <c r="Z230" s="49"/>
      <c r="AA230" s="49"/>
      <c r="AB230" s="49"/>
      <c r="AC230" s="49"/>
      <c r="AD230" s="49"/>
      <c r="AE230" s="49"/>
      <c r="AF230" s="49"/>
      <c r="AG230" s="49"/>
      <c r="AH230" s="49"/>
      <c r="AI230" s="49"/>
      <c r="AJ230" s="49"/>
      <c r="AK230" s="49"/>
      <c r="AL230" s="49"/>
      <c r="AM230" s="49"/>
      <c r="AN230" s="49"/>
      <c r="AO230" s="49"/>
      <c r="AP230" s="49"/>
      <c r="AQ230" s="49"/>
      <c r="AR230" s="49"/>
      <c r="AS230" s="49"/>
      <c r="AT230" s="49"/>
      <c r="AU230" s="49"/>
      <c r="AV230" s="49"/>
      <c r="AW230" s="49"/>
      <c r="AX230" s="49"/>
      <c r="AY230" s="49"/>
      <c r="AZ230" s="49"/>
      <c r="BA230" s="49"/>
      <c r="BB230" s="49"/>
      <c r="BC230" s="49"/>
      <c r="BD230" s="49"/>
      <c r="BE230" s="49"/>
      <c r="BF230" s="49"/>
      <c r="BG230" s="49"/>
      <c r="BH230" s="49"/>
      <c r="BI230" s="49"/>
      <c r="BJ230" s="49"/>
      <c r="BK230" s="49"/>
      <c r="BL230" s="49"/>
      <c r="BM230" s="49"/>
    </row>
    <row r="231" spans="1:65" ht="30" customHeight="1">
      <c r="A231" s="352"/>
      <c r="B231" s="49"/>
      <c r="C231" s="49"/>
      <c r="D231" s="49"/>
      <c r="E231" s="16"/>
      <c r="F231" s="49"/>
      <c r="G231" s="49"/>
      <c r="H231" s="49"/>
      <c r="I231" s="49"/>
      <c r="J231" s="49"/>
      <c r="K231" s="49"/>
      <c r="L231" s="49"/>
      <c r="M231" s="49"/>
      <c r="N231" s="49"/>
      <c r="O231" s="49"/>
      <c r="P231" s="49"/>
      <c r="Q231" s="49"/>
      <c r="R231" s="49"/>
      <c r="S231" s="49"/>
      <c r="T231" s="49"/>
      <c r="U231" s="49"/>
      <c r="V231" s="49"/>
      <c r="W231" s="49"/>
      <c r="X231" s="49"/>
      <c r="Y231" s="49"/>
      <c r="Z231" s="49"/>
      <c r="AA231" s="49"/>
      <c r="AB231" s="49"/>
      <c r="AC231" s="49"/>
      <c r="AD231" s="49"/>
      <c r="AE231" s="49"/>
      <c r="AF231" s="49"/>
      <c r="AG231" s="49"/>
      <c r="AH231" s="49"/>
      <c r="AI231" s="49"/>
      <c r="AJ231" s="49"/>
      <c r="AK231" s="49"/>
      <c r="AL231" s="49"/>
      <c r="AM231" s="49"/>
      <c r="AN231" s="49"/>
      <c r="AO231" s="49"/>
      <c r="AP231" s="49"/>
      <c r="AQ231" s="49"/>
      <c r="AR231" s="49"/>
      <c r="AS231" s="49"/>
      <c r="AT231" s="49"/>
      <c r="AU231" s="49"/>
      <c r="AV231" s="49"/>
      <c r="AW231" s="49"/>
      <c r="AX231" s="49"/>
      <c r="AY231" s="49"/>
      <c r="AZ231" s="49"/>
      <c r="BA231" s="49"/>
      <c r="BB231" s="49"/>
      <c r="BC231" s="49"/>
      <c r="BD231" s="49"/>
      <c r="BE231" s="49"/>
      <c r="BF231" s="49"/>
      <c r="BG231" s="49"/>
      <c r="BH231" s="49"/>
      <c r="BI231" s="49"/>
      <c r="BJ231" s="49"/>
      <c r="BK231" s="49"/>
      <c r="BL231" s="49"/>
      <c r="BM231" s="49"/>
    </row>
    <row r="232" spans="1:65" ht="30" customHeight="1">
      <c r="A232" s="352"/>
      <c r="B232" s="49"/>
      <c r="C232" s="49"/>
      <c r="D232" s="49"/>
      <c r="E232" s="16"/>
      <c r="F232" s="49"/>
      <c r="G232" s="49"/>
      <c r="H232" s="49"/>
      <c r="I232" s="49"/>
      <c r="J232" s="49"/>
      <c r="K232" s="49"/>
      <c r="L232" s="49"/>
      <c r="M232" s="49"/>
      <c r="N232" s="49"/>
      <c r="O232" s="49"/>
      <c r="P232" s="49"/>
      <c r="Q232" s="49"/>
      <c r="R232" s="49"/>
      <c r="S232" s="49"/>
      <c r="T232" s="49"/>
      <c r="U232" s="49"/>
      <c r="V232" s="49"/>
      <c r="W232" s="49"/>
      <c r="X232" s="49"/>
      <c r="Y232" s="49"/>
      <c r="Z232" s="49"/>
      <c r="AA232" s="49"/>
      <c r="AB232" s="49"/>
      <c r="AC232" s="49"/>
      <c r="AD232" s="49"/>
      <c r="AE232" s="49"/>
      <c r="AF232" s="49"/>
      <c r="AG232" s="49"/>
      <c r="AH232" s="49"/>
      <c r="AI232" s="49"/>
      <c r="AJ232" s="49"/>
      <c r="AK232" s="49"/>
      <c r="AL232" s="49"/>
      <c r="AM232" s="49"/>
      <c r="AN232" s="49"/>
      <c r="AO232" s="49"/>
      <c r="AP232" s="49"/>
      <c r="AQ232" s="49"/>
      <c r="AR232" s="49"/>
      <c r="AS232" s="49"/>
      <c r="AT232" s="49"/>
      <c r="AU232" s="49"/>
      <c r="AV232" s="49"/>
      <c r="AW232" s="49"/>
      <c r="AX232" s="49"/>
      <c r="AY232" s="49"/>
      <c r="AZ232" s="49"/>
      <c r="BA232" s="49"/>
      <c r="BB232" s="49"/>
      <c r="BC232" s="49"/>
      <c r="BD232" s="49"/>
      <c r="BE232" s="49"/>
      <c r="BF232" s="49"/>
      <c r="BG232" s="49"/>
      <c r="BH232" s="49"/>
      <c r="BI232" s="49"/>
      <c r="BJ232" s="49"/>
      <c r="BK232" s="49"/>
      <c r="BL232" s="49"/>
      <c r="BM232" s="49"/>
    </row>
    <row r="233" spans="1:65" ht="30" customHeight="1">
      <c r="A233" s="352"/>
      <c r="B233" s="49"/>
      <c r="C233" s="49"/>
      <c r="D233" s="49"/>
      <c r="E233" s="16"/>
      <c r="F233" s="49"/>
      <c r="G233" s="49"/>
      <c r="H233" s="49"/>
      <c r="I233" s="49"/>
      <c r="J233" s="49"/>
      <c r="K233" s="49"/>
      <c r="L233" s="49"/>
      <c r="M233" s="49"/>
      <c r="N233" s="49"/>
      <c r="O233" s="49"/>
      <c r="P233" s="49"/>
      <c r="Q233" s="49"/>
      <c r="R233" s="49"/>
      <c r="S233" s="49"/>
      <c r="T233" s="49"/>
      <c r="U233" s="49"/>
      <c r="V233" s="49"/>
      <c r="W233" s="49"/>
      <c r="X233" s="49"/>
      <c r="Y233" s="49"/>
      <c r="Z233" s="49"/>
      <c r="AA233" s="49"/>
      <c r="AB233" s="49"/>
      <c r="AC233" s="49"/>
      <c r="AD233" s="49"/>
      <c r="AE233" s="49"/>
      <c r="AF233" s="49"/>
      <c r="AG233" s="49"/>
      <c r="AH233" s="49"/>
      <c r="AI233" s="49"/>
      <c r="AJ233" s="49"/>
      <c r="AK233" s="49"/>
      <c r="AL233" s="49"/>
      <c r="AM233" s="49"/>
      <c r="AN233" s="49"/>
      <c r="AO233" s="49"/>
      <c r="AP233" s="49"/>
      <c r="AQ233" s="49"/>
      <c r="AR233" s="49"/>
      <c r="AS233" s="49"/>
      <c r="AT233" s="49"/>
      <c r="AU233" s="49"/>
      <c r="AV233" s="49"/>
      <c r="AW233" s="49"/>
      <c r="AX233" s="49"/>
      <c r="AY233" s="49"/>
      <c r="AZ233" s="49"/>
      <c r="BA233" s="49"/>
      <c r="BB233" s="49"/>
      <c r="BC233" s="49"/>
      <c r="BD233" s="49"/>
      <c r="BE233" s="49"/>
      <c r="BF233" s="49"/>
      <c r="BG233" s="49"/>
      <c r="BH233" s="49"/>
      <c r="BI233" s="49"/>
      <c r="BJ233" s="49"/>
      <c r="BK233" s="49"/>
      <c r="BL233" s="49"/>
      <c r="BM233" s="49"/>
    </row>
    <row r="234" spans="1:65" ht="30" customHeight="1">
      <c r="A234" s="352"/>
      <c r="B234" s="49"/>
      <c r="C234" s="49"/>
      <c r="D234" s="49"/>
      <c r="E234" s="16"/>
      <c r="F234" s="49"/>
      <c r="G234" s="49"/>
      <c r="H234" s="49"/>
      <c r="I234" s="49"/>
      <c r="J234" s="49"/>
      <c r="K234" s="49"/>
      <c r="L234" s="49"/>
      <c r="M234" s="49"/>
      <c r="N234" s="49"/>
      <c r="O234" s="49"/>
      <c r="P234" s="49"/>
      <c r="Q234" s="49"/>
      <c r="R234" s="49"/>
      <c r="S234" s="49"/>
      <c r="T234" s="49"/>
      <c r="U234" s="49"/>
      <c r="V234" s="49"/>
      <c r="W234" s="49"/>
      <c r="X234" s="49"/>
      <c r="Y234" s="49"/>
      <c r="Z234" s="49"/>
      <c r="AA234" s="49"/>
      <c r="AB234" s="49"/>
      <c r="AC234" s="49"/>
      <c r="AD234" s="49"/>
      <c r="AE234" s="49"/>
      <c r="AF234" s="49"/>
      <c r="AG234" s="49"/>
      <c r="AH234" s="49"/>
      <c r="AI234" s="49"/>
      <c r="AJ234" s="49"/>
      <c r="AK234" s="49"/>
      <c r="AL234" s="49"/>
      <c r="AM234" s="49"/>
      <c r="AN234" s="49"/>
      <c r="AO234" s="49"/>
      <c r="AP234" s="49"/>
      <c r="AQ234" s="49"/>
      <c r="AR234" s="49"/>
      <c r="AS234" s="49"/>
      <c r="AT234" s="49"/>
      <c r="AU234" s="49"/>
      <c r="AV234" s="49"/>
      <c r="AW234" s="49"/>
      <c r="AX234" s="49"/>
      <c r="AY234" s="49"/>
      <c r="AZ234" s="49"/>
      <c r="BA234" s="49"/>
      <c r="BB234" s="49"/>
      <c r="BC234" s="49"/>
      <c r="BD234" s="49"/>
      <c r="BE234" s="49"/>
      <c r="BF234" s="49"/>
      <c r="BG234" s="49"/>
      <c r="BH234" s="49"/>
      <c r="BI234" s="49"/>
      <c r="BJ234" s="49"/>
      <c r="BK234" s="49"/>
      <c r="BL234" s="49"/>
      <c r="BM234" s="49"/>
    </row>
    <row r="235" spans="1:65" ht="30" customHeight="1">
      <c r="A235" s="352"/>
      <c r="B235" s="49"/>
      <c r="C235" s="49"/>
      <c r="D235" s="49"/>
      <c r="E235" s="16"/>
      <c r="F235" s="49"/>
      <c r="G235" s="49"/>
      <c r="H235" s="49"/>
      <c r="I235" s="49"/>
      <c r="J235" s="49"/>
      <c r="K235" s="49"/>
      <c r="L235" s="49"/>
      <c r="M235" s="49"/>
      <c r="N235" s="49"/>
      <c r="O235" s="49"/>
      <c r="P235" s="49"/>
      <c r="Q235" s="49"/>
      <c r="R235" s="49"/>
      <c r="S235" s="49"/>
      <c r="T235" s="49"/>
      <c r="U235" s="49"/>
      <c r="V235" s="49"/>
      <c r="W235" s="49"/>
      <c r="X235" s="49"/>
      <c r="Y235" s="49"/>
      <c r="Z235" s="49"/>
      <c r="AA235" s="49"/>
      <c r="AB235" s="49"/>
      <c r="AC235" s="49"/>
      <c r="AD235" s="49"/>
      <c r="AE235" s="49"/>
      <c r="AF235" s="49"/>
      <c r="AG235" s="49"/>
      <c r="AH235" s="49"/>
      <c r="AI235" s="49"/>
      <c r="AJ235" s="49"/>
      <c r="AK235" s="49"/>
      <c r="AL235" s="49"/>
      <c r="AM235" s="49"/>
      <c r="AN235" s="49"/>
      <c r="AO235" s="49"/>
      <c r="AP235" s="49"/>
      <c r="AQ235" s="49"/>
      <c r="AR235" s="49"/>
      <c r="AS235" s="49"/>
      <c r="AT235" s="49"/>
      <c r="AU235" s="49"/>
      <c r="AV235" s="49"/>
      <c r="AW235" s="49"/>
      <c r="AX235" s="49"/>
      <c r="AY235" s="49"/>
      <c r="AZ235" s="49"/>
      <c r="BA235" s="49"/>
      <c r="BB235" s="49"/>
      <c r="BC235" s="49"/>
      <c r="BD235" s="49"/>
      <c r="BE235" s="49"/>
      <c r="BF235" s="49"/>
      <c r="BG235" s="49"/>
      <c r="BH235" s="49"/>
      <c r="BI235" s="49"/>
      <c r="BJ235" s="49"/>
      <c r="BK235" s="49"/>
      <c r="BL235" s="49"/>
      <c r="BM235" s="49"/>
    </row>
    <row r="236" spans="1:65" ht="30" customHeight="1">
      <c r="A236" s="352"/>
      <c r="B236" s="49"/>
      <c r="C236" s="49"/>
      <c r="D236" s="49"/>
      <c r="E236" s="16"/>
      <c r="F236" s="49"/>
      <c r="G236" s="49"/>
      <c r="H236" s="49"/>
      <c r="I236" s="49"/>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49"/>
      <c r="AG236" s="49"/>
      <c r="AH236" s="49"/>
      <c r="AI236" s="49"/>
      <c r="AJ236" s="49"/>
      <c r="AK236" s="49"/>
      <c r="AL236" s="49"/>
      <c r="AM236" s="49"/>
      <c r="AN236" s="49"/>
      <c r="AO236" s="49"/>
      <c r="AP236" s="49"/>
      <c r="AQ236" s="49"/>
      <c r="AR236" s="49"/>
      <c r="AS236" s="49"/>
      <c r="AT236" s="49"/>
      <c r="AU236" s="49"/>
      <c r="AV236" s="49"/>
      <c r="AW236" s="49"/>
      <c r="AX236" s="49"/>
      <c r="AY236" s="49"/>
      <c r="AZ236" s="49"/>
      <c r="BA236" s="49"/>
      <c r="BB236" s="49"/>
      <c r="BC236" s="49"/>
      <c r="BD236" s="49"/>
      <c r="BE236" s="49"/>
      <c r="BF236" s="49"/>
      <c r="BG236" s="49"/>
      <c r="BH236" s="49"/>
      <c r="BI236" s="49"/>
      <c r="BJ236" s="49"/>
      <c r="BK236" s="49"/>
      <c r="BL236" s="49"/>
      <c r="BM236" s="49"/>
    </row>
    <row r="237" spans="1:65" ht="30" customHeight="1">
      <c r="A237" s="352"/>
      <c r="B237" s="49"/>
      <c r="C237" s="49"/>
      <c r="D237" s="49"/>
      <c r="E237" s="16"/>
      <c r="F237" s="49"/>
      <c r="G237" s="49"/>
      <c r="H237" s="49"/>
      <c r="I237" s="49"/>
      <c r="J237" s="49"/>
      <c r="K237" s="49"/>
      <c r="L237" s="49"/>
      <c r="M237" s="49"/>
      <c r="N237" s="49"/>
      <c r="O237" s="49"/>
      <c r="P237" s="49"/>
      <c r="Q237" s="49"/>
      <c r="R237" s="49"/>
      <c r="S237" s="49"/>
      <c r="T237" s="49"/>
      <c r="U237" s="49"/>
      <c r="V237" s="49"/>
      <c r="W237" s="49"/>
      <c r="X237" s="49"/>
      <c r="Y237" s="49"/>
      <c r="Z237" s="49"/>
      <c r="AA237" s="49"/>
      <c r="AB237" s="49"/>
      <c r="AC237" s="49"/>
      <c r="AD237" s="49"/>
      <c r="AE237" s="49"/>
      <c r="AF237" s="49"/>
      <c r="AG237" s="49"/>
      <c r="AH237" s="49"/>
      <c r="AI237" s="49"/>
      <c r="AJ237" s="49"/>
      <c r="AK237" s="49"/>
      <c r="AL237" s="49"/>
      <c r="AM237" s="49"/>
      <c r="AN237" s="49"/>
      <c r="AO237" s="49"/>
      <c r="AP237" s="49"/>
      <c r="AQ237" s="49"/>
      <c r="AR237" s="49"/>
      <c r="AS237" s="49"/>
      <c r="AT237" s="49"/>
      <c r="AU237" s="49"/>
      <c r="AV237" s="49"/>
      <c r="AW237" s="49"/>
      <c r="AX237" s="49"/>
      <c r="AY237" s="49"/>
      <c r="AZ237" s="49"/>
      <c r="BA237" s="49"/>
      <c r="BB237" s="49"/>
      <c r="BC237" s="49"/>
      <c r="BD237" s="49"/>
      <c r="BE237" s="49"/>
      <c r="BF237" s="49"/>
      <c r="BG237" s="49"/>
      <c r="BH237" s="49"/>
      <c r="BI237" s="49"/>
      <c r="BJ237" s="49"/>
      <c r="BK237" s="49"/>
      <c r="BL237" s="49"/>
      <c r="BM237" s="49"/>
    </row>
    <row r="238" spans="1:65" ht="30" customHeight="1">
      <c r="A238" s="352"/>
      <c r="B238" s="49"/>
      <c r="C238" s="49"/>
      <c r="D238" s="49"/>
      <c r="E238" s="16"/>
      <c r="F238" s="49"/>
      <c r="G238" s="49"/>
      <c r="H238" s="49"/>
      <c r="I238" s="49"/>
      <c r="J238" s="49"/>
      <c r="K238" s="49"/>
      <c r="L238" s="49"/>
      <c r="M238" s="49"/>
      <c r="N238" s="49"/>
      <c r="O238" s="49"/>
      <c r="P238" s="49"/>
      <c r="Q238" s="49"/>
      <c r="R238" s="49"/>
      <c r="S238" s="49"/>
      <c r="T238" s="49"/>
      <c r="U238" s="49"/>
      <c r="V238" s="49"/>
      <c r="W238" s="49"/>
      <c r="X238" s="49"/>
      <c r="Y238" s="49"/>
      <c r="Z238" s="49"/>
      <c r="AA238" s="49"/>
      <c r="AB238" s="49"/>
      <c r="AC238" s="49"/>
      <c r="AD238" s="49"/>
      <c r="AE238" s="49"/>
      <c r="AF238" s="49"/>
      <c r="AG238" s="49"/>
      <c r="AH238" s="49"/>
      <c r="AI238" s="49"/>
      <c r="AJ238" s="49"/>
      <c r="AK238" s="49"/>
      <c r="AL238" s="49"/>
      <c r="AM238" s="49"/>
      <c r="AN238" s="49"/>
      <c r="AO238" s="49"/>
      <c r="AP238" s="49"/>
      <c r="AQ238" s="49"/>
      <c r="AR238" s="49"/>
      <c r="AS238" s="49"/>
      <c r="AT238" s="49"/>
      <c r="AU238" s="49"/>
      <c r="AV238" s="49"/>
      <c r="AW238" s="49"/>
      <c r="AX238" s="49"/>
      <c r="AY238" s="49"/>
      <c r="AZ238" s="49"/>
      <c r="BA238" s="49"/>
      <c r="BB238" s="49"/>
      <c r="BC238" s="49"/>
      <c r="BD238" s="49"/>
      <c r="BE238" s="49"/>
      <c r="BF238" s="49"/>
      <c r="BG238" s="49"/>
      <c r="BH238" s="49"/>
      <c r="BI238" s="49"/>
      <c r="BJ238" s="49"/>
      <c r="BK238" s="49"/>
      <c r="BL238" s="49"/>
      <c r="BM238" s="49"/>
    </row>
    <row r="239" spans="1:65" ht="30" customHeight="1">
      <c r="A239" s="352"/>
      <c r="B239" s="49"/>
      <c r="C239" s="49"/>
      <c r="D239" s="49"/>
      <c r="E239" s="16"/>
      <c r="F239" s="49"/>
      <c r="G239" s="49"/>
      <c r="H239" s="49"/>
      <c r="I239" s="49"/>
      <c r="J239" s="49"/>
      <c r="K239" s="49"/>
      <c r="L239" s="49"/>
      <c r="M239" s="49"/>
      <c r="N239" s="49"/>
      <c r="O239" s="49"/>
      <c r="P239" s="49"/>
      <c r="Q239" s="49"/>
      <c r="R239" s="49"/>
      <c r="S239" s="49"/>
      <c r="T239" s="49"/>
      <c r="U239" s="49"/>
      <c r="V239" s="49"/>
      <c r="W239" s="49"/>
      <c r="X239" s="49"/>
      <c r="Y239" s="49"/>
      <c r="Z239" s="49"/>
      <c r="AA239" s="49"/>
      <c r="AB239" s="49"/>
      <c r="AC239" s="49"/>
      <c r="AD239" s="49"/>
      <c r="AE239" s="49"/>
      <c r="AF239" s="49"/>
      <c r="AG239" s="49"/>
      <c r="AH239" s="49"/>
      <c r="AI239" s="49"/>
      <c r="AJ239" s="49"/>
      <c r="AK239" s="49"/>
      <c r="AL239" s="49"/>
      <c r="AM239" s="49"/>
      <c r="AN239" s="49"/>
      <c r="AO239" s="49"/>
      <c r="AP239" s="49"/>
      <c r="AQ239" s="49"/>
      <c r="AR239" s="49"/>
      <c r="AS239" s="49"/>
      <c r="AT239" s="49"/>
      <c r="AU239" s="49"/>
      <c r="AV239" s="49"/>
      <c r="AW239" s="49"/>
      <c r="AX239" s="49"/>
      <c r="AY239" s="49"/>
      <c r="AZ239" s="49"/>
      <c r="BA239" s="49"/>
      <c r="BB239" s="49"/>
      <c r="BC239" s="49"/>
      <c r="BD239" s="49"/>
      <c r="BE239" s="49"/>
      <c r="BF239" s="49"/>
      <c r="BG239" s="49"/>
      <c r="BH239" s="49"/>
      <c r="BI239" s="49"/>
      <c r="BJ239" s="49"/>
      <c r="BK239" s="49"/>
      <c r="BL239" s="49"/>
      <c r="BM239" s="49"/>
    </row>
    <row r="240" spans="1:65" ht="30" customHeight="1">
      <c r="A240" s="352"/>
      <c r="B240" s="49"/>
      <c r="C240" s="49"/>
      <c r="D240" s="49"/>
      <c r="E240" s="16"/>
      <c r="F240" s="49"/>
      <c r="G240" s="49"/>
      <c r="H240" s="49"/>
      <c r="I240" s="49"/>
      <c r="J240" s="49"/>
      <c r="K240" s="49"/>
      <c r="L240" s="49"/>
      <c r="M240" s="49"/>
      <c r="N240" s="49"/>
      <c r="O240" s="49"/>
      <c r="P240" s="49"/>
      <c r="Q240" s="49"/>
      <c r="R240" s="49"/>
      <c r="S240" s="49"/>
      <c r="T240" s="49"/>
      <c r="U240" s="49"/>
      <c r="V240" s="49"/>
      <c r="W240" s="49"/>
      <c r="X240" s="49"/>
      <c r="Y240" s="49"/>
      <c r="Z240" s="49"/>
      <c r="AA240" s="49"/>
      <c r="AB240" s="49"/>
      <c r="AC240" s="49"/>
      <c r="AD240" s="49"/>
      <c r="AE240" s="49"/>
      <c r="AF240" s="49"/>
      <c r="AG240" s="49"/>
      <c r="AH240" s="49"/>
      <c r="AI240" s="49"/>
      <c r="AJ240" s="49"/>
      <c r="AK240" s="49"/>
      <c r="AL240" s="49"/>
      <c r="AM240" s="49"/>
      <c r="AN240" s="49"/>
      <c r="AO240" s="49"/>
      <c r="AP240" s="49"/>
      <c r="AQ240" s="49"/>
      <c r="AR240" s="49"/>
      <c r="AS240" s="49"/>
      <c r="AT240" s="49"/>
      <c r="AU240" s="49"/>
      <c r="AV240" s="49"/>
      <c r="AW240" s="49"/>
      <c r="AX240" s="49"/>
      <c r="AY240" s="49"/>
      <c r="AZ240" s="49"/>
      <c r="BA240" s="49"/>
      <c r="BB240" s="49"/>
      <c r="BC240" s="49"/>
      <c r="BD240" s="49"/>
      <c r="BE240" s="49"/>
      <c r="BF240" s="49"/>
      <c r="BG240" s="49"/>
      <c r="BH240" s="49"/>
      <c r="BI240" s="49"/>
      <c r="BJ240" s="49"/>
      <c r="BK240" s="49"/>
      <c r="BL240" s="49"/>
      <c r="BM240" s="49"/>
    </row>
    <row r="241" spans="1:65" ht="30" customHeight="1">
      <c r="A241" s="352"/>
      <c r="B241" s="49"/>
      <c r="C241" s="49"/>
      <c r="D241" s="49"/>
      <c r="E241" s="16"/>
      <c r="F241" s="49"/>
      <c r="G241" s="49"/>
      <c r="H241" s="49"/>
      <c r="I241" s="49"/>
      <c r="J241" s="49"/>
      <c r="K241" s="49"/>
      <c r="L241" s="49"/>
      <c r="M241" s="49"/>
      <c r="N241" s="49"/>
      <c r="O241" s="49"/>
      <c r="P241" s="49"/>
      <c r="Q241" s="49"/>
      <c r="R241" s="49"/>
      <c r="S241" s="49"/>
      <c r="T241" s="49"/>
      <c r="U241" s="49"/>
      <c r="V241" s="49"/>
      <c r="W241" s="49"/>
      <c r="X241" s="49"/>
      <c r="Y241" s="49"/>
      <c r="Z241" s="49"/>
      <c r="AA241" s="49"/>
      <c r="AB241" s="49"/>
      <c r="AC241" s="49"/>
      <c r="AD241" s="49"/>
      <c r="AE241" s="49"/>
      <c r="AF241" s="49"/>
      <c r="AG241" s="49"/>
      <c r="AH241" s="49"/>
      <c r="AI241" s="49"/>
      <c r="AJ241" s="49"/>
      <c r="AK241" s="49"/>
      <c r="AL241" s="49"/>
      <c r="AM241" s="49"/>
      <c r="AN241" s="49"/>
      <c r="AO241" s="49"/>
      <c r="AP241" s="49"/>
      <c r="AQ241" s="49"/>
      <c r="AR241" s="49"/>
      <c r="AS241" s="49"/>
      <c r="AT241" s="49"/>
      <c r="AU241" s="49"/>
      <c r="AV241" s="49"/>
      <c r="AW241" s="49"/>
      <c r="AX241" s="49"/>
      <c r="AY241" s="49"/>
      <c r="AZ241" s="49"/>
      <c r="BA241" s="49"/>
      <c r="BB241" s="49"/>
      <c r="BC241" s="49"/>
      <c r="BD241" s="49"/>
      <c r="BE241" s="49"/>
      <c r="BF241" s="49"/>
      <c r="BG241" s="49"/>
      <c r="BH241" s="49"/>
      <c r="BI241" s="49"/>
      <c r="BJ241" s="49"/>
      <c r="BK241" s="49"/>
      <c r="BL241" s="49"/>
      <c r="BM241" s="49"/>
    </row>
    <row r="242" spans="1:65" ht="30" customHeight="1">
      <c r="A242" s="352"/>
      <c r="B242" s="49"/>
      <c r="C242" s="49"/>
      <c r="D242" s="49"/>
      <c r="E242" s="16"/>
      <c r="F242" s="49"/>
      <c r="G242" s="49"/>
      <c r="H242" s="49"/>
      <c r="I242" s="49"/>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G242" s="49"/>
      <c r="AH242" s="49"/>
      <c r="AI242" s="49"/>
      <c r="AJ242" s="49"/>
      <c r="AK242" s="49"/>
      <c r="AL242" s="49"/>
      <c r="AM242" s="49"/>
      <c r="AN242" s="49"/>
      <c r="AO242" s="49"/>
      <c r="AP242" s="49"/>
      <c r="AQ242" s="49"/>
      <c r="AR242" s="49"/>
      <c r="AS242" s="49"/>
      <c r="AT242" s="49"/>
      <c r="AU242" s="49"/>
      <c r="AV242" s="49"/>
      <c r="AW242" s="49"/>
      <c r="AX242" s="49"/>
      <c r="AY242" s="49"/>
      <c r="AZ242" s="49"/>
      <c r="BA242" s="49"/>
      <c r="BB242" s="49"/>
      <c r="BC242" s="49"/>
      <c r="BD242" s="49"/>
      <c r="BE242" s="49"/>
      <c r="BF242" s="49"/>
      <c r="BG242" s="49"/>
      <c r="BH242" s="49"/>
      <c r="BI242" s="49"/>
      <c r="BJ242" s="49"/>
      <c r="BK242" s="49"/>
      <c r="BL242" s="49"/>
      <c r="BM242" s="49"/>
    </row>
    <row r="243" spans="1:65" ht="30" customHeight="1">
      <c r="A243" s="352"/>
      <c r="B243" s="49"/>
      <c r="C243" s="49"/>
      <c r="D243" s="49"/>
      <c r="E243" s="16"/>
      <c r="F243" s="49"/>
      <c r="G243" s="49"/>
      <c r="H243" s="49"/>
      <c r="I243" s="49"/>
      <c r="J243" s="49"/>
      <c r="K243" s="49"/>
      <c r="L243" s="49"/>
      <c r="M243" s="49"/>
      <c r="N243" s="49"/>
      <c r="O243" s="49"/>
      <c r="P243" s="49"/>
      <c r="Q243" s="49"/>
      <c r="R243" s="49"/>
      <c r="S243" s="49"/>
      <c r="T243" s="49"/>
      <c r="U243" s="49"/>
      <c r="V243" s="49"/>
      <c r="W243" s="49"/>
      <c r="X243" s="49"/>
      <c r="Y243" s="49"/>
      <c r="Z243" s="49"/>
      <c r="AA243" s="49"/>
      <c r="AB243" s="49"/>
      <c r="AC243" s="49"/>
      <c r="AD243" s="49"/>
      <c r="AE243" s="49"/>
      <c r="AF243" s="49"/>
      <c r="AG243" s="49"/>
      <c r="AH243" s="49"/>
      <c r="AI243" s="49"/>
      <c r="AJ243" s="49"/>
      <c r="AK243" s="49"/>
      <c r="AL243" s="49"/>
      <c r="AM243" s="49"/>
      <c r="AN243" s="49"/>
      <c r="AO243" s="49"/>
      <c r="AP243" s="49"/>
      <c r="AQ243" s="49"/>
      <c r="AR243" s="49"/>
      <c r="AS243" s="49"/>
      <c r="AT243" s="49"/>
      <c r="AU243" s="49"/>
      <c r="AV243" s="49"/>
      <c r="AW243" s="49"/>
      <c r="AX243" s="49"/>
      <c r="AY243" s="49"/>
      <c r="AZ243" s="49"/>
      <c r="BA243" s="49"/>
      <c r="BB243" s="49"/>
      <c r="BC243" s="49"/>
      <c r="BD243" s="49"/>
      <c r="BE243" s="49"/>
      <c r="BF243" s="49"/>
      <c r="BG243" s="49"/>
      <c r="BH243" s="49"/>
      <c r="BI243" s="49"/>
      <c r="BJ243" s="49"/>
      <c r="BK243" s="49"/>
      <c r="BL243" s="49"/>
      <c r="BM243" s="49"/>
    </row>
    <row r="244" spans="1:65" ht="30" customHeight="1">
      <c r="A244" s="352"/>
      <c r="B244" s="49"/>
      <c r="C244" s="49"/>
      <c r="D244" s="49"/>
      <c r="E244" s="16"/>
      <c r="F244" s="49"/>
      <c r="G244" s="49"/>
      <c r="H244" s="49"/>
      <c r="I244" s="49"/>
      <c r="J244" s="49"/>
      <c r="K244" s="49"/>
      <c r="L244" s="49"/>
      <c r="M244" s="49"/>
      <c r="N244" s="49"/>
      <c r="O244" s="49"/>
      <c r="P244" s="49"/>
      <c r="Q244" s="49"/>
      <c r="R244" s="49"/>
      <c r="S244" s="49"/>
      <c r="T244" s="49"/>
      <c r="U244" s="49"/>
      <c r="V244" s="49"/>
      <c r="W244" s="49"/>
      <c r="X244" s="49"/>
      <c r="Y244" s="49"/>
      <c r="Z244" s="49"/>
      <c r="AA244" s="49"/>
      <c r="AB244" s="49"/>
      <c r="AC244" s="49"/>
      <c r="AD244" s="49"/>
      <c r="AE244" s="49"/>
      <c r="AF244" s="49"/>
      <c r="AG244" s="49"/>
      <c r="AH244" s="49"/>
      <c r="AI244" s="49"/>
      <c r="AJ244" s="49"/>
      <c r="AK244" s="49"/>
      <c r="AL244" s="49"/>
      <c r="AM244" s="49"/>
      <c r="AN244" s="49"/>
      <c r="AO244" s="49"/>
      <c r="AP244" s="49"/>
      <c r="AQ244" s="49"/>
      <c r="AR244" s="49"/>
      <c r="AS244" s="49"/>
      <c r="AT244" s="49"/>
      <c r="AU244" s="49"/>
      <c r="AV244" s="49"/>
      <c r="AW244" s="49"/>
      <c r="AX244" s="49"/>
      <c r="AY244" s="49"/>
      <c r="AZ244" s="49"/>
      <c r="BA244" s="49"/>
      <c r="BB244" s="49"/>
      <c r="BC244" s="49"/>
      <c r="BD244" s="49"/>
      <c r="BE244" s="49"/>
      <c r="BF244" s="49"/>
      <c r="BG244" s="49"/>
      <c r="BH244" s="49"/>
      <c r="BI244" s="49"/>
      <c r="BJ244" s="49"/>
      <c r="BK244" s="49"/>
      <c r="BL244" s="49"/>
      <c r="BM244" s="49"/>
    </row>
    <row r="245" spans="1:65" ht="30" customHeight="1">
      <c r="A245" s="352"/>
      <c r="B245" s="49"/>
      <c r="C245" s="49"/>
      <c r="D245" s="49"/>
      <c r="E245" s="16"/>
      <c r="F245" s="49"/>
      <c r="G245" s="49"/>
      <c r="H245" s="49"/>
      <c r="I245" s="49"/>
      <c r="J245" s="49"/>
      <c r="K245" s="49"/>
      <c r="L245" s="49"/>
      <c r="M245" s="49"/>
      <c r="N245" s="49"/>
      <c r="O245" s="49"/>
      <c r="P245" s="49"/>
      <c r="Q245" s="49"/>
      <c r="R245" s="49"/>
      <c r="S245" s="49"/>
      <c r="T245" s="49"/>
      <c r="U245" s="49"/>
      <c r="V245" s="49"/>
      <c r="W245" s="49"/>
      <c r="X245" s="49"/>
      <c r="Y245" s="49"/>
      <c r="Z245" s="49"/>
      <c r="AA245" s="49"/>
      <c r="AB245" s="49"/>
      <c r="AC245" s="49"/>
      <c r="AD245" s="49"/>
      <c r="AE245" s="49"/>
      <c r="AF245" s="49"/>
      <c r="AG245" s="49"/>
      <c r="AH245" s="49"/>
      <c r="AI245" s="49"/>
      <c r="AJ245" s="49"/>
      <c r="AK245" s="49"/>
      <c r="AL245" s="49"/>
      <c r="AM245" s="49"/>
      <c r="AN245" s="49"/>
      <c r="AO245" s="49"/>
      <c r="AP245" s="49"/>
      <c r="AQ245" s="49"/>
      <c r="AR245" s="49"/>
      <c r="AS245" s="49"/>
      <c r="AT245" s="49"/>
      <c r="AU245" s="49"/>
      <c r="AV245" s="49"/>
      <c r="AW245" s="49"/>
      <c r="AX245" s="49"/>
      <c r="AY245" s="49"/>
      <c r="AZ245" s="49"/>
      <c r="BA245" s="49"/>
      <c r="BB245" s="49"/>
      <c r="BC245" s="49"/>
      <c r="BD245" s="49"/>
      <c r="BE245" s="49"/>
      <c r="BF245" s="49"/>
      <c r="BG245" s="49"/>
      <c r="BH245" s="49"/>
      <c r="BI245" s="49"/>
      <c r="BJ245" s="49"/>
      <c r="BK245" s="49"/>
      <c r="BL245" s="49"/>
      <c r="BM245" s="49"/>
    </row>
    <row r="246" spans="1:65" ht="30" customHeight="1">
      <c r="A246" s="352"/>
      <c r="B246" s="49"/>
      <c r="C246" s="49"/>
      <c r="D246" s="49"/>
      <c r="E246" s="16"/>
      <c r="F246" s="49"/>
      <c r="G246" s="49"/>
      <c r="H246" s="49"/>
      <c r="I246" s="49"/>
      <c r="J246" s="49"/>
      <c r="K246" s="49"/>
      <c r="L246" s="49"/>
      <c r="M246" s="49"/>
      <c r="N246" s="49"/>
      <c r="O246" s="49"/>
      <c r="P246" s="49"/>
      <c r="Q246" s="49"/>
      <c r="R246" s="49"/>
      <c r="S246" s="49"/>
      <c r="T246" s="49"/>
      <c r="U246" s="49"/>
      <c r="V246" s="49"/>
      <c r="W246" s="49"/>
      <c r="X246" s="49"/>
      <c r="Y246" s="49"/>
      <c r="Z246" s="49"/>
      <c r="AA246" s="49"/>
      <c r="AB246" s="49"/>
      <c r="AC246" s="49"/>
      <c r="AD246" s="49"/>
      <c r="AE246" s="49"/>
      <c r="AF246" s="49"/>
      <c r="AG246" s="49"/>
      <c r="AH246" s="49"/>
      <c r="AI246" s="49"/>
      <c r="AJ246" s="49"/>
      <c r="AK246" s="49"/>
      <c r="AL246" s="49"/>
      <c r="AM246" s="49"/>
      <c r="AN246" s="49"/>
      <c r="AO246" s="49"/>
      <c r="AP246" s="49"/>
      <c r="AQ246" s="49"/>
      <c r="AR246" s="49"/>
      <c r="AS246" s="49"/>
      <c r="AT246" s="49"/>
      <c r="AU246" s="49"/>
      <c r="AV246" s="49"/>
      <c r="AW246" s="49"/>
      <c r="AX246" s="49"/>
      <c r="AY246" s="49"/>
      <c r="AZ246" s="49"/>
      <c r="BA246" s="49"/>
      <c r="BB246" s="49"/>
      <c r="BC246" s="49"/>
      <c r="BD246" s="49"/>
      <c r="BE246" s="49"/>
      <c r="BF246" s="49"/>
      <c r="BG246" s="49"/>
      <c r="BH246" s="49"/>
      <c r="BI246" s="49"/>
      <c r="BJ246" s="49"/>
      <c r="BK246" s="49"/>
      <c r="BL246" s="49"/>
      <c r="BM246" s="49"/>
    </row>
    <row r="247" spans="1:65" ht="30" customHeight="1">
      <c r="A247" s="352"/>
      <c r="B247" s="49"/>
      <c r="C247" s="49"/>
      <c r="D247" s="49"/>
      <c r="E247" s="16"/>
      <c r="F247" s="49"/>
      <c r="G247" s="49"/>
      <c r="H247" s="49"/>
      <c r="I247" s="49"/>
      <c r="J247" s="49"/>
      <c r="K247" s="49"/>
      <c r="L247" s="49"/>
      <c r="M247" s="49"/>
      <c r="N247" s="49"/>
      <c r="O247" s="49"/>
      <c r="P247" s="49"/>
      <c r="Q247" s="49"/>
      <c r="R247" s="49"/>
      <c r="S247" s="49"/>
      <c r="T247" s="49"/>
      <c r="U247" s="49"/>
      <c r="V247" s="49"/>
      <c r="W247" s="49"/>
      <c r="X247" s="49"/>
      <c r="Y247" s="49"/>
      <c r="Z247" s="49"/>
      <c r="AA247" s="49"/>
      <c r="AB247" s="49"/>
      <c r="AC247" s="49"/>
      <c r="AD247" s="49"/>
      <c r="AE247" s="49"/>
      <c r="AF247" s="49"/>
      <c r="AG247" s="49"/>
      <c r="AH247" s="49"/>
      <c r="AI247" s="49"/>
      <c r="AJ247" s="49"/>
      <c r="AK247" s="49"/>
      <c r="AL247" s="49"/>
      <c r="AM247" s="49"/>
      <c r="AN247" s="49"/>
      <c r="AO247" s="49"/>
      <c r="AP247" s="49"/>
      <c r="AQ247" s="49"/>
      <c r="AR247" s="49"/>
      <c r="AS247" s="49"/>
      <c r="AT247" s="49"/>
      <c r="AU247" s="49"/>
      <c r="AV247" s="49"/>
      <c r="AW247" s="49"/>
      <c r="AX247" s="49"/>
      <c r="AY247" s="49"/>
      <c r="AZ247" s="49"/>
      <c r="BA247" s="49"/>
      <c r="BB247" s="49"/>
      <c r="BC247" s="49"/>
      <c r="BD247" s="49"/>
      <c r="BE247" s="49"/>
      <c r="BF247" s="49"/>
      <c r="BG247" s="49"/>
      <c r="BH247" s="49"/>
      <c r="BI247" s="49"/>
      <c r="BJ247" s="49"/>
      <c r="BK247" s="49"/>
      <c r="BL247" s="49"/>
      <c r="BM247" s="49"/>
    </row>
    <row r="248" spans="1:65" ht="30" customHeight="1">
      <c r="A248" s="352"/>
      <c r="B248" s="49"/>
      <c r="C248" s="49"/>
      <c r="D248" s="49"/>
      <c r="E248" s="16"/>
      <c r="F248" s="49"/>
      <c r="G248" s="49"/>
      <c r="H248" s="49"/>
      <c r="I248" s="49"/>
      <c r="J248" s="49"/>
      <c r="K248" s="49"/>
      <c r="L248" s="49"/>
      <c r="M248" s="49"/>
      <c r="N248" s="49"/>
      <c r="O248" s="49"/>
      <c r="P248" s="49"/>
      <c r="Q248" s="49"/>
      <c r="R248" s="49"/>
      <c r="S248" s="49"/>
      <c r="T248" s="49"/>
      <c r="U248" s="49"/>
      <c r="V248" s="49"/>
      <c r="W248" s="49"/>
      <c r="X248" s="49"/>
      <c r="Y248" s="49"/>
      <c r="Z248" s="49"/>
      <c r="AA248" s="49"/>
      <c r="AB248" s="49"/>
      <c r="AC248" s="49"/>
      <c r="AD248" s="49"/>
      <c r="AE248" s="49"/>
      <c r="AF248" s="49"/>
      <c r="AG248" s="49"/>
      <c r="AH248" s="49"/>
      <c r="AI248" s="49"/>
      <c r="AJ248" s="49"/>
      <c r="AK248" s="49"/>
      <c r="AL248" s="49"/>
      <c r="AM248" s="49"/>
      <c r="AN248" s="49"/>
      <c r="AO248" s="49"/>
      <c r="AP248" s="49"/>
      <c r="AQ248" s="49"/>
      <c r="AR248" s="49"/>
      <c r="AS248" s="49"/>
      <c r="AT248" s="49"/>
      <c r="AU248" s="49"/>
      <c r="AV248" s="49"/>
      <c r="AW248" s="49"/>
      <c r="AX248" s="49"/>
      <c r="AY248" s="49"/>
      <c r="AZ248" s="49"/>
      <c r="BA248" s="49"/>
      <c r="BB248" s="49"/>
      <c r="BC248" s="49"/>
      <c r="BD248" s="49"/>
      <c r="BE248" s="49"/>
      <c r="BF248" s="49"/>
      <c r="BG248" s="49"/>
      <c r="BH248" s="49"/>
      <c r="BI248" s="49"/>
      <c r="BJ248" s="49"/>
      <c r="BK248" s="49"/>
      <c r="BL248" s="49"/>
      <c r="BM248" s="49"/>
    </row>
    <row r="249" spans="1:65" ht="30" customHeight="1">
      <c r="A249" s="352"/>
      <c r="B249" s="49"/>
      <c r="C249" s="49"/>
      <c r="D249" s="49"/>
      <c r="E249" s="16"/>
      <c r="F249" s="49"/>
      <c r="G249" s="49"/>
      <c r="H249" s="49"/>
      <c r="I249" s="49"/>
      <c r="J249" s="49"/>
      <c r="K249" s="49"/>
      <c r="L249" s="49"/>
      <c r="M249" s="49"/>
      <c r="N249" s="49"/>
      <c r="O249" s="49"/>
      <c r="P249" s="49"/>
      <c r="Q249" s="49"/>
      <c r="R249" s="49"/>
      <c r="S249" s="49"/>
      <c r="T249" s="49"/>
      <c r="U249" s="49"/>
      <c r="V249" s="49"/>
      <c r="W249" s="49"/>
      <c r="X249" s="49"/>
      <c r="Y249" s="49"/>
      <c r="Z249" s="49"/>
      <c r="AA249" s="49"/>
      <c r="AB249" s="49"/>
      <c r="AC249" s="49"/>
      <c r="AD249" s="49"/>
      <c r="AE249" s="49"/>
      <c r="AF249" s="49"/>
      <c r="AG249" s="49"/>
      <c r="AH249" s="49"/>
      <c r="AI249" s="49"/>
      <c r="AJ249" s="49"/>
      <c r="AK249" s="49"/>
      <c r="AL249" s="49"/>
      <c r="AM249" s="49"/>
      <c r="AN249" s="49"/>
      <c r="AO249" s="49"/>
      <c r="AP249" s="49"/>
      <c r="AQ249" s="49"/>
      <c r="AR249" s="49"/>
      <c r="AS249" s="49"/>
      <c r="AT249" s="49"/>
      <c r="AU249" s="49"/>
      <c r="AV249" s="49"/>
      <c r="AW249" s="49"/>
      <c r="AX249" s="49"/>
      <c r="AY249" s="49"/>
      <c r="AZ249" s="49"/>
      <c r="BA249" s="49"/>
      <c r="BB249" s="49"/>
      <c r="BC249" s="49"/>
      <c r="BD249" s="49"/>
      <c r="BE249" s="49"/>
      <c r="BF249" s="49"/>
      <c r="BG249" s="49"/>
      <c r="BH249" s="49"/>
      <c r="BI249" s="49"/>
      <c r="BJ249" s="49"/>
      <c r="BK249" s="49"/>
      <c r="BL249" s="49"/>
      <c r="BM249" s="49"/>
    </row>
    <row r="250" spans="1:65" ht="30" customHeight="1">
      <c r="A250" s="352"/>
      <c r="B250" s="49"/>
      <c r="C250" s="49"/>
      <c r="D250" s="49"/>
      <c r="E250" s="16"/>
      <c r="F250" s="49"/>
      <c r="G250" s="49"/>
      <c r="H250" s="49"/>
      <c r="I250" s="49"/>
      <c r="J250" s="49"/>
      <c r="K250" s="49"/>
      <c r="L250" s="49"/>
      <c r="M250" s="49"/>
      <c r="N250" s="49"/>
      <c r="O250" s="49"/>
      <c r="P250" s="49"/>
      <c r="Q250" s="49"/>
      <c r="R250" s="49"/>
      <c r="S250" s="49"/>
      <c r="T250" s="49"/>
      <c r="U250" s="49"/>
      <c r="V250" s="49"/>
      <c r="W250" s="49"/>
      <c r="X250" s="49"/>
      <c r="Y250" s="49"/>
      <c r="Z250" s="49"/>
      <c r="AA250" s="49"/>
      <c r="AB250" s="49"/>
      <c r="AC250" s="49"/>
      <c r="AD250" s="49"/>
      <c r="AE250" s="49"/>
      <c r="AF250" s="49"/>
      <c r="AG250" s="49"/>
      <c r="AH250" s="49"/>
      <c r="AI250" s="49"/>
      <c r="AJ250" s="49"/>
      <c r="AK250" s="49"/>
      <c r="AL250" s="49"/>
      <c r="AM250" s="49"/>
      <c r="AN250" s="49"/>
      <c r="AO250" s="49"/>
      <c r="AP250" s="49"/>
      <c r="AQ250" s="49"/>
      <c r="AR250" s="49"/>
      <c r="AS250" s="49"/>
      <c r="AT250" s="49"/>
      <c r="AU250" s="49"/>
      <c r="AV250" s="49"/>
      <c r="AW250" s="49"/>
      <c r="AX250" s="49"/>
      <c r="AY250" s="49"/>
      <c r="AZ250" s="49"/>
      <c r="BA250" s="49"/>
      <c r="BB250" s="49"/>
      <c r="BC250" s="49"/>
      <c r="BD250" s="49"/>
      <c r="BE250" s="49"/>
      <c r="BF250" s="49"/>
      <c r="BG250" s="49"/>
      <c r="BH250" s="49"/>
      <c r="BI250" s="49"/>
      <c r="BJ250" s="49"/>
      <c r="BK250" s="49"/>
      <c r="BL250" s="49"/>
      <c r="BM250" s="49"/>
    </row>
    <row r="251" spans="1:65" ht="30" customHeight="1">
      <c r="A251" s="352"/>
      <c r="B251" s="49"/>
      <c r="C251" s="49"/>
      <c r="D251" s="49"/>
      <c r="E251" s="16"/>
      <c r="F251" s="49"/>
      <c r="G251" s="49"/>
      <c r="H251" s="49"/>
      <c r="I251" s="49"/>
      <c r="J251" s="49"/>
      <c r="K251" s="49"/>
      <c r="L251" s="49"/>
      <c r="M251" s="49"/>
      <c r="N251" s="49"/>
      <c r="O251" s="49"/>
      <c r="P251" s="49"/>
      <c r="Q251" s="49"/>
      <c r="R251" s="49"/>
      <c r="S251" s="49"/>
      <c r="T251" s="49"/>
      <c r="U251" s="49"/>
      <c r="V251" s="49"/>
      <c r="W251" s="49"/>
      <c r="X251" s="49"/>
      <c r="Y251" s="49"/>
      <c r="Z251" s="49"/>
      <c r="AA251" s="49"/>
      <c r="AB251" s="49"/>
      <c r="AC251" s="49"/>
      <c r="AD251" s="49"/>
      <c r="AE251" s="49"/>
      <c r="AF251" s="49"/>
      <c r="AG251" s="49"/>
      <c r="AH251" s="49"/>
      <c r="AI251" s="49"/>
      <c r="AJ251" s="49"/>
      <c r="AK251" s="49"/>
      <c r="AL251" s="49"/>
      <c r="AM251" s="49"/>
      <c r="AN251" s="49"/>
      <c r="AO251" s="49"/>
      <c r="AP251" s="49"/>
      <c r="AQ251" s="49"/>
      <c r="AR251" s="49"/>
      <c r="AS251" s="49"/>
      <c r="AT251" s="49"/>
      <c r="AU251" s="49"/>
      <c r="AV251" s="49"/>
      <c r="AW251" s="49"/>
      <c r="AX251" s="49"/>
      <c r="AY251" s="49"/>
      <c r="AZ251" s="49"/>
      <c r="BA251" s="49"/>
      <c r="BB251" s="49"/>
      <c r="BC251" s="49"/>
      <c r="BD251" s="49"/>
      <c r="BE251" s="49"/>
      <c r="BF251" s="49"/>
      <c r="BG251" s="49"/>
      <c r="BH251" s="49"/>
      <c r="BI251" s="49"/>
      <c r="BJ251" s="49"/>
      <c r="BK251" s="49"/>
      <c r="BL251" s="49"/>
      <c r="BM251" s="49"/>
    </row>
    <row r="252" spans="1:65" ht="30" customHeight="1">
      <c r="A252" s="352"/>
      <c r="B252" s="49"/>
      <c r="C252" s="49"/>
      <c r="D252" s="49"/>
      <c r="E252" s="16"/>
      <c r="F252" s="49"/>
      <c r="G252" s="49"/>
      <c r="H252" s="49"/>
      <c r="I252" s="49"/>
      <c r="J252" s="49"/>
      <c r="K252" s="49"/>
      <c r="L252" s="49"/>
      <c r="M252" s="49"/>
      <c r="N252" s="49"/>
      <c r="O252" s="49"/>
      <c r="P252" s="49"/>
      <c r="Q252" s="49"/>
      <c r="R252" s="49"/>
      <c r="S252" s="49"/>
      <c r="T252" s="49"/>
      <c r="U252" s="49"/>
      <c r="V252" s="49"/>
      <c r="W252" s="49"/>
      <c r="X252" s="49"/>
      <c r="Y252" s="49"/>
      <c r="Z252" s="49"/>
      <c r="AA252" s="49"/>
      <c r="AB252" s="49"/>
      <c r="AC252" s="49"/>
      <c r="AD252" s="49"/>
      <c r="AE252" s="49"/>
      <c r="AF252" s="49"/>
      <c r="AG252" s="49"/>
      <c r="AH252" s="49"/>
      <c r="AI252" s="49"/>
      <c r="AJ252" s="49"/>
      <c r="AK252" s="49"/>
      <c r="AL252" s="49"/>
      <c r="AM252" s="49"/>
      <c r="AN252" s="49"/>
      <c r="AO252" s="49"/>
      <c r="AP252" s="49"/>
      <c r="AQ252" s="49"/>
      <c r="AR252" s="49"/>
      <c r="AS252" s="49"/>
      <c r="AT252" s="49"/>
      <c r="AU252" s="49"/>
      <c r="AV252" s="49"/>
      <c r="AW252" s="49"/>
      <c r="AX252" s="49"/>
      <c r="AY252" s="49"/>
      <c r="AZ252" s="49"/>
      <c r="BA252" s="49"/>
      <c r="BB252" s="49"/>
      <c r="BC252" s="49"/>
      <c r="BD252" s="49"/>
      <c r="BE252" s="49"/>
      <c r="BF252" s="49"/>
      <c r="BG252" s="49"/>
      <c r="BH252" s="49"/>
      <c r="BI252" s="49"/>
      <c r="BJ252" s="49"/>
      <c r="BK252" s="49"/>
      <c r="BL252" s="49"/>
      <c r="BM252" s="49"/>
    </row>
    <row r="253" spans="1:65" ht="30" customHeight="1">
      <c r="A253" s="352"/>
      <c r="B253" s="49"/>
      <c r="C253" s="49"/>
      <c r="D253" s="49"/>
      <c r="E253" s="16"/>
      <c r="F253" s="49"/>
      <c r="G253" s="49"/>
      <c r="H253" s="49"/>
      <c r="I253" s="49"/>
      <c r="J253" s="49"/>
      <c r="K253" s="49"/>
      <c r="L253" s="49"/>
      <c r="M253" s="49"/>
      <c r="N253" s="49"/>
      <c r="O253" s="49"/>
      <c r="P253" s="49"/>
      <c r="Q253" s="49"/>
      <c r="R253" s="49"/>
      <c r="S253" s="49"/>
      <c r="T253" s="49"/>
      <c r="U253" s="49"/>
      <c r="V253" s="49"/>
      <c r="W253" s="49"/>
      <c r="X253" s="49"/>
      <c r="Y253" s="49"/>
      <c r="Z253" s="49"/>
      <c r="AA253" s="49"/>
      <c r="AB253" s="49"/>
      <c r="AC253" s="49"/>
      <c r="AD253" s="49"/>
      <c r="AE253" s="49"/>
      <c r="AF253" s="49"/>
      <c r="AG253" s="49"/>
      <c r="AH253" s="49"/>
      <c r="AI253" s="49"/>
      <c r="AJ253" s="49"/>
      <c r="AK253" s="49"/>
      <c r="AL253" s="49"/>
      <c r="AM253" s="49"/>
      <c r="AN253" s="49"/>
      <c r="AO253" s="49"/>
      <c r="AP253" s="49"/>
      <c r="AQ253" s="49"/>
      <c r="AR253" s="49"/>
      <c r="AS253" s="49"/>
      <c r="AT253" s="49"/>
      <c r="AU253" s="49"/>
      <c r="AV253" s="49"/>
      <c r="AW253" s="49"/>
      <c r="AX253" s="49"/>
      <c r="AY253" s="49"/>
      <c r="AZ253" s="49"/>
      <c r="BA253" s="49"/>
      <c r="BB253" s="49"/>
      <c r="BC253" s="49"/>
      <c r="BD253" s="49"/>
      <c r="BE253" s="49"/>
      <c r="BF253" s="49"/>
      <c r="BG253" s="49"/>
      <c r="BH253" s="49"/>
      <c r="BI253" s="49"/>
      <c r="BJ253" s="49"/>
      <c r="BK253" s="49"/>
      <c r="BL253" s="49"/>
      <c r="BM253" s="49"/>
    </row>
    <row r="254" spans="1:65" ht="30" customHeight="1">
      <c r="A254" s="352"/>
      <c r="B254" s="49"/>
      <c r="C254" s="49"/>
      <c r="D254" s="49"/>
      <c r="E254" s="16"/>
      <c r="F254" s="49"/>
      <c r="G254" s="49"/>
      <c r="H254" s="49"/>
      <c r="I254" s="49"/>
      <c r="J254" s="49"/>
      <c r="K254" s="49"/>
      <c r="L254" s="49"/>
      <c r="M254" s="49"/>
      <c r="N254" s="49"/>
      <c r="O254" s="49"/>
      <c r="P254" s="49"/>
      <c r="Q254" s="49"/>
      <c r="R254" s="49"/>
      <c r="S254" s="49"/>
      <c r="T254" s="49"/>
      <c r="U254" s="49"/>
      <c r="V254" s="49"/>
      <c r="W254" s="49"/>
      <c r="X254" s="49"/>
      <c r="Y254" s="49"/>
      <c r="Z254" s="49"/>
      <c r="AA254" s="49"/>
      <c r="AB254" s="49"/>
      <c r="AC254" s="49"/>
      <c r="AD254" s="49"/>
      <c r="AE254" s="49"/>
      <c r="AF254" s="49"/>
      <c r="AG254" s="49"/>
      <c r="AH254" s="49"/>
      <c r="AI254" s="49"/>
      <c r="AJ254" s="49"/>
      <c r="AK254" s="49"/>
      <c r="AL254" s="49"/>
      <c r="AM254" s="49"/>
      <c r="AN254" s="49"/>
      <c r="AO254" s="49"/>
      <c r="AP254" s="49"/>
      <c r="AQ254" s="49"/>
      <c r="AR254" s="49"/>
      <c r="AS254" s="49"/>
      <c r="AT254" s="49"/>
      <c r="AU254" s="49"/>
      <c r="AV254" s="49"/>
      <c r="AW254" s="49"/>
      <c r="AX254" s="49"/>
      <c r="AY254" s="49"/>
      <c r="AZ254" s="49"/>
      <c r="BA254" s="49"/>
      <c r="BB254" s="49"/>
      <c r="BC254" s="49"/>
      <c r="BD254" s="49"/>
      <c r="BE254" s="49"/>
      <c r="BF254" s="49"/>
      <c r="BG254" s="49"/>
      <c r="BH254" s="49"/>
      <c r="BI254" s="49"/>
      <c r="BJ254" s="49"/>
      <c r="BK254" s="49"/>
      <c r="BL254" s="49"/>
      <c r="BM254" s="49"/>
    </row>
    <row r="255" spans="1:65" ht="30" customHeight="1">
      <c r="A255" s="352"/>
      <c r="B255" s="49"/>
      <c r="C255" s="49"/>
      <c r="D255" s="49"/>
      <c r="E255" s="16"/>
      <c r="F255" s="49"/>
      <c r="G255" s="49"/>
      <c r="H255" s="49"/>
      <c r="I255" s="49"/>
      <c r="J255" s="49"/>
      <c r="K255" s="49"/>
      <c r="L255" s="49"/>
      <c r="M255" s="49"/>
      <c r="N255" s="49"/>
      <c r="O255" s="49"/>
      <c r="P255" s="49"/>
      <c r="Q255" s="49"/>
      <c r="R255" s="49"/>
      <c r="S255" s="49"/>
      <c r="T255" s="49"/>
      <c r="U255" s="49"/>
      <c r="V255" s="49"/>
      <c r="W255" s="49"/>
      <c r="X255" s="49"/>
      <c r="Y255" s="49"/>
      <c r="Z255" s="49"/>
      <c r="AA255" s="49"/>
      <c r="AB255" s="49"/>
      <c r="AC255" s="49"/>
      <c r="AD255" s="49"/>
      <c r="AE255" s="49"/>
      <c r="AF255" s="49"/>
      <c r="AG255" s="49"/>
      <c r="AH255" s="49"/>
      <c r="AI255" s="49"/>
      <c r="AJ255" s="49"/>
      <c r="AK255" s="49"/>
      <c r="AL255" s="49"/>
      <c r="AM255" s="49"/>
      <c r="AN255" s="49"/>
      <c r="AO255" s="49"/>
      <c r="AP255" s="49"/>
      <c r="AQ255" s="49"/>
      <c r="AR255" s="49"/>
      <c r="AS255" s="49"/>
      <c r="AT255" s="49"/>
      <c r="AU255" s="49"/>
      <c r="AV255" s="49"/>
      <c r="AW255" s="49"/>
      <c r="AX255" s="49"/>
      <c r="AY255" s="49"/>
      <c r="AZ255" s="49"/>
      <c r="BA255" s="49"/>
      <c r="BB255" s="49"/>
      <c r="BC255" s="49"/>
      <c r="BD255" s="49"/>
      <c r="BE255" s="49"/>
      <c r="BF255" s="49"/>
      <c r="BG255" s="49"/>
      <c r="BH255" s="49"/>
      <c r="BI255" s="49"/>
      <c r="BJ255" s="49"/>
      <c r="BK255" s="49"/>
      <c r="BL255" s="49"/>
      <c r="BM255" s="49"/>
    </row>
    <row r="256" spans="1:65" ht="30" customHeight="1">
      <c r="A256" s="352"/>
      <c r="B256" s="49"/>
      <c r="C256" s="49"/>
      <c r="D256" s="49"/>
      <c r="E256" s="16"/>
      <c r="F256" s="49"/>
      <c r="G256" s="49"/>
      <c r="H256" s="49"/>
      <c r="I256" s="49"/>
      <c r="J256" s="49"/>
      <c r="K256" s="49"/>
      <c r="L256" s="49"/>
      <c r="M256" s="49"/>
      <c r="N256" s="49"/>
      <c r="O256" s="49"/>
      <c r="P256" s="49"/>
      <c r="Q256" s="49"/>
      <c r="R256" s="49"/>
      <c r="S256" s="49"/>
      <c r="T256" s="49"/>
      <c r="U256" s="49"/>
      <c r="V256" s="49"/>
      <c r="W256" s="49"/>
      <c r="X256" s="49"/>
      <c r="Y256" s="49"/>
      <c r="Z256" s="49"/>
      <c r="AA256" s="49"/>
      <c r="AB256" s="49"/>
      <c r="AC256" s="49"/>
      <c r="AD256" s="49"/>
      <c r="AE256" s="49"/>
      <c r="AF256" s="49"/>
      <c r="AG256" s="49"/>
      <c r="AH256" s="49"/>
      <c r="AI256" s="49"/>
      <c r="AJ256" s="49"/>
      <c r="AK256" s="49"/>
      <c r="AL256" s="49"/>
      <c r="AM256" s="49"/>
      <c r="AN256" s="49"/>
      <c r="AO256" s="49"/>
      <c r="AP256" s="49"/>
      <c r="AQ256" s="49"/>
      <c r="AR256" s="49"/>
      <c r="AS256" s="49"/>
      <c r="AT256" s="49"/>
      <c r="AU256" s="49"/>
      <c r="AV256" s="49"/>
      <c r="AW256" s="49"/>
      <c r="AX256" s="49"/>
      <c r="AY256" s="49"/>
      <c r="AZ256" s="49"/>
      <c r="BA256" s="49"/>
      <c r="BB256" s="49"/>
      <c r="BC256" s="49"/>
      <c r="BD256" s="49"/>
      <c r="BE256" s="49"/>
      <c r="BF256" s="49"/>
      <c r="BG256" s="49"/>
      <c r="BH256" s="49"/>
      <c r="BI256" s="49"/>
      <c r="BJ256" s="49"/>
      <c r="BK256" s="49"/>
      <c r="BL256" s="49"/>
      <c r="BM256" s="49"/>
    </row>
    <row r="257" spans="1:65" ht="30" customHeight="1">
      <c r="A257" s="352"/>
      <c r="B257" s="49"/>
      <c r="C257" s="49"/>
      <c r="D257" s="49"/>
      <c r="E257" s="16"/>
      <c r="F257" s="49"/>
      <c r="G257" s="49"/>
      <c r="H257" s="49"/>
      <c r="I257" s="49"/>
      <c r="J257" s="49"/>
      <c r="K257" s="49"/>
      <c r="L257" s="49"/>
      <c r="M257" s="49"/>
      <c r="N257" s="49"/>
      <c r="O257" s="49"/>
      <c r="P257" s="49"/>
      <c r="Q257" s="49"/>
      <c r="R257" s="49"/>
      <c r="S257" s="49"/>
      <c r="T257" s="49"/>
      <c r="U257" s="49"/>
      <c r="V257" s="49"/>
      <c r="W257" s="49"/>
      <c r="X257" s="49"/>
      <c r="Y257" s="49"/>
      <c r="Z257" s="49"/>
      <c r="AA257" s="49"/>
      <c r="AB257" s="49"/>
      <c r="AC257" s="49"/>
      <c r="AD257" s="49"/>
      <c r="AE257" s="49"/>
      <c r="AF257" s="49"/>
      <c r="AG257" s="49"/>
      <c r="AH257" s="49"/>
      <c r="AI257" s="49"/>
      <c r="AJ257" s="49"/>
      <c r="AK257" s="49"/>
      <c r="AL257" s="49"/>
      <c r="AM257" s="49"/>
      <c r="AN257" s="49"/>
      <c r="AO257" s="49"/>
      <c r="AP257" s="49"/>
      <c r="AQ257" s="49"/>
      <c r="AR257" s="49"/>
      <c r="AS257" s="49"/>
      <c r="AT257" s="49"/>
      <c r="AU257" s="49"/>
      <c r="AV257" s="49"/>
      <c r="AW257" s="49"/>
      <c r="AX257" s="49"/>
      <c r="AY257" s="49"/>
      <c r="AZ257" s="49"/>
      <c r="BA257" s="49"/>
      <c r="BB257" s="49"/>
      <c r="BC257" s="49"/>
      <c r="BD257" s="49"/>
      <c r="BE257" s="49"/>
      <c r="BF257" s="49"/>
      <c r="BG257" s="49"/>
      <c r="BH257" s="49"/>
      <c r="BI257" s="49"/>
      <c r="BJ257" s="49"/>
      <c r="BK257" s="49"/>
      <c r="BL257" s="49"/>
      <c r="BM257" s="49"/>
    </row>
    <row r="258" spans="1:65" ht="30" customHeight="1">
      <c r="A258" s="352"/>
      <c r="B258" s="49"/>
      <c r="C258" s="49"/>
      <c r="D258" s="49"/>
      <c r="E258" s="16"/>
      <c r="F258" s="49"/>
      <c r="G258" s="49"/>
      <c r="H258" s="49"/>
      <c r="I258" s="49"/>
      <c r="J258" s="49"/>
      <c r="K258" s="49"/>
      <c r="L258" s="49"/>
      <c r="M258" s="49"/>
      <c r="N258" s="49"/>
      <c r="O258" s="49"/>
      <c r="P258" s="49"/>
      <c r="Q258" s="49"/>
      <c r="R258" s="49"/>
      <c r="S258" s="49"/>
      <c r="T258" s="49"/>
      <c r="U258" s="49"/>
      <c r="V258" s="49"/>
      <c r="W258" s="49"/>
      <c r="X258" s="49"/>
      <c r="Y258" s="49"/>
      <c r="Z258" s="49"/>
      <c r="AA258" s="49"/>
      <c r="AB258" s="49"/>
      <c r="AC258" s="49"/>
      <c r="AD258" s="49"/>
      <c r="AE258" s="49"/>
      <c r="AF258" s="49"/>
      <c r="AG258" s="49"/>
      <c r="AH258" s="49"/>
      <c r="AI258" s="49"/>
      <c r="AJ258" s="49"/>
      <c r="AK258" s="49"/>
      <c r="AL258" s="49"/>
      <c r="AM258" s="49"/>
      <c r="AN258" s="49"/>
      <c r="AO258" s="49"/>
      <c r="AP258" s="49"/>
      <c r="AQ258" s="49"/>
      <c r="AR258" s="49"/>
      <c r="AS258" s="49"/>
      <c r="AT258" s="49"/>
      <c r="AU258" s="49"/>
      <c r="AV258" s="49"/>
      <c r="AW258" s="49"/>
      <c r="AX258" s="49"/>
      <c r="AY258" s="49"/>
      <c r="AZ258" s="49"/>
      <c r="BA258" s="49"/>
      <c r="BB258" s="49"/>
      <c r="BC258" s="49"/>
      <c r="BD258" s="49"/>
      <c r="BE258" s="49"/>
      <c r="BF258" s="49"/>
      <c r="BG258" s="49"/>
      <c r="BH258" s="49"/>
      <c r="BI258" s="49"/>
      <c r="BJ258" s="49"/>
      <c r="BK258" s="49"/>
      <c r="BL258" s="49"/>
      <c r="BM258" s="49"/>
    </row>
    <row r="259" spans="1:65" ht="30" customHeight="1">
      <c r="A259" s="352"/>
      <c r="B259" s="49"/>
      <c r="C259" s="49"/>
      <c r="D259" s="49"/>
      <c r="E259" s="16"/>
      <c r="F259" s="49"/>
      <c r="G259" s="49"/>
      <c r="H259" s="49"/>
      <c r="I259" s="49"/>
      <c r="J259" s="49"/>
      <c r="K259" s="49"/>
      <c r="L259" s="49"/>
      <c r="M259" s="49"/>
      <c r="N259" s="49"/>
      <c r="O259" s="49"/>
      <c r="P259" s="49"/>
      <c r="Q259" s="49"/>
      <c r="R259" s="49"/>
      <c r="S259" s="49"/>
      <c r="T259" s="49"/>
      <c r="U259" s="49"/>
      <c r="V259" s="49"/>
      <c r="W259" s="49"/>
      <c r="X259" s="49"/>
      <c r="Y259" s="49"/>
      <c r="Z259" s="49"/>
      <c r="AA259" s="49"/>
      <c r="AB259" s="49"/>
      <c r="AC259" s="49"/>
      <c r="AD259" s="49"/>
      <c r="AE259" s="49"/>
      <c r="AF259" s="49"/>
      <c r="AG259" s="49"/>
      <c r="AH259" s="49"/>
      <c r="AI259" s="49"/>
      <c r="AJ259" s="49"/>
      <c r="AK259" s="49"/>
      <c r="AL259" s="49"/>
      <c r="AM259" s="49"/>
      <c r="AN259" s="49"/>
      <c r="AO259" s="49"/>
      <c r="AP259" s="49"/>
      <c r="AQ259" s="49"/>
      <c r="AR259" s="49"/>
      <c r="AS259" s="49"/>
      <c r="AT259" s="49"/>
      <c r="AU259" s="49"/>
      <c r="AV259" s="49"/>
      <c r="AW259" s="49"/>
      <c r="AX259" s="49"/>
      <c r="AY259" s="49"/>
      <c r="AZ259" s="49"/>
      <c r="BA259" s="49"/>
      <c r="BB259" s="49"/>
      <c r="BC259" s="49"/>
      <c r="BD259" s="49"/>
      <c r="BE259" s="49"/>
      <c r="BF259" s="49"/>
      <c r="BG259" s="49"/>
      <c r="BH259" s="49"/>
      <c r="BI259" s="49"/>
      <c r="BJ259" s="49"/>
      <c r="BK259" s="49"/>
      <c r="BL259" s="49"/>
      <c r="BM259" s="49"/>
    </row>
    <row r="260" spans="1:65" ht="30" customHeight="1">
      <c r="A260" s="352"/>
      <c r="B260" s="49"/>
      <c r="C260" s="49"/>
      <c r="D260" s="49"/>
      <c r="E260" s="16"/>
      <c r="F260" s="49"/>
      <c r="G260" s="49"/>
      <c r="H260" s="49"/>
      <c r="I260" s="49"/>
      <c r="J260" s="49"/>
      <c r="K260" s="49"/>
      <c r="L260" s="49"/>
      <c r="M260" s="49"/>
      <c r="N260" s="49"/>
      <c r="O260" s="49"/>
      <c r="P260" s="49"/>
      <c r="Q260" s="49"/>
      <c r="R260" s="49"/>
      <c r="S260" s="49"/>
      <c r="T260" s="49"/>
      <c r="U260" s="49"/>
      <c r="V260" s="49"/>
      <c r="W260" s="49"/>
      <c r="X260" s="49"/>
      <c r="Y260" s="49"/>
      <c r="Z260" s="49"/>
      <c r="AA260" s="49"/>
      <c r="AB260" s="49"/>
      <c r="AC260" s="49"/>
      <c r="AD260" s="49"/>
      <c r="AE260" s="49"/>
      <c r="AF260" s="49"/>
      <c r="AG260" s="49"/>
      <c r="AH260" s="49"/>
      <c r="AI260" s="49"/>
      <c r="AJ260" s="49"/>
      <c r="AK260" s="49"/>
      <c r="AL260" s="49"/>
      <c r="AM260" s="49"/>
      <c r="AN260" s="49"/>
      <c r="AO260" s="49"/>
      <c r="AP260" s="49"/>
      <c r="AQ260" s="49"/>
      <c r="AR260" s="49"/>
      <c r="AS260" s="49"/>
      <c r="AT260" s="49"/>
      <c r="AU260" s="49"/>
      <c r="AV260" s="49"/>
      <c r="AW260" s="49"/>
      <c r="AX260" s="49"/>
      <c r="AY260" s="49"/>
      <c r="AZ260" s="49"/>
      <c r="BA260" s="49"/>
      <c r="BB260" s="49"/>
      <c r="BC260" s="49"/>
      <c r="BD260" s="49"/>
      <c r="BE260" s="49"/>
      <c r="BF260" s="49"/>
      <c r="BG260" s="49"/>
      <c r="BH260" s="49"/>
      <c r="BI260" s="49"/>
      <c r="BJ260" s="49"/>
      <c r="BK260" s="49"/>
      <c r="BL260" s="49"/>
      <c r="BM260" s="49"/>
    </row>
    <row r="261" spans="1:65" ht="30" customHeight="1">
      <c r="A261" s="352"/>
      <c r="B261" s="49"/>
      <c r="C261" s="49"/>
      <c r="D261" s="49"/>
      <c r="E261" s="16"/>
      <c r="F261" s="49"/>
      <c r="G261" s="49"/>
      <c r="H261" s="49"/>
      <c r="I261" s="49"/>
      <c r="J261" s="49"/>
      <c r="K261" s="49"/>
      <c r="L261" s="49"/>
      <c r="M261" s="49"/>
      <c r="N261" s="49"/>
      <c r="O261" s="49"/>
      <c r="P261" s="49"/>
      <c r="Q261" s="49"/>
      <c r="R261" s="49"/>
      <c r="S261" s="49"/>
      <c r="T261" s="49"/>
      <c r="U261" s="49"/>
      <c r="V261" s="49"/>
      <c r="W261" s="49"/>
      <c r="X261" s="49"/>
      <c r="Y261" s="49"/>
      <c r="Z261" s="49"/>
      <c r="AA261" s="49"/>
      <c r="AB261" s="49"/>
      <c r="AC261" s="49"/>
      <c r="AD261" s="49"/>
      <c r="AE261" s="49"/>
      <c r="AF261" s="49"/>
      <c r="AG261" s="49"/>
      <c r="AH261" s="49"/>
      <c r="AI261" s="49"/>
      <c r="AJ261" s="49"/>
      <c r="AK261" s="49"/>
      <c r="AL261" s="49"/>
      <c r="AM261" s="49"/>
      <c r="AN261" s="49"/>
      <c r="AO261" s="49"/>
      <c r="AP261" s="49"/>
      <c r="AQ261" s="49"/>
      <c r="AR261" s="49"/>
      <c r="AS261" s="49"/>
      <c r="AT261" s="49"/>
      <c r="AU261" s="49"/>
      <c r="AV261" s="49"/>
      <c r="AW261" s="49"/>
      <c r="AX261" s="49"/>
      <c r="AY261" s="49"/>
      <c r="AZ261" s="49"/>
      <c r="BA261" s="49"/>
      <c r="BB261" s="49"/>
      <c r="BC261" s="49"/>
      <c r="BD261" s="49"/>
      <c r="BE261" s="49"/>
      <c r="BF261" s="49"/>
      <c r="BG261" s="49"/>
      <c r="BH261" s="49"/>
      <c r="BI261" s="49"/>
      <c r="BJ261" s="49"/>
      <c r="BK261" s="49"/>
      <c r="BL261" s="49"/>
      <c r="BM261" s="49"/>
    </row>
    <row r="262" spans="1:65" ht="30" customHeight="1">
      <c r="A262" s="352"/>
      <c r="B262" s="49"/>
      <c r="C262" s="49"/>
      <c r="D262" s="49"/>
      <c r="E262" s="16"/>
      <c r="F262" s="49"/>
      <c r="G262" s="49"/>
      <c r="H262" s="49"/>
      <c r="I262" s="49"/>
      <c r="J262" s="49"/>
      <c r="K262" s="49"/>
      <c r="L262" s="49"/>
      <c r="M262" s="49"/>
      <c r="N262" s="49"/>
      <c r="O262" s="49"/>
      <c r="P262" s="49"/>
      <c r="Q262" s="49"/>
      <c r="R262" s="49"/>
      <c r="S262" s="49"/>
      <c r="T262" s="49"/>
      <c r="U262" s="49"/>
      <c r="V262" s="49"/>
      <c r="W262" s="49"/>
      <c r="X262" s="49"/>
      <c r="Y262" s="49"/>
      <c r="Z262" s="49"/>
      <c r="AA262" s="49"/>
      <c r="AB262" s="49"/>
      <c r="AC262" s="49"/>
      <c r="AD262" s="49"/>
      <c r="AE262" s="49"/>
      <c r="AF262" s="49"/>
      <c r="AG262" s="49"/>
      <c r="AH262" s="49"/>
      <c r="AI262" s="49"/>
      <c r="AJ262" s="49"/>
      <c r="AK262" s="49"/>
      <c r="AL262" s="49"/>
      <c r="AM262" s="49"/>
      <c r="AN262" s="49"/>
      <c r="AO262" s="49"/>
      <c r="AP262" s="49"/>
      <c r="AQ262" s="49"/>
      <c r="AR262" s="49"/>
      <c r="AS262" s="49"/>
      <c r="AT262" s="49"/>
      <c r="AU262" s="49"/>
      <c r="AV262" s="49"/>
      <c r="AW262" s="49"/>
      <c r="AX262" s="49"/>
      <c r="AY262" s="49"/>
      <c r="AZ262" s="49"/>
      <c r="BA262" s="49"/>
      <c r="BB262" s="49"/>
      <c r="BC262" s="49"/>
      <c r="BD262" s="49"/>
      <c r="BE262" s="49"/>
      <c r="BF262" s="49"/>
      <c r="BG262" s="49"/>
      <c r="BH262" s="49"/>
      <c r="BI262" s="49"/>
      <c r="BJ262" s="49"/>
      <c r="BK262" s="49"/>
      <c r="BL262" s="49"/>
      <c r="BM262" s="49"/>
    </row>
    <row r="263" spans="1:65" ht="30" customHeight="1">
      <c r="A263" s="352"/>
      <c r="B263" s="49"/>
      <c r="C263" s="49"/>
      <c r="D263" s="49"/>
      <c r="E263" s="16"/>
      <c r="F263" s="49"/>
      <c r="G263" s="49"/>
      <c r="H263" s="49"/>
      <c r="I263" s="49"/>
      <c r="J263" s="49"/>
      <c r="K263" s="49"/>
      <c r="L263" s="49"/>
      <c r="M263" s="49"/>
      <c r="N263" s="49"/>
      <c r="O263" s="49"/>
      <c r="P263" s="49"/>
      <c r="Q263" s="49"/>
      <c r="R263" s="49"/>
      <c r="S263" s="49"/>
      <c r="T263" s="49"/>
      <c r="U263" s="49"/>
      <c r="V263" s="49"/>
      <c r="W263" s="49"/>
      <c r="X263" s="49"/>
      <c r="Y263" s="49"/>
      <c r="Z263" s="49"/>
      <c r="AA263" s="49"/>
      <c r="AB263" s="49"/>
      <c r="AC263" s="49"/>
      <c r="AD263" s="49"/>
      <c r="AE263" s="49"/>
      <c r="AF263" s="49"/>
      <c r="AG263" s="49"/>
      <c r="AH263" s="49"/>
      <c r="AI263" s="49"/>
      <c r="AJ263" s="49"/>
      <c r="AK263" s="49"/>
      <c r="AL263" s="49"/>
      <c r="AM263" s="49"/>
      <c r="AN263" s="49"/>
      <c r="AO263" s="49"/>
      <c r="AP263" s="49"/>
      <c r="AQ263" s="49"/>
      <c r="AR263" s="49"/>
      <c r="AS263" s="49"/>
      <c r="AT263" s="49"/>
      <c r="AU263" s="49"/>
      <c r="AV263" s="49"/>
      <c r="AW263" s="49"/>
      <c r="AX263" s="49"/>
      <c r="AY263" s="49"/>
      <c r="AZ263" s="49"/>
      <c r="BA263" s="49"/>
      <c r="BB263" s="49"/>
      <c r="BC263" s="49"/>
      <c r="BD263" s="49"/>
      <c r="BE263" s="49"/>
      <c r="BF263" s="49"/>
      <c r="BG263" s="49"/>
      <c r="BH263" s="49"/>
      <c r="BI263" s="49"/>
      <c r="BJ263" s="49"/>
      <c r="BK263" s="49"/>
      <c r="BL263" s="49"/>
      <c r="BM263" s="49"/>
    </row>
    <row r="264" spans="1:65" ht="30" customHeight="1">
      <c r="A264" s="352"/>
      <c r="B264" s="49"/>
      <c r="C264" s="49"/>
      <c r="D264" s="49"/>
      <c r="E264" s="16"/>
      <c r="F264" s="49"/>
      <c r="G264" s="49"/>
      <c r="H264" s="49"/>
      <c r="I264" s="49"/>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G264" s="49"/>
      <c r="AH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row>
    <row r="265" spans="1:65" ht="30" customHeight="1">
      <c r="A265" s="352"/>
      <c r="B265" s="49"/>
      <c r="C265" s="49"/>
      <c r="D265" s="49"/>
      <c r="E265" s="16"/>
      <c r="F265" s="49"/>
      <c r="G265" s="49"/>
      <c r="H265" s="49"/>
      <c r="I265" s="49"/>
      <c r="J265" s="49"/>
      <c r="K265" s="49"/>
      <c r="L265" s="49"/>
      <c r="M265" s="49"/>
      <c r="N265" s="49"/>
      <c r="O265" s="49"/>
      <c r="P265" s="49"/>
      <c r="Q265" s="49"/>
      <c r="R265" s="49"/>
      <c r="S265" s="49"/>
      <c r="T265" s="49"/>
      <c r="U265" s="49"/>
      <c r="V265" s="49"/>
      <c r="W265" s="49"/>
      <c r="X265" s="49"/>
      <c r="Y265" s="49"/>
      <c r="Z265" s="49"/>
      <c r="AA265" s="49"/>
      <c r="AB265" s="49"/>
      <c r="AC265" s="49"/>
      <c r="AD265" s="49"/>
      <c r="AE265" s="49"/>
      <c r="AF265" s="49"/>
      <c r="AG265" s="49"/>
      <c r="AH265" s="49"/>
      <c r="AI265" s="49"/>
      <c r="AJ265" s="49"/>
      <c r="AK265" s="49"/>
      <c r="AL265" s="49"/>
      <c r="AM265" s="49"/>
      <c r="AN265" s="49"/>
      <c r="AO265" s="49"/>
      <c r="AP265" s="49"/>
      <c r="AQ265" s="49"/>
      <c r="AR265" s="49"/>
      <c r="AS265" s="49"/>
      <c r="AT265" s="49"/>
      <c r="AU265" s="49"/>
      <c r="AV265" s="49"/>
      <c r="AW265" s="49"/>
      <c r="AX265" s="49"/>
      <c r="AY265" s="49"/>
      <c r="AZ265" s="49"/>
      <c r="BA265" s="49"/>
      <c r="BB265" s="49"/>
      <c r="BC265" s="49"/>
      <c r="BD265" s="49"/>
      <c r="BE265" s="49"/>
      <c r="BF265" s="49"/>
      <c r="BG265" s="49"/>
      <c r="BH265" s="49"/>
      <c r="BI265" s="49"/>
      <c r="BJ265" s="49"/>
      <c r="BK265" s="49"/>
      <c r="BL265" s="49"/>
      <c r="BM265" s="49"/>
    </row>
    <row r="266" spans="1:65" ht="30" customHeight="1">
      <c r="A266" s="352"/>
      <c r="B266" s="49"/>
      <c r="C266" s="49"/>
      <c r="D266" s="49"/>
      <c r="E266" s="16"/>
      <c r="F266" s="49"/>
      <c r="G266" s="49"/>
      <c r="H266" s="49"/>
      <c r="I266" s="49"/>
      <c r="J266" s="49"/>
      <c r="K266" s="49"/>
      <c r="L266" s="49"/>
      <c r="M266" s="49"/>
      <c r="N266" s="49"/>
      <c r="O266" s="49"/>
      <c r="P266" s="49"/>
      <c r="Q266" s="49"/>
      <c r="R266" s="49"/>
      <c r="S266" s="49"/>
      <c r="T266" s="49"/>
      <c r="U266" s="49"/>
      <c r="V266" s="49"/>
      <c r="W266" s="49"/>
      <c r="X266" s="49"/>
      <c r="Y266" s="49"/>
      <c r="Z266" s="49"/>
      <c r="AA266" s="49"/>
      <c r="AB266" s="49"/>
      <c r="AC266" s="49"/>
      <c r="AD266" s="49"/>
      <c r="AE266" s="49"/>
      <c r="AF266" s="49"/>
      <c r="AG266" s="49"/>
      <c r="AH266" s="49"/>
      <c r="AI266" s="49"/>
      <c r="AJ266" s="49"/>
      <c r="AK266" s="49"/>
      <c r="AL266" s="49"/>
      <c r="AM266" s="49"/>
      <c r="AN266" s="49"/>
      <c r="AO266" s="49"/>
      <c r="AP266" s="49"/>
      <c r="AQ266" s="49"/>
      <c r="AR266" s="49"/>
      <c r="AS266" s="49"/>
      <c r="AT266" s="49"/>
      <c r="AU266" s="49"/>
      <c r="AV266" s="49"/>
      <c r="AW266" s="49"/>
      <c r="AX266" s="49"/>
      <c r="AY266" s="49"/>
      <c r="AZ266" s="49"/>
      <c r="BA266" s="49"/>
      <c r="BB266" s="49"/>
      <c r="BC266" s="49"/>
      <c r="BD266" s="49"/>
      <c r="BE266" s="49"/>
      <c r="BF266" s="49"/>
      <c r="BG266" s="49"/>
      <c r="BH266" s="49"/>
      <c r="BI266" s="49"/>
      <c r="BJ266" s="49"/>
      <c r="BK266" s="49"/>
      <c r="BL266" s="49"/>
      <c r="BM266" s="49"/>
    </row>
    <row r="267" spans="1:65" ht="30" customHeight="1">
      <c r="A267" s="352"/>
      <c r="B267" s="49"/>
      <c r="C267" s="49"/>
      <c r="D267" s="49"/>
      <c r="E267" s="16"/>
      <c r="F267" s="49"/>
      <c r="G267" s="49"/>
      <c r="H267" s="49"/>
      <c r="I267" s="49"/>
      <c r="J267" s="49"/>
      <c r="K267" s="49"/>
      <c r="L267" s="49"/>
      <c r="M267" s="49"/>
      <c r="N267" s="49"/>
      <c r="O267" s="49"/>
      <c r="P267" s="49"/>
      <c r="Q267" s="49"/>
      <c r="R267" s="49"/>
      <c r="S267" s="49"/>
      <c r="T267" s="49"/>
      <c r="U267" s="49"/>
      <c r="V267" s="49"/>
      <c r="W267" s="49"/>
      <c r="X267" s="49"/>
      <c r="Y267" s="49"/>
      <c r="Z267" s="49"/>
      <c r="AA267" s="49"/>
      <c r="AB267" s="49"/>
      <c r="AC267" s="49"/>
      <c r="AD267" s="49"/>
      <c r="AE267" s="49"/>
      <c r="AF267" s="49"/>
      <c r="AG267" s="49"/>
      <c r="AH267" s="49"/>
      <c r="AI267" s="49"/>
      <c r="AJ267" s="49"/>
      <c r="AK267" s="49"/>
      <c r="AL267" s="49"/>
      <c r="AM267" s="49"/>
      <c r="AN267" s="49"/>
      <c r="AO267" s="49"/>
      <c r="AP267" s="49"/>
      <c r="AQ267" s="49"/>
      <c r="AR267" s="49"/>
      <c r="AS267" s="49"/>
      <c r="AT267" s="49"/>
      <c r="AU267" s="49"/>
      <c r="AV267" s="49"/>
      <c r="AW267" s="49"/>
      <c r="AX267" s="49"/>
      <c r="AY267" s="49"/>
      <c r="AZ267" s="49"/>
      <c r="BA267" s="49"/>
      <c r="BB267" s="49"/>
      <c r="BC267" s="49"/>
      <c r="BD267" s="49"/>
      <c r="BE267" s="49"/>
      <c r="BF267" s="49"/>
      <c r="BG267" s="49"/>
      <c r="BH267" s="49"/>
      <c r="BI267" s="49"/>
      <c r="BJ267" s="49"/>
      <c r="BK267" s="49"/>
      <c r="BL267" s="49"/>
      <c r="BM267" s="49"/>
    </row>
    <row r="268" spans="1:65" ht="30" customHeight="1">
      <c r="A268" s="352"/>
      <c r="B268" s="49"/>
      <c r="C268" s="49"/>
      <c r="D268" s="49"/>
      <c r="E268" s="16"/>
      <c r="F268" s="49"/>
      <c r="G268" s="49"/>
      <c r="H268" s="49"/>
      <c r="I268" s="49"/>
      <c r="J268" s="49"/>
      <c r="K268" s="49"/>
      <c r="L268" s="49"/>
      <c r="M268" s="49"/>
      <c r="N268" s="49"/>
      <c r="O268" s="49"/>
      <c r="P268" s="49"/>
      <c r="Q268" s="49"/>
      <c r="R268" s="49"/>
      <c r="S268" s="49"/>
      <c r="T268" s="49"/>
      <c r="U268" s="49"/>
      <c r="V268" s="49"/>
      <c r="W268" s="49"/>
      <c r="X268" s="49"/>
      <c r="Y268" s="49"/>
      <c r="Z268" s="49"/>
      <c r="AA268" s="49"/>
      <c r="AB268" s="49"/>
      <c r="AC268" s="49"/>
      <c r="AD268" s="49"/>
      <c r="AE268" s="49"/>
      <c r="AF268" s="49"/>
      <c r="AG268" s="49"/>
      <c r="AH268" s="49"/>
      <c r="AI268" s="49"/>
      <c r="AJ268" s="49"/>
      <c r="AK268" s="49"/>
      <c r="AL268" s="49"/>
      <c r="AM268" s="49"/>
      <c r="AN268" s="49"/>
      <c r="AO268" s="49"/>
      <c r="AP268" s="49"/>
      <c r="AQ268" s="49"/>
      <c r="AR268" s="49"/>
      <c r="AS268" s="49"/>
      <c r="AT268" s="49"/>
      <c r="AU268" s="49"/>
      <c r="AV268" s="49"/>
      <c r="AW268" s="49"/>
      <c r="AX268" s="49"/>
      <c r="AY268" s="49"/>
      <c r="AZ268" s="49"/>
      <c r="BA268" s="49"/>
      <c r="BB268" s="49"/>
      <c r="BC268" s="49"/>
      <c r="BD268" s="49"/>
      <c r="BE268" s="49"/>
      <c r="BF268" s="49"/>
      <c r="BG268" s="49"/>
      <c r="BH268" s="49"/>
      <c r="BI268" s="49"/>
      <c r="BJ268" s="49"/>
      <c r="BK268" s="49"/>
      <c r="BL268" s="49"/>
      <c r="BM268" s="49"/>
    </row>
    <row r="269" spans="1:65" ht="30" customHeight="1">
      <c r="A269" s="352"/>
      <c r="B269" s="49"/>
      <c r="C269" s="49"/>
      <c r="D269" s="49"/>
      <c r="E269" s="16"/>
      <c r="F269" s="49"/>
      <c r="G269" s="49"/>
      <c r="H269" s="49"/>
      <c r="I269" s="49"/>
      <c r="J269" s="49"/>
      <c r="K269" s="49"/>
      <c r="L269" s="49"/>
      <c r="M269" s="49"/>
      <c r="N269" s="49"/>
      <c r="O269" s="49"/>
      <c r="P269" s="49"/>
      <c r="Q269" s="49"/>
      <c r="R269" s="49"/>
      <c r="S269" s="49"/>
      <c r="T269" s="49"/>
      <c r="U269" s="49"/>
      <c r="V269" s="49"/>
      <c r="W269" s="49"/>
      <c r="X269" s="49"/>
      <c r="Y269" s="49"/>
      <c r="Z269" s="49"/>
      <c r="AA269" s="49"/>
      <c r="AB269" s="49"/>
      <c r="AC269" s="49"/>
      <c r="AD269" s="49"/>
      <c r="AE269" s="49"/>
      <c r="AF269" s="49"/>
      <c r="AG269" s="49"/>
      <c r="AH269" s="49"/>
      <c r="AI269" s="49"/>
      <c r="AJ269" s="49"/>
      <c r="AK269" s="49"/>
      <c r="AL269" s="49"/>
      <c r="AM269" s="49"/>
      <c r="AN269" s="49"/>
      <c r="AO269" s="49"/>
      <c r="AP269" s="49"/>
      <c r="AQ269" s="49"/>
      <c r="AR269" s="49"/>
      <c r="AS269" s="49"/>
      <c r="AT269" s="49"/>
      <c r="AU269" s="49"/>
      <c r="AV269" s="49"/>
      <c r="AW269" s="49"/>
      <c r="AX269" s="49"/>
      <c r="AY269" s="49"/>
      <c r="AZ269" s="49"/>
      <c r="BA269" s="49"/>
      <c r="BB269" s="49"/>
      <c r="BC269" s="49"/>
      <c r="BD269" s="49"/>
      <c r="BE269" s="49"/>
      <c r="BF269" s="49"/>
      <c r="BG269" s="49"/>
      <c r="BH269" s="49"/>
      <c r="BI269" s="49"/>
      <c r="BJ269" s="49"/>
      <c r="BK269" s="49"/>
      <c r="BL269" s="49"/>
      <c r="BM269" s="49"/>
    </row>
    <row r="270" spans="1:65" ht="30" customHeight="1">
      <c r="A270" s="352"/>
      <c r="B270" s="49"/>
      <c r="C270" s="49"/>
      <c r="D270" s="49"/>
      <c r="E270" s="16"/>
      <c r="F270" s="49"/>
      <c r="G270" s="49"/>
      <c r="H270" s="49"/>
      <c r="I270" s="49"/>
      <c r="J270" s="49"/>
      <c r="K270" s="49"/>
      <c r="L270" s="49"/>
      <c r="M270" s="49"/>
      <c r="N270" s="49"/>
      <c r="O270" s="49"/>
      <c r="P270" s="49"/>
      <c r="Q270" s="49"/>
      <c r="R270" s="49"/>
      <c r="S270" s="49"/>
      <c r="T270" s="49"/>
      <c r="U270" s="49"/>
      <c r="V270" s="49"/>
      <c r="W270" s="49"/>
      <c r="X270" s="49"/>
      <c r="Y270" s="49"/>
      <c r="Z270" s="49"/>
      <c r="AA270" s="49"/>
      <c r="AB270" s="49"/>
      <c r="AC270" s="49"/>
      <c r="AD270" s="49"/>
      <c r="AE270" s="49"/>
      <c r="AF270" s="49"/>
      <c r="AG270" s="49"/>
      <c r="AH270" s="49"/>
      <c r="AI270" s="49"/>
      <c r="AJ270" s="49"/>
      <c r="AK270" s="49"/>
      <c r="AL270" s="49"/>
      <c r="AM270" s="49"/>
      <c r="AN270" s="49"/>
      <c r="AO270" s="49"/>
      <c r="AP270" s="49"/>
      <c r="AQ270" s="49"/>
      <c r="AR270" s="49"/>
      <c r="AS270" s="49"/>
      <c r="AT270" s="49"/>
      <c r="AU270" s="49"/>
      <c r="AV270" s="49"/>
      <c r="AW270" s="49"/>
      <c r="AX270" s="49"/>
      <c r="AY270" s="49"/>
      <c r="AZ270" s="49"/>
      <c r="BA270" s="49"/>
      <c r="BB270" s="49"/>
      <c r="BC270" s="49"/>
      <c r="BD270" s="49"/>
      <c r="BE270" s="49"/>
      <c r="BF270" s="49"/>
      <c r="BG270" s="49"/>
      <c r="BH270" s="49"/>
      <c r="BI270" s="49"/>
      <c r="BJ270" s="49"/>
      <c r="BK270" s="49"/>
      <c r="BL270" s="49"/>
      <c r="BM270" s="49"/>
    </row>
    <row r="271" spans="1:65" ht="30" customHeight="1">
      <c r="A271" s="352"/>
      <c r="B271" s="49"/>
      <c r="C271" s="49"/>
      <c r="D271" s="49"/>
      <c r="E271" s="16"/>
      <c r="F271" s="49"/>
      <c r="G271" s="49"/>
      <c r="H271" s="49"/>
      <c r="I271" s="49"/>
      <c r="J271" s="49"/>
      <c r="K271" s="49"/>
      <c r="L271" s="49"/>
      <c r="M271" s="49"/>
      <c r="N271" s="49"/>
      <c r="O271" s="49"/>
      <c r="P271" s="49"/>
      <c r="Q271" s="49"/>
      <c r="R271" s="49"/>
      <c r="S271" s="49"/>
      <c r="T271" s="49"/>
      <c r="U271" s="49"/>
      <c r="V271" s="49"/>
      <c r="W271" s="49"/>
      <c r="X271" s="49"/>
      <c r="Y271" s="49"/>
      <c r="Z271" s="49"/>
      <c r="AA271" s="49"/>
      <c r="AB271" s="49"/>
      <c r="AC271" s="49"/>
      <c r="AD271" s="49"/>
      <c r="AE271" s="49"/>
      <c r="AF271" s="49"/>
      <c r="AG271" s="49"/>
      <c r="AH271" s="49"/>
      <c r="AI271" s="49"/>
      <c r="AJ271" s="49"/>
      <c r="AK271" s="49"/>
      <c r="AL271" s="49"/>
      <c r="AM271" s="49"/>
      <c r="AN271" s="49"/>
      <c r="AO271" s="49"/>
      <c r="AP271" s="49"/>
      <c r="AQ271" s="49"/>
      <c r="AR271" s="49"/>
      <c r="AS271" s="49"/>
      <c r="AT271" s="49"/>
      <c r="AU271" s="49"/>
      <c r="AV271" s="49"/>
      <c r="AW271" s="49"/>
      <c r="AX271" s="49"/>
      <c r="AY271" s="49"/>
      <c r="AZ271" s="49"/>
      <c r="BA271" s="49"/>
      <c r="BB271" s="49"/>
      <c r="BC271" s="49"/>
      <c r="BD271" s="49"/>
      <c r="BE271" s="49"/>
      <c r="BF271" s="49"/>
      <c r="BG271" s="49"/>
      <c r="BH271" s="49"/>
      <c r="BI271" s="49"/>
      <c r="BJ271" s="49"/>
      <c r="BK271" s="49"/>
      <c r="BL271" s="49"/>
      <c r="BM271" s="49"/>
    </row>
    <row r="272" spans="1:65" ht="30" customHeight="1">
      <c r="A272" s="352"/>
      <c r="B272" s="49"/>
      <c r="C272" s="49"/>
      <c r="D272" s="49"/>
      <c r="E272" s="16"/>
      <c r="F272" s="49"/>
      <c r="G272" s="49"/>
      <c r="H272" s="49"/>
      <c r="I272" s="49"/>
      <c r="J272" s="49"/>
      <c r="K272" s="49"/>
      <c r="L272" s="49"/>
      <c r="M272" s="49"/>
      <c r="N272" s="49"/>
      <c r="O272" s="49"/>
      <c r="P272" s="49"/>
      <c r="Q272" s="49"/>
      <c r="R272" s="49"/>
      <c r="S272" s="49"/>
      <c r="T272" s="49"/>
      <c r="U272" s="49"/>
      <c r="V272" s="49"/>
      <c r="W272" s="49"/>
      <c r="X272" s="49"/>
      <c r="Y272" s="49"/>
      <c r="Z272" s="49"/>
      <c r="AA272" s="49"/>
      <c r="AB272" s="49"/>
      <c r="AC272" s="49"/>
      <c r="AD272" s="49"/>
      <c r="AE272" s="49"/>
      <c r="AF272" s="49"/>
      <c r="AG272" s="49"/>
      <c r="AH272" s="49"/>
      <c r="AI272" s="49"/>
      <c r="AJ272" s="49"/>
      <c r="AK272" s="49"/>
      <c r="AL272" s="49"/>
      <c r="AM272" s="49"/>
      <c r="AN272" s="49"/>
      <c r="AO272" s="49"/>
      <c r="AP272" s="49"/>
      <c r="AQ272" s="49"/>
      <c r="AR272" s="49"/>
      <c r="AS272" s="49"/>
      <c r="AT272" s="49"/>
      <c r="AU272" s="49"/>
      <c r="AV272" s="49"/>
      <c r="AW272" s="49"/>
      <c r="AX272" s="49"/>
      <c r="AY272" s="49"/>
      <c r="AZ272" s="49"/>
      <c r="BA272" s="49"/>
      <c r="BB272" s="49"/>
      <c r="BC272" s="49"/>
      <c r="BD272" s="49"/>
      <c r="BE272" s="49"/>
      <c r="BF272" s="49"/>
      <c r="BG272" s="49"/>
      <c r="BH272" s="49"/>
      <c r="BI272" s="49"/>
      <c r="BJ272" s="49"/>
      <c r="BK272" s="49"/>
      <c r="BL272" s="49"/>
      <c r="BM272" s="49"/>
    </row>
    <row r="273" spans="1:65" ht="30" customHeight="1">
      <c r="A273" s="352"/>
      <c r="B273" s="49"/>
      <c r="C273" s="49"/>
      <c r="D273" s="49"/>
      <c r="E273" s="16"/>
      <c r="F273" s="49"/>
      <c r="G273" s="49"/>
      <c r="H273" s="49"/>
      <c r="I273" s="49"/>
      <c r="J273" s="49"/>
      <c r="K273" s="49"/>
      <c r="L273" s="49"/>
      <c r="M273" s="49"/>
      <c r="N273" s="49"/>
      <c r="O273" s="49"/>
      <c r="P273" s="49"/>
      <c r="Q273" s="49"/>
      <c r="R273" s="49"/>
      <c r="S273" s="49"/>
      <c r="T273" s="49"/>
      <c r="U273" s="49"/>
      <c r="V273" s="49"/>
      <c r="W273" s="49"/>
      <c r="X273" s="49"/>
      <c r="Y273" s="49"/>
      <c r="Z273" s="49"/>
      <c r="AA273" s="49"/>
      <c r="AB273" s="49"/>
      <c r="AC273" s="49"/>
      <c r="AD273" s="49"/>
      <c r="AE273" s="49"/>
      <c r="AF273" s="49"/>
      <c r="AG273" s="49"/>
      <c r="AH273" s="49"/>
      <c r="AI273" s="49"/>
      <c r="AJ273" s="49"/>
      <c r="AK273" s="49"/>
      <c r="AL273" s="49"/>
      <c r="AM273" s="49"/>
      <c r="AN273" s="49"/>
      <c r="AO273" s="49"/>
      <c r="AP273" s="49"/>
      <c r="AQ273" s="49"/>
      <c r="AR273" s="49"/>
      <c r="AS273" s="49"/>
      <c r="AT273" s="49"/>
      <c r="AU273" s="49"/>
      <c r="AV273" s="49"/>
      <c r="AW273" s="49"/>
      <c r="AX273" s="49"/>
      <c r="AY273" s="49"/>
      <c r="AZ273" s="49"/>
      <c r="BA273" s="49"/>
      <c r="BB273" s="49"/>
      <c r="BC273" s="49"/>
      <c r="BD273" s="49"/>
      <c r="BE273" s="49"/>
      <c r="BF273" s="49"/>
      <c r="BG273" s="49"/>
      <c r="BH273" s="49"/>
      <c r="BI273" s="49"/>
      <c r="BJ273" s="49"/>
      <c r="BK273" s="49"/>
      <c r="BL273" s="49"/>
      <c r="BM273" s="49"/>
    </row>
    <row r="274" spans="1:65" ht="30" customHeight="1">
      <c r="A274" s="352"/>
      <c r="B274" s="49"/>
      <c r="C274" s="49"/>
      <c r="D274" s="49"/>
      <c r="E274" s="16"/>
      <c r="F274" s="49"/>
      <c r="G274" s="49"/>
      <c r="H274" s="49"/>
      <c r="I274" s="49"/>
      <c r="J274" s="49"/>
      <c r="K274" s="49"/>
      <c r="L274" s="49"/>
      <c r="M274" s="49"/>
      <c r="N274" s="49"/>
      <c r="O274" s="49"/>
      <c r="P274" s="49"/>
      <c r="Q274" s="49"/>
      <c r="R274" s="49"/>
      <c r="S274" s="49"/>
      <c r="T274" s="49"/>
      <c r="U274" s="49"/>
      <c r="V274" s="49"/>
      <c r="W274" s="49"/>
      <c r="X274" s="49"/>
      <c r="Y274" s="49"/>
      <c r="Z274" s="49"/>
      <c r="AA274" s="49"/>
      <c r="AB274" s="49"/>
      <c r="AC274" s="49"/>
      <c r="AD274" s="49"/>
      <c r="AE274" s="49"/>
      <c r="AF274" s="49"/>
      <c r="AG274" s="49"/>
      <c r="AH274" s="49"/>
      <c r="AI274" s="49"/>
      <c r="AJ274" s="49"/>
      <c r="AK274" s="49"/>
      <c r="AL274" s="49"/>
      <c r="AM274" s="49"/>
      <c r="AN274" s="49"/>
      <c r="AO274" s="49"/>
      <c r="AP274" s="49"/>
      <c r="AQ274" s="49"/>
      <c r="AR274" s="49"/>
      <c r="AS274" s="49"/>
      <c r="AT274" s="49"/>
      <c r="AU274" s="49"/>
      <c r="AV274" s="49"/>
      <c r="AW274" s="49"/>
      <c r="AX274" s="49"/>
      <c r="AY274" s="49"/>
      <c r="AZ274" s="49"/>
      <c r="BA274" s="49"/>
      <c r="BB274" s="49"/>
      <c r="BC274" s="49"/>
      <c r="BD274" s="49"/>
      <c r="BE274" s="49"/>
      <c r="BF274" s="49"/>
      <c r="BG274" s="49"/>
      <c r="BH274" s="49"/>
      <c r="BI274" s="49"/>
      <c r="BJ274" s="49"/>
      <c r="BK274" s="49"/>
      <c r="BL274" s="49"/>
      <c r="BM274" s="49"/>
    </row>
    <row r="275" spans="1:65" ht="30" customHeight="1">
      <c r="A275" s="352"/>
      <c r="B275" s="49"/>
      <c r="C275" s="49"/>
      <c r="D275" s="49"/>
      <c r="E275" s="16"/>
      <c r="F275" s="49"/>
      <c r="G275" s="49"/>
      <c r="H275" s="49"/>
      <c r="I275" s="49"/>
      <c r="J275" s="49"/>
      <c r="K275" s="49"/>
      <c r="L275" s="49"/>
      <c r="M275" s="49"/>
      <c r="N275" s="49"/>
      <c r="O275" s="49"/>
      <c r="P275" s="49"/>
      <c r="Q275" s="49"/>
      <c r="R275" s="49"/>
      <c r="S275" s="49"/>
      <c r="T275" s="49"/>
      <c r="U275" s="49"/>
      <c r="V275" s="49"/>
      <c r="W275" s="49"/>
      <c r="X275" s="49"/>
      <c r="Y275" s="49"/>
      <c r="Z275" s="49"/>
      <c r="AA275" s="49"/>
      <c r="AB275" s="49"/>
      <c r="AC275" s="49"/>
      <c r="AD275" s="49"/>
      <c r="AE275" s="49"/>
      <c r="AF275" s="49"/>
      <c r="AG275" s="49"/>
      <c r="AH275" s="49"/>
      <c r="AI275" s="49"/>
      <c r="AJ275" s="49"/>
      <c r="AK275" s="49"/>
      <c r="AL275" s="49"/>
      <c r="AM275" s="49"/>
      <c r="AN275" s="49"/>
      <c r="AO275" s="49"/>
      <c r="AP275" s="49"/>
      <c r="AQ275" s="49"/>
      <c r="AR275" s="49"/>
      <c r="AS275" s="49"/>
      <c r="AT275" s="49"/>
      <c r="AU275" s="49"/>
      <c r="AV275" s="49"/>
      <c r="AW275" s="49"/>
      <c r="AX275" s="49"/>
      <c r="AY275" s="49"/>
      <c r="AZ275" s="49"/>
      <c r="BA275" s="49"/>
      <c r="BB275" s="49"/>
      <c r="BC275" s="49"/>
      <c r="BD275" s="49"/>
      <c r="BE275" s="49"/>
      <c r="BF275" s="49"/>
      <c r="BG275" s="49"/>
      <c r="BH275" s="49"/>
      <c r="BI275" s="49"/>
      <c r="BJ275" s="49"/>
      <c r="BK275" s="49"/>
      <c r="BL275" s="49"/>
      <c r="BM275" s="49"/>
    </row>
    <row r="276" spans="1:65" ht="30" customHeight="1">
      <c r="A276" s="352"/>
      <c r="B276" s="49"/>
      <c r="C276" s="49"/>
      <c r="D276" s="49"/>
      <c r="E276" s="16"/>
      <c r="F276" s="49"/>
      <c r="G276" s="49"/>
      <c r="H276" s="49"/>
      <c r="I276" s="49"/>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G276" s="49"/>
      <c r="AH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49"/>
      <c r="BI276" s="49"/>
      <c r="BJ276" s="49"/>
      <c r="BK276" s="49"/>
      <c r="BL276" s="49"/>
      <c r="BM276" s="49"/>
    </row>
    <row r="277" spans="1:65" ht="30" customHeight="1">
      <c r="A277" s="352"/>
      <c r="B277" s="49"/>
      <c r="C277" s="49"/>
      <c r="D277" s="49"/>
      <c r="E277" s="16"/>
      <c r="F277" s="49"/>
      <c r="G277" s="49"/>
      <c r="H277" s="49"/>
      <c r="I277" s="49"/>
      <c r="J277" s="49"/>
      <c r="K277" s="49"/>
      <c r="L277" s="49"/>
      <c r="M277" s="49"/>
      <c r="N277" s="49"/>
      <c r="O277" s="49"/>
      <c r="P277" s="49"/>
      <c r="Q277" s="49"/>
      <c r="R277" s="49"/>
      <c r="S277" s="49"/>
      <c r="T277" s="49"/>
      <c r="U277" s="49"/>
      <c r="V277" s="49"/>
      <c r="W277" s="49"/>
      <c r="X277" s="49"/>
      <c r="Y277" s="49"/>
      <c r="Z277" s="49"/>
      <c r="AA277" s="49"/>
      <c r="AB277" s="49"/>
      <c r="AC277" s="49"/>
      <c r="AD277" s="49"/>
      <c r="AE277" s="49"/>
      <c r="AF277" s="49"/>
      <c r="AG277" s="49"/>
      <c r="AH277" s="49"/>
      <c r="AI277" s="49"/>
      <c r="AJ277" s="49"/>
      <c r="AK277" s="49"/>
      <c r="AL277" s="49"/>
      <c r="AM277" s="49"/>
      <c r="AN277" s="49"/>
      <c r="AO277" s="49"/>
      <c r="AP277" s="49"/>
      <c r="AQ277" s="49"/>
      <c r="AR277" s="49"/>
      <c r="AS277" s="49"/>
      <c r="AT277" s="49"/>
      <c r="AU277" s="49"/>
      <c r="AV277" s="49"/>
      <c r="AW277" s="49"/>
      <c r="AX277" s="49"/>
      <c r="AY277" s="49"/>
      <c r="AZ277" s="49"/>
      <c r="BA277" s="49"/>
      <c r="BB277" s="49"/>
      <c r="BC277" s="49"/>
      <c r="BD277" s="49"/>
      <c r="BE277" s="49"/>
      <c r="BF277" s="49"/>
      <c r="BG277" s="49"/>
      <c r="BH277" s="49"/>
      <c r="BI277" s="49"/>
      <c r="BJ277" s="49"/>
      <c r="BK277" s="49"/>
      <c r="BL277" s="49"/>
      <c r="BM277" s="49"/>
    </row>
    <row r="278" spans="1:65" ht="30" customHeight="1">
      <c r="A278" s="352"/>
      <c r="B278" s="49"/>
      <c r="C278" s="49"/>
      <c r="D278" s="49"/>
      <c r="E278" s="16"/>
      <c r="F278" s="49"/>
      <c r="G278" s="49"/>
      <c r="H278" s="49"/>
      <c r="I278" s="49"/>
      <c r="J278" s="49"/>
      <c r="K278" s="49"/>
      <c r="L278" s="49"/>
      <c r="M278" s="49"/>
      <c r="N278" s="49"/>
      <c r="O278" s="49"/>
      <c r="P278" s="49"/>
      <c r="Q278" s="49"/>
      <c r="R278" s="49"/>
      <c r="S278" s="49"/>
      <c r="T278" s="49"/>
      <c r="U278" s="49"/>
      <c r="V278" s="49"/>
      <c r="W278" s="49"/>
      <c r="X278" s="49"/>
      <c r="Y278" s="49"/>
      <c r="Z278" s="49"/>
      <c r="AA278" s="49"/>
      <c r="AB278" s="49"/>
      <c r="AC278" s="49"/>
      <c r="AD278" s="49"/>
      <c r="AE278" s="49"/>
      <c r="AF278" s="49"/>
      <c r="AG278" s="49"/>
      <c r="AH278" s="49"/>
      <c r="AI278" s="49"/>
      <c r="AJ278" s="49"/>
      <c r="AK278" s="49"/>
      <c r="AL278" s="49"/>
      <c r="AM278" s="49"/>
      <c r="AN278" s="49"/>
      <c r="AO278" s="49"/>
      <c r="AP278" s="49"/>
      <c r="AQ278" s="49"/>
      <c r="AR278" s="49"/>
      <c r="AS278" s="49"/>
      <c r="AT278" s="49"/>
      <c r="AU278" s="49"/>
      <c r="AV278" s="49"/>
      <c r="AW278" s="49"/>
      <c r="AX278" s="49"/>
      <c r="AY278" s="49"/>
      <c r="AZ278" s="49"/>
      <c r="BA278" s="49"/>
      <c r="BB278" s="49"/>
      <c r="BC278" s="49"/>
      <c r="BD278" s="49"/>
      <c r="BE278" s="49"/>
      <c r="BF278" s="49"/>
      <c r="BG278" s="49"/>
      <c r="BH278" s="49"/>
      <c r="BI278" s="49"/>
      <c r="BJ278" s="49"/>
      <c r="BK278" s="49"/>
      <c r="BL278" s="49"/>
      <c r="BM278" s="49"/>
    </row>
    <row r="279" spans="1:65" ht="30" customHeight="1">
      <c r="A279" s="352"/>
      <c r="B279" s="49"/>
      <c r="C279" s="49"/>
      <c r="D279" s="49"/>
      <c r="E279" s="16"/>
      <c r="F279" s="49"/>
      <c r="G279" s="49"/>
      <c r="H279" s="49"/>
      <c r="I279" s="49"/>
      <c r="J279" s="49"/>
      <c r="K279" s="49"/>
      <c r="L279" s="49"/>
      <c r="M279" s="49"/>
      <c r="N279" s="49"/>
      <c r="O279" s="49"/>
      <c r="P279" s="49"/>
      <c r="Q279" s="49"/>
      <c r="R279" s="49"/>
      <c r="S279" s="49"/>
      <c r="T279" s="49"/>
      <c r="U279" s="49"/>
      <c r="V279" s="49"/>
      <c r="W279" s="49"/>
      <c r="X279" s="49"/>
      <c r="Y279" s="49"/>
      <c r="Z279" s="49"/>
      <c r="AA279" s="49"/>
      <c r="AB279" s="49"/>
      <c r="AC279" s="49"/>
      <c r="AD279" s="49"/>
      <c r="AE279" s="49"/>
      <c r="AF279" s="49"/>
      <c r="AG279" s="49"/>
      <c r="AH279" s="49"/>
      <c r="AI279" s="49"/>
      <c r="AJ279" s="49"/>
      <c r="AK279" s="49"/>
      <c r="AL279" s="49"/>
      <c r="AM279" s="49"/>
      <c r="AN279" s="49"/>
      <c r="AO279" s="49"/>
      <c r="AP279" s="49"/>
      <c r="AQ279" s="49"/>
      <c r="AR279" s="49"/>
      <c r="AS279" s="49"/>
      <c r="AT279" s="49"/>
      <c r="AU279" s="49"/>
      <c r="AV279" s="49"/>
      <c r="AW279" s="49"/>
      <c r="AX279" s="49"/>
      <c r="AY279" s="49"/>
      <c r="AZ279" s="49"/>
      <c r="BA279" s="49"/>
      <c r="BB279" s="49"/>
      <c r="BC279" s="49"/>
      <c r="BD279" s="49"/>
      <c r="BE279" s="49"/>
      <c r="BF279" s="49"/>
      <c r="BG279" s="49"/>
      <c r="BH279" s="49"/>
      <c r="BI279" s="49"/>
      <c r="BJ279" s="49"/>
      <c r="BK279" s="49"/>
      <c r="BL279" s="49"/>
      <c r="BM279" s="49"/>
    </row>
    <row r="280" spans="1:65" ht="30" customHeight="1">
      <c r="A280" s="352"/>
      <c r="B280" s="49"/>
      <c r="C280" s="49"/>
      <c r="D280" s="49"/>
      <c r="E280" s="16"/>
      <c r="F280" s="49"/>
      <c r="G280" s="49"/>
      <c r="H280" s="49"/>
      <c r="I280" s="49"/>
      <c r="J280" s="49"/>
      <c r="K280" s="49"/>
      <c r="L280" s="49"/>
      <c r="M280" s="49"/>
      <c r="N280" s="49"/>
      <c r="O280" s="49"/>
      <c r="P280" s="49"/>
      <c r="Q280" s="49"/>
      <c r="R280" s="49"/>
      <c r="S280" s="49"/>
      <c r="T280" s="49"/>
      <c r="U280" s="49"/>
      <c r="V280" s="49"/>
      <c r="W280" s="49"/>
      <c r="X280" s="49"/>
      <c r="Y280" s="49"/>
      <c r="Z280" s="49"/>
      <c r="AA280" s="49"/>
      <c r="AB280" s="49"/>
      <c r="AC280" s="49"/>
      <c r="AD280" s="49"/>
      <c r="AE280" s="49"/>
      <c r="AF280" s="49"/>
      <c r="AG280" s="49"/>
      <c r="AH280" s="49"/>
      <c r="AI280" s="49"/>
      <c r="AJ280" s="49"/>
      <c r="AK280" s="49"/>
      <c r="AL280" s="49"/>
      <c r="AM280" s="49"/>
      <c r="AN280" s="49"/>
      <c r="AO280" s="49"/>
      <c r="AP280" s="49"/>
      <c r="AQ280" s="49"/>
      <c r="AR280" s="49"/>
      <c r="AS280" s="49"/>
      <c r="AT280" s="49"/>
      <c r="AU280" s="49"/>
      <c r="AV280" s="49"/>
      <c r="AW280" s="49"/>
      <c r="AX280" s="49"/>
      <c r="AY280" s="49"/>
      <c r="AZ280" s="49"/>
      <c r="BA280" s="49"/>
      <c r="BB280" s="49"/>
      <c r="BC280" s="49"/>
      <c r="BD280" s="49"/>
      <c r="BE280" s="49"/>
      <c r="BF280" s="49"/>
      <c r="BG280" s="49"/>
      <c r="BH280" s="49"/>
      <c r="BI280" s="49"/>
      <c r="BJ280" s="49"/>
      <c r="BK280" s="49"/>
      <c r="BL280" s="49"/>
      <c r="BM280" s="49"/>
    </row>
    <row r="281" spans="1:65" ht="30" customHeight="1">
      <c r="A281" s="352"/>
      <c r="B281" s="49"/>
      <c r="C281" s="49"/>
      <c r="D281" s="49"/>
      <c r="E281" s="16"/>
      <c r="F281" s="49"/>
      <c r="G281" s="49"/>
      <c r="H281" s="49"/>
      <c r="I281" s="49"/>
      <c r="J281" s="49"/>
      <c r="K281" s="49"/>
      <c r="L281" s="49"/>
      <c r="M281" s="49"/>
      <c r="N281" s="49"/>
      <c r="O281" s="49"/>
      <c r="P281" s="49"/>
      <c r="Q281" s="49"/>
      <c r="R281" s="49"/>
      <c r="S281" s="49"/>
      <c r="T281" s="49"/>
      <c r="U281" s="49"/>
      <c r="V281" s="49"/>
      <c r="W281" s="49"/>
      <c r="X281" s="49"/>
      <c r="Y281" s="49"/>
      <c r="Z281" s="49"/>
      <c r="AA281" s="49"/>
      <c r="AB281" s="49"/>
      <c r="AC281" s="49"/>
      <c r="AD281" s="49"/>
      <c r="AE281" s="49"/>
      <c r="AF281" s="49"/>
      <c r="AG281" s="49"/>
      <c r="AH281" s="49"/>
      <c r="AI281" s="49"/>
      <c r="AJ281" s="49"/>
      <c r="AK281" s="49"/>
      <c r="AL281" s="49"/>
      <c r="AM281" s="49"/>
      <c r="AN281" s="49"/>
      <c r="AO281" s="49"/>
      <c r="AP281" s="49"/>
      <c r="AQ281" s="49"/>
      <c r="AR281" s="49"/>
      <c r="AS281" s="49"/>
      <c r="AT281" s="49"/>
      <c r="AU281" s="49"/>
      <c r="AV281" s="49"/>
      <c r="AW281" s="49"/>
      <c r="AX281" s="49"/>
      <c r="AY281" s="49"/>
      <c r="AZ281" s="49"/>
      <c r="BA281" s="49"/>
      <c r="BB281" s="49"/>
      <c r="BC281" s="49"/>
      <c r="BD281" s="49"/>
      <c r="BE281" s="49"/>
      <c r="BF281" s="49"/>
      <c r="BG281" s="49"/>
      <c r="BH281" s="49"/>
      <c r="BI281" s="49"/>
      <c r="BJ281" s="49"/>
      <c r="BK281" s="49"/>
      <c r="BL281" s="49"/>
      <c r="BM281" s="49"/>
    </row>
    <row r="282" spans="1:65" ht="30" customHeight="1">
      <c r="A282" s="352"/>
      <c r="B282" s="49"/>
      <c r="C282" s="49"/>
      <c r="D282" s="49"/>
      <c r="E282" s="16"/>
      <c r="F282" s="49"/>
      <c r="G282" s="49"/>
      <c r="H282" s="49"/>
      <c r="I282" s="49"/>
      <c r="J282" s="49"/>
      <c r="K282" s="49"/>
      <c r="L282" s="49"/>
      <c r="M282" s="49"/>
      <c r="N282" s="49"/>
      <c r="O282" s="49"/>
      <c r="P282" s="49"/>
      <c r="Q282" s="49"/>
      <c r="R282" s="49"/>
      <c r="S282" s="49"/>
      <c r="T282" s="49"/>
      <c r="U282" s="49"/>
      <c r="V282" s="49"/>
      <c r="W282" s="49"/>
      <c r="X282" s="49"/>
      <c r="Y282" s="49"/>
      <c r="Z282" s="49"/>
      <c r="AA282" s="49"/>
      <c r="AB282" s="49"/>
      <c r="AC282" s="49"/>
      <c r="AD282" s="49"/>
      <c r="AE282" s="49"/>
      <c r="AF282" s="49"/>
      <c r="AG282" s="49"/>
      <c r="AH282" s="49"/>
      <c r="AI282" s="49"/>
      <c r="AJ282" s="49"/>
      <c r="AK282" s="49"/>
      <c r="AL282" s="49"/>
      <c r="AM282" s="49"/>
      <c r="AN282" s="49"/>
      <c r="AO282" s="49"/>
      <c r="AP282" s="49"/>
      <c r="AQ282" s="49"/>
      <c r="AR282" s="49"/>
      <c r="AS282" s="49"/>
      <c r="AT282" s="49"/>
      <c r="AU282" s="49"/>
      <c r="AV282" s="49"/>
      <c r="AW282" s="49"/>
      <c r="AX282" s="49"/>
      <c r="AY282" s="49"/>
      <c r="AZ282" s="49"/>
      <c r="BA282" s="49"/>
      <c r="BB282" s="49"/>
      <c r="BC282" s="49"/>
      <c r="BD282" s="49"/>
      <c r="BE282" s="49"/>
      <c r="BF282" s="49"/>
      <c r="BG282" s="49"/>
      <c r="BH282" s="49"/>
      <c r="BI282" s="49"/>
      <c r="BJ282" s="49"/>
      <c r="BK282" s="49"/>
      <c r="BL282" s="49"/>
      <c r="BM282" s="49"/>
    </row>
    <row r="283" spans="1:65" ht="30" customHeight="1">
      <c r="A283" s="352"/>
      <c r="B283" s="49"/>
      <c r="C283" s="49"/>
      <c r="D283" s="49"/>
      <c r="E283" s="16"/>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row>
    <row r="284" spans="1:65" ht="30" customHeight="1">
      <c r="A284" s="352"/>
      <c r="B284" s="49"/>
      <c r="C284" s="49"/>
      <c r="D284" s="49"/>
      <c r="E284" s="16"/>
      <c r="F284" s="49"/>
      <c r="G284" s="49"/>
      <c r="H284" s="49"/>
      <c r="I284" s="49"/>
      <c r="J284" s="49"/>
      <c r="K284" s="49"/>
      <c r="L284" s="49"/>
      <c r="M284" s="49"/>
      <c r="N284" s="49"/>
      <c r="O284" s="49"/>
      <c r="P284" s="49"/>
      <c r="Q284" s="49"/>
      <c r="R284" s="49"/>
      <c r="S284" s="49"/>
      <c r="T284" s="49"/>
      <c r="U284" s="49"/>
      <c r="V284" s="49"/>
      <c r="W284" s="49"/>
      <c r="X284" s="49"/>
      <c r="Y284" s="49"/>
      <c r="Z284" s="49"/>
      <c r="AA284" s="49"/>
      <c r="AB284" s="49"/>
      <c r="AC284" s="49"/>
      <c r="AD284" s="49"/>
      <c r="AE284" s="49"/>
      <c r="AF284" s="49"/>
      <c r="AG284" s="49"/>
      <c r="AH284" s="49"/>
      <c r="AI284" s="49"/>
      <c r="AJ284" s="49"/>
      <c r="AK284" s="49"/>
      <c r="AL284" s="49"/>
      <c r="AM284" s="49"/>
      <c r="AN284" s="49"/>
      <c r="AO284" s="49"/>
      <c r="AP284" s="49"/>
      <c r="AQ284" s="49"/>
      <c r="AR284" s="49"/>
      <c r="AS284" s="49"/>
      <c r="AT284" s="49"/>
      <c r="AU284" s="49"/>
      <c r="AV284" s="49"/>
      <c r="AW284" s="49"/>
      <c r="AX284" s="49"/>
      <c r="AY284" s="49"/>
      <c r="AZ284" s="49"/>
      <c r="BA284" s="49"/>
      <c r="BB284" s="49"/>
      <c r="BC284" s="49"/>
      <c r="BD284" s="49"/>
      <c r="BE284" s="49"/>
      <c r="BF284" s="49"/>
      <c r="BG284" s="49"/>
      <c r="BH284" s="49"/>
      <c r="BI284" s="49"/>
      <c r="BJ284" s="49"/>
      <c r="BK284" s="49"/>
      <c r="BL284" s="49"/>
      <c r="BM284" s="49"/>
    </row>
    <row r="285" spans="1:65" ht="30" customHeight="1">
      <c r="A285" s="352"/>
      <c r="B285" s="49"/>
      <c r="C285" s="49"/>
      <c r="D285" s="49"/>
      <c r="E285" s="16"/>
      <c r="F285" s="49"/>
      <c r="G285" s="49"/>
      <c r="H285" s="49"/>
      <c r="I285" s="49"/>
      <c r="J285" s="49"/>
      <c r="K285" s="49"/>
      <c r="L285" s="49"/>
      <c r="M285" s="49"/>
      <c r="N285" s="49"/>
      <c r="O285" s="49"/>
      <c r="P285" s="49"/>
      <c r="Q285" s="49"/>
      <c r="R285" s="49"/>
      <c r="S285" s="49"/>
      <c r="T285" s="49"/>
      <c r="U285" s="49"/>
      <c r="V285" s="49"/>
      <c r="W285" s="49"/>
      <c r="X285" s="49"/>
      <c r="Y285" s="49"/>
      <c r="Z285" s="49"/>
      <c r="AA285" s="49"/>
      <c r="AB285" s="49"/>
      <c r="AC285" s="49"/>
      <c r="AD285" s="49"/>
      <c r="AE285" s="49"/>
      <c r="AF285" s="49"/>
      <c r="AG285" s="49"/>
      <c r="AH285" s="49"/>
      <c r="AI285" s="49"/>
      <c r="AJ285" s="49"/>
      <c r="AK285" s="49"/>
      <c r="AL285" s="49"/>
      <c r="AM285" s="49"/>
      <c r="AN285" s="49"/>
      <c r="AO285" s="49"/>
      <c r="AP285" s="49"/>
      <c r="AQ285" s="49"/>
      <c r="AR285" s="49"/>
      <c r="AS285" s="49"/>
      <c r="AT285" s="49"/>
      <c r="AU285" s="49"/>
      <c r="AV285" s="49"/>
      <c r="AW285" s="49"/>
      <c r="AX285" s="49"/>
      <c r="AY285" s="49"/>
      <c r="AZ285" s="49"/>
      <c r="BA285" s="49"/>
      <c r="BB285" s="49"/>
      <c r="BC285" s="49"/>
      <c r="BD285" s="49"/>
      <c r="BE285" s="49"/>
      <c r="BF285" s="49"/>
      <c r="BG285" s="49"/>
      <c r="BH285" s="49"/>
      <c r="BI285" s="49"/>
      <c r="BJ285" s="49"/>
      <c r="BK285" s="49"/>
      <c r="BL285" s="49"/>
      <c r="BM285" s="49"/>
    </row>
    <row r="286" spans="1:65" ht="30" customHeight="1">
      <c r="A286" s="352"/>
      <c r="B286" s="49"/>
      <c r="C286" s="49"/>
      <c r="D286" s="49"/>
      <c r="E286" s="16"/>
      <c r="F286" s="49"/>
      <c r="G286" s="49"/>
      <c r="H286" s="49"/>
      <c r="I286" s="49"/>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G286" s="49"/>
      <c r="AH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row>
    <row r="287" spans="1:65" ht="30" customHeight="1">
      <c r="A287" s="352"/>
      <c r="B287" s="49"/>
      <c r="C287" s="49"/>
      <c r="D287" s="49"/>
      <c r="E287" s="16"/>
      <c r="F287" s="49"/>
      <c r="G287" s="49"/>
      <c r="H287" s="49"/>
      <c r="I287" s="49"/>
      <c r="J287" s="49"/>
      <c r="K287" s="49"/>
      <c r="L287" s="49"/>
      <c r="M287" s="49"/>
      <c r="N287" s="49"/>
      <c r="O287" s="49"/>
      <c r="P287" s="49"/>
      <c r="Q287" s="49"/>
      <c r="R287" s="49"/>
      <c r="S287" s="49"/>
      <c r="T287" s="49"/>
      <c r="U287" s="49"/>
      <c r="V287" s="49"/>
      <c r="W287" s="49"/>
      <c r="X287" s="49"/>
      <c r="Y287" s="49"/>
      <c r="Z287" s="49"/>
      <c r="AA287" s="49"/>
      <c r="AB287" s="49"/>
      <c r="AC287" s="49"/>
      <c r="AD287" s="49"/>
      <c r="AE287" s="49"/>
      <c r="AF287" s="49"/>
      <c r="AG287" s="49"/>
      <c r="AH287" s="49"/>
      <c r="AI287" s="49"/>
      <c r="AJ287" s="49"/>
      <c r="AK287" s="49"/>
      <c r="AL287" s="49"/>
      <c r="AM287" s="49"/>
      <c r="AN287" s="49"/>
      <c r="AO287" s="49"/>
      <c r="AP287" s="49"/>
      <c r="AQ287" s="49"/>
      <c r="AR287" s="49"/>
      <c r="AS287" s="49"/>
      <c r="AT287" s="49"/>
      <c r="AU287" s="49"/>
      <c r="AV287" s="49"/>
      <c r="AW287" s="49"/>
      <c r="AX287" s="49"/>
      <c r="AY287" s="49"/>
      <c r="AZ287" s="49"/>
      <c r="BA287" s="49"/>
      <c r="BB287" s="49"/>
      <c r="BC287" s="49"/>
      <c r="BD287" s="49"/>
      <c r="BE287" s="49"/>
      <c r="BF287" s="49"/>
      <c r="BG287" s="49"/>
      <c r="BH287" s="49"/>
      <c r="BI287" s="49"/>
      <c r="BJ287" s="49"/>
      <c r="BK287" s="49"/>
      <c r="BL287" s="49"/>
      <c r="BM287" s="49"/>
    </row>
    <row r="288" spans="1:65" ht="30" customHeight="1">
      <c r="A288" s="352"/>
      <c r="B288" s="49"/>
      <c r="C288" s="49"/>
      <c r="D288" s="49"/>
      <c r="E288" s="16"/>
      <c r="F288" s="49"/>
      <c r="G288" s="49"/>
      <c r="H288" s="49"/>
      <c r="I288" s="49"/>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G288" s="49"/>
      <c r="AH288" s="49"/>
      <c r="AI288" s="49"/>
      <c r="AJ288" s="49"/>
      <c r="AK288" s="49"/>
      <c r="AL288" s="49"/>
      <c r="AM288" s="49"/>
      <c r="AN288" s="49"/>
      <c r="AO288" s="49"/>
      <c r="AP288" s="49"/>
      <c r="AQ288" s="49"/>
      <c r="AR288" s="49"/>
      <c r="AS288" s="49"/>
      <c r="AT288" s="49"/>
      <c r="AU288" s="49"/>
      <c r="AV288" s="49"/>
      <c r="AW288" s="49"/>
      <c r="AX288" s="49"/>
      <c r="AY288" s="49"/>
      <c r="AZ288" s="49"/>
      <c r="BA288" s="49"/>
      <c r="BB288" s="49"/>
      <c r="BC288" s="49"/>
      <c r="BD288" s="49"/>
      <c r="BE288" s="49"/>
      <c r="BF288" s="49"/>
      <c r="BG288" s="49"/>
      <c r="BH288" s="49"/>
      <c r="BI288" s="49"/>
      <c r="BJ288" s="49"/>
      <c r="BK288" s="49"/>
      <c r="BL288" s="49"/>
      <c r="BM288" s="49"/>
    </row>
    <row r="289" spans="1:65" ht="30" customHeight="1">
      <c r="A289" s="352"/>
      <c r="B289" s="49"/>
      <c r="C289" s="49"/>
      <c r="D289" s="49"/>
      <c r="E289" s="16"/>
      <c r="F289" s="49"/>
      <c r="G289" s="49"/>
      <c r="H289" s="49"/>
      <c r="I289" s="49"/>
      <c r="J289" s="49"/>
      <c r="K289" s="49"/>
      <c r="L289" s="49"/>
      <c r="M289" s="49"/>
      <c r="N289" s="49"/>
      <c r="O289" s="49"/>
      <c r="P289" s="49"/>
      <c r="Q289" s="49"/>
      <c r="R289" s="49"/>
      <c r="S289" s="49"/>
      <c r="T289" s="49"/>
      <c r="U289" s="49"/>
      <c r="V289" s="49"/>
      <c r="W289" s="49"/>
      <c r="X289" s="49"/>
      <c r="Y289" s="49"/>
      <c r="Z289" s="49"/>
      <c r="AA289" s="49"/>
      <c r="AB289" s="49"/>
      <c r="AC289" s="49"/>
      <c r="AD289" s="49"/>
      <c r="AE289" s="49"/>
      <c r="AF289" s="49"/>
      <c r="AG289" s="49"/>
      <c r="AH289" s="49"/>
      <c r="AI289" s="49"/>
      <c r="AJ289" s="49"/>
      <c r="AK289" s="49"/>
      <c r="AL289" s="49"/>
      <c r="AM289" s="49"/>
      <c r="AN289" s="49"/>
      <c r="AO289" s="49"/>
      <c r="AP289" s="49"/>
      <c r="AQ289" s="49"/>
      <c r="AR289" s="49"/>
      <c r="AS289" s="49"/>
      <c r="AT289" s="49"/>
      <c r="AU289" s="49"/>
      <c r="AV289" s="49"/>
      <c r="AW289" s="49"/>
      <c r="AX289" s="49"/>
      <c r="AY289" s="49"/>
      <c r="AZ289" s="49"/>
      <c r="BA289" s="49"/>
      <c r="BB289" s="49"/>
      <c r="BC289" s="49"/>
      <c r="BD289" s="49"/>
      <c r="BE289" s="49"/>
      <c r="BF289" s="49"/>
      <c r="BG289" s="49"/>
      <c r="BH289" s="49"/>
      <c r="BI289" s="49"/>
      <c r="BJ289" s="49"/>
      <c r="BK289" s="49"/>
      <c r="BL289" s="49"/>
      <c r="BM289" s="49"/>
    </row>
    <row r="290" spans="1:65" ht="30" customHeight="1">
      <c r="A290" s="352"/>
      <c r="B290" s="49"/>
      <c r="C290" s="49"/>
      <c r="D290" s="49"/>
      <c r="E290" s="16"/>
      <c r="F290" s="49"/>
      <c r="G290" s="49"/>
      <c r="H290" s="49"/>
      <c r="I290" s="49"/>
      <c r="J290" s="49"/>
      <c r="K290" s="49"/>
      <c r="L290" s="49"/>
      <c r="M290" s="49"/>
      <c r="N290" s="49"/>
      <c r="O290" s="49"/>
      <c r="P290" s="49"/>
      <c r="Q290" s="49"/>
      <c r="R290" s="49"/>
      <c r="S290" s="49"/>
      <c r="T290" s="49"/>
      <c r="U290" s="49"/>
      <c r="V290" s="49"/>
      <c r="W290" s="49"/>
      <c r="X290" s="49"/>
      <c r="Y290" s="49"/>
      <c r="Z290" s="49"/>
      <c r="AA290" s="49"/>
      <c r="AB290" s="49"/>
      <c r="AC290" s="49"/>
      <c r="AD290" s="49"/>
      <c r="AE290" s="49"/>
      <c r="AF290" s="49"/>
      <c r="AG290" s="49"/>
      <c r="AH290" s="49"/>
      <c r="AI290" s="49"/>
      <c r="AJ290" s="49"/>
      <c r="AK290" s="49"/>
      <c r="AL290" s="49"/>
      <c r="AM290" s="49"/>
      <c r="AN290" s="49"/>
      <c r="AO290" s="49"/>
      <c r="AP290" s="49"/>
      <c r="AQ290" s="49"/>
      <c r="AR290" s="49"/>
      <c r="AS290" s="49"/>
      <c r="AT290" s="49"/>
      <c r="AU290" s="49"/>
      <c r="AV290" s="49"/>
      <c r="AW290" s="49"/>
      <c r="AX290" s="49"/>
      <c r="AY290" s="49"/>
      <c r="AZ290" s="49"/>
      <c r="BA290" s="49"/>
      <c r="BB290" s="49"/>
      <c r="BC290" s="49"/>
      <c r="BD290" s="49"/>
      <c r="BE290" s="49"/>
      <c r="BF290" s="49"/>
      <c r="BG290" s="49"/>
      <c r="BH290" s="49"/>
      <c r="BI290" s="49"/>
      <c r="BJ290" s="49"/>
      <c r="BK290" s="49"/>
      <c r="BL290" s="49"/>
      <c r="BM290" s="49"/>
    </row>
    <row r="291" spans="1:65" ht="30" customHeight="1">
      <c r="A291" s="352"/>
      <c r="B291" s="49"/>
      <c r="C291" s="49"/>
      <c r="D291" s="49"/>
      <c r="E291" s="16"/>
      <c r="F291" s="49"/>
      <c r="G291" s="49"/>
      <c r="H291" s="49"/>
      <c r="I291" s="49"/>
      <c r="J291" s="49"/>
      <c r="K291" s="49"/>
      <c r="L291" s="49"/>
      <c r="M291" s="49"/>
      <c r="N291" s="49"/>
      <c r="O291" s="49"/>
      <c r="P291" s="49"/>
      <c r="Q291" s="49"/>
      <c r="R291" s="49"/>
      <c r="S291" s="49"/>
      <c r="T291" s="49"/>
      <c r="U291" s="49"/>
      <c r="V291" s="49"/>
      <c r="W291" s="49"/>
      <c r="X291" s="49"/>
      <c r="Y291" s="49"/>
      <c r="Z291" s="49"/>
      <c r="AA291" s="49"/>
      <c r="AB291" s="49"/>
      <c r="AC291" s="49"/>
      <c r="AD291" s="49"/>
      <c r="AE291" s="49"/>
      <c r="AF291" s="49"/>
      <c r="AG291" s="49"/>
      <c r="AH291" s="49"/>
      <c r="AI291" s="49"/>
      <c r="AJ291" s="49"/>
      <c r="AK291" s="49"/>
      <c r="AL291" s="49"/>
      <c r="AM291" s="49"/>
      <c r="AN291" s="49"/>
      <c r="AO291" s="49"/>
      <c r="AP291" s="49"/>
      <c r="AQ291" s="49"/>
      <c r="AR291" s="49"/>
      <c r="AS291" s="49"/>
      <c r="AT291" s="49"/>
      <c r="AU291" s="49"/>
      <c r="AV291" s="49"/>
      <c r="AW291" s="49"/>
      <c r="AX291" s="49"/>
      <c r="AY291" s="49"/>
      <c r="AZ291" s="49"/>
      <c r="BA291" s="49"/>
      <c r="BB291" s="49"/>
      <c r="BC291" s="49"/>
      <c r="BD291" s="49"/>
      <c r="BE291" s="49"/>
      <c r="BF291" s="49"/>
      <c r="BG291" s="49"/>
      <c r="BH291" s="49"/>
      <c r="BI291" s="49"/>
      <c r="BJ291" s="49"/>
      <c r="BK291" s="49"/>
      <c r="BL291" s="49"/>
      <c r="BM291" s="49"/>
    </row>
    <row r="292" spans="1:65" ht="30" customHeight="1">
      <c r="A292" s="352"/>
      <c r="B292" s="49"/>
      <c r="C292" s="49"/>
      <c r="D292" s="49"/>
      <c r="E292" s="16"/>
      <c r="F292" s="49"/>
      <c r="G292" s="49"/>
      <c r="H292" s="49"/>
      <c r="I292" s="49"/>
      <c r="J292" s="49"/>
      <c r="K292" s="49"/>
      <c r="L292" s="49"/>
      <c r="M292" s="49"/>
      <c r="N292" s="49"/>
      <c r="O292" s="49"/>
      <c r="P292" s="49"/>
      <c r="Q292" s="49"/>
      <c r="R292" s="49"/>
      <c r="S292" s="49"/>
      <c r="T292" s="49"/>
      <c r="U292" s="49"/>
      <c r="V292" s="49"/>
      <c r="W292" s="49"/>
      <c r="X292" s="49"/>
      <c r="Y292" s="49"/>
      <c r="Z292" s="49"/>
      <c r="AA292" s="49"/>
      <c r="AB292" s="49"/>
      <c r="AC292" s="49"/>
      <c r="AD292" s="49"/>
      <c r="AE292" s="49"/>
      <c r="AF292" s="49"/>
      <c r="AG292" s="49"/>
      <c r="AH292" s="49"/>
      <c r="AI292" s="49"/>
      <c r="AJ292" s="49"/>
      <c r="AK292" s="49"/>
      <c r="AL292" s="49"/>
      <c r="AM292" s="49"/>
      <c r="AN292" s="49"/>
      <c r="AO292" s="49"/>
      <c r="AP292" s="49"/>
      <c r="AQ292" s="49"/>
      <c r="AR292" s="49"/>
      <c r="AS292" s="49"/>
      <c r="AT292" s="49"/>
      <c r="AU292" s="49"/>
      <c r="AV292" s="49"/>
      <c r="AW292" s="49"/>
      <c r="AX292" s="49"/>
      <c r="AY292" s="49"/>
      <c r="AZ292" s="49"/>
      <c r="BA292" s="49"/>
      <c r="BB292" s="49"/>
      <c r="BC292" s="49"/>
      <c r="BD292" s="49"/>
      <c r="BE292" s="49"/>
      <c r="BF292" s="49"/>
      <c r="BG292" s="49"/>
      <c r="BH292" s="49"/>
      <c r="BI292" s="49"/>
      <c r="BJ292" s="49"/>
      <c r="BK292" s="49"/>
      <c r="BL292" s="49"/>
      <c r="BM292" s="49"/>
    </row>
    <row r="293" spans="1:65" ht="30" customHeight="1">
      <c r="A293" s="352"/>
      <c r="B293" s="49"/>
      <c r="C293" s="49"/>
      <c r="D293" s="49"/>
      <c r="E293" s="16"/>
      <c r="F293" s="49"/>
      <c r="G293" s="49"/>
      <c r="H293" s="49"/>
      <c r="I293" s="49"/>
      <c r="J293" s="49"/>
      <c r="K293" s="49"/>
      <c r="L293" s="49"/>
      <c r="M293" s="49"/>
      <c r="N293" s="49"/>
      <c r="O293" s="49"/>
      <c r="P293" s="49"/>
      <c r="Q293" s="49"/>
      <c r="R293" s="49"/>
      <c r="S293" s="49"/>
      <c r="T293" s="49"/>
      <c r="U293" s="49"/>
      <c r="V293" s="49"/>
      <c r="W293" s="49"/>
      <c r="X293" s="49"/>
      <c r="Y293" s="49"/>
      <c r="Z293" s="49"/>
      <c r="AA293" s="49"/>
      <c r="AB293" s="49"/>
      <c r="AC293" s="49"/>
      <c r="AD293" s="49"/>
      <c r="AE293" s="49"/>
      <c r="AF293" s="49"/>
      <c r="AG293" s="49"/>
      <c r="AH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row>
    <row r="294" spans="1:65" ht="30" customHeight="1">
      <c r="A294" s="352"/>
      <c r="B294" s="49"/>
      <c r="C294" s="49"/>
      <c r="D294" s="49"/>
      <c r="E294" s="16"/>
      <c r="F294" s="49"/>
      <c r="G294" s="49"/>
      <c r="H294" s="49"/>
      <c r="I294" s="49"/>
      <c r="J294" s="49"/>
      <c r="K294" s="49"/>
      <c r="L294" s="49"/>
      <c r="M294" s="49"/>
      <c r="N294" s="49"/>
      <c r="O294" s="49"/>
      <c r="P294" s="49"/>
      <c r="Q294" s="49"/>
      <c r="R294" s="49"/>
      <c r="S294" s="49"/>
      <c r="T294" s="49"/>
      <c r="U294" s="49"/>
      <c r="V294" s="49"/>
      <c r="W294" s="49"/>
      <c r="X294" s="49"/>
      <c r="Y294" s="49"/>
      <c r="Z294" s="49"/>
      <c r="AA294" s="49"/>
      <c r="AB294" s="49"/>
      <c r="AC294" s="49"/>
      <c r="AD294" s="49"/>
      <c r="AE294" s="49"/>
      <c r="AF294" s="49"/>
      <c r="AG294" s="49"/>
      <c r="AH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row>
    <row r="295" spans="1:65" ht="30" customHeight="1">
      <c r="A295" s="352"/>
      <c r="B295" s="49"/>
      <c r="C295" s="49"/>
      <c r="D295" s="49"/>
      <c r="E295" s="16"/>
      <c r="F295" s="49"/>
      <c r="G295" s="49"/>
      <c r="H295" s="49"/>
      <c r="I295" s="49"/>
      <c r="J295" s="49"/>
      <c r="K295" s="49"/>
      <c r="L295" s="49"/>
      <c r="M295" s="49"/>
      <c r="N295" s="49"/>
      <c r="O295" s="49"/>
      <c r="P295" s="49"/>
      <c r="Q295" s="49"/>
      <c r="R295" s="49"/>
      <c r="S295" s="49"/>
      <c r="T295" s="49"/>
      <c r="U295" s="49"/>
      <c r="V295" s="49"/>
      <c r="W295" s="49"/>
      <c r="X295" s="49"/>
      <c r="Y295" s="49"/>
      <c r="Z295" s="49"/>
      <c r="AA295" s="49"/>
      <c r="AB295" s="49"/>
      <c r="AC295" s="49"/>
      <c r="AD295" s="49"/>
      <c r="AE295" s="49"/>
      <c r="AF295" s="49"/>
      <c r="AG295" s="49"/>
      <c r="AH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row>
    <row r="296" spans="1:65" ht="30" customHeight="1">
      <c r="A296" s="352"/>
      <c r="B296" s="49"/>
      <c r="C296" s="49"/>
      <c r="D296" s="49"/>
      <c r="E296" s="16"/>
      <c r="F296" s="49"/>
      <c r="G296" s="49"/>
      <c r="H296" s="49"/>
      <c r="I296" s="49"/>
      <c r="J296" s="49"/>
      <c r="K296" s="49"/>
      <c r="L296" s="49"/>
      <c r="M296" s="49"/>
      <c r="N296" s="49"/>
      <c r="O296" s="49"/>
      <c r="P296" s="49"/>
      <c r="Q296" s="49"/>
      <c r="R296" s="49"/>
      <c r="S296" s="49"/>
      <c r="T296" s="49"/>
      <c r="U296" s="49"/>
      <c r="V296" s="49"/>
      <c r="W296" s="49"/>
      <c r="X296" s="49"/>
      <c r="Y296" s="49"/>
      <c r="Z296" s="49"/>
      <c r="AA296" s="49"/>
      <c r="AB296" s="49"/>
      <c r="AC296" s="49"/>
      <c r="AD296" s="49"/>
      <c r="AE296" s="49"/>
      <c r="AF296" s="49"/>
      <c r="AG296" s="49"/>
      <c r="AH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row>
    <row r="297" spans="1:65" ht="30" customHeight="1">
      <c r="A297" s="352"/>
      <c r="B297" s="49"/>
      <c r="C297" s="49"/>
      <c r="D297" s="49"/>
      <c r="E297" s="16"/>
      <c r="F297" s="49"/>
      <c r="G297" s="49"/>
      <c r="H297" s="49"/>
      <c r="I297" s="49"/>
      <c r="J297" s="49"/>
      <c r="K297" s="49"/>
      <c r="L297" s="49"/>
      <c r="M297" s="49"/>
      <c r="N297" s="49"/>
      <c r="O297" s="49"/>
      <c r="P297" s="49"/>
      <c r="Q297" s="49"/>
      <c r="R297" s="49"/>
      <c r="S297" s="49"/>
      <c r="T297" s="49"/>
      <c r="U297" s="49"/>
      <c r="V297" s="49"/>
      <c r="W297" s="49"/>
      <c r="X297" s="49"/>
      <c r="Y297" s="49"/>
      <c r="Z297" s="49"/>
      <c r="AA297" s="49"/>
      <c r="AB297" s="49"/>
      <c r="AC297" s="49"/>
      <c r="AD297" s="49"/>
      <c r="AE297" s="49"/>
      <c r="AF297" s="49"/>
      <c r="AG297" s="49"/>
      <c r="AH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row>
    <row r="298" spans="1:65" ht="30" customHeight="1">
      <c r="A298" s="352"/>
      <c r="B298" s="49"/>
      <c r="C298" s="49"/>
      <c r="D298" s="49"/>
      <c r="E298" s="16"/>
      <c r="F298" s="49"/>
      <c r="G298" s="49"/>
      <c r="H298" s="49"/>
      <c r="I298" s="49"/>
      <c r="J298" s="49"/>
      <c r="K298" s="49"/>
      <c r="L298" s="49"/>
      <c r="M298" s="49"/>
      <c r="N298" s="49"/>
      <c r="O298" s="49"/>
      <c r="P298" s="49"/>
      <c r="Q298" s="49"/>
      <c r="R298" s="49"/>
      <c r="S298" s="49"/>
      <c r="T298" s="49"/>
      <c r="U298" s="49"/>
      <c r="V298" s="49"/>
      <c r="W298" s="49"/>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row>
    <row r="299" spans="1:65" ht="30" customHeight="1">
      <c r="A299" s="352"/>
      <c r="B299" s="49"/>
      <c r="C299" s="49"/>
      <c r="D299" s="49"/>
      <c r="E299" s="16"/>
      <c r="F299" s="49"/>
      <c r="G299" s="49"/>
      <c r="H299" s="49"/>
      <c r="I299" s="49"/>
      <c r="J299" s="49"/>
      <c r="K299" s="49"/>
      <c r="L299" s="49"/>
      <c r="M299" s="49"/>
      <c r="N299" s="49"/>
      <c r="O299" s="49"/>
      <c r="P299" s="49"/>
      <c r="Q299" s="49"/>
      <c r="R299" s="49"/>
      <c r="S299" s="49"/>
      <c r="T299" s="49"/>
      <c r="U299" s="49"/>
      <c r="V299" s="49"/>
      <c r="W299" s="49"/>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row>
    <row r="300" spans="1:65" ht="30" customHeight="1">
      <c r="A300" s="352"/>
      <c r="B300" s="49"/>
      <c r="C300" s="49"/>
      <c r="D300" s="49"/>
      <c r="E300" s="16"/>
      <c r="F300" s="49"/>
      <c r="G300" s="49"/>
      <c r="H300" s="49"/>
      <c r="I300" s="49"/>
      <c r="J300" s="49"/>
      <c r="K300" s="49"/>
      <c r="L300" s="49"/>
      <c r="M300" s="49"/>
      <c r="N300" s="49"/>
      <c r="O300" s="49"/>
      <c r="P300" s="49"/>
      <c r="Q300" s="49"/>
      <c r="R300" s="49"/>
      <c r="S300" s="49"/>
      <c r="T300" s="49"/>
      <c r="U300" s="49"/>
      <c r="V300" s="49"/>
      <c r="W300" s="49"/>
      <c r="X300" s="49"/>
      <c r="Y300" s="49"/>
      <c r="Z300" s="49"/>
      <c r="AA300" s="49"/>
      <c r="AB300" s="49"/>
      <c r="AC300" s="49"/>
      <c r="AD300" s="49"/>
      <c r="AE300" s="49"/>
      <c r="AF300" s="49"/>
      <c r="AG300" s="49"/>
      <c r="AH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row>
    <row r="301" spans="1:65" ht="30" customHeight="1">
      <c r="A301" s="352"/>
      <c r="B301" s="49"/>
      <c r="C301" s="49"/>
      <c r="D301" s="49"/>
      <c r="E301" s="16"/>
      <c r="F301" s="49"/>
      <c r="G301" s="49"/>
      <c r="H301" s="49"/>
      <c r="I301" s="49"/>
      <c r="J301" s="49"/>
      <c r="K301" s="49"/>
      <c r="L301" s="49"/>
      <c r="M301" s="49"/>
      <c r="N301" s="49"/>
      <c r="O301" s="49"/>
      <c r="P301" s="49"/>
      <c r="Q301" s="49"/>
      <c r="R301" s="49"/>
      <c r="S301" s="49"/>
      <c r="T301" s="49"/>
      <c r="U301" s="49"/>
      <c r="V301" s="49"/>
      <c r="W301" s="49"/>
      <c r="X301" s="49"/>
      <c r="Y301" s="49"/>
      <c r="Z301" s="49"/>
      <c r="AA301" s="49"/>
      <c r="AB301" s="49"/>
      <c r="AC301" s="49"/>
      <c r="AD301" s="49"/>
      <c r="AE301" s="49"/>
      <c r="AF301" s="49"/>
      <c r="AG301" s="49"/>
      <c r="AH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row>
    <row r="302" spans="1:65" ht="30" customHeight="1">
      <c r="A302" s="352"/>
      <c r="B302" s="49"/>
      <c r="C302" s="49"/>
      <c r="D302" s="49"/>
      <c r="E302" s="16"/>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row>
    <row r="303" spans="1:65" ht="30" customHeight="1">
      <c r="A303" s="352"/>
      <c r="B303" s="49"/>
      <c r="C303" s="49"/>
      <c r="D303" s="49"/>
      <c r="E303" s="16"/>
      <c r="F303" s="49"/>
      <c r="G303" s="49"/>
      <c r="H303" s="49"/>
      <c r="I303" s="49"/>
      <c r="J303" s="49"/>
      <c r="K303" s="49"/>
      <c r="L303" s="49"/>
      <c r="M303" s="49"/>
      <c r="N303" s="49"/>
      <c r="O303" s="49"/>
      <c r="P303" s="49"/>
      <c r="Q303" s="49"/>
      <c r="R303" s="49"/>
      <c r="S303" s="49"/>
      <c r="T303" s="49"/>
      <c r="U303" s="49"/>
      <c r="V303" s="49"/>
      <c r="W303" s="49"/>
      <c r="X303" s="49"/>
      <c r="Y303" s="49"/>
      <c r="Z303" s="49"/>
      <c r="AA303" s="49"/>
      <c r="AB303" s="49"/>
      <c r="AC303" s="49"/>
      <c r="AD303" s="49"/>
      <c r="AE303" s="49"/>
      <c r="AF303" s="49"/>
      <c r="AG303" s="49"/>
      <c r="AH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row>
    <row r="304" spans="1:65" ht="30" customHeight="1">
      <c r="A304" s="352"/>
      <c r="B304" s="49"/>
      <c r="C304" s="49"/>
      <c r="D304" s="49"/>
      <c r="E304" s="16"/>
      <c r="F304" s="49"/>
      <c r="G304" s="49"/>
      <c r="H304" s="49"/>
      <c r="I304" s="49"/>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row>
    <row r="305" spans="1:65" ht="30" customHeight="1">
      <c r="A305" s="352"/>
      <c r="B305" s="49"/>
      <c r="C305" s="49"/>
      <c r="D305" s="49"/>
      <c r="E305" s="16"/>
      <c r="F305" s="49"/>
      <c r="G305" s="49"/>
      <c r="H305" s="49"/>
      <c r="I305" s="49"/>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row>
    <row r="306" spans="1:65" ht="30" customHeight="1">
      <c r="A306" s="352"/>
      <c r="B306" s="49"/>
      <c r="C306" s="49"/>
      <c r="D306" s="49"/>
      <c r="E306" s="16"/>
      <c r="F306" s="49"/>
      <c r="G306" s="49"/>
      <c r="H306" s="49"/>
      <c r="I306" s="49"/>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row>
    <row r="307" spans="1:65" ht="30" customHeight="1">
      <c r="A307" s="352"/>
      <c r="B307" s="49"/>
      <c r="C307" s="49"/>
      <c r="D307" s="49"/>
      <c r="E307" s="16"/>
      <c r="F307" s="49"/>
      <c r="G307" s="49"/>
      <c r="H307" s="49"/>
      <c r="I307" s="49"/>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row>
    <row r="308" spans="1:65" ht="30" customHeight="1">
      <c r="A308" s="352"/>
      <c r="B308" s="49"/>
      <c r="C308" s="49"/>
      <c r="D308" s="49"/>
      <c r="E308" s="16"/>
      <c r="F308" s="49"/>
      <c r="G308" s="49"/>
      <c r="H308" s="49"/>
      <c r="I308" s="49"/>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row>
    <row r="309" spans="1:65" ht="30" customHeight="1">
      <c r="A309" s="352"/>
      <c r="B309" s="49"/>
      <c r="C309" s="49"/>
      <c r="D309" s="49"/>
      <c r="E309" s="16"/>
      <c r="F309" s="49"/>
      <c r="G309" s="49"/>
      <c r="H309" s="49"/>
      <c r="I309" s="49"/>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row>
    <row r="310" spans="1:65" ht="30" customHeight="1">
      <c r="A310" s="352"/>
      <c r="B310" s="49"/>
      <c r="C310" s="49"/>
      <c r="D310" s="49"/>
      <c r="E310" s="16"/>
      <c r="F310" s="49"/>
      <c r="G310" s="49"/>
      <c r="H310" s="49"/>
      <c r="I310" s="49"/>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row>
    <row r="311" spans="1:65" ht="30" customHeight="1">
      <c r="A311" s="352"/>
      <c r="B311" s="49"/>
      <c r="C311" s="49"/>
      <c r="D311" s="49"/>
      <c r="E311" s="16"/>
      <c r="F311" s="49"/>
      <c r="G311" s="49"/>
      <c r="H311" s="49"/>
      <c r="I311" s="49"/>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row>
    <row r="312" spans="1:65" ht="30" customHeight="1">
      <c r="A312" s="352"/>
      <c r="B312" s="49"/>
      <c r="C312" s="49"/>
      <c r="D312" s="49"/>
      <c r="E312" s="16"/>
      <c r="F312" s="49"/>
      <c r="G312" s="49"/>
      <c r="H312" s="49"/>
      <c r="I312" s="49"/>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row>
    <row r="313" spans="1:65" ht="30" customHeight="1">
      <c r="A313" s="352"/>
      <c r="B313" s="49"/>
      <c r="C313" s="49"/>
      <c r="D313" s="49"/>
      <c r="E313" s="16"/>
      <c r="F313" s="49"/>
      <c r="G313" s="49"/>
      <c r="H313" s="49"/>
      <c r="I313" s="49"/>
      <c r="J313" s="49"/>
      <c r="K313" s="49"/>
      <c r="L313" s="49"/>
      <c r="M313" s="49"/>
      <c r="N313" s="49"/>
      <c r="O313" s="49"/>
      <c r="P313" s="49"/>
      <c r="Q313" s="49"/>
      <c r="R313" s="49"/>
      <c r="S313" s="49"/>
      <c r="T313" s="49"/>
      <c r="U313" s="49"/>
      <c r="V313" s="49"/>
      <c r="W313" s="49"/>
      <c r="X313" s="49"/>
      <c r="Y313" s="49"/>
      <c r="Z313" s="49"/>
      <c r="AA313" s="49"/>
      <c r="AB313" s="49"/>
      <c r="AC313" s="49"/>
      <c r="AD313" s="49"/>
      <c r="AE313" s="49"/>
      <c r="AF313" s="49"/>
      <c r="AG313" s="49"/>
      <c r="AH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row>
    <row r="314" spans="1:65" ht="30" customHeight="1">
      <c r="A314" s="352"/>
      <c r="B314" s="49"/>
      <c r="C314" s="49"/>
      <c r="D314" s="49"/>
      <c r="E314" s="16"/>
      <c r="F314" s="49"/>
      <c r="G314" s="49"/>
      <c r="H314" s="49"/>
      <c r="I314" s="49"/>
      <c r="J314" s="49"/>
      <c r="K314" s="49"/>
      <c r="L314" s="49"/>
      <c r="M314" s="49"/>
      <c r="N314" s="49"/>
      <c r="O314" s="49"/>
      <c r="P314" s="49"/>
      <c r="Q314" s="49"/>
      <c r="R314" s="49"/>
      <c r="S314" s="49"/>
      <c r="T314" s="49"/>
      <c r="U314" s="49"/>
      <c r="V314" s="49"/>
      <c r="W314" s="49"/>
      <c r="X314" s="49"/>
      <c r="Y314" s="49"/>
      <c r="Z314" s="49"/>
      <c r="AA314" s="49"/>
      <c r="AB314" s="49"/>
      <c r="AC314" s="49"/>
      <c r="AD314" s="49"/>
      <c r="AE314" s="49"/>
      <c r="AF314" s="49"/>
      <c r="AG314" s="49"/>
      <c r="AH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row>
    <row r="315" spans="1:65" ht="30" customHeight="1">
      <c r="A315" s="352"/>
      <c r="B315" s="49"/>
      <c r="C315" s="49"/>
      <c r="D315" s="49"/>
      <c r="E315" s="16"/>
      <c r="F315" s="49"/>
      <c r="G315" s="49"/>
      <c r="H315" s="49"/>
      <c r="I315" s="49"/>
      <c r="J315" s="49"/>
      <c r="K315" s="49"/>
      <c r="L315" s="49"/>
      <c r="M315" s="49"/>
      <c r="N315" s="49"/>
      <c r="O315" s="49"/>
      <c r="P315" s="49"/>
      <c r="Q315" s="49"/>
      <c r="R315" s="49"/>
      <c r="S315" s="49"/>
      <c r="T315" s="49"/>
      <c r="U315" s="49"/>
      <c r="V315" s="49"/>
      <c r="W315" s="49"/>
      <c r="X315" s="49"/>
      <c r="Y315" s="49"/>
      <c r="Z315" s="49"/>
      <c r="AA315" s="49"/>
      <c r="AB315" s="49"/>
      <c r="AC315" s="49"/>
      <c r="AD315" s="49"/>
      <c r="AE315" s="49"/>
      <c r="AF315" s="49"/>
      <c r="AG315" s="49"/>
      <c r="AH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row>
    <row r="316" spans="1:65" ht="30" customHeight="1">
      <c r="A316" s="352"/>
      <c r="B316" s="49"/>
      <c r="C316" s="49"/>
      <c r="D316" s="49"/>
      <c r="E316" s="16"/>
      <c r="F316" s="49"/>
      <c r="G316" s="49"/>
      <c r="H316" s="49"/>
      <c r="I316" s="49"/>
      <c r="J316" s="49"/>
      <c r="K316" s="49"/>
      <c r="L316" s="49"/>
      <c r="M316" s="49"/>
      <c r="N316" s="49"/>
      <c r="O316" s="49"/>
      <c r="P316" s="49"/>
      <c r="Q316" s="49"/>
      <c r="R316" s="49"/>
      <c r="S316" s="49"/>
      <c r="T316" s="49"/>
      <c r="U316" s="49"/>
      <c r="V316" s="49"/>
      <c r="W316" s="49"/>
      <c r="X316" s="49"/>
      <c r="Y316" s="49"/>
      <c r="Z316" s="49"/>
      <c r="AA316" s="49"/>
      <c r="AB316" s="49"/>
      <c r="AC316" s="49"/>
      <c r="AD316" s="49"/>
      <c r="AE316" s="49"/>
      <c r="AF316" s="49"/>
      <c r="AG316" s="49"/>
      <c r="AH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row>
    <row r="317" spans="1:65" ht="30" customHeight="1">
      <c r="A317" s="352"/>
      <c r="B317" s="49"/>
      <c r="C317" s="49"/>
      <c r="D317" s="49"/>
      <c r="E317" s="16"/>
      <c r="F317" s="49"/>
      <c r="G317" s="49"/>
      <c r="H317" s="49"/>
      <c r="I317" s="49"/>
      <c r="J317" s="49"/>
      <c r="K317" s="49"/>
      <c r="L317" s="49"/>
      <c r="M317" s="49"/>
      <c r="N317" s="49"/>
      <c r="O317" s="49"/>
      <c r="P317" s="49"/>
      <c r="Q317" s="49"/>
      <c r="R317" s="49"/>
      <c r="S317" s="49"/>
      <c r="T317" s="49"/>
      <c r="U317" s="49"/>
      <c r="V317" s="49"/>
      <c r="W317" s="49"/>
      <c r="X317" s="49"/>
      <c r="Y317" s="49"/>
      <c r="Z317" s="49"/>
      <c r="AA317" s="49"/>
      <c r="AB317" s="49"/>
      <c r="AC317" s="49"/>
      <c r="AD317" s="49"/>
      <c r="AE317" s="49"/>
      <c r="AF317" s="49"/>
      <c r="AG317" s="49"/>
      <c r="AH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row>
    <row r="318" spans="1:65" ht="30" customHeight="1">
      <c r="A318" s="352"/>
      <c r="B318" s="49"/>
      <c r="C318" s="49"/>
      <c r="D318" s="49"/>
      <c r="E318" s="16"/>
      <c r="F318" s="49"/>
      <c r="G318" s="49"/>
      <c r="H318" s="49"/>
      <c r="I318" s="49"/>
      <c r="J318" s="49"/>
      <c r="K318" s="49"/>
      <c r="L318" s="49"/>
      <c r="M318" s="49"/>
      <c r="N318" s="49"/>
      <c r="O318" s="49"/>
      <c r="P318" s="49"/>
      <c r="Q318" s="49"/>
      <c r="R318" s="49"/>
      <c r="S318" s="49"/>
      <c r="T318" s="49"/>
      <c r="U318" s="49"/>
      <c r="V318" s="49"/>
      <c r="W318" s="49"/>
      <c r="X318" s="49"/>
      <c r="Y318" s="49"/>
      <c r="Z318" s="49"/>
      <c r="AA318" s="49"/>
      <c r="AB318" s="49"/>
      <c r="AC318" s="49"/>
      <c r="AD318" s="49"/>
      <c r="AE318" s="49"/>
      <c r="AF318" s="49"/>
      <c r="AG318" s="49"/>
      <c r="AH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row>
    <row r="319" spans="1:65" ht="30" customHeight="1">
      <c r="A319" s="352"/>
      <c r="B319" s="49"/>
      <c r="C319" s="49"/>
      <c r="D319" s="49"/>
      <c r="E319" s="16"/>
      <c r="F319" s="49"/>
      <c r="G319" s="49"/>
      <c r="H319" s="49"/>
      <c r="I319" s="49"/>
      <c r="J319" s="49"/>
      <c r="K319" s="49"/>
      <c r="L319" s="49"/>
      <c r="M319" s="49"/>
      <c r="N319" s="49"/>
      <c r="O319" s="49"/>
      <c r="P319" s="49"/>
      <c r="Q319" s="49"/>
      <c r="R319" s="49"/>
      <c r="S319" s="49"/>
      <c r="T319" s="49"/>
      <c r="U319" s="49"/>
      <c r="V319" s="49"/>
      <c r="W319" s="49"/>
      <c r="X319" s="49"/>
      <c r="Y319" s="49"/>
      <c r="Z319" s="49"/>
      <c r="AA319" s="49"/>
      <c r="AB319" s="49"/>
      <c r="AC319" s="49"/>
      <c r="AD319" s="49"/>
      <c r="AE319" s="49"/>
      <c r="AF319" s="49"/>
      <c r="AG319" s="49"/>
      <c r="AH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row>
    <row r="320" spans="1:65" ht="30" customHeight="1">
      <c r="A320" s="352"/>
      <c r="B320" s="49"/>
      <c r="C320" s="49"/>
      <c r="D320" s="49"/>
      <c r="E320" s="16"/>
      <c r="F320" s="49"/>
      <c r="G320" s="49"/>
      <c r="H320" s="49"/>
      <c r="I320" s="49"/>
      <c r="J320" s="49"/>
      <c r="K320" s="49"/>
      <c r="L320" s="49"/>
      <c r="M320" s="49"/>
      <c r="N320" s="49"/>
      <c r="O320" s="49"/>
      <c r="P320" s="49"/>
      <c r="Q320" s="49"/>
      <c r="R320" s="49"/>
      <c r="S320" s="49"/>
      <c r="T320" s="49"/>
      <c r="U320" s="49"/>
      <c r="V320" s="49"/>
      <c r="W320" s="49"/>
      <c r="X320" s="49"/>
      <c r="Y320" s="49"/>
      <c r="Z320" s="49"/>
      <c r="AA320" s="49"/>
      <c r="AB320" s="49"/>
      <c r="AC320" s="49"/>
      <c r="AD320" s="49"/>
      <c r="AE320" s="49"/>
      <c r="AF320" s="49"/>
      <c r="AG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row>
    <row r="321" spans="1:65" ht="30" customHeight="1">
      <c r="A321" s="352"/>
      <c r="B321" s="49"/>
      <c r="C321" s="49"/>
      <c r="D321" s="49"/>
      <c r="E321" s="16"/>
      <c r="F321" s="49"/>
      <c r="G321" s="49"/>
      <c r="H321" s="49"/>
      <c r="I321" s="49"/>
      <c r="J321" s="49"/>
      <c r="K321" s="49"/>
      <c r="L321" s="49"/>
      <c r="M321" s="49"/>
      <c r="N321" s="49"/>
      <c r="O321" s="49"/>
      <c r="P321" s="49"/>
      <c r="Q321" s="49"/>
      <c r="R321" s="49"/>
      <c r="S321" s="49"/>
      <c r="T321" s="49"/>
      <c r="U321" s="49"/>
      <c r="V321" s="49"/>
      <c r="W321" s="49"/>
      <c r="X321" s="49"/>
      <c r="Y321" s="49"/>
      <c r="Z321" s="49"/>
      <c r="AA321" s="49"/>
      <c r="AB321" s="49"/>
      <c r="AC321" s="49"/>
      <c r="AD321" s="49"/>
      <c r="AE321" s="49"/>
      <c r="AF321" s="49"/>
      <c r="AG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row>
    <row r="322" spans="1:65" ht="30" customHeight="1">
      <c r="A322" s="352"/>
      <c r="B322" s="49"/>
      <c r="C322" s="49"/>
      <c r="D322" s="49"/>
      <c r="E322" s="16"/>
      <c r="F322" s="49"/>
      <c r="G322" s="49"/>
      <c r="H322" s="49"/>
      <c r="I322" s="49"/>
      <c r="J322" s="49"/>
      <c r="K322" s="49"/>
      <c r="L322" s="49"/>
      <c r="M322" s="49"/>
      <c r="N322" s="49"/>
      <c r="O322" s="49"/>
      <c r="P322" s="49"/>
      <c r="Q322" s="49"/>
      <c r="R322" s="49"/>
      <c r="S322" s="49"/>
      <c r="T322" s="49"/>
      <c r="U322" s="49"/>
      <c r="V322" s="49"/>
      <c r="W322" s="49"/>
      <c r="X322" s="49"/>
      <c r="Y322" s="49"/>
      <c r="Z322" s="49"/>
      <c r="AA322" s="49"/>
      <c r="AB322" s="49"/>
      <c r="AC322" s="49"/>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row>
    <row r="323" spans="1:65" ht="30" customHeight="1">
      <c r="A323" s="352"/>
      <c r="B323" s="49"/>
      <c r="C323" s="49"/>
      <c r="D323" s="49"/>
      <c r="E323" s="16"/>
      <c r="F323" s="49"/>
      <c r="G323" s="49"/>
      <c r="H323" s="49"/>
      <c r="I323" s="49"/>
      <c r="J323" s="49"/>
      <c r="K323" s="49"/>
      <c r="L323" s="49"/>
      <c r="M323" s="49"/>
      <c r="N323" s="49"/>
      <c r="O323" s="49"/>
      <c r="P323" s="49"/>
      <c r="Q323" s="49"/>
      <c r="R323" s="49"/>
      <c r="S323" s="49"/>
      <c r="T323" s="49"/>
      <c r="U323" s="49"/>
      <c r="V323" s="49"/>
      <c r="W323" s="49"/>
      <c r="X323" s="49"/>
      <c r="Y323" s="49"/>
      <c r="Z323" s="49"/>
      <c r="AA323" s="49"/>
      <c r="AB323" s="49"/>
      <c r="AC323" s="49"/>
      <c r="AD323" s="49"/>
      <c r="AE323" s="49"/>
      <c r="AF323" s="49"/>
      <c r="AG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row>
    <row r="324" spans="1:65" ht="30" customHeight="1">
      <c r="A324" s="352"/>
      <c r="B324" s="49"/>
      <c r="C324" s="49"/>
      <c r="D324" s="49"/>
      <c r="E324" s="16"/>
      <c r="F324" s="49"/>
      <c r="G324" s="49"/>
      <c r="H324" s="49"/>
      <c r="I324" s="49"/>
      <c r="J324" s="49"/>
      <c r="K324" s="49"/>
      <c r="L324" s="49"/>
      <c r="M324" s="49"/>
      <c r="N324" s="49"/>
      <c r="O324" s="49"/>
      <c r="P324" s="49"/>
      <c r="Q324" s="49"/>
      <c r="R324" s="49"/>
      <c r="S324" s="49"/>
      <c r="T324" s="49"/>
      <c r="U324" s="49"/>
      <c r="V324" s="49"/>
      <c r="W324" s="49"/>
      <c r="X324" s="49"/>
      <c r="Y324" s="49"/>
      <c r="Z324" s="49"/>
      <c r="AA324" s="49"/>
      <c r="AB324" s="49"/>
      <c r="AC324" s="49"/>
      <c r="AD324" s="49"/>
      <c r="AE324" s="49"/>
      <c r="AF324" s="49"/>
      <c r="AG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row>
    <row r="325" spans="1:65" ht="30" customHeight="1">
      <c r="A325" s="352"/>
      <c r="B325" s="49"/>
      <c r="C325" s="49"/>
      <c r="D325" s="49"/>
      <c r="E325" s="16"/>
      <c r="F325" s="49"/>
      <c r="G325" s="49"/>
      <c r="H325" s="49"/>
      <c r="I325" s="49"/>
      <c r="J325" s="49"/>
      <c r="K325" s="49"/>
      <c r="L325" s="49"/>
      <c r="M325" s="49"/>
      <c r="N325" s="49"/>
      <c r="O325" s="49"/>
      <c r="P325" s="49"/>
      <c r="Q325" s="49"/>
      <c r="R325" s="49"/>
      <c r="S325" s="49"/>
      <c r="T325" s="49"/>
      <c r="U325" s="49"/>
      <c r="V325" s="49"/>
      <c r="W325" s="49"/>
      <c r="X325" s="49"/>
      <c r="Y325" s="49"/>
      <c r="Z325" s="49"/>
      <c r="AA325" s="49"/>
      <c r="AB325" s="49"/>
      <c r="AC325" s="49"/>
      <c r="AD325" s="49"/>
      <c r="AE325" s="49"/>
      <c r="AF325" s="49"/>
      <c r="AG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row>
    <row r="326" spans="1:65" ht="30" customHeight="1">
      <c r="A326" s="352"/>
      <c r="B326" s="49"/>
      <c r="C326" s="49"/>
      <c r="D326" s="49"/>
      <c r="E326" s="16"/>
      <c r="F326" s="49"/>
      <c r="G326" s="49"/>
      <c r="H326" s="49"/>
      <c r="I326" s="49"/>
      <c r="J326" s="49"/>
      <c r="K326" s="49"/>
      <c r="L326" s="49"/>
      <c r="M326" s="49"/>
      <c r="N326" s="49"/>
      <c r="O326" s="49"/>
      <c r="P326" s="49"/>
      <c r="Q326" s="49"/>
      <c r="R326" s="49"/>
      <c r="S326" s="49"/>
      <c r="T326" s="49"/>
      <c r="U326" s="49"/>
      <c r="V326" s="49"/>
      <c r="W326" s="49"/>
      <c r="X326" s="49"/>
      <c r="Y326" s="49"/>
      <c r="Z326" s="49"/>
      <c r="AA326" s="49"/>
      <c r="AB326" s="49"/>
      <c r="AC326" s="49"/>
      <c r="AD326" s="49"/>
      <c r="AE326" s="49"/>
      <c r="AF326" s="49"/>
      <c r="AG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row>
    <row r="327" spans="1:65" ht="30" customHeight="1">
      <c r="A327" s="352"/>
      <c r="B327" s="49"/>
      <c r="C327" s="49"/>
      <c r="D327" s="49"/>
      <c r="E327" s="16"/>
      <c r="F327" s="49"/>
      <c r="G327" s="49"/>
      <c r="H327" s="49"/>
      <c r="I327" s="49"/>
      <c r="J327" s="49"/>
      <c r="K327" s="49"/>
      <c r="L327" s="49"/>
      <c r="M327" s="49"/>
      <c r="N327" s="49"/>
      <c r="O327" s="49"/>
      <c r="P327" s="49"/>
      <c r="Q327" s="49"/>
      <c r="R327" s="49"/>
      <c r="S327" s="49"/>
      <c r="T327" s="49"/>
      <c r="U327" s="49"/>
      <c r="V327" s="49"/>
      <c r="W327" s="49"/>
      <c r="X327" s="49"/>
      <c r="Y327" s="49"/>
      <c r="Z327" s="49"/>
      <c r="AA327" s="49"/>
      <c r="AB327" s="49"/>
      <c r="AC327" s="49"/>
      <c r="AD327" s="49"/>
      <c r="AE327" s="49"/>
      <c r="AF327" s="49"/>
      <c r="AG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row>
    <row r="328" spans="1:65" ht="30" customHeight="1">
      <c r="A328" s="352"/>
      <c r="B328" s="49"/>
      <c r="C328" s="49"/>
      <c r="D328" s="49"/>
      <c r="E328" s="16"/>
      <c r="F328" s="49"/>
      <c r="G328" s="49"/>
      <c r="H328" s="49"/>
      <c r="I328" s="49"/>
      <c r="J328" s="49"/>
      <c r="K328" s="49"/>
      <c r="L328" s="49"/>
      <c r="M328" s="49"/>
      <c r="N328" s="49"/>
      <c r="O328" s="49"/>
      <c r="P328" s="49"/>
      <c r="Q328" s="49"/>
      <c r="R328" s="49"/>
      <c r="S328" s="49"/>
      <c r="T328" s="49"/>
      <c r="U328" s="49"/>
      <c r="V328" s="49"/>
      <c r="W328" s="49"/>
      <c r="X328" s="49"/>
      <c r="Y328" s="49"/>
      <c r="Z328" s="49"/>
      <c r="AA328" s="49"/>
      <c r="AB328" s="49"/>
      <c r="AC328" s="49"/>
      <c r="AD328" s="49"/>
      <c r="AE328" s="49"/>
      <c r="AF328" s="49"/>
      <c r="AG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row>
    <row r="329" spans="1:65" ht="30" customHeight="1">
      <c r="A329" s="352"/>
      <c r="B329" s="49"/>
      <c r="C329" s="49"/>
      <c r="D329" s="49"/>
      <c r="E329" s="16"/>
      <c r="F329" s="49"/>
      <c r="G329" s="49"/>
      <c r="H329" s="49"/>
      <c r="I329" s="49"/>
      <c r="J329" s="49"/>
      <c r="K329" s="49"/>
      <c r="L329" s="49"/>
      <c r="M329" s="49"/>
      <c r="N329" s="49"/>
      <c r="O329" s="49"/>
      <c r="P329" s="49"/>
      <c r="Q329" s="49"/>
      <c r="R329" s="49"/>
      <c r="S329" s="49"/>
      <c r="T329" s="49"/>
      <c r="U329" s="49"/>
      <c r="V329" s="49"/>
      <c r="W329" s="49"/>
      <c r="X329" s="49"/>
      <c r="Y329" s="49"/>
      <c r="Z329" s="49"/>
      <c r="AA329" s="49"/>
      <c r="AB329" s="49"/>
      <c r="AC329" s="49"/>
      <c r="AD329" s="49"/>
      <c r="AE329" s="49"/>
      <c r="AF329" s="49"/>
      <c r="AG329" s="49"/>
      <c r="AH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row>
    <row r="330" spans="1:65" ht="30" customHeight="1">
      <c r="A330" s="352"/>
      <c r="B330" s="49"/>
      <c r="C330" s="49"/>
      <c r="D330" s="49"/>
      <c r="E330" s="16"/>
      <c r="F330" s="49"/>
      <c r="G330" s="49"/>
      <c r="H330" s="49"/>
      <c r="I330" s="49"/>
      <c r="J330" s="49"/>
      <c r="K330" s="49"/>
      <c r="L330" s="49"/>
      <c r="M330" s="49"/>
      <c r="N330" s="49"/>
      <c r="O330" s="49"/>
      <c r="P330" s="49"/>
      <c r="Q330" s="49"/>
      <c r="R330" s="49"/>
      <c r="S330" s="49"/>
      <c r="T330" s="49"/>
      <c r="U330" s="49"/>
      <c r="V330" s="49"/>
      <c r="W330" s="49"/>
      <c r="X330" s="49"/>
      <c r="Y330" s="49"/>
      <c r="Z330" s="49"/>
      <c r="AA330" s="49"/>
      <c r="AB330" s="49"/>
      <c r="AC330" s="49"/>
      <c r="AD330" s="49"/>
      <c r="AE330" s="49"/>
      <c r="AF330" s="49"/>
      <c r="AG330" s="49"/>
      <c r="AH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row>
    <row r="331" spans="1:65" ht="30" customHeight="1">
      <c r="A331" s="352"/>
      <c r="B331" s="49"/>
      <c r="C331" s="49"/>
      <c r="D331" s="49"/>
      <c r="E331" s="16"/>
      <c r="F331" s="49"/>
      <c r="G331" s="49"/>
      <c r="H331" s="49"/>
      <c r="I331" s="49"/>
      <c r="J331" s="49"/>
      <c r="K331" s="49"/>
      <c r="L331" s="49"/>
      <c r="M331" s="49"/>
      <c r="N331" s="49"/>
      <c r="O331" s="49"/>
      <c r="P331" s="49"/>
      <c r="Q331" s="49"/>
      <c r="R331" s="49"/>
      <c r="S331" s="49"/>
      <c r="T331" s="49"/>
      <c r="U331" s="49"/>
      <c r="V331" s="49"/>
      <c r="W331" s="49"/>
      <c r="X331" s="49"/>
      <c r="Y331" s="49"/>
      <c r="Z331" s="49"/>
      <c r="AA331" s="49"/>
      <c r="AB331" s="49"/>
      <c r="AC331" s="49"/>
      <c r="AD331" s="49"/>
      <c r="AE331" s="49"/>
      <c r="AF331" s="49"/>
      <c r="AG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row>
    <row r="332" spans="1:65" ht="30" customHeight="1">
      <c r="A332" s="352"/>
      <c r="B332" s="49"/>
      <c r="C332" s="49"/>
      <c r="D332" s="49"/>
      <c r="E332" s="16"/>
      <c r="F332" s="49"/>
      <c r="G332" s="49"/>
      <c r="H332" s="49"/>
      <c r="I332" s="49"/>
      <c r="J332" s="49"/>
      <c r="K332" s="49"/>
      <c r="L332" s="49"/>
      <c r="M332" s="49"/>
      <c r="N332" s="49"/>
      <c r="O332" s="49"/>
      <c r="P332" s="49"/>
      <c r="Q332" s="49"/>
      <c r="R332" s="49"/>
      <c r="S332" s="49"/>
      <c r="T332" s="49"/>
      <c r="U332" s="49"/>
      <c r="V332" s="49"/>
      <c r="W332" s="49"/>
      <c r="X332" s="49"/>
      <c r="Y332" s="49"/>
      <c r="Z332" s="49"/>
      <c r="AA332" s="49"/>
      <c r="AB332" s="49"/>
      <c r="AC332" s="49"/>
      <c r="AD332" s="49"/>
      <c r="AE332" s="49"/>
      <c r="AF332" s="49"/>
      <c r="AG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row>
    <row r="333" spans="1:65" ht="30" customHeight="1">
      <c r="A333" s="352"/>
      <c r="B333" s="49"/>
      <c r="C333" s="49"/>
      <c r="D333" s="49"/>
      <c r="E333" s="16"/>
      <c r="F333" s="49"/>
      <c r="G333" s="49"/>
      <c r="H333" s="49"/>
      <c r="I333" s="49"/>
      <c r="J333" s="49"/>
      <c r="K333" s="49"/>
      <c r="L333" s="49"/>
      <c r="M333" s="49"/>
      <c r="N333" s="49"/>
      <c r="O333" s="49"/>
      <c r="P333" s="49"/>
      <c r="Q333" s="49"/>
      <c r="R333" s="49"/>
      <c r="S333" s="49"/>
      <c r="T333" s="49"/>
      <c r="U333" s="49"/>
      <c r="V333" s="49"/>
      <c r="W333" s="49"/>
      <c r="X333" s="49"/>
      <c r="Y333" s="49"/>
      <c r="Z333" s="49"/>
      <c r="AA333" s="49"/>
      <c r="AB333" s="49"/>
      <c r="AC333" s="49"/>
      <c r="AD333" s="49"/>
      <c r="AE333" s="49"/>
      <c r="AF333" s="49"/>
      <c r="AG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row>
    <row r="334" spans="1:65" ht="30" customHeight="1">
      <c r="A334" s="352"/>
      <c r="B334" s="49"/>
      <c r="C334" s="49"/>
      <c r="D334" s="49"/>
      <c r="E334" s="16"/>
      <c r="F334" s="49"/>
      <c r="G334" s="49"/>
      <c r="H334" s="49"/>
      <c r="I334" s="49"/>
      <c r="J334" s="49"/>
      <c r="K334" s="49"/>
      <c r="L334" s="49"/>
      <c r="M334" s="49"/>
      <c r="N334" s="49"/>
      <c r="O334" s="49"/>
      <c r="P334" s="49"/>
      <c r="Q334" s="49"/>
      <c r="R334" s="49"/>
      <c r="S334" s="49"/>
      <c r="T334" s="49"/>
      <c r="U334" s="49"/>
      <c r="V334" s="49"/>
      <c r="W334" s="49"/>
      <c r="X334" s="49"/>
      <c r="Y334" s="49"/>
      <c r="Z334" s="49"/>
      <c r="AA334" s="49"/>
      <c r="AB334" s="49"/>
      <c r="AC334" s="49"/>
      <c r="AD334" s="49"/>
      <c r="AE334" s="49"/>
      <c r="AF334" s="49"/>
      <c r="AG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row>
    <row r="335" spans="1:65" ht="30" customHeight="1">
      <c r="A335" s="352"/>
      <c r="B335" s="49"/>
      <c r="C335" s="49"/>
      <c r="D335" s="49"/>
      <c r="E335" s="16"/>
      <c r="F335" s="49"/>
      <c r="G335" s="49"/>
      <c r="H335" s="49"/>
      <c r="I335" s="49"/>
      <c r="J335" s="49"/>
      <c r="K335" s="49"/>
      <c r="L335" s="49"/>
      <c r="M335" s="49"/>
      <c r="N335" s="49"/>
      <c r="O335" s="49"/>
      <c r="P335" s="49"/>
      <c r="Q335" s="49"/>
      <c r="R335" s="49"/>
      <c r="S335" s="49"/>
      <c r="T335" s="49"/>
      <c r="U335" s="49"/>
      <c r="V335" s="49"/>
      <c r="W335" s="49"/>
      <c r="X335" s="49"/>
      <c r="Y335" s="49"/>
      <c r="Z335" s="49"/>
      <c r="AA335" s="49"/>
      <c r="AB335" s="49"/>
      <c r="AC335" s="49"/>
      <c r="AD335" s="49"/>
      <c r="AE335" s="49"/>
      <c r="AF335" s="49"/>
      <c r="AG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row>
    <row r="336" spans="1:65" ht="30" customHeight="1">
      <c r="A336" s="352"/>
      <c r="B336" s="49"/>
      <c r="C336" s="49"/>
      <c r="D336" s="49"/>
      <c r="E336" s="16"/>
      <c r="F336" s="49"/>
      <c r="G336" s="49"/>
      <c r="H336" s="49"/>
      <c r="I336" s="49"/>
      <c r="J336" s="49"/>
      <c r="K336" s="49"/>
      <c r="L336" s="49"/>
      <c r="M336" s="49"/>
      <c r="N336" s="49"/>
      <c r="O336" s="49"/>
      <c r="P336" s="49"/>
      <c r="Q336" s="49"/>
      <c r="R336" s="49"/>
      <c r="S336" s="49"/>
      <c r="T336" s="49"/>
      <c r="U336" s="49"/>
      <c r="V336" s="49"/>
      <c r="W336" s="49"/>
      <c r="X336" s="49"/>
      <c r="Y336" s="49"/>
      <c r="Z336" s="49"/>
      <c r="AA336" s="49"/>
      <c r="AB336" s="49"/>
      <c r="AC336" s="49"/>
      <c r="AD336" s="49"/>
      <c r="AE336" s="49"/>
      <c r="AF336" s="49"/>
      <c r="AG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row>
    <row r="337" spans="1:65" ht="30" customHeight="1">
      <c r="A337" s="352"/>
      <c r="B337" s="49"/>
      <c r="C337" s="49"/>
      <c r="D337" s="49"/>
      <c r="E337" s="16"/>
      <c r="F337" s="49"/>
      <c r="G337" s="49"/>
      <c r="H337" s="49"/>
      <c r="I337" s="49"/>
      <c r="J337" s="49"/>
      <c r="K337" s="49"/>
      <c r="L337" s="49"/>
      <c r="M337" s="49"/>
      <c r="N337" s="49"/>
      <c r="O337" s="49"/>
      <c r="P337" s="49"/>
      <c r="Q337" s="49"/>
      <c r="R337" s="49"/>
      <c r="S337" s="49"/>
      <c r="T337" s="49"/>
      <c r="U337" s="49"/>
      <c r="V337" s="49"/>
      <c r="W337" s="49"/>
      <c r="X337" s="49"/>
      <c r="Y337" s="49"/>
      <c r="Z337" s="49"/>
      <c r="AA337" s="49"/>
      <c r="AB337" s="49"/>
      <c r="AC337" s="49"/>
      <c r="AD337" s="49"/>
      <c r="AE337" s="49"/>
      <c r="AF337" s="49"/>
      <c r="AG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row>
    <row r="338" spans="1:65" ht="30" customHeight="1">
      <c r="A338" s="352"/>
      <c r="B338" s="49"/>
      <c r="C338" s="49"/>
      <c r="D338" s="49"/>
      <c r="E338" s="16"/>
      <c r="F338" s="49"/>
      <c r="G338" s="49"/>
      <c r="H338" s="49"/>
      <c r="I338" s="49"/>
      <c r="J338" s="49"/>
      <c r="K338" s="49"/>
      <c r="L338" s="49"/>
      <c r="M338" s="49"/>
      <c r="N338" s="49"/>
      <c r="O338" s="49"/>
      <c r="P338" s="49"/>
      <c r="Q338" s="49"/>
      <c r="R338" s="49"/>
      <c r="S338" s="49"/>
      <c r="T338" s="49"/>
      <c r="U338" s="49"/>
      <c r="V338" s="49"/>
      <c r="W338" s="49"/>
      <c r="X338" s="49"/>
      <c r="Y338" s="49"/>
      <c r="Z338" s="49"/>
      <c r="AA338" s="49"/>
      <c r="AB338" s="49"/>
      <c r="AC338" s="49"/>
      <c r="AD338" s="49"/>
      <c r="AE338" s="49"/>
      <c r="AF338" s="49"/>
      <c r="AG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row>
    <row r="339" spans="1:65" ht="30" customHeight="1">
      <c r="A339" s="352"/>
      <c r="B339" s="49"/>
      <c r="C339" s="49"/>
      <c r="D339" s="49"/>
      <c r="E339" s="16"/>
      <c r="F339" s="49"/>
      <c r="G339" s="49"/>
      <c r="H339" s="49"/>
      <c r="I339" s="49"/>
      <c r="J339" s="49"/>
      <c r="K339" s="49"/>
      <c r="L339" s="49"/>
      <c r="M339" s="49"/>
      <c r="N339" s="49"/>
      <c r="O339" s="49"/>
      <c r="P339" s="49"/>
      <c r="Q339" s="49"/>
      <c r="R339" s="49"/>
      <c r="S339" s="49"/>
      <c r="T339" s="49"/>
      <c r="U339" s="49"/>
      <c r="V339" s="49"/>
      <c r="W339" s="49"/>
      <c r="X339" s="49"/>
      <c r="Y339" s="49"/>
      <c r="Z339" s="49"/>
      <c r="AA339" s="49"/>
      <c r="AB339" s="49"/>
      <c r="AC339" s="49"/>
      <c r="AD339" s="49"/>
      <c r="AE339" s="49"/>
      <c r="AF339" s="49"/>
      <c r="AG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row>
    <row r="340" spans="1:65" ht="30" customHeight="1">
      <c r="A340" s="352"/>
      <c r="B340" s="49"/>
      <c r="C340" s="49"/>
      <c r="D340" s="49"/>
      <c r="E340" s="16"/>
      <c r="F340" s="49"/>
      <c r="G340" s="49"/>
      <c r="H340" s="49"/>
      <c r="I340" s="49"/>
      <c r="J340" s="49"/>
      <c r="K340" s="49"/>
      <c r="L340" s="49"/>
      <c r="M340" s="49"/>
      <c r="N340" s="49"/>
      <c r="O340" s="49"/>
      <c r="P340" s="49"/>
      <c r="Q340" s="49"/>
      <c r="R340" s="49"/>
      <c r="S340" s="49"/>
      <c r="T340" s="49"/>
      <c r="U340" s="49"/>
      <c r="V340" s="49"/>
      <c r="W340" s="49"/>
      <c r="X340" s="49"/>
      <c r="Y340" s="49"/>
      <c r="Z340" s="49"/>
      <c r="AA340" s="49"/>
      <c r="AB340" s="49"/>
      <c r="AC340" s="49"/>
      <c r="AD340" s="49"/>
      <c r="AE340" s="49"/>
      <c r="AF340" s="49"/>
      <c r="AG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row>
    <row r="341" spans="1:65" ht="30" customHeight="1">
      <c r="A341" s="352"/>
      <c r="B341" s="49"/>
      <c r="C341" s="49"/>
      <c r="D341" s="49"/>
      <c r="E341" s="16"/>
      <c r="F341" s="49"/>
      <c r="G341" s="49"/>
      <c r="H341" s="49"/>
      <c r="I341" s="49"/>
      <c r="J341" s="49"/>
      <c r="K341" s="49"/>
      <c r="L341" s="49"/>
      <c r="M341" s="49"/>
      <c r="N341" s="49"/>
      <c r="O341" s="49"/>
      <c r="P341" s="49"/>
      <c r="Q341" s="49"/>
      <c r="R341" s="49"/>
      <c r="S341" s="49"/>
      <c r="T341" s="49"/>
      <c r="U341" s="49"/>
      <c r="V341" s="49"/>
      <c r="W341" s="49"/>
      <c r="X341" s="49"/>
      <c r="Y341" s="49"/>
      <c r="Z341" s="49"/>
      <c r="AA341" s="49"/>
      <c r="AB341" s="49"/>
      <c r="AC341" s="49"/>
      <c r="AD341" s="49"/>
      <c r="AE341" s="49"/>
      <c r="AF341" s="49"/>
      <c r="AG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row>
    <row r="342" spans="1:65" ht="30" customHeight="1">
      <c r="A342" s="352"/>
      <c r="B342" s="49"/>
      <c r="C342" s="49"/>
      <c r="D342" s="49"/>
      <c r="E342" s="16"/>
      <c r="F342" s="49"/>
      <c r="G342" s="49"/>
      <c r="H342" s="49"/>
      <c r="I342" s="49"/>
      <c r="J342" s="49"/>
      <c r="K342" s="49"/>
      <c r="L342" s="49"/>
      <c r="M342" s="49"/>
      <c r="N342" s="49"/>
      <c r="O342" s="49"/>
      <c r="P342" s="49"/>
      <c r="Q342" s="49"/>
      <c r="R342" s="49"/>
      <c r="S342" s="49"/>
      <c r="T342" s="49"/>
      <c r="U342" s="49"/>
      <c r="V342" s="49"/>
      <c r="W342" s="49"/>
      <c r="X342" s="49"/>
      <c r="Y342" s="49"/>
      <c r="Z342" s="49"/>
      <c r="AA342" s="49"/>
      <c r="AB342" s="49"/>
      <c r="AC342" s="49"/>
      <c r="AD342" s="49"/>
      <c r="AE342" s="49"/>
      <c r="AF342" s="49"/>
      <c r="AG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row>
    <row r="343" spans="1:65" ht="30" customHeight="1">
      <c r="A343" s="352"/>
      <c r="B343" s="49"/>
      <c r="C343" s="49"/>
      <c r="D343" s="49"/>
      <c r="E343" s="16"/>
      <c r="F343" s="49"/>
      <c r="G343" s="49"/>
      <c r="H343" s="49"/>
      <c r="I343" s="49"/>
      <c r="J343" s="49"/>
      <c r="K343" s="49"/>
      <c r="L343" s="49"/>
      <c r="M343" s="49"/>
      <c r="N343" s="49"/>
      <c r="O343" s="49"/>
      <c r="P343" s="49"/>
      <c r="Q343" s="49"/>
      <c r="R343" s="49"/>
      <c r="S343" s="49"/>
      <c r="T343" s="49"/>
      <c r="U343" s="49"/>
      <c r="V343" s="49"/>
      <c r="W343" s="49"/>
      <c r="X343" s="49"/>
      <c r="Y343" s="49"/>
      <c r="Z343" s="49"/>
      <c r="AA343" s="49"/>
      <c r="AB343" s="49"/>
      <c r="AC343" s="49"/>
      <c r="AD343" s="49"/>
      <c r="AE343" s="49"/>
      <c r="AF343" s="49"/>
      <c r="AG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row>
    <row r="344" spans="1:65" ht="30" customHeight="1">
      <c r="A344" s="352"/>
      <c r="B344" s="49"/>
      <c r="C344" s="49"/>
      <c r="D344" s="49"/>
      <c r="E344" s="16"/>
      <c r="F344" s="49"/>
      <c r="G344" s="49"/>
      <c r="H344" s="49"/>
      <c r="I344" s="49"/>
      <c r="J344" s="49"/>
      <c r="K344" s="49"/>
      <c r="L344" s="49"/>
      <c r="M344" s="49"/>
      <c r="N344" s="49"/>
      <c r="O344" s="49"/>
      <c r="P344" s="49"/>
      <c r="Q344" s="49"/>
      <c r="R344" s="49"/>
      <c r="S344" s="49"/>
      <c r="T344" s="49"/>
      <c r="U344" s="49"/>
      <c r="V344" s="49"/>
      <c r="W344" s="49"/>
      <c r="X344" s="49"/>
      <c r="Y344" s="49"/>
      <c r="Z344" s="49"/>
      <c r="AA344" s="49"/>
      <c r="AB344" s="49"/>
      <c r="AC344" s="49"/>
      <c r="AD344" s="49"/>
      <c r="AE344" s="49"/>
      <c r="AF344" s="49"/>
      <c r="AG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row>
    <row r="345" spans="1:65" ht="30" customHeight="1">
      <c r="A345" s="352"/>
      <c r="B345" s="49"/>
      <c r="C345" s="49"/>
      <c r="D345" s="49"/>
      <c r="E345" s="16"/>
      <c r="F345" s="49"/>
      <c r="G345" s="49"/>
      <c r="H345" s="49"/>
      <c r="I345" s="49"/>
      <c r="J345" s="49"/>
      <c r="K345" s="49"/>
      <c r="L345" s="49"/>
      <c r="M345" s="49"/>
      <c r="N345" s="49"/>
      <c r="O345" s="49"/>
      <c r="P345" s="49"/>
      <c r="Q345" s="49"/>
      <c r="R345" s="49"/>
      <c r="S345" s="49"/>
      <c r="T345" s="49"/>
      <c r="U345" s="49"/>
      <c r="V345" s="49"/>
      <c r="W345" s="49"/>
      <c r="X345" s="49"/>
      <c r="Y345" s="49"/>
      <c r="Z345" s="49"/>
      <c r="AA345" s="49"/>
      <c r="AB345" s="49"/>
      <c r="AC345" s="49"/>
      <c r="AD345" s="49"/>
      <c r="AE345" s="49"/>
      <c r="AF345" s="49"/>
      <c r="AG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row>
    <row r="346" spans="1:65" ht="30" customHeight="1">
      <c r="A346" s="352"/>
      <c r="B346" s="49"/>
      <c r="C346" s="49"/>
      <c r="D346" s="49"/>
      <c r="E346" s="16"/>
      <c r="F346" s="49"/>
      <c r="G346" s="49"/>
      <c r="H346" s="49"/>
      <c r="I346" s="49"/>
      <c r="J346" s="49"/>
      <c r="K346" s="49"/>
      <c r="L346" s="49"/>
      <c r="M346" s="49"/>
      <c r="N346" s="49"/>
      <c r="O346" s="49"/>
      <c r="P346" s="49"/>
      <c r="Q346" s="49"/>
      <c r="R346" s="49"/>
      <c r="S346" s="49"/>
      <c r="T346" s="49"/>
      <c r="U346" s="49"/>
      <c r="V346" s="49"/>
      <c r="W346" s="49"/>
      <c r="X346" s="49"/>
      <c r="Y346" s="49"/>
      <c r="Z346" s="49"/>
      <c r="AA346" s="49"/>
      <c r="AB346" s="49"/>
      <c r="AC346" s="49"/>
      <c r="AD346" s="49"/>
      <c r="AE346" s="49"/>
      <c r="AF346" s="49"/>
      <c r="AG346" s="49"/>
      <c r="AH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row>
    <row r="347" spans="1:65" ht="30" customHeight="1">
      <c r="A347" s="352"/>
      <c r="B347" s="49"/>
      <c r="C347" s="49"/>
      <c r="D347" s="49"/>
      <c r="E347" s="16"/>
      <c r="F347" s="49"/>
      <c r="G347" s="49"/>
      <c r="H347" s="49"/>
      <c r="I347" s="49"/>
      <c r="J347" s="49"/>
      <c r="K347" s="49"/>
      <c r="L347" s="49"/>
      <c r="M347" s="49"/>
      <c r="N347" s="49"/>
      <c r="O347" s="49"/>
      <c r="P347" s="49"/>
      <c r="Q347" s="49"/>
      <c r="R347" s="49"/>
      <c r="S347" s="49"/>
      <c r="T347" s="49"/>
      <c r="U347" s="49"/>
      <c r="V347" s="49"/>
      <c r="W347" s="49"/>
      <c r="X347" s="49"/>
      <c r="Y347" s="49"/>
      <c r="Z347" s="49"/>
      <c r="AA347" s="49"/>
      <c r="AB347" s="49"/>
      <c r="AC347" s="49"/>
      <c r="AD347" s="49"/>
      <c r="AE347" s="49"/>
      <c r="AF347" s="49"/>
      <c r="AG347" s="49"/>
      <c r="AH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row>
    <row r="348" spans="1:65" ht="30" customHeight="1">
      <c r="A348" s="352"/>
      <c r="B348" s="49"/>
      <c r="C348" s="49"/>
      <c r="D348" s="49"/>
      <c r="E348" s="16"/>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row>
    <row r="349" spans="1:65" ht="30" customHeight="1">
      <c r="A349" s="352"/>
      <c r="B349" s="49"/>
      <c r="C349" s="49"/>
      <c r="D349" s="49"/>
      <c r="E349" s="16"/>
      <c r="F349" s="49"/>
      <c r="G349" s="49"/>
      <c r="H349" s="49"/>
      <c r="I349" s="49"/>
      <c r="J349" s="49"/>
      <c r="K349" s="49"/>
      <c r="L349" s="49"/>
      <c r="M349" s="49"/>
      <c r="N349" s="49"/>
      <c r="O349" s="49"/>
      <c r="P349" s="49"/>
      <c r="Q349" s="49"/>
      <c r="R349" s="49"/>
      <c r="S349" s="49"/>
      <c r="T349" s="49"/>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row>
    <row r="350" spans="1:65" ht="30" customHeight="1">
      <c r="A350" s="352"/>
      <c r="B350" s="49"/>
      <c r="C350" s="49"/>
      <c r="D350" s="49"/>
      <c r="E350" s="16"/>
      <c r="F350" s="49"/>
      <c r="G350" s="49"/>
      <c r="H350" s="49"/>
      <c r="I350" s="49"/>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row>
    <row r="351" spans="1:65" ht="30" customHeight="1">
      <c r="A351" s="352"/>
      <c r="B351" s="49"/>
      <c r="C351" s="49"/>
      <c r="D351" s="49"/>
      <c r="E351" s="16"/>
      <c r="F351" s="49"/>
      <c r="G351" s="49"/>
      <c r="H351" s="49"/>
      <c r="I351" s="49"/>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row>
    <row r="352" spans="1:65" ht="30" customHeight="1">
      <c r="A352" s="352"/>
      <c r="B352" s="49"/>
      <c r="C352" s="49"/>
      <c r="D352" s="49"/>
      <c r="E352" s="16"/>
      <c r="F352" s="49"/>
      <c r="G352" s="49"/>
      <c r="H352" s="49"/>
      <c r="I352" s="49"/>
      <c r="J352" s="49"/>
      <c r="K352" s="49"/>
      <c r="L352" s="49"/>
      <c r="M352" s="49"/>
      <c r="N352" s="49"/>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row>
    <row r="353" spans="1:65" ht="30" customHeight="1">
      <c r="A353" s="352"/>
      <c r="B353" s="49"/>
      <c r="C353" s="49"/>
      <c r="D353" s="49"/>
      <c r="E353" s="16"/>
      <c r="F353" s="49"/>
      <c r="G353" s="49"/>
      <c r="H353" s="49"/>
      <c r="I353" s="49"/>
      <c r="J353" s="49"/>
      <c r="K353" s="49"/>
      <c r="L353" s="49"/>
      <c r="M353" s="49"/>
      <c r="N353" s="49"/>
      <c r="O353" s="49"/>
      <c r="P353" s="49"/>
      <c r="Q353" s="49"/>
      <c r="R353" s="49"/>
      <c r="S353" s="49"/>
      <c r="T353" s="49"/>
      <c r="U353" s="49"/>
      <c r="V353" s="49"/>
      <c r="W353" s="49"/>
      <c r="X353" s="49"/>
      <c r="Y353" s="49"/>
      <c r="Z353" s="49"/>
      <c r="AA353" s="49"/>
      <c r="AB353" s="49"/>
      <c r="AC353" s="49"/>
      <c r="AD353" s="49"/>
      <c r="AE353" s="49"/>
      <c r="AF353" s="49"/>
      <c r="AG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row>
    <row r="354" spans="1:65" ht="30" customHeight="1">
      <c r="A354" s="352"/>
      <c r="B354" s="49"/>
      <c r="C354" s="49"/>
      <c r="D354" s="49"/>
      <c r="E354" s="16"/>
      <c r="F354" s="49"/>
      <c r="G354" s="49"/>
      <c r="H354" s="49"/>
      <c r="I354" s="49"/>
      <c r="J354" s="49"/>
      <c r="K354" s="49"/>
      <c r="L354" s="49"/>
      <c r="M354" s="49"/>
      <c r="N354" s="49"/>
      <c r="O354" s="49"/>
      <c r="P354" s="49"/>
      <c r="Q354" s="49"/>
      <c r="R354" s="49"/>
      <c r="S354" s="49"/>
      <c r="T354" s="49"/>
      <c r="U354" s="49"/>
      <c r="V354" s="49"/>
      <c r="W354" s="49"/>
      <c r="X354" s="49"/>
      <c r="Y354" s="49"/>
      <c r="Z354" s="49"/>
      <c r="AA354" s="49"/>
      <c r="AB354" s="49"/>
      <c r="AC354" s="49"/>
      <c r="AD354" s="49"/>
      <c r="AE354" s="49"/>
      <c r="AF354" s="49"/>
      <c r="AG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row>
    <row r="355" spans="1:65" ht="30" customHeight="1">
      <c r="A355" s="352"/>
      <c r="B355" s="49"/>
      <c r="C355" s="49"/>
      <c r="D355" s="49"/>
      <c r="E355" s="16"/>
      <c r="F355" s="49"/>
      <c r="G355" s="49"/>
      <c r="H355" s="49"/>
      <c r="I355" s="49"/>
      <c r="J355" s="49"/>
      <c r="K355" s="49"/>
      <c r="L355" s="49"/>
      <c r="M355" s="49"/>
      <c r="N355" s="49"/>
      <c r="O355" s="49"/>
      <c r="P355" s="49"/>
      <c r="Q355" s="49"/>
      <c r="R355" s="49"/>
      <c r="S355" s="49"/>
      <c r="T355" s="49"/>
      <c r="U355" s="49"/>
      <c r="V355" s="49"/>
      <c r="W355" s="49"/>
      <c r="X355" s="49"/>
      <c r="Y355" s="49"/>
      <c r="Z355" s="49"/>
      <c r="AA355" s="49"/>
      <c r="AB355" s="49"/>
      <c r="AC355" s="49"/>
      <c r="AD355" s="49"/>
      <c r="AE355" s="49"/>
      <c r="AF355" s="49"/>
      <c r="AG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row>
    <row r="356" spans="1:65" ht="30" customHeight="1">
      <c r="A356" s="352"/>
      <c r="B356" s="49"/>
      <c r="C356" s="49"/>
      <c r="D356" s="49"/>
      <c r="E356" s="16"/>
      <c r="F356" s="49"/>
      <c r="G356" s="49"/>
      <c r="H356" s="49"/>
      <c r="I356" s="49"/>
      <c r="J356" s="49"/>
      <c r="K356" s="49"/>
      <c r="L356" s="49"/>
      <c r="M356" s="49"/>
      <c r="N356" s="49"/>
      <c r="O356" s="49"/>
      <c r="P356" s="49"/>
      <c r="Q356" s="49"/>
      <c r="R356" s="49"/>
      <c r="S356" s="49"/>
      <c r="T356" s="49"/>
      <c r="U356" s="49"/>
      <c r="V356" s="49"/>
      <c r="W356" s="49"/>
      <c r="X356" s="49"/>
      <c r="Y356" s="49"/>
      <c r="Z356" s="49"/>
      <c r="AA356" s="49"/>
      <c r="AB356" s="49"/>
      <c r="AC356" s="49"/>
      <c r="AD356" s="49"/>
      <c r="AE356" s="49"/>
      <c r="AF356" s="49"/>
      <c r="AG356" s="49"/>
      <c r="AH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row>
    <row r="357" spans="1:65" ht="30" customHeight="1">
      <c r="A357" s="352"/>
      <c r="B357" s="49"/>
      <c r="C357" s="49"/>
      <c r="D357" s="49"/>
      <c r="E357" s="16"/>
      <c r="F357" s="49"/>
      <c r="G357" s="49"/>
      <c r="H357" s="49"/>
      <c r="I357" s="49"/>
      <c r="J357" s="49"/>
      <c r="K357" s="49"/>
      <c r="L357" s="49"/>
      <c r="M357" s="49"/>
      <c r="N357" s="49"/>
      <c r="O357" s="49"/>
      <c r="P357" s="49"/>
      <c r="Q357" s="49"/>
      <c r="R357" s="49"/>
      <c r="S357" s="49"/>
      <c r="T357" s="49"/>
      <c r="U357" s="49"/>
      <c r="V357" s="49"/>
      <c r="W357" s="49"/>
      <c r="X357" s="49"/>
      <c r="Y357" s="49"/>
      <c r="Z357" s="49"/>
      <c r="AA357" s="49"/>
      <c r="AB357" s="49"/>
      <c r="AC357" s="49"/>
      <c r="AD357" s="49"/>
      <c r="AE357" s="49"/>
      <c r="AF357" s="49"/>
      <c r="AG357" s="49"/>
      <c r="AH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row>
    <row r="358" spans="1:65" ht="30" customHeight="1">
      <c r="A358" s="352"/>
      <c r="B358" s="49"/>
      <c r="C358" s="49"/>
      <c r="D358" s="49"/>
      <c r="E358" s="16"/>
      <c r="F358" s="49"/>
      <c r="G358" s="49"/>
      <c r="H358" s="49"/>
      <c r="I358" s="49"/>
      <c r="J358" s="49"/>
      <c r="K358" s="49"/>
      <c r="L358" s="49"/>
      <c r="M358" s="49"/>
      <c r="N358" s="49"/>
      <c r="O358" s="49"/>
      <c r="P358" s="49"/>
      <c r="Q358" s="49"/>
      <c r="R358" s="49"/>
      <c r="S358" s="49"/>
      <c r="T358" s="49"/>
      <c r="U358" s="49"/>
      <c r="V358" s="49"/>
      <c r="W358" s="49"/>
      <c r="X358" s="49"/>
      <c r="Y358" s="49"/>
      <c r="Z358" s="49"/>
      <c r="AA358" s="49"/>
      <c r="AB358" s="49"/>
      <c r="AC358" s="49"/>
      <c r="AD358" s="49"/>
      <c r="AE358" s="49"/>
      <c r="AF358" s="49"/>
      <c r="AG358" s="49"/>
      <c r="AH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row>
    <row r="359" spans="1:65" ht="30" customHeight="1">
      <c r="A359" s="352"/>
      <c r="B359" s="49"/>
      <c r="C359" s="49"/>
      <c r="D359" s="49"/>
      <c r="E359" s="16"/>
      <c r="F359" s="49"/>
      <c r="G359" s="49"/>
      <c r="H359" s="49"/>
      <c r="I359" s="49"/>
      <c r="J359" s="49"/>
      <c r="K359" s="49"/>
      <c r="L359" s="49"/>
      <c r="M359" s="49"/>
      <c r="N359" s="49"/>
      <c r="O359" s="49"/>
      <c r="P359" s="49"/>
      <c r="Q359" s="49"/>
      <c r="R359" s="49"/>
      <c r="S359" s="49"/>
      <c r="T359" s="49"/>
      <c r="U359" s="49"/>
      <c r="V359" s="49"/>
      <c r="W359" s="49"/>
      <c r="X359" s="49"/>
      <c r="Y359" s="49"/>
      <c r="Z359" s="49"/>
      <c r="AA359" s="49"/>
      <c r="AB359" s="49"/>
      <c r="AC359" s="49"/>
      <c r="AD359" s="49"/>
      <c r="AE359" s="49"/>
      <c r="AF359" s="49"/>
      <c r="AG359" s="49"/>
      <c r="AH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row>
    <row r="360" spans="1:65" ht="30" customHeight="1">
      <c r="A360" s="352"/>
      <c r="B360" s="49"/>
      <c r="C360" s="49"/>
      <c r="D360" s="49"/>
      <c r="E360" s="16"/>
      <c r="F360" s="49"/>
      <c r="G360" s="49"/>
      <c r="H360" s="49"/>
      <c r="I360" s="49"/>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row>
    <row r="361" spans="1:65" ht="30" customHeight="1">
      <c r="A361" s="352"/>
      <c r="B361" s="49"/>
      <c r="C361" s="49"/>
      <c r="D361" s="49"/>
      <c r="E361" s="16"/>
      <c r="F361" s="49"/>
      <c r="G361" s="49"/>
      <c r="H361" s="49"/>
      <c r="I361" s="49"/>
      <c r="J361" s="49"/>
      <c r="K361" s="49"/>
      <c r="L361" s="49"/>
      <c r="M361" s="49"/>
      <c r="N361" s="49"/>
      <c r="O361" s="49"/>
      <c r="P361" s="49"/>
      <c r="Q361" s="49"/>
      <c r="R361" s="49"/>
      <c r="S361" s="49"/>
      <c r="T361" s="49"/>
      <c r="U361" s="49"/>
      <c r="V361" s="49"/>
      <c r="W361" s="49"/>
      <c r="X361" s="49"/>
      <c r="Y361" s="49"/>
      <c r="Z361" s="49"/>
      <c r="AA361" s="49"/>
      <c r="AB361" s="49"/>
      <c r="AC361" s="49"/>
      <c r="AD361" s="49"/>
      <c r="AE361" s="49"/>
      <c r="AF361" s="49"/>
      <c r="AG361" s="49"/>
      <c r="AH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row>
    <row r="362" spans="1:65" ht="30" customHeight="1">
      <c r="A362" s="352"/>
      <c r="B362" s="49"/>
      <c r="C362" s="49"/>
      <c r="D362" s="49"/>
      <c r="E362" s="16"/>
      <c r="F362" s="49"/>
      <c r="G362" s="49"/>
      <c r="H362" s="49"/>
      <c r="I362" s="49"/>
      <c r="J362" s="49"/>
      <c r="K362" s="49"/>
      <c r="L362" s="49"/>
      <c r="M362" s="49"/>
      <c r="N362" s="49"/>
      <c r="O362" s="49"/>
      <c r="P362" s="49"/>
      <c r="Q362" s="49"/>
      <c r="R362" s="49"/>
      <c r="S362" s="49"/>
      <c r="T362" s="49"/>
      <c r="U362" s="49"/>
      <c r="V362" s="49"/>
      <c r="W362" s="49"/>
      <c r="X362" s="49"/>
      <c r="Y362" s="49"/>
      <c r="Z362" s="49"/>
      <c r="AA362" s="49"/>
      <c r="AB362" s="49"/>
      <c r="AC362" s="49"/>
      <c r="AD362" s="49"/>
      <c r="AE362" s="49"/>
      <c r="AF362" s="49"/>
      <c r="AG362" s="49"/>
      <c r="AH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row>
    <row r="363" spans="1:65" ht="30" customHeight="1">
      <c r="A363" s="352"/>
      <c r="B363" s="49"/>
      <c r="C363" s="49"/>
      <c r="D363" s="49"/>
      <c r="E363" s="16"/>
      <c r="F363" s="49"/>
      <c r="G363" s="49"/>
      <c r="H363" s="49"/>
      <c r="I363" s="49"/>
      <c r="J363" s="49"/>
      <c r="K363" s="49"/>
      <c r="L363" s="49"/>
      <c r="M363" s="49"/>
      <c r="N363" s="49"/>
      <c r="O363" s="49"/>
      <c r="P363" s="49"/>
      <c r="Q363" s="49"/>
      <c r="R363" s="49"/>
      <c r="S363" s="49"/>
      <c r="T363" s="49"/>
      <c r="U363" s="49"/>
      <c r="V363" s="49"/>
      <c r="W363" s="49"/>
      <c r="X363" s="49"/>
      <c r="Y363" s="49"/>
      <c r="Z363" s="49"/>
      <c r="AA363" s="49"/>
      <c r="AB363" s="49"/>
      <c r="AC363" s="49"/>
      <c r="AD363" s="49"/>
      <c r="AE363" s="49"/>
      <c r="AF363" s="49"/>
      <c r="AG363" s="49"/>
      <c r="AH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row>
    <row r="364" spans="1:65" ht="30" customHeight="1">
      <c r="A364" s="352"/>
      <c r="B364" s="49"/>
      <c r="C364" s="49"/>
      <c r="D364" s="49"/>
      <c r="E364" s="16"/>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c r="AF364" s="49"/>
      <c r="AG364" s="49"/>
      <c r="AH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row>
    <row r="365" spans="1:65" ht="30" customHeight="1">
      <c r="A365" s="352"/>
      <c r="B365" s="49"/>
      <c r="C365" s="49"/>
      <c r="D365" s="49"/>
      <c r="E365" s="16"/>
      <c r="F365" s="49"/>
      <c r="G365" s="49"/>
      <c r="H365" s="49"/>
      <c r="I365" s="49"/>
      <c r="J365" s="49"/>
      <c r="K365" s="49"/>
      <c r="L365" s="49"/>
      <c r="M365" s="49"/>
      <c r="N365" s="49"/>
      <c r="O365" s="49"/>
      <c r="P365" s="49"/>
      <c r="Q365" s="49"/>
      <c r="R365" s="49"/>
      <c r="S365" s="49"/>
      <c r="T365" s="49"/>
      <c r="U365" s="49"/>
      <c r="V365" s="49"/>
      <c r="W365" s="49"/>
      <c r="X365" s="49"/>
      <c r="Y365" s="49"/>
      <c r="Z365" s="49"/>
      <c r="AA365" s="49"/>
      <c r="AB365" s="49"/>
      <c r="AC365" s="49"/>
      <c r="AD365" s="49"/>
      <c r="AE365" s="49"/>
      <c r="AF365" s="49"/>
      <c r="AG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row>
    <row r="366" spans="1:65" ht="30" customHeight="1">
      <c r="A366" s="352"/>
      <c r="B366" s="49"/>
      <c r="C366" s="49"/>
      <c r="D366" s="49"/>
      <c r="E366" s="16"/>
      <c r="F366" s="49"/>
      <c r="G366" s="49"/>
      <c r="H366" s="49"/>
      <c r="I366" s="49"/>
      <c r="J366" s="49"/>
      <c r="K366" s="49"/>
      <c r="L366" s="49"/>
      <c r="M366" s="49"/>
      <c r="N366" s="49"/>
      <c r="O366" s="49"/>
      <c r="P366" s="49"/>
      <c r="Q366" s="49"/>
      <c r="R366" s="49"/>
      <c r="S366" s="49"/>
      <c r="T366" s="49"/>
      <c r="U366" s="49"/>
      <c r="V366" s="49"/>
      <c r="W366" s="49"/>
      <c r="X366" s="49"/>
      <c r="Y366" s="49"/>
      <c r="Z366" s="49"/>
      <c r="AA366" s="49"/>
      <c r="AB366" s="49"/>
      <c r="AC366" s="49"/>
      <c r="AD366" s="49"/>
      <c r="AE366" s="49"/>
      <c r="AF366" s="49"/>
      <c r="AG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row>
    <row r="367" spans="1:65" ht="30" customHeight="1">
      <c r="A367" s="352"/>
      <c r="B367" s="49"/>
      <c r="C367" s="49"/>
      <c r="D367" s="49"/>
      <c r="E367" s="16"/>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c r="AF367" s="49"/>
      <c r="AG367" s="49"/>
      <c r="AH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row>
    <row r="368" spans="1:65" ht="30" customHeight="1">
      <c r="A368" s="352"/>
      <c r="B368" s="49"/>
      <c r="C368" s="49"/>
      <c r="D368" s="49"/>
      <c r="E368" s="16"/>
      <c r="F368" s="49"/>
      <c r="G368" s="49"/>
      <c r="H368" s="49"/>
      <c r="I368" s="49"/>
      <c r="J368" s="49"/>
      <c r="K368" s="49"/>
      <c r="L368" s="49"/>
      <c r="M368" s="49"/>
      <c r="N368" s="49"/>
      <c r="O368" s="49"/>
      <c r="P368" s="49"/>
      <c r="Q368" s="49"/>
      <c r="R368" s="49"/>
      <c r="S368" s="49"/>
      <c r="T368" s="49"/>
      <c r="U368" s="49"/>
      <c r="V368" s="49"/>
      <c r="W368" s="49"/>
      <c r="X368" s="49"/>
      <c r="Y368" s="49"/>
      <c r="Z368" s="49"/>
      <c r="AA368" s="49"/>
      <c r="AB368" s="49"/>
      <c r="AC368" s="49"/>
      <c r="AD368" s="49"/>
      <c r="AE368" s="49"/>
      <c r="AF368" s="49"/>
      <c r="AG368" s="49"/>
      <c r="AH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row>
    <row r="369" spans="1:65" ht="30" customHeight="1">
      <c r="A369" s="352"/>
      <c r="B369" s="49"/>
      <c r="C369" s="49"/>
      <c r="D369" s="49"/>
      <c r="E369" s="16"/>
      <c r="F369" s="49"/>
      <c r="G369" s="49"/>
      <c r="H369" s="49"/>
      <c r="I369" s="49"/>
      <c r="J369" s="49"/>
      <c r="K369" s="49"/>
      <c r="L369" s="49"/>
      <c r="M369" s="49"/>
      <c r="N369" s="49"/>
      <c r="O369" s="49"/>
      <c r="P369" s="49"/>
      <c r="Q369" s="49"/>
      <c r="R369" s="49"/>
      <c r="S369" s="49"/>
      <c r="T369" s="49"/>
      <c r="U369" s="49"/>
      <c r="V369" s="49"/>
      <c r="W369" s="49"/>
      <c r="X369" s="49"/>
      <c r="Y369" s="49"/>
      <c r="Z369" s="49"/>
      <c r="AA369" s="49"/>
      <c r="AB369" s="49"/>
      <c r="AC369" s="49"/>
      <c r="AD369" s="49"/>
      <c r="AE369" s="49"/>
      <c r="AF369" s="49"/>
      <c r="AG369" s="49"/>
      <c r="AH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row>
    <row r="370" spans="1:65" ht="30" customHeight="1">
      <c r="A370" s="352"/>
      <c r="B370" s="49"/>
      <c r="C370" s="49"/>
      <c r="D370" s="49"/>
      <c r="E370" s="16"/>
      <c r="F370" s="49"/>
      <c r="G370" s="49"/>
      <c r="H370" s="49"/>
      <c r="I370" s="49"/>
      <c r="J370" s="49"/>
      <c r="K370" s="49"/>
      <c r="L370" s="49"/>
      <c r="M370" s="49"/>
      <c r="N370" s="49"/>
      <c r="O370" s="49"/>
      <c r="P370" s="49"/>
      <c r="Q370" s="49"/>
      <c r="R370" s="49"/>
      <c r="S370" s="49"/>
      <c r="T370" s="49"/>
      <c r="U370" s="49"/>
      <c r="V370" s="49"/>
      <c r="W370" s="49"/>
      <c r="X370" s="49"/>
      <c r="Y370" s="49"/>
      <c r="Z370" s="49"/>
      <c r="AA370" s="49"/>
      <c r="AB370" s="49"/>
      <c r="AC370" s="49"/>
      <c r="AD370" s="49"/>
      <c r="AE370" s="49"/>
      <c r="AF370" s="49"/>
      <c r="AG370" s="49"/>
      <c r="AH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row>
    <row r="371" spans="1:65" ht="30" customHeight="1">
      <c r="A371" s="352"/>
      <c r="B371" s="49"/>
      <c r="C371" s="49"/>
      <c r="D371" s="49"/>
      <c r="E371" s="16"/>
      <c r="F371" s="49"/>
      <c r="G371" s="49"/>
      <c r="H371" s="49"/>
      <c r="I371" s="49"/>
      <c r="J371" s="49"/>
      <c r="K371" s="49"/>
      <c r="L371" s="49"/>
      <c r="M371" s="49"/>
      <c r="N371" s="49"/>
      <c r="O371" s="49"/>
      <c r="P371" s="49"/>
      <c r="Q371" s="49"/>
      <c r="R371" s="49"/>
      <c r="S371" s="49"/>
      <c r="T371" s="49"/>
      <c r="U371" s="49"/>
      <c r="V371" s="49"/>
      <c r="W371" s="49"/>
      <c r="X371" s="49"/>
      <c r="Y371" s="49"/>
      <c r="Z371" s="49"/>
      <c r="AA371" s="49"/>
      <c r="AB371" s="49"/>
      <c r="AC371" s="49"/>
      <c r="AD371" s="49"/>
      <c r="AE371" s="49"/>
      <c r="AF371" s="49"/>
      <c r="AG371" s="49"/>
      <c r="AH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row>
    <row r="372" spans="1:65" ht="30" customHeight="1">
      <c r="A372" s="352"/>
      <c r="B372" s="49"/>
      <c r="C372" s="49"/>
      <c r="D372" s="49"/>
      <c r="E372" s="16"/>
      <c r="F372" s="49"/>
      <c r="G372" s="49"/>
      <c r="H372" s="49"/>
      <c r="I372" s="49"/>
      <c r="J372" s="49"/>
      <c r="K372" s="49"/>
      <c r="L372" s="49"/>
      <c r="M372" s="49"/>
      <c r="N372" s="49"/>
      <c r="O372" s="49"/>
      <c r="P372" s="49"/>
      <c r="Q372" s="49"/>
      <c r="R372" s="49"/>
      <c r="S372" s="49"/>
      <c r="T372" s="49"/>
      <c r="U372" s="49"/>
      <c r="V372" s="49"/>
      <c r="W372" s="49"/>
      <c r="X372" s="49"/>
      <c r="Y372" s="49"/>
      <c r="Z372" s="49"/>
      <c r="AA372" s="49"/>
      <c r="AB372" s="49"/>
      <c r="AC372" s="49"/>
      <c r="AD372" s="49"/>
      <c r="AE372" s="49"/>
      <c r="AF372" s="49"/>
      <c r="AG372" s="49"/>
      <c r="AH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row>
    <row r="373" spans="1:65" ht="30" customHeight="1">
      <c r="A373" s="352"/>
      <c r="B373" s="49"/>
      <c r="C373" s="49"/>
      <c r="D373" s="49"/>
      <c r="E373" s="16"/>
      <c r="F373" s="49"/>
      <c r="G373" s="49"/>
      <c r="H373" s="49"/>
      <c r="I373" s="49"/>
      <c r="J373" s="49"/>
      <c r="K373" s="49"/>
      <c r="L373" s="49"/>
      <c r="M373" s="49"/>
      <c r="N373" s="49"/>
      <c r="O373" s="49"/>
      <c r="P373" s="49"/>
      <c r="Q373" s="49"/>
      <c r="R373" s="49"/>
      <c r="S373" s="49"/>
      <c r="T373" s="49"/>
      <c r="U373" s="49"/>
      <c r="V373" s="49"/>
      <c r="W373" s="49"/>
      <c r="X373" s="49"/>
      <c r="Y373" s="49"/>
      <c r="Z373" s="49"/>
      <c r="AA373" s="49"/>
      <c r="AB373" s="49"/>
      <c r="AC373" s="49"/>
      <c r="AD373" s="49"/>
      <c r="AE373" s="49"/>
      <c r="AF373" s="49"/>
      <c r="AG373" s="49"/>
      <c r="AH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row>
    <row r="374" spans="1:65" ht="30" customHeight="1">
      <c r="A374" s="352"/>
      <c r="B374" s="49"/>
      <c r="C374" s="49"/>
      <c r="D374" s="49"/>
      <c r="E374" s="16"/>
      <c r="F374" s="49"/>
      <c r="G374" s="49"/>
      <c r="H374" s="49"/>
      <c r="I374" s="49"/>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row>
    <row r="375" spans="1:65" ht="30" customHeight="1">
      <c r="A375" s="352"/>
      <c r="B375" s="49"/>
      <c r="C375" s="49"/>
      <c r="D375" s="49"/>
      <c r="E375" s="16"/>
      <c r="F375" s="49"/>
      <c r="G375" s="49"/>
      <c r="H375" s="49"/>
      <c r="I375" s="49"/>
      <c r="J375" s="49"/>
      <c r="K375" s="49"/>
      <c r="L375" s="49"/>
      <c r="M375" s="49"/>
      <c r="N375" s="49"/>
      <c r="O375" s="49"/>
      <c r="P375" s="49"/>
      <c r="Q375" s="49"/>
      <c r="R375" s="49"/>
      <c r="S375" s="49"/>
      <c r="T375" s="49"/>
      <c r="U375" s="49"/>
      <c r="V375" s="49"/>
      <c r="W375" s="49"/>
      <c r="X375" s="49"/>
      <c r="Y375" s="49"/>
      <c r="Z375" s="49"/>
      <c r="AA375" s="49"/>
      <c r="AB375" s="49"/>
      <c r="AC375" s="49"/>
      <c r="AD375" s="49"/>
      <c r="AE375" s="49"/>
      <c r="AF375" s="49"/>
      <c r="AG375" s="49"/>
      <c r="AH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row>
    <row r="376" spans="1:65" ht="30" customHeight="1">
      <c r="A376" s="352"/>
      <c r="B376" s="49"/>
      <c r="C376" s="49"/>
      <c r="D376" s="49"/>
      <c r="E376" s="16"/>
      <c r="F376" s="49"/>
      <c r="G376" s="49"/>
      <c r="H376" s="49"/>
      <c r="I376" s="49"/>
      <c r="J376" s="49"/>
      <c r="K376" s="49"/>
      <c r="L376" s="49"/>
      <c r="M376" s="49"/>
      <c r="N376" s="49"/>
      <c r="O376" s="49"/>
      <c r="P376" s="49"/>
      <c r="Q376" s="49"/>
      <c r="R376" s="49"/>
      <c r="S376" s="49"/>
      <c r="T376" s="49"/>
      <c r="U376" s="49"/>
      <c r="V376" s="49"/>
      <c r="W376" s="49"/>
      <c r="X376" s="49"/>
      <c r="Y376" s="49"/>
      <c r="Z376" s="49"/>
      <c r="AA376" s="49"/>
      <c r="AB376" s="49"/>
      <c r="AC376" s="49"/>
      <c r="AD376" s="49"/>
      <c r="AE376" s="49"/>
      <c r="AF376" s="49"/>
      <c r="AG376" s="49"/>
      <c r="AH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row>
    <row r="377" spans="1:65" ht="30" customHeight="1">
      <c r="A377" s="352"/>
      <c r="B377" s="49"/>
      <c r="C377" s="49"/>
      <c r="D377" s="49"/>
      <c r="E377" s="16"/>
      <c r="F377" s="49"/>
      <c r="G377" s="49"/>
      <c r="H377" s="49"/>
      <c r="I377" s="49"/>
      <c r="J377" s="49"/>
      <c r="K377" s="49"/>
      <c r="L377" s="49"/>
      <c r="M377" s="49"/>
      <c r="N377" s="49"/>
      <c r="O377" s="49"/>
      <c r="P377" s="49"/>
      <c r="Q377" s="49"/>
      <c r="R377" s="49"/>
      <c r="S377" s="49"/>
      <c r="T377" s="49"/>
      <c r="U377" s="49"/>
      <c r="V377" s="49"/>
      <c r="W377" s="49"/>
      <c r="X377" s="49"/>
      <c r="Y377" s="49"/>
      <c r="Z377" s="49"/>
      <c r="AA377" s="49"/>
      <c r="AB377" s="49"/>
      <c r="AC377" s="49"/>
      <c r="AD377" s="49"/>
      <c r="AE377" s="49"/>
      <c r="AF377" s="49"/>
      <c r="AG377" s="49"/>
      <c r="AH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row>
    <row r="378" spans="1:65" ht="30" customHeight="1">
      <c r="A378" s="352"/>
      <c r="B378" s="49"/>
      <c r="C378" s="49"/>
      <c r="D378" s="49"/>
      <c r="E378" s="16"/>
      <c r="F378" s="49"/>
      <c r="G378" s="49"/>
      <c r="H378" s="49"/>
      <c r="I378" s="49"/>
      <c r="J378" s="49"/>
      <c r="K378" s="49"/>
      <c r="L378" s="49"/>
      <c r="M378" s="49"/>
      <c r="N378" s="49"/>
      <c r="O378" s="49"/>
      <c r="P378" s="49"/>
      <c r="Q378" s="49"/>
      <c r="R378" s="49"/>
      <c r="S378" s="49"/>
      <c r="T378" s="49"/>
      <c r="U378" s="49"/>
      <c r="V378" s="49"/>
      <c r="W378" s="49"/>
      <c r="X378" s="49"/>
      <c r="Y378" s="49"/>
      <c r="Z378" s="49"/>
      <c r="AA378" s="49"/>
      <c r="AB378" s="49"/>
      <c r="AC378" s="49"/>
      <c r="AD378" s="49"/>
      <c r="AE378" s="49"/>
      <c r="AF378" s="49"/>
      <c r="AG378" s="49"/>
      <c r="AH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row>
    <row r="379" spans="1:65" ht="30" customHeight="1">
      <c r="A379" s="352"/>
      <c r="B379" s="49"/>
      <c r="C379" s="49"/>
      <c r="D379" s="49"/>
      <c r="E379" s="16"/>
      <c r="F379" s="49"/>
      <c r="G379" s="49"/>
      <c r="H379" s="49"/>
      <c r="I379" s="49"/>
      <c r="J379" s="49"/>
      <c r="K379" s="49"/>
      <c r="L379" s="49"/>
      <c r="M379" s="49"/>
      <c r="N379" s="49"/>
      <c r="O379" s="49"/>
      <c r="P379" s="49"/>
      <c r="Q379" s="49"/>
      <c r="R379" s="49"/>
      <c r="S379" s="49"/>
      <c r="T379" s="49"/>
      <c r="U379" s="49"/>
      <c r="V379" s="49"/>
      <c r="W379" s="49"/>
      <c r="X379" s="49"/>
      <c r="Y379" s="49"/>
      <c r="Z379" s="49"/>
      <c r="AA379" s="49"/>
      <c r="AB379" s="49"/>
      <c r="AC379" s="49"/>
      <c r="AD379" s="49"/>
      <c r="AE379" s="49"/>
      <c r="AF379" s="49"/>
      <c r="AG379" s="49"/>
      <c r="AH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row>
    <row r="380" spans="1:65" ht="30" customHeight="1">
      <c r="A380" s="352"/>
      <c r="B380" s="49"/>
      <c r="C380" s="49"/>
      <c r="D380" s="49"/>
      <c r="E380" s="16"/>
      <c r="F380" s="49"/>
      <c r="G380" s="49"/>
      <c r="H380" s="49"/>
      <c r="I380" s="49"/>
      <c r="J380" s="49"/>
      <c r="K380" s="49"/>
      <c r="L380" s="49"/>
      <c r="M380" s="49"/>
      <c r="N380" s="49"/>
      <c r="O380" s="49"/>
      <c r="P380" s="49"/>
      <c r="Q380" s="49"/>
      <c r="R380" s="49"/>
      <c r="S380" s="49"/>
      <c r="T380" s="49"/>
      <c r="U380" s="49"/>
      <c r="V380" s="49"/>
      <c r="W380" s="49"/>
      <c r="X380" s="49"/>
      <c r="Y380" s="49"/>
      <c r="Z380" s="49"/>
      <c r="AA380" s="49"/>
      <c r="AB380" s="49"/>
      <c r="AC380" s="49"/>
      <c r="AD380" s="49"/>
      <c r="AE380" s="49"/>
      <c r="AF380" s="49"/>
      <c r="AG380" s="49"/>
      <c r="AH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row>
    <row r="381" spans="1:65" ht="30" customHeight="1">
      <c r="A381" s="352"/>
      <c r="B381" s="49"/>
      <c r="C381" s="49"/>
      <c r="D381" s="49"/>
      <c r="E381" s="16"/>
      <c r="F381" s="49"/>
      <c r="G381" s="49"/>
      <c r="H381" s="49"/>
      <c r="I381" s="49"/>
      <c r="J381" s="49"/>
      <c r="K381" s="49"/>
      <c r="L381" s="49"/>
      <c r="M381" s="49"/>
      <c r="N381" s="49"/>
      <c r="O381" s="49"/>
      <c r="P381" s="49"/>
      <c r="Q381" s="49"/>
      <c r="R381" s="49"/>
      <c r="S381" s="49"/>
      <c r="T381" s="49"/>
      <c r="U381" s="49"/>
      <c r="V381" s="49"/>
      <c r="W381" s="49"/>
      <c r="X381" s="49"/>
      <c r="Y381" s="49"/>
      <c r="Z381" s="49"/>
      <c r="AA381" s="49"/>
      <c r="AB381" s="49"/>
      <c r="AC381" s="49"/>
      <c r="AD381" s="49"/>
      <c r="AE381" s="49"/>
      <c r="AF381" s="49"/>
      <c r="AG381" s="49"/>
      <c r="AH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row>
    <row r="382" spans="1:65" ht="30" customHeight="1">
      <c r="A382" s="352"/>
      <c r="B382" s="49"/>
      <c r="C382" s="49"/>
      <c r="D382" s="49"/>
      <c r="E382" s="16"/>
      <c r="F382" s="49"/>
      <c r="G382" s="49"/>
      <c r="H382" s="49"/>
      <c r="I382" s="49"/>
      <c r="J382" s="49"/>
      <c r="K382" s="49"/>
      <c r="L382" s="49"/>
      <c r="M382" s="49"/>
      <c r="N382" s="49"/>
      <c r="O382" s="49"/>
      <c r="P382" s="49"/>
      <c r="Q382" s="49"/>
      <c r="R382" s="49"/>
      <c r="S382" s="49"/>
      <c r="T382" s="49"/>
      <c r="U382" s="49"/>
      <c r="V382" s="49"/>
      <c r="W382" s="49"/>
      <c r="X382" s="49"/>
      <c r="Y382" s="49"/>
      <c r="Z382" s="49"/>
      <c r="AA382" s="49"/>
      <c r="AB382" s="49"/>
      <c r="AC382" s="49"/>
      <c r="AD382" s="49"/>
      <c r="AE382" s="49"/>
      <c r="AF382" s="49"/>
      <c r="AG382" s="49"/>
      <c r="AH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row>
    <row r="383" spans="1:65" ht="30" customHeight="1">
      <c r="A383" s="352"/>
      <c r="B383" s="49"/>
      <c r="C383" s="49"/>
      <c r="D383" s="49"/>
      <c r="E383" s="16"/>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49"/>
      <c r="AF383" s="49"/>
      <c r="AG383" s="49"/>
      <c r="AH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row>
    <row r="384" spans="1:65" ht="30" customHeight="1">
      <c r="A384" s="352"/>
      <c r="B384" s="49"/>
      <c r="C384" s="49"/>
      <c r="D384" s="49"/>
      <c r="E384" s="16"/>
      <c r="F384" s="49"/>
      <c r="G384" s="49"/>
      <c r="H384" s="49"/>
      <c r="I384" s="49"/>
      <c r="J384" s="49"/>
      <c r="K384" s="49"/>
      <c r="L384" s="49"/>
      <c r="M384" s="49"/>
      <c r="N384" s="49"/>
      <c r="O384" s="49"/>
      <c r="P384" s="49"/>
      <c r="Q384" s="49"/>
      <c r="R384" s="49"/>
      <c r="S384" s="49"/>
      <c r="T384" s="49"/>
      <c r="U384" s="49"/>
      <c r="V384" s="49"/>
      <c r="W384" s="49"/>
      <c r="X384" s="49"/>
      <c r="Y384" s="49"/>
      <c r="Z384" s="49"/>
      <c r="AA384" s="49"/>
      <c r="AB384" s="49"/>
      <c r="AC384" s="49"/>
      <c r="AD384" s="49"/>
      <c r="AE384" s="49"/>
      <c r="AF384" s="49"/>
      <c r="AG384" s="49"/>
      <c r="AH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row>
    <row r="385" spans="1:65" ht="30" customHeight="1">
      <c r="A385" s="352"/>
      <c r="B385" s="49"/>
      <c r="C385" s="49"/>
      <c r="D385" s="49"/>
      <c r="E385" s="16"/>
      <c r="F385" s="49"/>
      <c r="G385" s="49"/>
      <c r="H385" s="49"/>
      <c r="I385" s="49"/>
      <c r="J385" s="49"/>
      <c r="K385" s="49"/>
      <c r="L385" s="49"/>
      <c r="M385" s="49"/>
      <c r="N385" s="49"/>
      <c r="O385" s="49"/>
      <c r="P385" s="49"/>
      <c r="Q385" s="49"/>
      <c r="R385" s="49"/>
      <c r="S385" s="49"/>
      <c r="T385" s="49"/>
      <c r="U385" s="49"/>
      <c r="V385" s="49"/>
      <c r="W385" s="49"/>
      <c r="X385" s="49"/>
      <c r="Y385" s="49"/>
      <c r="Z385" s="49"/>
      <c r="AA385" s="49"/>
      <c r="AB385" s="49"/>
      <c r="AC385" s="49"/>
      <c r="AD385" s="49"/>
      <c r="AE385" s="49"/>
      <c r="AF385" s="49"/>
      <c r="AG385" s="49"/>
      <c r="AH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row>
    <row r="386" spans="1:65" ht="30" customHeight="1">
      <c r="A386" s="352"/>
      <c r="B386" s="49"/>
      <c r="C386" s="49"/>
      <c r="D386" s="49"/>
      <c r="E386" s="16"/>
      <c r="F386" s="49"/>
      <c r="G386" s="49"/>
      <c r="H386" s="49"/>
      <c r="I386" s="49"/>
      <c r="J386" s="49"/>
      <c r="K386" s="49"/>
      <c r="L386" s="49"/>
      <c r="M386" s="49"/>
      <c r="N386" s="49"/>
      <c r="O386" s="49"/>
      <c r="P386" s="49"/>
      <c r="Q386" s="49"/>
      <c r="R386" s="49"/>
      <c r="S386" s="49"/>
      <c r="T386" s="49"/>
      <c r="U386" s="49"/>
      <c r="V386" s="49"/>
      <c r="W386" s="49"/>
      <c r="X386" s="49"/>
      <c r="Y386" s="49"/>
      <c r="Z386" s="49"/>
      <c r="AA386" s="49"/>
      <c r="AB386" s="49"/>
      <c r="AC386" s="49"/>
      <c r="AD386" s="49"/>
      <c r="AE386" s="49"/>
      <c r="AF386" s="49"/>
      <c r="AG386" s="49"/>
      <c r="AH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row>
    <row r="387" spans="1:65" ht="30" customHeight="1">
      <c r="A387" s="352"/>
      <c r="B387" s="49"/>
      <c r="C387" s="49"/>
      <c r="D387" s="49"/>
      <c r="E387" s="16"/>
      <c r="F387" s="49"/>
      <c r="G387" s="49"/>
      <c r="H387" s="49"/>
      <c r="I387" s="49"/>
      <c r="J387" s="49"/>
      <c r="K387" s="49"/>
      <c r="L387" s="49"/>
      <c r="M387" s="49"/>
      <c r="N387" s="49"/>
      <c r="O387" s="49"/>
      <c r="P387" s="49"/>
      <c r="Q387" s="49"/>
      <c r="R387" s="49"/>
      <c r="S387" s="49"/>
      <c r="T387" s="49"/>
      <c r="U387" s="49"/>
      <c r="V387" s="49"/>
      <c r="W387" s="49"/>
      <c r="X387" s="49"/>
      <c r="Y387" s="49"/>
      <c r="Z387" s="49"/>
      <c r="AA387" s="49"/>
      <c r="AB387" s="49"/>
      <c r="AC387" s="49"/>
      <c r="AD387" s="49"/>
      <c r="AE387" s="49"/>
      <c r="AF387" s="49"/>
      <c r="AG387" s="49"/>
      <c r="AH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row>
    <row r="388" spans="1:65" ht="30" customHeight="1">
      <c r="A388" s="352"/>
      <c r="B388" s="49"/>
      <c r="C388" s="49"/>
      <c r="D388" s="49"/>
      <c r="E388" s="16"/>
      <c r="F388" s="49"/>
      <c r="G388" s="49"/>
      <c r="H388" s="49"/>
      <c r="I388" s="49"/>
      <c r="J388" s="49"/>
      <c r="K388" s="49"/>
      <c r="L388" s="49"/>
      <c r="M388" s="49"/>
      <c r="N388" s="49"/>
      <c r="O388" s="49"/>
      <c r="P388" s="49"/>
      <c r="Q388" s="49"/>
      <c r="R388" s="49"/>
      <c r="S388" s="49"/>
      <c r="T388" s="49"/>
      <c r="U388" s="49"/>
      <c r="V388" s="49"/>
      <c r="W388" s="49"/>
      <c r="X388" s="49"/>
      <c r="Y388" s="49"/>
      <c r="Z388" s="49"/>
      <c r="AA388" s="49"/>
      <c r="AB388" s="49"/>
      <c r="AC388" s="49"/>
      <c r="AD388" s="49"/>
      <c r="AE388" s="49"/>
      <c r="AF388" s="49"/>
      <c r="AG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row>
    <row r="389" spans="1:65" ht="30" customHeight="1">
      <c r="A389" s="352"/>
      <c r="B389" s="49"/>
      <c r="C389" s="49"/>
      <c r="D389" s="49"/>
      <c r="E389" s="16"/>
      <c r="F389" s="49"/>
      <c r="G389" s="49"/>
      <c r="H389" s="49"/>
      <c r="I389" s="49"/>
      <c r="J389" s="49"/>
      <c r="K389" s="49"/>
      <c r="L389" s="49"/>
      <c r="M389" s="49"/>
      <c r="N389" s="49"/>
      <c r="O389" s="49"/>
      <c r="P389" s="49"/>
      <c r="Q389" s="49"/>
      <c r="R389" s="49"/>
      <c r="S389" s="49"/>
      <c r="T389" s="49"/>
      <c r="U389" s="49"/>
      <c r="V389" s="49"/>
      <c r="W389" s="49"/>
      <c r="X389" s="49"/>
      <c r="Y389" s="49"/>
      <c r="Z389" s="49"/>
      <c r="AA389" s="49"/>
      <c r="AB389" s="49"/>
      <c r="AC389" s="49"/>
      <c r="AD389" s="49"/>
      <c r="AE389" s="49"/>
      <c r="AF389" s="49"/>
      <c r="AG389" s="49"/>
      <c r="AH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row>
    <row r="390" spans="1:65" ht="30" customHeight="1">
      <c r="A390" s="352"/>
      <c r="B390" s="49"/>
      <c r="C390" s="49"/>
      <c r="D390" s="49"/>
      <c r="E390" s="16"/>
      <c r="F390" s="49"/>
      <c r="G390" s="49"/>
      <c r="H390" s="49"/>
      <c r="I390" s="49"/>
      <c r="J390" s="49"/>
      <c r="K390" s="49"/>
      <c r="L390" s="49"/>
      <c r="M390" s="49"/>
      <c r="N390" s="49"/>
      <c r="O390" s="49"/>
      <c r="P390" s="49"/>
      <c r="Q390" s="49"/>
      <c r="R390" s="49"/>
      <c r="S390" s="49"/>
      <c r="T390" s="49"/>
      <c r="U390" s="49"/>
      <c r="V390" s="49"/>
      <c r="W390" s="49"/>
      <c r="X390" s="49"/>
      <c r="Y390" s="49"/>
      <c r="Z390" s="49"/>
      <c r="AA390" s="49"/>
      <c r="AB390" s="49"/>
      <c r="AC390" s="49"/>
      <c r="AD390" s="49"/>
      <c r="AE390" s="49"/>
      <c r="AF390" s="49"/>
      <c r="AG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row>
    <row r="391" spans="1:65" ht="30" customHeight="1">
      <c r="A391" s="352"/>
      <c r="B391" s="49"/>
      <c r="C391" s="49"/>
      <c r="D391" s="49"/>
      <c r="E391" s="16"/>
      <c r="F391" s="49"/>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E391" s="49"/>
      <c r="AF391" s="49"/>
      <c r="AG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row>
    <row r="392" spans="1:65" ht="30" customHeight="1">
      <c r="A392" s="352"/>
      <c r="B392" s="49"/>
      <c r="C392" s="49"/>
      <c r="D392" s="49"/>
      <c r="E392" s="16"/>
      <c r="F392" s="49"/>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49"/>
      <c r="AF392" s="49"/>
      <c r="AG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row>
    <row r="393" spans="1:65" ht="30" customHeight="1">
      <c r="A393" s="352"/>
      <c r="B393" s="49"/>
      <c r="C393" s="49"/>
      <c r="D393" s="49"/>
      <c r="E393" s="16"/>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49"/>
      <c r="AF393" s="49"/>
      <c r="AG393" s="49"/>
      <c r="AH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row>
    <row r="394" spans="1:65" ht="30" customHeight="1">
      <c r="A394" s="352"/>
      <c r="B394" s="49"/>
      <c r="C394" s="49"/>
      <c r="D394" s="49"/>
      <c r="E394" s="16"/>
      <c r="F394" s="49"/>
      <c r="G394" s="49"/>
      <c r="H394" s="49"/>
      <c r="I394" s="49"/>
      <c r="J394" s="49"/>
      <c r="K394" s="49"/>
      <c r="L394" s="49"/>
      <c r="M394" s="49"/>
      <c r="N394" s="49"/>
      <c r="O394" s="49"/>
      <c r="P394" s="49"/>
      <c r="Q394" s="49"/>
      <c r="R394" s="49"/>
      <c r="S394" s="49"/>
      <c r="T394" s="49"/>
      <c r="U394" s="49"/>
      <c r="V394" s="49"/>
      <c r="W394" s="49"/>
      <c r="X394" s="49"/>
      <c r="Y394" s="49"/>
      <c r="Z394" s="49"/>
      <c r="AA394" s="49"/>
      <c r="AB394" s="49"/>
      <c r="AC394" s="49"/>
      <c r="AD394" s="49"/>
      <c r="AE394" s="49"/>
      <c r="AF394" s="49"/>
      <c r="AG394" s="49"/>
      <c r="AH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row>
    <row r="395" spans="1:65" ht="30" customHeight="1">
      <c r="A395" s="352"/>
      <c r="B395" s="49"/>
      <c r="C395" s="49"/>
      <c r="D395" s="49"/>
      <c r="E395" s="16"/>
      <c r="F395" s="49"/>
      <c r="G395" s="49"/>
      <c r="H395" s="49"/>
      <c r="I395" s="49"/>
      <c r="J395" s="49"/>
      <c r="K395" s="49"/>
      <c r="L395" s="49"/>
      <c r="M395" s="49"/>
      <c r="N395" s="49"/>
      <c r="O395" s="49"/>
      <c r="P395" s="49"/>
      <c r="Q395" s="49"/>
      <c r="R395" s="49"/>
      <c r="S395" s="49"/>
      <c r="T395" s="49"/>
      <c r="U395" s="49"/>
      <c r="V395" s="49"/>
      <c r="W395" s="49"/>
      <c r="X395" s="49"/>
      <c r="Y395" s="49"/>
      <c r="Z395" s="49"/>
      <c r="AA395" s="49"/>
      <c r="AB395" s="49"/>
      <c r="AC395" s="49"/>
      <c r="AD395" s="49"/>
      <c r="AE395" s="49"/>
      <c r="AF395" s="49"/>
      <c r="AG395" s="49"/>
      <c r="AH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row>
    <row r="396" spans="1:65" ht="30" customHeight="1">
      <c r="A396" s="352"/>
      <c r="B396" s="49"/>
      <c r="C396" s="49"/>
      <c r="D396" s="49"/>
      <c r="E396" s="16"/>
      <c r="F396" s="49"/>
      <c r="G396" s="49"/>
      <c r="H396" s="49"/>
      <c r="I396" s="49"/>
      <c r="J396" s="49"/>
      <c r="K396" s="49"/>
      <c r="L396" s="49"/>
      <c r="M396" s="49"/>
      <c r="N396" s="49"/>
      <c r="O396" s="49"/>
      <c r="P396" s="49"/>
      <c r="Q396" s="49"/>
      <c r="R396" s="49"/>
      <c r="S396" s="49"/>
      <c r="T396" s="49"/>
      <c r="U396" s="49"/>
      <c r="V396" s="49"/>
      <c r="W396" s="49"/>
      <c r="X396" s="49"/>
      <c r="Y396" s="49"/>
      <c r="Z396" s="49"/>
      <c r="AA396" s="49"/>
      <c r="AB396" s="49"/>
      <c r="AC396" s="49"/>
      <c r="AD396" s="49"/>
      <c r="AE396" s="49"/>
      <c r="AF396" s="49"/>
      <c r="AG396" s="49"/>
      <c r="AH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row>
    <row r="397" spans="1:65" ht="30" customHeight="1">
      <c r="A397" s="352"/>
      <c r="B397" s="49"/>
      <c r="C397" s="49"/>
      <c r="D397" s="49"/>
      <c r="E397" s="16"/>
      <c r="F397" s="49"/>
      <c r="G397" s="49"/>
      <c r="H397" s="49"/>
      <c r="I397" s="49"/>
      <c r="J397" s="49"/>
      <c r="K397" s="49"/>
      <c r="L397" s="49"/>
      <c r="M397" s="49"/>
      <c r="N397" s="49"/>
      <c r="O397" s="49"/>
      <c r="P397" s="49"/>
      <c r="Q397" s="49"/>
      <c r="R397" s="49"/>
      <c r="S397" s="49"/>
      <c r="T397" s="49"/>
      <c r="U397" s="49"/>
      <c r="V397" s="49"/>
      <c r="W397" s="49"/>
      <c r="X397" s="49"/>
      <c r="Y397" s="49"/>
      <c r="Z397" s="49"/>
      <c r="AA397" s="49"/>
      <c r="AB397" s="49"/>
      <c r="AC397" s="49"/>
      <c r="AD397" s="49"/>
      <c r="AE397" s="49"/>
      <c r="AF397" s="49"/>
      <c r="AG397" s="49"/>
      <c r="AH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row>
    <row r="398" spans="1:65" ht="30" customHeight="1">
      <c r="A398" s="352"/>
      <c r="B398" s="49"/>
      <c r="C398" s="49"/>
      <c r="D398" s="49"/>
      <c r="E398" s="16"/>
      <c r="F398" s="49"/>
      <c r="G398" s="49"/>
      <c r="H398" s="49"/>
      <c r="I398" s="49"/>
      <c r="J398" s="49"/>
      <c r="K398" s="49"/>
      <c r="L398" s="49"/>
      <c r="M398" s="49"/>
      <c r="N398" s="49"/>
      <c r="O398" s="49"/>
      <c r="P398" s="49"/>
      <c r="Q398" s="49"/>
      <c r="R398" s="49"/>
      <c r="S398" s="49"/>
      <c r="T398" s="49"/>
      <c r="U398" s="49"/>
      <c r="V398" s="49"/>
      <c r="W398" s="49"/>
      <c r="X398" s="49"/>
      <c r="Y398" s="49"/>
      <c r="Z398" s="49"/>
      <c r="AA398" s="49"/>
      <c r="AB398" s="49"/>
      <c r="AC398" s="49"/>
      <c r="AD398" s="49"/>
      <c r="AE398" s="49"/>
      <c r="AF398" s="49"/>
      <c r="AG398" s="49"/>
      <c r="AH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row>
    <row r="399" spans="1:65" ht="30" customHeight="1">
      <c r="A399" s="352"/>
      <c r="B399" s="49"/>
      <c r="C399" s="49"/>
      <c r="D399" s="49"/>
      <c r="E399" s="16"/>
      <c r="F399" s="49"/>
      <c r="G399" s="49"/>
      <c r="H399" s="49"/>
      <c r="I399" s="49"/>
      <c r="J399" s="49"/>
      <c r="K399" s="49"/>
      <c r="L399" s="49"/>
      <c r="M399" s="49"/>
      <c r="N399" s="49"/>
      <c r="O399" s="49"/>
      <c r="P399" s="49"/>
      <c r="Q399" s="49"/>
      <c r="R399" s="49"/>
      <c r="S399" s="49"/>
      <c r="T399" s="49"/>
      <c r="U399" s="49"/>
      <c r="V399" s="49"/>
      <c r="W399" s="49"/>
      <c r="X399" s="49"/>
      <c r="Y399" s="49"/>
      <c r="Z399" s="49"/>
      <c r="AA399" s="49"/>
      <c r="AB399" s="49"/>
      <c r="AC399" s="49"/>
      <c r="AD399" s="49"/>
      <c r="AE399" s="49"/>
      <c r="AF399" s="49"/>
      <c r="AG399" s="49"/>
      <c r="AH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row>
    <row r="400" spans="1:65" ht="30" customHeight="1">
      <c r="A400" s="352"/>
      <c r="B400" s="49"/>
      <c r="C400" s="49"/>
      <c r="D400" s="49"/>
      <c r="E400" s="16"/>
      <c r="F400" s="49"/>
      <c r="G400" s="49"/>
      <c r="H400" s="49"/>
      <c r="I400" s="49"/>
      <c r="J400" s="49"/>
      <c r="K400" s="49"/>
      <c r="L400" s="49"/>
      <c r="M400" s="49"/>
      <c r="N400" s="49"/>
      <c r="O400" s="49"/>
      <c r="P400" s="49"/>
      <c r="Q400" s="49"/>
      <c r="R400" s="49"/>
      <c r="S400" s="49"/>
      <c r="T400" s="49"/>
      <c r="U400" s="49"/>
      <c r="V400" s="49"/>
      <c r="W400" s="49"/>
      <c r="X400" s="49"/>
      <c r="Y400" s="49"/>
      <c r="Z400" s="49"/>
      <c r="AA400" s="49"/>
      <c r="AB400" s="49"/>
      <c r="AC400" s="49"/>
      <c r="AD400" s="49"/>
      <c r="AE400" s="49"/>
      <c r="AF400" s="49"/>
      <c r="AG400" s="49"/>
      <c r="AH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row>
    <row r="401" spans="1:65" ht="30" customHeight="1">
      <c r="A401" s="352"/>
      <c r="B401" s="49"/>
      <c r="C401" s="49"/>
      <c r="D401" s="49"/>
      <c r="E401" s="16"/>
      <c r="F401" s="49"/>
      <c r="G401" s="49"/>
      <c r="H401" s="49"/>
      <c r="I401" s="49"/>
      <c r="J401" s="49"/>
      <c r="K401" s="49"/>
      <c r="L401" s="49"/>
      <c r="M401" s="49"/>
      <c r="N401" s="49"/>
      <c r="O401" s="49"/>
      <c r="P401" s="49"/>
      <c r="Q401" s="49"/>
      <c r="R401" s="49"/>
      <c r="S401" s="49"/>
      <c r="T401" s="49"/>
      <c r="U401" s="49"/>
      <c r="V401" s="49"/>
      <c r="W401" s="49"/>
      <c r="X401" s="49"/>
      <c r="Y401" s="49"/>
      <c r="Z401" s="49"/>
      <c r="AA401" s="49"/>
      <c r="AB401" s="49"/>
      <c r="AC401" s="49"/>
      <c r="AD401" s="49"/>
      <c r="AE401" s="49"/>
      <c r="AF401" s="49"/>
      <c r="AG401" s="49"/>
      <c r="AH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row>
    <row r="402" spans="1:65" ht="30" customHeight="1">
      <c r="A402" s="352"/>
      <c r="B402" s="49"/>
      <c r="C402" s="49"/>
      <c r="D402" s="49"/>
      <c r="E402" s="16"/>
      <c r="F402" s="49"/>
      <c r="G402" s="49"/>
      <c r="H402" s="49"/>
      <c r="I402" s="49"/>
      <c r="J402" s="49"/>
      <c r="K402" s="49"/>
      <c r="L402" s="49"/>
      <c r="M402" s="49"/>
      <c r="N402" s="49"/>
      <c r="O402" s="49"/>
      <c r="P402" s="49"/>
      <c r="Q402" s="49"/>
      <c r="R402" s="49"/>
      <c r="S402" s="49"/>
      <c r="T402" s="49"/>
      <c r="U402" s="49"/>
      <c r="V402" s="49"/>
      <c r="W402" s="49"/>
      <c r="X402" s="49"/>
      <c r="Y402" s="49"/>
      <c r="Z402" s="49"/>
      <c r="AA402" s="49"/>
      <c r="AB402" s="49"/>
      <c r="AC402" s="49"/>
      <c r="AD402" s="49"/>
      <c r="AE402" s="49"/>
      <c r="AF402" s="49"/>
      <c r="AG402" s="49"/>
      <c r="AH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row>
    <row r="403" spans="1:65" ht="30" customHeight="1">
      <c r="A403" s="352"/>
      <c r="B403" s="49"/>
      <c r="C403" s="49"/>
      <c r="D403" s="49"/>
      <c r="E403" s="16"/>
      <c r="F403" s="49"/>
      <c r="G403" s="49"/>
      <c r="H403" s="49"/>
      <c r="I403" s="49"/>
      <c r="J403" s="49"/>
      <c r="K403" s="49"/>
      <c r="L403" s="49"/>
      <c r="M403" s="49"/>
      <c r="N403" s="49"/>
      <c r="O403" s="49"/>
      <c r="P403" s="49"/>
      <c r="Q403" s="49"/>
      <c r="R403" s="49"/>
      <c r="S403" s="49"/>
      <c r="T403" s="49"/>
      <c r="U403" s="49"/>
      <c r="V403" s="49"/>
      <c r="W403" s="49"/>
      <c r="X403" s="49"/>
      <c r="Y403" s="49"/>
      <c r="Z403" s="49"/>
      <c r="AA403" s="49"/>
      <c r="AB403" s="49"/>
      <c r="AC403" s="49"/>
      <c r="AD403" s="49"/>
      <c r="AE403" s="49"/>
      <c r="AF403" s="49"/>
      <c r="AG403" s="49"/>
      <c r="AH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row>
    <row r="404" spans="1:65" ht="30" customHeight="1">
      <c r="A404" s="352"/>
      <c r="B404" s="49"/>
      <c r="C404" s="49"/>
      <c r="D404" s="49"/>
      <c r="E404" s="16"/>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49"/>
      <c r="AF404" s="49"/>
      <c r="AG404" s="49"/>
      <c r="AH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row>
    <row r="405" spans="1:65" ht="30" customHeight="1">
      <c r="A405" s="352"/>
      <c r="B405" s="49"/>
      <c r="C405" s="49"/>
      <c r="D405" s="49"/>
      <c r="E405" s="16"/>
      <c r="F405" s="49"/>
      <c r="G405" s="49"/>
      <c r="H405" s="49"/>
      <c r="I405" s="49"/>
      <c r="J405" s="49"/>
      <c r="K405" s="49"/>
      <c r="L405" s="49"/>
      <c r="M405" s="49"/>
      <c r="N405" s="49"/>
      <c r="O405" s="49"/>
      <c r="P405" s="49"/>
      <c r="Q405" s="49"/>
      <c r="R405" s="49"/>
      <c r="S405" s="49"/>
      <c r="T405" s="49"/>
      <c r="U405" s="49"/>
      <c r="V405" s="49"/>
      <c r="W405" s="49"/>
      <c r="X405" s="49"/>
      <c r="Y405" s="49"/>
      <c r="Z405" s="49"/>
      <c r="AA405" s="49"/>
      <c r="AB405" s="49"/>
      <c r="AC405" s="49"/>
      <c r="AD405" s="49"/>
      <c r="AE405" s="49"/>
      <c r="AF405" s="49"/>
      <c r="AG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row>
    <row r="406" spans="1:65" ht="30" customHeight="1">
      <c r="A406" s="352"/>
      <c r="B406" s="49"/>
      <c r="C406" s="49"/>
      <c r="D406" s="49"/>
      <c r="E406" s="16"/>
      <c r="F406" s="49"/>
      <c r="G406" s="49"/>
      <c r="H406" s="49"/>
      <c r="I406" s="49"/>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row>
    <row r="407" spans="1:65" ht="30" customHeight="1">
      <c r="A407" s="352"/>
      <c r="B407" s="49"/>
      <c r="C407" s="49"/>
      <c r="D407" s="49"/>
      <c r="E407" s="16"/>
      <c r="F407" s="49"/>
      <c r="G407" s="49"/>
      <c r="H407" s="49"/>
      <c r="I407" s="49"/>
      <c r="J407" s="49"/>
      <c r="K407" s="49"/>
      <c r="L407" s="49"/>
      <c r="M407" s="49"/>
      <c r="N407" s="49"/>
      <c r="O407" s="49"/>
      <c r="P407" s="49"/>
      <c r="Q407" s="49"/>
      <c r="R407" s="49"/>
      <c r="S407" s="49"/>
      <c r="T407" s="49"/>
      <c r="U407" s="49"/>
      <c r="V407" s="49"/>
      <c r="W407" s="49"/>
      <c r="X407" s="49"/>
      <c r="Y407" s="49"/>
      <c r="Z407" s="49"/>
      <c r="AA407" s="49"/>
      <c r="AB407" s="49"/>
      <c r="AC407" s="49"/>
      <c r="AD407" s="49"/>
      <c r="AE407" s="49"/>
      <c r="AF407" s="49"/>
      <c r="AG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row>
    <row r="408" spans="1:65" ht="30" customHeight="1">
      <c r="A408" s="352"/>
      <c r="B408" s="49"/>
      <c r="C408" s="49"/>
      <c r="D408" s="49"/>
      <c r="E408" s="16"/>
      <c r="F408" s="49"/>
      <c r="G408" s="49"/>
      <c r="H408" s="49"/>
      <c r="I408" s="49"/>
      <c r="J408" s="49"/>
      <c r="K408" s="49"/>
      <c r="L408" s="49"/>
      <c r="M408" s="49"/>
      <c r="N408" s="49"/>
      <c r="O408" s="49"/>
      <c r="P408" s="49"/>
      <c r="Q408" s="49"/>
      <c r="R408" s="49"/>
      <c r="S408" s="49"/>
      <c r="T408" s="49"/>
      <c r="U408" s="49"/>
      <c r="V408" s="49"/>
      <c r="W408" s="49"/>
      <c r="X408" s="49"/>
      <c r="Y408" s="49"/>
      <c r="Z408" s="49"/>
      <c r="AA408" s="49"/>
      <c r="AB408" s="49"/>
      <c r="AC408" s="49"/>
      <c r="AD408" s="49"/>
      <c r="AE408" s="49"/>
      <c r="AF408" s="49"/>
      <c r="AG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row>
    <row r="409" spans="1:65" ht="30" customHeight="1">
      <c r="A409" s="352"/>
      <c r="B409" s="49"/>
      <c r="C409" s="49"/>
      <c r="D409" s="49"/>
      <c r="E409" s="16"/>
      <c r="F409" s="49"/>
      <c r="G409" s="49"/>
      <c r="H409" s="49"/>
      <c r="I409" s="49"/>
      <c r="J409" s="49"/>
      <c r="K409" s="49"/>
      <c r="L409" s="49"/>
      <c r="M409" s="49"/>
      <c r="N409" s="49"/>
      <c r="O409" s="49"/>
      <c r="P409" s="49"/>
      <c r="Q409" s="49"/>
      <c r="R409" s="49"/>
      <c r="S409" s="49"/>
      <c r="T409" s="49"/>
      <c r="U409" s="49"/>
      <c r="V409" s="49"/>
      <c r="W409" s="49"/>
      <c r="X409" s="49"/>
      <c r="Y409" s="49"/>
      <c r="Z409" s="49"/>
      <c r="AA409" s="49"/>
      <c r="AB409" s="49"/>
      <c r="AC409" s="49"/>
      <c r="AD409" s="49"/>
      <c r="AE409" s="49"/>
      <c r="AF409" s="49"/>
      <c r="AG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row>
    <row r="410" spans="1:65" ht="30" customHeight="1">
      <c r="A410" s="352"/>
      <c r="B410" s="49"/>
      <c r="C410" s="49"/>
      <c r="D410" s="49"/>
      <c r="E410" s="16"/>
      <c r="F410" s="49"/>
      <c r="G410" s="49"/>
      <c r="H410" s="49"/>
      <c r="I410" s="49"/>
      <c r="J410" s="49"/>
      <c r="K410" s="49"/>
      <c r="L410" s="49"/>
      <c r="M410" s="49"/>
      <c r="N410" s="49"/>
      <c r="O410" s="49"/>
      <c r="P410" s="49"/>
      <c r="Q410" s="49"/>
      <c r="R410" s="49"/>
      <c r="S410" s="49"/>
      <c r="T410" s="49"/>
      <c r="U410" s="49"/>
      <c r="V410" s="49"/>
      <c r="W410" s="49"/>
      <c r="X410" s="49"/>
      <c r="Y410" s="49"/>
      <c r="Z410" s="49"/>
      <c r="AA410" s="49"/>
      <c r="AB410" s="49"/>
      <c r="AC410" s="49"/>
      <c r="AD410" s="49"/>
      <c r="AE410" s="49"/>
      <c r="AF410" s="49"/>
      <c r="AG410" s="49"/>
      <c r="AH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row>
    <row r="411" spans="1:65" ht="30" customHeight="1">
      <c r="A411" s="352"/>
      <c r="B411" s="49"/>
      <c r="C411" s="49"/>
      <c r="D411" s="49"/>
      <c r="E411" s="16"/>
      <c r="F411" s="49"/>
      <c r="G411" s="49"/>
      <c r="H411" s="49"/>
      <c r="I411" s="49"/>
      <c r="J411" s="49"/>
      <c r="K411" s="49"/>
      <c r="L411" s="49"/>
      <c r="M411" s="49"/>
      <c r="N411" s="49"/>
      <c r="O411" s="49"/>
      <c r="P411" s="49"/>
      <c r="Q411" s="49"/>
      <c r="R411" s="49"/>
      <c r="S411" s="49"/>
      <c r="T411" s="49"/>
      <c r="U411" s="49"/>
      <c r="V411" s="49"/>
      <c r="W411" s="49"/>
      <c r="X411" s="49"/>
      <c r="Y411" s="49"/>
      <c r="Z411" s="49"/>
      <c r="AA411" s="49"/>
      <c r="AB411" s="49"/>
      <c r="AC411" s="49"/>
      <c r="AD411" s="49"/>
      <c r="AE411" s="49"/>
      <c r="AF411" s="49"/>
      <c r="AG411" s="49"/>
      <c r="AH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row>
    <row r="412" spans="1:65" ht="30" customHeight="1">
      <c r="A412" s="352"/>
      <c r="B412" s="49"/>
      <c r="C412" s="49"/>
      <c r="D412" s="49"/>
      <c r="E412" s="16"/>
      <c r="F412" s="49"/>
      <c r="G412" s="49"/>
      <c r="H412" s="49"/>
      <c r="I412" s="49"/>
      <c r="J412" s="49"/>
      <c r="K412" s="49"/>
      <c r="L412" s="49"/>
      <c r="M412" s="49"/>
      <c r="N412" s="49"/>
      <c r="O412" s="49"/>
      <c r="P412" s="49"/>
      <c r="Q412" s="49"/>
      <c r="R412" s="49"/>
      <c r="S412" s="49"/>
      <c r="T412" s="49"/>
      <c r="U412" s="49"/>
      <c r="V412" s="49"/>
      <c r="W412" s="49"/>
      <c r="X412" s="49"/>
      <c r="Y412" s="49"/>
      <c r="Z412" s="49"/>
      <c r="AA412" s="49"/>
      <c r="AB412" s="49"/>
      <c r="AC412" s="49"/>
      <c r="AD412" s="49"/>
      <c r="AE412" s="49"/>
      <c r="AF412" s="49"/>
      <c r="AG412" s="49"/>
      <c r="AH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row>
    <row r="413" spans="1:65" ht="30" customHeight="1">
      <c r="A413" s="352"/>
      <c r="B413" s="49"/>
      <c r="C413" s="49"/>
      <c r="D413" s="49"/>
      <c r="E413" s="16"/>
      <c r="F413" s="49"/>
      <c r="G413" s="49"/>
      <c r="H413" s="49"/>
      <c r="I413" s="49"/>
      <c r="J413" s="49"/>
      <c r="K413" s="49"/>
      <c r="L413" s="49"/>
      <c r="M413" s="49"/>
      <c r="N413" s="49"/>
      <c r="O413" s="49"/>
      <c r="P413" s="49"/>
      <c r="Q413" s="49"/>
      <c r="R413" s="49"/>
      <c r="S413" s="49"/>
      <c r="T413" s="49"/>
      <c r="U413" s="49"/>
      <c r="V413" s="49"/>
      <c r="W413" s="49"/>
      <c r="X413" s="49"/>
      <c r="Y413" s="49"/>
      <c r="Z413" s="49"/>
      <c r="AA413" s="49"/>
      <c r="AB413" s="49"/>
      <c r="AC413" s="49"/>
      <c r="AD413" s="49"/>
      <c r="AE413" s="49"/>
      <c r="AF413" s="49"/>
      <c r="AG413" s="49"/>
      <c r="AH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row>
    <row r="414" spans="1:65" ht="30" customHeight="1">
      <c r="A414" s="352"/>
      <c r="B414" s="49"/>
      <c r="C414" s="49"/>
      <c r="D414" s="49"/>
      <c r="E414" s="16"/>
      <c r="F414" s="49"/>
      <c r="G414" s="49"/>
      <c r="H414" s="49"/>
      <c r="I414" s="49"/>
      <c r="J414" s="49"/>
      <c r="K414" s="49"/>
      <c r="L414" s="49"/>
      <c r="M414" s="49"/>
      <c r="N414" s="49"/>
      <c r="O414" s="49"/>
      <c r="P414" s="49"/>
      <c r="Q414" s="49"/>
      <c r="R414" s="49"/>
      <c r="S414" s="49"/>
      <c r="T414" s="49"/>
      <c r="U414" s="49"/>
      <c r="V414" s="49"/>
      <c r="W414" s="49"/>
      <c r="X414" s="49"/>
      <c r="Y414" s="49"/>
      <c r="Z414" s="49"/>
      <c r="AA414" s="49"/>
      <c r="AB414" s="49"/>
      <c r="AC414" s="49"/>
      <c r="AD414" s="49"/>
      <c r="AE414" s="49"/>
      <c r="AF414" s="49"/>
      <c r="AG414" s="49"/>
      <c r="AH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row>
    <row r="415" spans="1:65" ht="30" customHeight="1">
      <c r="A415" s="352"/>
      <c r="B415" s="49"/>
      <c r="C415" s="49"/>
      <c r="D415" s="49"/>
      <c r="E415" s="16"/>
      <c r="F415" s="49"/>
      <c r="G415" s="49"/>
      <c r="H415" s="49"/>
      <c r="I415" s="49"/>
      <c r="J415" s="49"/>
      <c r="K415" s="49"/>
      <c r="L415" s="49"/>
      <c r="M415" s="49"/>
      <c r="N415" s="49"/>
      <c r="O415" s="49"/>
      <c r="P415" s="49"/>
      <c r="Q415" s="49"/>
      <c r="R415" s="49"/>
      <c r="S415" s="49"/>
      <c r="T415" s="49"/>
      <c r="U415" s="49"/>
      <c r="V415" s="49"/>
      <c r="W415" s="49"/>
      <c r="X415" s="49"/>
      <c r="Y415" s="49"/>
      <c r="Z415" s="49"/>
      <c r="AA415" s="49"/>
      <c r="AB415" s="49"/>
      <c r="AC415" s="49"/>
      <c r="AD415" s="49"/>
      <c r="AE415" s="49"/>
      <c r="AF415" s="49"/>
      <c r="AG415" s="49"/>
      <c r="AH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row>
    <row r="416" spans="1:65" ht="30" customHeight="1">
      <c r="A416" s="352"/>
      <c r="B416" s="49"/>
      <c r="C416" s="49"/>
      <c r="D416" s="49"/>
      <c r="E416" s="16"/>
      <c r="F416" s="49"/>
      <c r="G416" s="49"/>
      <c r="H416" s="49"/>
      <c r="I416" s="49"/>
      <c r="J416" s="49"/>
      <c r="K416" s="49"/>
      <c r="L416" s="49"/>
      <c r="M416" s="49"/>
      <c r="N416" s="49"/>
      <c r="O416" s="49"/>
      <c r="P416" s="49"/>
      <c r="Q416" s="49"/>
      <c r="R416" s="49"/>
      <c r="S416" s="49"/>
      <c r="T416" s="49"/>
      <c r="U416" s="49"/>
      <c r="V416" s="49"/>
      <c r="W416" s="49"/>
      <c r="X416" s="49"/>
      <c r="Y416" s="49"/>
      <c r="Z416" s="49"/>
      <c r="AA416" s="49"/>
      <c r="AB416" s="49"/>
      <c r="AC416" s="49"/>
      <c r="AD416" s="49"/>
      <c r="AE416" s="49"/>
      <c r="AF416" s="49"/>
      <c r="AG416" s="49"/>
      <c r="AH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row>
    <row r="417" spans="1:65" ht="30" customHeight="1">
      <c r="A417" s="352"/>
      <c r="B417" s="49"/>
      <c r="C417" s="49"/>
      <c r="D417" s="49"/>
      <c r="E417" s="16"/>
      <c r="F417" s="49"/>
      <c r="G417" s="49"/>
      <c r="H417" s="49"/>
      <c r="I417" s="49"/>
      <c r="J417" s="49"/>
      <c r="K417" s="49"/>
      <c r="L417" s="49"/>
      <c r="M417" s="49"/>
      <c r="N417" s="49"/>
      <c r="O417" s="49"/>
      <c r="P417" s="49"/>
      <c r="Q417" s="49"/>
      <c r="R417" s="49"/>
      <c r="S417" s="49"/>
      <c r="T417" s="49"/>
      <c r="U417" s="49"/>
      <c r="V417" s="49"/>
      <c r="W417" s="49"/>
      <c r="X417" s="49"/>
      <c r="Y417" s="49"/>
      <c r="Z417" s="49"/>
      <c r="AA417" s="49"/>
      <c r="AB417" s="49"/>
      <c r="AC417" s="49"/>
      <c r="AD417" s="49"/>
      <c r="AE417" s="49"/>
      <c r="AF417" s="49"/>
      <c r="AG417" s="49"/>
      <c r="AH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row>
    <row r="418" spans="1:65" ht="30" customHeight="1">
      <c r="A418" s="352"/>
      <c r="B418" s="49"/>
      <c r="C418" s="49"/>
      <c r="D418" s="49"/>
      <c r="E418" s="16"/>
      <c r="F418" s="49"/>
      <c r="G418" s="49"/>
      <c r="H418" s="49"/>
      <c r="I418" s="49"/>
      <c r="J418" s="49"/>
      <c r="K418" s="49"/>
      <c r="L418" s="49"/>
      <c r="M418" s="49"/>
      <c r="N418" s="49"/>
      <c r="O418" s="49"/>
      <c r="P418" s="49"/>
      <c r="Q418" s="49"/>
      <c r="R418" s="49"/>
      <c r="S418" s="49"/>
      <c r="T418" s="49"/>
      <c r="U418" s="49"/>
      <c r="V418" s="49"/>
      <c r="W418" s="49"/>
      <c r="X418" s="49"/>
      <c r="Y418" s="49"/>
      <c r="Z418" s="49"/>
      <c r="AA418" s="49"/>
      <c r="AB418" s="49"/>
      <c r="AC418" s="49"/>
      <c r="AD418" s="49"/>
      <c r="AE418" s="49"/>
      <c r="AF418" s="49"/>
      <c r="AG418" s="49"/>
      <c r="AH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row>
    <row r="419" spans="1:65" ht="30" customHeight="1">
      <c r="A419" s="352"/>
      <c r="B419" s="49"/>
      <c r="C419" s="49"/>
      <c r="D419" s="49"/>
      <c r="E419" s="16"/>
      <c r="F419" s="49"/>
      <c r="G419" s="49"/>
      <c r="H419" s="49"/>
      <c r="I419" s="49"/>
      <c r="J419" s="49"/>
      <c r="K419" s="49"/>
      <c r="L419" s="49"/>
      <c r="M419" s="49"/>
      <c r="N419" s="49"/>
      <c r="O419" s="49"/>
      <c r="P419" s="49"/>
      <c r="Q419" s="49"/>
      <c r="R419" s="49"/>
      <c r="S419" s="49"/>
      <c r="T419" s="49"/>
      <c r="U419" s="49"/>
      <c r="V419" s="49"/>
      <c r="W419" s="49"/>
      <c r="X419" s="49"/>
      <c r="Y419" s="49"/>
      <c r="Z419" s="49"/>
      <c r="AA419" s="49"/>
      <c r="AB419" s="49"/>
      <c r="AC419" s="49"/>
      <c r="AD419" s="49"/>
      <c r="AE419" s="49"/>
      <c r="AF419" s="49"/>
      <c r="AG419" s="49"/>
      <c r="AH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row>
    <row r="420" spans="1:65" ht="30" customHeight="1">
      <c r="A420" s="352"/>
      <c r="B420" s="49"/>
      <c r="C420" s="49"/>
      <c r="D420" s="49"/>
      <c r="E420" s="16"/>
      <c r="F420" s="49"/>
      <c r="G420" s="49"/>
      <c r="H420" s="49"/>
      <c r="I420" s="49"/>
      <c r="J420" s="49"/>
      <c r="K420" s="49"/>
      <c r="L420" s="49"/>
      <c r="M420" s="49"/>
      <c r="N420" s="49"/>
      <c r="O420" s="49"/>
      <c r="P420" s="49"/>
      <c r="Q420" s="49"/>
      <c r="R420" s="49"/>
      <c r="S420" s="49"/>
      <c r="T420" s="49"/>
      <c r="U420" s="49"/>
      <c r="V420" s="49"/>
      <c r="W420" s="49"/>
      <c r="X420" s="49"/>
      <c r="Y420" s="49"/>
      <c r="Z420" s="49"/>
      <c r="AA420" s="49"/>
      <c r="AB420" s="49"/>
      <c r="AC420" s="49"/>
      <c r="AD420" s="49"/>
      <c r="AE420" s="49"/>
      <c r="AF420" s="49"/>
      <c r="AG420" s="49"/>
      <c r="AH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row>
    <row r="421" spans="1:65" ht="30" customHeight="1">
      <c r="A421" s="352"/>
      <c r="B421" s="49"/>
      <c r="C421" s="49"/>
      <c r="D421" s="49"/>
      <c r="E421" s="16"/>
      <c r="F421" s="49"/>
      <c r="G421" s="49"/>
      <c r="H421" s="49"/>
      <c r="I421" s="49"/>
      <c r="J421" s="49"/>
      <c r="K421" s="49"/>
      <c r="L421" s="49"/>
      <c r="M421" s="49"/>
      <c r="N421" s="49"/>
      <c r="O421" s="49"/>
      <c r="P421" s="49"/>
      <c r="Q421" s="49"/>
      <c r="R421" s="49"/>
      <c r="S421" s="49"/>
      <c r="T421" s="49"/>
      <c r="U421" s="49"/>
      <c r="V421" s="49"/>
      <c r="W421" s="49"/>
      <c r="X421" s="49"/>
      <c r="Y421" s="49"/>
      <c r="Z421" s="49"/>
      <c r="AA421" s="49"/>
      <c r="AB421" s="49"/>
      <c r="AC421" s="49"/>
      <c r="AD421" s="49"/>
      <c r="AE421" s="49"/>
      <c r="AF421" s="49"/>
      <c r="AG421" s="49"/>
      <c r="AH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row>
    <row r="422" spans="1:65" ht="30" customHeight="1">
      <c r="A422" s="352"/>
      <c r="B422" s="49"/>
      <c r="C422" s="49"/>
      <c r="D422" s="49"/>
      <c r="E422" s="16"/>
      <c r="F422" s="49"/>
      <c r="G422" s="49"/>
      <c r="H422" s="49"/>
      <c r="I422" s="49"/>
      <c r="J422" s="49"/>
      <c r="K422" s="49"/>
      <c r="L422" s="49"/>
      <c r="M422" s="49"/>
      <c r="N422" s="49"/>
      <c r="O422" s="49"/>
      <c r="P422" s="49"/>
      <c r="Q422" s="49"/>
      <c r="R422" s="49"/>
      <c r="S422" s="49"/>
      <c r="T422" s="49"/>
      <c r="U422" s="49"/>
      <c r="V422" s="49"/>
      <c r="W422" s="49"/>
      <c r="X422" s="49"/>
      <c r="Y422" s="49"/>
      <c r="Z422" s="49"/>
      <c r="AA422" s="49"/>
      <c r="AB422" s="49"/>
      <c r="AC422" s="49"/>
      <c r="AD422" s="49"/>
      <c r="AE422" s="49"/>
      <c r="AF422" s="49"/>
      <c r="AG422" s="49"/>
      <c r="AH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row>
    <row r="423" spans="1:65" ht="30" customHeight="1">
      <c r="A423" s="352"/>
      <c r="B423" s="49"/>
      <c r="C423" s="49"/>
      <c r="D423" s="49"/>
      <c r="E423" s="16"/>
      <c r="F423" s="49"/>
      <c r="G423" s="49"/>
      <c r="H423" s="49"/>
      <c r="I423" s="49"/>
      <c r="J423" s="49"/>
      <c r="K423" s="49"/>
      <c r="L423" s="49"/>
      <c r="M423" s="49"/>
      <c r="N423" s="49"/>
      <c r="O423" s="49"/>
      <c r="P423" s="49"/>
      <c r="Q423" s="49"/>
      <c r="R423" s="49"/>
      <c r="S423" s="49"/>
      <c r="T423" s="49"/>
      <c r="U423" s="49"/>
      <c r="V423" s="49"/>
      <c r="W423" s="49"/>
      <c r="X423" s="49"/>
      <c r="Y423" s="49"/>
      <c r="Z423" s="49"/>
      <c r="AA423" s="49"/>
      <c r="AB423" s="49"/>
      <c r="AC423" s="49"/>
      <c r="AD423" s="49"/>
      <c r="AE423" s="49"/>
      <c r="AF423" s="49"/>
      <c r="AG423" s="49"/>
      <c r="AH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row>
    <row r="424" spans="1:65" ht="30" customHeight="1">
      <c r="A424" s="352"/>
      <c r="B424" s="49"/>
      <c r="C424" s="49"/>
      <c r="D424" s="49"/>
      <c r="E424" s="16"/>
      <c r="F424" s="49"/>
      <c r="G424" s="49"/>
      <c r="H424" s="49"/>
      <c r="I424" s="49"/>
      <c r="J424" s="49"/>
      <c r="K424" s="49"/>
      <c r="L424" s="49"/>
      <c r="M424" s="49"/>
      <c r="N424" s="49"/>
      <c r="O424" s="49"/>
      <c r="P424" s="49"/>
      <c r="Q424" s="49"/>
      <c r="R424" s="49"/>
      <c r="S424" s="49"/>
      <c r="T424" s="49"/>
      <c r="U424" s="49"/>
      <c r="V424" s="49"/>
      <c r="W424" s="49"/>
      <c r="X424" s="49"/>
      <c r="Y424" s="49"/>
      <c r="Z424" s="49"/>
      <c r="AA424" s="49"/>
      <c r="AB424" s="49"/>
      <c r="AC424" s="49"/>
      <c r="AD424" s="49"/>
      <c r="AE424" s="49"/>
      <c r="AF424" s="49"/>
      <c r="AG424" s="49"/>
      <c r="AH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row>
    <row r="425" spans="1:65" ht="30" customHeight="1">
      <c r="A425" s="352"/>
      <c r="B425" s="49"/>
      <c r="C425" s="49"/>
      <c r="D425" s="49"/>
      <c r="E425" s="16"/>
      <c r="F425" s="49"/>
      <c r="G425" s="49"/>
      <c r="H425" s="49"/>
      <c r="I425" s="49"/>
      <c r="J425" s="49"/>
      <c r="K425" s="49"/>
      <c r="L425" s="49"/>
      <c r="M425" s="49"/>
      <c r="N425" s="49"/>
      <c r="O425" s="49"/>
      <c r="P425" s="49"/>
      <c r="Q425" s="49"/>
      <c r="R425" s="49"/>
      <c r="S425" s="49"/>
      <c r="T425" s="49"/>
      <c r="U425" s="49"/>
      <c r="V425" s="49"/>
      <c r="W425" s="49"/>
      <c r="X425" s="49"/>
      <c r="Y425" s="49"/>
      <c r="Z425" s="49"/>
      <c r="AA425" s="49"/>
      <c r="AB425" s="49"/>
      <c r="AC425" s="49"/>
      <c r="AD425" s="49"/>
      <c r="AE425" s="49"/>
      <c r="AF425" s="49"/>
      <c r="AG425" s="49"/>
      <c r="AH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row>
    <row r="426" spans="1:65" ht="30" customHeight="1">
      <c r="A426" s="352"/>
      <c r="B426" s="49"/>
      <c r="C426" s="49"/>
      <c r="D426" s="49"/>
      <c r="E426" s="16"/>
      <c r="F426" s="49"/>
      <c r="G426" s="49"/>
      <c r="H426" s="49"/>
      <c r="I426" s="49"/>
      <c r="J426" s="49"/>
      <c r="K426" s="49"/>
      <c r="L426" s="49"/>
      <c r="M426" s="49"/>
      <c r="N426" s="49"/>
      <c r="O426" s="49"/>
      <c r="P426" s="49"/>
      <c r="Q426" s="49"/>
      <c r="R426" s="49"/>
      <c r="S426" s="49"/>
      <c r="T426" s="49"/>
      <c r="U426" s="49"/>
      <c r="V426" s="49"/>
      <c r="W426" s="49"/>
      <c r="X426" s="49"/>
      <c r="Y426" s="49"/>
      <c r="Z426" s="49"/>
      <c r="AA426" s="49"/>
      <c r="AB426" s="49"/>
      <c r="AC426" s="49"/>
      <c r="AD426" s="49"/>
      <c r="AE426" s="49"/>
      <c r="AF426" s="49"/>
      <c r="AG426" s="49"/>
      <c r="AH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row>
    <row r="427" spans="1:65" ht="30" customHeight="1">
      <c r="A427" s="352"/>
      <c r="B427" s="49"/>
      <c r="C427" s="49"/>
      <c r="D427" s="49"/>
      <c r="E427" s="16"/>
      <c r="F427" s="49"/>
      <c r="G427" s="49"/>
      <c r="H427" s="49"/>
      <c r="I427" s="49"/>
      <c r="J427" s="49"/>
      <c r="K427" s="49"/>
      <c r="L427" s="49"/>
      <c r="M427" s="49"/>
      <c r="N427" s="49"/>
      <c r="O427" s="49"/>
      <c r="P427" s="49"/>
      <c r="Q427" s="49"/>
      <c r="R427" s="49"/>
      <c r="S427" s="49"/>
      <c r="T427" s="49"/>
      <c r="U427" s="49"/>
      <c r="V427" s="49"/>
      <c r="W427" s="49"/>
      <c r="X427" s="49"/>
      <c r="Y427" s="49"/>
      <c r="Z427" s="49"/>
      <c r="AA427" s="49"/>
      <c r="AB427" s="49"/>
      <c r="AC427" s="49"/>
      <c r="AD427" s="49"/>
      <c r="AE427" s="49"/>
      <c r="AF427" s="49"/>
      <c r="AG427" s="49"/>
      <c r="AH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row>
    <row r="428" spans="1:65" ht="30" customHeight="1">
      <c r="A428" s="352"/>
      <c r="B428" s="49"/>
      <c r="C428" s="49"/>
      <c r="D428" s="49"/>
      <c r="E428" s="16"/>
      <c r="F428" s="49"/>
      <c r="G428" s="49"/>
      <c r="H428" s="49"/>
      <c r="I428" s="49"/>
      <c r="J428" s="49"/>
      <c r="K428" s="49"/>
      <c r="L428" s="49"/>
      <c r="M428" s="49"/>
      <c r="N428" s="49"/>
      <c r="O428" s="49"/>
      <c r="P428" s="49"/>
      <c r="Q428" s="49"/>
      <c r="R428" s="49"/>
      <c r="S428" s="49"/>
      <c r="T428" s="49"/>
      <c r="U428" s="49"/>
      <c r="V428" s="49"/>
      <c r="W428" s="49"/>
      <c r="X428" s="49"/>
      <c r="Y428" s="49"/>
      <c r="Z428" s="49"/>
      <c r="AA428" s="49"/>
      <c r="AB428" s="49"/>
      <c r="AC428" s="49"/>
      <c r="AD428" s="49"/>
      <c r="AE428" s="49"/>
      <c r="AF428" s="49"/>
      <c r="AG428" s="49"/>
      <c r="AH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row>
    <row r="429" spans="1:65" ht="30" customHeight="1">
      <c r="A429" s="352"/>
      <c r="B429" s="49"/>
      <c r="C429" s="49"/>
      <c r="D429" s="49"/>
      <c r="E429" s="16"/>
      <c r="F429" s="49"/>
      <c r="G429" s="49"/>
      <c r="H429" s="49"/>
      <c r="I429" s="49"/>
      <c r="J429" s="49"/>
      <c r="K429" s="49"/>
      <c r="L429" s="49"/>
      <c r="M429" s="49"/>
      <c r="N429" s="49"/>
      <c r="O429" s="49"/>
      <c r="P429" s="49"/>
      <c r="Q429" s="49"/>
      <c r="R429" s="49"/>
      <c r="S429" s="49"/>
      <c r="T429" s="49"/>
      <c r="U429" s="49"/>
      <c r="V429" s="49"/>
      <c r="W429" s="49"/>
      <c r="X429" s="49"/>
      <c r="Y429" s="49"/>
      <c r="Z429" s="49"/>
      <c r="AA429" s="49"/>
      <c r="AB429" s="49"/>
      <c r="AC429" s="49"/>
      <c r="AD429" s="49"/>
      <c r="AE429" s="49"/>
      <c r="AF429" s="49"/>
      <c r="AG429" s="49"/>
      <c r="AH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row>
    <row r="430" spans="1:65" ht="30" customHeight="1">
      <c r="A430" s="352"/>
      <c r="B430" s="49"/>
      <c r="C430" s="49"/>
      <c r="D430" s="49"/>
      <c r="E430" s="16"/>
      <c r="F430" s="49"/>
      <c r="G430" s="49"/>
      <c r="H430" s="49"/>
      <c r="I430" s="49"/>
      <c r="J430" s="49"/>
      <c r="K430" s="49"/>
      <c r="L430" s="49"/>
      <c r="M430" s="49"/>
      <c r="N430" s="49"/>
      <c r="O430" s="49"/>
      <c r="P430" s="49"/>
      <c r="Q430" s="49"/>
      <c r="R430" s="49"/>
      <c r="S430" s="49"/>
      <c r="T430" s="49"/>
      <c r="U430" s="49"/>
      <c r="V430" s="49"/>
      <c r="W430" s="49"/>
      <c r="X430" s="49"/>
      <c r="Y430" s="49"/>
      <c r="Z430" s="49"/>
      <c r="AA430" s="49"/>
      <c r="AB430" s="49"/>
      <c r="AC430" s="49"/>
      <c r="AD430" s="49"/>
      <c r="AE430" s="49"/>
      <c r="AF430" s="49"/>
      <c r="AG430" s="49"/>
      <c r="AH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row>
    <row r="431" spans="1:65" ht="30" customHeight="1">
      <c r="A431" s="352"/>
      <c r="B431" s="49"/>
      <c r="C431" s="49"/>
      <c r="D431" s="49"/>
      <c r="E431" s="16"/>
      <c r="F431" s="49"/>
      <c r="G431" s="49"/>
      <c r="H431" s="49"/>
      <c r="I431" s="49"/>
      <c r="J431" s="49"/>
      <c r="K431" s="49"/>
      <c r="L431" s="49"/>
      <c r="M431" s="49"/>
      <c r="N431" s="49"/>
      <c r="O431" s="49"/>
      <c r="P431" s="49"/>
      <c r="Q431" s="49"/>
      <c r="R431" s="49"/>
      <c r="S431" s="49"/>
      <c r="T431" s="49"/>
      <c r="U431" s="49"/>
      <c r="V431" s="49"/>
      <c r="W431" s="49"/>
      <c r="X431" s="49"/>
      <c r="Y431" s="49"/>
      <c r="Z431" s="49"/>
      <c r="AA431" s="49"/>
      <c r="AB431" s="49"/>
      <c r="AC431" s="49"/>
      <c r="AD431" s="49"/>
      <c r="AE431" s="49"/>
      <c r="AF431" s="49"/>
      <c r="AG431" s="49"/>
      <c r="AH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row>
    <row r="432" spans="1:65" ht="30" customHeight="1">
      <c r="A432" s="352"/>
      <c r="B432" s="49"/>
      <c r="C432" s="49"/>
      <c r="D432" s="49"/>
      <c r="E432" s="16"/>
      <c r="F432" s="49"/>
      <c r="G432" s="49"/>
      <c r="H432" s="49"/>
      <c r="I432" s="49"/>
      <c r="J432" s="49"/>
      <c r="K432" s="49"/>
      <c r="L432" s="49"/>
      <c r="M432" s="49"/>
      <c r="N432" s="49"/>
      <c r="O432" s="49"/>
      <c r="P432" s="49"/>
      <c r="Q432" s="49"/>
      <c r="R432" s="49"/>
      <c r="S432" s="49"/>
      <c r="T432" s="49"/>
      <c r="U432" s="49"/>
      <c r="V432" s="49"/>
      <c r="W432" s="49"/>
      <c r="X432" s="49"/>
      <c r="Y432" s="49"/>
      <c r="Z432" s="49"/>
      <c r="AA432" s="49"/>
      <c r="AB432" s="49"/>
      <c r="AC432" s="49"/>
      <c r="AD432" s="49"/>
      <c r="AE432" s="49"/>
      <c r="AF432" s="49"/>
      <c r="AG432" s="49"/>
      <c r="AH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row>
    <row r="433" spans="1:65" ht="30" customHeight="1">
      <c r="A433" s="352"/>
      <c r="B433" s="49"/>
      <c r="C433" s="49"/>
      <c r="D433" s="49"/>
      <c r="E433" s="16"/>
      <c r="F433" s="49"/>
      <c r="G433" s="49"/>
      <c r="H433" s="49"/>
      <c r="I433" s="49"/>
      <c r="J433" s="49"/>
      <c r="K433" s="49"/>
      <c r="L433" s="49"/>
      <c r="M433" s="49"/>
      <c r="N433" s="49"/>
      <c r="O433" s="49"/>
      <c r="P433" s="49"/>
      <c r="Q433" s="49"/>
      <c r="R433" s="49"/>
      <c r="S433" s="49"/>
      <c r="T433" s="49"/>
      <c r="U433" s="49"/>
      <c r="V433" s="49"/>
      <c r="W433" s="49"/>
      <c r="X433" s="49"/>
      <c r="Y433" s="49"/>
      <c r="Z433" s="49"/>
      <c r="AA433" s="49"/>
      <c r="AB433" s="49"/>
      <c r="AC433" s="49"/>
      <c r="AD433" s="49"/>
      <c r="AE433" s="49"/>
      <c r="AF433" s="49"/>
      <c r="AG433" s="49"/>
      <c r="AH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row>
    <row r="434" spans="1:65" ht="30" customHeight="1">
      <c r="A434" s="352"/>
      <c r="B434" s="49"/>
      <c r="C434" s="49"/>
      <c r="D434" s="49"/>
      <c r="E434" s="16"/>
      <c r="F434" s="49"/>
      <c r="G434" s="49"/>
      <c r="H434" s="49"/>
      <c r="I434" s="49"/>
      <c r="J434" s="49"/>
      <c r="K434" s="49"/>
      <c r="L434" s="49"/>
      <c r="M434" s="49"/>
      <c r="N434" s="49"/>
      <c r="O434" s="49"/>
      <c r="P434" s="49"/>
      <c r="Q434" s="49"/>
      <c r="R434" s="49"/>
      <c r="S434" s="49"/>
      <c r="T434" s="49"/>
      <c r="U434" s="49"/>
      <c r="V434" s="49"/>
      <c r="W434" s="49"/>
      <c r="X434" s="49"/>
      <c r="Y434" s="49"/>
      <c r="Z434" s="49"/>
      <c r="AA434" s="49"/>
      <c r="AB434" s="49"/>
      <c r="AC434" s="49"/>
      <c r="AD434" s="49"/>
      <c r="AE434" s="49"/>
      <c r="AF434" s="49"/>
      <c r="AG434" s="49"/>
      <c r="AH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row>
    <row r="435" spans="1:65" ht="30" customHeight="1">
      <c r="A435" s="352"/>
      <c r="B435" s="49"/>
      <c r="C435" s="49"/>
      <c r="D435" s="49"/>
      <c r="E435" s="16"/>
      <c r="F435" s="49"/>
      <c r="G435" s="49"/>
      <c r="H435" s="49"/>
      <c r="I435" s="49"/>
      <c r="J435" s="49"/>
      <c r="K435" s="49"/>
      <c r="L435" s="49"/>
      <c r="M435" s="49"/>
      <c r="N435" s="49"/>
      <c r="O435" s="49"/>
      <c r="P435" s="49"/>
      <c r="Q435" s="49"/>
      <c r="R435" s="49"/>
      <c r="S435" s="49"/>
      <c r="T435" s="49"/>
      <c r="U435" s="49"/>
      <c r="V435" s="49"/>
      <c r="W435" s="49"/>
      <c r="X435" s="49"/>
      <c r="Y435" s="49"/>
      <c r="Z435" s="49"/>
      <c r="AA435" s="49"/>
      <c r="AB435" s="49"/>
      <c r="AC435" s="49"/>
      <c r="AD435" s="49"/>
      <c r="AE435" s="49"/>
      <c r="AF435" s="49"/>
      <c r="AG435" s="49"/>
      <c r="AH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row>
    <row r="436" spans="1:65" ht="30" customHeight="1">
      <c r="A436" s="352"/>
      <c r="B436" s="49"/>
      <c r="C436" s="49"/>
      <c r="D436" s="49"/>
      <c r="E436" s="16"/>
      <c r="F436" s="49"/>
      <c r="G436" s="49"/>
      <c r="H436" s="49"/>
      <c r="I436" s="49"/>
      <c r="J436" s="49"/>
      <c r="K436" s="49"/>
      <c r="L436" s="49"/>
      <c r="M436" s="49"/>
      <c r="N436" s="49"/>
      <c r="O436" s="49"/>
      <c r="P436" s="49"/>
      <c r="Q436" s="49"/>
      <c r="R436" s="49"/>
      <c r="S436" s="49"/>
      <c r="T436" s="49"/>
      <c r="U436" s="49"/>
      <c r="V436" s="49"/>
      <c r="W436" s="49"/>
      <c r="X436" s="49"/>
      <c r="Y436" s="49"/>
      <c r="Z436" s="49"/>
      <c r="AA436" s="49"/>
      <c r="AB436" s="49"/>
      <c r="AC436" s="49"/>
      <c r="AD436" s="49"/>
      <c r="AE436" s="49"/>
      <c r="AF436" s="49"/>
      <c r="AG436" s="49"/>
      <c r="AH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row>
    <row r="437" spans="1:65" ht="30" customHeight="1">
      <c r="A437" s="352"/>
      <c r="B437" s="49"/>
      <c r="C437" s="49"/>
      <c r="D437" s="49"/>
      <c r="E437" s="16"/>
      <c r="F437" s="49"/>
      <c r="G437" s="49"/>
      <c r="H437" s="49"/>
      <c r="I437" s="49"/>
      <c r="J437" s="49"/>
      <c r="K437" s="49"/>
      <c r="L437" s="49"/>
      <c r="M437" s="49"/>
      <c r="N437" s="49"/>
      <c r="O437" s="49"/>
      <c r="P437" s="49"/>
      <c r="Q437" s="49"/>
      <c r="R437" s="49"/>
      <c r="S437" s="49"/>
      <c r="T437" s="49"/>
      <c r="U437" s="49"/>
      <c r="V437" s="49"/>
      <c r="W437" s="49"/>
      <c r="X437" s="49"/>
      <c r="Y437" s="49"/>
      <c r="Z437" s="49"/>
      <c r="AA437" s="49"/>
      <c r="AB437" s="49"/>
      <c r="AC437" s="49"/>
      <c r="AD437" s="49"/>
      <c r="AE437" s="49"/>
      <c r="AF437" s="49"/>
      <c r="AG437" s="49"/>
      <c r="AH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row>
    <row r="438" spans="1:65" ht="30" customHeight="1">
      <c r="A438" s="352"/>
      <c r="B438" s="49"/>
      <c r="C438" s="49"/>
      <c r="D438" s="49"/>
      <c r="E438" s="16"/>
      <c r="F438" s="49"/>
      <c r="G438" s="49"/>
      <c r="H438" s="49"/>
      <c r="I438" s="49"/>
      <c r="J438" s="49"/>
      <c r="K438" s="49"/>
      <c r="L438" s="49"/>
      <c r="M438" s="49"/>
      <c r="N438" s="49"/>
      <c r="O438" s="49"/>
      <c r="P438" s="49"/>
      <c r="Q438" s="49"/>
      <c r="R438" s="49"/>
      <c r="S438" s="49"/>
      <c r="T438" s="49"/>
      <c r="U438" s="49"/>
      <c r="V438" s="49"/>
      <c r="W438" s="49"/>
      <c r="X438" s="49"/>
      <c r="Y438" s="49"/>
      <c r="Z438" s="49"/>
      <c r="AA438" s="49"/>
      <c r="AB438" s="49"/>
      <c r="AC438" s="49"/>
      <c r="AD438" s="49"/>
      <c r="AE438" s="49"/>
      <c r="AF438" s="49"/>
      <c r="AG438" s="49"/>
      <c r="AH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row>
    <row r="439" spans="1:65" ht="30" customHeight="1">
      <c r="A439" s="352"/>
      <c r="B439" s="49"/>
      <c r="C439" s="49"/>
      <c r="D439" s="49"/>
      <c r="E439" s="16"/>
      <c r="F439" s="49"/>
      <c r="G439" s="49"/>
      <c r="H439" s="49"/>
      <c r="I439" s="49"/>
      <c r="J439" s="49"/>
      <c r="K439" s="49"/>
      <c r="L439" s="49"/>
      <c r="M439" s="49"/>
      <c r="N439" s="49"/>
      <c r="O439" s="49"/>
      <c r="P439" s="49"/>
      <c r="Q439" s="49"/>
      <c r="R439" s="49"/>
      <c r="S439" s="49"/>
      <c r="T439" s="49"/>
      <c r="U439" s="49"/>
      <c r="V439" s="49"/>
      <c r="W439" s="49"/>
      <c r="X439" s="49"/>
      <c r="Y439" s="49"/>
      <c r="Z439" s="49"/>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row>
    <row r="440" spans="1:65" ht="30" customHeight="1">
      <c r="A440" s="352"/>
      <c r="B440" s="49"/>
      <c r="C440" s="49"/>
      <c r="D440" s="49"/>
      <c r="E440" s="16"/>
      <c r="F440" s="49"/>
      <c r="G440" s="49"/>
      <c r="H440" s="49"/>
      <c r="I440" s="49"/>
      <c r="J440" s="49"/>
      <c r="K440" s="49"/>
      <c r="L440" s="49"/>
      <c r="M440" s="49"/>
      <c r="N440" s="49"/>
      <c r="O440" s="49"/>
      <c r="P440" s="49"/>
      <c r="Q440" s="49"/>
      <c r="R440" s="49"/>
      <c r="S440" s="49"/>
      <c r="T440" s="49"/>
      <c r="U440" s="49"/>
      <c r="V440" s="49"/>
      <c r="W440" s="49"/>
      <c r="X440" s="49"/>
      <c r="Y440" s="49"/>
      <c r="Z440" s="49"/>
      <c r="AA440" s="49"/>
      <c r="AB440" s="49"/>
      <c r="AC440" s="49"/>
      <c r="AD440" s="49"/>
      <c r="AE440" s="49"/>
      <c r="AF440" s="49"/>
      <c r="AG440" s="49"/>
      <c r="AH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row>
    <row r="441" spans="1:65" ht="30" customHeight="1">
      <c r="A441" s="352"/>
      <c r="B441" s="49"/>
      <c r="C441" s="49"/>
      <c r="D441" s="49"/>
      <c r="E441" s="16"/>
      <c r="F441" s="49"/>
      <c r="G441" s="49"/>
      <c r="H441" s="49"/>
      <c r="I441" s="49"/>
      <c r="J441" s="49"/>
      <c r="K441" s="49"/>
      <c r="L441" s="49"/>
      <c r="M441" s="49"/>
      <c r="N441" s="49"/>
      <c r="O441" s="49"/>
      <c r="P441" s="49"/>
      <c r="Q441" s="49"/>
      <c r="R441" s="49"/>
      <c r="S441" s="49"/>
      <c r="T441" s="49"/>
      <c r="U441" s="49"/>
      <c r="V441" s="49"/>
      <c r="W441" s="49"/>
      <c r="X441" s="49"/>
      <c r="Y441" s="49"/>
      <c r="Z441" s="49"/>
      <c r="AA441" s="49"/>
      <c r="AB441" s="49"/>
      <c r="AC441" s="49"/>
      <c r="AD441" s="49"/>
      <c r="AE441" s="49"/>
      <c r="AF441" s="49"/>
      <c r="AG441" s="49"/>
      <c r="AH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row>
    <row r="442" spans="1:65" ht="30" customHeight="1">
      <c r="A442" s="352"/>
      <c r="B442" s="49"/>
      <c r="C442" s="49"/>
      <c r="D442" s="49"/>
      <c r="E442" s="16"/>
      <c r="F442" s="49"/>
      <c r="G442" s="49"/>
      <c r="H442" s="49"/>
      <c r="I442" s="49"/>
      <c r="J442" s="49"/>
      <c r="K442" s="49"/>
      <c r="L442" s="49"/>
      <c r="M442" s="49"/>
      <c r="N442" s="49"/>
      <c r="O442" s="49"/>
      <c r="P442" s="49"/>
      <c r="Q442" s="49"/>
      <c r="R442" s="49"/>
      <c r="S442" s="49"/>
      <c r="T442" s="49"/>
      <c r="U442" s="49"/>
      <c r="V442" s="49"/>
      <c r="W442" s="49"/>
      <c r="X442" s="49"/>
      <c r="Y442" s="49"/>
      <c r="Z442" s="49"/>
      <c r="AA442" s="49"/>
      <c r="AB442" s="49"/>
      <c r="AC442" s="49"/>
      <c r="AD442" s="49"/>
      <c r="AE442" s="49"/>
      <c r="AF442" s="49"/>
      <c r="AG442" s="49"/>
      <c r="AH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row>
    <row r="443" spans="1:65" ht="30" customHeight="1">
      <c r="A443" s="352"/>
      <c r="B443" s="49"/>
      <c r="C443" s="49"/>
      <c r="D443" s="49"/>
      <c r="E443" s="16"/>
      <c r="F443" s="49"/>
      <c r="G443" s="49"/>
      <c r="H443" s="49"/>
      <c r="I443" s="49"/>
      <c r="J443" s="49"/>
      <c r="K443" s="49"/>
      <c r="L443" s="49"/>
      <c r="M443" s="49"/>
      <c r="N443" s="49"/>
      <c r="O443" s="49"/>
      <c r="P443" s="49"/>
      <c r="Q443" s="49"/>
      <c r="R443" s="49"/>
      <c r="S443" s="49"/>
      <c r="T443" s="49"/>
      <c r="U443" s="49"/>
      <c r="V443" s="49"/>
      <c r="W443" s="49"/>
      <c r="X443" s="49"/>
      <c r="Y443" s="49"/>
      <c r="Z443" s="49"/>
      <c r="AA443" s="49"/>
      <c r="AB443" s="49"/>
      <c r="AC443" s="49"/>
      <c r="AD443" s="49"/>
      <c r="AE443" s="49"/>
      <c r="AF443" s="49"/>
      <c r="AG443" s="49"/>
      <c r="AH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row>
    <row r="444" spans="1:65" ht="30" customHeight="1">
      <c r="A444" s="352"/>
      <c r="B444" s="49"/>
      <c r="C444" s="49"/>
      <c r="D444" s="49"/>
      <c r="E444" s="16"/>
      <c r="F444" s="49"/>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E444" s="49"/>
      <c r="AF444" s="49"/>
      <c r="AG444" s="49"/>
      <c r="AH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row>
    <row r="445" spans="1:65" ht="30" customHeight="1">
      <c r="A445" s="352"/>
      <c r="B445" s="49"/>
      <c r="C445" s="49"/>
      <c r="D445" s="49"/>
      <c r="E445" s="16"/>
      <c r="F445" s="49"/>
      <c r="G445" s="49"/>
      <c r="H445" s="49"/>
      <c r="I445" s="49"/>
      <c r="J445" s="49"/>
      <c r="K445" s="49"/>
      <c r="L445" s="49"/>
      <c r="M445" s="49"/>
      <c r="N445" s="49"/>
      <c r="O445" s="49"/>
      <c r="P445" s="49"/>
      <c r="Q445" s="49"/>
      <c r="R445" s="49"/>
      <c r="S445" s="49"/>
      <c r="T445" s="49"/>
      <c r="U445" s="49"/>
      <c r="V445" s="49"/>
      <c r="W445" s="49"/>
      <c r="X445" s="49"/>
      <c r="Y445" s="49"/>
      <c r="Z445" s="49"/>
      <c r="AA445" s="49"/>
      <c r="AB445" s="49"/>
      <c r="AC445" s="49"/>
      <c r="AD445" s="49"/>
      <c r="AE445" s="49"/>
      <c r="AF445" s="49"/>
      <c r="AG445" s="49"/>
      <c r="AH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row>
    <row r="446" spans="1:65" ht="30" customHeight="1">
      <c r="A446" s="352"/>
      <c r="B446" s="49"/>
      <c r="C446" s="49"/>
      <c r="D446" s="49"/>
      <c r="E446" s="16"/>
      <c r="F446" s="49"/>
      <c r="G446" s="49"/>
      <c r="H446" s="49"/>
      <c r="I446" s="49"/>
      <c r="J446" s="49"/>
      <c r="K446" s="49"/>
      <c r="L446" s="49"/>
      <c r="M446" s="49"/>
      <c r="N446" s="49"/>
      <c r="O446" s="49"/>
      <c r="P446" s="49"/>
      <c r="Q446" s="49"/>
      <c r="R446" s="49"/>
      <c r="S446" s="49"/>
      <c r="T446" s="49"/>
      <c r="U446" s="49"/>
      <c r="V446" s="49"/>
      <c r="W446" s="49"/>
      <c r="X446" s="49"/>
      <c r="Y446" s="49"/>
      <c r="Z446" s="49"/>
      <c r="AA446" s="49"/>
      <c r="AB446" s="49"/>
      <c r="AC446" s="49"/>
      <c r="AD446" s="49"/>
      <c r="AE446" s="49"/>
      <c r="AF446" s="49"/>
      <c r="AG446" s="49"/>
      <c r="AH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row>
    <row r="447" spans="1:65" ht="30" customHeight="1">
      <c r="A447" s="352"/>
      <c r="B447" s="49"/>
      <c r="C447" s="49"/>
      <c r="D447" s="49"/>
      <c r="E447" s="16"/>
      <c r="F447" s="49"/>
      <c r="G447" s="49"/>
      <c r="H447" s="49"/>
      <c r="I447" s="49"/>
      <c r="J447" s="49"/>
      <c r="K447" s="49"/>
      <c r="L447" s="49"/>
      <c r="M447" s="49"/>
      <c r="N447" s="49"/>
      <c r="O447" s="49"/>
      <c r="P447" s="49"/>
      <c r="Q447" s="49"/>
      <c r="R447" s="49"/>
      <c r="S447" s="49"/>
      <c r="T447" s="49"/>
      <c r="U447" s="49"/>
      <c r="V447" s="49"/>
      <c r="W447" s="49"/>
      <c r="X447" s="49"/>
      <c r="Y447" s="49"/>
      <c r="Z447" s="49"/>
      <c r="AA447" s="49"/>
      <c r="AB447" s="49"/>
      <c r="AC447" s="49"/>
      <c r="AD447" s="49"/>
      <c r="AE447" s="49"/>
      <c r="AF447" s="49"/>
      <c r="AG447" s="49"/>
      <c r="AH447" s="49"/>
      <c r="AI447" s="49"/>
      <c r="AJ447" s="49"/>
      <c r="AK447" s="49"/>
      <c r="AL447" s="49"/>
      <c r="AM447" s="49"/>
      <c r="AN447" s="49"/>
      <c r="AO447" s="49"/>
      <c r="AP447" s="49"/>
      <c r="AQ447" s="49"/>
      <c r="AR447" s="49"/>
      <c r="AS447" s="49"/>
      <c r="AT447" s="49"/>
      <c r="AU447" s="49"/>
      <c r="AV447" s="49"/>
      <c r="AW447" s="49"/>
      <c r="AX447" s="49"/>
      <c r="AY447" s="49"/>
      <c r="AZ447" s="49"/>
      <c r="BA447" s="49"/>
      <c r="BB447" s="49"/>
      <c r="BC447" s="49"/>
      <c r="BD447" s="49"/>
      <c r="BE447" s="49"/>
      <c r="BF447" s="49"/>
      <c r="BG447" s="49"/>
      <c r="BH447" s="49"/>
      <c r="BI447" s="49"/>
      <c r="BJ447" s="49"/>
      <c r="BK447" s="49"/>
      <c r="BL447" s="49"/>
      <c r="BM447" s="49"/>
    </row>
    <row r="448" spans="1:65" ht="30" customHeight="1">
      <c r="A448" s="352"/>
      <c r="B448" s="49"/>
      <c r="C448" s="49"/>
      <c r="D448" s="49"/>
      <c r="E448" s="16"/>
      <c r="F448" s="49"/>
      <c r="G448" s="49"/>
      <c r="H448" s="49"/>
      <c r="I448" s="49"/>
      <c r="J448" s="49"/>
      <c r="K448" s="49"/>
      <c r="L448" s="49"/>
      <c r="M448" s="49"/>
      <c r="N448" s="49"/>
      <c r="O448" s="49"/>
      <c r="P448" s="49"/>
      <c r="Q448" s="49"/>
      <c r="R448" s="49"/>
      <c r="S448" s="49"/>
      <c r="T448" s="49"/>
      <c r="U448" s="49"/>
      <c r="V448" s="49"/>
      <c r="W448" s="49"/>
      <c r="X448" s="49"/>
      <c r="Y448" s="49"/>
      <c r="Z448" s="49"/>
      <c r="AA448" s="49"/>
      <c r="AB448" s="49"/>
      <c r="AC448" s="49"/>
      <c r="AD448" s="49"/>
      <c r="AE448" s="49"/>
      <c r="AF448" s="49"/>
      <c r="AG448" s="49"/>
      <c r="AH448" s="49"/>
      <c r="AI448" s="49"/>
      <c r="AJ448" s="49"/>
      <c r="AK448" s="49"/>
      <c r="AL448" s="49"/>
      <c r="AM448" s="49"/>
      <c r="AN448" s="49"/>
      <c r="AO448" s="49"/>
      <c r="AP448" s="49"/>
      <c r="AQ448" s="49"/>
      <c r="AR448" s="49"/>
      <c r="AS448" s="49"/>
      <c r="AT448" s="49"/>
      <c r="AU448" s="49"/>
      <c r="AV448" s="49"/>
      <c r="AW448" s="49"/>
      <c r="AX448" s="49"/>
      <c r="AY448" s="49"/>
      <c r="AZ448" s="49"/>
      <c r="BA448" s="49"/>
      <c r="BB448" s="49"/>
      <c r="BC448" s="49"/>
      <c r="BD448" s="49"/>
      <c r="BE448" s="49"/>
      <c r="BF448" s="49"/>
      <c r="BG448" s="49"/>
      <c r="BH448" s="49"/>
      <c r="BI448" s="49"/>
      <c r="BJ448" s="49"/>
      <c r="BK448" s="49"/>
      <c r="BL448" s="49"/>
      <c r="BM448" s="49"/>
    </row>
    <row r="449" spans="1:65" ht="30" customHeight="1">
      <c r="A449" s="352"/>
      <c r="B449" s="49"/>
      <c r="C449" s="49"/>
      <c r="D449" s="49"/>
      <c r="E449" s="16"/>
      <c r="F449" s="49"/>
      <c r="G449" s="49"/>
      <c r="H449" s="49"/>
      <c r="I449" s="49"/>
      <c r="J449" s="49"/>
      <c r="K449" s="49"/>
      <c r="L449" s="49"/>
      <c r="M449" s="49"/>
      <c r="N449" s="49"/>
      <c r="O449" s="49"/>
      <c r="P449" s="49"/>
      <c r="Q449" s="49"/>
      <c r="R449" s="49"/>
      <c r="S449" s="49"/>
      <c r="T449" s="49"/>
      <c r="U449" s="49"/>
      <c r="V449" s="49"/>
      <c r="W449" s="49"/>
      <c r="X449" s="49"/>
      <c r="Y449" s="49"/>
      <c r="Z449" s="49"/>
      <c r="AA449" s="49"/>
      <c r="AB449" s="49"/>
      <c r="AC449" s="49"/>
      <c r="AD449" s="49"/>
      <c r="AE449" s="49"/>
      <c r="AF449" s="49"/>
      <c r="AG449" s="49"/>
      <c r="AH449" s="49"/>
      <c r="AI449" s="49"/>
      <c r="AJ449" s="49"/>
      <c r="AK449" s="49"/>
      <c r="AL449" s="49"/>
      <c r="AM449" s="49"/>
      <c r="AN449" s="49"/>
      <c r="AO449" s="49"/>
      <c r="AP449" s="49"/>
      <c r="AQ449" s="49"/>
      <c r="AR449" s="49"/>
      <c r="AS449" s="49"/>
      <c r="AT449" s="49"/>
      <c r="AU449" s="49"/>
      <c r="AV449" s="49"/>
      <c r="AW449" s="49"/>
      <c r="AX449" s="49"/>
      <c r="AY449" s="49"/>
      <c r="AZ449" s="49"/>
      <c r="BA449" s="49"/>
      <c r="BB449" s="49"/>
      <c r="BC449" s="49"/>
      <c r="BD449" s="49"/>
      <c r="BE449" s="49"/>
      <c r="BF449" s="49"/>
      <c r="BG449" s="49"/>
      <c r="BH449" s="49"/>
      <c r="BI449" s="49"/>
      <c r="BJ449" s="49"/>
      <c r="BK449" s="49"/>
      <c r="BL449" s="49"/>
      <c r="BM449" s="49"/>
    </row>
    <row r="450" spans="1:65" ht="30" customHeight="1">
      <c r="A450" s="352"/>
      <c r="B450" s="49"/>
      <c r="C450" s="49"/>
      <c r="D450" s="49"/>
      <c r="E450" s="16"/>
      <c r="F450" s="49"/>
      <c r="G450" s="49"/>
      <c r="H450" s="49"/>
      <c r="I450" s="49"/>
      <c r="J450" s="49"/>
      <c r="K450" s="49"/>
      <c r="L450" s="49"/>
      <c r="M450" s="49"/>
      <c r="N450" s="49"/>
      <c r="O450" s="49"/>
      <c r="P450" s="49"/>
      <c r="Q450" s="49"/>
      <c r="R450" s="49"/>
      <c r="S450" s="49"/>
      <c r="T450" s="49"/>
      <c r="U450" s="49"/>
      <c r="V450" s="49"/>
      <c r="W450" s="49"/>
      <c r="X450" s="49"/>
      <c r="Y450" s="49"/>
      <c r="Z450" s="49"/>
      <c r="AA450" s="49"/>
      <c r="AB450" s="49"/>
      <c r="AC450" s="49"/>
      <c r="AD450" s="49"/>
      <c r="AE450" s="49"/>
      <c r="AF450" s="49"/>
      <c r="AG450" s="49"/>
      <c r="AH450" s="49"/>
      <c r="AI450" s="49"/>
      <c r="AJ450" s="49"/>
      <c r="AK450" s="49"/>
      <c r="AL450" s="49"/>
      <c r="AM450" s="49"/>
      <c r="AN450" s="49"/>
      <c r="AO450" s="49"/>
      <c r="AP450" s="49"/>
      <c r="AQ450" s="49"/>
      <c r="AR450" s="49"/>
      <c r="AS450" s="49"/>
      <c r="AT450" s="49"/>
      <c r="AU450" s="49"/>
      <c r="AV450" s="49"/>
      <c r="AW450" s="49"/>
      <c r="AX450" s="49"/>
      <c r="AY450" s="49"/>
      <c r="AZ450" s="49"/>
      <c r="BA450" s="49"/>
      <c r="BB450" s="49"/>
      <c r="BC450" s="49"/>
      <c r="BD450" s="49"/>
      <c r="BE450" s="49"/>
      <c r="BF450" s="49"/>
      <c r="BG450" s="49"/>
      <c r="BH450" s="49"/>
      <c r="BI450" s="49"/>
      <c r="BJ450" s="49"/>
      <c r="BK450" s="49"/>
      <c r="BL450" s="49"/>
      <c r="BM450" s="49"/>
    </row>
    <row r="451" spans="1:65" ht="30" customHeight="1">
      <c r="A451" s="352"/>
      <c r="B451" s="49"/>
      <c r="C451" s="49"/>
      <c r="D451" s="49"/>
      <c r="E451" s="16"/>
      <c r="F451" s="49"/>
      <c r="G451" s="49"/>
      <c r="H451" s="49"/>
      <c r="I451" s="49"/>
      <c r="J451" s="49"/>
      <c r="K451" s="49"/>
      <c r="L451" s="49"/>
      <c r="M451" s="49"/>
      <c r="N451" s="49"/>
      <c r="O451" s="49"/>
      <c r="P451" s="49"/>
      <c r="Q451" s="49"/>
      <c r="R451" s="49"/>
      <c r="S451" s="49"/>
      <c r="T451" s="49"/>
      <c r="U451" s="49"/>
      <c r="V451" s="49"/>
      <c r="W451" s="49"/>
      <c r="X451" s="49"/>
      <c r="Y451" s="49"/>
      <c r="Z451" s="49"/>
      <c r="AA451" s="49"/>
      <c r="AB451" s="49"/>
      <c r="AC451" s="49"/>
      <c r="AD451" s="49"/>
      <c r="AE451" s="49"/>
      <c r="AF451" s="49"/>
      <c r="AG451" s="49"/>
      <c r="AH451" s="49"/>
      <c r="AI451" s="49"/>
      <c r="AJ451" s="49"/>
      <c r="AK451" s="49"/>
      <c r="AL451" s="49"/>
      <c r="AM451" s="49"/>
      <c r="AN451" s="49"/>
      <c r="AO451" s="49"/>
      <c r="AP451" s="49"/>
      <c r="AQ451" s="49"/>
      <c r="AR451" s="49"/>
      <c r="AS451" s="49"/>
      <c r="AT451" s="49"/>
      <c r="AU451" s="49"/>
      <c r="AV451" s="49"/>
      <c r="AW451" s="49"/>
      <c r="AX451" s="49"/>
      <c r="AY451" s="49"/>
      <c r="AZ451" s="49"/>
      <c r="BA451" s="49"/>
      <c r="BB451" s="49"/>
      <c r="BC451" s="49"/>
      <c r="BD451" s="49"/>
      <c r="BE451" s="49"/>
      <c r="BF451" s="49"/>
      <c r="BG451" s="49"/>
      <c r="BH451" s="49"/>
      <c r="BI451" s="49"/>
      <c r="BJ451" s="49"/>
      <c r="BK451" s="49"/>
      <c r="BL451" s="49"/>
      <c r="BM451" s="49"/>
    </row>
    <row r="452" spans="1:65" ht="30" customHeight="1">
      <c r="A452" s="352"/>
      <c r="B452" s="49"/>
      <c r="C452" s="49"/>
      <c r="D452" s="49"/>
      <c r="E452" s="16"/>
      <c r="F452" s="49"/>
      <c r="G452" s="49"/>
      <c r="H452" s="49"/>
      <c r="I452" s="49"/>
      <c r="J452" s="49"/>
      <c r="K452" s="49"/>
      <c r="L452" s="49"/>
      <c r="M452" s="49"/>
      <c r="N452" s="49"/>
      <c r="O452" s="49"/>
      <c r="P452" s="49"/>
      <c r="Q452" s="49"/>
      <c r="R452" s="49"/>
      <c r="S452" s="49"/>
      <c r="T452" s="49"/>
      <c r="U452" s="49"/>
      <c r="V452" s="49"/>
      <c r="W452" s="49"/>
      <c r="X452" s="49"/>
      <c r="Y452" s="49"/>
      <c r="Z452" s="49"/>
      <c r="AA452" s="49"/>
      <c r="AB452" s="49"/>
      <c r="AC452" s="49"/>
      <c r="AD452" s="49"/>
      <c r="AE452" s="49"/>
      <c r="AF452" s="49"/>
      <c r="AG452" s="49"/>
      <c r="AH452" s="49"/>
      <c r="AI452" s="49"/>
      <c r="AJ452" s="49"/>
      <c r="AK452" s="49"/>
      <c r="AL452" s="49"/>
      <c r="AM452" s="49"/>
      <c r="AN452" s="49"/>
      <c r="AO452" s="49"/>
      <c r="AP452" s="49"/>
      <c r="AQ452" s="49"/>
      <c r="AR452" s="49"/>
      <c r="AS452" s="49"/>
      <c r="AT452" s="49"/>
      <c r="AU452" s="49"/>
      <c r="AV452" s="49"/>
      <c r="AW452" s="49"/>
      <c r="AX452" s="49"/>
      <c r="AY452" s="49"/>
      <c r="AZ452" s="49"/>
      <c r="BA452" s="49"/>
      <c r="BB452" s="49"/>
      <c r="BC452" s="49"/>
      <c r="BD452" s="49"/>
      <c r="BE452" s="49"/>
      <c r="BF452" s="49"/>
      <c r="BG452" s="49"/>
      <c r="BH452" s="49"/>
      <c r="BI452" s="49"/>
      <c r="BJ452" s="49"/>
      <c r="BK452" s="49"/>
      <c r="BL452" s="49"/>
      <c r="BM452" s="49"/>
    </row>
    <row r="453" spans="1:65" ht="30" customHeight="1">
      <c r="A453" s="352"/>
      <c r="B453" s="49"/>
      <c r="C453" s="49"/>
      <c r="D453" s="49"/>
      <c r="E453" s="16"/>
      <c r="F453" s="49"/>
      <c r="G453" s="49"/>
      <c r="H453" s="49"/>
      <c r="I453" s="49"/>
      <c r="J453" s="49"/>
      <c r="K453" s="49"/>
      <c r="L453" s="49"/>
      <c r="M453" s="49"/>
      <c r="N453" s="49"/>
      <c r="O453" s="49"/>
      <c r="P453" s="49"/>
      <c r="Q453" s="49"/>
      <c r="R453" s="49"/>
      <c r="S453" s="49"/>
      <c r="T453" s="49"/>
      <c r="U453" s="49"/>
      <c r="V453" s="49"/>
      <c r="W453" s="49"/>
      <c r="X453" s="49"/>
      <c r="Y453" s="49"/>
      <c r="Z453" s="49"/>
      <c r="AA453" s="49"/>
      <c r="AB453" s="49"/>
      <c r="AC453" s="49"/>
      <c r="AD453" s="49"/>
      <c r="AE453" s="49"/>
      <c r="AF453" s="49"/>
      <c r="AG453" s="49"/>
      <c r="AH453" s="49"/>
      <c r="AI453" s="49"/>
      <c r="AJ453" s="49"/>
      <c r="AK453" s="49"/>
      <c r="AL453" s="49"/>
      <c r="AM453" s="49"/>
      <c r="AN453" s="49"/>
      <c r="AO453" s="49"/>
      <c r="AP453" s="49"/>
      <c r="AQ453" s="49"/>
      <c r="AR453" s="49"/>
      <c r="AS453" s="49"/>
      <c r="AT453" s="49"/>
      <c r="AU453" s="49"/>
      <c r="AV453" s="49"/>
      <c r="AW453" s="49"/>
      <c r="AX453" s="49"/>
      <c r="AY453" s="49"/>
      <c r="AZ453" s="49"/>
      <c r="BA453" s="49"/>
      <c r="BB453" s="49"/>
      <c r="BC453" s="49"/>
      <c r="BD453" s="49"/>
      <c r="BE453" s="49"/>
      <c r="BF453" s="49"/>
      <c r="BG453" s="49"/>
      <c r="BH453" s="49"/>
      <c r="BI453" s="49"/>
      <c r="BJ453" s="49"/>
      <c r="BK453" s="49"/>
      <c r="BL453" s="49"/>
      <c r="BM453" s="49"/>
    </row>
    <row r="454" spans="1:65" ht="30" customHeight="1">
      <c r="A454" s="352"/>
      <c r="B454" s="49"/>
      <c r="C454" s="49"/>
      <c r="D454" s="49"/>
      <c r="E454" s="16"/>
      <c r="F454" s="49"/>
      <c r="G454" s="49"/>
      <c r="H454" s="49"/>
      <c r="I454" s="49"/>
      <c r="J454" s="49"/>
      <c r="K454" s="49"/>
      <c r="L454" s="49"/>
      <c r="M454" s="49"/>
      <c r="N454" s="49"/>
      <c r="O454" s="49"/>
      <c r="P454" s="49"/>
      <c r="Q454" s="49"/>
      <c r="R454" s="49"/>
      <c r="S454" s="49"/>
      <c r="T454" s="49"/>
      <c r="U454" s="49"/>
      <c r="V454" s="49"/>
      <c r="W454" s="49"/>
      <c r="X454" s="49"/>
      <c r="Y454" s="49"/>
      <c r="Z454" s="49"/>
      <c r="AA454" s="49"/>
      <c r="AB454" s="49"/>
      <c r="AC454" s="49"/>
      <c r="AD454" s="49"/>
      <c r="AE454" s="49"/>
      <c r="AF454" s="49"/>
      <c r="AG454" s="49"/>
      <c r="AH454" s="49"/>
      <c r="AI454" s="49"/>
      <c r="AJ454" s="49"/>
      <c r="AK454" s="49"/>
      <c r="AL454" s="49"/>
      <c r="AM454" s="49"/>
      <c r="AN454" s="49"/>
      <c r="AO454" s="49"/>
      <c r="AP454" s="49"/>
      <c r="AQ454" s="49"/>
      <c r="AR454" s="49"/>
      <c r="AS454" s="49"/>
      <c r="AT454" s="49"/>
      <c r="AU454" s="49"/>
      <c r="AV454" s="49"/>
      <c r="AW454" s="49"/>
      <c r="AX454" s="49"/>
      <c r="AY454" s="49"/>
      <c r="AZ454" s="49"/>
      <c r="BA454" s="49"/>
      <c r="BB454" s="49"/>
      <c r="BC454" s="49"/>
      <c r="BD454" s="49"/>
      <c r="BE454" s="49"/>
      <c r="BF454" s="49"/>
      <c r="BG454" s="49"/>
      <c r="BH454" s="49"/>
      <c r="BI454" s="49"/>
      <c r="BJ454" s="49"/>
      <c r="BK454" s="49"/>
      <c r="BL454" s="49"/>
      <c r="BM454" s="49"/>
    </row>
    <row r="455" spans="1:65" ht="30" customHeight="1">
      <c r="A455" s="352"/>
      <c r="B455" s="49"/>
      <c r="C455" s="49"/>
      <c r="D455" s="49"/>
      <c r="E455" s="16"/>
      <c r="F455" s="49"/>
      <c r="G455" s="49"/>
      <c r="H455" s="49"/>
      <c r="I455" s="49"/>
      <c r="J455" s="49"/>
      <c r="K455" s="49"/>
      <c r="L455" s="49"/>
      <c r="M455" s="49"/>
      <c r="N455" s="49"/>
      <c r="O455" s="49"/>
      <c r="P455" s="49"/>
      <c r="Q455" s="49"/>
      <c r="R455" s="49"/>
      <c r="S455" s="49"/>
      <c r="T455" s="49"/>
      <c r="U455" s="49"/>
      <c r="V455" s="49"/>
      <c r="W455" s="49"/>
      <c r="X455" s="49"/>
      <c r="Y455" s="49"/>
      <c r="Z455" s="49"/>
      <c r="AA455" s="49"/>
      <c r="AB455" s="49"/>
      <c r="AC455" s="49"/>
      <c r="AD455" s="49"/>
      <c r="AE455" s="49"/>
      <c r="AF455" s="49"/>
      <c r="AG455" s="49"/>
      <c r="AH455" s="49"/>
      <c r="AI455" s="49"/>
      <c r="AJ455" s="49"/>
      <c r="AK455" s="49"/>
      <c r="AL455" s="49"/>
      <c r="AM455" s="49"/>
      <c r="AN455" s="49"/>
      <c r="AO455" s="49"/>
      <c r="AP455" s="49"/>
      <c r="AQ455" s="49"/>
      <c r="AR455" s="49"/>
      <c r="AS455" s="49"/>
      <c r="AT455" s="49"/>
      <c r="AU455" s="49"/>
      <c r="AV455" s="49"/>
      <c r="AW455" s="49"/>
      <c r="AX455" s="49"/>
      <c r="AY455" s="49"/>
      <c r="AZ455" s="49"/>
      <c r="BA455" s="49"/>
      <c r="BB455" s="49"/>
      <c r="BC455" s="49"/>
      <c r="BD455" s="49"/>
      <c r="BE455" s="49"/>
      <c r="BF455" s="49"/>
      <c r="BG455" s="49"/>
      <c r="BH455" s="49"/>
      <c r="BI455" s="49"/>
      <c r="BJ455" s="49"/>
      <c r="BK455" s="49"/>
      <c r="BL455" s="49"/>
      <c r="BM455" s="49"/>
    </row>
    <row r="456" spans="1:65" ht="30" customHeight="1">
      <c r="A456" s="352"/>
      <c r="B456" s="49"/>
      <c r="C456" s="49"/>
      <c r="D456" s="49"/>
      <c r="E456" s="16"/>
      <c r="F456" s="49"/>
      <c r="G456" s="49"/>
      <c r="H456" s="49"/>
      <c r="I456" s="49"/>
      <c r="J456" s="49"/>
      <c r="K456" s="49"/>
      <c r="L456" s="49"/>
      <c r="M456" s="49"/>
      <c r="N456" s="49"/>
      <c r="O456" s="49"/>
      <c r="P456" s="49"/>
      <c r="Q456" s="49"/>
      <c r="R456" s="49"/>
      <c r="S456" s="49"/>
      <c r="T456" s="49"/>
      <c r="U456" s="49"/>
      <c r="V456" s="49"/>
      <c r="W456" s="49"/>
      <c r="X456" s="49"/>
      <c r="Y456" s="49"/>
      <c r="Z456" s="49"/>
      <c r="AA456" s="49"/>
      <c r="AB456" s="49"/>
      <c r="AC456" s="49"/>
      <c r="AD456" s="49"/>
      <c r="AE456" s="49"/>
      <c r="AF456" s="49"/>
      <c r="AG456" s="49"/>
      <c r="AH456" s="49"/>
      <c r="AI456" s="49"/>
      <c r="AJ456" s="49"/>
      <c r="AK456" s="49"/>
      <c r="AL456" s="49"/>
      <c r="AM456" s="49"/>
      <c r="AN456" s="49"/>
      <c r="AO456" s="49"/>
      <c r="AP456" s="49"/>
      <c r="AQ456" s="49"/>
      <c r="AR456" s="49"/>
      <c r="AS456" s="49"/>
      <c r="AT456" s="49"/>
      <c r="AU456" s="49"/>
      <c r="AV456" s="49"/>
      <c r="AW456" s="49"/>
      <c r="AX456" s="49"/>
      <c r="AY456" s="49"/>
      <c r="AZ456" s="49"/>
      <c r="BA456" s="49"/>
      <c r="BB456" s="49"/>
      <c r="BC456" s="49"/>
      <c r="BD456" s="49"/>
      <c r="BE456" s="49"/>
      <c r="BF456" s="49"/>
      <c r="BG456" s="49"/>
      <c r="BH456" s="49"/>
      <c r="BI456" s="49"/>
      <c r="BJ456" s="49"/>
      <c r="BK456" s="49"/>
      <c r="BL456" s="49"/>
      <c r="BM456" s="49"/>
    </row>
    <row r="457" spans="1:65" ht="30" customHeight="1">
      <c r="A457" s="352"/>
      <c r="B457" s="49"/>
      <c r="C457" s="49"/>
      <c r="D457" s="49"/>
      <c r="E457" s="16"/>
      <c r="F457" s="49"/>
      <c r="G457" s="49"/>
      <c r="H457" s="49"/>
      <c r="I457" s="49"/>
      <c r="J457" s="49"/>
      <c r="K457" s="49"/>
      <c r="L457" s="49"/>
      <c r="M457" s="49"/>
      <c r="N457" s="49"/>
      <c r="O457" s="49"/>
      <c r="P457" s="49"/>
      <c r="Q457" s="49"/>
      <c r="R457" s="49"/>
      <c r="S457" s="49"/>
      <c r="T457" s="49"/>
      <c r="U457" s="49"/>
      <c r="V457" s="49"/>
      <c r="W457" s="49"/>
      <c r="X457" s="49"/>
      <c r="Y457" s="49"/>
      <c r="Z457" s="49"/>
      <c r="AA457" s="49"/>
      <c r="AB457" s="49"/>
      <c r="AC457" s="49"/>
      <c r="AD457" s="49"/>
      <c r="AE457" s="49"/>
      <c r="AF457" s="49"/>
      <c r="AG457" s="49"/>
      <c r="AH457" s="49"/>
      <c r="AI457" s="49"/>
      <c r="AJ457" s="49"/>
      <c r="AK457" s="49"/>
      <c r="AL457" s="49"/>
      <c r="AM457" s="49"/>
      <c r="AN457" s="49"/>
      <c r="AO457" s="49"/>
      <c r="AP457" s="49"/>
      <c r="AQ457" s="49"/>
      <c r="AR457" s="49"/>
      <c r="AS457" s="49"/>
      <c r="AT457" s="49"/>
      <c r="AU457" s="49"/>
      <c r="AV457" s="49"/>
      <c r="AW457" s="49"/>
      <c r="AX457" s="49"/>
      <c r="AY457" s="49"/>
      <c r="AZ457" s="49"/>
      <c r="BA457" s="49"/>
      <c r="BB457" s="49"/>
      <c r="BC457" s="49"/>
      <c r="BD457" s="49"/>
      <c r="BE457" s="49"/>
      <c r="BF457" s="49"/>
      <c r="BG457" s="49"/>
      <c r="BH457" s="49"/>
      <c r="BI457" s="49"/>
      <c r="BJ457" s="49"/>
      <c r="BK457" s="49"/>
      <c r="BL457" s="49"/>
      <c r="BM457" s="49"/>
    </row>
    <row r="458" spans="1:65" ht="30" customHeight="1">
      <c r="A458" s="352"/>
      <c r="B458" s="49"/>
      <c r="C458" s="49"/>
      <c r="D458" s="49"/>
      <c r="E458" s="16"/>
      <c r="F458" s="49"/>
      <c r="G458" s="49"/>
      <c r="H458" s="49"/>
      <c r="I458" s="49"/>
      <c r="J458" s="49"/>
      <c r="K458" s="49"/>
      <c r="L458" s="49"/>
      <c r="M458" s="49"/>
      <c r="N458" s="49"/>
      <c r="O458" s="49"/>
      <c r="P458" s="49"/>
      <c r="Q458" s="49"/>
      <c r="R458" s="49"/>
      <c r="S458" s="49"/>
      <c r="T458" s="49"/>
      <c r="U458" s="49"/>
      <c r="V458" s="49"/>
      <c r="W458" s="49"/>
      <c r="X458" s="49"/>
      <c r="Y458" s="49"/>
      <c r="Z458" s="49"/>
      <c r="AA458" s="49"/>
      <c r="AB458" s="49"/>
      <c r="AC458" s="49"/>
      <c r="AD458" s="49"/>
      <c r="AE458" s="49"/>
      <c r="AF458" s="49"/>
      <c r="AG458" s="49"/>
      <c r="AH458" s="49"/>
      <c r="AI458" s="49"/>
      <c r="AJ458" s="49"/>
      <c r="AK458" s="49"/>
      <c r="AL458" s="49"/>
      <c r="AM458" s="49"/>
      <c r="AN458" s="49"/>
      <c r="AO458" s="49"/>
      <c r="AP458" s="49"/>
      <c r="AQ458" s="49"/>
      <c r="AR458" s="49"/>
      <c r="AS458" s="49"/>
      <c r="AT458" s="49"/>
      <c r="AU458" s="49"/>
      <c r="AV458" s="49"/>
      <c r="AW458" s="49"/>
      <c r="AX458" s="49"/>
      <c r="AY458" s="49"/>
      <c r="AZ458" s="49"/>
      <c r="BA458" s="49"/>
      <c r="BB458" s="49"/>
      <c r="BC458" s="49"/>
      <c r="BD458" s="49"/>
      <c r="BE458" s="49"/>
      <c r="BF458" s="49"/>
      <c r="BG458" s="49"/>
      <c r="BH458" s="49"/>
      <c r="BI458" s="49"/>
      <c r="BJ458" s="49"/>
      <c r="BK458" s="49"/>
      <c r="BL458" s="49"/>
      <c r="BM458" s="49"/>
    </row>
    <row r="459" spans="1:65" ht="30" customHeight="1">
      <c r="A459" s="352"/>
      <c r="B459" s="49"/>
      <c r="C459" s="49"/>
      <c r="D459" s="49"/>
      <c r="E459" s="16"/>
      <c r="F459" s="49"/>
      <c r="G459" s="49"/>
      <c r="H459" s="49"/>
      <c r="I459" s="49"/>
      <c r="J459" s="49"/>
      <c r="K459" s="49"/>
      <c r="L459" s="49"/>
      <c r="M459" s="49"/>
      <c r="N459" s="49"/>
      <c r="O459" s="49"/>
      <c r="P459" s="49"/>
      <c r="Q459" s="49"/>
      <c r="R459" s="49"/>
      <c r="S459" s="49"/>
      <c r="T459" s="49"/>
      <c r="U459" s="49"/>
      <c r="V459" s="49"/>
      <c r="W459" s="49"/>
      <c r="X459" s="49"/>
      <c r="Y459" s="49"/>
      <c r="Z459" s="49"/>
      <c r="AA459" s="49"/>
      <c r="AB459" s="49"/>
      <c r="AC459" s="49"/>
      <c r="AD459" s="49"/>
      <c r="AE459" s="49"/>
      <c r="AF459" s="49"/>
      <c r="AG459" s="49"/>
      <c r="AH459" s="49"/>
      <c r="AI459" s="49"/>
      <c r="AJ459" s="49"/>
      <c r="AK459" s="49"/>
      <c r="AL459" s="49"/>
      <c r="AM459" s="49"/>
      <c r="AN459" s="49"/>
      <c r="AO459" s="49"/>
      <c r="AP459" s="49"/>
      <c r="AQ459" s="49"/>
      <c r="AR459" s="49"/>
      <c r="AS459" s="49"/>
      <c r="AT459" s="49"/>
      <c r="AU459" s="49"/>
      <c r="AV459" s="49"/>
      <c r="AW459" s="49"/>
      <c r="AX459" s="49"/>
      <c r="AY459" s="49"/>
      <c r="AZ459" s="49"/>
      <c r="BA459" s="49"/>
      <c r="BB459" s="49"/>
      <c r="BC459" s="49"/>
      <c r="BD459" s="49"/>
      <c r="BE459" s="49"/>
      <c r="BF459" s="49"/>
      <c r="BG459" s="49"/>
      <c r="BH459" s="49"/>
      <c r="BI459" s="49"/>
      <c r="BJ459" s="49"/>
      <c r="BK459" s="49"/>
      <c r="BL459" s="49"/>
      <c r="BM459" s="49"/>
    </row>
    <row r="460" spans="1:65" ht="30" customHeight="1">
      <c r="A460" s="352"/>
      <c r="B460" s="49"/>
      <c r="C460" s="49"/>
      <c r="D460" s="49"/>
      <c r="E460" s="16"/>
      <c r="F460" s="49"/>
      <c r="G460" s="49"/>
      <c r="H460" s="49"/>
      <c r="I460" s="49"/>
      <c r="J460" s="49"/>
      <c r="K460" s="49"/>
      <c r="L460" s="49"/>
      <c r="M460" s="49"/>
      <c r="N460" s="49"/>
      <c r="O460" s="49"/>
      <c r="P460" s="49"/>
      <c r="Q460" s="49"/>
      <c r="R460" s="49"/>
      <c r="S460" s="49"/>
      <c r="T460" s="49"/>
      <c r="U460" s="49"/>
      <c r="V460" s="49"/>
      <c r="W460" s="49"/>
      <c r="X460" s="49"/>
      <c r="Y460" s="49"/>
      <c r="Z460" s="49"/>
      <c r="AA460" s="49"/>
      <c r="AB460" s="49"/>
      <c r="AC460" s="49"/>
      <c r="AD460" s="49"/>
      <c r="AE460" s="49"/>
      <c r="AF460" s="49"/>
      <c r="AG460" s="49"/>
      <c r="AH460" s="49"/>
      <c r="AI460" s="49"/>
      <c r="AJ460" s="49"/>
      <c r="AK460" s="49"/>
      <c r="AL460" s="49"/>
      <c r="AM460" s="49"/>
      <c r="AN460" s="49"/>
      <c r="AO460" s="49"/>
      <c r="AP460" s="49"/>
      <c r="AQ460" s="49"/>
      <c r="AR460" s="49"/>
      <c r="AS460" s="49"/>
      <c r="AT460" s="49"/>
      <c r="AU460" s="49"/>
      <c r="AV460" s="49"/>
      <c r="AW460" s="49"/>
      <c r="AX460" s="49"/>
      <c r="AY460" s="49"/>
      <c r="AZ460" s="49"/>
      <c r="BA460" s="49"/>
      <c r="BB460" s="49"/>
      <c r="BC460" s="49"/>
      <c r="BD460" s="49"/>
      <c r="BE460" s="49"/>
      <c r="BF460" s="49"/>
      <c r="BG460" s="49"/>
      <c r="BH460" s="49"/>
      <c r="BI460" s="49"/>
      <c r="BJ460" s="49"/>
      <c r="BK460" s="49"/>
      <c r="BL460" s="49"/>
      <c r="BM460" s="49"/>
    </row>
    <row r="461" spans="1:65" ht="30" customHeight="1">
      <c r="A461" s="352"/>
      <c r="B461" s="49"/>
      <c r="C461" s="49"/>
      <c r="D461" s="49"/>
      <c r="E461" s="16"/>
      <c r="F461" s="49"/>
      <c r="G461" s="49"/>
      <c r="H461" s="49"/>
      <c r="I461" s="49"/>
      <c r="J461" s="49"/>
      <c r="K461" s="49"/>
      <c r="L461" s="49"/>
      <c r="M461" s="49"/>
      <c r="N461" s="49"/>
      <c r="O461" s="49"/>
      <c r="P461" s="49"/>
      <c r="Q461" s="49"/>
      <c r="R461" s="49"/>
      <c r="S461" s="49"/>
      <c r="T461" s="49"/>
      <c r="U461" s="49"/>
      <c r="V461" s="49"/>
      <c r="W461" s="49"/>
      <c r="X461" s="49"/>
      <c r="Y461" s="49"/>
      <c r="Z461" s="49"/>
      <c r="AA461" s="49"/>
      <c r="AB461" s="49"/>
      <c r="AC461" s="49"/>
      <c r="AD461" s="49"/>
      <c r="AE461" s="49"/>
      <c r="AF461" s="49"/>
      <c r="AG461" s="49"/>
      <c r="AH461" s="49"/>
      <c r="AI461" s="49"/>
      <c r="AJ461" s="49"/>
      <c r="AK461" s="49"/>
      <c r="AL461" s="49"/>
      <c r="AM461" s="49"/>
      <c r="AN461" s="49"/>
      <c r="AO461" s="49"/>
      <c r="AP461" s="49"/>
      <c r="AQ461" s="49"/>
      <c r="AR461" s="49"/>
      <c r="AS461" s="49"/>
      <c r="AT461" s="49"/>
      <c r="AU461" s="49"/>
      <c r="AV461" s="49"/>
      <c r="AW461" s="49"/>
      <c r="AX461" s="49"/>
      <c r="AY461" s="49"/>
      <c r="AZ461" s="49"/>
      <c r="BA461" s="49"/>
      <c r="BB461" s="49"/>
      <c r="BC461" s="49"/>
      <c r="BD461" s="49"/>
      <c r="BE461" s="49"/>
      <c r="BF461" s="49"/>
      <c r="BG461" s="49"/>
      <c r="BH461" s="49"/>
      <c r="BI461" s="49"/>
      <c r="BJ461" s="49"/>
      <c r="BK461" s="49"/>
      <c r="BL461" s="49"/>
      <c r="BM461" s="49"/>
    </row>
    <row r="462" spans="1:65" ht="30" customHeight="1">
      <c r="A462" s="352"/>
      <c r="B462" s="49"/>
      <c r="C462" s="49"/>
      <c r="D462" s="49"/>
      <c r="E462" s="16"/>
      <c r="F462" s="49"/>
      <c r="G462" s="49"/>
      <c r="H462" s="49"/>
      <c r="I462" s="49"/>
      <c r="J462" s="49"/>
      <c r="K462" s="49"/>
      <c r="L462" s="49"/>
      <c r="M462" s="49"/>
      <c r="N462" s="49"/>
      <c r="O462" s="49"/>
      <c r="P462" s="49"/>
      <c r="Q462" s="49"/>
      <c r="R462" s="49"/>
      <c r="S462" s="49"/>
      <c r="T462" s="49"/>
      <c r="U462" s="49"/>
      <c r="V462" s="49"/>
      <c r="W462" s="49"/>
      <c r="X462" s="49"/>
      <c r="Y462" s="49"/>
      <c r="Z462" s="49"/>
      <c r="AA462" s="49"/>
      <c r="AB462" s="49"/>
      <c r="AC462" s="49"/>
      <c r="AD462" s="49"/>
      <c r="AE462" s="49"/>
      <c r="AF462" s="49"/>
      <c r="AG462" s="49"/>
      <c r="AH462" s="49"/>
      <c r="AI462" s="49"/>
      <c r="AJ462" s="49"/>
      <c r="AK462" s="49"/>
      <c r="AL462" s="49"/>
      <c r="AM462" s="49"/>
      <c r="AN462" s="49"/>
      <c r="AO462" s="49"/>
      <c r="AP462" s="49"/>
      <c r="AQ462" s="49"/>
      <c r="AR462" s="49"/>
      <c r="AS462" s="49"/>
      <c r="AT462" s="49"/>
      <c r="AU462" s="49"/>
      <c r="AV462" s="49"/>
      <c r="AW462" s="49"/>
      <c r="AX462" s="49"/>
      <c r="AY462" s="49"/>
      <c r="AZ462" s="49"/>
      <c r="BA462" s="49"/>
      <c r="BB462" s="49"/>
      <c r="BC462" s="49"/>
      <c r="BD462" s="49"/>
      <c r="BE462" s="49"/>
      <c r="BF462" s="49"/>
      <c r="BG462" s="49"/>
      <c r="BH462" s="49"/>
      <c r="BI462" s="49"/>
      <c r="BJ462" s="49"/>
      <c r="BK462" s="49"/>
      <c r="BL462" s="49"/>
      <c r="BM462" s="49"/>
    </row>
    <row r="463" spans="1:65" ht="30" customHeight="1">
      <c r="A463" s="352"/>
      <c r="B463" s="49"/>
      <c r="C463" s="49"/>
      <c r="D463" s="49"/>
      <c r="E463" s="16"/>
      <c r="F463" s="49"/>
      <c r="G463" s="49"/>
      <c r="H463" s="49"/>
      <c r="I463" s="49"/>
      <c r="J463" s="49"/>
      <c r="K463" s="49"/>
      <c r="L463" s="49"/>
      <c r="M463" s="49"/>
      <c r="N463" s="49"/>
      <c r="O463" s="49"/>
      <c r="P463" s="49"/>
      <c r="Q463" s="49"/>
      <c r="R463" s="49"/>
      <c r="S463" s="49"/>
      <c r="T463" s="49"/>
      <c r="U463" s="49"/>
      <c r="V463" s="49"/>
      <c r="W463" s="49"/>
      <c r="X463" s="49"/>
      <c r="Y463" s="49"/>
      <c r="Z463" s="49"/>
      <c r="AA463" s="49"/>
      <c r="AB463" s="49"/>
      <c r="AC463" s="49"/>
      <c r="AD463" s="49"/>
      <c r="AE463" s="49"/>
      <c r="AF463" s="49"/>
      <c r="AG463" s="49"/>
      <c r="AH463" s="49"/>
      <c r="AI463" s="49"/>
      <c r="AJ463" s="49"/>
      <c r="AK463" s="49"/>
      <c r="AL463" s="49"/>
      <c r="AM463" s="49"/>
      <c r="AN463" s="49"/>
      <c r="AO463" s="49"/>
      <c r="AP463" s="49"/>
      <c r="AQ463" s="49"/>
      <c r="AR463" s="49"/>
      <c r="AS463" s="49"/>
      <c r="AT463" s="49"/>
      <c r="AU463" s="49"/>
      <c r="AV463" s="49"/>
      <c r="AW463" s="49"/>
      <c r="AX463" s="49"/>
      <c r="AY463" s="49"/>
      <c r="AZ463" s="49"/>
      <c r="BA463" s="49"/>
      <c r="BB463" s="49"/>
      <c r="BC463" s="49"/>
      <c r="BD463" s="49"/>
      <c r="BE463" s="49"/>
      <c r="BF463" s="49"/>
      <c r="BG463" s="49"/>
      <c r="BH463" s="49"/>
      <c r="BI463" s="49"/>
      <c r="BJ463" s="49"/>
      <c r="BK463" s="49"/>
      <c r="BL463" s="49"/>
      <c r="BM463" s="49"/>
    </row>
    <row r="464" spans="1:65" ht="30" customHeight="1">
      <c r="A464" s="352"/>
      <c r="B464" s="49"/>
      <c r="C464" s="49"/>
      <c r="D464" s="49"/>
      <c r="E464" s="16"/>
      <c r="F464" s="49"/>
      <c r="G464" s="49"/>
      <c r="H464" s="49"/>
      <c r="I464" s="49"/>
      <c r="J464" s="49"/>
      <c r="K464" s="49"/>
      <c r="L464" s="49"/>
      <c r="M464" s="49"/>
      <c r="N464" s="49"/>
      <c r="O464" s="49"/>
      <c r="P464" s="49"/>
      <c r="Q464" s="49"/>
      <c r="R464" s="49"/>
      <c r="S464" s="49"/>
      <c r="T464" s="49"/>
      <c r="U464" s="49"/>
      <c r="V464" s="49"/>
      <c r="W464" s="49"/>
      <c r="X464" s="49"/>
      <c r="Y464" s="49"/>
      <c r="Z464" s="49"/>
      <c r="AA464" s="49"/>
      <c r="AB464" s="49"/>
      <c r="AC464" s="49"/>
      <c r="AD464" s="49"/>
      <c r="AE464" s="49"/>
      <c r="AF464" s="49"/>
      <c r="AG464" s="49"/>
      <c r="AH464" s="49"/>
      <c r="AI464" s="49"/>
      <c r="AJ464" s="49"/>
      <c r="AK464" s="49"/>
      <c r="AL464" s="49"/>
      <c r="AM464" s="49"/>
      <c r="AN464" s="49"/>
      <c r="AO464" s="49"/>
      <c r="AP464" s="49"/>
      <c r="AQ464" s="49"/>
      <c r="AR464" s="49"/>
      <c r="AS464" s="49"/>
      <c r="AT464" s="49"/>
      <c r="AU464" s="49"/>
      <c r="AV464" s="49"/>
      <c r="AW464" s="49"/>
      <c r="AX464" s="49"/>
      <c r="AY464" s="49"/>
      <c r="AZ464" s="49"/>
      <c r="BA464" s="49"/>
      <c r="BB464" s="49"/>
      <c r="BC464" s="49"/>
      <c r="BD464" s="49"/>
      <c r="BE464" s="49"/>
      <c r="BF464" s="49"/>
      <c r="BG464" s="49"/>
      <c r="BH464" s="49"/>
      <c r="BI464" s="49"/>
      <c r="BJ464" s="49"/>
      <c r="BK464" s="49"/>
      <c r="BL464" s="49"/>
      <c r="BM464" s="49"/>
    </row>
    <row r="465" spans="1:65" ht="30" customHeight="1">
      <c r="A465" s="352"/>
      <c r="B465" s="49"/>
      <c r="C465" s="49"/>
      <c r="D465" s="49"/>
      <c r="E465" s="16"/>
      <c r="F465" s="49"/>
      <c r="G465" s="49"/>
      <c r="H465" s="49"/>
      <c r="I465" s="49"/>
      <c r="J465" s="49"/>
      <c r="K465" s="49"/>
      <c r="L465" s="49"/>
      <c r="M465" s="49"/>
      <c r="N465" s="49"/>
      <c r="O465" s="49"/>
      <c r="P465" s="49"/>
      <c r="Q465" s="49"/>
      <c r="R465" s="49"/>
      <c r="S465" s="49"/>
      <c r="T465" s="49"/>
      <c r="U465" s="49"/>
      <c r="V465" s="49"/>
      <c r="W465" s="49"/>
      <c r="X465" s="49"/>
      <c r="Y465" s="49"/>
      <c r="Z465" s="49"/>
      <c r="AA465" s="49"/>
      <c r="AB465" s="49"/>
      <c r="AC465" s="49"/>
      <c r="AD465" s="49"/>
      <c r="AE465" s="49"/>
      <c r="AF465" s="49"/>
      <c r="AG465" s="49"/>
      <c r="AH465" s="49"/>
      <c r="AI465" s="49"/>
      <c r="AJ465" s="49"/>
      <c r="AK465" s="49"/>
      <c r="AL465" s="49"/>
      <c r="AM465" s="49"/>
      <c r="AN465" s="49"/>
      <c r="AO465" s="49"/>
      <c r="AP465" s="49"/>
      <c r="AQ465" s="49"/>
      <c r="AR465" s="49"/>
      <c r="AS465" s="49"/>
      <c r="AT465" s="49"/>
      <c r="AU465" s="49"/>
      <c r="AV465" s="49"/>
      <c r="AW465" s="49"/>
      <c r="AX465" s="49"/>
      <c r="AY465" s="49"/>
      <c r="AZ465" s="49"/>
      <c r="BA465" s="49"/>
      <c r="BB465" s="49"/>
      <c r="BC465" s="49"/>
      <c r="BD465" s="49"/>
      <c r="BE465" s="49"/>
      <c r="BF465" s="49"/>
      <c r="BG465" s="49"/>
      <c r="BH465" s="49"/>
      <c r="BI465" s="49"/>
      <c r="BJ465" s="49"/>
      <c r="BK465" s="49"/>
      <c r="BL465" s="49"/>
      <c r="BM465" s="49"/>
    </row>
    <row r="466" spans="1:65" ht="30" customHeight="1">
      <c r="A466" s="352"/>
      <c r="B466" s="49"/>
      <c r="C466" s="49"/>
      <c r="D466" s="49"/>
      <c r="E466" s="16"/>
      <c r="F466" s="49"/>
      <c r="G466" s="49"/>
      <c r="H466" s="49"/>
      <c r="I466" s="49"/>
      <c r="J466" s="49"/>
      <c r="K466" s="49"/>
      <c r="L466" s="49"/>
      <c r="M466" s="49"/>
      <c r="N466" s="49"/>
      <c r="O466" s="49"/>
      <c r="P466" s="49"/>
      <c r="Q466" s="49"/>
      <c r="R466" s="49"/>
      <c r="S466" s="49"/>
      <c r="T466" s="49"/>
      <c r="U466" s="49"/>
      <c r="V466" s="49"/>
      <c r="W466" s="49"/>
      <c r="X466" s="49"/>
      <c r="Y466" s="49"/>
      <c r="Z466" s="49"/>
      <c r="AA466" s="49"/>
      <c r="AB466" s="49"/>
      <c r="AC466" s="49"/>
      <c r="AD466" s="49"/>
      <c r="AE466" s="49"/>
      <c r="AF466" s="49"/>
      <c r="AG466" s="49"/>
      <c r="AH466" s="49"/>
      <c r="AI466" s="49"/>
      <c r="AJ466" s="49"/>
      <c r="AK466" s="49"/>
      <c r="AL466" s="49"/>
      <c r="AM466" s="49"/>
      <c r="AN466" s="49"/>
      <c r="AO466" s="49"/>
      <c r="AP466" s="49"/>
      <c r="AQ466" s="49"/>
      <c r="AR466" s="49"/>
      <c r="AS466" s="49"/>
      <c r="AT466" s="49"/>
      <c r="AU466" s="49"/>
      <c r="AV466" s="49"/>
      <c r="AW466" s="49"/>
      <c r="AX466" s="49"/>
      <c r="AY466" s="49"/>
      <c r="AZ466" s="49"/>
      <c r="BA466" s="49"/>
      <c r="BB466" s="49"/>
      <c r="BC466" s="49"/>
      <c r="BD466" s="49"/>
      <c r="BE466" s="49"/>
      <c r="BF466" s="49"/>
      <c r="BG466" s="49"/>
      <c r="BH466" s="49"/>
      <c r="BI466" s="49"/>
      <c r="BJ466" s="49"/>
      <c r="BK466" s="49"/>
      <c r="BL466" s="49"/>
      <c r="BM466" s="49"/>
    </row>
    <row r="467" spans="1:65" ht="30" customHeight="1">
      <c r="A467" s="352"/>
      <c r="B467" s="49"/>
      <c r="C467" s="49"/>
      <c r="D467" s="49"/>
      <c r="E467" s="16"/>
      <c r="F467" s="49"/>
      <c r="G467" s="49"/>
      <c r="H467" s="49"/>
      <c r="I467" s="49"/>
      <c r="J467" s="49"/>
      <c r="K467" s="49"/>
      <c r="L467" s="49"/>
      <c r="M467" s="49"/>
      <c r="N467" s="49"/>
      <c r="O467" s="49"/>
      <c r="P467" s="49"/>
      <c r="Q467" s="49"/>
      <c r="R467" s="49"/>
      <c r="S467" s="49"/>
      <c r="T467" s="49"/>
      <c r="U467" s="49"/>
      <c r="V467" s="49"/>
      <c r="W467" s="49"/>
      <c r="X467" s="49"/>
      <c r="Y467" s="49"/>
      <c r="Z467" s="49"/>
      <c r="AA467" s="49"/>
      <c r="AB467" s="49"/>
      <c r="AC467" s="49"/>
      <c r="AD467" s="49"/>
      <c r="AE467" s="49"/>
      <c r="AF467" s="49"/>
      <c r="AG467" s="49"/>
      <c r="AH467" s="49"/>
      <c r="AI467" s="49"/>
      <c r="AJ467" s="49"/>
      <c r="AK467" s="49"/>
      <c r="AL467" s="49"/>
      <c r="AM467" s="49"/>
      <c r="AN467" s="49"/>
      <c r="AO467" s="49"/>
      <c r="AP467" s="49"/>
      <c r="AQ467" s="49"/>
      <c r="AR467" s="49"/>
      <c r="AS467" s="49"/>
      <c r="AT467" s="49"/>
      <c r="AU467" s="49"/>
      <c r="AV467" s="49"/>
      <c r="AW467" s="49"/>
      <c r="AX467" s="49"/>
      <c r="AY467" s="49"/>
      <c r="AZ467" s="49"/>
      <c r="BA467" s="49"/>
      <c r="BB467" s="49"/>
      <c r="BC467" s="49"/>
      <c r="BD467" s="49"/>
      <c r="BE467" s="49"/>
      <c r="BF467" s="49"/>
      <c r="BG467" s="49"/>
      <c r="BH467" s="49"/>
      <c r="BI467" s="49"/>
      <c r="BJ467" s="49"/>
      <c r="BK467" s="49"/>
      <c r="BL467" s="49"/>
      <c r="BM467" s="49"/>
    </row>
    <row r="468" spans="1:65" ht="30" customHeight="1">
      <c r="A468" s="352"/>
      <c r="B468" s="49"/>
      <c r="C468" s="49"/>
      <c r="D468" s="49"/>
      <c r="E468" s="16"/>
      <c r="F468" s="49"/>
      <c r="G468" s="49"/>
      <c r="H468" s="49"/>
      <c r="I468" s="49"/>
      <c r="J468" s="49"/>
      <c r="K468" s="49"/>
      <c r="L468" s="49"/>
      <c r="M468" s="49"/>
      <c r="N468" s="49"/>
      <c r="O468" s="49"/>
      <c r="P468" s="49"/>
      <c r="Q468" s="49"/>
      <c r="R468" s="49"/>
      <c r="S468" s="49"/>
      <c r="T468" s="49"/>
      <c r="U468" s="49"/>
      <c r="V468" s="49"/>
      <c r="W468" s="49"/>
      <c r="X468" s="49"/>
      <c r="Y468" s="49"/>
      <c r="Z468" s="49"/>
      <c r="AA468" s="49"/>
      <c r="AB468" s="49"/>
      <c r="AC468" s="49"/>
      <c r="AD468" s="49"/>
      <c r="AE468" s="49"/>
      <c r="AF468" s="49"/>
      <c r="AG468" s="49"/>
      <c r="AH468" s="49"/>
      <c r="AI468" s="49"/>
      <c r="AJ468" s="49"/>
      <c r="AK468" s="49"/>
      <c r="AL468" s="49"/>
      <c r="AM468" s="49"/>
      <c r="AN468" s="49"/>
      <c r="AO468" s="49"/>
      <c r="AP468" s="49"/>
      <c r="AQ468" s="49"/>
      <c r="AR468" s="49"/>
      <c r="AS468" s="49"/>
      <c r="AT468" s="49"/>
      <c r="AU468" s="49"/>
      <c r="AV468" s="49"/>
      <c r="AW468" s="49"/>
      <c r="AX468" s="49"/>
      <c r="AY468" s="49"/>
      <c r="AZ468" s="49"/>
      <c r="BA468" s="49"/>
      <c r="BB468" s="49"/>
      <c r="BC468" s="49"/>
      <c r="BD468" s="49"/>
      <c r="BE468" s="49"/>
      <c r="BF468" s="49"/>
      <c r="BG468" s="49"/>
      <c r="BH468" s="49"/>
      <c r="BI468" s="49"/>
      <c r="BJ468" s="49"/>
      <c r="BK468" s="49"/>
      <c r="BL468" s="49"/>
      <c r="BM468" s="49"/>
    </row>
    <row r="469" spans="1:65" ht="30" customHeight="1">
      <c r="A469" s="352"/>
      <c r="B469" s="49"/>
      <c r="C469" s="49"/>
      <c r="D469" s="49"/>
      <c r="E469" s="16"/>
      <c r="F469" s="49"/>
      <c r="G469" s="49"/>
      <c r="H469" s="49"/>
      <c r="I469" s="49"/>
      <c r="J469" s="49"/>
      <c r="K469" s="49"/>
      <c r="L469" s="49"/>
      <c r="M469" s="49"/>
      <c r="N469" s="49"/>
      <c r="O469" s="49"/>
      <c r="P469" s="49"/>
      <c r="Q469" s="49"/>
      <c r="R469" s="49"/>
      <c r="S469" s="49"/>
      <c r="T469" s="49"/>
      <c r="U469" s="49"/>
      <c r="V469" s="49"/>
      <c r="W469" s="49"/>
      <c r="X469" s="49"/>
      <c r="Y469" s="49"/>
      <c r="Z469" s="49"/>
      <c r="AA469" s="49"/>
      <c r="AB469" s="49"/>
      <c r="AC469" s="49"/>
      <c r="AD469" s="49"/>
      <c r="AE469" s="49"/>
      <c r="AF469" s="49"/>
      <c r="AG469" s="49"/>
      <c r="AH469" s="49"/>
      <c r="AI469" s="49"/>
      <c r="AJ469" s="49"/>
      <c r="AK469" s="49"/>
      <c r="AL469" s="49"/>
      <c r="AM469" s="49"/>
      <c r="AN469" s="49"/>
      <c r="AO469" s="49"/>
      <c r="AP469" s="49"/>
      <c r="AQ469" s="49"/>
      <c r="AR469" s="49"/>
      <c r="AS469" s="49"/>
      <c r="AT469" s="49"/>
      <c r="AU469" s="49"/>
      <c r="AV469" s="49"/>
      <c r="AW469" s="49"/>
      <c r="AX469" s="49"/>
      <c r="AY469" s="49"/>
      <c r="AZ469" s="49"/>
      <c r="BA469" s="49"/>
      <c r="BB469" s="49"/>
      <c r="BC469" s="49"/>
      <c r="BD469" s="49"/>
      <c r="BE469" s="49"/>
      <c r="BF469" s="49"/>
      <c r="BG469" s="49"/>
      <c r="BH469" s="49"/>
      <c r="BI469" s="49"/>
      <c r="BJ469" s="49"/>
      <c r="BK469" s="49"/>
      <c r="BL469" s="49"/>
      <c r="BM469" s="49"/>
    </row>
    <row r="470" spans="1:65" ht="30" customHeight="1">
      <c r="A470" s="352"/>
      <c r="B470" s="49"/>
      <c r="C470" s="49"/>
      <c r="D470" s="49"/>
      <c r="E470" s="16"/>
      <c r="F470" s="49"/>
      <c r="G470" s="49"/>
      <c r="H470" s="49"/>
      <c r="I470" s="49"/>
      <c r="J470" s="49"/>
      <c r="K470" s="49"/>
      <c r="L470" s="49"/>
      <c r="M470" s="49"/>
      <c r="N470" s="49"/>
      <c r="O470" s="49"/>
      <c r="P470" s="49"/>
      <c r="Q470" s="49"/>
      <c r="R470" s="49"/>
      <c r="S470" s="49"/>
      <c r="T470" s="49"/>
      <c r="U470" s="49"/>
      <c r="V470" s="49"/>
      <c r="W470" s="49"/>
      <c r="X470" s="49"/>
      <c r="Y470" s="49"/>
      <c r="Z470" s="49"/>
      <c r="AA470" s="49"/>
      <c r="AB470" s="49"/>
      <c r="AC470" s="49"/>
      <c r="AD470" s="49"/>
      <c r="AE470" s="49"/>
      <c r="AF470" s="49"/>
      <c r="AG470" s="49"/>
      <c r="AH470" s="49"/>
      <c r="AI470" s="49"/>
      <c r="AJ470" s="49"/>
      <c r="AK470" s="49"/>
      <c r="AL470" s="49"/>
      <c r="AM470" s="49"/>
      <c r="AN470" s="49"/>
      <c r="AO470" s="49"/>
      <c r="AP470" s="49"/>
      <c r="AQ470" s="49"/>
      <c r="AR470" s="49"/>
      <c r="AS470" s="49"/>
      <c r="AT470" s="49"/>
      <c r="AU470" s="49"/>
      <c r="AV470" s="49"/>
      <c r="AW470" s="49"/>
      <c r="AX470" s="49"/>
      <c r="AY470" s="49"/>
      <c r="AZ470" s="49"/>
      <c r="BA470" s="49"/>
      <c r="BB470" s="49"/>
      <c r="BC470" s="49"/>
      <c r="BD470" s="49"/>
      <c r="BE470" s="49"/>
      <c r="BF470" s="49"/>
      <c r="BG470" s="49"/>
      <c r="BH470" s="49"/>
      <c r="BI470" s="49"/>
      <c r="BJ470" s="49"/>
      <c r="BK470" s="49"/>
      <c r="BL470" s="49"/>
      <c r="BM470" s="49"/>
    </row>
    <row r="471" spans="1:65" ht="30" customHeight="1">
      <c r="A471" s="352"/>
      <c r="B471" s="49"/>
      <c r="C471" s="49"/>
      <c r="D471" s="49"/>
      <c r="E471" s="16"/>
      <c r="F471" s="49"/>
      <c r="G471" s="49"/>
      <c r="H471" s="49"/>
      <c r="I471" s="49"/>
      <c r="J471" s="49"/>
      <c r="K471" s="49"/>
      <c r="L471" s="49"/>
      <c r="M471" s="49"/>
      <c r="N471" s="49"/>
      <c r="O471" s="49"/>
      <c r="P471" s="49"/>
      <c r="Q471" s="49"/>
      <c r="R471" s="49"/>
      <c r="S471" s="49"/>
      <c r="T471" s="49"/>
      <c r="U471" s="49"/>
      <c r="V471" s="49"/>
      <c r="W471" s="49"/>
      <c r="X471" s="49"/>
      <c r="Y471" s="49"/>
      <c r="Z471" s="49"/>
      <c r="AA471" s="49"/>
      <c r="AB471" s="49"/>
      <c r="AC471" s="49"/>
      <c r="AD471" s="49"/>
      <c r="AE471" s="49"/>
      <c r="AF471" s="49"/>
      <c r="AG471" s="49"/>
      <c r="AH471" s="49"/>
      <c r="AI471" s="49"/>
      <c r="AJ471" s="49"/>
      <c r="AK471" s="49"/>
      <c r="AL471" s="49"/>
      <c r="AM471" s="49"/>
      <c r="AN471" s="49"/>
      <c r="AO471" s="49"/>
      <c r="AP471" s="49"/>
      <c r="AQ471" s="49"/>
      <c r="AR471" s="49"/>
      <c r="AS471" s="49"/>
      <c r="AT471" s="49"/>
      <c r="AU471" s="49"/>
      <c r="AV471" s="49"/>
      <c r="AW471" s="49"/>
      <c r="AX471" s="49"/>
      <c r="AY471" s="49"/>
      <c r="AZ471" s="49"/>
      <c r="BA471" s="49"/>
      <c r="BB471" s="49"/>
      <c r="BC471" s="49"/>
      <c r="BD471" s="49"/>
      <c r="BE471" s="49"/>
      <c r="BF471" s="49"/>
      <c r="BG471" s="49"/>
      <c r="BH471" s="49"/>
      <c r="BI471" s="49"/>
      <c r="BJ471" s="49"/>
      <c r="BK471" s="49"/>
      <c r="BL471" s="49"/>
      <c r="BM471" s="49"/>
    </row>
    <row r="472" spans="1:65" ht="30" customHeight="1">
      <c r="A472" s="352"/>
      <c r="B472" s="49"/>
      <c r="C472" s="49"/>
      <c r="D472" s="49"/>
      <c r="E472" s="16"/>
      <c r="F472" s="49"/>
      <c r="G472" s="49"/>
      <c r="H472" s="49"/>
      <c r="I472" s="49"/>
      <c r="J472" s="49"/>
      <c r="K472" s="49"/>
      <c r="L472" s="49"/>
      <c r="M472" s="49"/>
      <c r="N472" s="49"/>
      <c r="O472" s="49"/>
      <c r="P472" s="49"/>
      <c r="Q472" s="49"/>
      <c r="R472" s="49"/>
      <c r="S472" s="49"/>
      <c r="T472" s="49"/>
      <c r="U472" s="49"/>
      <c r="V472" s="49"/>
      <c r="W472" s="49"/>
      <c r="X472" s="49"/>
      <c r="Y472" s="49"/>
      <c r="Z472" s="49"/>
      <c r="AA472" s="49"/>
      <c r="AB472" s="49"/>
      <c r="AC472" s="49"/>
      <c r="AD472" s="49"/>
      <c r="AE472" s="49"/>
      <c r="AF472" s="49"/>
      <c r="AG472" s="49"/>
      <c r="AH472" s="49"/>
      <c r="AI472" s="49"/>
      <c r="AJ472" s="49"/>
      <c r="AK472" s="49"/>
      <c r="AL472" s="49"/>
      <c r="AM472" s="49"/>
      <c r="AN472" s="49"/>
      <c r="AO472" s="49"/>
      <c r="AP472" s="49"/>
      <c r="AQ472" s="49"/>
      <c r="AR472" s="49"/>
      <c r="AS472" s="49"/>
      <c r="AT472" s="49"/>
      <c r="AU472" s="49"/>
      <c r="AV472" s="49"/>
      <c r="AW472" s="49"/>
      <c r="AX472" s="49"/>
      <c r="AY472" s="49"/>
      <c r="AZ472" s="49"/>
      <c r="BA472" s="49"/>
      <c r="BB472" s="49"/>
      <c r="BC472" s="49"/>
      <c r="BD472" s="49"/>
      <c r="BE472" s="49"/>
      <c r="BF472" s="49"/>
      <c r="BG472" s="49"/>
      <c r="BH472" s="49"/>
      <c r="BI472" s="49"/>
      <c r="BJ472" s="49"/>
      <c r="BK472" s="49"/>
      <c r="BL472" s="49"/>
      <c r="BM472" s="49"/>
    </row>
    <row r="473" spans="1:65" ht="30" customHeight="1">
      <c r="A473" s="352"/>
      <c r="B473" s="49"/>
      <c r="C473" s="49"/>
      <c r="D473" s="49"/>
      <c r="E473" s="16"/>
      <c r="F473" s="49"/>
      <c r="G473" s="49"/>
      <c r="H473" s="49"/>
      <c r="I473" s="49"/>
      <c r="J473" s="49"/>
      <c r="K473" s="49"/>
      <c r="L473" s="49"/>
      <c r="M473" s="49"/>
      <c r="N473" s="49"/>
      <c r="O473" s="49"/>
      <c r="P473" s="49"/>
      <c r="Q473" s="49"/>
      <c r="R473" s="49"/>
      <c r="S473" s="49"/>
      <c r="T473" s="49"/>
      <c r="U473" s="49"/>
      <c r="V473" s="49"/>
      <c r="W473" s="49"/>
      <c r="X473" s="49"/>
      <c r="Y473" s="49"/>
      <c r="Z473" s="49"/>
      <c r="AA473" s="49"/>
      <c r="AB473" s="49"/>
      <c r="AC473" s="49"/>
      <c r="AD473" s="49"/>
      <c r="AE473" s="49"/>
      <c r="AF473" s="49"/>
      <c r="AG473" s="49"/>
      <c r="AH473" s="49"/>
      <c r="AI473" s="49"/>
      <c r="AJ473" s="49"/>
      <c r="AK473" s="49"/>
      <c r="AL473" s="49"/>
      <c r="AM473" s="49"/>
      <c r="AN473" s="49"/>
      <c r="AO473" s="49"/>
      <c r="AP473" s="49"/>
      <c r="AQ473" s="49"/>
      <c r="AR473" s="49"/>
      <c r="AS473" s="49"/>
      <c r="AT473" s="49"/>
      <c r="AU473" s="49"/>
      <c r="AV473" s="49"/>
      <c r="AW473" s="49"/>
      <c r="AX473" s="49"/>
      <c r="AY473" s="49"/>
      <c r="AZ473" s="49"/>
      <c r="BA473" s="49"/>
      <c r="BB473" s="49"/>
      <c r="BC473" s="49"/>
      <c r="BD473" s="49"/>
      <c r="BE473" s="49"/>
      <c r="BF473" s="49"/>
      <c r="BG473" s="49"/>
      <c r="BH473" s="49"/>
      <c r="BI473" s="49"/>
      <c r="BJ473" s="49"/>
      <c r="BK473" s="49"/>
      <c r="BL473" s="49"/>
      <c r="BM473" s="49"/>
    </row>
    <row r="474" spans="1:65" ht="30" customHeight="1">
      <c r="A474" s="352"/>
      <c r="B474" s="49"/>
      <c r="C474" s="49"/>
      <c r="D474" s="49"/>
      <c r="E474" s="16"/>
      <c r="F474" s="49"/>
      <c r="G474" s="49"/>
      <c r="H474" s="49"/>
      <c r="I474" s="49"/>
      <c r="J474" s="49"/>
      <c r="K474" s="49"/>
      <c r="L474" s="49"/>
      <c r="M474" s="49"/>
      <c r="N474" s="49"/>
      <c r="O474" s="49"/>
      <c r="P474" s="49"/>
      <c r="Q474" s="49"/>
      <c r="R474" s="49"/>
      <c r="S474" s="49"/>
      <c r="T474" s="49"/>
      <c r="U474" s="49"/>
      <c r="V474" s="49"/>
      <c r="W474" s="49"/>
      <c r="X474" s="49"/>
      <c r="Y474" s="49"/>
      <c r="Z474" s="49"/>
      <c r="AA474" s="49"/>
      <c r="AB474" s="49"/>
      <c r="AC474" s="49"/>
      <c r="AD474" s="49"/>
      <c r="AE474" s="49"/>
      <c r="AF474" s="49"/>
      <c r="AG474" s="49"/>
      <c r="AH474" s="49"/>
      <c r="AI474" s="49"/>
      <c r="AJ474" s="49"/>
      <c r="AK474" s="49"/>
      <c r="AL474" s="49"/>
      <c r="AM474" s="49"/>
      <c r="AN474" s="49"/>
      <c r="AO474" s="49"/>
      <c r="AP474" s="49"/>
      <c r="AQ474" s="49"/>
      <c r="AR474" s="49"/>
      <c r="AS474" s="49"/>
      <c r="AT474" s="49"/>
      <c r="AU474" s="49"/>
      <c r="AV474" s="49"/>
      <c r="AW474" s="49"/>
      <c r="AX474" s="49"/>
      <c r="AY474" s="49"/>
      <c r="AZ474" s="49"/>
      <c r="BA474" s="49"/>
      <c r="BB474" s="49"/>
      <c r="BC474" s="49"/>
      <c r="BD474" s="49"/>
      <c r="BE474" s="49"/>
      <c r="BF474" s="49"/>
      <c r="BG474" s="49"/>
      <c r="BH474" s="49"/>
      <c r="BI474" s="49"/>
      <c r="BJ474" s="49"/>
      <c r="BK474" s="49"/>
      <c r="BL474" s="49"/>
      <c r="BM474" s="49"/>
    </row>
    <row r="475" spans="1:65" ht="30" customHeight="1">
      <c r="A475" s="352"/>
      <c r="B475" s="49"/>
      <c r="C475" s="49"/>
      <c r="D475" s="49"/>
      <c r="E475" s="16"/>
      <c r="F475" s="49"/>
      <c r="G475" s="49"/>
      <c r="H475" s="49"/>
      <c r="I475" s="49"/>
      <c r="J475" s="49"/>
      <c r="K475" s="49"/>
      <c r="L475" s="49"/>
      <c r="M475" s="49"/>
      <c r="N475" s="49"/>
      <c r="O475" s="49"/>
      <c r="P475" s="49"/>
      <c r="Q475" s="49"/>
      <c r="R475" s="49"/>
      <c r="S475" s="49"/>
      <c r="T475" s="49"/>
      <c r="U475" s="49"/>
      <c r="V475" s="49"/>
      <c r="W475" s="49"/>
      <c r="X475" s="49"/>
      <c r="Y475" s="49"/>
      <c r="Z475" s="49"/>
      <c r="AA475" s="49"/>
      <c r="AB475" s="49"/>
      <c r="AC475" s="49"/>
      <c r="AD475" s="49"/>
      <c r="AE475" s="49"/>
      <c r="AF475" s="49"/>
      <c r="AG475" s="49"/>
      <c r="AH475" s="49"/>
      <c r="AI475" s="49"/>
      <c r="AJ475" s="49"/>
      <c r="AK475" s="49"/>
      <c r="AL475" s="49"/>
      <c r="AM475" s="49"/>
      <c r="AN475" s="49"/>
      <c r="AO475" s="49"/>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row>
    <row r="476" spans="1:65" ht="30" customHeight="1">
      <c r="A476" s="352"/>
      <c r="B476" s="49"/>
      <c r="C476" s="49"/>
      <c r="D476" s="49"/>
      <c r="E476" s="16"/>
      <c r="F476" s="49"/>
      <c r="G476" s="49"/>
      <c r="H476" s="49"/>
      <c r="I476" s="49"/>
      <c r="J476" s="49"/>
      <c r="K476" s="49"/>
      <c r="L476" s="49"/>
      <c r="M476" s="49"/>
      <c r="N476" s="49"/>
      <c r="O476" s="49"/>
      <c r="P476" s="49"/>
      <c r="Q476" s="49"/>
      <c r="R476" s="49"/>
      <c r="S476" s="49"/>
      <c r="T476" s="49"/>
      <c r="U476" s="49"/>
      <c r="V476" s="49"/>
      <c r="W476" s="49"/>
      <c r="X476" s="49"/>
      <c r="Y476" s="49"/>
      <c r="Z476" s="49"/>
      <c r="AA476" s="49"/>
      <c r="AB476" s="49"/>
      <c r="AC476" s="49"/>
      <c r="AD476" s="49"/>
      <c r="AE476" s="49"/>
      <c r="AF476" s="49"/>
      <c r="AG476" s="49"/>
      <c r="AH476" s="49"/>
      <c r="AI476" s="49"/>
      <c r="AJ476" s="49"/>
      <c r="AK476" s="49"/>
      <c r="AL476" s="49"/>
      <c r="AM476" s="49"/>
      <c r="AN476" s="49"/>
      <c r="AO476" s="49"/>
      <c r="AP476" s="49"/>
      <c r="AQ476" s="49"/>
      <c r="AR476" s="49"/>
      <c r="AS476" s="49"/>
      <c r="AT476" s="49"/>
      <c r="AU476" s="49"/>
      <c r="AV476" s="49"/>
      <c r="AW476" s="49"/>
      <c r="AX476" s="49"/>
      <c r="AY476" s="49"/>
      <c r="AZ476" s="49"/>
      <c r="BA476" s="49"/>
      <c r="BB476" s="49"/>
      <c r="BC476" s="49"/>
      <c r="BD476" s="49"/>
      <c r="BE476" s="49"/>
      <c r="BF476" s="49"/>
      <c r="BG476" s="49"/>
      <c r="BH476" s="49"/>
      <c r="BI476" s="49"/>
      <c r="BJ476" s="49"/>
      <c r="BK476" s="49"/>
      <c r="BL476" s="49"/>
      <c r="BM476" s="49"/>
    </row>
    <row r="477" spans="1:65" ht="30" customHeight="1">
      <c r="A477" s="352"/>
      <c r="B477" s="49"/>
      <c r="C477" s="49"/>
      <c r="D477" s="49"/>
      <c r="E477" s="16"/>
      <c r="F477" s="49"/>
      <c r="G477" s="49"/>
      <c r="H477" s="49"/>
      <c r="I477" s="49"/>
      <c r="J477" s="49"/>
      <c r="K477" s="49"/>
      <c r="L477" s="49"/>
      <c r="M477" s="49"/>
      <c r="N477" s="49"/>
      <c r="O477" s="49"/>
      <c r="P477" s="49"/>
      <c r="Q477" s="49"/>
      <c r="R477" s="49"/>
      <c r="S477" s="49"/>
      <c r="T477" s="49"/>
      <c r="U477" s="49"/>
      <c r="V477" s="49"/>
      <c r="W477" s="49"/>
      <c r="X477" s="49"/>
      <c r="Y477" s="49"/>
      <c r="Z477" s="49"/>
      <c r="AA477" s="49"/>
      <c r="AB477" s="49"/>
      <c r="AC477" s="49"/>
      <c r="AD477" s="49"/>
      <c r="AE477" s="49"/>
      <c r="AF477" s="49"/>
      <c r="AG477" s="49"/>
      <c r="AH477" s="49"/>
      <c r="AI477" s="49"/>
      <c r="AJ477" s="49"/>
      <c r="AK477" s="49"/>
      <c r="AL477" s="49"/>
      <c r="AM477" s="49"/>
      <c r="AN477" s="49"/>
      <c r="AO477" s="49"/>
      <c r="AP477" s="49"/>
      <c r="AQ477" s="49"/>
      <c r="AR477" s="49"/>
      <c r="AS477" s="49"/>
      <c r="AT477" s="49"/>
      <c r="AU477" s="49"/>
      <c r="AV477" s="49"/>
      <c r="AW477" s="49"/>
      <c r="AX477" s="49"/>
      <c r="AY477" s="49"/>
      <c r="AZ477" s="49"/>
      <c r="BA477" s="49"/>
      <c r="BB477" s="49"/>
      <c r="BC477" s="49"/>
      <c r="BD477" s="49"/>
      <c r="BE477" s="49"/>
      <c r="BF477" s="49"/>
      <c r="BG477" s="49"/>
      <c r="BH477" s="49"/>
      <c r="BI477" s="49"/>
      <c r="BJ477" s="49"/>
      <c r="BK477" s="49"/>
      <c r="BL477" s="49"/>
      <c r="BM477" s="49"/>
    </row>
    <row r="478" spans="1:65" ht="30" customHeight="1">
      <c r="A478" s="352"/>
      <c r="B478" s="49"/>
      <c r="C478" s="49"/>
      <c r="D478" s="49"/>
      <c r="E478" s="16"/>
      <c r="F478" s="49"/>
      <c r="G478" s="49"/>
      <c r="H478" s="49"/>
      <c r="I478" s="49"/>
      <c r="J478" s="49"/>
      <c r="K478" s="49"/>
      <c r="L478" s="49"/>
      <c r="M478" s="49"/>
      <c r="N478" s="49"/>
      <c r="O478" s="49"/>
      <c r="P478" s="49"/>
      <c r="Q478" s="49"/>
      <c r="R478" s="49"/>
      <c r="S478" s="49"/>
      <c r="T478" s="49"/>
      <c r="U478" s="49"/>
      <c r="V478" s="49"/>
      <c r="W478" s="49"/>
      <c r="X478" s="49"/>
      <c r="Y478" s="49"/>
      <c r="Z478" s="49"/>
      <c r="AA478" s="49"/>
      <c r="AB478" s="49"/>
      <c r="AC478" s="49"/>
      <c r="AD478" s="49"/>
      <c r="AE478" s="49"/>
      <c r="AF478" s="49"/>
      <c r="AG478" s="49"/>
      <c r="AH478" s="49"/>
      <c r="AI478" s="49"/>
      <c r="AJ478" s="49"/>
      <c r="AK478" s="49"/>
      <c r="AL478" s="49"/>
      <c r="AM478" s="49"/>
      <c r="AN478" s="49"/>
      <c r="AO478" s="49"/>
      <c r="AP478" s="49"/>
      <c r="AQ478" s="49"/>
      <c r="AR478" s="49"/>
      <c r="AS478" s="49"/>
      <c r="AT478" s="49"/>
      <c r="AU478" s="49"/>
      <c r="AV478" s="49"/>
      <c r="AW478" s="49"/>
      <c r="AX478" s="49"/>
      <c r="AY478" s="49"/>
      <c r="AZ478" s="49"/>
      <c r="BA478" s="49"/>
      <c r="BB478" s="49"/>
      <c r="BC478" s="49"/>
      <c r="BD478" s="49"/>
      <c r="BE478" s="49"/>
      <c r="BF478" s="49"/>
      <c r="BG478" s="49"/>
      <c r="BH478" s="49"/>
      <c r="BI478" s="49"/>
      <c r="BJ478" s="49"/>
      <c r="BK478" s="49"/>
      <c r="BL478" s="49"/>
      <c r="BM478" s="49"/>
    </row>
    <row r="479" spans="1:65" ht="30" customHeight="1">
      <c r="A479" s="352"/>
      <c r="B479" s="49"/>
      <c r="C479" s="49"/>
      <c r="D479" s="49"/>
      <c r="E479" s="16"/>
      <c r="F479" s="49"/>
      <c r="G479" s="49"/>
      <c r="H479" s="49"/>
      <c r="I479" s="49"/>
      <c r="J479" s="49"/>
      <c r="K479" s="49"/>
      <c r="L479" s="49"/>
      <c r="M479" s="49"/>
      <c r="N479" s="49"/>
      <c r="O479" s="49"/>
      <c r="P479" s="49"/>
      <c r="Q479" s="49"/>
      <c r="R479" s="49"/>
      <c r="S479" s="49"/>
      <c r="T479" s="49"/>
      <c r="U479" s="49"/>
      <c r="V479" s="49"/>
      <c r="W479" s="49"/>
      <c r="X479" s="49"/>
      <c r="Y479" s="49"/>
      <c r="Z479" s="49"/>
      <c r="AA479" s="49"/>
      <c r="AB479" s="49"/>
      <c r="AC479" s="49"/>
      <c r="AD479" s="49"/>
      <c r="AE479" s="49"/>
      <c r="AF479" s="49"/>
      <c r="AG479" s="49"/>
      <c r="AH479" s="49"/>
      <c r="AI479" s="49"/>
      <c r="AJ479" s="49"/>
      <c r="AK479" s="49"/>
      <c r="AL479" s="49"/>
      <c r="AM479" s="49"/>
      <c r="AN479" s="49"/>
      <c r="AO479" s="49"/>
      <c r="AP479" s="49"/>
      <c r="AQ479" s="49"/>
      <c r="AR479" s="49"/>
      <c r="AS479" s="49"/>
      <c r="AT479" s="49"/>
      <c r="AU479" s="49"/>
      <c r="AV479" s="49"/>
      <c r="AW479" s="49"/>
      <c r="AX479" s="49"/>
      <c r="AY479" s="49"/>
      <c r="AZ479" s="49"/>
      <c r="BA479" s="49"/>
      <c r="BB479" s="49"/>
      <c r="BC479" s="49"/>
      <c r="BD479" s="49"/>
      <c r="BE479" s="49"/>
      <c r="BF479" s="49"/>
      <c r="BG479" s="49"/>
      <c r="BH479" s="49"/>
      <c r="BI479" s="49"/>
      <c r="BJ479" s="49"/>
      <c r="BK479" s="49"/>
      <c r="BL479" s="49"/>
      <c r="BM479" s="49"/>
    </row>
    <row r="480" spans="1:65" ht="30" customHeight="1">
      <c r="A480" s="352"/>
      <c r="B480" s="49"/>
      <c r="C480" s="49"/>
      <c r="D480" s="49"/>
      <c r="E480" s="16"/>
      <c r="F480" s="49"/>
      <c r="G480" s="49"/>
      <c r="H480" s="49"/>
      <c r="I480" s="49"/>
      <c r="J480" s="49"/>
      <c r="K480" s="49"/>
      <c r="L480" s="49"/>
      <c r="M480" s="49"/>
      <c r="N480" s="49"/>
      <c r="O480" s="49"/>
      <c r="P480" s="49"/>
      <c r="Q480" s="49"/>
      <c r="R480" s="49"/>
      <c r="S480" s="49"/>
      <c r="T480" s="49"/>
      <c r="U480" s="49"/>
      <c r="V480" s="49"/>
      <c r="W480" s="49"/>
      <c r="X480" s="49"/>
      <c r="Y480" s="49"/>
      <c r="Z480" s="49"/>
      <c r="AA480" s="49"/>
      <c r="AB480" s="49"/>
      <c r="AC480" s="49"/>
      <c r="AD480" s="49"/>
      <c r="AE480" s="49"/>
      <c r="AF480" s="49"/>
      <c r="AG480" s="49"/>
      <c r="AH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row>
    <row r="481" spans="1:65" ht="30" customHeight="1">
      <c r="A481" s="352"/>
      <c r="B481" s="49"/>
      <c r="C481" s="49"/>
      <c r="D481" s="49"/>
      <c r="E481" s="16"/>
      <c r="F481" s="49"/>
      <c r="G481" s="49"/>
      <c r="H481" s="49"/>
      <c r="I481" s="49"/>
      <c r="J481" s="49"/>
      <c r="K481" s="49"/>
      <c r="L481" s="49"/>
      <c r="M481" s="49"/>
      <c r="N481" s="49"/>
      <c r="O481" s="49"/>
      <c r="P481" s="49"/>
      <c r="Q481" s="49"/>
      <c r="R481" s="49"/>
      <c r="S481" s="49"/>
      <c r="T481" s="49"/>
      <c r="U481" s="49"/>
      <c r="V481" s="49"/>
      <c r="W481" s="49"/>
      <c r="X481" s="49"/>
      <c r="Y481" s="49"/>
      <c r="Z481" s="49"/>
      <c r="AA481" s="49"/>
      <c r="AB481" s="49"/>
      <c r="AC481" s="49"/>
      <c r="AD481" s="49"/>
      <c r="AE481" s="49"/>
      <c r="AF481" s="49"/>
      <c r="AG481" s="49"/>
      <c r="AH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row>
    <row r="482" spans="1:65" ht="30" customHeight="1">
      <c r="A482" s="352"/>
      <c r="B482" s="49"/>
      <c r="C482" s="49"/>
      <c r="D482" s="49"/>
      <c r="E482" s="16"/>
      <c r="F482" s="49"/>
      <c r="G482" s="49"/>
      <c r="H482" s="49"/>
      <c r="I482" s="49"/>
      <c r="J482" s="49"/>
      <c r="K482" s="49"/>
      <c r="L482" s="49"/>
      <c r="M482" s="49"/>
      <c r="N482" s="49"/>
      <c r="O482" s="49"/>
      <c r="P482" s="49"/>
      <c r="Q482" s="49"/>
      <c r="R482" s="49"/>
      <c r="S482" s="49"/>
      <c r="T482" s="49"/>
      <c r="U482" s="49"/>
      <c r="V482" s="49"/>
      <c r="W482" s="49"/>
      <c r="X482" s="49"/>
      <c r="Y482" s="49"/>
      <c r="Z482" s="49"/>
      <c r="AA482" s="49"/>
      <c r="AB482" s="49"/>
      <c r="AC482" s="49"/>
      <c r="AD482" s="49"/>
      <c r="AE482" s="49"/>
      <c r="AF482" s="49"/>
      <c r="AG482" s="49"/>
      <c r="AH482" s="49"/>
      <c r="AI482" s="49"/>
      <c r="AJ482" s="49"/>
      <c r="AK482" s="49"/>
      <c r="AL482" s="49"/>
      <c r="AM482" s="49"/>
      <c r="AN482" s="49"/>
      <c r="AO482" s="49"/>
      <c r="AP482" s="49"/>
      <c r="AQ482" s="49"/>
      <c r="AR482" s="49"/>
      <c r="AS482" s="49"/>
      <c r="AT482" s="49"/>
      <c r="AU482" s="49"/>
      <c r="AV482" s="49"/>
      <c r="AW482" s="49"/>
      <c r="AX482" s="49"/>
      <c r="AY482" s="49"/>
      <c r="AZ482" s="49"/>
      <c r="BA482" s="49"/>
      <c r="BB482" s="49"/>
      <c r="BC482" s="49"/>
      <c r="BD482" s="49"/>
      <c r="BE482" s="49"/>
      <c r="BF482" s="49"/>
      <c r="BG482" s="49"/>
      <c r="BH482" s="49"/>
      <c r="BI482" s="49"/>
      <c r="BJ482" s="49"/>
      <c r="BK482" s="49"/>
      <c r="BL482" s="49"/>
      <c r="BM482" s="49"/>
    </row>
    <row r="483" spans="1:65" ht="30" customHeight="1">
      <c r="A483" s="352"/>
      <c r="B483" s="49"/>
      <c r="C483" s="49"/>
      <c r="D483" s="49"/>
      <c r="E483" s="16"/>
      <c r="F483" s="49"/>
      <c r="G483" s="49"/>
      <c r="H483" s="49"/>
      <c r="I483" s="49"/>
      <c r="J483" s="49"/>
      <c r="K483" s="49"/>
      <c r="L483" s="49"/>
      <c r="M483" s="49"/>
      <c r="N483" s="49"/>
      <c r="O483" s="49"/>
      <c r="P483" s="49"/>
      <c r="Q483" s="49"/>
      <c r="R483" s="49"/>
      <c r="S483" s="49"/>
      <c r="T483" s="49"/>
      <c r="U483" s="49"/>
      <c r="V483" s="49"/>
      <c r="W483" s="49"/>
      <c r="X483" s="49"/>
      <c r="Y483" s="49"/>
      <c r="Z483" s="49"/>
      <c r="AA483" s="49"/>
      <c r="AB483" s="49"/>
      <c r="AC483" s="49"/>
      <c r="AD483" s="49"/>
      <c r="AE483" s="49"/>
      <c r="AF483" s="49"/>
      <c r="AG483" s="49"/>
      <c r="AH483" s="49"/>
      <c r="AI483" s="49"/>
      <c r="AJ483" s="49"/>
      <c r="AK483" s="49"/>
      <c r="AL483" s="49"/>
      <c r="AM483" s="49"/>
      <c r="AN483" s="49"/>
      <c r="AO483" s="49"/>
      <c r="AP483" s="49"/>
      <c r="AQ483" s="49"/>
      <c r="AR483" s="49"/>
      <c r="AS483" s="49"/>
      <c r="AT483" s="49"/>
      <c r="AU483" s="49"/>
      <c r="AV483" s="49"/>
      <c r="AW483" s="49"/>
      <c r="AX483" s="49"/>
      <c r="AY483" s="49"/>
      <c r="AZ483" s="49"/>
      <c r="BA483" s="49"/>
      <c r="BB483" s="49"/>
      <c r="BC483" s="49"/>
      <c r="BD483" s="49"/>
      <c r="BE483" s="49"/>
      <c r="BF483" s="49"/>
      <c r="BG483" s="49"/>
      <c r="BH483" s="49"/>
      <c r="BI483" s="49"/>
      <c r="BJ483" s="49"/>
      <c r="BK483" s="49"/>
      <c r="BL483" s="49"/>
      <c r="BM483" s="49"/>
    </row>
    <row r="484" spans="1:65" ht="30" customHeight="1">
      <c r="A484" s="352"/>
      <c r="B484" s="49"/>
      <c r="C484" s="49"/>
      <c r="D484" s="49"/>
      <c r="E484" s="16"/>
      <c r="F484" s="49"/>
      <c r="G484" s="49"/>
      <c r="H484" s="49"/>
      <c r="I484" s="49"/>
      <c r="J484" s="49"/>
      <c r="K484" s="49"/>
      <c r="L484" s="49"/>
      <c r="M484" s="49"/>
      <c r="N484" s="49"/>
      <c r="O484" s="49"/>
      <c r="P484" s="49"/>
      <c r="Q484" s="49"/>
      <c r="R484" s="49"/>
      <c r="S484" s="49"/>
      <c r="T484" s="49"/>
      <c r="U484" s="49"/>
      <c r="V484" s="49"/>
      <c r="W484" s="49"/>
      <c r="X484" s="49"/>
      <c r="Y484" s="49"/>
      <c r="Z484" s="49"/>
      <c r="AA484" s="49"/>
      <c r="AB484" s="49"/>
      <c r="AC484" s="49"/>
      <c r="AD484" s="49"/>
      <c r="AE484" s="49"/>
      <c r="AF484" s="49"/>
      <c r="AG484" s="49"/>
      <c r="AH484" s="49"/>
      <c r="AI484" s="49"/>
      <c r="AJ484" s="49"/>
      <c r="AK484" s="49"/>
      <c r="AL484" s="49"/>
      <c r="AM484" s="49"/>
      <c r="AN484" s="49"/>
      <c r="AO484" s="49"/>
      <c r="AP484" s="49"/>
      <c r="AQ484" s="49"/>
      <c r="AR484" s="49"/>
      <c r="AS484" s="49"/>
      <c r="AT484" s="49"/>
      <c r="AU484" s="49"/>
      <c r="AV484" s="49"/>
      <c r="AW484" s="49"/>
      <c r="AX484" s="49"/>
      <c r="AY484" s="49"/>
      <c r="AZ484" s="49"/>
      <c r="BA484" s="49"/>
      <c r="BB484" s="49"/>
      <c r="BC484" s="49"/>
      <c r="BD484" s="49"/>
      <c r="BE484" s="49"/>
      <c r="BF484" s="49"/>
      <c r="BG484" s="49"/>
      <c r="BH484" s="49"/>
      <c r="BI484" s="49"/>
      <c r="BJ484" s="49"/>
      <c r="BK484" s="49"/>
      <c r="BL484" s="49"/>
      <c r="BM484" s="49"/>
    </row>
    <row r="485" spans="1:65" ht="30" customHeight="1">
      <c r="A485" s="352"/>
      <c r="B485" s="49"/>
      <c r="C485" s="49"/>
      <c r="D485" s="49"/>
      <c r="E485" s="16"/>
      <c r="F485" s="49"/>
      <c r="G485" s="49"/>
      <c r="H485" s="49"/>
      <c r="I485" s="49"/>
      <c r="J485" s="49"/>
      <c r="K485" s="49"/>
      <c r="L485" s="49"/>
      <c r="M485" s="49"/>
      <c r="N485" s="49"/>
      <c r="O485" s="49"/>
      <c r="P485" s="49"/>
      <c r="Q485" s="49"/>
      <c r="R485" s="49"/>
      <c r="S485" s="49"/>
      <c r="T485" s="49"/>
      <c r="U485" s="49"/>
      <c r="V485" s="49"/>
      <c r="W485" s="49"/>
      <c r="X485" s="49"/>
      <c r="Y485" s="49"/>
      <c r="Z485" s="49"/>
      <c r="AA485" s="49"/>
      <c r="AB485" s="49"/>
      <c r="AC485" s="49"/>
      <c r="AD485" s="49"/>
      <c r="AE485" s="49"/>
      <c r="AF485" s="49"/>
      <c r="AG485" s="49"/>
      <c r="AH485" s="49"/>
      <c r="AI485" s="49"/>
      <c r="AJ485" s="49"/>
      <c r="AK485" s="49"/>
      <c r="AL485" s="49"/>
      <c r="AM485" s="49"/>
      <c r="AN485" s="49"/>
      <c r="AO485" s="49"/>
      <c r="AP485" s="49"/>
      <c r="AQ485" s="49"/>
      <c r="AR485" s="49"/>
      <c r="AS485" s="49"/>
      <c r="AT485" s="49"/>
      <c r="AU485" s="49"/>
      <c r="AV485" s="49"/>
      <c r="AW485" s="49"/>
      <c r="AX485" s="49"/>
      <c r="AY485" s="49"/>
      <c r="AZ485" s="49"/>
      <c r="BA485" s="49"/>
      <c r="BB485" s="49"/>
      <c r="BC485" s="49"/>
      <c r="BD485" s="49"/>
      <c r="BE485" s="49"/>
      <c r="BF485" s="49"/>
      <c r="BG485" s="49"/>
      <c r="BH485" s="49"/>
      <c r="BI485" s="49"/>
      <c r="BJ485" s="49"/>
      <c r="BK485" s="49"/>
      <c r="BL485" s="49"/>
      <c r="BM485" s="49"/>
    </row>
    <row r="486" spans="1:65" ht="30" customHeight="1">
      <c r="A486" s="352"/>
      <c r="B486" s="49"/>
      <c r="C486" s="49"/>
      <c r="D486" s="49"/>
      <c r="E486" s="16"/>
      <c r="F486" s="49"/>
      <c r="G486" s="49"/>
      <c r="H486" s="49"/>
      <c r="I486" s="49"/>
      <c r="J486" s="49"/>
      <c r="K486" s="49"/>
      <c r="L486" s="49"/>
      <c r="M486" s="49"/>
      <c r="N486" s="49"/>
      <c r="O486" s="49"/>
      <c r="P486" s="49"/>
      <c r="Q486" s="49"/>
      <c r="R486" s="49"/>
      <c r="S486" s="49"/>
      <c r="T486" s="49"/>
      <c r="U486" s="49"/>
      <c r="V486" s="49"/>
      <c r="W486" s="49"/>
      <c r="X486" s="49"/>
      <c r="Y486" s="49"/>
      <c r="Z486" s="49"/>
      <c r="AA486" s="49"/>
      <c r="AB486" s="49"/>
      <c r="AC486" s="49"/>
      <c r="AD486" s="49"/>
      <c r="AE486" s="49"/>
      <c r="AF486" s="49"/>
      <c r="AG486" s="49"/>
      <c r="AH486" s="49"/>
      <c r="AI486" s="49"/>
      <c r="AJ486" s="49"/>
      <c r="AK486" s="49"/>
      <c r="AL486" s="49"/>
      <c r="AM486" s="49"/>
      <c r="AN486" s="49"/>
      <c r="AO486" s="49"/>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row>
    <row r="487" spans="1:65" ht="30" customHeight="1">
      <c r="A487" s="352"/>
      <c r="B487" s="49"/>
      <c r="C487" s="49"/>
      <c r="D487" s="49"/>
      <c r="E487" s="16"/>
      <c r="F487" s="49"/>
      <c r="G487" s="49"/>
      <c r="H487" s="49"/>
      <c r="I487" s="49"/>
      <c r="J487" s="49"/>
      <c r="K487" s="49"/>
      <c r="L487" s="49"/>
      <c r="M487" s="49"/>
      <c r="N487" s="49"/>
      <c r="O487" s="49"/>
      <c r="P487" s="49"/>
      <c r="Q487" s="49"/>
      <c r="R487" s="49"/>
      <c r="S487" s="49"/>
      <c r="T487" s="49"/>
      <c r="U487" s="49"/>
      <c r="V487" s="49"/>
      <c r="W487" s="49"/>
      <c r="X487" s="49"/>
      <c r="Y487" s="49"/>
      <c r="Z487" s="49"/>
      <c r="AA487" s="49"/>
      <c r="AB487" s="49"/>
      <c r="AC487" s="49"/>
      <c r="AD487" s="49"/>
      <c r="AE487" s="49"/>
      <c r="AF487" s="49"/>
      <c r="AG487" s="49"/>
      <c r="AH487" s="49"/>
      <c r="AI487" s="49"/>
      <c r="AJ487" s="49"/>
      <c r="AK487" s="49"/>
      <c r="AL487" s="49"/>
      <c r="AM487" s="49"/>
      <c r="AN487" s="49"/>
      <c r="AO487" s="49"/>
      <c r="AP487" s="49"/>
      <c r="AQ487" s="49"/>
      <c r="AR487" s="49"/>
      <c r="AS487" s="49"/>
      <c r="AT487" s="49"/>
      <c r="AU487" s="49"/>
      <c r="AV487" s="49"/>
      <c r="AW487" s="49"/>
      <c r="AX487" s="49"/>
      <c r="AY487" s="49"/>
      <c r="AZ487" s="49"/>
      <c r="BA487" s="49"/>
      <c r="BB487" s="49"/>
      <c r="BC487" s="49"/>
      <c r="BD487" s="49"/>
      <c r="BE487" s="49"/>
      <c r="BF487" s="49"/>
      <c r="BG487" s="49"/>
      <c r="BH487" s="49"/>
      <c r="BI487" s="49"/>
      <c r="BJ487" s="49"/>
      <c r="BK487" s="49"/>
      <c r="BL487" s="49"/>
      <c r="BM487" s="49"/>
    </row>
    <row r="488" spans="1:65" ht="30" customHeight="1">
      <c r="A488" s="352"/>
      <c r="B488" s="49"/>
      <c r="C488" s="49"/>
      <c r="D488" s="49"/>
      <c r="E488" s="16"/>
      <c r="F488" s="49"/>
      <c r="G488" s="49"/>
      <c r="H488" s="49"/>
      <c r="I488" s="49"/>
      <c r="J488" s="49"/>
      <c r="K488" s="49"/>
      <c r="L488" s="49"/>
      <c r="M488" s="49"/>
      <c r="N488" s="49"/>
      <c r="O488" s="49"/>
      <c r="P488" s="49"/>
      <c r="Q488" s="49"/>
      <c r="R488" s="49"/>
      <c r="S488" s="49"/>
      <c r="T488" s="49"/>
      <c r="U488" s="49"/>
      <c r="V488" s="49"/>
      <c r="W488" s="49"/>
      <c r="X488" s="49"/>
      <c r="Y488" s="49"/>
      <c r="Z488" s="49"/>
      <c r="AA488" s="49"/>
      <c r="AB488" s="49"/>
      <c r="AC488" s="49"/>
      <c r="AD488" s="49"/>
      <c r="AE488" s="49"/>
      <c r="AF488" s="49"/>
      <c r="AG488" s="49"/>
      <c r="AH488" s="49"/>
      <c r="AI488" s="49"/>
      <c r="AJ488" s="49"/>
      <c r="AK488" s="49"/>
      <c r="AL488" s="49"/>
      <c r="AM488" s="49"/>
      <c r="AN488" s="49"/>
      <c r="AO488" s="49"/>
      <c r="AP488" s="49"/>
      <c r="AQ488" s="49"/>
      <c r="AR488" s="49"/>
      <c r="AS488" s="49"/>
      <c r="AT488" s="49"/>
      <c r="AU488" s="49"/>
      <c r="AV488" s="49"/>
      <c r="AW488" s="49"/>
      <c r="AX488" s="49"/>
      <c r="AY488" s="49"/>
      <c r="AZ488" s="49"/>
      <c r="BA488" s="49"/>
      <c r="BB488" s="49"/>
      <c r="BC488" s="49"/>
      <c r="BD488" s="49"/>
      <c r="BE488" s="49"/>
      <c r="BF488" s="49"/>
      <c r="BG488" s="49"/>
      <c r="BH488" s="49"/>
      <c r="BI488" s="49"/>
      <c r="BJ488" s="49"/>
      <c r="BK488" s="49"/>
      <c r="BL488" s="49"/>
      <c r="BM488" s="49"/>
    </row>
    <row r="489" spans="1:65" ht="30" customHeight="1">
      <c r="A489" s="352"/>
      <c r="B489" s="49"/>
      <c r="C489" s="49"/>
      <c r="D489" s="49"/>
      <c r="E489" s="16"/>
      <c r="F489" s="49"/>
      <c r="G489" s="49"/>
      <c r="H489" s="49"/>
      <c r="I489" s="49"/>
      <c r="J489" s="49"/>
      <c r="K489" s="49"/>
      <c r="L489" s="49"/>
      <c r="M489" s="49"/>
      <c r="N489" s="49"/>
      <c r="O489" s="49"/>
      <c r="P489" s="49"/>
      <c r="Q489" s="49"/>
      <c r="R489" s="49"/>
      <c r="S489" s="49"/>
      <c r="T489" s="49"/>
      <c r="U489" s="49"/>
      <c r="V489" s="49"/>
      <c r="W489" s="49"/>
      <c r="X489" s="49"/>
      <c r="Y489" s="49"/>
      <c r="Z489" s="49"/>
      <c r="AA489" s="49"/>
      <c r="AB489" s="49"/>
      <c r="AC489" s="49"/>
      <c r="AD489" s="49"/>
      <c r="AE489" s="49"/>
      <c r="AF489" s="49"/>
      <c r="AG489" s="49"/>
      <c r="AH489" s="49"/>
      <c r="AI489" s="49"/>
      <c r="AJ489" s="49"/>
      <c r="AK489" s="49"/>
      <c r="AL489" s="49"/>
      <c r="AM489" s="49"/>
      <c r="AN489" s="49"/>
      <c r="AO489" s="49"/>
      <c r="AP489" s="49"/>
      <c r="AQ489" s="49"/>
      <c r="AR489" s="49"/>
      <c r="AS489" s="49"/>
      <c r="AT489" s="49"/>
      <c r="AU489" s="49"/>
      <c r="AV489" s="49"/>
      <c r="AW489" s="49"/>
      <c r="AX489" s="49"/>
      <c r="AY489" s="49"/>
      <c r="AZ489" s="49"/>
      <c r="BA489" s="49"/>
      <c r="BB489" s="49"/>
      <c r="BC489" s="49"/>
      <c r="BD489" s="49"/>
      <c r="BE489" s="49"/>
      <c r="BF489" s="49"/>
      <c r="BG489" s="49"/>
      <c r="BH489" s="49"/>
      <c r="BI489" s="49"/>
      <c r="BJ489" s="49"/>
      <c r="BK489" s="49"/>
      <c r="BL489" s="49"/>
      <c r="BM489" s="49"/>
    </row>
    <row r="490" spans="1:65" ht="30" customHeight="1">
      <c r="A490" s="352"/>
      <c r="B490" s="49"/>
      <c r="C490" s="49"/>
      <c r="D490" s="49"/>
      <c r="E490" s="16"/>
      <c r="F490" s="49"/>
      <c r="G490" s="49"/>
      <c r="H490" s="49"/>
      <c r="I490" s="49"/>
      <c r="J490" s="49"/>
      <c r="K490" s="49"/>
      <c r="L490" s="49"/>
      <c r="M490" s="49"/>
      <c r="N490" s="49"/>
      <c r="O490" s="49"/>
      <c r="P490" s="49"/>
      <c r="Q490" s="49"/>
      <c r="R490" s="49"/>
      <c r="S490" s="49"/>
      <c r="T490" s="49"/>
      <c r="U490" s="49"/>
      <c r="V490" s="49"/>
      <c r="W490" s="49"/>
      <c r="X490" s="49"/>
      <c r="Y490" s="49"/>
      <c r="Z490" s="49"/>
      <c r="AA490" s="49"/>
      <c r="AB490" s="49"/>
      <c r="AC490" s="49"/>
      <c r="AD490" s="49"/>
      <c r="AE490" s="49"/>
      <c r="AF490" s="49"/>
      <c r="AG490" s="49"/>
      <c r="AH490" s="49"/>
      <c r="AI490" s="49"/>
      <c r="AJ490" s="49"/>
      <c r="AK490" s="49"/>
      <c r="AL490" s="49"/>
      <c r="AM490" s="49"/>
      <c r="AN490" s="49"/>
      <c r="AO490" s="49"/>
      <c r="AP490" s="49"/>
      <c r="AQ490" s="49"/>
      <c r="AR490" s="49"/>
      <c r="AS490" s="49"/>
      <c r="AT490" s="49"/>
      <c r="AU490" s="49"/>
      <c r="AV490" s="49"/>
      <c r="AW490" s="49"/>
      <c r="AX490" s="49"/>
      <c r="AY490" s="49"/>
      <c r="AZ490" s="49"/>
      <c r="BA490" s="49"/>
      <c r="BB490" s="49"/>
      <c r="BC490" s="49"/>
      <c r="BD490" s="49"/>
      <c r="BE490" s="49"/>
      <c r="BF490" s="49"/>
      <c r="BG490" s="49"/>
      <c r="BH490" s="49"/>
      <c r="BI490" s="49"/>
      <c r="BJ490" s="49"/>
      <c r="BK490" s="49"/>
      <c r="BL490" s="49"/>
      <c r="BM490" s="49"/>
    </row>
    <row r="491" spans="1:65" ht="30" customHeight="1">
      <c r="A491" s="352"/>
      <c r="B491" s="49"/>
      <c r="C491" s="49"/>
      <c r="D491" s="49"/>
      <c r="E491" s="16"/>
      <c r="F491" s="49"/>
      <c r="G491" s="49"/>
      <c r="H491" s="49"/>
      <c r="I491" s="49"/>
      <c r="J491" s="49"/>
      <c r="K491" s="49"/>
      <c r="L491" s="49"/>
      <c r="M491" s="49"/>
      <c r="N491" s="49"/>
      <c r="O491" s="49"/>
      <c r="P491" s="49"/>
      <c r="Q491" s="49"/>
      <c r="R491" s="49"/>
      <c r="S491" s="49"/>
      <c r="T491" s="49"/>
      <c r="U491" s="49"/>
      <c r="V491" s="49"/>
      <c r="W491" s="49"/>
      <c r="X491" s="49"/>
      <c r="Y491" s="49"/>
      <c r="Z491" s="49"/>
      <c r="AA491" s="49"/>
      <c r="AB491" s="49"/>
      <c r="AC491" s="49"/>
      <c r="AD491" s="49"/>
      <c r="AE491" s="49"/>
      <c r="AF491" s="49"/>
      <c r="AG491" s="49"/>
      <c r="AH491" s="49"/>
      <c r="AI491" s="49"/>
      <c r="AJ491" s="49"/>
      <c r="AK491" s="49"/>
      <c r="AL491" s="49"/>
      <c r="AM491" s="49"/>
      <c r="AN491" s="49"/>
      <c r="AO491" s="49"/>
      <c r="AP491" s="49"/>
      <c r="AQ491" s="49"/>
      <c r="AR491" s="49"/>
      <c r="AS491" s="49"/>
      <c r="AT491" s="49"/>
      <c r="AU491" s="49"/>
      <c r="AV491" s="49"/>
      <c r="AW491" s="49"/>
      <c r="AX491" s="49"/>
      <c r="AY491" s="49"/>
      <c r="AZ491" s="49"/>
      <c r="BA491" s="49"/>
      <c r="BB491" s="49"/>
      <c r="BC491" s="49"/>
      <c r="BD491" s="49"/>
      <c r="BE491" s="49"/>
      <c r="BF491" s="49"/>
      <c r="BG491" s="49"/>
      <c r="BH491" s="49"/>
      <c r="BI491" s="49"/>
      <c r="BJ491" s="49"/>
      <c r="BK491" s="49"/>
      <c r="BL491" s="49"/>
      <c r="BM491" s="49"/>
    </row>
    <row r="492" spans="1:65" ht="30" customHeight="1">
      <c r="A492" s="352"/>
      <c r="B492" s="49"/>
      <c r="C492" s="49"/>
      <c r="D492" s="49"/>
      <c r="E492" s="16"/>
      <c r="F492" s="49"/>
      <c r="G492" s="49"/>
      <c r="H492" s="49"/>
      <c r="I492" s="49"/>
      <c r="J492" s="49"/>
      <c r="K492" s="49"/>
      <c r="L492" s="49"/>
      <c r="M492" s="49"/>
      <c r="N492" s="49"/>
      <c r="O492" s="49"/>
      <c r="P492" s="49"/>
      <c r="Q492" s="49"/>
      <c r="R492" s="49"/>
      <c r="S492" s="49"/>
      <c r="T492" s="49"/>
      <c r="U492" s="49"/>
      <c r="V492" s="49"/>
      <c r="W492" s="49"/>
      <c r="X492" s="49"/>
      <c r="Y492" s="49"/>
      <c r="Z492" s="49"/>
      <c r="AA492" s="49"/>
      <c r="AB492" s="49"/>
      <c r="AC492" s="49"/>
      <c r="AD492" s="49"/>
      <c r="AE492" s="49"/>
      <c r="AF492" s="49"/>
      <c r="AG492" s="49"/>
      <c r="AH492" s="49"/>
      <c r="AI492" s="49"/>
      <c r="AJ492" s="49"/>
      <c r="AK492" s="49"/>
      <c r="AL492" s="49"/>
      <c r="AM492" s="49"/>
      <c r="AN492" s="49"/>
      <c r="AO492" s="49"/>
      <c r="AP492" s="49"/>
      <c r="AQ492" s="49"/>
      <c r="AR492" s="49"/>
      <c r="AS492" s="49"/>
      <c r="AT492" s="49"/>
      <c r="AU492" s="49"/>
      <c r="AV492" s="49"/>
      <c r="AW492" s="49"/>
      <c r="AX492" s="49"/>
      <c r="AY492" s="49"/>
      <c r="AZ492" s="49"/>
      <c r="BA492" s="49"/>
      <c r="BB492" s="49"/>
      <c r="BC492" s="49"/>
      <c r="BD492" s="49"/>
      <c r="BE492" s="49"/>
      <c r="BF492" s="49"/>
      <c r="BG492" s="49"/>
      <c r="BH492" s="49"/>
      <c r="BI492" s="49"/>
      <c r="BJ492" s="49"/>
      <c r="BK492" s="49"/>
      <c r="BL492" s="49"/>
      <c r="BM492" s="49"/>
    </row>
    <row r="493" spans="1:65" ht="30" customHeight="1">
      <c r="A493" s="352"/>
      <c r="B493" s="49"/>
      <c r="C493" s="49"/>
      <c r="D493" s="49"/>
      <c r="E493" s="16"/>
      <c r="F493" s="49"/>
      <c r="G493" s="49"/>
      <c r="H493" s="49"/>
      <c r="I493" s="49"/>
      <c r="J493" s="49"/>
      <c r="K493" s="49"/>
      <c r="L493" s="49"/>
      <c r="M493" s="49"/>
      <c r="N493" s="49"/>
      <c r="O493" s="49"/>
      <c r="P493" s="49"/>
      <c r="Q493" s="49"/>
      <c r="R493" s="49"/>
      <c r="S493" s="49"/>
      <c r="T493" s="49"/>
      <c r="U493" s="49"/>
      <c r="V493" s="49"/>
      <c r="W493" s="49"/>
      <c r="X493" s="49"/>
      <c r="Y493" s="49"/>
      <c r="Z493" s="49"/>
      <c r="AA493" s="49"/>
      <c r="AB493" s="49"/>
      <c r="AC493" s="49"/>
      <c r="AD493" s="49"/>
      <c r="AE493" s="49"/>
      <c r="AF493" s="49"/>
      <c r="AG493" s="49"/>
      <c r="AH493" s="49"/>
      <c r="AI493" s="49"/>
      <c r="AJ493" s="49"/>
      <c r="AK493" s="49"/>
      <c r="AL493" s="49"/>
      <c r="AM493" s="49"/>
      <c r="AN493" s="49"/>
      <c r="AO493" s="49"/>
      <c r="AP493" s="49"/>
      <c r="AQ493" s="49"/>
      <c r="AR493" s="49"/>
      <c r="AS493" s="49"/>
      <c r="AT493" s="49"/>
      <c r="AU493" s="49"/>
      <c r="AV493" s="49"/>
      <c r="AW493" s="49"/>
      <c r="AX493" s="49"/>
      <c r="AY493" s="49"/>
      <c r="AZ493" s="49"/>
      <c r="BA493" s="49"/>
      <c r="BB493" s="49"/>
      <c r="BC493" s="49"/>
      <c r="BD493" s="49"/>
      <c r="BE493" s="49"/>
      <c r="BF493" s="49"/>
      <c r="BG493" s="49"/>
      <c r="BH493" s="49"/>
      <c r="BI493" s="49"/>
      <c r="BJ493" s="49"/>
      <c r="BK493" s="49"/>
      <c r="BL493" s="49"/>
      <c r="BM493" s="49"/>
    </row>
    <row r="494" spans="1:65" ht="30" customHeight="1">
      <c r="A494" s="352"/>
      <c r="B494" s="49"/>
      <c r="C494" s="49"/>
      <c r="D494" s="49"/>
      <c r="E494" s="16"/>
      <c r="F494" s="49"/>
      <c r="G494" s="49"/>
      <c r="H494" s="49"/>
      <c r="I494" s="49"/>
      <c r="J494" s="49"/>
      <c r="K494" s="49"/>
      <c r="L494" s="49"/>
      <c r="M494" s="49"/>
      <c r="N494" s="49"/>
      <c r="O494" s="49"/>
      <c r="P494" s="49"/>
      <c r="Q494" s="49"/>
      <c r="R494" s="49"/>
      <c r="S494" s="49"/>
      <c r="T494" s="49"/>
      <c r="U494" s="49"/>
      <c r="V494" s="49"/>
      <c r="W494" s="49"/>
      <c r="X494" s="49"/>
      <c r="Y494" s="49"/>
      <c r="Z494" s="49"/>
      <c r="AA494" s="49"/>
      <c r="AB494" s="49"/>
      <c r="AC494" s="49"/>
      <c r="AD494" s="49"/>
      <c r="AE494" s="49"/>
      <c r="AF494" s="49"/>
      <c r="AG494" s="49"/>
      <c r="AH494" s="49"/>
      <c r="AI494" s="49"/>
      <c r="AJ494" s="49"/>
      <c r="AK494" s="49"/>
      <c r="AL494" s="49"/>
      <c r="AM494" s="49"/>
      <c r="AN494" s="49"/>
      <c r="AO494" s="49"/>
      <c r="AP494" s="49"/>
      <c r="AQ494" s="49"/>
      <c r="AR494" s="49"/>
      <c r="AS494" s="49"/>
      <c r="AT494" s="49"/>
      <c r="AU494" s="49"/>
      <c r="AV494" s="49"/>
      <c r="AW494" s="49"/>
      <c r="AX494" s="49"/>
      <c r="AY494" s="49"/>
      <c r="AZ494" s="49"/>
      <c r="BA494" s="49"/>
      <c r="BB494" s="49"/>
      <c r="BC494" s="49"/>
      <c r="BD494" s="49"/>
      <c r="BE494" s="49"/>
      <c r="BF494" s="49"/>
      <c r="BG494" s="49"/>
      <c r="BH494" s="49"/>
      <c r="BI494" s="49"/>
      <c r="BJ494" s="49"/>
      <c r="BK494" s="49"/>
      <c r="BL494" s="49"/>
      <c r="BM494" s="49"/>
    </row>
    <row r="495" spans="1:65" ht="30" customHeight="1">
      <c r="A495" s="352"/>
      <c r="B495" s="49"/>
      <c r="C495" s="49"/>
      <c r="D495" s="49"/>
      <c r="E495" s="16"/>
      <c r="F495" s="49"/>
      <c r="G495" s="49"/>
      <c r="H495" s="49"/>
      <c r="I495" s="49"/>
      <c r="J495" s="49"/>
      <c r="K495" s="49"/>
      <c r="L495" s="49"/>
      <c r="M495" s="49"/>
      <c r="N495" s="49"/>
      <c r="O495" s="49"/>
      <c r="P495" s="49"/>
      <c r="Q495" s="49"/>
      <c r="R495" s="49"/>
      <c r="S495" s="49"/>
      <c r="T495" s="49"/>
      <c r="U495" s="49"/>
      <c r="V495" s="49"/>
      <c r="W495" s="49"/>
      <c r="X495" s="49"/>
      <c r="Y495" s="49"/>
      <c r="Z495" s="49"/>
      <c r="AA495" s="49"/>
      <c r="AB495" s="49"/>
      <c r="AC495" s="49"/>
      <c r="AD495" s="49"/>
      <c r="AE495" s="49"/>
      <c r="AF495" s="49"/>
      <c r="AG495" s="49"/>
      <c r="AH495" s="49"/>
      <c r="AI495" s="49"/>
      <c r="AJ495" s="49"/>
      <c r="AK495" s="49"/>
      <c r="AL495" s="49"/>
      <c r="AM495" s="49"/>
      <c r="AN495" s="49"/>
      <c r="AO495" s="49"/>
      <c r="AP495" s="49"/>
      <c r="AQ495" s="49"/>
      <c r="AR495" s="49"/>
      <c r="AS495" s="49"/>
      <c r="AT495" s="49"/>
      <c r="AU495" s="49"/>
      <c r="AV495" s="49"/>
      <c r="AW495" s="49"/>
      <c r="AX495" s="49"/>
      <c r="AY495" s="49"/>
      <c r="AZ495" s="49"/>
      <c r="BA495" s="49"/>
      <c r="BB495" s="49"/>
      <c r="BC495" s="49"/>
      <c r="BD495" s="49"/>
      <c r="BE495" s="49"/>
      <c r="BF495" s="49"/>
      <c r="BG495" s="49"/>
      <c r="BH495" s="49"/>
      <c r="BI495" s="49"/>
      <c r="BJ495" s="49"/>
      <c r="BK495" s="49"/>
      <c r="BL495" s="49"/>
      <c r="BM495" s="49"/>
    </row>
    <row r="496" spans="1:65" ht="30" customHeight="1">
      <c r="A496" s="352"/>
      <c r="B496" s="49"/>
      <c r="C496" s="49"/>
      <c r="D496" s="49"/>
      <c r="E496" s="16"/>
      <c r="F496" s="49"/>
      <c r="G496" s="49"/>
      <c r="H496" s="49"/>
      <c r="I496" s="49"/>
      <c r="J496" s="49"/>
      <c r="K496" s="49"/>
      <c r="L496" s="49"/>
      <c r="M496" s="49"/>
      <c r="N496" s="49"/>
      <c r="O496" s="49"/>
      <c r="P496" s="49"/>
      <c r="Q496" s="49"/>
      <c r="R496" s="49"/>
      <c r="S496" s="49"/>
      <c r="T496" s="49"/>
      <c r="U496" s="49"/>
      <c r="V496" s="49"/>
      <c r="W496" s="49"/>
      <c r="X496" s="49"/>
      <c r="Y496" s="49"/>
      <c r="Z496" s="49"/>
      <c r="AA496" s="49"/>
      <c r="AB496" s="49"/>
      <c r="AC496" s="49"/>
      <c r="AD496" s="49"/>
      <c r="AE496" s="49"/>
      <c r="AF496" s="49"/>
      <c r="AG496" s="49"/>
      <c r="AH496" s="49"/>
      <c r="AI496" s="49"/>
      <c r="AJ496" s="49"/>
      <c r="AK496" s="49"/>
      <c r="AL496" s="49"/>
      <c r="AM496" s="49"/>
      <c r="AN496" s="49"/>
      <c r="AO496" s="49"/>
      <c r="AP496" s="49"/>
      <c r="AQ496" s="49"/>
      <c r="AR496" s="49"/>
      <c r="AS496" s="49"/>
      <c r="AT496" s="49"/>
      <c r="AU496" s="49"/>
      <c r="AV496" s="49"/>
      <c r="AW496" s="49"/>
      <c r="AX496" s="49"/>
      <c r="AY496" s="49"/>
      <c r="AZ496" s="49"/>
      <c r="BA496" s="49"/>
      <c r="BB496" s="49"/>
      <c r="BC496" s="49"/>
      <c r="BD496" s="49"/>
      <c r="BE496" s="49"/>
      <c r="BF496" s="49"/>
      <c r="BG496" s="49"/>
      <c r="BH496" s="49"/>
      <c r="BI496" s="49"/>
      <c r="BJ496" s="49"/>
      <c r="BK496" s="49"/>
      <c r="BL496" s="49"/>
      <c r="BM496" s="49"/>
    </row>
    <row r="497" spans="1:65" ht="30" customHeight="1">
      <c r="A497" s="352"/>
      <c r="B497" s="49"/>
      <c r="C497" s="49"/>
      <c r="D497" s="49"/>
      <c r="E497" s="16"/>
      <c r="F497" s="49"/>
      <c r="G497" s="49"/>
      <c r="H497" s="49"/>
      <c r="I497" s="49"/>
      <c r="J497" s="49"/>
      <c r="K497" s="49"/>
      <c r="L497" s="49"/>
      <c r="M497" s="49"/>
      <c r="N497" s="49"/>
      <c r="O497" s="49"/>
      <c r="P497" s="49"/>
      <c r="Q497" s="49"/>
      <c r="R497" s="49"/>
      <c r="S497" s="49"/>
      <c r="T497" s="49"/>
      <c r="U497" s="49"/>
      <c r="V497" s="49"/>
      <c r="W497" s="49"/>
      <c r="X497" s="49"/>
      <c r="Y497" s="49"/>
      <c r="Z497" s="49"/>
      <c r="AA497" s="49"/>
      <c r="AB497" s="49"/>
      <c r="AC497" s="49"/>
      <c r="AD497" s="49"/>
      <c r="AE497" s="49"/>
      <c r="AF497" s="49"/>
      <c r="AG497" s="49"/>
      <c r="AH497" s="49"/>
      <c r="AI497" s="49"/>
      <c r="AJ497" s="49"/>
      <c r="AK497" s="49"/>
      <c r="AL497" s="49"/>
      <c r="AM497" s="49"/>
      <c r="AN497" s="49"/>
      <c r="AO497" s="49"/>
      <c r="AP497" s="49"/>
      <c r="AQ497" s="49"/>
      <c r="AR497" s="49"/>
      <c r="AS497" s="49"/>
      <c r="AT497" s="49"/>
      <c r="AU497" s="49"/>
      <c r="AV497" s="49"/>
      <c r="AW497" s="49"/>
      <c r="AX497" s="49"/>
      <c r="AY497" s="49"/>
      <c r="AZ497" s="49"/>
      <c r="BA497" s="49"/>
      <c r="BB497" s="49"/>
      <c r="BC497" s="49"/>
      <c r="BD497" s="49"/>
      <c r="BE497" s="49"/>
      <c r="BF497" s="49"/>
      <c r="BG497" s="49"/>
      <c r="BH497" s="49"/>
      <c r="BI497" s="49"/>
      <c r="BJ497" s="49"/>
      <c r="BK497" s="49"/>
      <c r="BL497" s="49"/>
      <c r="BM497" s="49"/>
    </row>
    <row r="498" spans="1:65" ht="30" customHeight="1">
      <c r="A498" s="352"/>
      <c r="B498" s="49"/>
      <c r="C498" s="49"/>
      <c r="D498" s="49"/>
      <c r="E498" s="16"/>
      <c r="F498" s="49"/>
      <c r="G498" s="49"/>
      <c r="H498" s="49"/>
      <c r="I498" s="49"/>
      <c r="J498" s="49"/>
      <c r="K498" s="49"/>
      <c r="L498" s="49"/>
      <c r="M498" s="49"/>
      <c r="N498" s="49"/>
      <c r="O498" s="49"/>
      <c r="P498" s="49"/>
      <c r="Q498" s="49"/>
      <c r="R498" s="49"/>
      <c r="S498" s="49"/>
      <c r="T498" s="49"/>
      <c r="U498" s="49"/>
      <c r="V498" s="49"/>
      <c r="W498" s="49"/>
      <c r="X498" s="49"/>
      <c r="Y498" s="49"/>
      <c r="Z498" s="49"/>
      <c r="AA498" s="49"/>
      <c r="AB498" s="49"/>
      <c r="AC498" s="49"/>
      <c r="AD498" s="49"/>
      <c r="AE498" s="49"/>
      <c r="AF498" s="49"/>
      <c r="AG498" s="49"/>
      <c r="AH498" s="49"/>
      <c r="AI498" s="49"/>
      <c r="AJ498" s="49"/>
      <c r="AK498" s="49"/>
      <c r="AL498" s="49"/>
      <c r="AM498" s="49"/>
      <c r="AN498" s="49"/>
      <c r="AO498" s="49"/>
      <c r="AP498" s="49"/>
      <c r="AQ498" s="49"/>
      <c r="AR498" s="49"/>
      <c r="AS498" s="49"/>
      <c r="AT498" s="49"/>
      <c r="AU498" s="49"/>
      <c r="AV498" s="49"/>
      <c r="AW498" s="49"/>
      <c r="AX498" s="49"/>
      <c r="AY498" s="49"/>
      <c r="AZ498" s="49"/>
      <c r="BA498" s="49"/>
      <c r="BB498" s="49"/>
      <c r="BC498" s="49"/>
      <c r="BD498" s="49"/>
      <c r="BE498" s="49"/>
      <c r="BF498" s="49"/>
      <c r="BG498" s="49"/>
      <c r="BH498" s="49"/>
      <c r="BI498" s="49"/>
      <c r="BJ498" s="49"/>
      <c r="BK498" s="49"/>
      <c r="BL498" s="49"/>
      <c r="BM498" s="49"/>
    </row>
    <row r="499" spans="1:65" ht="30" customHeight="1">
      <c r="A499" s="352"/>
      <c r="B499" s="49"/>
      <c r="C499" s="49"/>
      <c r="D499" s="49"/>
      <c r="E499" s="16"/>
      <c r="F499" s="49"/>
      <c r="G499" s="49"/>
      <c r="H499" s="49"/>
      <c r="I499" s="49"/>
      <c r="J499" s="49"/>
      <c r="K499" s="49"/>
      <c r="L499" s="49"/>
      <c r="M499" s="49"/>
      <c r="N499" s="49"/>
      <c r="O499" s="49"/>
      <c r="P499" s="49"/>
      <c r="Q499" s="49"/>
      <c r="R499" s="49"/>
      <c r="S499" s="49"/>
      <c r="T499" s="49"/>
      <c r="U499" s="49"/>
      <c r="V499" s="49"/>
      <c r="W499" s="49"/>
      <c r="X499" s="49"/>
      <c r="Y499" s="49"/>
      <c r="Z499" s="49"/>
      <c r="AA499" s="49"/>
      <c r="AB499" s="49"/>
      <c r="AC499" s="49"/>
      <c r="AD499" s="49"/>
      <c r="AE499" s="49"/>
      <c r="AF499" s="49"/>
      <c r="AG499" s="49"/>
      <c r="AH499" s="49"/>
      <c r="AI499" s="49"/>
      <c r="AJ499" s="49"/>
      <c r="AK499" s="49"/>
      <c r="AL499" s="49"/>
      <c r="AM499" s="49"/>
      <c r="AN499" s="49"/>
      <c r="AO499" s="49"/>
      <c r="AP499" s="49"/>
      <c r="AQ499" s="49"/>
      <c r="AR499" s="49"/>
      <c r="AS499" s="49"/>
      <c r="AT499" s="49"/>
      <c r="AU499" s="49"/>
      <c r="AV499" s="49"/>
      <c r="AW499" s="49"/>
      <c r="AX499" s="49"/>
      <c r="AY499" s="49"/>
      <c r="AZ499" s="49"/>
      <c r="BA499" s="49"/>
      <c r="BB499" s="49"/>
      <c r="BC499" s="49"/>
      <c r="BD499" s="49"/>
      <c r="BE499" s="49"/>
      <c r="BF499" s="49"/>
      <c r="BG499" s="49"/>
      <c r="BH499" s="49"/>
      <c r="BI499" s="49"/>
      <c r="BJ499" s="49"/>
      <c r="BK499" s="49"/>
      <c r="BL499" s="49"/>
      <c r="BM499" s="49"/>
    </row>
    <row r="500" spans="1:65" ht="30" customHeight="1">
      <c r="A500" s="352"/>
      <c r="B500" s="49"/>
      <c r="C500" s="49"/>
      <c r="D500" s="49"/>
      <c r="E500" s="16"/>
      <c r="F500" s="49"/>
      <c r="G500" s="49"/>
      <c r="H500" s="49"/>
      <c r="I500" s="49"/>
      <c r="J500" s="49"/>
      <c r="K500" s="49"/>
      <c r="L500" s="49"/>
      <c r="M500" s="49"/>
      <c r="N500" s="49"/>
      <c r="O500" s="49"/>
      <c r="P500" s="49"/>
      <c r="Q500" s="49"/>
      <c r="R500" s="49"/>
      <c r="S500" s="49"/>
      <c r="T500" s="49"/>
      <c r="U500" s="49"/>
      <c r="V500" s="49"/>
      <c r="W500" s="49"/>
      <c r="X500" s="49"/>
      <c r="Y500" s="49"/>
      <c r="Z500" s="49"/>
      <c r="AA500" s="49"/>
      <c r="AB500" s="49"/>
      <c r="AC500" s="49"/>
      <c r="AD500" s="49"/>
      <c r="AE500" s="49"/>
      <c r="AF500" s="49"/>
      <c r="AG500" s="49"/>
      <c r="AH500" s="49"/>
      <c r="AI500" s="49"/>
      <c r="AJ500" s="49"/>
      <c r="AK500" s="49"/>
      <c r="AL500" s="49"/>
      <c r="AM500" s="49"/>
      <c r="AN500" s="49"/>
      <c r="AO500" s="49"/>
      <c r="AP500" s="49"/>
      <c r="AQ500" s="49"/>
      <c r="AR500" s="49"/>
      <c r="AS500" s="49"/>
      <c r="AT500" s="49"/>
      <c r="AU500" s="49"/>
      <c r="AV500" s="49"/>
      <c r="AW500" s="49"/>
      <c r="AX500" s="49"/>
      <c r="AY500" s="49"/>
      <c r="AZ500" s="49"/>
      <c r="BA500" s="49"/>
      <c r="BB500" s="49"/>
      <c r="BC500" s="49"/>
      <c r="BD500" s="49"/>
      <c r="BE500" s="49"/>
      <c r="BF500" s="49"/>
      <c r="BG500" s="49"/>
      <c r="BH500" s="49"/>
      <c r="BI500" s="49"/>
      <c r="BJ500" s="49"/>
      <c r="BK500" s="49"/>
      <c r="BL500" s="49"/>
      <c r="BM500" s="49"/>
    </row>
    <row r="501" spans="1:65" ht="30" customHeight="1">
      <c r="A501" s="352"/>
      <c r="B501" s="49"/>
      <c r="C501" s="49"/>
      <c r="D501" s="49"/>
      <c r="E501" s="16"/>
      <c r="F501" s="49"/>
      <c r="G501" s="49"/>
      <c r="H501" s="49"/>
      <c r="I501" s="49"/>
      <c r="J501" s="49"/>
      <c r="K501" s="49"/>
      <c r="L501" s="49"/>
      <c r="M501" s="49"/>
      <c r="N501" s="49"/>
      <c r="O501" s="49"/>
      <c r="P501" s="49"/>
      <c r="Q501" s="49"/>
      <c r="R501" s="49"/>
      <c r="S501" s="49"/>
      <c r="T501" s="49"/>
      <c r="U501" s="49"/>
      <c r="V501" s="49"/>
      <c r="W501" s="49"/>
      <c r="X501" s="49"/>
      <c r="Y501" s="49"/>
      <c r="Z501" s="49"/>
      <c r="AA501" s="49"/>
      <c r="AB501" s="49"/>
      <c r="AC501" s="49"/>
      <c r="AD501" s="49"/>
      <c r="AE501" s="49"/>
      <c r="AF501" s="49"/>
      <c r="AG501" s="49"/>
      <c r="AH501" s="49"/>
      <c r="AI501" s="49"/>
      <c r="AJ501" s="49"/>
      <c r="AK501" s="49"/>
      <c r="AL501" s="49"/>
      <c r="AM501" s="49"/>
      <c r="AN501" s="49"/>
      <c r="AO501" s="49"/>
      <c r="AP501" s="49"/>
      <c r="AQ501" s="49"/>
      <c r="AR501" s="49"/>
      <c r="AS501" s="49"/>
      <c r="AT501" s="49"/>
      <c r="AU501" s="49"/>
      <c r="AV501" s="49"/>
      <c r="AW501" s="49"/>
      <c r="AX501" s="49"/>
      <c r="AY501" s="49"/>
      <c r="AZ501" s="49"/>
      <c r="BA501" s="49"/>
      <c r="BB501" s="49"/>
      <c r="BC501" s="49"/>
      <c r="BD501" s="49"/>
      <c r="BE501" s="49"/>
      <c r="BF501" s="49"/>
      <c r="BG501" s="49"/>
      <c r="BH501" s="49"/>
      <c r="BI501" s="49"/>
      <c r="BJ501" s="49"/>
      <c r="BK501" s="49"/>
      <c r="BL501" s="49"/>
      <c r="BM501" s="49"/>
    </row>
    <row r="502" spans="1:65" ht="30" customHeight="1">
      <c r="A502" s="352"/>
      <c r="B502" s="49"/>
      <c r="C502" s="49"/>
      <c r="D502" s="49"/>
      <c r="E502" s="16"/>
      <c r="F502" s="49"/>
      <c r="G502" s="49"/>
      <c r="H502" s="49"/>
      <c r="I502" s="49"/>
      <c r="J502" s="49"/>
      <c r="K502" s="49"/>
      <c r="L502" s="49"/>
      <c r="M502" s="49"/>
      <c r="N502" s="49"/>
      <c r="O502" s="49"/>
      <c r="P502" s="49"/>
      <c r="Q502" s="49"/>
      <c r="R502" s="49"/>
      <c r="S502" s="49"/>
      <c r="T502" s="49"/>
      <c r="U502" s="49"/>
      <c r="V502" s="49"/>
      <c r="W502" s="49"/>
      <c r="X502" s="49"/>
      <c r="Y502" s="49"/>
      <c r="Z502" s="49"/>
      <c r="AA502" s="49"/>
      <c r="AB502" s="49"/>
      <c r="AC502" s="49"/>
      <c r="AD502" s="49"/>
      <c r="AE502" s="49"/>
      <c r="AF502" s="49"/>
      <c r="AG502" s="49"/>
      <c r="AH502" s="49"/>
      <c r="AI502" s="49"/>
      <c r="AJ502" s="49"/>
      <c r="AK502" s="49"/>
      <c r="AL502" s="49"/>
      <c r="AM502" s="49"/>
      <c r="AN502" s="49"/>
      <c r="AO502" s="49"/>
      <c r="AP502" s="49"/>
      <c r="AQ502" s="49"/>
      <c r="AR502" s="49"/>
      <c r="AS502" s="49"/>
      <c r="AT502" s="49"/>
      <c r="AU502" s="49"/>
      <c r="AV502" s="49"/>
      <c r="AW502" s="49"/>
      <c r="AX502" s="49"/>
      <c r="AY502" s="49"/>
      <c r="AZ502" s="49"/>
      <c r="BA502" s="49"/>
      <c r="BB502" s="49"/>
      <c r="BC502" s="49"/>
      <c r="BD502" s="49"/>
      <c r="BE502" s="49"/>
      <c r="BF502" s="49"/>
      <c r="BG502" s="49"/>
      <c r="BH502" s="49"/>
      <c r="BI502" s="49"/>
      <c r="BJ502" s="49"/>
      <c r="BK502" s="49"/>
      <c r="BL502" s="49"/>
      <c r="BM502" s="49"/>
    </row>
    <row r="503" spans="1:65" ht="30" customHeight="1">
      <c r="A503" s="352"/>
      <c r="B503" s="49"/>
      <c r="C503" s="49"/>
      <c r="D503" s="49"/>
      <c r="E503" s="16"/>
      <c r="F503" s="49"/>
      <c r="G503" s="49"/>
      <c r="H503" s="49"/>
      <c r="I503" s="49"/>
      <c r="J503" s="49"/>
      <c r="K503" s="49"/>
      <c r="L503" s="49"/>
      <c r="M503" s="49"/>
      <c r="N503" s="49"/>
      <c r="O503" s="49"/>
      <c r="P503" s="49"/>
      <c r="Q503" s="49"/>
      <c r="R503" s="49"/>
      <c r="S503" s="49"/>
      <c r="T503" s="49"/>
      <c r="U503" s="49"/>
      <c r="V503" s="49"/>
      <c r="W503" s="49"/>
      <c r="X503" s="49"/>
      <c r="Y503" s="49"/>
      <c r="Z503" s="49"/>
      <c r="AA503" s="49"/>
      <c r="AB503" s="49"/>
      <c r="AC503" s="49"/>
      <c r="AD503" s="49"/>
      <c r="AE503" s="49"/>
      <c r="AF503" s="49"/>
      <c r="AG503" s="49"/>
      <c r="AH503" s="49"/>
      <c r="AI503" s="49"/>
      <c r="AJ503" s="49"/>
      <c r="AK503" s="49"/>
      <c r="AL503" s="49"/>
      <c r="AM503" s="49"/>
      <c r="AN503" s="49"/>
      <c r="AO503" s="49"/>
      <c r="AP503" s="49"/>
      <c r="AQ503" s="49"/>
      <c r="AR503" s="49"/>
      <c r="AS503" s="49"/>
      <c r="AT503" s="49"/>
      <c r="AU503" s="49"/>
      <c r="AV503" s="49"/>
      <c r="AW503" s="49"/>
      <c r="AX503" s="49"/>
      <c r="AY503" s="49"/>
      <c r="AZ503" s="49"/>
      <c r="BA503" s="49"/>
      <c r="BB503" s="49"/>
      <c r="BC503" s="49"/>
      <c r="BD503" s="49"/>
      <c r="BE503" s="49"/>
      <c r="BF503" s="49"/>
      <c r="BG503" s="49"/>
      <c r="BH503" s="49"/>
      <c r="BI503" s="49"/>
      <c r="BJ503" s="49"/>
      <c r="BK503" s="49"/>
      <c r="BL503" s="49"/>
      <c r="BM503" s="49"/>
    </row>
    <row r="504" spans="1:65" ht="30" customHeight="1">
      <c r="A504" s="352"/>
      <c r="B504" s="49"/>
      <c r="C504" s="49"/>
      <c r="D504" s="49"/>
      <c r="E504" s="16"/>
      <c r="F504" s="49"/>
      <c r="G504" s="49"/>
      <c r="H504" s="49"/>
      <c r="I504" s="49"/>
      <c r="J504" s="49"/>
      <c r="K504" s="49"/>
      <c r="L504" s="49"/>
      <c r="M504" s="49"/>
      <c r="N504" s="49"/>
      <c r="O504" s="49"/>
      <c r="P504" s="49"/>
      <c r="Q504" s="49"/>
      <c r="R504" s="49"/>
      <c r="S504" s="49"/>
      <c r="T504" s="49"/>
      <c r="U504" s="49"/>
      <c r="V504" s="49"/>
      <c r="W504" s="49"/>
      <c r="X504" s="49"/>
      <c r="Y504" s="49"/>
      <c r="Z504" s="49"/>
      <c r="AA504" s="49"/>
      <c r="AB504" s="49"/>
      <c r="AC504" s="49"/>
      <c r="AD504" s="49"/>
      <c r="AE504" s="49"/>
      <c r="AF504" s="49"/>
      <c r="AG504" s="49"/>
      <c r="AH504" s="49"/>
      <c r="AI504" s="49"/>
      <c r="AJ504" s="49"/>
      <c r="AK504" s="49"/>
      <c r="AL504" s="49"/>
      <c r="AM504" s="49"/>
      <c r="AN504" s="49"/>
      <c r="AO504" s="49"/>
      <c r="AP504" s="49"/>
      <c r="AQ504" s="49"/>
      <c r="AR504" s="49"/>
      <c r="AS504" s="49"/>
      <c r="AT504" s="49"/>
      <c r="AU504" s="49"/>
      <c r="AV504" s="49"/>
      <c r="AW504" s="49"/>
      <c r="AX504" s="49"/>
      <c r="AY504" s="49"/>
      <c r="AZ504" s="49"/>
      <c r="BA504" s="49"/>
      <c r="BB504" s="49"/>
      <c r="BC504" s="49"/>
      <c r="BD504" s="49"/>
      <c r="BE504" s="49"/>
      <c r="BF504" s="49"/>
      <c r="BG504" s="49"/>
      <c r="BH504" s="49"/>
      <c r="BI504" s="49"/>
      <c r="BJ504" s="49"/>
      <c r="BK504" s="49"/>
      <c r="BL504" s="49"/>
      <c r="BM504" s="49"/>
    </row>
    <row r="505" spans="1:65" ht="30" customHeight="1">
      <c r="A505" s="352"/>
      <c r="B505" s="49"/>
      <c r="C505" s="49"/>
      <c r="D505" s="49"/>
      <c r="E505" s="16"/>
      <c r="F505" s="49"/>
      <c r="G505" s="49"/>
      <c r="H505" s="49"/>
      <c r="I505" s="49"/>
      <c r="J505" s="49"/>
      <c r="K505" s="49"/>
      <c r="L505" s="49"/>
      <c r="M505" s="49"/>
      <c r="N505" s="49"/>
      <c r="O505" s="49"/>
      <c r="P505" s="49"/>
      <c r="Q505" s="49"/>
      <c r="R505" s="49"/>
      <c r="S505" s="49"/>
      <c r="T505" s="49"/>
      <c r="U505" s="49"/>
      <c r="V505" s="49"/>
      <c r="W505" s="49"/>
      <c r="X505" s="49"/>
      <c r="Y505" s="49"/>
      <c r="Z505" s="49"/>
      <c r="AA505" s="49"/>
      <c r="AB505" s="49"/>
      <c r="AC505" s="49"/>
      <c r="AD505" s="49"/>
      <c r="AE505" s="49"/>
      <c r="AF505" s="49"/>
      <c r="AG505" s="49"/>
      <c r="AH505" s="49"/>
      <c r="AI505" s="49"/>
      <c r="AJ505" s="49"/>
      <c r="AK505" s="49"/>
      <c r="AL505" s="49"/>
      <c r="AM505" s="49"/>
      <c r="AN505" s="49"/>
      <c r="AO505" s="49"/>
      <c r="AP505" s="49"/>
      <c r="AQ505" s="49"/>
      <c r="AR505" s="49"/>
      <c r="AS505" s="49"/>
      <c r="AT505" s="49"/>
      <c r="AU505" s="49"/>
      <c r="AV505" s="49"/>
      <c r="AW505" s="49"/>
      <c r="AX505" s="49"/>
      <c r="AY505" s="49"/>
      <c r="AZ505" s="49"/>
      <c r="BA505" s="49"/>
      <c r="BB505" s="49"/>
      <c r="BC505" s="49"/>
      <c r="BD505" s="49"/>
      <c r="BE505" s="49"/>
      <c r="BF505" s="49"/>
      <c r="BG505" s="49"/>
      <c r="BH505" s="49"/>
      <c r="BI505" s="49"/>
      <c r="BJ505" s="49"/>
      <c r="BK505" s="49"/>
      <c r="BL505" s="49"/>
      <c r="BM505" s="49"/>
    </row>
    <row r="506" spans="1:65" ht="30" customHeight="1">
      <c r="A506" s="352"/>
      <c r="B506" s="49"/>
      <c r="C506" s="49"/>
      <c r="D506" s="49"/>
      <c r="E506" s="16"/>
      <c r="F506" s="49"/>
      <c r="G506" s="49"/>
      <c r="H506" s="49"/>
      <c r="I506" s="49"/>
      <c r="J506" s="49"/>
      <c r="K506" s="49"/>
      <c r="L506" s="49"/>
      <c r="M506" s="49"/>
      <c r="N506" s="49"/>
      <c r="O506" s="49"/>
      <c r="P506" s="49"/>
      <c r="Q506" s="49"/>
      <c r="R506" s="49"/>
      <c r="S506" s="49"/>
      <c r="T506" s="49"/>
      <c r="U506" s="49"/>
      <c r="V506" s="49"/>
      <c r="W506" s="49"/>
      <c r="X506" s="49"/>
      <c r="Y506" s="49"/>
      <c r="Z506" s="49"/>
      <c r="AA506" s="49"/>
      <c r="AB506" s="49"/>
      <c r="AC506" s="49"/>
      <c r="AD506" s="49"/>
      <c r="AE506" s="49"/>
      <c r="AF506" s="49"/>
      <c r="AG506" s="49"/>
      <c r="AH506" s="49"/>
      <c r="AI506" s="49"/>
      <c r="AJ506" s="49"/>
      <c r="AK506" s="49"/>
      <c r="AL506" s="49"/>
      <c r="AM506" s="49"/>
      <c r="AN506" s="49"/>
      <c r="AO506" s="49"/>
      <c r="AP506" s="49"/>
      <c r="AQ506" s="49"/>
      <c r="AR506" s="49"/>
      <c r="AS506" s="49"/>
      <c r="AT506" s="49"/>
      <c r="AU506" s="49"/>
      <c r="AV506" s="49"/>
      <c r="AW506" s="49"/>
      <c r="AX506" s="49"/>
      <c r="AY506" s="49"/>
      <c r="AZ506" s="49"/>
      <c r="BA506" s="49"/>
      <c r="BB506" s="49"/>
      <c r="BC506" s="49"/>
      <c r="BD506" s="49"/>
      <c r="BE506" s="49"/>
      <c r="BF506" s="49"/>
      <c r="BG506" s="49"/>
      <c r="BH506" s="49"/>
      <c r="BI506" s="49"/>
      <c r="BJ506" s="49"/>
      <c r="BK506" s="49"/>
      <c r="BL506" s="49"/>
      <c r="BM506" s="49"/>
    </row>
    <row r="507" spans="1:65" ht="30" customHeight="1">
      <c r="A507" s="352"/>
      <c r="B507" s="49"/>
      <c r="C507" s="49"/>
      <c r="D507" s="49"/>
      <c r="E507" s="16"/>
      <c r="F507" s="49"/>
      <c r="G507" s="49"/>
      <c r="H507" s="49"/>
      <c r="I507" s="49"/>
      <c r="J507" s="49"/>
      <c r="K507" s="49"/>
      <c r="L507" s="49"/>
      <c r="M507" s="49"/>
      <c r="N507" s="49"/>
      <c r="O507" s="49"/>
      <c r="P507" s="49"/>
      <c r="Q507" s="49"/>
      <c r="R507" s="49"/>
      <c r="S507" s="49"/>
      <c r="T507" s="49"/>
      <c r="U507" s="49"/>
      <c r="V507" s="49"/>
      <c r="W507" s="49"/>
      <c r="X507" s="49"/>
      <c r="Y507" s="49"/>
      <c r="Z507" s="49"/>
      <c r="AA507" s="49"/>
      <c r="AB507" s="49"/>
      <c r="AC507" s="49"/>
      <c r="AD507" s="49"/>
      <c r="AE507" s="49"/>
      <c r="AF507" s="49"/>
      <c r="AG507" s="49"/>
      <c r="AH507" s="49"/>
      <c r="AI507" s="49"/>
      <c r="AJ507" s="49"/>
      <c r="AK507" s="49"/>
      <c r="AL507" s="49"/>
      <c r="AM507" s="49"/>
      <c r="AN507" s="49"/>
      <c r="AO507" s="49"/>
      <c r="AP507" s="49"/>
      <c r="AQ507" s="49"/>
      <c r="AR507" s="49"/>
      <c r="AS507" s="49"/>
      <c r="AT507" s="49"/>
      <c r="AU507" s="49"/>
      <c r="AV507" s="49"/>
      <c r="AW507" s="49"/>
      <c r="AX507" s="49"/>
      <c r="AY507" s="49"/>
      <c r="AZ507" s="49"/>
      <c r="BA507" s="49"/>
      <c r="BB507" s="49"/>
      <c r="BC507" s="49"/>
      <c r="BD507" s="49"/>
      <c r="BE507" s="49"/>
      <c r="BF507" s="49"/>
      <c r="BG507" s="49"/>
      <c r="BH507" s="49"/>
      <c r="BI507" s="49"/>
      <c r="BJ507" s="49"/>
      <c r="BK507" s="49"/>
      <c r="BL507" s="49"/>
      <c r="BM507" s="49"/>
    </row>
    <row r="508" spans="1:65" ht="30" customHeight="1">
      <c r="A508" s="352"/>
      <c r="B508" s="49"/>
      <c r="C508" s="49"/>
      <c r="D508" s="49"/>
      <c r="E508" s="16"/>
      <c r="F508" s="49"/>
      <c r="G508" s="49"/>
      <c r="H508" s="49"/>
      <c r="I508" s="49"/>
      <c r="J508" s="49"/>
      <c r="K508" s="49"/>
      <c r="L508" s="49"/>
      <c r="M508" s="49"/>
      <c r="N508" s="49"/>
      <c r="O508" s="49"/>
      <c r="P508" s="49"/>
      <c r="Q508" s="49"/>
      <c r="R508" s="49"/>
      <c r="S508" s="49"/>
      <c r="T508" s="49"/>
      <c r="U508" s="49"/>
      <c r="V508" s="49"/>
      <c r="W508" s="49"/>
      <c r="X508" s="49"/>
      <c r="Y508" s="49"/>
      <c r="Z508" s="49"/>
      <c r="AA508" s="49"/>
      <c r="AB508" s="49"/>
      <c r="AC508" s="49"/>
      <c r="AD508" s="49"/>
      <c r="AE508" s="49"/>
      <c r="AF508" s="49"/>
      <c r="AG508" s="49"/>
      <c r="AH508" s="49"/>
      <c r="AI508" s="49"/>
      <c r="AJ508" s="49"/>
      <c r="AK508" s="49"/>
      <c r="AL508" s="49"/>
      <c r="AM508" s="49"/>
      <c r="AN508" s="49"/>
      <c r="AO508" s="49"/>
      <c r="AP508" s="49"/>
      <c r="AQ508" s="49"/>
      <c r="AR508" s="49"/>
      <c r="AS508" s="49"/>
      <c r="AT508" s="49"/>
      <c r="AU508" s="49"/>
      <c r="AV508" s="49"/>
      <c r="AW508" s="49"/>
      <c r="AX508" s="49"/>
      <c r="AY508" s="49"/>
      <c r="AZ508" s="49"/>
      <c r="BA508" s="49"/>
      <c r="BB508" s="49"/>
      <c r="BC508" s="49"/>
      <c r="BD508" s="49"/>
      <c r="BE508" s="49"/>
      <c r="BF508" s="49"/>
      <c r="BG508" s="49"/>
      <c r="BH508" s="49"/>
      <c r="BI508" s="49"/>
      <c r="BJ508" s="49"/>
      <c r="BK508" s="49"/>
      <c r="BL508" s="49"/>
      <c r="BM508" s="49"/>
    </row>
    <row r="509" spans="1:65" ht="30" customHeight="1">
      <c r="A509" s="352"/>
      <c r="B509" s="49"/>
      <c r="C509" s="49"/>
      <c r="D509" s="49"/>
      <c r="E509" s="16"/>
      <c r="F509" s="49"/>
      <c r="G509" s="49"/>
      <c r="H509" s="49"/>
      <c r="I509" s="49"/>
      <c r="J509" s="49"/>
      <c r="K509" s="49"/>
      <c r="L509" s="49"/>
      <c r="M509" s="49"/>
      <c r="N509" s="49"/>
      <c r="O509" s="49"/>
      <c r="P509" s="49"/>
      <c r="Q509" s="49"/>
      <c r="R509" s="49"/>
      <c r="S509" s="49"/>
      <c r="T509" s="49"/>
      <c r="U509" s="49"/>
      <c r="V509" s="49"/>
      <c r="W509" s="49"/>
      <c r="X509" s="49"/>
      <c r="Y509" s="49"/>
      <c r="Z509" s="49"/>
      <c r="AA509" s="49"/>
      <c r="AB509" s="49"/>
      <c r="AC509" s="49"/>
      <c r="AD509" s="49"/>
      <c r="AE509" s="49"/>
      <c r="AF509" s="49"/>
      <c r="AG509" s="49"/>
      <c r="AH509" s="49"/>
      <c r="AI509" s="49"/>
      <c r="AJ509" s="49"/>
      <c r="AK509" s="49"/>
      <c r="AL509" s="49"/>
      <c r="AM509" s="49"/>
      <c r="AN509" s="49"/>
      <c r="AO509" s="49"/>
      <c r="AP509" s="49"/>
      <c r="AQ509" s="49"/>
      <c r="AR509" s="49"/>
      <c r="AS509" s="49"/>
      <c r="AT509" s="49"/>
      <c r="AU509" s="49"/>
      <c r="AV509" s="49"/>
      <c r="AW509" s="49"/>
      <c r="AX509" s="49"/>
      <c r="AY509" s="49"/>
      <c r="AZ509" s="49"/>
      <c r="BA509" s="49"/>
      <c r="BB509" s="49"/>
      <c r="BC509" s="49"/>
      <c r="BD509" s="49"/>
      <c r="BE509" s="49"/>
      <c r="BF509" s="49"/>
      <c r="BG509" s="49"/>
      <c r="BH509" s="49"/>
      <c r="BI509" s="49"/>
      <c r="BJ509" s="49"/>
      <c r="BK509" s="49"/>
      <c r="BL509" s="49"/>
      <c r="BM509" s="49"/>
    </row>
    <row r="510" spans="1:65" ht="30" customHeight="1">
      <c r="A510" s="352"/>
      <c r="B510" s="49"/>
      <c r="C510" s="49"/>
      <c r="D510" s="49"/>
      <c r="E510" s="16"/>
      <c r="F510" s="49"/>
      <c r="G510" s="49"/>
      <c r="H510" s="49"/>
      <c r="I510" s="49"/>
      <c r="J510" s="49"/>
      <c r="K510" s="49"/>
      <c r="L510" s="49"/>
      <c r="M510" s="49"/>
      <c r="N510" s="49"/>
      <c r="O510" s="49"/>
      <c r="P510" s="49"/>
      <c r="Q510" s="49"/>
      <c r="R510" s="49"/>
      <c r="S510" s="49"/>
      <c r="T510" s="49"/>
      <c r="U510" s="49"/>
      <c r="V510" s="49"/>
      <c r="W510" s="49"/>
      <c r="X510" s="49"/>
      <c r="Y510" s="49"/>
      <c r="Z510" s="49"/>
      <c r="AA510" s="49"/>
      <c r="AB510" s="49"/>
      <c r="AC510" s="49"/>
      <c r="AD510" s="49"/>
      <c r="AE510" s="49"/>
      <c r="AF510" s="49"/>
      <c r="AG510" s="49"/>
      <c r="AH510" s="49"/>
      <c r="AI510" s="49"/>
      <c r="AJ510" s="49"/>
      <c r="AK510" s="49"/>
      <c r="AL510" s="49"/>
      <c r="AM510" s="49"/>
      <c r="AN510" s="49"/>
      <c r="AO510" s="49"/>
      <c r="AP510" s="49"/>
      <c r="AQ510" s="49"/>
      <c r="AR510" s="49"/>
      <c r="AS510" s="49"/>
      <c r="AT510" s="49"/>
      <c r="AU510" s="49"/>
      <c r="AV510" s="49"/>
      <c r="AW510" s="49"/>
      <c r="AX510" s="49"/>
      <c r="AY510" s="49"/>
      <c r="AZ510" s="49"/>
      <c r="BA510" s="49"/>
      <c r="BB510" s="49"/>
      <c r="BC510" s="49"/>
      <c r="BD510" s="49"/>
      <c r="BE510" s="49"/>
      <c r="BF510" s="49"/>
      <c r="BG510" s="49"/>
      <c r="BH510" s="49"/>
      <c r="BI510" s="49"/>
      <c r="BJ510" s="49"/>
      <c r="BK510" s="49"/>
      <c r="BL510" s="49"/>
      <c r="BM510" s="49"/>
    </row>
    <row r="511" spans="1:65" ht="30" customHeight="1">
      <c r="A511" s="352"/>
      <c r="B511" s="49"/>
      <c r="C511" s="49"/>
      <c r="D511" s="49"/>
      <c r="E511" s="16"/>
      <c r="F511" s="49"/>
      <c r="G511" s="49"/>
      <c r="H511" s="49"/>
      <c r="I511" s="49"/>
      <c r="J511" s="49"/>
      <c r="K511" s="49"/>
      <c r="L511" s="49"/>
      <c r="M511" s="49"/>
      <c r="N511" s="49"/>
      <c r="O511" s="49"/>
      <c r="P511" s="49"/>
      <c r="Q511" s="49"/>
      <c r="R511" s="49"/>
      <c r="S511" s="49"/>
      <c r="T511" s="49"/>
      <c r="U511" s="49"/>
      <c r="V511" s="49"/>
      <c r="W511" s="49"/>
      <c r="X511" s="49"/>
      <c r="Y511" s="49"/>
      <c r="Z511" s="49"/>
      <c r="AA511" s="49"/>
      <c r="AB511" s="49"/>
      <c r="AC511" s="49"/>
      <c r="AD511" s="49"/>
      <c r="AE511" s="49"/>
      <c r="AF511" s="49"/>
      <c r="AG511" s="49"/>
      <c r="AH511" s="49"/>
      <c r="AI511" s="49"/>
      <c r="AJ511" s="49"/>
      <c r="AK511" s="49"/>
      <c r="AL511" s="49"/>
      <c r="AM511" s="49"/>
      <c r="AN511" s="49"/>
      <c r="AO511" s="49"/>
      <c r="AP511" s="49"/>
      <c r="AQ511" s="49"/>
      <c r="AR511" s="49"/>
      <c r="AS511" s="49"/>
      <c r="AT511" s="49"/>
      <c r="AU511" s="49"/>
      <c r="AV511" s="49"/>
      <c r="AW511" s="49"/>
      <c r="AX511" s="49"/>
      <c r="AY511" s="49"/>
      <c r="AZ511" s="49"/>
      <c r="BA511" s="49"/>
      <c r="BB511" s="49"/>
      <c r="BC511" s="49"/>
      <c r="BD511" s="49"/>
      <c r="BE511" s="49"/>
      <c r="BF511" s="49"/>
      <c r="BG511" s="49"/>
      <c r="BH511" s="49"/>
      <c r="BI511" s="49"/>
      <c r="BJ511" s="49"/>
      <c r="BK511" s="49"/>
      <c r="BL511" s="49"/>
      <c r="BM511" s="49"/>
    </row>
    <row r="512" spans="1:65" ht="30" customHeight="1">
      <c r="A512" s="352"/>
      <c r="B512" s="49"/>
      <c r="C512" s="49"/>
      <c r="D512" s="49"/>
      <c r="E512" s="16"/>
      <c r="F512" s="49"/>
      <c r="G512" s="49"/>
      <c r="H512" s="49"/>
      <c r="I512" s="49"/>
      <c r="J512" s="49"/>
      <c r="K512" s="49"/>
      <c r="L512" s="49"/>
      <c r="M512" s="49"/>
      <c r="N512" s="49"/>
      <c r="O512" s="49"/>
      <c r="P512" s="49"/>
      <c r="Q512" s="49"/>
      <c r="R512" s="49"/>
      <c r="S512" s="49"/>
      <c r="T512" s="49"/>
      <c r="U512" s="49"/>
      <c r="V512" s="49"/>
      <c r="W512" s="49"/>
      <c r="X512" s="49"/>
      <c r="Y512" s="49"/>
      <c r="Z512" s="49"/>
      <c r="AA512" s="49"/>
      <c r="AB512" s="49"/>
      <c r="AC512" s="49"/>
      <c r="AD512" s="49"/>
      <c r="AE512" s="49"/>
      <c r="AF512" s="49"/>
      <c r="AG512" s="49"/>
      <c r="AH512" s="49"/>
      <c r="AI512" s="49"/>
      <c r="AJ512" s="49"/>
      <c r="AK512" s="49"/>
      <c r="AL512" s="49"/>
      <c r="AM512" s="49"/>
      <c r="AN512" s="49"/>
      <c r="AO512" s="49"/>
      <c r="AP512" s="49"/>
      <c r="AQ512" s="49"/>
      <c r="AR512" s="49"/>
      <c r="AS512" s="49"/>
      <c r="AT512" s="49"/>
      <c r="AU512" s="49"/>
      <c r="AV512" s="49"/>
      <c r="AW512" s="49"/>
      <c r="AX512" s="49"/>
      <c r="AY512" s="49"/>
      <c r="AZ512" s="49"/>
      <c r="BA512" s="49"/>
      <c r="BB512" s="49"/>
      <c r="BC512" s="49"/>
      <c r="BD512" s="49"/>
      <c r="BE512" s="49"/>
      <c r="BF512" s="49"/>
      <c r="BG512" s="49"/>
      <c r="BH512" s="49"/>
      <c r="BI512" s="49"/>
      <c r="BJ512" s="49"/>
      <c r="BK512" s="49"/>
      <c r="BL512" s="49"/>
      <c r="BM512" s="49"/>
    </row>
    <row r="513" spans="1:65" ht="30" customHeight="1">
      <c r="A513" s="352"/>
      <c r="B513" s="49"/>
      <c r="C513" s="49"/>
      <c r="D513" s="49"/>
      <c r="E513" s="16"/>
      <c r="F513" s="49"/>
      <c r="G513" s="49"/>
      <c r="H513" s="49"/>
      <c r="I513" s="49"/>
      <c r="J513" s="49"/>
      <c r="K513" s="49"/>
      <c r="L513" s="49"/>
      <c r="M513" s="49"/>
      <c r="N513" s="49"/>
      <c r="O513" s="49"/>
      <c r="P513" s="49"/>
      <c r="Q513" s="49"/>
      <c r="R513" s="49"/>
      <c r="S513" s="49"/>
      <c r="T513" s="49"/>
      <c r="U513" s="49"/>
      <c r="V513" s="49"/>
      <c r="W513" s="49"/>
      <c r="X513" s="49"/>
      <c r="Y513" s="49"/>
      <c r="Z513" s="49"/>
      <c r="AA513" s="49"/>
      <c r="AB513" s="49"/>
      <c r="AC513" s="49"/>
      <c r="AD513" s="49"/>
      <c r="AE513" s="49"/>
      <c r="AF513" s="49"/>
      <c r="AG513" s="49"/>
      <c r="AH513" s="49"/>
      <c r="AI513" s="49"/>
      <c r="AJ513" s="49"/>
      <c r="AK513" s="49"/>
      <c r="AL513" s="49"/>
      <c r="AM513" s="49"/>
      <c r="AN513" s="49"/>
      <c r="AO513" s="49"/>
      <c r="AP513" s="49"/>
      <c r="AQ513" s="49"/>
      <c r="AR513" s="49"/>
      <c r="AS513" s="49"/>
      <c r="AT513" s="49"/>
      <c r="AU513" s="49"/>
      <c r="AV513" s="49"/>
      <c r="AW513" s="49"/>
      <c r="AX513" s="49"/>
      <c r="AY513" s="49"/>
      <c r="AZ513" s="49"/>
      <c r="BA513" s="49"/>
      <c r="BB513" s="49"/>
      <c r="BC513" s="49"/>
      <c r="BD513" s="49"/>
      <c r="BE513" s="49"/>
      <c r="BF513" s="49"/>
      <c r="BG513" s="49"/>
      <c r="BH513" s="49"/>
      <c r="BI513" s="49"/>
      <c r="BJ513" s="49"/>
      <c r="BK513" s="49"/>
      <c r="BL513" s="49"/>
      <c r="BM513" s="49"/>
    </row>
    <row r="514" spans="1:65" ht="30" customHeight="1">
      <c r="A514" s="352"/>
      <c r="B514" s="49"/>
      <c r="C514" s="49"/>
      <c r="D514" s="49"/>
      <c r="E514" s="16"/>
      <c r="F514" s="49"/>
      <c r="G514" s="49"/>
      <c r="H514" s="49"/>
      <c r="I514" s="49"/>
      <c r="J514" s="49"/>
      <c r="K514" s="49"/>
      <c r="L514" s="49"/>
      <c r="M514" s="49"/>
      <c r="N514" s="49"/>
      <c r="O514" s="49"/>
      <c r="P514" s="49"/>
      <c r="Q514" s="49"/>
      <c r="R514" s="49"/>
      <c r="S514" s="49"/>
      <c r="T514" s="49"/>
      <c r="U514" s="49"/>
      <c r="V514" s="49"/>
      <c r="W514" s="49"/>
      <c r="X514" s="49"/>
      <c r="Y514" s="49"/>
      <c r="Z514" s="49"/>
      <c r="AA514" s="49"/>
      <c r="AB514" s="49"/>
      <c r="AC514" s="49"/>
      <c r="AD514" s="49"/>
      <c r="AE514" s="49"/>
      <c r="AF514" s="49"/>
      <c r="AG514" s="49"/>
      <c r="AH514" s="49"/>
      <c r="AI514" s="49"/>
      <c r="AJ514" s="49"/>
      <c r="AK514" s="49"/>
      <c r="AL514" s="49"/>
      <c r="AM514" s="49"/>
      <c r="AN514" s="49"/>
      <c r="AO514" s="49"/>
      <c r="AP514" s="49"/>
      <c r="AQ514" s="49"/>
      <c r="AR514" s="49"/>
      <c r="AS514" s="49"/>
      <c r="AT514" s="49"/>
      <c r="AU514" s="49"/>
      <c r="AV514" s="49"/>
      <c r="AW514" s="49"/>
      <c r="AX514" s="49"/>
      <c r="AY514" s="49"/>
      <c r="AZ514" s="49"/>
      <c r="BA514" s="49"/>
      <c r="BB514" s="49"/>
      <c r="BC514" s="49"/>
      <c r="BD514" s="49"/>
      <c r="BE514" s="49"/>
      <c r="BF514" s="49"/>
      <c r="BG514" s="49"/>
      <c r="BH514" s="49"/>
      <c r="BI514" s="49"/>
      <c r="BJ514" s="49"/>
      <c r="BK514" s="49"/>
      <c r="BL514" s="49"/>
      <c r="BM514" s="49"/>
    </row>
    <row r="515" spans="1:65" ht="30" customHeight="1">
      <c r="A515" s="352"/>
      <c r="B515" s="49"/>
      <c r="C515" s="49"/>
      <c r="D515" s="49"/>
      <c r="E515" s="16"/>
      <c r="F515" s="49"/>
      <c r="G515" s="49"/>
      <c r="H515" s="49"/>
      <c r="I515" s="49"/>
      <c r="J515" s="49"/>
      <c r="K515" s="49"/>
      <c r="L515" s="49"/>
      <c r="M515" s="49"/>
      <c r="N515" s="49"/>
      <c r="O515" s="49"/>
      <c r="P515" s="49"/>
      <c r="Q515" s="49"/>
      <c r="R515" s="49"/>
      <c r="S515" s="49"/>
      <c r="T515" s="49"/>
      <c r="U515" s="49"/>
      <c r="V515" s="49"/>
      <c r="W515" s="49"/>
      <c r="X515" s="49"/>
      <c r="Y515" s="49"/>
      <c r="Z515" s="49"/>
      <c r="AA515" s="49"/>
      <c r="AB515" s="49"/>
      <c r="AC515" s="49"/>
      <c r="AD515" s="49"/>
      <c r="AE515" s="49"/>
      <c r="AF515" s="49"/>
      <c r="AG515" s="49"/>
      <c r="AH515" s="49"/>
      <c r="AI515" s="49"/>
      <c r="AJ515" s="49"/>
      <c r="AK515" s="49"/>
      <c r="AL515" s="49"/>
      <c r="AM515" s="49"/>
      <c r="AN515" s="49"/>
      <c r="AO515" s="49"/>
      <c r="AP515" s="49"/>
      <c r="AQ515" s="49"/>
      <c r="AR515" s="49"/>
      <c r="AS515" s="49"/>
      <c r="AT515" s="49"/>
      <c r="AU515" s="49"/>
      <c r="AV515" s="49"/>
      <c r="AW515" s="49"/>
      <c r="AX515" s="49"/>
      <c r="AY515" s="49"/>
      <c r="AZ515" s="49"/>
      <c r="BA515" s="49"/>
      <c r="BB515" s="49"/>
      <c r="BC515" s="49"/>
      <c r="BD515" s="49"/>
      <c r="BE515" s="49"/>
      <c r="BF515" s="49"/>
      <c r="BG515" s="49"/>
      <c r="BH515" s="49"/>
      <c r="BI515" s="49"/>
      <c r="BJ515" s="49"/>
      <c r="BK515" s="49"/>
      <c r="BL515" s="49"/>
      <c r="BM515" s="49"/>
    </row>
    <row r="516" spans="1:65" ht="30" customHeight="1">
      <c r="A516" s="352"/>
      <c r="B516" s="49"/>
      <c r="C516" s="49"/>
      <c r="D516" s="49"/>
      <c r="E516" s="16"/>
      <c r="F516" s="49"/>
      <c r="G516" s="49"/>
      <c r="H516" s="49"/>
      <c r="I516" s="49"/>
      <c r="J516" s="49"/>
      <c r="K516" s="49"/>
      <c r="L516" s="49"/>
      <c r="M516" s="49"/>
      <c r="N516" s="49"/>
      <c r="O516" s="49"/>
      <c r="P516" s="49"/>
      <c r="Q516" s="49"/>
      <c r="R516" s="49"/>
      <c r="S516" s="49"/>
      <c r="T516" s="49"/>
      <c r="U516" s="49"/>
      <c r="V516" s="49"/>
      <c r="W516" s="49"/>
      <c r="X516" s="49"/>
      <c r="Y516" s="49"/>
      <c r="Z516" s="49"/>
      <c r="AA516" s="49"/>
      <c r="AB516" s="49"/>
      <c r="AC516" s="49"/>
      <c r="AD516" s="49"/>
      <c r="AE516" s="49"/>
      <c r="AF516" s="49"/>
      <c r="AG516" s="49"/>
      <c r="AH516" s="49"/>
      <c r="AI516" s="49"/>
      <c r="AJ516" s="49"/>
      <c r="AK516" s="49"/>
      <c r="AL516" s="49"/>
      <c r="AM516" s="49"/>
      <c r="AN516" s="49"/>
      <c r="AO516" s="49"/>
      <c r="AP516" s="49"/>
      <c r="AQ516" s="49"/>
      <c r="AR516" s="49"/>
      <c r="AS516" s="49"/>
      <c r="AT516" s="49"/>
      <c r="AU516" s="49"/>
      <c r="AV516" s="49"/>
      <c r="AW516" s="49"/>
      <c r="AX516" s="49"/>
      <c r="AY516" s="49"/>
      <c r="AZ516" s="49"/>
      <c r="BA516" s="49"/>
      <c r="BB516" s="49"/>
      <c r="BC516" s="49"/>
      <c r="BD516" s="49"/>
      <c r="BE516" s="49"/>
      <c r="BF516" s="49"/>
      <c r="BG516" s="49"/>
      <c r="BH516" s="49"/>
      <c r="BI516" s="49"/>
      <c r="BJ516" s="49"/>
      <c r="BK516" s="49"/>
      <c r="BL516" s="49"/>
      <c r="BM516" s="49"/>
    </row>
    <row r="517" spans="1:65" ht="30" customHeight="1">
      <c r="A517" s="352"/>
      <c r="B517" s="49"/>
      <c r="C517" s="49"/>
      <c r="D517" s="49"/>
      <c r="E517" s="16"/>
      <c r="F517" s="49"/>
      <c r="G517" s="49"/>
      <c r="H517" s="49"/>
      <c r="I517" s="49"/>
      <c r="J517" s="49"/>
      <c r="K517" s="49"/>
      <c r="L517" s="49"/>
      <c r="M517" s="49"/>
      <c r="N517" s="49"/>
      <c r="O517" s="49"/>
      <c r="P517" s="49"/>
      <c r="Q517" s="49"/>
      <c r="R517" s="49"/>
      <c r="S517" s="49"/>
      <c r="T517" s="49"/>
      <c r="U517" s="49"/>
      <c r="V517" s="49"/>
      <c r="W517" s="49"/>
      <c r="X517" s="49"/>
      <c r="Y517" s="49"/>
      <c r="Z517" s="49"/>
      <c r="AA517" s="49"/>
      <c r="AB517" s="49"/>
      <c r="AC517" s="49"/>
      <c r="AD517" s="49"/>
      <c r="AE517" s="49"/>
      <c r="AF517" s="49"/>
      <c r="AG517" s="49"/>
      <c r="AH517" s="49"/>
      <c r="AI517" s="49"/>
      <c r="AJ517" s="49"/>
      <c r="AK517" s="49"/>
      <c r="AL517" s="49"/>
      <c r="AM517" s="49"/>
      <c r="AN517" s="49"/>
      <c r="AO517" s="49"/>
      <c r="AP517" s="49"/>
      <c r="AQ517" s="49"/>
      <c r="AR517" s="49"/>
      <c r="AS517" s="49"/>
      <c r="AT517" s="49"/>
      <c r="AU517" s="49"/>
      <c r="AV517" s="49"/>
      <c r="AW517" s="49"/>
      <c r="AX517" s="49"/>
      <c r="AY517" s="49"/>
      <c r="AZ517" s="49"/>
      <c r="BA517" s="49"/>
      <c r="BB517" s="49"/>
      <c r="BC517" s="49"/>
      <c r="BD517" s="49"/>
      <c r="BE517" s="49"/>
      <c r="BF517" s="49"/>
      <c r="BG517" s="49"/>
      <c r="BH517" s="49"/>
      <c r="BI517" s="49"/>
      <c r="BJ517" s="49"/>
      <c r="BK517" s="49"/>
      <c r="BL517" s="49"/>
      <c r="BM517" s="49"/>
    </row>
    <row r="518" spans="1:65" ht="30" customHeight="1">
      <c r="A518" s="352"/>
      <c r="B518" s="49"/>
      <c r="C518" s="49"/>
      <c r="D518" s="49"/>
      <c r="E518" s="16"/>
      <c r="F518" s="49"/>
      <c r="G518" s="49"/>
      <c r="H518" s="49"/>
      <c r="I518" s="49"/>
      <c r="J518" s="49"/>
      <c r="K518" s="49"/>
      <c r="L518" s="49"/>
      <c r="M518" s="49"/>
      <c r="N518" s="49"/>
      <c r="O518" s="49"/>
      <c r="P518" s="49"/>
      <c r="Q518" s="49"/>
      <c r="R518" s="49"/>
      <c r="S518" s="49"/>
      <c r="T518" s="49"/>
      <c r="U518" s="49"/>
      <c r="V518" s="49"/>
      <c r="W518" s="49"/>
      <c r="X518" s="49"/>
      <c r="Y518" s="49"/>
      <c r="Z518" s="49"/>
      <c r="AA518" s="49"/>
      <c r="AB518" s="49"/>
      <c r="AC518" s="49"/>
      <c r="AD518" s="49"/>
      <c r="AE518" s="49"/>
      <c r="AF518" s="49"/>
      <c r="AG518" s="49"/>
      <c r="AH518" s="49"/>
      <c r="AI518" s="49"/>
      <c r="AJ518" s="49"/>
      <c r="AK518" s="49"/>
      <c r="AL518" s="49"/>
      <c r="AM518" s="49"/>
      <c r="AN518" s="49"/>
      <c r="AO518" s="49"/>
      <c r="AP518" s="49"/>
      <c r="AQ518" s="49"/>
      <c r="AR518" s="49"/>
      <c r="AS518" s="49"/>
      <c r="AT518" s="49"/>
      <c r="AU518" s="49"/>
      <c r="AV518" s="49"/>
      <c r="AW518" s="49"/>
      <c r="AX518" s="49"/>
      <c r="AY518" s="49"/>
      <c r="AZ518" s="49"/>
      <c r="BA518" s="49"/>
      <c r="BB518" s="49"/>
      <c r="BC518" s="49"/>
      <c r="BD518" s="49"/>
      <c r="BE518" s="49"/>
      <c r="BF518" s="49"/>
      <c r="BG518" s="49"/>
      <c r="BH518" s="49"/>
      <c r="BI518" s="49"/>
      <c r="BJ518" s="49"/>
      <c r="BK518" s="49"/>
      <c r="BL518" s="49"/>
      <c r="BM518" s="49"/>
    </row>
    <row r="519" spans="1:65" ht="30" customHeight="1">
      <c r="A519" s="352"/>
      <c r="B519" s="49"/>
      <c r="C519" s="49"/>
      <c r="D519" s="49"/>
      <c r="E519" s="16"/>
      <c r="F519" s="49"/>
      <c r="G519" s="49"/>
      <c r="H519" s="49"/>
      <c r="I519" s="49"/>
      <c r="J519" s="49"/>
      <c r="K519" s="49"/>
      <c r="L519" s="49"/>
      <c r="M519" s="49"/>
      <c r="N519" s="49"/>
      <c r="O519" s="49"/>
      <c r="P519" s="49"/>
      <c r="Q519" s="49"/>
      <c r="R519" s="49"/>
      <c r="S519" s="49"/>
      <c r="T519" s="49"/>
      <c r="U519" s="49"/>
      <c r="V519" s="49"/>
      <c r="W519" s="49"/>
      <c r="X519" s="49"/>
      <c r="Y519" s="49"/>
      <c r="Z519" s="49"/>
      <c r="AA519" s="49"/>
      <c r="AB519" s="49"/>
      <c r="AC519" s="49"/>
      <c r="AD519" s="49"/>
      <c r="AE519" s="49"/>
      <c r="AF519" s="49"/>
      <c r="AG519" s="49"/>
      <c r="AH519" s="49"/>
      <c r="AI519" s="49"/>
      <c r="AJ519" s="49"/>
      <c r="AK519" s="49"/>
      <c r="AL519" s="49"/>
      <c r="AM519" s="49"/>
      <c r="AN519" s="49"/>
      <c r="AO519" s="49"/>
      <c r="AP519" s="49"/>
      <c r="AQ519" s="49"/>
      <c r="AR519" s="49"/>
      <c r="AS519" s="49"/>
      <c r="AT519" s="49"/>
      <c r="AU519" s="49"/>
      <c r="AV519" s="49"/>
      <c r="AW519" s="49"/>
      <c r="AX519" s="49"/>
      <c r="AY519" s="49"/>
      <c r="AZ519" s="49"/>
      <c r="BA519" s="49"/>
      <c r="BB519" s="49"/>
      <c r="BC519" s="49"/>
      <c r="BD519" s="49"/>
      <c r="BE519" s="49"/>
      <c r="BF519" s="49"/>
      <c r="BG519" s="49"/>
      <c r="BH519" s="49"/>
      <c r="BI519" s="49"/>
      <c r="BJ519" s="49"/>
      <c r="BK519" s="49"/>
      <c r="BL519" s="49"/>
      <c r="BM519" s="49"/>
    </row>
    <row r="520" spans="1:65" ht="30" customHeight="1">
      <c r="A520" s="352"/>
      <c r="B520" s="49"/>
      <c r="C520" s="49"/>
      <c r="D520" s="49"/>
      <c r="E520" s="16"/>
      <c r="F520" s="49"/>
      <c r="G520" s="49"/>
      <c r="H520" s="49"/>
      <c r="I520" s="49"/>
      <c r="J520" s="49"/>
      <c r="K520" s="49"/>
      <c r="L520" s="49"/>
      <c r="M520" s="49"/>
      <c r="N520" s="49"/>
      <c r="O520" s="49"/>
      <c r="P520" s="49"/>
      <c r="Q520" s="49"/>
      <c r="R520" s="49"/>
      <c r="S520" s="49"/>
      <c r="T520" s="49"/>
      <c r="U520" s="49"/>
      <c r="V520" s="49"/>
      <c r="W520" s="49"/>
      <c r="X520" s="49"/>
      <c r="Y520" s="49"/>
      <c r="Z520" s="49"/>
      <c r="AA520" s="49"/>
      <c r="AB520" s="49"/>
      <c r="AC520" s="49"/>
      <c r="AD520" s="49"/>
      <c r="AE520" s="49"/>
      <c r="AF520" s="49"/>
      <c r="AG520" s="49"/>
      <c r="AH520" s="49"/>
      <c r="AI520" s="49"/>
      <c r="AJ520" s="49"/>
      <c r="AK520" s="49"/>
      <c r="AL520" s="49"/>
      <c r="AM520" s="49"/>
      <c r="AN520" s="49"/>
      <c r="AO520" s="49"/>
      <c r="AP520" s="49"/>
      <c r="AQ520" s="49"/>
      <c r="AR520" s="49"/>
      <c r="AS520" s="49"/>
      <c r="AT520" s="49"/>
      <c r="AU520" s="49"/>
      <c r="AV520" s="49"/>
      <c r="AW520" s="49"/>
      <c r="AX520" s="49"/>
      <c r="AY520" s="49"/>
      <c r="AZ520" s="49"/>
      <c r="BA520" s="49"/>
      <c r="BB520" s="49"/>
      <c r="BC520" s="49"/>
      <c r="BD520" s="49"/>
      <c r="BE520" s="49"/>
      <c r="BF520" s="49"/>
      <c r="BG520" s="49"/>
      <c r="BH520" s="49"/>
      <c r="BI520" s="49"/>
      <c r="BJ520" s="49"/>
      <c r="BK520" s="49"/>
      <c r="BL520" s="49"/>
      <c r="BM520" s="49"/>
    </row>
    <row r="521" spans="1:65" ht="30" customHeight="1">
      <c r="A521" s="352"/>
      <c r="B521" s="49"/>
      <c r="C521" s="49"/>
      <c r="D521" s="49"/>
      <c r="E521" s="16"/>
      <c r="F521" s="49"/>
      <c r="G521" s="49"/>
      <c r="H521" s="49"/>
      <c r="I521" s="49"/>
      <c r="J521" s="49"/>
      <c r="K521" s="49"/>
      <c r="L521" s="49"/>
      <c r="M521" s="49"/>
      <c r="N521" s="49"/>
      <c r="O521" s="49"/>
      <c r="P521" s="49"/>
      <c r="Q521" s="49"/>
      <c r="R521" s="49"/>
      <c r="S521" s="49"/>
      <c r="T521" s="49"/>
      <c r="U521" s="49"/>
      <c r="V521" s="49"/>
      <c r="W521" s="49"/>
      <c r="X521" s="49"/>
      <c r="Y521" s="49"/>
      <c r="Z521" s="49"/>
      <c r="AA521" s="49"/>
      <c r="AB521" s="49"/>
      <c r="AC521" s="49"/>
      <c r="AD521" s="49"/>
      <c r="AE521" s="49"/>
      <c r="AF521" s="49"/>
      <c r="AG521" s="49"/>
      <c r="AH521" s="49"/>
      <c r="AI521" s="49"/>
      <c r="AJ521" s="49"/>
      <c r="AK521" s="49"/>
      <c r="AL521" s="49"/>
      <c r="AM521" s="49"/>
      <c r="AN521" s="49"/>
      <c r="AO521" s="49"/>
      <c r="AP521" s="49"/>
      <c r="AQ521" s="49"/>
      <c r="AR521" s="49"/>
      <c r="AS521" s="49"/>
      <c r="AT521" s="49"/>
      <c r="AU521" s="49"/>
      <c r="AV521" s="49"/>
      <c r="AW521" s="49"/>
      <c r="AX521" s="49"/>
      <c r="AY521" s="49"/>
      <c r="AZ521" s="49"/>
      <c r="BA521" s="49"/>
      <c r="BB521" s="49"/>
      <c r="BC521" s="49"/>
      <c r="BD521" s="49"/>
      <c r="BE521" s="49"/>
      <c r="BF521" s="49"/>
      <c r="BG521" s="49"/>
      <c r="BH521" s="49"/>
      <c r="BI521" s="49"/>
      <c r="BJ521" s="49"/>
      <c r="BK521" s="49"/>
      <c r="BL521" s="49"/>
      <c r="BM521" s="49"/>
    </row>
    <row r="522" spans="1:65" ht="30" customHeight="1">
      <c r="A522" s="352"/>
      <c r="B522" s="49"/>
      <c r="C522" s="49"/>
      <c r="D522" s="49"/>
      <c r="E522" s="16"/>
      <c r="F522" s="49"/>
      <c r="G522" s="49"/>
      <c r="H522" s="49"/>
      <c r="I522" s="49"/>
      <c r="J522" s="49"/>
      <c r="K522" s="49"/>
      <c r="L522" s="49"/>
      <c r="M522" s="49"/>
      <c r="N522" s="49"/>
      <c r="O522" s="49"/>
      <c r="P522" s="49"/>
      <c r="Q522" s="49"/>
      <c r="R522" s="49"/>
      <c r="S522" s="49"/>
      <c r="T522" s="49"/>
      <c r="U522" s="49"/>
      <c r="V522" s="49"/>
      <c r="W522" s="49"/>
      <c r="X522" s="49"/>
      <c r="Y522" s="49"/>
      <c r="Z522" s="49"/>
      <c r="AA522" s="49"/>
      <c r="AB522" s="49"/>
      <c r="AC522" s="49"/>
      <c r="AD522" s="49"/>
      <c r="AE522" s="49"/>
      <c r="AF522" s="49"/>
      <c r="AG522" s="49"/>
      <c r="AH522" s="49"/>
      <c r="AI522" s="49"/>
      <c r="AJ522" s="49"/>
      <c r="AK522" s="49"/>
      <c r="AL522" s="49"/>
      <c r="AM522" s="49"/>
      <c r="AN522" s="49"/>
      <c r="AO522" s="49"/>
      <c r="AP522" s="49"/>
      <c r="AQ522" s="49"/>
      <c r="AR522" s="49"/>
      <c r="AS522" s="49"/>
      <c r="AT522" s="49"/>
      <c r="AU522" s="49"/>
      <c r="AV522" s="49"/>
      <c r="AW522" s="49"/>
      <c r="AX522" s="49"/>
      <c r="AY522" s="49"/>
      <c r="AZ522" s="49"/>
      <c r="BA522" s="49"/>
      <c r="BB522" s="49"/>
      <c r="BC522" s="49"/>
      <c r="BD522" s="49"/>
      <c r="BE522" s="49"/>
      <c r="BF522" s="49"/>
      <c r="BG522" s="49"/>
      <c r="BH522" s="49"/>
      <c r="BI522" s="49"/>
      <c r="BJ522" s="49"/>
      <c r="BK522" s="49"/>
      <c r="BL522" s="49"/>
      <c r="BM522" s="49"/>
    </row>
    <row r="523" spans="1:65" ht="30" customHeight="1">
      <c r="A523" s="352"/>
      <c r="B523" s="49"/>
      <c r="C523" s="49"/>
      <c r="D523" s="49"/>
      <c r="E523" s="16"/>
      <c r="F523" s="49"/>
      <c r="G523" s="49"/>
      <c r="H523" s="49"/>
      <c r="I523" s="49"/>
      <c r="J523" s="49"/>
      <c r="K523" s="49"/>
      <c r="L523" s="49"/>
      <c r="M523" s="49"/>
      <c r="N523" s="49"/>
      <c r="O523" s="49"/>
      <c r="P523" s="49"/>
      <c r="Q523" s="49"/>
      <c r="R523" s="49"/>
      <c r="S523" s="49"/>
      <c r="T523" s="49"/>
      <c r="U523" s="49"/>
      <c r="V523" s="49"/>
      <c r="W523" s="49"/>
      <c r="X523" s="49"/>
      <c r="Y523" s="49"/>
      <c r="Z523" s="49"/>
      <c r="AA523" s="49"/>
      <c r="AB523" s="49"/>
      <c r="AC523" s="49"/>
      <c r="AD523" s="49"/>
      <c r="AE523" s="49"/>
      <c r="AF523" s="49"/>
      <c r="AG523" s="49"/>
      <c r="AH523" s="49"/>
      <c r="AI523" s="49"/>
      <c r="AJ523" s="49"/>
      <c r="AK523" s="49"/>
      <c r="AL523" s="49"/>
      <c r="AM523" s="49"/>
      <c r="AN523" s="49"/>
      <c r="AO523" s="49"/>
      <c r="AP523" s="49"/>
      <c r="AQ523" s="49"/>
      <c r="AR523" s="49"/>
      <c r="AS523" s="49"/>
      <c r="AT523" s="49"/>
      <c r="AU523" s="49"/>
      <c r="AV523" s="49"/>
      <c r="AW523" s="49"/>
      <c r="AX523" s="49"/>
      <c r="AY523" s="49"/>
      <c r="AZ523" s="49"/>
      <c r="BA523" s="49"/>
      <c r="BB523" s="49"/>
      <c r="BC523" s="49"/>
      <c r="BD523" s="49"/>
      <c r="BE523" s="49"/>
      <c r="BF523" s="49"/>
      <c r="BG523" s="49"/>
      <c r="BH523" s="49"/>
      <c r="BI523" s="49"/>
      <c r="BJ523" s="49"/>
      <c r="BK523" s="49"/>
      <c r="BL523" s="49"/>
      <c r="BM523" s="49"/>
    </row>
    <row r="524" spans="1:65" ht="30" customHeight="1">
      <c r="A524" s="352"/>
      <c r="B524" s="49"/>
      <c r="C524" s="49"/>
      <c r="D524" s="49"/>
      <c r="E524" s="16"/>
      <c r="F524" s="49"/>
      <c r="G524" s="49"/>
      <c r="H524" s="49"/>
      <c r="I524" s="49"/>
      <c r="J524" s="49"/>
      <c r="K524" s="49"/>
      <c r="L524" s="49"/>
      <c r="M524" s="49"/>
      <c r="N524" s="49"/>
      <c r="O524" s="49"/>
      <c r="P524" s="49"/>
      <c r="Q524" s="49"/>
      <c r="R524" s="49"/>
      <c r="S524" s="49"/>
      <c r="T524" s="49"/>
      <c r="U524" s="49"/>
      <c r="V524" s="49"/>
      <c r="W524" s="49"/>
      <c r="X524" s="49"/>
      <c r="Y524" s="49"/>
      <c r="Z524" s="49"/>
      <c r="AA524" s="49"/>
      <c r="AB524" s="49"/>
      <c r="AC524" s="49"/>
      <c r="AD524" s="49"/>
      <c r="AE524" s="49"/>
      <c r="AF524" s="49"/>
      <c r="AG524" s="49"/>
      <c r="AH524" s="49"/>
      <c r="AI524" s="49"/>
      <c r="AJ524" s="49"/>
      <c r="AK524" s="49"/>
      <c r="AL524" s="49"/>
      <c r="AM524" s="49"/>
      <c r="AN524" s="49"/>
      <c r="AO524" s="49"/>
      <c r="AP524" s="49"/>
      <c r="AQ524" s="49"/>
      <c r="AR524" s="49"/>
      <c r="AS524" s="49"/>
      <c r="AT524" s="49"/>
      <c r="AU524" s="49"/>
      <c r="AV524" s="49"/>
      <c r="AW524" s="49"/>
      <c r="AX524" s="49"/>
      <c r="AY524" s="49"/>
      <c r="AZ524" s="49"/>
      <c r="BA524" s="49"/>
      <c r="BB524" s="49"/>
      <c r="BC524" s="49"/>
      <c r="BD524" s="49"/>
      <c r="BE524" s="49"/>
      <c r="BF524" s="49"/>
      <c r="BG524" s="49"/>
      <c r="BH524" s="49"/>
      <c r="BI524" s="49"/>
      <c r="BJ524" s="49"/>
      <c r="BK524" s="49"/>
      <c r="BL524" s="49"/>
      <c r="BM524" s="49"/>
    </row>
    <row r="525" spans="1:65" ht="30" customHeight="1">
      <c r="A525" s="352"/>
      <c r="B525" s="49"/>
      <c r="C525" s="49"/>
      <c r="D525" s="49"/>
      <c r="E525" s="16"/>
      <c r="F525" s="49"/>
      <c r="G525" s="49"/>
      <c r="H525" s="49"/>
      <c r="I525" s="49"/>
      <c r="J525" s="49"/>
      <c r="K525" s="49"/>
      <c r="L525" s="49"/>
      <c r="M525" s="49"/>
      <c r="N525" s="49"/>
      <c r="O525" s="49"/>
      <c r="P525" s="49"/>
      <c r="Q525" s="49"/>
      <c r="R525" s="49"/>
      <c r="S525" s="49"/>
      <c r="T525" s="49"/>
      <c r="U525" s="49"/>
      <c r="V525" s="49"/>
      <c r="W525" s="49"/>
      <c r="X525" s="49"/>
      <c r="Y525" s="49"/>
      <c r="Z525" s="49"/>
      <c r="AA525" s="49"/>
      <c r="AB525" s="49"/>
      <c r="AC525" s="49"/>
      <c r="AD525" s="49"/>
      <c r="AE525" s="49"/>
      <c r="AF525" s="49"/>
      <c r="AG525" s="49"/>
      <c r="AH525" s="49"/>
      <c r="AI525" s="49"/>
      <c r="AJ525" s="49"/>
      <c r="AK525" s="49"/>
      <c r="AL525" s="49"/>
      <c r="AM525" s="49"/>
      <c r="AN525" s="49"/>
      <c r="AO525" s="49"/>
      <c r="AP525" s="49"/>
      <c r="AQ525" s="49"/>
      <c r="AR525" s="49"/>
      <c r="AS525" s="49"/>
      <c r="AT525" s="49"/>
      <c r="AU525" s="49"/>
      <c r="AV525" s="49"/>
      <c r="AW525" s="49"/>
      <c r="AX525" s="49"/>
      <c r="AY525" s="49"/>
      <c r="AZ525" s="49"/>
      <c r="BA525" s="49"/>
      <c r="BB525" s="49"/>
      <c r="BC525" s="49"/>
      <c r="BD525" s="49"/>
      <c r="BE525" s="49"/>
      <c r="BF525" s="49"/>
      <c r="BG525" s="49"/>
      <c r="BH525" s="49"/>
      <c r="BI525" s="49"/>
      <c r="BJ525" s="49"/>
      <c r="BK525" s="49"/>
      <c r="BL525" s="49"/>
      <c r="BM525" s="49"/>
    </row>
    <row r="526" spans="1:65" ht="30" customHeight="1">
      <c r="A526" s="352"/>
      <c r="B526" s="49"/>
      <c r="C526" s="49"/>
      <c r="D526" s="49"/>
      <c r="E526" s="16"/>
      <c r="F526" s="49"/>
      <c r="G526" s="49"/>
      <c r="H526" s="49"/>
      <c r="I526" s="49"/>
      <c r="J526" s="49"/>
      <c r="K526" s="49"/>
      <c r="L526" s="49"/>
      <c r="M526" s="49"/>
      <c r="N526" s="49"/>
      <c r="O526" s="49"/>
      <c r="P526" s="49"/>
      <c r="Q526" s="49"/>
      <c r="R526" s="49"/>
      <c r="S526" s="49"/>
      <c r="T526" s="49"/>
      <c r="U526" s="49"/>
      <c r="V526" s="49"/>
      <c r="W526" s="49"/>
      <c r="X526" s="49"/>
      <c r="Y526" s="49"/>
      <c r="Z526" s="49"/>
      <c r="AA526" s="49"/>
      <c r="AB526" s="49"/>
      <c r="AC526" s="49"/>
      <c r="AD526" s="49"/>
      <c r="AE526" s="49"/>
      <c r="AF526" s="49"/>
      <c r="AG526" s="49"/>
      <c r="AH526" s="49"/>
      <c r="AI526" s="49"/>
      <c r="AJ526" s="49"/>
      <c r="AK526" s="49"/>
      <c r="AL526" s="49"/>
      <c r="AM526" s="49"/>
      <c r="AN526" s="49"/>
      <c r="AO526" s="49"/>
      <c r="AP526" s="49"/>
      <c r="AQ526" s="49"/>
      <c r="AR526" s="49"/>
      <c r="AS526" s="49"/>
      <c r="AT526" s="49"/>
      <c r="AU526" s="49"/>
      <c r="AV526" s="49"/>
      <c r="AW526" s="49"/>
      <c r="AX526" s="49"/>
      <c r="AY526" s="49"/>
      <c r="AZ526" s="49"/>
      <c r="BA526" s="49"/>
      <c r="BB526" s="49"/>
      <c r="BC526" s="49"/>
      <c r="BD526" s="49"/>
      <c r="BE526" s="49"/>
      <c r="BF526" s="49"/>
      <c r="BG526" s="49"/>
      <c r="BH526" s="49"/>
      <c r="BI526" s="49"/>
      <c r="BJ526" s="49"/>
      <c r="BK526" s="49"/>
      <c r="BL526" s="49"/>
      <c r="BM526" s="49"/>
    </row>
    <row r="527" spans="1:65" ht="30" customHeight="1">
      <c r="A527" s="352"/>
      <c r="B527" s="49"/>
      <c r="C527" s="49"/>
      <c r="D527" s="49"/>
      <c r="E527" s="16"/>
      <c r="F527" s="49"/>
      <c r="G527" s="49"/>
      <c r="H527" s="49"/>
      <c r="I527" s="49"/>
      <c r="J527" s="49"/>
      <c r="K527" s="49"/>
      <c r="L527" s="49"/>
      <c r="M527" s="49"/>
      <c r="N527" s="49"/>
      <c r="O527" s="49"/>
      <c r="P527" s="49"/>
      <c r="Q527" s="49"/>
      <c r="R527" s="49"/>
      <c r="S527" s="49"/>
      <c r="T527" s="49"/>
      <c r="U527" s="49"/>
      <c r="V527" s="49"/>
      <c r="W527" s="49"/>
      <c r="X527" s="49"/>
      <c r="Y527" s="49"/>
      <c r="Z527" s="49"/>
      <c r="AA527" s="49"/>
      <c r="AB527" s="49"/>
      <c r="AC527" s="49"/>
      <c r="AD527" s="49"/>
      <c r="AE527" s="49"/>
      <c r="AF527" s="49"/>
      <c r="AG527" s="49"/>
      <c r="AH527" s="49"/>
      <c r="AI527" s="49"/>
      <c r="AJ527" s="49"/>
      <c r="AK527" s="49"/>
      <c r="AL527" s="49"/>
      <c r="AM527" s="49"/>
      <c r="AN527" s="49"/>
      <c r="AO527" s="49"/>
      <c r="AP527" s="49"/>
      <c r="AQ527" s="49"/>
      <c r="AR527" s="49"/>
      <c r="AS527" s="49"/>
      <c r="AT527" s="49"/>
      <c r="AU527" s="49"/>
      <c r="AV527" s="49"/>
      <c r="AW527" s="49"/>
      <c r="AX527" s="49"/>
      <c r="AY527" s="49"/>
      <c r="AZ527" s="49"/>
      <c r="BA527" s="49"/>
      <c r="BB527" s="49"/>
      <c r="BC527" s="49"/>
      <c r="BD527" s="49"/>
      <c r="BE527" s="49"/>
      <c r="BF527" s="49"/>
      <c r="BG527" s="49"/>
      <c r="BH527" s="49"/>
      <c r="BI527" s="49"/>
      <c r="BJ527" s="49"/>
      <c r="BK527" s="49"/>
      <c r="BL527" s="49"/>
      <c r="BM527" s="49"/>
    </row>
    <row r="528" spans="1:65" ht="30" customHeight="1">
      <c r="A528" s="352"/>
      <c r="B528" s="49"/>
      <c r="C528" s="49"/>
      <c r="D528" s="49"/>
      <c r="E528" s="16"/>
      <c r="F528" s="49"/>
      <c r="G528" s="49"/>
      <c r="H528" s="49"/>
      <c r="I528" s="49"/>
      <c r="J528" s="49"/>
      <c r="K528" s="49"/>
      <c r="L528" s="49"/>
      <c r="M528" s="49"/>
      <c r="N528" s="49"/>
      <c r="O528" s="49"/>
      <c r="P528" s="49"/>
      <c r="Q528" s="49"/>
      <c r="R528" s="49"/>
      <c r="S528" s="49"/>
      <c r="T528" s="49"/>
      <c r="U528" s="49"/>
      <c r="V528" s="49"/>
      <c r="W528" s="49"/>
      <c r="X528" s="49"/>
      <c r="Y528" s="49"/>
      <c r="Z528" s="49"/>
      <c r="AA528" s="49"/>
      <c r="AB528" s="49"/>
      <c r="AC528" s="49"/>
      <c r="AD528" s="49"/>
      <c r="AE528" s="49"/>
      <c r="AF528" s="49"/>
      <c r="AG528" s="49"/>
      <c r="AH528" s="49"/>
      <c r="AI528" s="49"/>
      <c r="AJ528" s="49"/>
      <c r="AK528" s="49"/>
      <c r="AL528" s="49"/>
      <c r="AM528" s="49"/>
      <c r="AN528" s="49"/>
      <c r="AO528" s="49"/>
      <c r="AP528" s="49"/>
      <c r="AQ528" s="49"/>
      <c r="AR528" s="49"/>
      <c r="AS528" s="49"/>
      <c r="AT528" s="49"/>
      <c r="AU528" s="49"/>
      <c r="AV528" s="49"/>
      <c r="AW528" s="49"/>
      <c r="AX528" s="49"/>
      <c r="AY528" s="49"/>
      <c r="AZ528" s="49"/>
      <c r="BA528" s="49"/>
      <c r="BB528" s="49"/>
      <c r="BC528" s="49"/>
      <c r="BD528" s="49"/>
      <c r="BE528" s="49"/>
      <c r="BF528" s="49"/>
      <c r="BG528" s="49"/>
      <c r="BH528" s="49"/>
      <c r="BI528" s="49"/>
      <c r="BJ528" s="49"/>
      <c r="BK528" s="49"/>
      <c r="BL528" s="49"/>
      <c r="BM528" s="49"/>
    </row>
    <row r="529" spans="1:65" ht="30" customHeight="1">
      <c r="A529" s="352"/>
      <c r="B529" s="49"/>
      <c r="C529" s="49"/>
      <c r="D529" s="49"/>
      <c r="E529" s="16"/>
      <c r="F529" s="49"/>
      <c r="G529" s="49"/>
      <c r="H529" s="49"/>
      <c r="I529" s="49"/>
      <c r="J529" s="49"/>
      <c r="K529" s="49"/>
      <c r="L529" s="49"/>
      <c r="M529" s="49"/>
      <c r="N529" s="49"/>
      <c r="O529" s="49"/>
      <c r="P529" s="49"/>
      <c r="Q529" s="49"/>
      <c r="R529" s="49"/>
      <c r="S529" s="49"/>
      <c r="T529" s="49"/>
      <c r="U529" s="49"/>
      <c r="V529" s="49"/>
      <c r="W529" s="49"/>
      <c r="X529" s="49"/>
      <c r="Y529" s="49"/>
      <c r="Z529" s="49"/>
      <c r="AA529" s="49"/>
      <c r="AB529" s="49"/>
      <c r="AC529" s="49"/>
      <c r="AD529" s="49"/>
      <c r="AE529" s="49"/>
      <c r="AF529" s="49"/>
      <c r="AG529" s="49"/>
      <c r="AH529" s="49"/>
      <c r="AI529" s="49"/>
      <c r="AJ529" s="49"/>
      <c r="AK529" s="49"/>
      <c r="AL529" s="49"/>
      <c r="AM529" s="49"/>
      <c r="AN529" s="49"/>
      <c r="AO529" s="49"/>
      <c r="AP529" s="49"/>
      <c r="AQ529" s="49"/>
      <c r="AR529" s="49"/>
      <c r="AS529" s="49"/>
      <c r="AT529" s="49"/>
      <c r="AU529" s="49"/>
      <c r="AV529" s="49"/>
      <c r="AW529" s="49"/>
      <c r="AX529" s="49"/>
      <c r="AY529" s="49"/>
      <c r="AZ529" s="49"/>
      <c r="BA529" s="49"/>
      <c r="BB529" s="49"/>
      <c r="BC529" s="49"/>
      <c r="BD529" s="49"/>
      <c r="BE529" s="49"/>
      <c r="BF529" s="49"/>
      <c r="BG529" s="49"/>
      <c r="BH529" s="49"/>
      <c r="BI529" s="49"/>
      <c r="BJ529" s="49"/>
      <c r="BK529" s="49"/>
      <c r="BL529" s="49"/>
      <c r="BM529" s="49"/>
    </row>
    <row r="530" spans="1:65" ht="30" customHeight="1">
      <c r="A530" s="352"/>
      <c r="B530" s="49"/>
      <c r="C530" s="49"/>
      <c r="D530" s="49"/>
      <c r="E530" s="16"/>
      <c r="F530" s="49"/>
      <c r="G530" s="49"/>
      <c r="H530" s="49"/>
      <c r="I530" s="49"/>
      <c r="J530" s="49"/>
      <c r="K530" s="49"/>
      <c r="L530" s="49"/>
      <c r="M530" s="49"/>
      <c r="N530" s="49"/>
      <c r="O530" s="49"/>
      <c r="P530" s="49"/>
      <c r="Q530" s="49"/>
      <c r="R530" s="49"/>
      <c r="S530" s="49"/>
      <c r="T530" s="49"/>
      <c r="U530" s="49"/>
      <c r="V530" s="49"/>
      <c r="W530" s="49"/>
      <c r="X530" s="49"/>
      <c r="Y530" s="49"/>
      <c r="Z530" s="49"/>
      <c r="AA530" s="49"/>
      <c r="AB530" s="49"/>
      <c r="AC530" s="49"/>
      <c r="AD530" s="49"/>
      <c r="AE530" s="49"/>
      <c r="AF530" s="49"/>
      <c r="AG530" s="49"/>
      <c r="AH530" s="49"/>
      <c r="AI530" s="49"/>
      <c r="AJ530" s="49"/>
      <c r="AK530" s="49"/>
      <c r="AL530" s="49"/>
      <c r="AM530" s="49"/>
      <c r="AN530" s="49"/>
      <c r="AO530" s="49"/>
      <c r="AP530" s="49"/>
      <c r="AQ530" s="49"/>
      <c r="AR530" s="49"/>
      <c r="AS530" s="49"/>
      <c r="AT530" s="49"/>
      <c r="AU530" s="49"/>
      <c r="AV530" s="49"/>
      <c r="AW530" s="49"/>
      <c r="AX530" s="49"/>
      <c r="AY530" s="49"/>
      <c r="AZ530" s="49"/>
      <c r="BA530" s="49"/>
      <c r="BB530" s="49"/>
      <c r="BC530" s="49"/>
      <c r="BD530" s="49"/>
      <c r="BE530" s="49"/>
      <c r="BF530" s="49"/>
      <c r="BG530" s="49"/>
      <c r="BH530" s="49"/>
      <c r="BI530" s="49"/>
      <c r="BJ530" s="49"/>
      <c r="BK530" s="49"/>
      <c r="BL530" s="49"/>
      <c r="BM530" s="49"/>
    </row>
    <row r="531" spans="1:65" ht="30" customHeight="1">
      <c r="A531" s="352"/>
      <c r="B531" s="49"/>
      <c r="C531" s="49"/>
      <c r="D531" s="49"/>
      <c r="E531" s="16"/>
      <c r="F531" s="49"/>
      <c r="G531" s="49"/>
      <c r="H531" s="49"/>
      <c r="I531" s="49"/>
      <c r="J531" s="49"/>
      <c r="K531" s="49"/>
      <c r="L531" s="49"/>
      <c r="M531" s="49"/>
      <c r="N531" s="49"/>
      <c r="O531" s="49"/>
      <c r="P531" s="49"/>
      <c r="Q531" s="49"/>
      <c r="R531" s="49"/>
      <c r="S531" s="49"/>
      <c r="T531" s="49"/>
      <c r="U531" s="49"/>
      <c r="V531" s="49"/>
      <c r="W531" s="49"/>
      <c r="X531" s="49"/>
      <c r="Y531" s="49"/>
      <c r="Z531" s="49"/>
      <c r="AA531" s="49"/>
      <c r="AB531" s="49"/>
      <c r="AC531" s="49"/>
      <c r="AD531" s="49"/>
      <c r="AE531" s="49"/>
      <c r="AF531" s="49"/>
      <c r="AG531" s="49"/>
      <c r="AH531" s="49"/>
      <c r="AI531" s="49"/>
      <c r="AJ531" s="49"/>
      <c r="AK531" s="49"/>
      <c r="AL531" s="49"/>
      <c r="AM531" s="49"/>
      <c r="AN531" s="49"/>
      <c r="AO531" s="49"/>
      <c r="AP531" s="49"/>
      <c r="AQ531" s="49"/>
      <c r="AR531" s="49"/>
      <c r="AS531" s="49"/>
      <c r="AT531" s="49"/>
      <c r="AU531" s="49"/>
      <c r="AV531" s="49"/>
      <c r="AW531" s="49"/>
      <c r="AX531" s="49"/>
      <c r="AY531" s="49"/>
      <c r="AZ531" s="49"/>
      <c r="BA531" s="49"/>
      <c r="BB531" s="49"/>
      <c r="BC531" s="49"/>
      <c r="BD531" s="49"/>
      <c r="BE531" s="49"/>
      <c r="BF531" s="49"/>
      <c r="BG531" s="49"/>
      <c r="BH531" s="49"/>
      <c r="BI531" s="49"/>
      <c r="BJ531" s="49"/>
      <c r="BK531" s="49"/>
      <c r="BL531" s="49"/>
      <c r="BM531" s="49"/>
    </row>
    <row r="532" spans="1:65" ht="30" customHeight="1">
      <c r="A532" s="352"/>
      <c r="B532" s="49"/>
      <c r="C532" s="49"/>
      <c r="D532" s="49"/>
      <c r="E532" s="16"/>
      <c r="F532" s="49"/>
      <c r="G532" s="49"/>
      <c r="H532" s="49"/>
      <c r="I532" s="49"/>
      <c r="J532" s="49"/>
      <c r="K532" s="49"/>
      <c r="L532" s="49"/>
      <c r="M532" s="49"/>
      <c r="N532" s="49"/>
      <c r="O532" s="49"/>
      <c r="P532" s="49"/>
      <c r="Q532" s="49"/>
      <c r="R532" s="49"/>
      <c r="S532" s="49"/>
      <c r="T532" s="49"/>
      <c r="U532" s="49"/>
      <c r="V532" s="49"/>
      <c r="W532" s="49"/>
      <c r="X532" s="49"/>
      <c r="Y532" s="49"/>
      <c r="Z532" s="49"/>
      <c r="AA532" s="49"/>
      <c r="AB532" s="49"/>
      <c r="AC532" s="49"/>
      <c r="AD532" s="49"/>
      <c r="AE532" s="49"/>
      <c r="AF532" s="49"/>
      <c r="AG532" s="49"/>
      <c r="AH532" s="49"/>
      <c r="AI532" s="49"/>
      <c r="AJ532" s="49"/>
      <c r="AK532" s="49"/>
      <c r="AL532" s="49"/>
      <c r="AM532" s="49"/>
      <c r="AN532" s="49"/>
      <c r="AO532" s="49"/>
      <c r="AP532" s="49"/>
      <c r="AQ532" s="49"/>
      <c r="AR532" s="49"/>
      <c r="AS532" s="49"/>
      <c r="AT532" s="49"/>
      <c r="AU532" s="49"/>
      <c r="AV532" s="49"/>
      <c r="AW532" s="49"/>
      <c r="AX532" s="49"/>
      <c r="AY532" s="49"/>
      <c r="AZ532" s="49"/>
      <c r="BA532" s="49"/>
      <c r="BB532" s="49"/>
      <c r="BC532" s="49"/>
      <c r="BD532" s="49"/>
      <c r="BE532" s="49"/>
      <c r="BF532" s="49"/>
      <c r="BG532" s="49"/>
      <c r="BH532" s="49"/>
      <c r="BI532" s="49"/>
      <c r="BJ532" s="49"/>
      <c r="BK532" s="49"/>
      <c r="BL532" s="49"/>
      <c r="BM532" s="49"/>
    </row>
    <row r="533" spans="1:65" ht="30" customHeight="1">
      <c r="A533" s="352"/>
      <c r="B533" s="49"/>
      <c r="C533" s="49"/>
      <c r="D533" s="49"/>
      <c r="E533" s="16"/>
      <c r="F533" s="49"/>
      <c r="G533" s="49"/>
      <c r="H533" s="49"/>
      <c r="I533" s="49"/>
      <c r="J533" s="49"/>
      <c r="K533" s="49"/>
      <c r="L533" s="49"/>
      <c r="M533" s="49"/>
      <c r="N533" s="49"/>
      <c r="O533" s="49"/>
      <c r="P533" s="49"/>
      <c r="Q533" s="49"/>
      <c r="R533" s="49"/>
      <c r="S533" s="49"/>
      <c r="T533" s="49"/>
      <c r="U533" s="49"/>
      <c r="V533" s="49"/>
      <c r="W533" s="49"/>
      <c r="X533" s="49"/>
      <c r="Y533" s="49"/>
      <c r="Z533" s="49"/>
      <c r="AA533" s="49"/>
      <c r="AB533" s="49"/>
      <c r="AC533" s="49"/>
      <c r="AD533" s="49"/>
      <c r="AE533" s="49"/>
      <c r="AF533" s="49"/>
      <c r="AG533" s="49"/>
      <c r="AH533" s="49"/>
      <c r="AI533" s="49"/>
      <c r="AJ533" s="49"/>
      <c r="AK533" s="49"/>
      <c r="AL533" s="49"/>
      <c r="AM533" s="49"/>
      <c r="AN533" s="49"/>
      <c r="AO533" s="49"/>
      <c r="AP533" s="49"/>
      <c r="AQ533" s="49"/>
      <c r="AR533" s="49"/>
      <c r="AS533" s="49"/>
      <c r="AT533" s="49"/>
      <c r="AU533" s="49"/>
      <c r="AV533" s="49"/>
      <c r="AW533" s="49"/>
      <c r="AX533" s="49"/>
      <c r="AY533" s="49"/>
      <c r="AZ533" s="49"/>
      <c r="BA533" s="49"/>
      <c r="BB533" s="49"/>
      <c r="BC533" s="49"/>
      <c r="BD533" s="49"/>
      <c r="BE533" s="49"/>
      <c r="BF533" s="49"/>
      <c r="BG533" s="49"/>
      <c r="BH533" s="49"/>
      <c r="BI533" s="49"/>
      <c r="BJ533" s="49"/>
      <c r="BK533" s="49"/>
      <c r="BL533" s="49"/>
      <c r="BM533" s="49"/>
    </row>
    <row r="534" spans="1:65" ht="30" customHeight="1">
      <c r="A534" s="352"/>
      <c r="B534" s="49"/>
      <c r="C534" s="49"/>
      <c r="D534" s="49"/>
      <c r="E534" s="16"/>
      <c r="F534" s="49"/>
      <c r="G534" s="49"/>
      <c r="H534" s="49"/>
      <c r="I534" s="49"/>
      <c r="J534" s="49"/>
      <c r="K534" s="49"/>
      <c r="L534" s="49"/>
      <c r="M534" s="49"/>
      <c r="N534" s="49"/>
      <c r="O534" s="49"/>
      <c r="P534" s="49"/>
      <c r="Q534" s="49"/>
      <c r="R534" s="49"/>
      <c r="S534" s="49"/>
      <c r="T534" s="49"/>
      <c r="U534" s="49"/>
      <c r="V534" s="49"/>
      <c r="W534" s="49"/>
      <c r="X534" s="49"/>
      <c r="Y534" s="49"/>
      <c r="Z534" s="49"/>
      <c r="AA534" s="49"/>
      <c r="AB534" s="49"/>
      <c r="AC534" s="49"/>
      <c r="AD534" s="49"/>
      <c r="AE534" s="49"/>
      <c r="AF534" s="49"/>
      <c r="AG534" s="49"/>
      <c r="AH534" s="49"/>
      <c r="AI534" s="49"/>
      <c r="AJ534" s="49"/>
      <c r="AK534" s="49"/>
      <c r="AL534" s="49"/>
      <c r="AM534" s="49"/>
      <c r="AN534" s="49"/>
      <c r="AO534" s="49"/>
      <c r="AP534" s="49"/>
      <c r="AQ534" s="49"/>
      <c r="AR534" s="49"/>
      <c r="AS534" s="49"/>
      <c r="AT534" s="49"/>
      <c r="AU534" s="49"/>
      <c r="AV534" s="49"/>
      <c r="AW534" s="49"/>
      <c r="AX534" s="49"/>
      <c r="AY534" s="49"/>
      <c r="AZ534" s="49"/>
      <c r="BA534" s="49"/>
      <c r="BB534" s="49"/>
      <c r="BC534" s="49"/>
      <c r="BD534" s="49"/>
      <c r="BE534" s="49"/>
      <c r="BF534" s="49"/>
      <c r="BG534" s="49"/>
      <c r="BH534" s="49"/>
      <c r="BI534" s="49"/>
      <c r="BJ534" s="49"/>
      <c r="BK534" s="49"/>
      <c r="BL534" s="49"/>
      <c r="BM534" s="49"/>
    </row>
    <row r="535" spans="1:65" ht="30" customHeight="1">
      <c r="A535" s="352"/>
      <c r="B535" s="49"/>
      <c r="C535" s="49"/>
      <c r="D535" s="49"/>
      <c r="E535" s="16"/>
      <c r="F535" s="49"/>
      <c r="G535" s="49"/>
      <c r="H535" s="49"/>
      <c r="I535" s="49"/>
      <c r="J535" s="49"/>
      <c r="K535" s="49"/>
      <c r="L535" s="49"/>
      <c r="M535" s="49"/>
      <c r="N535" s="49"/>
      <c r="O535" s="49"/>
      <c r="P535" s="49"/>
      <c r="Q535" s="49"/>
      <c r="R535" s="49"/>
      <c r="S535" s="49"/>
      <c r="T535" s="49"/>
      <c r="U535" s="49"/>
      <c r="V535" s="49"/>
      <c r="W535" s="49"/>
      <c r="X535" s="49"/>
      <c r="Y535" s="49"/>
      <c r="Z535" s="49"/>
      <c r="AA535" s="49"/>
      <c r="AB535" s="49"/>
      <c r="AC535" s="49"/>
      <c r="AD535" s="49"/>
      <c r="AE535" s="49"/>
      <c r="AF535" s="49"/>
      <c r="AG535" s="49"/>
      <c r="AH535" s="49"/>
      <c r="AI535" s="49"/>
      <c r="AJ535" s="49"/>
      <c r="AK535" s="49"/>
      <c r="AL535" s="49"/>
      <c r="AM535" s="49"/>
      <c r="AN535" s="49"/>
      <c r="AO535" s="49"/>
      <c r="AP535" s="49"/>
      <c r="AQ535" s="49"/>
      <c r="AR535" s="49"/>
      <c r="AS535" s="49"/>
      <c r="AT535" s="49"/>
      <c r="AU535" s="49"/>
      <c r="AV535" s="49"/>
      <c r="AW535" s="49"/>
      <c r="AX535" s="49"/>
      <c r="AY535" s="49"/>
      <c r="AZ535" s="49"/>
      <c r="BA535" s="49"/>
      <c r="BB535" s="49"/>
      <c r="BC535" s="49"/>
      <c r="BD535" s="49"/>
      <c r="BE535" s="49"/>
      <c r="BF535" s="49"/>
      <c r="BG535" s="49"/>
      <c r="BH535" s="49"/>
      <c r="BI535" s="49"/>
      <c r="BJ535" s="49"/>
      <c r="BK535" s="49"/>
      <c r="BL535" s="49"/>
      <c r="BM535" s="49"/>
    </row>
    <row r="536" spans="1:65" ht="30" customHeight="1">
      <c r="A536" s="352"/>
      <c r="B536" s="49"/>
      <c r="C536" s="49"/>
      <c r="D536" s="49"/>
      <c r="E536" s="16"/>
      <c r="F536" s="49"/>
      <c r="G536" s="49"/>
      <c r="H536" s="49"/>
      <c r="I536" s="49"/>
      <c r="J536" s="49"/>
      <c r="K536" s="49"/>
      <c r="L536" s="49"/>
      <c r="M536" s="49"/>
      <c r="N536" s="49"/>
      <c r="O536" s="49"/>
      <c r="P536" s="49"/>
      <c r="Q536" s="49"/>
      <c r="R536" s="49"/>
      <c r="S536" s="49"/>
      <c r="T536" s="49"/>
      <c r="U536" s="49"/>
      <c r="V536" s="49"/>
      <c r="W536" s="49"/>
      <c r="X536" s="49"/>
      <c r="Y536" s="49"/>
      <c r="Z536" s="49"/>
      <c r="AA536" s="49"/>
      <c r="AB536" s="49"/>
      <c r="AC536" s="49"/>
      <c r="AD536" s="49"/>
      <c r="AE536" s="49"/>
      <c r="AF536" s="49"/>
      <c r="AG536" s="49"/>
      <c r="AH536" s="49"/>
      <c r="AI536" s="49"/>
      <c r="AJ536" s="49"/>
      <c r="AK536" s="49"/>
      <c r="AL536" s="49"/>
      <c r="AM536" s="49"/>
      <c r="AN536" s="49"/>
      <c r="AO536" s="49"/>
      <c r="AP536" s="49"/>
      <c r="AQ536" s="49"/>
      <c r="AR536" s="49"/>
      <c r="AS536" s="49"/>
      <c r="AT536" s="49"/>
      <c r="AU536" s="49"/>
      <c r="AV536" s="49"/>
      <c r="AW536" s="49"/>
      <c r="AX536" s="49"/>
      <c r="AY536" s="49"/>
      <c r="AZ536" s="49"/>
      <c r="BA536" s="49"/>
      <c r="BB536" s="49"/>
      <c r="BC536" s="49"/>
      <c r="BD536" s="49"/>
      <c r="BE536" s="49"/>
      <c r="BF536" s="49"/>
      <c r="BG536" s="49"/>
      <c r="BH536" s="49"/>
      <c r="BI536" s="49"/>
      <c r="BJ536" s="49"/>
      <c r="BK536" s="49"/>
      <c r="BL536" s="49"/>
      <c r="BM536" s="49"/>
    </row>
    <row r="537" spans="1:65" ht="30" customHeight="1">
      <c r="A537" s="352"/>
      <c r="B537" s="49"/>
      <c r="C537" s="49"/>
      <c r="D537" s="49"/>
      <c r="E537" s="16"/>
      <c r="F537" s="49"/>
      <c r="G537" s="49"/>
      <c r="H537" s="49"/>
      <c r="I537" s="49"/>
      <c r="J537" s="49"/>
      <c r="K537" s="49"/>
      <c r="L537" s="49"/>
      <c r="M537" s="49"/>
      <c r="N537" s="49"/>
      <c r="O537" s="49"/>
      <c r="P537" s="49"/>
      <c r="Q537" s="49"/>
      <c r="R537" s="49"/>
      <c r="S537" s="49"/>
      <c r="T537" s="49"/>
      <c r="U537" s="49"/>
      <c r="V537" s="49"/>
      <c r="W537" s="49"/>
      <c r="X537" s="49"/>
      <c r="Y537" s="49"/>
      <c r="Z537" s="49"/>
      <c r="AA537" s="49"/>
      <c r="AB537" s="49"/>
      <c r="AC537" s="49"/>
      <c r="AD537" s="49"/>
      <c r="AE537" s="49"/>
      <c r="AF537" s="49"/>
      <c r="AG537" s="49"/>
      <c r="AH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row>
    <row r="538" spans="1:65" ht="30" customHeight="1">
      <c r="A538" s="352"/>
      <c r="B538" s="49"/>
      <c r="C538" s="49"/>
      <c r="D538" s="49"/>
      <c r="E538" s="16"/>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row>
    <row r="539" spans="1:65" ht="30" customHeight="1">
      <c r="A539" s="352"/>
      <c r="B539" s="49"/>
      <c r="C539" s="49"/>
      <c r="D539" s="49"/>
      <c r="E539" s="16"/>
      <c r="F539" s="49"/>
      <c r="G539" s="49"/>
      <c r="H539" s="49"/>
      <c r="I539" s="49"/>
      <c r="J539" s="49"/>
      <c r="K539" s="49"/>
      <c r="L539" s="49"/>
      <c r="M539" s="49"/>
      <c r="N539" s="49"/>
      <c r="O539" s="49"/>
      <c r="P539" s="49"/>
      <c r="Q539" s="49"/>
      <c r="R539" s="49"/>
      <c r="S539" s="49"/>
      <c r="T539" s="49"/>
      <c r="U539" s="49"/>
      <c r="V539" s="49"/>
      <c r="W539" s="49"/>
      <c r="X539" s="49"/>
      <c r="Y539" s="49"/>
      <c r="Z539" s="49"/>
      <c r="AA539" s="49"/>
      <c r="AB539" s="49"/>
      <c r="AC539" s="49"/>
      <c r="AD539" s="49"/>
      <c r="AE539" s="49"/>
      <c r="AF539" s="49"/>
      <c r="AG539" s="49"/>
      <c r="AH539" s="49"/>
      <c r="AI539" s="49"/>
      <c r="AJ539" s="49"/>
      <c r="AK539" s="49"/>
      <c r="AL539" s="49"/>
      <c r="AM539" s="49"/>
      <c r="AN539" s="49"/>
      <c r="AO539" s="49"/>
      <c r="AP539" s="49"/>
      <c r="AQ539" s="49"/>
      <c r="AR539" s="49"/>
      <c r="AS539" s="49"/>
      <c r="AT539" s="49"/>
      <c r="AU539" s="49"/>
      <c r="AV539" s="49"/>
      <c r="AW539" s="49"/>
      <c r="AX539" s="49"/>
      <c r="AY539" s="49"/>
      <c r="AZ539" s="49"/>
      <c r="BA539" s="49"/>
      <c r="BB539" s="49"/>
      <c r="BC539" s="49"/>
      <c r="BD539" s="49"/>
      <c r="BE539" s="49"/>
      <c r="BF539" s="49"/>
      <c r="BG539" s="49"/>
      <c r="BH539" s="49"/>
      <c r="BI539" s="49"/>
      <c r="BJ539" s="49"/>
      <c r="BK539" s="49"/>
      <c r="BL539" s="49"/>
      <c r="BM539" s="49"/>
    </row>
    <row r="540" spans="1:65" ht="30" customHeight="1">
      <c r="A540" s="352"/>
      <c r="B540" s="49"/>
      <c r="C540" s="49"/>
      <c r="D540" s="49"/>
      <c r="E540" s="16"/>
      <c r="F540" s="49"/>
      <c r="G540" s="49"/>
      <c r="H540" s="49"/>
      <c r="I540" s="49"/>
      <c r="J540" s="49"/>
      <c r="K540" s="49"/>
      <c r="L540" s="49"/>
      <c r="M540" s="49"/>
      <c r="N540" s="49"/>
      <c r="O540" s="49"/>
      <c r="P540" s="49"/>
      <c r="Q540" s="49"/>
      <c r="R540" s="49"/>
      <c r="S540" s="49"/>
      <c r="T540" s="49"/>
      <c r="U540" s="49"/>
      <c r="V540" s="49"/>
      <c r="W540" s="49"/>
      <c r="X540" s="49"/>
      <c r="Y540" s="49"/>
      <c r="Z540" s="49"/>
      <c r="AA540" s="49"/>
      <c r="AB540" s="49"/>
      <c r="AC540" s="49"/>
      <c r="AD540" s="49"/>
      <c r="AE540" s="49"/>
      <c r="AF540" s="49"/>
      <c r="AG540" s="49"/>
      <c r="AH540" s="49"/>
      <c r="AI540" s="49"/>
      <c r="AJ540" s="49"/>
      <c r="AK540" s="49"/>
      <c r="AL540" s="49"/>
      <c r="AM540" s="49"/>
      <c r="AN540" s="49"/>
      <c r="AO540" s="49"/>
      <c r="AP540" s="49"/>
      <c r="AQ540" s="49"/>
      <c r="AR540" s="49"/>
      <c r="AS540" s="49"/>
      <c r="AT540" s="49"/>
      <c r="AU540" s="49"/>
      <c r="AV540" s="49"/>
      <c r="AW540" s="49"/>
      <c r="AX540" s="49"/>
      <c r="AY540" s="49"/>
      <c r="AZ540" s="49"/>
      <c r="BA540" s="49"/>
      <c r="BB540" s="49"/>
      <c r="BC540" s="49"/>
      <c r="BD540" s="49"/>
      <c r="BE540" s="49"/>
      <c r="BF540" s="49"/>
      <c r="BG540" s="49"/>
      <c r="BH540" s="49"/>
      <c r="BI540" s="49"/>
      <c r="BJ540" s="49"/>
      <c r="BK540" s="49"/>
      <c r="BL540" s="49"/>
      <c r="BM540" s="49"/>
    </row>
    <row r="541" spans="1:65" ht="30" customHeight="1">
      <c r="A541" s="352"/>
      <c r="B541" s="49"/>
      <c r="C541" s="49"/>
      <c r="D541" s="49"/>
      <c r="E541" s="16"/>
      <c r="F541" s="49"/>
      <c r="G541" s="49"/>
      <c r="H541" s="49"/>
      <c r="I541" s="49"/>
      <c r="J541" s="49"/>
      <c r="K541" s="49"/>
      <c r="L541" s="49"/>
      <c r="M541" s="49"/>
      <c r="N541" s="49"/>
      <c r="O541" s="49"/>
      <c r="P541" s="49"/>
      <c r="Q541" s="49"/>
      <c r="R541" s="49"/>
      <c r="S541" s="49"/>
      <c r="T541" s="49"/>
      <c r="U541" s="49"/>
      <c r="V541" s="49"/>
      <c r="W541" s="49"/>
      <c r="X541" s="49"/>
      <c r="Y541" s="49"/>
      <c r="Z541" s="49"/>
      <c r="AA541" s="49"/>
      <c r="AB541" s="49"/>
      <c r="AC541" s="49"/>
      <c r="AD541" s="49"/>
      <c r="AE541" s="49"/>
      <c r="AF541" s="49"/>
      <c r="AG541" s="49"/>
      <c r="AH541" s="49"/>
      <c r="AI541" s="49"/>
      <c r="AJ541" s="49"/>
      <c r="AK541" s="49"/>
      <c r="AL541" s="49"/>
      <c r="AM541" s="49"/>
      <c r="AN541" s="49"/>
      <c r="AO541" s="49"/>
      <c r="AP541" s="49"/>
      <c r="AQ541" s="49"/>
      <c r="AR541" s="49"/>
      <c r="AS541" s="49"/>
      <c r="AT541" s="49"/>
      <c r="AU541" s="49"/>
      <c r="AV541" s="49"/>
      <c r="AW541" s="49"/>
      <c r="AX541" s="49"/>
      <c r="AY541" s="49"/>
      <c r="AZ541" s="49"/>
      <c r="BA541" s="49"/>
      <c r="BB541" s="49"/>
      <c r="BC541" s="49"/>
      <c r="BD541" s="49"/>
      <c r="BE541" s="49"/>
      <c r="BF541" s="49"/>
      <c r="BG541" s="49"/>
      <c r="BH541" s="49"/>
      <c r="BI541" s="49"/>
      <c r="BJ541" s="49"/>
      <c r="BK541" s="49"/>
      <c r="BL541" s="49"/>
      <c r="BM541" s="49"/>
    </row>
    <row r="542" spans="1:65" ht="30" customHeight="1">
      <c r="A542" s="352"/>
      <c r="B542" s="49"/>
      <c r="C542" s="49"/>
      <c r="D542" s="49"/>
      <c r="E542" s="16"/>
      <c r="F542" s="49"/>
      <c r="G542" s="49"/>
      <c r="H542" s="49"/>
      <c r="I542" s="49"/>
      <c r="J542" s="49"/>
      <c r="K542" s="49"/>
      <c r="L542" s="49"/>
      <c r="M542" s="49"/>
      <c r="N542" s="49"/>
      <c r="O542" s="49"/>
      <c r="P542" s="49"/>
      <c r="Q542" s="49"/>
      <c r="R542" s="49"/>
      <c r="S542" s="49"/>
      <c r="T542" s="49"/>
      <c r="U542" s="49"/>
      <c r="V542" s="49"/>
      <c r="W542" s="49"/>
      <c r="X542" s="49"/>
      <c r="Y542" s="49"/>
      <c r="Z542" s="49"/>
      <c r="AA542" s="49"/>
      <c r="AB542" s="49"/>
      <c r="AC542" s="49"/>
      <c r="AD542" s="49"/>
      <c r="AE542" s="49"/>
      <c r="AF542" s="49"/>
      <c r="AG542" s="49"/>
      <c r="AH542" s="49"/>
      <c r="AI542" s="49"/>
      <c r="AJ542" s="49"/>
      <c r="AK542" s="49"/>
      <c r="AL542" s="49"/>
      <c r="AM542" s="49"/>
      <c r="AN542" s="49"/>
      <c r="AO542" s="49"/>
      <c r="AP542" s="49"/>
      <c r="AQ542" s="49"/>
      <c r="AR542" s="49"/>
      <c r="AS542" s="49"/>
      <c r="AT542" s="49"/>
      <c r="AU542" s="49"/>
      <c r="AV542" s="49"/>
      <c r="AW542" s="49"/>
      <c r="AX542" s="49"/>
      <c r="AY542" s="49"/>
      <c r="AZ542" s="49"/>
      <c r="BA542" s="49"/>
      <c r="BB542" s="49"/>
      <c r="BC542" s="49"/>
      <c r="BD542" s="49"/>
      <c r="BE542" s="49"/>
      <c r="BF542" s="49"/>
      <c r="BG542" s="49"/>
      <c r="BH542" s="49"/>
      <c r="BI542" s="49"/>
      <c r="BJ542" s="49"/>
      <c r="BK542" s="49"/>
      <c r="BL542" s="49"/>
      <c r="BM542" s="49"/>
    </row>
    <row r="543" spans="1:65" ht="30" customHeight="1">
      <c r="A543" s="352"/>
      <c r="B543" s="49"/>
      <c r="C543" s="49"/>
      <c r="D543" s="49"/>
      <c r="E543" s="16"/>
      <c r="F543" s="49"/>
      <c r="G543" s="49"/>
      <c r="H543" s="49"/>
      <c r="I543" s="49"/>
      <c r="J543" s="49"/>
      <c r="K543" s="49"/>
      <c r="L543" s="49"/>
      <c r="M543" s="49"/>
      <c r="N543" s="49"/>
      <c r="O543" s="49"/>
      <c r="P543" s="49"/>
      <c r="Q543" s="49"/>
      <c r="R543" s="49"/>
      <c r="S543" s="49"/>
      <c r="T543" s="49"/>
      <c r="U543" s="49"/>
      <c r="V543" s="49"/>
      <c r="W543" s="49"/>
      <c r="X543" s="49"/>
      <c r="Y543" s="49"/>
      <c r="Z543" s="49"/>
      <c r="AA543" s="49"/>
      <c r="AB543" s="49"/>
      <c r="AC543" s="49"/>
      <c r="AD543" s="49"/>
      <c r="AE543" s="49"/>
      <c r="AF543" s="49"/>
      <c r="AG543" s="49"/>
      <c r="AH543" s="49"/>
      <c r="AI543" s="49"/>
      <c r="AJ543" s="49"/>
      <c r="AK543" s="49"/>
      <c r="AL543" s="49"/>
      <c r="AM543" s="49"/>
      <c r="AN543" s="49"/>
      <c r="AO543" s="49"/>
      <c r="AP543" s="49"/>
      <c r="AQ543" s="49"/>
      <c r="AR543" s="49"/>
      <c r="AS543" s="49"/>
      <c r="AT543" s="49"/>
      <c r="AU543" s="49"/>
      <c r="AV543" s="49"/>
      <c r="AW543" s="49"/>
      <c r="AX543" s="49"/>
      <c r="AY543" s="49"/>
      <c r="AZ543" s="49"/>
      <c r="BA543" s="49"/>
      <c r="BB543" s="49"/>
      <c r="BC543" s="49"/>
      <c r="BD543" s="49"/>
      <c r="BE543" s="49"/>
      <c r="BF543" s="49"/>
      <c r="BG543" s="49"/>
      <c r="BH543" s="49"/>
      <c r="BI543" s="49"/>
      <c r="BJ543" s="49"/>
      <c r="BK543" s="49"/>
      <c r="BL543" s="49"/>
      <c r="BM543" s="49"/>
    </row>
    <row r="544" spans="1:65" ht="30" customHeight="1">
      <c r="A544" s="352"/>
      <c r="B544" s="49"/>
      <c r="C544" s="49"/>
      <c r="D544" s="49"/>
      <c r="E544" s="16"/>
      <c r="F544" s="49"/>
      <c r="G544" s="49"/>
      <c r="H544" s="49"/>
      <c r="I544" s="49"/>
      <c r="J544" s="49"/>
      <c r="K544" s="49"/>
      <c r="L544" s="49"/>
      <c r="M544" s="49"/>
      <c r="N544" s="49"/>
      <c r="O544" s="49"/>
      <c r="P544" s="49"/>
      <c r="Q544" s="49"/>
      <c r="R544" s="49"/>
      <c r="S544" s="49"/>
      <c r="T544" s="49"/>
      <c r="U544" s="49"/>
      <c r="V544" s="49"/>
      <c r="W544" s="49"/>
      <c r="X544" s="49"/>
      <c r="Y544" s="49"/>
      <c r="Z544" s="49"/>
      <c r="AA544" s="49"/>
      <c r="AB544" s="49"/>
      <c r="AC544" s="49"/>
      <c r="AD544" s="49"/>
      <c r="AE544" s="49"/>
      <c r="AF544" s="49"/>
      <c r="AG544" s="49"/>
      <c r="AH544" s="49"/>
      <c r="AI544" s="49"/>
      <c r="AJ544" s="49"/>
      <c r="AK544" s="49"/>
      <c r="AL544" s="49"/>
      <c r="AM544" s="49"/>
      <c r="AN544" s="49"/>
      <c r="AO544" s="49"/>
      <c r="AP544" s="49"/>
      <c r="AQ544" s="49"/>
      <c r="AR544" s="49"/>
      <c r="AS544" s="49"/>
      <c r="AT544" s="49"/>
      <c r="AU544" s="49"/>
      <c r="AV544" s="49"/>
      <c r="AW544" s="49"/>
      <c r="AX544" s="49"/>
      <c r="AY544" s="49"/>
      <c r="AZ544" s="49"/>
      <c r="BA544" s="49"/>
      <c r="BB544" s="49"/>
      <c r="BC544" s="49"/>
      <c r="BD544" s="49"/>
      <c r="BE544" s="49"/>
      <c r="BF544" s="49"/>
      <c r="BG544" s="49"/>
      <c r="BH544" s="49"/>
      <c r="BI544" s="49"/>
      <c r="BJ544" s="49"/>
      <c r="BK544" s="49"/>
      <c r="BL544" s="49"/>
      <c r="BM544" s="49"/>
    </row>
    <row r="545" spans="1:65" ht="30" customHeight="1">
      <c r="A545" s="352"/>
      <c r="B545" s="49"/>
      <c r="C545" s="49"/>
      <c r="D545" s="49"/>
      <c r="E545" s="16"/>
      <c r="F545" s="49"/>
      <c r="G545" s="49"/>
      <c r="H545" s="49"/>
      <c r="I545" s="49"/>
      <c r="J545" s="49"/>
      <c r="K545" s="49"/>
      <c r="L545" s="49"/>
      <c r="M545" s="49"/>
      <c r="N545" s="49"/>
      <c r="O545" s="49"/>
      <c r="P545" s="49"/>
      <c r="Q545" s="49"/>
      <c r="R545" s="49"/>
      <c r="S545" s="49"/>
      <c r="T545" s="49"/>
      <c r="U545" s="49"/>
      <c r="V545" s="49"/>
      <c r="W545" s="49"/>
      <c r="X545" s="49"/>
      <c r="Y545" s="49"/>
      <c r="Z545" s="49"/>
      <c r="AA545" s="49"/>
      <c r="AB545" s="49"/>
      <c r="AC545" s="49"/>
      <c r="AD545" s="49"/>
      <c r="AE545" s="49"/>
      <c r="AF545" s="49"/>
      <c r="AG545" s="49"/>
      <c r="AH545" s="49"/>
      <c r="AI545" s="49"/>
      <c r="AJ545" s="49"/>
      <c r="AK545" s="49"/>
      <c r="AL545" s="49"/>
      <c r="AM545" s="49"/>
      <c r="AN545" s="49"/>
      <c r="AO545" s="49"/>
      <c r="AP545" s="49"/>
      <c r="AQ545" s="49"/>
      <c r="AR545" s="49"/>
      <c r="AS545" s="49"/>
      <c r="AT545" s="49"/>
      <c r="AU545" s="49"/>
      <c r="AV545" s="49"/>
      <c r="AW545" s="49"/>
      <c r="AX545" s="49"/>
      <c r="AY545" s="49"/>
      <c r="AZ545" s="49"/>
      <c r="BA545" s="49"/>
      <c r="BB545" s="49"/>
      <c r="BC545" s="49"/>
      <c r="BD545" s="49"/>
      <c r="BE545" s="49"/>
      <c r="BF545" s="49"/>
      <c r="BG545" s="49"/>
      <c r="BH545" s="49"/>
      <c r="BI545" s="49"/>
      <c r="BJ545" s="49"/>
      <c r="BK545" s="49"/>
      <c r="BL545" s="49"/>
      <c r="BM545" s="49"/>
    </row>
    <row r="546" spans="1:65" ht="30" customHeight="1">
      <c r="A546" s="352"/>
      <c r="B546" s="49"/>
      <c r="C546" s="49"/>
      <c r="D546" s="49"/>
      <c r="E546" s="16"/>
      <c r="F546" s="49"/>
      <c r="G546" s="49"/>
      <c r="H546" s="49"/>
      <c r="I546" s="49"/>
      <c r="J546" s="49"/>
      <c r="K546" s="49"/>
      <c r="L546" s="49"/>
      <c r="M546" s="49"/>
      <c r="N546" s="49"/>
      <c r="O546" s="49"/>
      <c r="P546" s="49"/>
      <c r="Q546" s="49"/>
      <c r="R546" s="49"/>
      <c r="S546" s="49"/>
      <c r="T546" s="49"/>
      <c r="U546" s="49"/>
      <c r="V546" s="49"/>
      <c r="W546" s="49"/>
      <c r="X546" s="49"/>
      <c r="Y546" s="49"/>
      <c r="Z546" s="49"/>
      <c r="AA546" s="49"/>
      <c r="AB546" s="49"/>
      <c r="AC546" s="49"/>
      <c r="AD546" s="49"/>
      <c r="AE546" s="49"/>
      <c r="AF546" s="49"/>
      <c r="AG546" s="49"/>
      <c r="AH546" s="49"/>
      <c r="AI546" s="49"/>
      <c r="AJ546" s="49"/>
      <c r="AK546" s="49"/>
      <c r="AL546" s="49"/>
      <c r="AM546" s="49"/>
      <c r="AN546" s="49"/>
      <c r="AO546" s="49"/>
      <c r="AP546" s="49"/>
      <c r="AQ546" s="49"/>
      <c r="AR546" s="49"/>
      <c r="AS546" s="49"/>
      <c r="AT546" s="49"/>
      <c r="AU546" s="49"/>
      <c r="AV546" s="49"/>
      <c r="AW546" s="49"/>
      <c r="AX546" s="49"/>
      <c r="AY546" s="49"/>
      <c r="AZ546" s="49"/>
      <c r="BA546" s="49"/>
      <c r="BB546" s="49"/>
      <c r="BC546" s="49"/>
      <c r="BD546" s="49"/>
      <c r="BE546" s="49"/>
      <c r="BF546" s="49"/>
      <c r="BG546" s="49"/>
      <c r="BH546" s="49"/>
      <c r="BI546" s="49"/>
      <c r="BJ546" s="49"/>
      <c r="BK546" s="49"/>
      <c r="BL546" s="49"/>
      <c r="BM546" s="49"/>
    </row>
    <row r="547" spans="1:65" ht="30" customHeight="1">
      <c r="A547" s="352"/>
      <c r="B547" s="49"/>
      <c r="C547" s="49"/>
      <c r="D547" s="49"/>
      <c r="E547" s="16"/>
      <c r="F547" s="49"/>
      <c r="G547" s="49"/>
      <c r="H547" s="49"/>
      <c r="I547" s="49"/>
      <c r="J547" s="49"/>
      <c r="K547" s="49"/>
      <c r="L547" s="49"/>
      <c r="M547" s="49"/>
      <c r="N547" s="49"/>
      <c r="O547" s="49"/>
      <c r="P547" s="49"/>
      <c r="Q547" s="49"/>
      <c r="R547" s="49"/>
      <c r="S547" s="49"/>
      <c r="T547" s="49"/>
      <c r="U547" s="49"/>
      <c r="V547" s="49"/>
      <c r="W547" s="49"/>
      <c r="X547" s="49"/>
      <c r="Y547" s="49"/>
      <c r="Z547" s="49"/>
      <c r="AA547" s="49"/>
      <c r="AB547" s="49"/>
      <c r="AC547" s="49"/>
      <c r="AD547" s="49"/>
      <c r="AE547" s="49"/>
      <c r="AF547" s="49"/>
      <c r="AG547" s="49"/>
      <c r="AH547" s="49"/>
      <c r="AI547" s="49"/>
      <c r="AJ547" s="49"/>
      <c r="AK547" s="49"/>
      <c r="AL547" s="49"/>
      <c r="AM547" s="49"/>
      <c r="AN547" s="49"/>
      <c r="AO547" s="49"/>
      <c r="AP547" s="49"/>
      <c r="AQ547" s="49"/>
      <c r="AR547" s="49"/>
      <c r="AS547" s="49"/>
      <c r="AT547" s="49"/>
      <c r="AU547" s="49"/>
      <c r="AV547" s="49"/>
      <c r="AW547" s="49"/>
      <c r="AX547" s="49"/>
      <c r="AY547" s="49"/>
      <c r="AZ547" s="49"/>
      <c r="BA547" s="49"/>
      <c r="BB547" s="49"/>
      <c r="BC547" s="49"/>
      <c r="BD547" s="49"/>
      <c r="BE547" s="49"/>
      <c r="BF547" s="49"/>
      <c r="BG547" s="49"/>
      <c r="BH547" s="49"/>
      <c r="BI547" s="49"/>
      <c r="BJ547" s="49"/>
      <c r="BK547" s="49"/>
      <c r="BL547" s="49"/>
      <c r="BM547" s="49"/>
    </row>
    <row r="548" spans="1:65" ht="30" customHeight="1">
      <c r="A548" s="352"/>
      <c r="B548" s="49"/>
      <c r="C548" s="49"/>
      <c r="D548" s="49"/>
      <c r="E548" s="16"/>
      <c r="F548" s="49"/>
      <c r="G548" s="49"/>
      <c r="H548" s="49"/>
      <c r="I548" s="49"/>
      <c r="J548" s="49"/>
      <c r="K548" s="49"/>
      <c r="L548" s="49"/>
      <c r="M548" s="49"/>
      <c r="N548" s="49"/>
      <c r="O548" s="49"/>
      <c r="P548" s="49"/>
      <c r="Q548" s="49"/>
      <c r="R548" s="49"/>
      <c r="S548" s="49"/>
      <c r="T548" s="49"/>
      <c r="U548" s="49"/>
      <c r="V548" s="49"/>
      <c r="W548" s="49"/>
      <c r="X548" s="49"/>
      <c r="Y548" s="49"/>
      <c r="Z548" s="49"/>
      <c r="AA548" s="49"/>
      <c r="AB548" s="49"/>
      <c r="AC548" s="49"/>
      <c r="AD548" s="49"/>
      <c r="AE548" s="49"/>
      <c r="AF548" s="49"/>
      <c r="AG548" s="49"/>
      <c r="AH548" s="49"/>
      <c r="AI548" s="49"/>
      <c r="AJ548" s="49"/>
      <c r="AK548" s="49"/>
      <c r="AL548" s="49"/>
      <c r="AM548" s="49"/>
      <c r="AN548" s="49"/>
      <c r="AO548" s="49"/>
      <c r="AP548" s="49"/>
      <c r="AQ548" s="49"/>
      <c r="AR548" s="49"/>
      <c r="AS548" s="49"/>
      <c r="AT548" s="49"/>
      <c r="AU548" s="49"/>
      <c r="AV548" s="49"/>
      <c r="AW548" s="49"/>
      <c r="AX548" s="49"/>
      <c r="AY548" s="49"/>
      <c r="AZ548" s="49"/>
      <c r="BA548" s="49"/>
      <c r="BB548" s="49"/>
      <c r="BC548" s="49"/>
      <c r="BD548" s="49"/>
      <c r="BE548" s="49"/>
      <c r="BF548" s="49"/>
      <c r="BG548" s="49"/>
      <c r="BH548" s="49"/>
      <c r="BI548" s="49"/>
      <c r="BJ548" s="49"/>
      <c r="BK548" s="49"/>
      <c r="BL548" s="49"/>
      <c r="BM548" s="49"/>
    </row>
    <row r="549" spans="1:65" ht="30" customHeight="1">
      <c r="A549" s="352"/>
      <c r="B549" s="49"/>
      <c r="C549" s="49"/>
      <c r="D549" s="49"/>
      <c r="E549" s="16"/>
      <c r="F549" s="49"/>
      <c r="G549" s="49"/>
      <c r="H549" s="49"/>
      <c r="I549" s="49"/>
      <c r="J549" s="49"/>
      <c r="K549" s="49"/>
      <c r="L549" s="49"/>
      <c r="M549" s="49"/>
      <c r="N549" s="49"/>
      <c r="O549" s="49"/>
      <c r="P549" s="49"/>
      <c r="Q549" s="49"/>
      <c r="R549" s="49"/>
      <c r="S549" s="49"/>
      <c r="T549" s="49"/>
      <c r="U549" s="49"/>
      <c r="V549" s="49"/>
      <c r="W549" s="49"/>
      <c r="X549" s="49"/>
      <c r="Y549" s="49"/>
      <c r="Z549" s="49"/>
      <c r="AA549" s="49"/>
      <c r="AB549" s="49"/>
      <c r="AC549" s="49"/>
      <c r="AD549" s="49"/>
      <c r="AE549" s="49"/>
      <c r="AF549" s="49"/>
      <c r="AG549" s="49"/>
      <c r="AH549" s="49"/>
      <c r="AI549" s="49"/>
      <c r="AJ549" s="49"/>
      <c r="AK549" s="49"/>
      <c r="AL549" s="49"/>
      <c r="AM549" s="49"/>
      <c r="AN549" s="49"/>
      <c r="AO549" s="49"/>
      <c r="AP549" s="49"/>
      <c r="AQ549" s="49"/>
      <c r="AR549" s="49"/>
      <c r="AS549" s="49"/>
      <c r="AT549" s="49"/>
      <c r="AU549" s="49"/>
      <c r="AV549" s="49"/>
      <c r="AW549" s="49"/>
      <c r="AX549" s="49"/>
      <c r="AY549" s="49"/>
      <c r="AZ549" s="49"/>
      <c r="BA549" s="49"/>
      <c r="BB549" s="49"/>
      <c r="BC549" s="49"/>
      <c r="BD549" s="49"/>
      <c r="BE549" s="49"/>
      <c r="BF549" s="49"/>
      <c r="BG549" s="49"/>
      <c r="BH549" s="49"/>
      <c r="BI549" s="49"/>
      <c r="BJ549" s="49"/>
      <c r="BK549" s="49"/>
      <c r="BL549" s="49"/>
      <c r="BM549" s="49"/>
    </row>
    <row r="550" spans="1:65" ht="30" customHeight="1">
      <c r="A550" s="352"/>
      <c r="B550" s="49"/>
      <c r="C550" s="49"/>
      <c r="D550" s="49"/>
      <c r="E550" s="16"/>
      <c r="F550" s="49"/>
      <c r="G550" s="49"/>
      <c r="H550" s="49"/>
      <c r="I550" s="49"/>
      <c r="J550" s="49"/>
      <c r="K550" s="49"/>
      <c r="L550" s="49"/>
      <c r="M550" s="49"/>
      <c r="N550" s="49"/>
      <c r="O550" s="49"/>
      <c r="P550" s="49"/>
      <c r="Q550" s="49"/>
      <c r="R550" s="49"/>
      <c r="S550" s="49"/>
      <c r="T550" s="49"/>
      <c r="U550" s="49"/>
      <c r="V550" s="49"/>
      <c r="W550" s="49"/>
      <c r="X550" s="49"/>
      <c r="Y550" s="49"/>
      <c r="Z550" s="49"/>
      <c r="AA550" s="49"/>
      <c r="AB550" s="49"/>
      <c r="AC550" s="49"/>
      <c r="AD550" s="49"/>
      <c r="AE550" s="49"/>
      <c r="AF550" s="49"/>
      <c r="AG550" s="49"/>
      <c r="AH550" s="49"/>
      <c r="AI550" s="49"/>
      <c r="AJ550" s="49"/>
      <c r="AK550" s="49"/>
      <c r="AL550" s="49"/>
      <c r="AM550" s="49"/>
      <c r="AN550" s="49"/>
      <c r="AO550" s="49"/>
      <c r="AP550" s="49"/>
      <c r="AQ550" s="49"/>
      <c r="AR550" s="49"/>
      <c r="AS550" s="49"/>
      <c r="AT550" s="49"/>
      <c r="AU550" s="49"/>
      <c r="AV550" s="49"/>
      <c r="AW550" s="49"/>
      <c r="AX550" s="49"/>
      <c r="AY550" s="49"/>
      <c r="AZ550" s="49"/>
      <c r="BA550" s="49"/>
      <c r="BB550" s="49"/>
      <c r="BC550" s="49"/>
      <c r="BD550" s="49"/>
      <c r="BE550" s="49"/>
      <c r="BF550" s="49"/>
      <c r="BG550" s="49"/>
      <c r="BH550" s="49"/>
      <c r="BI550" s="49"/>
      <c r="BJ550" s="49"/>
      <c r="BK550" s="49"/>
      <c r="BL550" s="49"/>
      <c r="BM550" s="49"/>
    </row>
    <row r="551" spans="1:65" ht="30" customHeight="1">
      <c r="A551" s="352"/>
      <c r="B551" s="49"/>
      <c r="C551" s="49"/>
      <c r="D551" s="49"/>
      <c r="E551" s="16"/>
      <c r="F551" s="49"/>
      <c r="G551" s="49"/>
      <c r="H551" s="49"/>
      <c r="I551" s="49"/>
      <c r="J551" s="49"/>
      <c r="K551" s="49"/>
      <c r="L551" s="49"/>
      <c r="M551" s="49"/>
      <c r="N551" s="49"/>
      <c r="O551" s="49"/>
      <c r="P551" s="49"/>
      <c r="Q551" s="49"/>
      <c r="R551" s="49"/>
      <c r="S551" s="49"/>
      <c r="T551" s="49"/>
      <c r="U551" s="49"/>
      <c r="V551" s="49"/>
      <c r="W551" s="49"/>
      <c r="X551" s="49"/>
      <c r="Y551" s="49"/>
      <c r="Z551" s="49"/>
      <c r="AA551" s="49"/>
      <c r="AB551" s="49"/>
      <c r="AC551" s="49"/>
      <c r="AD551" s="49"/>
      <c r="AE551" s="49"/>
      <c r="AF551" s="49"/>
      <c r="AG551" s="49"/>
      <c r="AH551" s="49"/>
      <c r="AI551" s="49"/>
      <c r="AJ551" s="49"/>
      <c r="AK551" s="49"/>
      <c r="AL551" s="49"/>
      <c r="AM551" s="49"/>
      <c r="AN551" s="49"/>
      <c r="AO551" s="49"/>
      <c r="AP551" s="49"/>
      <c r="AQ551" s="49"/>
      <c r="AR551" s="49"/>
      <c r="AS551" s="49"/>
      <c r="AT551" s="49"/>
      <c r="AU551" s="49"/>
      <c r="AV551" s="49"/>
      <c r="AW551" s="49"/>
      <c r="AX551" s="49"/>
      <c r="AY551" s="49"/>
      <c r="AZ551" s="49"/>
      <c r="BA551" s="49"/>
      <c r="BB551" s="49"/>
      <c r="BC551" s="49"/>
      <c r="BD551" s="49"/>
      <c r="BE551" s="49"/>
      <c r="BF551" s="49"/>
      <c r="BG551" s="49"/>
      <c r="BH551" s="49"/>
      <c r="BI551" s="49"/>
      <c r="BJ551" s="49"/>
      <c r="BK551" s="49"/>
      <c r="BL551" s="49"/>
      <c r="BM551" s="49"/>
    </row>
    <row r="552" spans="1:65" ht="30" customHeight="1">
      <c r="A552" s="352"/>
      <c r="B552" s="49"/>
      <c r="C552" s="49"/>
      <c r="D552" s="49"/>
      <c r="E552" s="16"/>
      <c r="F552" s="49"/>
      <c r="G552" s="49"/>
      <c r="H552" s="49"/>
      <c r="I552" s="49"/>
      <c r="J552" s="49"/>
      <c r="K552" s="49"/>
      <c r="L552" s="49"/>
      <c r="M552" s="49"/>
      <c r="N552" s="49"/>
      <c r="O552" s="49"/>
      <c r="P552" s="49"/>
      <c r="Q552" s="49"/>
      <c r="R552" s="49"/>
      <c r="S552" s="49"/>
      <c r="T552" s="49"/>
      <c r="U552" s="49"/>
      <c r="V552" s="49"/>
      <c r="W552" s="49"/>
      <c r="X552" s="49"/>
      <c r="Y552" s="49"/>
      <c r="Z552" s="49"/>
      <c r="AA552" s="49"/>
      <c r="AB552" s="49"/>
      <c r="AC552" s="49"/>
      <c r="AD552" s="49"/>
      <c r="AE552" s="49"/>
      <c r="AF552" s="49"/>
      <c r="AG552" s="49"/>
      <c r="AH552" s="49"/>
      <c r="AI552" s="49"/>
      <c r="AJ552" s="49"/>
      <c r="AK552" s="49"/>
      <c r="AL552" s="49"/>
      <c r="AM552" s="49"/>
      <c r="AN552" s="49"/>
      <c r="AO552" s="49"/>
      <c r="AP552" s="49"/>
      <c r="AQ552" s="49"/>
      <c r="AR552" s="49"/>
      <c r="AS552" s="49"/>
      <c r="AT552" s="49"/>
      <c r="AU552" s="49"/>
      <c r="AV552" s="49"/>
      <c r="AW552" s="49"/>
      <c r="AX552" s="49"/>
      <c r="AY552" s="49"/>
      <c r="AZ552" s="49"/>
      <c r="BA552" s="49"/>
      <c r="BB552" s="49"/>
      <c r="BC552" s="49"/>
      <c r="BD552" s="49"/>
      <c r="BE552" s="49"/>
      <c r="BF552" s="49"/>
      <c r="BG552" s="49"/>
      <c r="BH552" s="49"/>
      <c r="BI552" s="49"/>
      <c r="BJ552" s="49"/>
      <c r="BK552" s="49"/>
      <c r="BL552" s="49"/>
      <c r="BM552" s="49"/>
    </row>
    <row r="553" spans="1:65" ht="30" customHeight="1">
      <c r="A553" s="352"/>
      <c r="B553" s="49"/>
      <c r="C553" s="49"/>
      <c r="D553" s="49"/>
      <c r="E553" s="16"/>
      <c r="F553" s="49"/>
      <c r="G553" s="49"/>
      <c r="H553" s="49"/>
      <c r="I553" s="49"/>
      <c r="J553" s="49"/>
      <c r="K553" s="49"/>
      <c r="L553" s="49"/>
      <c r="M553" s="49"/>
      <c r="N553" s="49"/>
      <c r="O553" s="49"/>
      <c r="P553" s="49"/>
      <c r="Q553" s="49"/>
      <c r="R553" s="49"/>
      <c r="S553" s="49"/>
      <c r="T553" s="49"/>
      <c r="U553" s="49"/>
      <c r="V553" s="49"/>
      <c r="W553" s="49"/>
      <c r="X553" s="49"/>
      <c r="Y553" s="49"/>
      <c r="Z553" s="49"/>
      <c r="AA553" s="49"/>
      <c r="AB553" s="49"/>
      <c r="AC553" s="49"/>
      <c r="AD553" s="49"/>
      <c r="AE553" s="49"/>
      <c r="AF553" s="49"/>
      <c r="AG553" s="49"/>
      <c r="AH553" s="49"/>
      <c r="AI553" s="49"/>
      <c r="AJ553" s="49"/>
      <c r="AK553" s="49"/>
      <c r="AL553" s="49"/>
      <c r="AM553" s="49"/>
      <c r="AN553" s="49"/>
      <c r="AO553" s="49"/>
      <c r="AP553" s="49"/>
      <c r="AQ553" s="49"/>
      <c r="AR553" s="49"/>
      <c r="AS553" s="49"/>
      <c r="AT553" s="49"/>
      <c r="AU553" s="49"/>
      <c r="AV553" s="49"/>
      <c r="AW553" s="49"/>
      <c r="AX553" s="49"/>
      <c r="AY553" s="49"/>
      <c r="AZ553" s="49"/>
      <c r="BA553" s="49"/>
      <c r="BB553" s="49"/>
      <c r="BC553" s="49"/>
      <c r="BD553" s="49"/>
      <c r="BE553" s="49"/>
      <c r="BF553" s="49"/>
      <c r="BG553" s="49"/>
      <c r="BH553" s="49"/>
      <c r="BI553" s="49"/>
      <c r="BJ553" s="49"/>
      <c r="BK553" s="49"/>
      <c r="BL553" s="49"/>
      <c r="BM553" s="49"/>
    </row>
    <row r="554" spans="1:65" ht="30" customHeight="1">
      <c r="A554" s="352"/>
      <c r="B554" s="49"/>
      <c r="C554" s="49"/>
      <c r="D554" s="49"/>
      <c r="E554" s="16"/>
      <c r="F554" s="49"/>
      <c r="G554" s="49"/>
      <c r="H554" s="49"/>
      <c r="I554" s="49"/>
      <c r="J554" s="49"/>
      <c r="K554" s="49"/>
      <c r="L554" s="49"/>
      <c r="M554" s="49"/>
      <c r="N554" s="49"/>
      <c r="O554" s="49"/>
      <c r="P554" s="49"/>
      <c r="Q554" s="49"/>
      <c r="R554" s="49"/>
      <c r="S554" s="49"/>
      <c r="T554" s="49"/>
      <c r="U554" s="49"/>
      <c r="V554" s="49"/>
      <c r="W554" s="49"/>
      <c r="X554" s="49"/>
      <c r="Y554" s="49"/>
      <c r="Z554" s="49"/>
      <c r="AA554" s="49"/>
      <c r="AB554" s="49"/>
      <c r="AC554" s="49"/>
      <c r="AD554" s="49"/>
      <c r="AE554" s="49"/>
      <c r="AF554" s="49"/>
      <c r="AG554" s="49"/>
      <c r="AH554" s="49"/>
      <c r="AI554" s="49"/>
      <c r="AJ554" s="49"/>
      <c r="AK554" s="49"/>
      <c r="AL554" s="49"/>
      <c r="AM554" s="49"/>
      <c r="AN554" s="49"/>
      <c r="AO554" s="49"/>
      <c r="AP554" s="49"/>
      <c r="AQ554" s="49"/>
      <c r="AR554" s="49"/>
      <c r="AS554" s="49"/>
      <c r="AT554" s="49"/>
      <c r="AU554" s="49"/>
      <c r="AV554" s="49"/>
      <c r="AW554" s="49"/>
      <c r="AX554" s="49"/>
      <c r="AY554" s="49"/>
      <c r="AZ554" s="49"/>
      <c r="BA554" s="49"/>
      <c r="BB554" s="49"/>
      <c r="BC554" s="49"/>
      <c r="BD554" s="49"/>
      <c r="BE554" s="49"/>
      <c r="BF554" s="49"/>
      <c r="BG554" s="49"/>
      <c r="BH554" s="49"/>
      <c r="BI554" s="49"/>
      <c r="BJ554" s="49"/>
      <c r="BK554" s="49"/>
      <c r="BL554" s="49"/>
      <c r="BM554" s="49"/>
    </row>
    <row r="555" spans="1:65" ht="30" customHeight="1">
      <c r="A555" s="352"/>
      <c r="B555" s="49"/>
      <c r="C555" s="49"/>
      <c r="D555" s="49"/>
      <c r="E555" s="16"/>
      <c r="F555" s="49"/>
      <c r="G555" s="49"/>
      <c r="H555" s="49"/>
      <c r="I555" s="49"/>
      <c r="J555" s="49"/>
      <c r="K555" s="49"/>
      <c r="L555" s="49"/>
      <c r="M555" s="49"/>
      <c r="N555" s="49"/>
      <c r="O555" s="49"/>
      <c r="P555" s="49"/>
      <c r="Q555" s="49"/>
      <c r="R555" s="49"/>
      <c r="S555" s="49"/>
      <c r="T555" s="49"/>
      <c r="U555" s="49"/>
      <c r="V555" s="49"/>
      <c r="W555" s="49"/>
      <c r="X555" s="49"/>
      <c r="Y555" s="49"/>
      <c r="Z555" s="49"/>
      <c r="AA555" s="49"/>
      <c r="AB555" s="49"/>
      <c r="AC555" s="49"/>
      <c r="AD555" s="49"/>
      <c r="AE555" s="49"/>
      <c r="AF555" s="49"/>
      <c r="AG555" s="49"/>
      <c r="AH555" s="49"/>
      <c r="AI555" s="49"/>
      <c r="AJ555" s="49"/>
      <c r="AK555" s="49"/>
      <c r="AL555" s="49"/>
      <c r="AM555" s="49"/>
      <c r="AN555" s="49"/>
      <c r="AO555" s="49"/>
      <c r="AP555" s="49"/>
      <c r="AQ555" s="49"/>
      <c r="AR555" s="49"/>
      <c r="AS555" s="49"/>
      <c r="AT555" s="49"/>
      <c r="AU555" s="49"/>
      <c r="AV555" s="49"/>
      <c r="AW555" s="49"/>
      <c r="AX555" s="49"/>
      <c r="AY555" s="49"/>
      <c r="AZ555" s="49"/>
      <c r="BA555" s="49"/>
      <c r="BB555" s="49"/>
      <c r="BC555" s="49"/>
      <c r="BD555" s="49"/>
      <c r="BE555" s="49"/>
      <c r="BF555" s="49"/>
      <c r="BG555" s="49"/>
      <c r="BH555" s="49"/>
      <c r="BI555" s="49"/>
      <c r="BJ555" s="49"/>
      <c r="BK555" s="49"/>
      <c r="BL555" s="49"/>
      <c r="BM555" s="49"/>
    </row>
    <row r="556" spans="1:65" ht="30" customHeight="1">
      <c r="A556" s="352"/>
      <c r="B556" s="49"/>
      <c r="C556" s="49"/>
      <c r="D556" s="49"/>
      <c r="E556" s="16"/>
      <c r="F556" s="49"/>
      <c r="G556" s="49"/>
      <c r="H556" s="49"/>
      <c r="I556" s="49"/>
      <c r="J556" s="49"/>
      <c r="K556" s="49"/>
      <c r="L556" s="49"/>
      <c r="M556" s="49"/>
      <c r="N556" s="49"/>
      <c r="O556" s="49"/>
      <c r="P556" s="49"/>
      <c r="Q556" s="49"/>
      <c r="R556" s="49"/>
      <c r="S556" s="49"/>
      <c r="T556" s="49"/>
      <c r="U556" s="49"/>
      <c r="V556" s="49"/>
      <c r="W556" s="49"/>
      <c r="X556" s="49"/>
      <c r="Y556" s="49"/>
      <c r="Z556" s="49"/>
      <c r="AA556" s="49"/>
      <c r="AB556" s="49"/>
      <c r="AC556" s="49"/>
      <c r="AD556" s="49"/>
      <c r="AE556" s="49"/>
      <c r="AF556" s="49"/>
      <c r="AG556" s="49"/>
      <c r="AH556" s="49"/>
      <c r="AI556" s="49"/>
      <c r="AJ556" s="49"/>
      <c r="AK556" s="49"/>
      <c r="AL556" s="49"/>
      <c r="AM556" s="49"/>
      <c r="AN556" s="49"/>
      <c r="AO556" s="49"/>
      <c r="AP556" s="49"/>
      <c r="AQ556" s="49"/>
      <c r="AR556" s="49"/>
      <c r="AS556" s="49"/>
      <c r="AT556" s="49"/>
      <c r="AU556" s="49"/>
      <c r="AV556" s="49"/>
      <c r="AW556" s="49"/>
      <c r="AX556" s="49"/>
      <c r="AY556" s="49"/>
      <c r="AZ556" s="49"/>
      <c r="BA556" s="49"/>
      <c r="BB556" s="49"/>
      <c r="BC556" s="49"/>
      <c r="BD556" s="49"/>
      <c r="BE556" s="49"/>
      <c r="BF556" s="49"/>
      <c r="BG556" s="49"/>
      <c r="BH556" s="49"/>
      <c r="BI556" s="49"/>
      <c r="BJ556" s="49"/>
      <c r="BK556" s="49"/>
      <c r="BL556" s="49"/>
      <c r="BM556" s="49"/>
    </row>
    <row r="557" spans="1:65" ht="30" customHeight="1">
      <c r="A557" s="352"/>
      <c r="B557" s="49"/>
      <c r="C557" s="49"/>
      <c r="D557" s="49"/>
      <c r="E557" s="16"/>
      <c r="F557" s="49"/>
      <c r="G557" s="49"/>
      <c r="H557" s="49"/>
      <c r="I557" s="49"/>
      <c r="J557" s="49"/>
      <c r="K557" s="49"/>
      <c r="L557" s="49"/>
      <c r="M557" s="49"/>
      <c r="N557" s="49"/>
      <c r="O557" s="49"/>
      <c r="P557" s="49"/>
      <c r="Q557" s="49"/>
      <c r="R557" s="49"/>
      <c r="S557" s="49"/>
      <c r="T557" s="49"/>
      <c r="U557" s="49"/>
      <c r="V557" s="49"/>
      <c r="W557" s="49"/>
      <c r="X557" s="49"/>
      <c r="Y557" s="49"/>
      <c r="Z557" s="49"/>
      <c r="AA557" s="49"/>
      <c r="AB557" s="49"/>
      <c r="AC557" s="49"/>
      <c r="AD557" s="49"/>
      <c r="AE557" s="49"/>
      <c r="AF557" s="49"/>
      <c r="AG557" s="49"/>
      <c r="AH557" s="49"/>
      <c r="AI557" s="49"/>
      <c r="AJ557" s="49"/>
      <c r="AK557" s="49"/>
      <c r="AL557" s="49"/>
      <c r="AM557" s="49"/>
      <c r="AN557" s="49"/>
      <c r="AO557" s="49"/>
      <c r="AP557" s="49"/>
      <c r="AQ557" s="49"/>
      <c r="AR557" s="49"/>
      <c r="AS557" s="49"/>
      <c r="AT557" s="49"/>
      <c r="AU557" s="49"/>
      <c r="AV557" s="49"/>
      <c r="AW557" s="49"/>
      <c r="AX557" s="49"/>
      <c r="AY557" s="49"/>
      <c r="AZ557" s="49"/>
      <c r="BA557" s="49"/>
      <c r="BB557" s="49"/>
      <c r="BC557" s="49"/>
      <c r="BD557" s="49"/>
      <c r="BE557" s="49"/>
      <c r="BF557" s="49"/>
      <c r="BG557" s="49"/>
      <c r="BH557" s="49"/>
      <c r="BI557" s="49"/>
      <c r="BJ557" s="49"/>
      <c r="BK557" s="49"/>
      <c r="BL557" s="49"/>
      <c r="BM557" s="49"/>
    </row>
    <row r="558" spans="1:65" ht="30" customHeight="1">
      <c r="A558" s="352"/>
      <c r="B558" s="49"/>
      <c r="C558" s="49"/>
      <c r="D558" s="49"/>
      <c r="E558" s="16"/>
      <c r="F558" s="49"/>
      <c r="G558" s="49"/>
      <c r="H558" s="49"/>
      <c r="I558" s="49"/>
      <c r="J558" s="49"/>
      <c r="K558" s="49"/>
      <c r="L558" s="49"/>
      <c r="M558" s="49"/>
      <c r="N558" s="49"/>
      <c r="O558" s="49"/>
      <c r="P558" s="49"/>
      <c r="Q558" s="49"/>
      <c r="R558" s="49"/>
      <c r="S558" s="49"/>
      <c r="T558" s="49"/>
      <c r="U558" s="49"/>
      <c r="V558" s="49"/>
      <c r="W558" s="49"/>
      <c r="X558" s="49"/>
      <c r="Y558" s="49"/>
      <c r="Z558" s="49"/>
      <c r="AA558" s="49"/>
      <c r="AB558" s="49"/>
      <c r="AC558" s="49"/>
      <c r="AD558" s="49"/>
      <c r="AE558" s="49"/>
      <c r="AF558" s="49"/>
      <c r="AG558" s="49"/>
      <c r="AH558" s="49"/>
      <c r="AI558" s="49"/>
      <c r="AJ558" s="49"/>
      <c r="AK558" s="49"/>
      <c r="AL558" s="49"/>
      <c r="AM558" s="49"/>
      <c r="AN558" s="49"/>
      <c r="AO558" s="49"/>
      <c r="AP558" s="49"/>
      <c r="AQ558" s="49"/>
      <c r="AR558" s="49"/>
      <c r="AS558" s="49"/>
      <c r="AT558" s="49"/>
      <c r="AU558" s="49"/>
      <c r="AV558" s="49"/>
      <c r="AW558" s="49"/>
      <c r="AX558" s="49"/>
      <c r="AY558" s="49"/>
      <c r="AZ558" s="49"/>
      <c r="BA558" s="49"/>
      <c r="BB558" s="49"/>
      <c r="BC558" s="49"/>
      <c r="BD558" s="49"/>
      <c r="BE558" s="49"/>
      <c r="BF558" s="49"/>
      <c r="BG558" s="49"/>
      <c r="BH558" s="49"/>
      <c r="BI558" s="49"/>
      <c r="BJ558" s="49"/>
      <c r="BK558" s="49"/>
      <c r="BL558" s="49"/>
      <c r="BM558" s="49"/>
    </row>
    <row r="559" spans="1:65" ht="30" customHeight="1">
      <c r="A559" s="352"/>
      <c r="B559" s="49"/>
      <c r="C559" s="49"/>
      <c r="D559" s="49"/>
      <c r="E559" s="16"/>
      <c r="F559" s="49"/>
      <c r="G559" s="49"/>
      <c r="H559" s="49"/>
      <c r="I559" s="49"/>
      <c r="J559" s="49"/>
      <c r="K559" s="49"/>
      <c r="L559" s="49"/>
      <c r="M559" s="49"/>
      <c r="N559" s="49"/>
      <c r="O559" s="49"/>
      <c r="P559" s="49"/>
      <c r="Q559" s="49"/>
      <c r="R559" s="49"/>
      <c r="S559" s="49"/>
      <c r="T559" s="49"/>
      <c r="U559" s="49"/>
      <c r="V559" s="49"/>
      <c r="W559" s="49"/>
      <c r="X559" s="49"/>
      <c r="Y559" s="49"/>
      <c r="Z559" s="49"/>
      <c r="AA559" s="49"/>
      <c r="AB559" s="49"/>
      <c r="AC559" s="49"/>
      <c r="AD559" s="49"/>
      <c r="AE559" s="49"/>
      <c r="AF559" s="49"/>
      <c r="AG559" s="49"/>
      <c r="AH559" s="49"/>
      <c r="AI559" s="49"/>
      <c r="AJ559" s="49"/>
      <c r="AK559" s="49"/>
      <c r="AL559" s="49"/>
      <c r="AM559" s="49"/>
      <c r="AN559" s="49"/>
      <c r="AO559" s="49"/>
      <c r="AP559" s="49"/>
      <c r="AQ559" s="49"/>
      <c r="AR559" s="49"/>
      <c r="AS559" s="49"/>
      <c r="AT559" s="49"/>
      <c r="AU559" s="49"/>
      <c r="AV559" s="49"/>
      <c r="AW559" s="49"/>
      <c r="AX559" s="49"/>
      <c r="AY559" s="49"/>
      <c r="AZ559" s="49"/>
      <c r="BA559" s="49"/>
      <c r="BB559" s="49"/>
      <c r="BC559" s="49"/>
      <c r="BD559" s="49"/>
      <c r="BE559" s="49"/>
      <c r="BF559" s="49"/>
      <c r="BG559" s="49"/>
      <c r="BH559" s="49"/>
      <c r="BI559" s="49"/>
      <c r="BJ559" s="49"/>
      <c r="BK559" s="49"/>
      <c r="BL559" s="49"/>
      <c r="BM559" s="49"/>
    </row>
    <row r="560" spans="1:65" ht="30" customHeight="1">
      <c r="A560" s="352"/>
      <c r="B560" s="49"/>
      <c r="C560" s="49"/>
      <c r="D560" s="49"/>
      <c r="E560" s="16"/>
      <c r="F560" s="49"/>
      <c r="G560" s="49"/>
      <c r="H560" s="49"/>
      <c r="I560" s="49"/>
      <c r="J560" s="49"/>
      <c r="K560" s="49"/>
      <c r="L560" s="49"/>
      <c r="M560" s="49"/>
      <c r="N560" s="49"/>
      <c r="O560" s="49"/>
      <c r="P560" s="49"/>
      <c r="Q560" s="49"/>
      <c r="R560" s="49"/>
      <c r="S560" s="49"/>
      <c r="T560" s="49"/>
      <c r="U560" s="49"/>
      <c r="V560" s="49"/>
      <c r="W560" s="49"/>
      <c r="X560" s="49"/>
      <c r="Y560" s="49"/>
      <c r="Z560" s="49"/>
      <c r="AA560" s="49"/>
      <c r="AB560" s="49"/>
      <c r="AC560" s="49"/>
      <c r="AD560" s="49"/>
      <c r="AE560" s="49"/>
      <c r="AF560" s="49"/>
      <c r="AG560" s="49"/>
      <c r="AH560" s="49"/>
      <c r="AI560" s="49"/>
      <c r="AJ560" s="49"/>
      <c r="AK560" s="49"/>
      <c r="AL560" s="49"/>
      <c r="AM560" s="49"/>
      <c r="AN560" s="49"/>
      <c r="AO560" s="49"/>
      <c r="AP560" s="49"/>
      <c r="AQ560" s="49"/>
      <c r="AR560" s="49"/>
      <c r="AS560" s="49"/>
      <c r="AT560" s="49"/>
      <c r="AU560" s="49"/>
      <c r="AV560" s="49"/>
      <c r="AW560" s="49"/>
      <c r="AX560" s="49"/>
      <c r="AY560" s="49"/>
      <c r="AZ560" s="49"/>
      <c r="BA560" s="49"/>
      <c r="BB560" s="49"/>
      <c r="BC560" s="49"/>
      <c r="BD560" s="49"/>
      <c r="BE560" s="49"/>
      <c r="BF560" s="49"/>
      <c r="BG560" s="49"/>
      <c r="BH560" s="49"/>
      <c r="BI560" s="49"/>
      <c r="BJ560" s="49"/>
      <c r="BK560" s="49"/>
      <c r="BL560" s="49"/>
      <c r="BM560" s="49"/>
    </row>
    <row r="561" spans="1:65" ht="30" customHeight="1">
      <c r="A561" s="352"/>
      <c r="B561" s="49"/>
      <c r="C561" s="49"/>
      <c r="D561" s="49"/>
      <c r="E561" s="16"/>
      <c r="F561" s="49"/>
      <c r="G561" s="49"/>
      <c r="H561" s="49"/>
      <c r="I561" s="49"/>
      <c r="J561" s="49"/>
      <c r="K561" s="49"/>
      <c r="L561" s="49"/>
      <c r="M561" s="49"/>
      <c r="N561" s="49"/>
      <c r="O561" s="49"/>
      <c r="P561" s="49"/>
      <c r="Q561" s="49"/>
      <c r="R561" s="49"/>
      <c r="S561" s="49"/>
      <c r="T561" s="49"/>
      <c r="U561" s="49"/>
      <c r="V561" s="49"/>
      <c r="W561" s="49"/>
      <c r="X561" s="49"/>
      <c r="Y561" s="49"/>
      <c r="Z561" s="49"/>
      <c r="AA561" s="49"/>
      <c r="AB561" s="49"/>
      <c r="AC561" s="49"/>
      <c r="AD561" s="49"/>
      <c r="AE561" s="49"/>
      <c r="AF561" s="49"/>
      <c r="AG561" s="49"/>
      <c r="AH561" s="49"/>
      <c r="AI561" s="49"/>
      <c r="AJ561" s="49"/>
      <c r="AK561" s="49"/>
      <c r="AL561" s="49"/>
      <c r="AM561" s="49"/>
      <c r="AN561" s="49"/>
      <c r="AO561" s="49"/>
      <c r="AP561" s="49"/>
      <c r="AQ561" s="49"/>
      <c r="AR561" s="49"/>
      <c r="AS561" s="49"/>
      <c r="AT561" s="49"/>
      <c r="AU561" s="49"/>
      <c r="AV561" s="49"/>
      <c r="AW561" s="49"/>
      <c r="AX561" s="49"/>
      <c r="AY561" s="49"/>
      <c r="AZ561" s="49"/>
      <c r="BA561" s="49"/>
      <c r="BB561" s="49"/>
      <c r="BC561" s="49"/>
      <c r="BD561" s="49"/>
      <c r="BE561" s="49"/>
      <c r="BF561" s="49"/>
      <c r="BG561" s="49"/>
      <c r="BH561" s="49"/>
      <c r="BI561" s="49"/>
      <c r="BJ561" s="49"/>
      <c r="BK561" s="49"/>
      <c r="BL561" s="49"/>
      <c r="BM561" s="49"/>
    </row>
    <row r="562" spans="1:65" ht="30" customHeight="1">
      <c r="A562" s="352"/>
      <c r="B562" s="49"/>
      <c r="C562" s="49"/>
      <c r="D562" s="49"/>
      <c r="E562" s="16"/>
      <c r="F562" s="49"/>
      <c r="G562" s="49"/>
      <c r="H562" s="49"/>
      <c r="I562" s="49"/>
      <c r="J562" s="49"/>
      <c r="K562" s="49"/>
      <c r="L562" s="49"/>
      <c r="M562" s="49"/>
      <c r="N562" s="49"/>
      <c r="O562" s="49"/>
      <c r="P562" s="49"/>
      <c r="Q562" s="49"/>
      <c r="R562" s="49"/>
      <c r="S562" s="49"/>
      <c r="T562" s="49"/>
      <c r="U562" s="49"/>
      <c r="V562" s="49"/>
      <c r="W562" s="49"/>
      <c r="X562" s="49"/>
      <c r="Y562" s="49"/>
      <c r="Z562" s="49"/>
      <c r="AA562" s="49"/>
      <c r="AB562" s="49"/>
      <c r="AC562" s="49"/>
      <c r="AD562" s="49"/>
      <c r="AE562" s="49"/>
      <c r="AF562" s="49"/>
      <c r="AG562" s="49"/>
      <c r="AH562" s="49"/>
      <c r="AI562" s="49"/>
      <c r="AJ562" s="49"/>
      <c r="AK562" s="49"/>
      <c r="AL562" s="49"/>
      <c r="AM562" s="49"/>
      <c r="AN562" s="49"/>
      <c r="AO562" s="49"/>
      <c r="AP562" s="49"/>
      <c r="AQ562" s="49"/>
      <c r="AR562" s="49"/>
      <c r="AS562" s="49"/>
      <c r="AT562" s="49"/>
      <c r="AU562" s="49"/>
      <c r="AV562" s="49"/>
      <c r="AW562" s="49"/>
      <c r="AX562" s="49"/>
      <c r="AY562" s="49"/>
      <c r="AZ562" s="49"/>
      <c r="BA562" s="49"/>
      <c r="BB562" s="49"/>
      <c r="BC562" s="49"/>
      <c r="BD562" s="49"/>
      <c r="BE562" s="49"/>
      <c r="BF562" s="49"/>
      <c r="BG562" s="49"/>
      <c r="BH562" s="49"/>
      <c r="BI562" s="49"/>
      <c r="BJ562" s="49"/>
      <c r="BK562" s="49"/>
      <c r="BL562" s="49"/>
      <c r="BM562" s="49"/>
    </row>
    <row r="563" spans="1:65" ht="30" customHeight="1">
      <c r="A563" s="352"/>
      <c r="B563" s="49"/>
      <c r="C563" s="49"/>
      <c r="D563" s="49"/>
      <c r="E563" s="16"/>
      <c r="F563" s="49"/>
      <c r="G563" s="49"/>
      <c r="H563" s="49"/>
      <c r="I563" s="49"/>
      <c r="J563" s="49"/>
      <c r="K563" s="49"/>
      <c r="L563" s="49"/>
      <c r="M563" s="49"/>
      <c r="N563" s="49"/>
      <c r="O563" s="49"/>
      <c r="P563" s="49"/>
      <c r="Q563" s="49"/>
      <c r="R563" s="49"/>
      <c r="S563" s="49"/>
      <c r="T563" s="49"/>
      <c r="U563" s="49"/>
      <c r="V563" s="49"/>
      <c r="W563" s="49"/>
      <c r="X563" s="49"/>
      <c r="Y563" s="49"/>
      <c r="Z563" s="49"/>
      <c r="AA563" s="49"/>
      <c r="AB563" s="49"/>
      <c r="AC563" s="49"/>
      <c r="AD563" s="49"/>
      <c r="AE563" s="49"/>
      <c r="AF563" s="49"/>
      <c r="AG563" s="49"/>
      <c r="AH563" s="49"/>
      <c r="AI563" s="49"/>
      <c r="AJ563" s="49"/>
      <c r="AK563" s="49"/>
      <c r="AL563" s="49"/>
      <c r="AM563" s="49"/>
      <c r="AN563" s="49"/>
      <c r="AO563" s="49"/>
      <c r="AP563" s="49"/>
      <c r="AQ563" s="49"/>
      <c r="AR563" s="49"/>
      <c r="AS563" s="49"/>
      <c r="AT563" s="49"/>
      <c r="AU563" s="49"/>
      <c r="AV563" s="49"/>
      <c r="AW563" s="49"/>
      <c r="AX563" s="49"/>
      <c r="AY563" s="49"/>
      <c r="AZ563" s="49"/>
      <c r="BA563" s="49"/>
      <c r="BB563" s="49"/>
      <c r="BC563" s="49"/>
      <c r="BD563" s="49"/>
      <c r="BE563" s="49"/>
      <c r="BF563" s="49"/>
      <c r="BG563" s="49"/>
      <c r="BH563" s="49"/>
      <c r="BI563" s="49"/>
      <c r="BJ563" s="49"/>
      <c r="BK563" s="49"/>
      <c r="BL563" s="49"/>
      <c r="BM563" s="49"/>
    </row>
    <row r="564" spans="1:65" ht="30" customHeight="1">
      <c r="A564" s="352"/>
      <c r="B564" s="49"/>
      <c r="C564" s="49"/>
      <c r="D564" s="49"/>
      <c r="E564" s="16"/>
      <c r="F564" s="49"/>
      <c r="G564" s="49"/>
      <c r="H564" s="49"/>
      <c r="I564" s="49"/>
      <c r="J564" s="49"/>
      <c r="K564" s="49"/>
      <c r="L564" s="49"/>
      <c r="M564" s="49"/>
      <c r="N564" s="49"/>
      <c r="O564" s="49"/>
      <c r="P564" s="49"/>
      <c r="Q564" s="49"/>
      <c r="R564" s="49"/>
      <c r="S564" s="49"/>
      <c r="T564" s="49"/>
      <c r="U564" s="49"/>
      <c r="V564" s="49"/>
      <c r="W564" s="49"/>
      <c r="X564" s="49"/>
      <c r="Y564" s="49"/>
      <c r="Z564" s="49"/>
      <c r="AA564" s="49"/>
      <c r="AB564" s="49"/>
      <c r="AC564" s="49"/>
      <c r="AD564" s="49"/>
      <c r="AE564" s="49"/>
      <c r="AF564" s="49"/>
      <c r="AG564" s="49"/>
      <c r="AH564" s="49"/>
      <c r="AI564" s="49"/>
      <c r="AJ564" s="49"/>
      <c r="AK564" s="49"/>
      <c r="AL564" s="49"/>
      <c r="AM564" s="49"/>
      <c r="AN564" s="49"/>
      <c r="AO564" s="49"/>
      <c r="AP564" s="49"/>
      <c r="AQ564" s="49"/>
      <c r="AR564" s="49"/>
      <c r="AS564" s="49"/>
      <c r="AT564" s="49"/>
      <c r="AU564" s="49"/>
      <c r="AV564" s="49"/>
      <c r="AW564" s="49"/>
      <c r="AX564" s="49"/>
      <c r="AY564" s="49"/>
      <c r="AZ564" s="49"/>
      <c r="BA564" s="49"/>
      <c r="BB564" s="49"/>
      <c r="BC564" s="49"/>
      <c r="BD564" s="49"/>
      <c r="BE564" s="49"/>
      <c r="BF564" s="49"/>
      <c r="BG564" s="49"/>
      <c r="BH564" s="49"/>
      <c r="BI564" s="49"/>
      <c r="BJ564" s="49"/>
      <c r="BK564" s="49"/>
      <c r="BL564" s="49"/>
      <c r="BM564" s="49"/>
    </row>
    <row r="565" spans="1:65" ht="30" customHeight="1">
      <c r="A565" s="352"/>
      <c r="B565" s="49"/>
      <c r="C565" s="49"/>
      <c r="D565" s="49"/>
      <c r="E565" s="16"/>
      <c r="F565" s="49"/>
      <c r="G565" s="49"/>
      <c r="H565" s="49"/>
      <c r="I565" s="49"/>
      <c r="J565" s="49"/>
      <c r="K565" s="49"/>
      <c r="L565" s="49"/>
      <c r="M565" s="49"/>
      <c r="N565" s="49"/>
      <c r="O565" s="49"/>
      <c r="P565" s="49"/>
      <c r="Q565" s="49"/>
      <c r="R565" s="49"/>
      <c r="S565" s="49"/>
      <c r="T565" s="49"/>
      <c r="U565" s="49"/>
      <c r="V565" s="49"/>
      <c r="W565" s="49"/>
      <c r="X565" s="49"/>
      <c r="Y565" s="49"/>
      <c r="Z565" s="49"/>
      <c r="AA565" s="49"/>
      <c r="AB565" s="49"/>
      <c r="AC565" s="49"/>
      <c r="AD565" s="49"/>
      <c r="AE565" s="49"/>
      <c r="AF565" s="49"/>
      <c r="AG565" s="49"/>
      <c r="AH565" s="49"/>
      <c r="AI565" s="49"/>
      <c r="AJ565" s="49"/>
      <c r="AK565" s="49"/>
      <c r="AL565" s="49"/>
      <c r="AM565" s="49"/>
      <c r="AN565" s="49"/>
      <c r="AO565" s="49"/>
      <c r="AP565" s="49"/>
      <c r="AQ565" s="49"/>
      <c r="AR565" s="49"/>
      <c r="AS565" s="49"/>
      <c r="AT565" s="49"/>
      <c r="AU565" s="49"/>
      <c r="AV565" s="49"/>
      <c r="AW565" s="49"/>
      <c r="AX565" s="49"/>
      <c r="AY565" s="49"/>
      <c r="AZ565" s="49"/>
      <c r="BA565" s="49"/>
      <c r="BB565" s="49"/>
      <c r="BC565" s="49"/>
      <c r="BD565" s="49"/>
      <c r="BE565" s="49"/>
      <c r="BF565" s="49"/>
      <c r="BG565" s="49"/>
      <c r="BH565" s="49"/>
      <c r="BI565" s="49"/>
      <c r="BJ565" s="49"/>
      <c r="BK565" s="49"/>
      <c r="BL565" s="49"/>
      <c r="BM565" s="49"/>
    </row>
    <row r="566" spans="1:65" ht="30" customHeight="1">
      <c r="A566" s="352"/>
      <c r="B566" s="49"/>
      <c r="C566" s="49"/>
      <c r="D566" s="49"/>
      <c r="E566" s="16"/>
      <c r="F566" s="49"/>
      <c r="G566" s="49"/>
      <c r="H566" s="49"/>
      <c r="I566" s="49"/>
      <c r="J566" s="49"/>
      <c r="K566" s="49"/>
      <c r="L566" s="49"/>
      <c r="M566" s="49"/>
      <c r="N566" s="49"/>
      <c r="O566" s="49"/>
      <c r="P566" s="49"/>
      <c r="Q566" s="49"/>
      <c r="R566" s="49"/>
      <c r="S566" s="49"/>
      <c r="T566" s="49"/>
      <c r="U566" s="49"/>
      <c r="V566" s="49"/>
      <c r="W566" s="49"/>
      <c r="X566" s="49"/>
      <c r="Y566" s="49"/>
      <c r="Z566" s="49"/>
      <c r="AA566" s="49"/>
      <c r="AB566" s="49"/>
      <c r="AC566" s="49"/>
      <c r="AD566" s="49"/>
      <c r="AE566" s="49"/>
      <c r="AF566" s="49"/>
      <c r="AG566" s="49"/>
      <c r="AH566" s="49"/>
      <c r="AI566" s="49"/>
      <c r="AJ566" s="49"/>
      <c r="AK566" s="49"/>
      <c r="AL566" s="49"/>
      <c r="AM566" s="49"/>
      <c r="AN566" s="49"/>
      <c r="AO566" s="49"/>
      <c r="AP566" s="49"/>
      <c r="AQ566" s="49"/>
      <c r="AR566" s="49"/>
      <c r="AS566" s="49"/>
      <c r="AT566" s="49"/>
      <c r="AU566" s="49"/>
      <c r="AV566" s="49"/>
      <c r="AW566" s="49"/>
      <c r="AX566" s="49"/>
      <c r="AY566" s="49"/>
      <c r="AZ566" s="49"/>
      <c r="BA566" s="49"/>
      <c r="BB566" s="49"/>
      <c r="BC566" s="49"/>
      <c r="BD566" s="49"/>
      <c r="BE566" s="49"/>
      <c r="BF566" s="49"/>
      <c r="BG566" s="49"/>
      <c r="BH566" s="49"/>
      <c r="BI566" s="49"/>
      <c r="BJ566" s="49"/>
      <c r="BK566" s="49"/>
      <c r="BL566" s="49"/>
      <c r="BM566" s="49"/>
    </row>
    <row r="567" spans="1:65" ht="30" customHeight="1">
      <c r="A567" s="352"/>
      <c r="B567" s="49"/>
      <c r="C567" s="49"/>
      <c r="D567" s="49"/>
      <c r="E567" s="16"/>
      <c r="F567" s="49"/>
      <c r="G567" s="49"/>
      <c r="H567" s="49"/>
      <c r="I567" s="49"/>
      <c r="J567" s="49"/>
      <c r="K567" s="49"/>
      <c r="L567" s="49"/>
      <c r="M567" s="49"/>
      <c r="N567" s="49"/>
      <c r="O567" s="49"/>
      <c r="P567" s="49"/>
      <c r="Q567" s="49"/>
      <c r="R567" s="49"/>
      <c r="S567" s="49"/>
      <c r="T567" s="49"/>
      <c r="U567" s="49"/>
      <c r="V567" s="49"/>
      <c r="W567" s="49"/>
      <c r="X567" s="49"/>
      <c r="Y567" s="49"/>
      <c r="Z567" s="49"/>
      <c r="AA567" s="49"/>
      <c r="AB567" s="49"/>
      <c r="AC567" s="49"/>
      <c r="AD567" s="49"/>
      <c r="AE567" s="49"/>
      <c r="AF567" s="49"/>
      <c r="AG567" s="49"/>
      <c r="AH567" s="49"/>
      <c r="AI567" s="49"/>
      <c r="AJ567" s="49"/>
      <c r="AK567" s="49"/>
      <c r="AL567" s="49"/>
      <c r="AM567" s="49"/>
      <c r="AN567" s="49"/>
      <c r="AO567" s="49"/>
      <c r="AP567" s="49"/>
      <c r="AQ567" s="49"/>
      <c r="AR567" s="49"/>
      <c r="AS567" s="49"/>
      <c r="AT567" s="49"/>
      <c r="AU567" s="49"/>
      <c r="AV567" s="49"/>
      <c r="AW567" s="49"/>
      <c r="AX567" s="49"/>
      <c r="AY567" s="49"/>
      <c r="AZ567" s="49"/>
      <c r="BA567" s="49"/>
      <c r="BB567" s="49"/>
      <c r="BC567" s="49"/>
      <c r="BD567" s="49"/>
      <c r="BE567" s="49"/>
      <c r="BF567" s="49"/>
      <c r="BG567" s="49"/>
      <c r="BH567" s="49"/>
      <c r="BI567" s="49"/>
      <c r="BJ567" s="49"/>
      <c r="BK567" s="49"/>
      <c r="BL567" s="49"/>
      <c r="BM567" s="49"/>
    </row>
    <row r="568" spans="1:65" ht="30" customHeight="1">
      <c r="A568" s="352"/>
      <c r="B568" s="49"/>
      <c r="C568" s="49"/>
      <c r="D568" s="49"/>
      <c r="E568" s="16"/>
      <c r="F568" s="49"/>
      <c r="G568" s="49"/>
      <c r="H568" s="49"/>
      <c r="I568" s="49"/>
      <c r="J568" s="49"/>
      <c r="K568" s="49"/>
      <c r="L568" s="49"/>
      <c r="M568" s="49"/>
      <c r="N568" s="49"/>
      <c r="O568" s="49"/>
      <c r="P568" s="49"/>
      <c r="Q568" s="49"/>
      <c r="R568" s="49"/>
      <c r="S568" s="49"/>
      <c r="T568" s="49"/>
      <c r="U568" s="49"/>
      <c r="V568" s="49"/>
      <c r="W568" s="49"/>
      <c r="X568" s="49"/>
      <c r="Y568" s="49"/>
      <c r="Z568" s="49"/>
      <c r="AA568" s="49"/>
      <c r="AB568" s="49"/>
      <c r="AC568" s="49"/>
      <c r="AD568" s="49"/>
      <c r="AE568" s="49"/>
      <c r="AF568" s="49"/>
      <c r="AG568" s="49"/>
      <c r="AH568" s="49"/>
      <c r="AI568" s="49"/>
      <c r="AJ568" s="49"/>
      <c r="AK568" s="49"/>
      <c r="AL568" s="49"/>
      <c r="AM568" s="49"/>
      <c r="AN568" s="49"/>
      <c r="AO568" s="49"/>
      <c r="AP568" s="49"/>
      <c r="AQ568" s="49"/>
      <c r="AR568" s="49"/>
      <c r="AS568" s="49"/>
      <c r="AT568" s="49"/>
      <c r="AU568" s="49"/>
      <c r="AV568" s="49"/>
      <c r="AW568" s="49"/>
      <c r="AX568" s="49"/>
      <c r="AY568" s="49"/>
      <c r="AZ568" s="49"/>
      <c r="BA568" s="49"/>
      <c r="BB568" s="49"/>
      <c r="BC568" s="49"/>
      <c r="BD568" s="49"/>
      <c r="BE568" s="49"/>
      <c r="BF568" s="49"/>
      <c r="BG568" s="49"/>
      <c r="BH568" s="49"/>
      <c r="BI568" s="49"/>
      <c r="BJ568" s="49"/>
      <c r="BK568" s="49"/>
      <c r="BL568" s="49"/>
      <c r="BM568" s="49"/>
    </row>
    <row r="569" spans="1:65" ht="30" customHeight="1">
      <c r="A569" s="352"/>
      <c r="B569" s="49"/>
      <c r="C569" s="49"/>
      <c r="D569" s="49"/>
      <c r="E569" s="16"/>
      <c r="F569" s="49"/>
      <c r="G569" s="49"/>
      <c r="H569" s="49"/>
      <c r="I569" s="49"/>
      <c r="J569" s="49"/>
      <c r="K569" s="49"/>
      <c r="L569" s="49"/>
      <c r="M569" s="49"/>
      <c r="N569" s="49"/>
      <c r="O569" s="49"/>
      <c r="P569" s="49"/>
      <c r="Q569" s="49"/>
      <c r="R569" s="49"/>
      <c r="S569" s="49"/>
      <c r="T569" s="49"/>
      <c r="U569" s="49"/>
      <c r="V569" s="49"/>
      <c r="W569" s="49"/>
      <c r="X569" s="49"/>
      <c r="Y569" s="49"/>
      <c r="Z569" s="49"/>
      <c r="AA569" s="49"/>
      <c r="AB569" s="49"/>
      <c r="AC569" s="49"/>
      <c r="AD569" s="49"/>
      <c r="AE569" s="49"/>
      <c r="AF569" s="49"/>
      <c r="AG569" s="49"/>
      <c r="AH569" s="49"/>
      <c r="AI569" s="49"/>
      <c r="AJ569" s="49"/>
      <c r="AK569" s="49"/>
      <c r="AL569" s="49"/>
      <c r="AM569" s="49"/>
      <c r="AN569" s="49"/>
      <c r="AO569" s="49"/>
      <c r="AP569" s="49"/>
      <c r="AQ569" s="49"/>
      <c r="AR569" s="49"/>
      <c r="AS569" s="49"/>
      <c r="AT569" s="49"/>
      <c r="AU569" s="49"/>
      <c r="AV569" s="49"/>
      <c r="AW569" s="49"/>
      <c r="AX569" s="49"/>
      <c r="AY569" s="49"/>
      <c r="AZ569" s="49"/>
      <c r="BA569" s="49"/>
      <c r="BB569" s="49"/>
      <c r="BC569" s="49"/>
      <c r="BD569" s="49"/>
      <c r="BE569" s="49"/>
      <c r="BF569" s="49"/>
      <c r="BG569" s="49"/>
      <c r="BH569" s="49"/>
      <c r="BI569" s="49"/>
      <c r="BJ569" s="49"/>
      <c r="BK569" s="49"/>
      <c r="BL569" s="49"/>
      <c r="BM569" s="49"/>
    </row>
    <row r="570" spans="1:65" ht="30" customHeight="1">
      <c r="A570" s="352"/>
      <c r="B570" s="49"/>
      <c r="C570" s="49"/>
      <c r="D570" s="49"/>
      <c r="E570" s="16"/>
      <c r="F570" s="49"/>
      <c r="G570" s="49"/>
      <c r="H570" s="49"/>
      <c r="I570" s="49"/>
      <c r="J570" s="49"/>
      <c r="K570" s="49"/>
      <c r="L570" s="49"/>
      <c r="M570" s="49"/>
      <c r="N570" s="49"/>
      <c r="O570" s="49"/>
      <c r="P570" s="49"/>
      <c r="Q570" s="49"/>
      <c r="R570" s="49"/>
      <c r="S570" s="49"/>
      <c r="T570" s="49"/>
      <c r="U570" s="49"/>
      <c r="V570" s="49"/>
      <c r="W570" s="49"/>
      <c r="X570" s="49"/>
      <c r="Y570" s="49"/>
      <c r="Z570" s="49"/>
      <c r="AA570" s="49"/>
      <c r="AB570" s="49"/>
      <c r="AC570" s="49"/>
      <c r="AD570" s="49"/>
      <c r="AE570" s="49"/>
      <c r="AF570" s="49"/>
      <c r="AG570" s="49"/>
      <c r="AH570" s="49"/>
      <c r="AI570" s="49"/>
      <c r="AJ570" s="49"/>
      <c r="AK570" s="49"/>
      <c r="AL570" s="49"/>
      <c r="AM570" s="49"/>
      <c r="AN570" s="49"/>
      <c r="AO570" s="49"/>
      <c r="AP570" s="49"/>
      <c r="AQ570" s="49"/>
      <c r="AR570" s="49"/>
      <c r="AS570" s="49"/>
      <c r="AT570" s="49"/>
      <c r="AU570" s="49"/>
      <c r="AV570" s="49"/>
      <c r="AW570" s="49"/>
      <c r="AX570" s="49"/>
      <c r="AY570" s="49"/>
      <c r="AZ570" s="49"/>
      <c r="BA570" s="49"/>
      <c r="BB570" s="49"/>
      <c r="BC570" s="49"/>
      <c r="BD570" s="49"/>
      <c r="BE570" s="49"/>
      <c r="BF570" s="49"/>
      <c r="BG570" s="49"/>
      <c r="BH570" s="49"/>
      <c r="BI570" s="49"/>
      <c r="BJ570" s="49"/>
      <c r="BK570" s="49"/>
      <c r="BL570" s="49"/>
      <c r="BM570" s="49"/>
    </row>
    <row r="571" spans="1:65" ht="30" customHeight="1">
      <c r="A571" s="352"/>
      <c r="B571" s="49"/>
      <c r="C571" s="49"/>
      <c r="D571" s="49"/>
      <c r="E571" s="16"/>
      <c r="F571" s="49"/>
      <c r="G571" s="49"/>
      <c r="H571" s="49"/>
      <c r="I571" s="49"/>
      <c r="J571" s="49"/>
      <c r="K571" s="49"/>
      <c r="L571" s="49"/>
      <c r="M571" s="49"/>
      <c r="N571" s="49"/>
      <c r="O571" s="49"/>
      <c r="P571" s="49"/>
      <c r="Q571" s="49"/>
      <c r="R571" s="49"/>
      <c r="S571" s="49"/>
      <c r="T571" s="49"/>
      <c r="U571" s="49"/>
      <c r="V571" s="49"/>
      <c r="W571" s="49"/>
      <c r="X571" s="49"/>
      <c r="Y571" s="49"/>
      <c r="Z571" s="49"/>
      <c r="AA571" s="49"/>
      <c r="AB571" s="49"/>
      <c r="AC571" s="49"/>
      <c r="AD571" s="49"/>
      <c r="AE571" s="49"/>
      <c r="AF571" s="49"/>
      <c r="AG571" s="49"/>
      <c r="AH571" s="49"/>
      <c r="AI571" s="49"/>
      <c r="AJ571" s="49"/>
      <c r="AK571" s="49"/>
      <c r="AL571" s="49"/>
      <c r="AM571" s="49"/>
      <c r="AN571" s="49"/>
      <c r="AO571" s="49"/>
      <c r="AP571" s="49"/>
      <c r="AQ571" s="49"/>
      <c r="AR571" s="49"/>
      <c r="AS571" s="49"/>
      <c r="AT571" s="49"/>
      <c r="AU571" s="49"/>
      <c r="AV571" s="49"/>
      <c r="AW571" s="49"/>
      <c r="AX571" s="49"/>
      <c r="AY571" s="49"/>
      <c r="AZ571" s="49"/>
      <c r="BA571" s="49"/>
      <c r="BB571" s="49"/>
      <c r="BC571" s="49"/>
      <c r="BD571" s="49"/>
      <c r="BE571" s="49"/>
      <c r="BF571" s="49"/>
      <c r="BG571" s="49"/>
      <c r="BH571" s="49"/>
      <c r="BI571" s="49"/>
      <c r="BJ571" s="49"/>
      <c r="BK571" s="49"/>
      <c r="BL571" s="49"/>
      <c r="BM571" s="49"/>
    </row>
    <row r="572" spans="1:65" ht="30" customHeight="1">
      <c r="A572" s="352"/>
      <c r="B572" s="49"/>
      <c r="C572" s="49"/>
      <c r="D572" s="49"/>
      <c r="E572" s="16"/>
      <c r="F572" s="49"/>
      <c r="G572" s="49"/>
      <c r="H572" s="49"/>
      <c r="I572" s="49"/>
      <c r="J572" s="49"/>
      <c r="K572" s="49"/>
      <c r="L572" s="49"/>
      <c r="M572" s="49"/>
      <c r="N572" s="49"/>
      <c r="O572" s="49"/>
      <c r="P572" s="49"/>
      <c r="Q572" s="49"/>
      <c r="R572" s="49"/>
      <c r="S572" s="49"/>
      <c r="T572" s="49"/>
      <c r="U572" s="49"/>
      <c r="V572" s="49"/>
      <c r="W572" s="49"/>
      <c r="X572" s="49"/>
      <c r="Y572" s="49"/>
      <c r="Z572" s="49"/>
      <c r="AA572" s="49"/>
      <c r="AB572" s="49"/>
      <c r="AC572" s="49"/>
      <c r="AD572" s="49"/>
      <c r="AE572" s="49"/>
      <c r="AF572" s="49"/>
      <c r="AG572" s="49"/>
      <c r="AH572" s="49"/>
      <c r="AI572" s="49"/>
      <c r="AJ572" s="49"/>
      <c r="AK572" s="49"/>
      <c r="AL572" s="49"/>
      <c r="AM572" s="49"/>
      <c r="AN572" s="49"/>
      <c r="AO572" s="49"/>
      <c r="AP572" s="49"/>
      <c r="AQ572" s="49"/>
      <c r="AR572" s="49"/>
      <c r="AS572" s="49"/>
      <c r="AT572" s="49"/>
      <c r="AU572" s="49"/>
      <c r="AV572" s="49"/>
      <c r="AW572" s="49"/>
      <c r="AX572" s="49"/>
      <c r="AY572" s="49"/>
      <c r="AZ572" s="49"/>
      <c r="BA572" s="49"/>
      <c r="BB572" s="49"/>
      <c r="BC572" s="49"/>
      <c r="BD572" s="49"/>
      <c r="BE572" s="49"/>
      <c r="BF572" s="49"/>
      <c r="BG572" s="49"/>
      <c r="BH572" s="49"/>
      <c r="BI572" s="49"/>
      <c r="BJ572" s="49"/>
      <c r="BK572" s="49"/>
      <c r="BL572" s="49"/>
      <c r="BM572" s="49"/>
    </row>
    <row r="573" spans="1:65" ht="30" customHeight="1">
      <c r="A573" s="352"/>
      <c r="B573" s="49"/>
      <c r="C573" s="49"/>
      <c r="D573" s="49"/>
      <c r="E573" s="16"/>
      <c r="F573" s="49"/>
      <c r="G573" s="49"/>
      <c r="H573" s="49"/>
      <c r="I573" s="49"/>
      <c r="J573" s="49"/>
      <c r="K573" s="49"/>
      <c r="L573" s="49"/>
      <c r="M573" s="49"/>
      <c r="N573" s="49"/>
      <c r="O573" s="49"/>
      <c r="P573" s="49"/>
      <c r="Q573" s="49"/>
      <c r="R573" s="49"/>
      <c r="S573" s="49"/>
      <c r="T573" s="49"/>
      <c r="U573" s="49"/>
      <c r="V573" s="49"/>
      <c r="W573" s="49"/>
      <c r="X573" s="49"/>
      <c r="Y573" s="49"/>
      <c r="Z573" s="49"/>
      <c r="AA573" s="49"/>
      <c r="AB573" s="49"/>
      <c r="AC573" s="49"/>
      <c r="AD573" s="49"/>
      <c r="AE573" s="49"/>
      <c r="AF573" s="49"/>
      <c r="AG573" s="49"/>
      <c r="AH573" s="49"/>
      <c r="AI573" s="49"/>
      <c r="AJ573" s="49"/>
      <c r="AK573" s="49"/>
      <c r="AL573" s="49"/>
      <c r="AM573" s="49"/>
      <c r="AN573" s="49"/>
      <c r="AO573" s="49"/>
      <c r="AP573" s="49"/>
      <c r="AQ573" s="49"/>
      <c r="AR573" s="49"/>
      <c r="AS573" s="49"/>
      <c r="AT573" s="49"/>
      <c r="AU573" s="49"/>
      <c r="AV573" s="49"/>
      <c r="AW573" s="49"/>
      <c r="AX573" s="49"/>
      <c r="AY573" s="49"/>
      <c r="AZ573" s="49"/>
      <c r="BA573" s="49"/>
      <c r="BB573" s="49"/>
      <c r="BC573" s="49"/>
      <c r="BD573" s="49"/>
      <c r="BE573" s="49"/>
      <c r="BF573" s="49"/>
      <c r="BG573" s="49"/>
      <c r="BH573" s="49"/>
      <c r="BI573" s="49"/>
      <c r="BJ573" s="49"/>
      <c r="BK573" s="49"/>
      <c r="BL573" s="49"/>
      <c r="BM573" s="49"/>
    </row>
    <row r="574" spans="1:65" ht="30" customHeight="1">
      <c r="A574" s="352"/>
      <c r="B574" s="49"/>
      <c r="C574" s="49"/>
      <c r="D574" s="49"/>
      <c r="E574" s="16"/>
      <c r="F574" s="49"/>
      <c r="G574" s="49"/>
      <c r="H574" s="49"/>
      <c r="I574" s="49"/>
      <c r="J574" s="49"/>
      <c r="K574" s="49"/>
      <c r="L574" s="49"/>
      <c r="M574" s="49"/>
      <c r="N574" s="49"/>
      <c r="O574" s="49"/>
      <c r="P574" s="49"/>
      <c r="Q574" s="49"/>
      <c r="R574" s="49"/>
      <c r="S574" s="49"/>
      <c r="T574" s="49"/>
      <c r="U574" s="49"/>
      <c r="V574" s="49"/>
      <c r="W574" s="49"/>
      <c r="X574" s="49"/>
      <c r="Y574" s="49"/>
      <c r="Z574" s="49"/>
      <c r="AA574" s="49"/>
      <c r="AB574" s="49"/>
      <c r="AC574" s="49"/>
      <c r="AD574" s="49"/>
      <c r="AE574" s="49"/>
      <c r="AF574" s="49"/>
      <c r="AG574" s="49"/>
      <c r="AH574" s="49"/>
      <c r="AI574" s="49"/>
      <c r="AJ574" s="49"/>
      <c r="AK574" s="49"/>
      <c r="AL574" s="49"/>
      <c r="AM574" s="49"/>
      <c r="AN574" s="49"/>
      <c r="AO574" s="49"/>
      <c r="AP574" s="49"/>
      <c r="AQ574" s="49"/>
      <c r="AR574" s="49"/>
      <c r="AS574" s="49"/>
      <c r="AT574" s="49"/>
      <c r="AU574" s="49"/>
      <c r="AV574" s="49"/>
      <c r="AW574" s="49"/>
      <c r="AX574" s="49"/>
      <c r="AY574" s="49"/>
      <c r="AZ574" s="49"/>
      <c r="BA574" s="49"/>
      <c r="BB574" s="49"/>
      <c r="BC574" s="49"/>
      <c r="BD574" s="49"/>
      <c r="BE574" s="49"/>
      <c r="BF574" s="49"/>
      <c r="BG574" s="49"/>
      <c r="BH574" s="49"/>
      <c r="BI574" s="49"/>
      <c r="BJ574" s="49"/>
      <c r="BK574" s="49"/>
      <c r="BL574" s="49"/>
      <c r="BM574" s="49"/>
    </row>
    <row r="575" spans="1:65" ht="30" customHeight="1">
      <c r="A575" s="352"/>
      <c r="B575" s="49"/>
      <c r="C575" s="49"/>
      <c r="D575" s="49"/>
      <c r="E575" s="16"/>
      <c r="F575" s="49"/>
      <c r="G575" s="49"/>
      <c r="H575" s="49"/>
      <c r="I575" s="49"/>
      <c r="J575" s="49"/>
      <c r="K575" s="49"/>
      <c r="L575" s="49"/>
      <c r="M575" s="49"/>
      <c r="N575" s="49"/>
      <c r="O575" s="49"/>
      <c r="P575" s="49"/>
      <c r="Q575" s="49"/>
      <c r="R575" s="49"/>
      <c r="S575" s="49"/>
      <c r="T575" s="49"/>
      <c r="U575" s="49"/>
      <c r="V575" s="49"/>
      <c r="W575" s="49"/>
      <c r="X575" s="49"/>
      <c r="Y575" s="49"/>
      <c r="Z575" s="49"/>
      <c r="AA575" s="49"/>
      <c r="AB575" s="49"/>
      <c r="AC575" s="49"/>
      <c r="AD575" s="49"/>
      <c r="AE575" s="49"/>
      <c r="AF575" s="49"/>
      <c r="AG575" s="49"/>
      <c r="AH575" s="49"/>
      <c r="AI575" s="49"/>
      <c r="AJ575" s="49"/>
      <c r="AK575" s="49"/>
      <c r="AL575" s="49"/>
      <c r="AM575" s="49"/>
      <c r="AN575" s="49"/>
      <c r="AO575" s="49"/>
      <c r="AP575" s="49"/>
      <c r="AQ575" s="49"/>
      <c r="AR575" s="49"/>
      <c r="AS575" s="49"/>
      <c r="AT575" s="49"/>
      <c r="AU575" s="49"/>
      <c r="AV575" s="49"/>
      <c r="AW575" s="49"/>
      <c r="AX575" s="49"/>
      <c r="AY575" s="49"/>
      <c r="AZ575" s="49"/>
      <c r="BA575" s="49"/>
      <c r="BB575" s="49"/>
      <c r="BC575" s="49"/>
      <c r="BD575" s="49"/>
      <c r="BE575" s="49"/>
      <c r="BF575" s="49"/>
      <c r="BG575" s="49"/>
      <c r="BH575" s="49"/>
      <c r="BI575" s="49"/>
      <c r="BJ575" s="49"/>
      <c r="BK575" s="49"/>
      <c r="BL575" s="49"/>
      <c r="BM575" s="49"/>
    </row>
    <row r="576" spans="1:65" ht="30" customHeight="1">
      <c r="A576" s="352"/>
      <c r="B576" s="49"/>
      <c r="C576" s="49"/>
      <c r="D576" s="49"/>
      <c r="E576" s="16"/>
      <c r="F576" s="49"/>
      <c r="G576" s="49"/>
      <c r="H576" s="49"/>
      <c r="I576" s="49"/>
      <c r="J576" s="49"/>
      <c r="K576" s="49"/>
      <c r="L576" s="49"/>
      <c r="M576" s="49"/>
      <c r="N576" s="49"/>
      <c r="O576" s="49"/>
      <c r="P576" s="49"/>
      <c r="Q576" s="49"/>
      <c r="R576" s="49"/>
      <c r="S576" s="49"/>
      <c r="T576" s="49"/>
      <c r="U576" s="49"/>
      <c r="V576" s="49"/>
      <c r="W576" s="49"/>
      <c r="X576" s="49"/>
      <c r="Y576" s="49"/>
      <c r="Z576" s="49"/>
      <c r="AA576" s="49"/>
      <c r="AB576" s="49"/>
      <c r="AC576" s="49"/>
      <c r="AD576" s="49"/>
      <c r="AE576" s="49"/>
      <c r="AF576" s="49"/>
      <c r="AG576" s="49"/>
      <c r="AH576" s="49"/>
      <c r="AI576" s="49"/>
      <c r="AJ576" s="49"/>
      <c r="AK576" s="49"/>
      <c r="AL576" s="49"/>
      <c r="AM576" s="49"/>
      <c r="AN576" s="49"/>
      <c r="AO576" s="49"/>
      <c r="AP576" s="49"/>
      <c r="AQ576" s="49"/>
      <c r="AR576" s="49"/>
      <c r="AS576" s="49"/>
      <c r="AT576" s="49"/>
      <c r="AU576" s="49"/>
      <c r="AV576" s="49"/>
      <c r="AW576" s="49"/>
      <c r="AX576" s="49"/>
      <c r="AY576" s="49"/>
      <c r="AZ576" s="49"/>
      <c r="BA576" s="49"/>
      <c r="BB576" s="49"/>
      <c r="BC576" s="49"/>
      <c r="BD576" s="49"/>
      <c r="BE576" s="49"/>
      <c r="BF576" s="49"/>
      <c r="BG576" s="49"/>
      <c r="BH576" s="49"/>
      <c r="BI576" s="49"/>
      <c r="BJ576" s="49"/>
      <c r="BK576" s="49"/>
      <c r="BL576" s="49"/>
      <c r="BM576" s="49"/>
    </row>
    <row r="577" spans="1:65" ht="30" customHeight="1">
      <c r="A577" s="352"/>
      <c r="B577" s="49"/>
      <c r="C577" s="49"/>
      <c r="D577" s="49"/>
      <c r="E577" s="16"/>
      <c r="F577" s="49"/>
      <c r="G577" s="49"/>
      <c r="H577" s="49"/>
      <c r="I577" s="49"/>
      <c r="J577" s="49"/>
      <c r="K577" s="49"/>
      <c r="L577" s="49"/>
      <c r="M577" s="49"/>
      <c r="N577" s="49"/>
      <c r="O577" s="49"/>
      <c r="P577" s="49"/>
      <c r="Q577" s="49"/>
      <c r="R577" s="49"/>
      <c r="S577" s="49"/>
      <c r="T577" s="49"/>
      <c r="U577" s="49"/>
      <c r="V577" s="49"/>
      <c r="W577" s="49"/>
      <c r="X577" s="49"/>
      <c r="Y577" s="49"/>
      <c r="Z577" s="49"/>
      <c r="AA577" s="49"/>
      <c r="AB577" s="49"/>
      <c r="AC577" s="49"/>
      <c r="AD577" s="49"/>
      <c r="AE577" s="49"/>
      <c r="AF577" s="49"/>
      <c r="AG577" s="49"/>
      <c r="AH577" s="49"/>
      <c r="AI577" s="49"/>
      <c r="AJ577" s="49"/>
      <c r="AK577" s="49"/>
      <c r="AL577" s="49"/>
      <c r="AM577" s="49"/>
      <c r="AN577" s="49"/>
      <c r="AO577" s="49"/>
      <c r="AP577" s="49"/>
      <c r="AQ577" s="49"/>
      <c r="AR577" s="49"/>
      <c r="AS577" s="49"/>
      <c r="AT577" s="49"/>
      <c r="AU577" s="49"/>
      <c r="AV577" s="49"/>
      <c r="AW577" s="49"/>
      <c r="AX577" s="49"/>
      <c r="AY577" s="49"/>
      <c r="AZ577" s="49"/>
      <c r="BA577" s="49"/>
      <c r="BB577" s="49"/>
      <c r="BC577" s="49"/>
      <c r="BD577" s="49"/>
      <c r="BE577" s="49"/>
      <c r="BF577" s="49"/>
      <c r="BG577" s="49"/>
      <c r="BH577" s="49"/>
      <c r="BI577" s="49"/>
      <c r="BJ577" s="49"/>
      <c r="BK577" s="49"/>
      <c r="BL577" s="49"/>
      <c r="BM577" s="49"/>
    </row>
    <row r="578" spans="1:65" ht="30" customHeight="1">
      <c r="A578" s="352"/>
      <c r="B578" s="49"/>
      <c r="C578" s="49"/>
      <c r="D578" s="49"/>
      <c r="E578" s="16"/>
      <c r="F578" s="49"/>
      <c r="G578" s="49"/>
      <c r="H578" s="49"/>
      <c r="I578" s="49"/>
      <c r="J578" s="49"/>
      <c r="K578" s="49"/>
      <c r="L578" s="49"/>
      <c r="M578" s="49"/>
      <c r="N578" s="49"/>
      <c r="O578" s="49"/>
      <c r="P578" s="49"/>
      <c r="Q578" s="49"/>
      <c r="R578" s="49"/>
      <c r="S578" s="49"/>
      <c r="T578" s="49"/>
      <c r="U578" s="49"/>
      <c r="V578" s="49"/>
      <c r="W578" s="49"/>
      <c r="X578" s="49"/>
      <c r="Y578" s="49"/>
      <c r="Z578" s="49"/>
      <c r="AA578" s="49"/>
      <c r="AB578" s="49"/>
      <c r="AC578" s="49"/>
      <c r="AD578" s="49"/>
      <c r="AE578" s="49"/>
      <c r="AF578" s="49"/>
      <c r="AG578" s="49"/>
      <c r="AH578" s="49"/>
      <c r="AI578" s="49"/>
      <c r="AJ578" s="49"/>
      <c r="AK578" s="49"/>
      <c r="AL578" s="49"/>
      <c r="AM578" s="49"/>
      <c r="AN578" s="49"/>
      <c r="AO578" s="49"/>
      <c r="AP578" s="49"/>
      <c r="AQ578" s="49"/>
      <c r="AR578" s="49"/>
      <c r="AS578" s="49"/>
      <c r="AT578" s="49"/>
      <c r="AU578" s="49"/>
      <c r="AV578" s="49"/>
      <c r="AW578" s="49"/>
      <c r="AX578" s="49"/>
      <c r="AY578" s="49"/>
      <c r="AZ578" s="49"/>
      <c r="BA578" s="49"/>
      <c r="BB578" s="49"/>
      <c r="BC578" s="49"/>
      <c r="BD578" s="49"/>
      <c r="BE578" s="49"/>
      <c r="BF578" s="49"/>
      <c r="BG578" s="49"/>
      <c r="BH578" s="49"/>
      <c r="BI578" s="49"/>
      <c r="BJ578" s="49"/>
      <c r="BK578" s="49"/>
      <c r="BL578" s="49"/>
      <c r="BM578" s="49"/>
    </row>
    <row r="579" spans="1:65" ht="30" customHeight="1">
      <c r="A579" s="352"/>
      <c r="B579" s="49"/>
      <c r="C579" s="49"/>
      <c r="D579" s="49"/>
      <c r="E579" s="16"/>
      <c r="F579" s="49"/>
      <c r="G579" s="49"/>
      <c r="H579" s="49"/>
      <c r="I579" s="49"/>
      <c r="J579" s="49"/>
      <c r="K579" s="49"/>
      <c r="L579" s="49"/>
      <c r="M579" s="49"/>
      <c r="N579" s="49"/>
      <c r="O579" s="49"/>
      <c r="P579" s="49"/>
      <c r="Q579" s="49"/>
      <c r="R579" s="49"/>
      <c r="S579" s="49"/>
      <c r="T579" s="49"/>
      <c r="U579" s="49"/>
      <c r="V579" s="49"/>
      <c r="W579" s="49"/>
      <c r="X579" s="49"/>
      <c r="Y579" s="49"/>
      <c r="Z579" s="49"/>
      <c r="AA579" s="49"/>
      <c r="AB579" s="49"/>
      <c r="AC579" s="49"/>
      <c r="AD579" s="49"/>
      <c r="AE579" s="49"/>
      <c r="AF579" s="49"/>
      <c r="AG579" s="49"/>
      <c r="AH579" s="49"/>
      <c r="AI579" s="49"/>
      <c r="AJ579" s="49"/>
      <c r="AK579" s="49"/>
      <c r="AL579" s="49"/>
      <c r="AM579" s="49"/>
      <c r="AN579" s="49"/>
      <c r="AO579" s="49"/>
      <c r="AP579" s="49"/>
      <c r="AQ579" s="49"/>
      <c r="AR579" s="49"/>
      <c r="AS579" s="49"/>
      <c r="AT579" s="49"/>
      <c r="AU579" s="49"/>
      <c r="AV579" s="49"/>
      <c r="AW579" s="49"/>
      <c r="AX579" s="49"/>
      <c r="AY579" s="49"/>
      <c r="AZ579" s="49"/>
      <c r="BA579" s="49"/>
      <c r="BB579" s="49"/>
      <c r="BC579" s="49"/>
      <c r="BD579" s="49"/>
      <c r="BE579" s="49"/>
      <c r="BF579" s="49"/>
      <c r="BG579" s="49"/>
      <c r="BH579" s="49"/>
      <c r="BI579" s="49"/>
      <c r="BJ579" s="49"/>
      <c r="BK579" s="49"/>
      <c r="BL579" s="49"/>
      <c r="BM579" s="49"/>
    </row>
    <row r="580" spans="1:65" ht="30" customHeight="1">
      <c r="A580" s="352"/>
      <c r="B580" s="49"/>
      <c r="C580" s="49"/>
      <c r="D580" s="49"/>
      <c r="E580" s="16"/>
      <c r="F580" s="49"/>
      <c r="G580" s="49"/>
      <c r="H580" s="49"/>
      <c r="I580" s="49"/>
      <c r="J580" s="49"/>
      <c r="K580" s="49"/>
      <c r="L580" s="49"/>
      <c r="M580" s="49"/>
      <c r="N580" s="49"/>
      <c r="O580" s="49"/>
      <c r="P580" s="49"/>
      <c r="Q580" s="49"/>
      <c r="R580" s="49"/>
      <c r="S580" s="49"/>
      <c r="T580" s="49"/>
      <c r="U580" s="49"/>
      <c r="V580" s="49"/>
      <c r="W580" s="49"/>
      <c r="X580" s="49"/>
      <c r="Y580" s="49"/>
      <c r="Z580" s="49"/>
      <c r="AA580" s="49"/>
      <c r="AB580" s="49"/>
      <c r="AC580" s="49"/>
      <c r="AD580" s="49"/>
      <c r="AE580" s="49"/>
      <c r="AF580" s="49"/>
      <c r="AG580" s="49"/>
      <c r="AH580" s="49"/>
      <c r="AI580" s="49"/>
      <c r="AJ580" s="49"/>
      <c r="AK580" s="49"/>
      <c r="AL580" s="49"/>
      <c r="AM580" s="49"/>
      <c r="AN580" s="49"/>
      <c r="AO580" s="49"/>
      <c r="AP580" s="49"/>
      <c r="AQ580" s="49"/>
      <c r="AR580" s="49"/>
      <c r="AS580" s="49"/>
      <c r="AT580" s="49"/>
      <c r="AU580" s="49"/>
      <c r="AV580" s="49"/>
      <c r="AW580" s="49"/>
      <c r="AX580" s="49"/>
      <c r="AY580" s="49"/>
      <c r="AZ580" s="49"/>
      <c r="BA580" s="49"/>
      <c r="BB580" s="49"/>
      <c r="BC580" s="49"/>
      <c r="BD580" s="49"/>
      <c r="BE580" s="49"/>
      <c r="BF580" s="49"/>
      <c r="BG580" s="49"/>
      <c r="BH580" s="49"/>
      <c r="BI580" s="49"/>
      <c r="BJ580" s="49"/>
      <c r="BK580" s="49"/>
      <c r="BL580" s="49"/>
      <c r="BM580" s="49"/>
    </row>
    <row r="581" spans="1:65" ht="30" customHeight="1">
      <c r="A581" s="352"/>
      <c r="B581" s="49"/>
      <c r="C581" s="49"/>
      <c r="D581" s="49"/>
      <c r="E581" s="16"/>
      <c r="F581" s="49"/>
      <c r="G581" s="49"/>
      <c r="H581" s="49"/>
      <c r="I581" s="49"/>
      <c r="J581" s="49"/>
      <c r="K581" s="49"/>
      <c r="L581" s="49"/>
      <c r="M581" s="49"/>
      <c r="N581" s="49"/>
      <c r="O581" s="49"/>
      <c r="P581" s="49"/>
      <c r="Q581" s="49"/>
      <c r="R581" s="49"/>
      <c r="S581" s="49"/>
      <c r="T581" s="49"/>
      <c r="U581" s="49"/>
      <c r="V581" s="49"/>
      <c r="W581" s="49"/>
      <c r="X581" s="49"/>
      <c r="Y581" s="49"/>
      <c r="Z581" s="49"/>
      <c r="AA581" s="49"/>
      <c r="AB581" s="49"/>
      <c r="AC581" s="49"/>
      <c r="AD581" s="49"/>
      <c r="AE581" s="49"/>
      <c r="AF581" s="49"/>
      <c r="AG581" s="49"/>
      <c r="AH581" s="49"/>
      <c r="AI581" s="49"/>
      <c r="AJ581" s="49"/>
      <c r="AK581" s="49"/>
      <c r="AL581" s="49"/>
      <c r="AM581" s="49"/>
      <c r="AN581" s="49"/>
      <c r="AO581" s="49"/>
      <c r="AP581" s="49"/>
      <c r="AQ581" s="49"/>
      <c r="AR581" s="49"/>
      <c r="AS581" s="49"/>
      <c r="AT581" s="49"/>
      <c r="AU581" s="49"/>
      <c r="AV581" s="49"/>
      <c r="AW581" s="49"/>
      <c r="AX581" s="49"/>
      <c r="AY581" s="49"/>
      <c r="AZ581" s="49"/>
      <c r="BA581" s="49"/>
      <c r="BB581" s="49"/>
      <c r="BC581" s="49"/>
      <c r="BD581" s="49"/>
      <c r="BE581" s="49"/>
      <c r="BF581" s="49"/>
      <c r="BG581" s="49"/>
      <c r="BH581" s="49"/>
      <c r="BI581" s="49"/>
      <c r="BJ581" s="49"/>
      <c r="BK581" s="49"/>
      <c r="BL581" s="49"/>
      <c r="BM581" s="49"/>
    </row>
    <row r="582" spans="1:65" ht="30" customHeight="1">
      <c r="A582" s="352"/>
      <c r="B582" s="49"/>
      <c r="C582" s="49"/>
      <c r="D582" s="49"/>
      <c r="E582" s="16"/>
      <c r="F582" s="49"/>
      <c r="G582" s="49"/>
      <c r="H582" s="49"/>
      <c r="I582" s="49"/>
      <c r="J582" s="49"/>
      <c r="K582" s="49"/>
      <c r="L582" s="49"/>
      <c r="M582" s="49"/>
      <c r="N582" s="49"/>
      <c r="O582" s="49"/>
      <c r="P582" s="49"/>
      <c r="Q582" s="49"/>
      <c r="R582" s="49"/>
      <c r="S582" s="49"/>
      <c r="T582" s="49"/>
      <c r="U582" s="49"/>
      <c r="V582" s="49"/>
      <c r="W582" s="49"/>
      <c r="X582" s="49"/>
      <c r="Y582" s="49"/>
      <c r="Z582" s="49"/>
      <c r="AA582" s="49"/>
      <c r="AB582" s="49"/>
      <c r="AC582" s="49"/>
      <c r="AD582" s="49"/>
      <c r="AE582" s="49"/>
      <c r="AF582" s="49"/>
      <c r="AG582" s="49"/>
      <c r="AH582" s="49"/>
      <c r="AI582" s="49"/>
      <c r="AJ582" s="49"/>
      <c r="AK582" s="49"/>
      <c r="AL582" s="49"/>
      <c r="AM582" s="49"/>
      <c r="AN582" s="49"/>
      <c r="AO582" s="49"/>
      <c r="AP582" s="49"/>
      <c r="AQ582" s="49"/>
      <c r="AR582" s="49"/>
      <c r="AS582" s="49"/>
      <c r="AT582" s="49"/>
      <c r="AU582" s="49"/>
      <c r="AV582" s="49"/>
      <c r="AW582" s="49"/>
      <c r="AX582" s="49"/>
      <c r="AY582" s="49"/>
      <c r="AZ582" s="49"/>
      <c r="BA582" s="49"/>
      <c r="BB582" s="49"/>
      <c r="BC582" s="49"/>
      <c r="BD582" s="49"/>
      <c r="BE582" s="49"/>
      <c r="BF582" s="49"/>
      <c r="BG582" s="49"/>
      <c r="BH582" s="49"/>
      <c r="BI582" s="49"/>
      <c r="BJ582" s="49"/>
      <c r="BK582" s="49"/>
      <c r="BL582" s="49"/>
      <c r="BM582" s="49"/>
    </row>
    <row r="583" spans="1:65" ht="30" customHeight="1">
      <c r="A583" s="352"/>
      <c r="B583" s="49"/>
      <c r="C583" s="49"/>
      <c r="D583" s="49"/>
      <c r="E583" s="16"/>
      <c r="F583" s="49"/>
      <c r="G583" s="49"/>
      <c r="H583" s="49"/>
      <c r="I583" s="49"/>
      <c r="J583" s="49"/>
      <c r="K583" s="49"/>
      <c r="L583" s="49"/>
      <c r="M583" s="49"/>
      <c r="N583" s="49"/>
      <c r="O583" s="49"/>
      <c r="P583" s="49"/>
      <c r="Q583" s="49"/>
      <c r="R583" s="49"/>
      <c r="S583" s="49"/>
      <c r="T583" s="49"/>
      <c r="U583" s="49"/>
      <c r="V583" s="49"/>
      <c r="W583" s="49"/>
      <c r="X583" s="49"/>
      <c r="Y583" s="49"/>
      <c r="Z583" s="49"/>
      <c r="AA583" s="49"/>
      <c r="AB583" s="49"/>
      <c r="AC583" s="49"/>
      <c r="AD583" s="49"/>
      <c r="AE583" s="49"/>
      <c r="AF583" s="49"/>
      <c r="AG583" s="49"/>
      <c r="AH583" s="49"/>
      <c r="AI583" s="49"/>
      <c r="AJ583" s="49"/>
      <c r="AK583" s="49"/>
      <c r="AL583" s="49"/>
      <c r="AM583" s="49"/>
      <c r="AN583" s="49"/>
      <c r="AO583" s="49"/>
      <c r="AP583" s="49"/>
      <c r="AQ583" s="49"/>
      <c r="AR583" s="49"/>
      <c r="AS583" s="49"/>
      <c r="AT583" s="49"/>
      <c r="AU583" s="49"/>
      <c r="AV583" s="49"/>
      <c r="AW583" s="49"/>
      <c r="AX583" s="49"/>
      <c r="AY583" s="49"/>
      <c r="AZ583" s="49"/>
      <c r="BA583" s="49"/>
      <c r="BB583" s="49"/>
      <c r="BC583" s="49"/>
      <c r="BD583" s="49"/>
      <c r="BE583" s="49"/>
      <c r="BF583" s="49"/>
      <c r="BG583" s="49"/>
      <c r="BH583" s="49"/>
      <c r="BI583" s="49"/>
      <c r="BJ583" s="49"/>
      <c r="BK583" s="49"/>
      <c r="BL583" s="49"/>
      <c r="BM583" s="49"/>
    </row>
    <row r="584" spans="1:65" ht="30" customHeight="1">
      <c r="A584" s="352"/>
      <c r="B584" s="49"/>
      <c r="C584" s="49"/>
      <c r="D584" s="49"/>
      <c r="E584" s="16"/>
      <c r="F584" s="49"/>
      <c r="G584" s="49"/>
      <c r="H584" s="49"/>
      <c r="I584" s="49"/>
      <c r="J584" s="49"/>
      <c r="K584" s="49"/>
      <c r="L584" s="49"/>
      <c r="M584" s="49"/>
      <c r="N584" s="49"/>
      <c r="O584" s="49"/>
      <c r="P584" s="49"/>
      <c r="Q584" s="49"/>
      <c r="R584" s="49"/>
      <c r="S584" s="49"/>
      <c r="T584" s="49"/>
      <c r="U584" s="49"/>
      <c r="V584" s="49"/>
      <c r="W584" s="49"/>
      <c r="X584" s="49"/>
      <c r="Y584" s="49"/>
      <c r="Z584" s="49"/>
      <c r="AA584" s="49"/>
      <c r="AB584" s="49"/>
      <c r="AC584" s="49"/>
      <c r="AD584" s="49"/>
      <c r="AE584" s="49"/>
      <c r="AF584" s="49"/>
      <c r="AG584" s="49"/>
      <c r="AH584" s="49"/>
      <c r="AI584" s="49"/>
      <c r="AJ584" s="49"/>
      <c r="AK584" s="49"/>
      <c r="AL584" s="49"/>
      <c r="AM584" s="49"/>
      <c r="AN584" s="49"/>
      <c r="AO584" s="49"/>
      <c r="AP584" s="49"/>
      <c r="AQ584" s="49"/>
      <c r="AR584" s="49"/>
      <c r="AS584" s="49"/>
      <c r="AT584" s="49"/>
      <c r="AU584" s="49"/>
      <c r="AV584" s="49"/>
      <c r="AW584" s="49"/>
      <c r="AX584" s="49"/>
      <c r="AY584" s="49"/>
      <c r="AZ584" s="49"/>
      <c r="BA584" s="49"/>
      <c r="BB584" s="49"/>
      <c r="BC584" s="49"/>
      <c r="BD584" s="49"/>
      <c r="BE584" s="49"/>
      <c r="BF584" s="49"/>
      <c r="BG584" s="49"/>
      <c r="BH584" s="49"/>
      <c r="BI584" s="49"/>
      <c r="BJ584" s="49"/>
      <c r="BK584" s="49"/>
      <c r="BL584" s="49"/>
      <c r="BM584" s="49"/>
    </row>
    <row r="585" spans="1:65" ht="30" customHeight="1">
      <c r="A585" s="352"/>
      <c r="B585" s="49"/>
      <c r="C585" s="49"/>
      <c r="D585" s="49"/>
      <c r="E585" s="16"/>
      <c r="F585" s="49"/>
      <c r="G585" s="49"/>
      <c r="H585" s="49"/>
      <c r="I585" s="49"/>
      <c r="J585" s="49"/>
      <c r="K585" s="49"/>
      <c r="L585" s="49"/>
      <c r="M585" s="49"/>
      <c r="N585" s="49"/>
      <c r="O585" s="49"/>
      <c r="P585" s="49"/>
      <c r="Q585" s="49"/>
      <c r="R585" s="49"/>
      <c r="S585" s="49"/>
      <c r="T585" s="49"/>
      <c r="U585" s="49"/>
      <c r="V585" s="49"/>
      <c r="W585" s="49"/>
      <c r="X585" s="49"/>
      <c r="Y585" s="49"/>
      <c r="Z585" s="49"/>
      <c r="AA585" s="49"/>
      <c r="AB585" s="49"/>
      <c r="AC585" s="49"/>
      <c r="AD585" s="49"/>
      <c r="AE585" s="49"/>
      <c r="AF585" s="49"/>
      <c r="AG585" s="49"/>
      <c r="AH585" s="49"/>
      <c r="AI585" s="49"/>
      <c r="AJ585" s="49"/>
      <c r="AK585" s="49"/>
      <c r="AL585" s="49"/>
      <c r="AM585" s="49"/>
      <c r="AN585" s="49"/>
      <c r="AO585" s="49"/>
      <c r="AP585" s="49"/>
      <c r="AQ585" s="49"/>
      <c r="AR585" s="49"/>
      <c r="AS585" s="49"/>
      <c r="AT585" s="49"/>
      <c r="AU585" s="49"/>
      <c r="AV585" s="49"/>
      <c r="AW585" s="49"/>
      <c r="AX585" s="49"/>
      <c r="AY585" s="49"/>
      <c r="AZ585" s="49"/>
      <c r="BA585" s="49"/>
      <c r="BB585" s="49"/>
      <c r="BC585" s="49"/>
      <c r="BD585" s="49"/>
      <c r="BE585" s="49"/>
      <c r="BF585" s="49"/>
      <c r="BG585" s="49"/>
      <c r="BH585" s="49"/>
      <c r="BI585" s="49"/>
      <c r="BJ585" s="49"/>
      <c r="BK585" s="49"/>
      <c r="BL585" s="49"/>
      <c r="BM585" s="49"/>
    </row>
    <row r="586" spans="1:65" ht="30" customHeight="1">
      <c r="A586" s="352"/>
      <c r="B586" s="49"/>
      <c r="C586" s="49"/>
      <c r="D586" s="49"/>
      <c r="E586" s="16"/>
      <c r="F586" s="49"/>
      <c r="G586" s="49"/>
      <c r="H586" s="49"/>
      <c r="I586" s="49"/>
      <c r="J586" s="49"/>
      <c r="K586" s="49"/>
      <c r="L586" s="49"/>
      <c r="M586" s="49"/>
      <c r="N586" s="49"/>
      <c r="O586" s="49"/>
      <c r="P586" s="49"/>
      <c r="Q586" s="49"/>
      <c r="R586" s="49"/>
      <c r="S586" s="49"/>
      <c r="T586" s="49"/>
      <c r="U586" s="49"/>
      <c r="V586" s="49"/>
      <c r="W586" s="49"/>
      <c r="X586" s="49"/>
      <c r="Y586" s="49"/>
      <c r="Z586" s="49"/>
      <c r="AA586" s="49"/>
      <c r="AB586" s="49"/>
      <c r="AC586" s="49"/>
      <c r="AD586" s="49"/>
      <c r="AE586" s="49"/>
      <c r="AF586" s="49"/>
      <c r="AG586" s="49"/>
      <c r="AH586" s="49"/>
      <c r="AI586" s="49"/>
      <c r="AJ586" s="49"/>
      <c r="AK586" s="49"/>
      <c r="AL586" s="49"/>
      <c r="AM586" s="49"/>
      <c r="AN586" s="49"/>
      <c r="AO586" s="49"/>
      <c r="AP586" s="49"/>
      <c r="AQ586" s="49"/>
      <c r="AR586" s="49"/>
      <c r="AS586" s="49"/>
      <c r="AT586" s="49"/>
      <c r="AU586" s="49"/>
      <c r="AV586" s="49"/>
      <c r="AW586" s="49"/>
      <c r="AX586" s="49"/>
      <c r="AY586" s="49"/>
      <c r="AZ586" s="49"/>
      <c r="BA586" s="49"/>
      <c r="BB586" s="49"/>
      <c r="BC586" s="49"/>
      <c r="BD586" s="49"/>
      <c r="BE586" s="49"/>
      <c r="BF586" s="49"/>
      <c r="BG586" s="49"/>
      <c r="BH586" s="49"/>
      <c r="BI586" s="49"/>
      <c r="BJ586" s="49"/>
      <c r="BK586" s="49"/>
      <c r="BL586" s="49"/>
      <c r="BM586" s="49"/>
    </row>
    <row r="587" spans="1:65" ht="30" customHeight="1">
      <c r="A587" s="352"/>
      <c r="B587" s="49"/>
      <c r="C587" s="49"/>
      <c r="D587" s="49"/>
      <c r="E587" s="16"/>
      <c r="F587" s="49"/>
      <c r="G587" s="49"/>
      <c r="H587" s="49"/>
      <c r="I587" s="49"/>
      <c r="J587" s="49"/>
      <c r="K587" s="49"/>
      <c r="L587" s="49"/>
      <c r="M587" s="49"/>
      <c r="N587" s="49"/>
      <c r="O587" s="49"/>
      <c r="P587" s="49"/>
      <c r="Q587" s="49"/>
      <c r="R587" s="49"/>
      <c r="S587" s="49"/>
      <c r="T587" s="49"/>
      <c r="U587" s="49"/>
      <c r="V587" s="49"/>
      <c r="W587" s="49"/>
      <c r="X587" s="49"/>
      <c r="Y587" s="49"/>
      <c r="Z587" s="49"/>
      <c r="AA587" s="49"/>
      <c r="AB587" s="49"/>
      <c r="AC587" s="49"/>
      <c r="AD587" s="49"/>
      <c r="AE587" s="49"/>
      <c r="AF587" s="49"/>
      <c r="AG587" s="49"/>
      <c r="AH587" s="49"/>
      <c r="AI587" s="49"/>
      <c r="AJ587" s="49"/>
      <c r="AK587" s="49"/>
      <c r="AL587" s="49"/>
      <c r="AM587" s="49"/>
      <c r="AN587" s="49"/>
      <c r="AO587" s="49"/>
      <c r="AP587" s="49"/>
      <c r="AQ587" s="49"/>
      <c r="AR587" s="49"/>
      <c r="AS587" s="49"/>
      <c r="AT587" s="49"/>
      <c r="AU587" s="49"/>
      <c r="AV587" s="49"/>
      <c r="AW587" s="49"/>
      <c r="AX587" s="49"/>
      <c r="AY587" s="49"/>
      <c r="AZ587" s="49"/>
      <c r="BA587" s="49"/>
      <c r="BB587" s="49"/>
      <c r="BC587" s="49"/>
      <c r="BD587" s="49"/>
      <c r="BE587" s="49"/>
      <c r="BF587" s="49"/>
      <c r="BG587" s="49"/>
      <c r="BH587" s="49"/>
      <c r="BI587" s="49"/>
      <c r="BJ587" s="49"/>
      <c r="BK587" s="49"/>
      <c r="BL587" s="49"/>
      <c r="BM587" s="49"/>
    </row>
    <row r="588" spans="1:65" ht="30" customHeight="1">
      <c r="A588" s="352"/>
      <c r="B588" s="49"/>
      <c r="C588" s="49"/>
      <c r="D588" s="49"/>
      <c r="E588" s="16"/>
      <c r="F588" s="49"/>
      <c r="G588" s="49"/>
      <c r="H588" s="49"/>
      <c r="I588" s="49"/>
      <c r="J588" s="49"/>
      <c r="K588" s="49"/>
      <c r="L588" s="49"/>
      <c r="M588" s="49"/>
      <c r="N588" s="49"/>
      <c r="O588" s="49"/>
      <c r="P588" s="49"/>
      <c r="Q588" s="49"/>
      <c r="R588" s="49"/>
      <c r="S588" s="49"/>
      <c r="T588" s="49"/>
      <c r="U588" s="49"/>
      <c r="V588" s="49"/>
      <c r="W588" s="49"/>
      <c r="X588" s="49"/>
      <c r="Y588" s="49"/>
      <c r="Z588" s="49"/>
      <c r="AA588" s="49"/>
      <c r="AB588" s="49"/>
      <c r="AC588" s="49"/>
      <c r="AD588" s="49"/>
      <c r="AE588" s="49"/>
      <c r="AF588" s="49"/>
      <c r="AG588" s="49"/>
      <c r="AH588" s="49"/>
      <c r="AI588" s="49"/>
      <c r="AJ588" s="49"/>
      <c r="AK588" s="49"/>
      <c r="AL588" s="49"/>
      <c r="AM588" s="49"/>
      <c r="AN588" s="49"/>
      <c r="AO588" s="49"/>
      <c r="AP588" s="49"/>
      <c r="AQ588" s="49"/>
      <c r="AR588" s="49"/>
      <c r="AS588" s="49"/>
      <c r="AT588" s="49"/>
      <c r="AU588" s="49"/>
      <c r="AV588" s="49"/>
      <c r="AW588" s="49"/>
      <c r="AX588" s="49"/>
      <c r="AY588" s="49"/>
      <c r="AZ588" s="49"/>
      <c r="BA588" s="49"/>
      <c r="BB588" s="49"/>
      <c r="BC588" s="49"/>
      <c r="BD588" s="49"/>
      <c r="BE588" s="49"/>
      <c r="BF588" s="49"/>
      <c r="BG588" s="49"/>
      <c r="BH588" s="49"/>
      <c r="BI588" s="49"/>
      <c r="BJ588" s="49"/>
      <c r="BK588" s="49"/>
      <c r="BL588" s="49"/>
      <c r="BM588" s="49"/>
    </row>
    <row r="589" spans="1:65" ht="30" customHeight="1">
      <c r="A589" s="352"/>
      <c r="B589" s="49"/>
      <c r="C589" s="49"/>
      <c r="D589" s="49"/>
      <c r="E589" s="16"/>
      <c r="F589" s="49"/>
      <c r="G589" s="49"/>
      <c r="H589" s="49"/>
      <c r="I589" s="49"/>
      <c r="J589" s="49"/>
      <c r="K589" s="49"/>
      <c r="L589" s="49"/>
      <c r="M589" s="49"/>
      <c r="N589" s="49"/>
      <c r="O589" s="49"/>
      <c r="P589" s="49"/>
      <c r="Q589" s="49"/>
      <c r="R589" s="49"/>
      <c r="S589" s="49"/>
      <c r="T589" s="49"/>
      <c r="U589" s="49"/>
      <c r="V589" s="49"/>
      <c r="W589" s="49"/>
      <c r="X589" s="49"/>
      <c r="Y589" s="49"/>
      <c r="Z589" s="49"/>
      <c r="AA589" s="49"/>
      <c r="AB589" s="49"/>
      <c r="AC589" s="49"/>
      <c r="AD589" s="49"/>
      <c r="AE589" s="49"/>
      <c r="AF589" s="49"/>
      <c r="AG589" s="49"/>
      <c r="AH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row>
    <row r="590" spans="1:65" ht="30" customHeight="1">
      <c r="A590" s="352"/>
      <c r="B590" s="49"/>
      <c r="C590" s="49"/>
      <c r="D590" s="49"/>
      <c r="E590" s="16"/>
      <c r="F590" s="49"/>
      <c r="G590" s="49"/>
      <c r="H590" s="49"/>
      <c r="I590" s="49"/>
      <c r="J590" s="49"/>
      <c r="K590" s="49"/>
      <c r="L590" s="49"/>
      <c r="M590" s="49"/>
      <c r="N590" s="49"/>
      <c r="O590" s="49"/>
      <c r="P590" s="49"/>
      <c r="Q590" s="49"/>
      <c r="R590" s="49"/>
      <c r="S590" s="49"/>
      <c r="T590" s="49"/>
      <c r="U590" s="49"/>
      <c r="V590" s="49"/>
      <c r="W590" s="49"/>
      <c r="X590" s="49"/>
      <c r="Y590" s="49"/>
      <c r="Z590" s="49"/>
      <c r="AA590" s="49"/>
      <c r="AB590" s="49"/>
      <c r="AC590" s="49"/>
      <c r="AD590" s="49"/>
      <c r="AE590" s="49"/>
      <c r="AF590" s="49"/>
      <c r="AG590" s="49"/>
      <c r="AH590" s="49"/>
      <c r="AI590" s="49"/>
      <c r="AJ590" s="49"/>
      <c r="AK590" s="49"/>
      <c r="AL590" s="49"/>
      <c r="AM590" s="49"/>
      <c r="AN590" s="49"/>
      <c r="AO590" s="49"/>
      <c r="AP590" s="49"/>
      <c r="AQ590" s="49"/>
      <c r="AR590" s="49"/>
      <c r="AS590" s="49"/>
      <c r="AT590" s="49"/>
      <c r="AU590" s="49"/>
      <c r="AV590" s="49"/>
      <c r="AW590" s="49"/>
      <c r="AX590" s="49"/>
      <c r="AY590" s="49"/>
      <c r="AZ590" s="49"/>
      <c r="BA590" s="49"/>
      <c r="BB590" s="49"/>
      <c r="BC590" s="49"/>
      <c r="BD590" s="49"/>
      <c r="BE590" s="49"/>
      <c r="BF590" s="49"/>
      <c r="BG590" s="49"/>
      <c r="BH590" s="49"/>
      <c r="BI590" s="49"/>
      <c r="BJ590" s="49"/>
      <c r="BK590" s="49"/>
      <c r="BL590" s="49"/>
      <c r="BM590" s="49"/>
    </row>
    <row r="591" spans="1:65" ht="30" customHeight="1">
      <c r="A591" s="352"/>
      <c r="B591" s="49"/>
      <c r="C591" s="49"/>
      <c r="D591" s="49"/>
      <c r="E591" s="16"/>
      <c r="F591" s="49"/>
      <c r="G591" s="49"/>
      <c r="H591" s="49"/>
      <c r="I591" s="49"/>
      <c r="J591" s="49"/>
      <c r="K591" s="49"/>
      <c r="L591" s="49"/>
      <c r="M591" s="49"/>
      <c r="N591" s="49"/>
      <c r="O591" s="49"/>
      <c r="P591" s="49"/>
      <c r="Q591" s="49"/>
      <c r="R591" s="49"/>
      <c r="S591" s="49"/>
      <c r="T591" s="49"/>
      <c r="U591" s="49"/>
      <c r="V591" s="49"/>
      <c r="W591" s="49"/>
      <c r="X591" s="49"/>
      <c r="Y591" s="49"/>
      <c r="Z591" s="49"/>
      <c r="AA591" s="49"/>
      <c r="AB591" s="49"/>
      <c r="AC591" s="49"/>
      <c r="AD591" s="49"/>
      <c r="AE591" s="49"/>
      <c r="AF591" s="49"/>
      <c r="AG591" s="49"/>
      <c r="AH591" s="49"/>
      <c r="AI591" s="49"/>
      <c r="AJ591" s="49"/>
      <c r="AK591" s="49"/>
      <c r="AL591" s="49"/>
      <c r="AM591" s="49"/>
      <c r="AN591" s="49"/>
      <c r="AO591" s="49"/>
      <c r="AP591" s="49"/>
      <c r="AQ591" s="49"/>
      <c r="AR591" s="49"/>
      <c r="AS591" s="49"/>
      <c r="AT591" s="49"/>
      <c r="AU591" s="49"/>
      <c r="AV591" s="49"/>
      <c r="AW591" s="49"/>
      <c r="AX591" s="49"/>
      <c r="AY591" s="49"/>
      <c r="AZ591" s="49"/>
      <c r="BA591" s="49"/>
      <c r="BB591" s="49"/>
      <c r="BC591" s="49"/>
      <c r="BD591" s="49"/>
      <c r="BE591" s="49"/>
      <c r="BF591" s="49"/>
      <c r="BG591" s="49"/>
      <c r="BH591" s="49"/>
      <c r="BI591" s="49"/>
      <c r="BJ591" s="49"/>
      <c r="BK591" s="49"/>
      <c r="BL591" s="49"/>
      <c r="BM591" s="49"/>
    </row>
    <row r="592" spans="1:65" ht="30" customHeight="1">
      <c r="A592" s="352"/>
      <c r="B592" s="49"/>
      <c r="C592" s="49"/>
      <c r="D592" s="49"/>
      <c r="E592" s="16"/>
      <c r="F592" s="49"/>
      <c r="G592" s="49"/>
      <c r="H592" s="49"/>
      <c r="I592" s="49"/>
      <c r="J592" s="49"/>
      <c r="K592" s="49"/>
      <c r="L592" s="49"/>
      <c r="M592" s="49"/>
      <c r="N592" s="49"/>
      <c r="O592" s="49"/>
      <c r="P592" s="49"/>
      <c r="Q592" s="49"/>
      <c r="R592" s="49"/>
      <c r="S592" s="49"/>
      <c r="T592" s="49"/>
      <c r="U592" s="49"/>
      <c r="V592" s="49"/>
      <c r="W592" s="49"/>
      <c r="X592" s="49"/>
      <c r="Y592" s="49"/>
      <c r="Z592" s="49"/>
      <c r="AA592" s="49"/>
      <c r="AB592" s="49"/>
      <c r="AC592" s="49"/>
      <c r="AD592" s="49"/>
      <c r="AE592" s="49"/>
      <c r="AF592" s="49"/>
      <c r="AG592" s="49"/>
      <c r="AH592" s="49"/>
      <c r="AI592" s="49"/>
      <c r="AJ592" s="49"/>
      <c r="AK592" s="49"/>
      <c r="AL592" s="49"/>
      <c r="AM592" s="49"/>
      <c r="AN592" s="49"/>
      <c r="AO592" s="49"/>
      <c r="AP592" s="49"/>
      <c r="AQ592" s="49"/>
      <c r="AR592" s="49"/>
      <c r="AS592" s="49"/>
      <c r="AT592" s="49"/>
      <c r="AU592" s="49"/>
      <c r="AV592" s="49"/>
      <c r="AW592" s="49"/>
      <c r="AX592" s="49"/>
      <c r="AY592" s="49"/>
      <c r="AZ592" s="49"/>
      <c r="BA592" s="49"/>
      <c r="BB592" s="49"/>
      <c r="BC592" s="49"/>
      <c r="BD592" s="49"/>
      <c r="BE592" s="49"/>
      <c r="BF592" s="49"/>
      <c r="BG592" s="49"/>
      <c r="BH592" s="49"/>
      <c r="BI592" s="49"/>
      <c r="BJ592" s="49"/>
      <c r="BK592" s="49"/>
      <c r="BL592" s="49"/>
      <c r="BM592" s="49"/>
    </row>
    <row r="593" spans="1:65" ht="30" customHeight="1">
      <c r="A593" s="352"/>
      <c r="B593" s="49"/>
      <c r="C593" s="49"/>
      <c r="D593" s="49"/>
      <c r="E593" s="16"/>
      <c r="F593" s="49"/>
      <c r="G593" s="49"/>
      <c r="H593" s="49"/>
      <c r="I593" s="49"/>
      <c r="J593" s="49"/>
      <c r="K593" s="49"/>
      <c r="L593" s="49"/>
      <c r="M593" s="49"/>
      <c r="N593" s="49"/>
      <c r="O593" s="49"/>
      <c r="P593" s="49"/>
      <c r="Q593" s="49"/>
      <c r="R593" s="49"/>
      <c r="S593" s="49"/>
      <c r="T593" s="49"/>
      <c r="U593" s="49"/>
      <c r="V593" s="49"/>
      <c r="W593" s="49"/>
      <c r="X593" s="49"/>
      <c r="Y593" s="49"/>
      <c r="Z593" s="49"/>
      <c r="AA593" s="49"/>
      <c r="AB593" s="49"/>
      <c r="AC593" s="49"/>
      <c r="AD593" s="49"/>
      <c r="AE593" s="49"/>
      <c r="AF593" s="49"/>
      <c r="AG593" s="49"/>
      <c r="AH593" s="49"/>
      <c r="AI593" s="49"/>
      <c r="AJ593" s="49"/>
      <c r="AK593" s="49"/>
      <c r="AL593" s="49"/>
      <c r="AM593" s="49"/>
      <c r="AN593" s="49"/>
      <c r="AO593" s="49"/>
      <c r="AP593" s="49"/>
      <c r="AQ593" s="49"/>
      <c r="AR593" s="49"/>
      <c r="AS593" s="49"/>
      <c r="AT593" s="49"/>
      <c r="AU593" s="49"/>
      <c r="AV593" s="49"/>
      <c r="AW593" s="49"/>
      <c r="AX593" s="49"/>
      <c r="AY593" s="49"/>
      <c r="AZ593" s="49"/>
      <c r="BA593" s="49"/>
      <c r="BB593" s="49"/>
      <c r="BC593" s="49"/>
      <c r="BD593" s="49"/>
      <c r="BE593" s="49"/>
      <c r="BF593" s="49"/>
      <c r="BG593" s="49"/>
      <c r="BH593" s="49"/>
      <c r="BI593" s="49"/>
      <c r="BJ593" s="49"/>
      <c r="BK593" s="49"/>
      <c r="BL593" s="49"/>
      <c r="BM593" s="49"/>
    </row>
    <row r="594" spans="1:65" ht="30" customHeight="1">
      <c r="A594" s="352"/>
      <c r="B594" s="49"/>
      <c r="C594" s="49"/>
      <c r="D594" s="49"/>
      <c r="E594" s="16"/>
      <c r="F594" s="49"/>
      <c r="G594" s="49"/>
      <c r="H594" s="49"/>
      <c r="I594" s="49"/>
      <c r="J594" s="49"/>
      <c r="K594" s="49"/>
      <c r="L594" s="49"/>
      <c r="M594" s="49"/>
      <c r="N594" s="49"/>
      <c r="O594" s="49"/>
      <c r="P594" s="49"/>
      <c r="Q594" s="49"/>
      <c r="R594" s="49"/>
      <c r="S594" s="49"/>
      <c r="T594" s="49"/>
      <c r="U594" s="49"/>
      <c r="V594" s="49"/>
      <c r="W594" s="49"/>
      <c r="X594" s="49"/>
      <c r="Y594" s="49"/>
      <c r="Z594" s="49"/>
      <c r="AA594" s="49"/>
      <c r="AB594" s="49"/>
      <c r="AC594" s="49"/>
      <c r="AD594" s="49"/>
      <c r="AE594" s="49"/>
      <c r="AF594" s="49"/>
      <c r="AG594" s="49"/>
      <c r="AH594" s="49"/>
      <c r="AI594" s="49"/>
      <c r="AJ594" s="49"/>
      <c r="AK594" s="49"/>
      <c r="AL594" s="49"/>
      <c r="AM594" s="49"/>
      <c r="AN594" s="49"/>
      <c r="AO594" s="49"/>
      <c r="AP594" s="49"/>
      <c r="AQ594" s="49"/>
      <c r="AR594" s="49"/>
      <c r="AS594" s="49"/>
      <c r="AT594" s="49"/>
      <c r="AU594" s="49"/>
      <c r="AV594" s="49"/>
      <c r="AW594" s="49"/>
      <c r="AX594" s="49"/>
      <c r="AY594" s="49"/>
      <c r="AZ594" s="49"/>
      <c r="BA594" s="49"/>
      <c r="BB594" s="49"/>
      <c r="BC594" s="49"/>
      <c r="BD594" s="49"/>
      <c r="BE594" s="49"/>
      <c r="BF594" s="49"/>
      <c r="BG594" s="49"/>
      <c r="BH594" s="49"/>
      <c r="BI594" s="49"/>
      <c r="BJ594" s="49"/>
      <c r="BK594" s="49"/>
      <c r="BL594" s="49"/>
      <c r="BM594" s="49"/>
    </row>
    <row r="595" spans="1:65" ht="30" customHeight="1">
      <c r="A595" s="352"/>
      <c r="B595" s="49"/>
      <c r="C595" s="49"/>
      <c r="D595" s="49"/>
      <c r="E595" s="16"/>
      <c r="F595" s="49"/>
      <c r="G595" s="49"/>
      <c r="H595" s="49"/>
      <c r="I595" s="49"/>
      <c r="J595" s="49"/>
      <c r="K595" s="49"/>
      <c r="L595" s="49"/>
      <c r="M595" s="49"/>
      <c r="N595" s="49"/>
      <c r="O595" s="49"/>
      <c r="P595" s="49"/>
      <c r="Q595" s="49"/>
      <c r="R595" s="49"/>
      <c r="S595" s="49"/>
      <c r="T595" s="49"/>
      <c r="U595" s="49"/>
      <c r="V595" s="49"/>
      <c r="W595" s="49"/>
      <c r="X595" s="49"/>
      <c r="Y595" s="49"/>
      <c r="Z595" s="49"/>
      <c r="AA595" s="49"/>
      <c r="AB595" s="49"/>
      <c r="AC595" s="49"/>
      <c r="AD595" s="49"/>
      <c r="AE595" s="49"/>
      <c r="AF595" s="49"/>
      <c r="AG595" s="49"/>
      <c r="AH595" s="49"/>
      <c r="AI595" s="49"/>
      <c r="AJ595" s="49"/>
      <c r="AK595" s="49"/>
      <c r="AL595" s="49"/>
      <c r="AM595" s="49"/>
      <c r="AN595" s="49"/>
      <c r="AO595" s="49"/>
      <c r="AP595" s="49"/>
      <c r="AQ595" s="49"/>
      <c r="AR595" s="49"/>
      <c r="AS595" s="49"/>
      <c r="AT595" s="49"/>
      <c r="AU595" s="49"/>
      <c r="AV595" s="49"/>
      <c r="AW595" s="49"/>
      <c r="AX595" s="49"/>
      <c r="AY595" s="49"/>
      <c r="AZ595" s="49"/>
      <c r="BA595" s="49"/>
      <c r="BB595" s="49"/>
      <c r="BC595" s="49"/>
      <c r="BD595" s="49"/>
      <c r="BE595" s="49"/>
      <c r="BF595" s="49"/>
      <c r="BG595" s="49"/>
      <c r="BH595" s="49"/>
      <c r="BI595" s="49"/>
      <c r="BJ595" s="49"/>
      <c r="BK595" s="49"/>
      <c r="BL595" s="49"/>
      <c r="BM595" s="49"/>
    </row>
    <row r="596" spans="1:65" ht="30" customHeight="1">
      <c r="A596" s="352"/>
      <c r="B596" s="49"/>
      <c r="C596" s="49"/>
      <c r="D596" s="49"/>
      <c r="E596" s="16"/>
      <c r="F596" s="49"/>
      <c r="G596" s="49"/>
      <c r="H596" s="49"/>
      <c r="I596" s="49"/>
      <c r="J596" s="49"/>
      <c r="K596" s="49"/>
      <c r="L596" s="49"/>
      <c r="M596" s="49"/>
      <c r="N596" s="49"/>
      <c r="O596" s="49"/>
      <c r="P596" s="49"/>
      <c r="Q596" s="49"/>
      <c r="R596" s="49"/>
      <c r="S596" s="49"/>
      <c r="T596" s="49"/>
      <c r="U596" s="49"/>
      <c r="V596" s="49"/>
      <c r="W596" s="49"/>
      <c r="X596" s="49"/>
      <c r="Y596" s="49"/>
      <c r="Z596" s="49"/>
      <c r="AA596" s="49"/>
      <c r="AB596" s="49"/>
      <c r="AC596" s="49"/>
      <c r="AD596" s="49"/>
      <c r="AE596" s="49"/>
      <c r="AF596" s="49"/>
      <c r="AG596" s="49"/>
      <c r="AH596" s="49"/>
      <c r="AI596" s="49"/>
      <c r="AJ596" s="49"/>
      <c r="AK596" s="49"/>
      <c r="AL596" s="49"/>
      <c r="AM596" s="49"/>
      <c r="AN596" s="49"/>
      <c r="AO596" s="49"/>
      <c r="AP596" s="49"/>
      <c r="AQ596" s="49"/>
      <c r="AR596" s="49"/>
      <c r="AS596" s="49"/>
      <c r="AT596" s="49"/>
      <c r="AU596" s="49"/>
      <c r="AV596" s="49"/>
      <c r="AW596" s="49"/>
      <c r="AX596" s="49"/>
      <c r="AY596" s="49"/>
      <c r="AZ596" s="49"/>
      <c r="BA596" s="49"/>
      <c r="BB596" s="49"/>
      <c r="BC596" s="49"/>
      <c r="BD596" s="49"/>
      <c r="BE596" s="49"/>
      <c r="BF596" s="49"/>
      <c r="BG596" s="49"/>
      <c r="BH596" s="49"/>
      <c r="BI596" s="49"/>
      <c r="BJ596" s="49"/>
      <c r="BK596" s="49"/>
      <c r="BL596" s="49"/>
      <c r="BM596" s="49"/>
    </row>
    <row r="597" spans="1:65" ht="30" customHeight="1">
      <c r="A597" s="352"/>
      <c r="B597" s="49"/>
      <c r="C597" s="49"/>
      <c r="D597" s="49"/>
      <c r="E597" s="16"/>
      <c r="F597" s="49"/>
      <c r="G597" s="49"/>
      <c r="H597" s="49"/>
      <c r="I597" s="49"/>
      <c r="J597" s="49"/>
      <c r="K597" s="49"/>
      <c r="L597" s="49"/>
      <c r="M597" s="49"/>
      <c r="N597" s="49"/>
      <c r="O597" s="49"/>
      <c r="P597" s="49"/>
      <c r="Q597" s="49"/>
      <c r="R597" s="49"/>
      <c r="S597" s="49"/>
      <c r="T597" s="49"/>
      <c r="U597" s="49"/>
      <c r="V597" s="49"/>
      <c r="W597" s="49"/>
      <c r="X597" s="49"/>
      <c r="Y597" s="49"/>
      <c r="Z597" s="49"/>
      <c r="AA597" s="49"/>
      <c r="AB597" s="49"/>
      <c r="AC597" s="49"/>
      <c r="AD597" s="49"/>
      <c r="AE597" s="49"/>
      <c r="AF597" s="49"/>
      <c r="AG597" s="49"/>
      <c r="AH597" s="49"/>
      <c r="AI597" s="49"/>
      <c r="AJ597" s="49"/>
      <c r="AK597" s="49"/>
      <c r="AL597" s="49"/>
      <c r="AM597" s="49"/>
      <c r="AN597" s="49"/>
      <c r="AO597" s="49"/>
      <c r="AP597" s="49"/>
      <c r="AQ597" s="49"/>
      <c r="AR597" s="49"/>
      <c r="AS597" s="49"/>
      <c r="AT597" s="49"/>
      <c r="AU597" s="49"/>
      <c r="AV597" s="49"/>
      <c r="AW597" s="49"/>
      <c r="AX597" s="49"/>
      <c r="AY597" s="49"/>
      <c r="AZ597" s="49"/>
      <c r="BA597" s="49"/>
      <c r="BB597" s="49"/>
      <c r="BC597" s="49"/>
      <c r="BD597" s="49"/>
      <c r="BE597" s="49"/>
      <c r="BF597" s="49"/>
      <c r="BG597" s="49"/>
      <c r="BH597" s="49"/>
      <c r="BI597" s="49"/>
      <c r="BJ597" s="49"/>
      <c r="BK597" s="49"/>
      <c r="BL597" s="49"/>
      <c r="BM597" s="49"/>
    </row>
    <row r="598" spans="1:65" ht="30" customHeight="1">
      <c r="A598" s="352"/>
      <c r="B598" s="49"/>
      <c r="C598" s="49"/>
      <c r="D598" s="49"/>
      <c r="E598" s="16"/>
      <c r="F598" s="49"/>
      <c r="G598" s="49"/>
      <c r="H598" s="49"/>
      <c r="I598" s="49"/>
      <c r="J598" s="49"/>
      <c r="K598" s="49"/>
      <c r="L598" s="49"/>
      <c r="M598" s="49"/>
      <c r="N598" s="49"/>
      <c r="O598" s="49"/>
      <c r="P598" s="49"/>
      <c r="Q598" s="49"/>
      <c r="R598" s="49"/>
      <c r="S598" s="49"/>
      <c r="T598" s="49"/>
      <c r="U598" s="49"/>
      <c r="V598" s="49"/>
      <c r="W598" s="49"/>
      <c r="X598" s="49"/>
      <c r="Y598" s="49"/>
      <c r="Z598" s="49"/>
      <c r="AA598" s="49"/>
      <c r="AB598" s="49"/>
      <c r="AC598" s="49"/>
      <c r="AD598" s="49"/>
      <c r="AE598" s="49"/>
      <c r="AF598" s="49"/>
      <c r="AG598" s="49"/>
      <c r="AH598" s="49"/>
      <c r="AI598" s="49"/>
      <c r="AJ598" s="49"/>
      <c r="AK598" s="49"/>
      <c r="AL598" s="49"/>
      <c r="AM598" s="49"/>
      <c r="AN598" s="49"/>
      <c r="AO598" s="49"/>
      <c r="AP598" s="49"/>
      <c r="AQ598" s="49"/>
      <c r="AR598" s="49"/>
      <c r="AS598" s="49"/>
      <c r="AT598" s="49"/>
      <c r="AU598" s="49"/>
      <c r="AV598" s="49"/>
      <c r="AW598" s="49"/>
      <c r="AX598" s="49"/>
      <c r="AY598" s="49"/>
      <c r="AZ598" s="49"/>
      <c r="BA598" s="49"/>
      <c r="BB598" s="49"/>
      <c r="BC598" s="49"/>
      <c r="BD598" s="49"/>
      <c r="BE598" s="49"/>
      <c r="BF598" s="49"/>
      <c r="BG598" s="49"/>
      <c r="BH598" s="49"/>
      <c r="BI598" s="49"/>
      <c r="BJ598" s="49"/>
      <c r="BK598" s="49"/>
      <c r="BL598" s="49"/>
      <c r="BM598" s="49"/>
    </row>
    <row r="599" spans="1:65" ht="30" customHeight="1">
      <c r="A599" s="352"/>
      <c r="B599" s="49"/>
      <c r="C599" s="49"/>
      <c r="D599" s="49"/>
      <c r="E599" s="16"/>
      <c r="F599" s="49"/>
      <c r="G599" s="49"/>
      <c r="H599" s="49"/>
      <c r="I599" s="49"/>
      <c r="J599" s="49"/>
      <c r="K599" s="49"/>
      <c r="L599" s="49"/>
      <c r="M599" s="49"/>
      <c r="N599" s="49"/>
      <c r="O599" s="49"/>
      <c r="P599" s="49"/>
      <c r="Q599" s="49"/>
      <c r="R599" s="49"/>
      <c r="S599" s="49"/>
      <c r="T599" s="49"/>
      <c r="U599" s="49"/>
      <c r="V599" s="49"/>
      <c r="W599" s="49"/>
      <c r="X599" s="49"/>
      <c r="Y599" s="49"/>
      <c r="Z599" s="49"/>
      <c r="AA599" s="49"/>
      <c r="AB599" s="49"/>
      <c r="AC599" s="49"/>
      <c r="AD599" s="49"/>
      <c r="AE599" s="49"/>
      <c r="AF599" s="49"/>
      <c r="AG599" s="49"/>
      <c r="AH599" s="49"/>
      <c r="AI599" s="49"/>
      <c r="AJ599" s="49"/>
      <c r="AK599" s="49"/>
      <c r="AL599" s="49"/>
      <c r="AM599" s="49"/>
      <c r="AN599" s="49"/>
      <c r="AO599" s="49"/>
      <c r="AP599" s="49"/>
      <c r="AQ599" s="49"/>
      <c r="AR599" s="49"/>
      <c r="AS599" s="49"/>
      <c r="AT599" s="49"/>
      <c r="AU599" s="49"/>
      <c r="AV599" s="49"/>
      <c r="AW599" s="49"/>
      <c r="AX599" s="49"/>
      <c r="AY599" s="49"/>
      <c r="AZ599" s="49"/>
      <c r="BA599" s="49"/>
      <c r="BB599" s="49"/>
      <c r="BC599" s="49"/>
      <c r="BD599" s="49"/>
      <c r="BE599" s="49"/>
      <c r="BF599" s="49"/>
      <c r="BG599" s="49"/>
      <c r="BH599" s="49"/>
      <c r="BI599" s="49"/>
      <c r="BJ599" s="49"/>
      <c r="BK599" s="49"/>
      <c r="BL599" s="49"/>
      <c r="BM599" s="49"/>
    </row>
    <row r="600" spans="1:65" ht="30" customHeight="1">
      <c r="A600" s="352"/>
      <c r="B600" s="49"/>
      <c r="C600" s="49"/>
      <c r="D600" s="49"/>
      <c r="E600" s="16"/>
      <c r="F600" s="49"/>
      <c r="G600" s="49"/>
      <c r="H600" s="49"/>
      <c r="I600" s="49"/>
      <c r="J600" s="49"/>
      <c r="K600" s="49"/>
      <c r="L600" s="49"/>
      <c r="M600" s="49"/>
      <c r="N600" s="49"/>
      <c r="O600" s="49"/>
      <c r="P600" s="49"/>
      <c r="Q600" s="49"/>
      <c r="R600" s="49"/>
      <c r="S600" s="49"/>
      <c r="T600" s="49"/>
      <c r="U600" s="49"/>
      <c r="V600" s="49"/>
      <c r="W600" s="49"/>
      <c r="X600" s="49"/>
      <c r="Y600" s="49"/>
      <c r="Z600" s="49"/>
      <c r="AA600" s="49"/>
      <c r="AB600" s="49"/>
      <c r="AC600" s="49"/>
      <c r="AD600" s="49"/>
      <c r="AE600" s="49"/>
      <c r="AF600" s="49"/>
      <c r="AG600" s="49"/>
      <c r="AH600" s="49"/>
      <c r="AI600" s="49"/>
      <c r="AJ600" s="49"/>
      <c r="AK600" s="49"/>
      <c r="AL600" s="49"/>
      <c r="AM600" s="49"/>
      <c r="AN600" s="49"/>
      <c r="AO600" s="49"/>
      <c r="AP600" s="49"/>
      <c r="AQ600" s="49"/>
      <c r="AR600" s="49"/>
      <c r="AS600" s="49"/>
      <c r="AT600" s="49"/>
      <c r="AU600" s="49"/>
      <c r="AV600" s="49"/>
      <c r="AW600" s="49"/>
      <c r="AX600" s="49"/>
      <c r="AY600" s="49"/>
      <c r="AZ600" s="49"/>
      <c r="BA600" s="49"/>
      <c r="BB600" s="49"/>
      <c r="BC600" s="49"/>
      <c r="BD600" s="49"/>
      <c r="BE600" s="49"/>
      <c r="BF600" s="49"/>
      <c r="BG600" s="49"/>
      <c r="BH600" s="49"/>
      <c r="BI600" s="49"/>
      <c r="BJ600" s="49"/>
      <c r="BK600" s="49"/>
      <c r="BL600" s="49"/>
      <c r="BM600" s="49"/>
    </row>
    <row r="601" spans="1:65" ht="30" customHeight="1">
      <c r="A601" s="352"/>
      <c r="B601" s="49"/>
      <c r="C601" s="49"/>
      <c r="D601" s="49"/>
      <c r="E601" s="16"/>
      <c r="F601" s="49"/>
      <c r="G601" s="49"/>
      <c r="H601" s="49"/>
      <c r="I601" s="49"/>
      <c r="J601" s="49"/>
      <c r="K601" s="49"/>
      <c r="L601" s="49"/>
      <c r="M601" s="49"/>
      <c r="N601" s="49"/>
      <c r="O601" s="49"/>
      <c r="P601" s="49"/>
      <c r="Q601" s="49"/>
      <c r="R601" s="49"/>
      <c r="S601" s="49"/>
      <c r="T601" s="49"/>
      <c r="U601" s="49"/>
      <c r="V601" s="49"/>
      <c r="W601" s="49"/>
      <c r="X601" s="49"/>
      <c r="Y601" s="49"/>
      <c r="Z601" s="49"/>
      <c r="AA601" s="49"/>
      <c r="AB601" s="49"/>
      <c r="AC601" s="49"/>
      <c r="AD601" s="49"/>
      <c r="AE601" s="49"/>
      <c r="AF601" s="49"/>
      <c r="AG601" s="49"/>
      <c r="AH601" s="49"/>
      <c r="AI601" s="49"/>
      <c r="AJ601" s="49"/>
      <c r="AK601" s="49"/>
      <c r="AL601" s="49"/>
      <c r="AM601" s="49"/>
      <c r="AN601" s="49"/>
      <c r="AO601" s="49"/>
      <c r="AP601" s="49"/>
      <c r="AQ601" s="49"/>
      <c r="AR601" s="49"/>
      <c r="AS601" s="49"/>
      <c r="AT601" s="49"/>
      <c r="AU601" s="49"/>
      <c r="AV601" s="49"/>
      <c r="AW601" s="49"/>
      <c r="AX601" s="49"/>
      <c r="AY601" s="49"/>
      <c r="AZ601" s="49"/>
      <c r="BA601" s="49"/>
      <c r="BB601" s="49"/>
      <c r="BC601" s="49"/>
      <c r="BD601" s="49"/>
      <c r="BE601" s="49"/>
      <c r="BF601" s="49"/>
      <c r="BG601" s="49"/>
      <c r="BH601" s="49"/>
      <c r="BI601" s="49"/>
      <c r="BJ601" s="49"/>
      <c r="BK601" s="49"/>
      <c r="BL601" s="49"/>
      <c r="BM601" s="49"/>
    </row>
    <row r="602" spans="1:65" ht="30" customHeight="1">
      <c r="A602" s="352"/>
      <c r="B602" s="49"/>
      <c r="C602" s="49"/>
      <c r="D602" s="49"/>
      <c r="E602" s="16"/>
      <c r="F602" s="49"/>
      <c r="G602" s="49"/>
      <c r="H602" s="49"/>
      <c r="I602" s="49"/>
      <c r="J602" s="49"/>
      <c r="K602" s="49"/>
      <c r="L602" s="49"/>
      <c r="M602" s="49"/>
      <c r="N602" s="49"/>
      <c r="O602" s="49"/>
      <c r="P602" s="49"/>
      <c r="Q602" s="49"/>
      <c r="R602" s="49"/>
      <c r="S602" s="49"/>
      <c r="T602" s="49"/>
      <c r="U602" s="49"/>
      <c r="V602" s="49"/>
      <c r="W602" s="49"/>
      <c r="X602" s="49"/>
      <c r="Y602" s="49"/>
      <c r="Z602" s="49"/>
      <c r="AA602" s="49"/>
      <c r="AB602" s="49"/>
      <c r="AC602" s="49"/>
      <c r="AD602" s="49"/>
      <c r="AE602" s="49"/>
      <c r="AF602" s="49"/>
      <c r="AG602" s="49"/>
      <c r="AH602" s="49"/>
      <c r="AI602" s="49"/>
      <c r="AJ602" s="49"/>
      <c r="AK602" s="49"/>
      <c r="AL602" s="49"/>
      <c r="AM602" s="49"/>
      <c r="AN602" s="49"/>
      <c r="AO602" s="49"/>
      <c r="AP602" s="49"/>
      <c r="AQ602" s="49"/>
      <c r="AR602" s="49"/>
      <c r="AS602" s="49"/>
      <c r="AT602" s="49"/>
      <c r="AU602" s="49"/>
      <c r="AV602" s="49"/>
      <c r="AW602" s="49"/>
      <c r="AX602" s="49"/>
      <c r="AY602" s="49"/>
      <c r="AZ602" s="49"/>
      <c r="BA602" s="49"/>
      <c r="BB602" s="49"/>
      <c r="BC602" s="49"/>
      <c r="BD602" s="49"/>
      <c r="BE602" s="49"/>
      <c r="BF602" s="49"/>
      <c r="BG602" s="49"/>
      <c r="BH602" s="49"/>
      <c r="BI602" s="49"/>
      <c r="BJ602" s="49"/>
      <c r="BK602" s="49"/>
      <c r="BL602" s="49"/>
      <c r="BM602" s="49"/>
    </row>
    <row r="603" spans="1:65" ht="30" customHeight="1">
      <c r="A603" s="352"/>
      <c r="B603" s="49"/>
      <c r="C603" s="49"/>
      <c r="D603" s="49"/>
      <c r="E603" s="16"/>
      <c r="F603" s="49"/>
      <c r="G603" s="49"/>
      <c r="H603" s="49"/>
      <c r="I603" s="49"/>
      <c r="J603" s="49"/>
      <c r="K603" s="49"/>
      <c r="L603" s="49"/>
      <c r="M603" s="49"/>
      <c r="N603" s="49"/>
      <c r="O603" s="49"/>
      <c r="P603" s="49"/>
      <c r="Q603" s="49"/>
      <c r="R603" s="49"/>
      <c r="S603" s="49"/>
      <c r="T603" s="49"/>
      <c r="U603" s="49"/>
      <c r="V603" s="49"/>
      <c r="W603" s="49"/>
      <c r="X603" s="49"/>
      <c r="Y603" s="49"/>
      <c r="Z603" s="49"/>
      <c r="AA603" s="49"/>
      <c r="AB603" s="49"/>
      <c r="AC603" s="49"/>
      <c r="AD603" s="49"/>
      <c r="AE603" s="49"/>
      <c r="AF603" s="49"/>
      <c r="AG603" s="49"/>
      <c r="AH603" s="49"/>
      <c r="AI603" s="49"/>
      <c r="AJ603" s="49"/>
      <c r="AK603" s="49"/>
      <c r="AL603" s="49"/>
      <c r="AM603" s="49"/>
      <c r="AN603" s="49"/>
      <c r="AO603" s="49"/>
      <c r="AP603" s="49"/>
      <c r="AQ603" s="49"/>
      <c r="AR603" s="49"/>
      <c r="AS603" s="49"/>
      <c r="AT603" s="49"/>
      <c r="AU603" s="49"/>
      <c r="AV603" s="49"/>
      <c r="AW603" s="49"/>
      <c r="AX603" s="49"/>
      <c r="AY603" s="49"/>
      <c r="AZ603" s="49"/>
      <c r="BA603" s="49"/>
      <c r="BB603" s="49"/>
      <c r="BC603" s="49"/>
      <c r="BD603" s="49"/>
      <c r="BE603" s="49"/>
      <c r="BF603" s="49"/>
      <c r="BG603" s="49"/>
      <c r="BH603" s="49"/>
      <c r="BI603" s="49"/>
      <c r="BJ603" s="49"/>
      <c r="BK603" s="49"/>
      <c r="BL603" s="49"/>
      <c r="BM603" s="49"/>
    </row>
    <row r="604" spans="1:65" ht="30" customHeight="1">
      <c r="A604" s="352"/>
      <c r="B604" s="49"/>
      <c r="C604" s="49"/>
      <c r="D604" s="49"/>
      <c r="E604" s="16"/>
      <c r="F604" s="49"/>
      <c r="G604" s="49"/>
      <c r="H604" s="49"/>
      <c r="I604" s="49"/>
      <c r="J604" s="49"/>
      <c r="K604" s="49"/>
      <c r="L604" s="49"/>
      <c r="M604" s="49"/>
      <c r="N604" s="49"/>
      <c r="O604" s="49"/>
      <c r="P604" s="49"/>
      <c r="Q604" s="49"/>
      <c r="R604" s="49"/>
      <c r="S604" s="49"/>
      <c r="T604" s="49"/>
      <c r="U604" s="49"/>
      <c r="V604" s="49"/>
      <c r="W604" s="49"/>
      <c r="X604" s="49"/>
      <c r="Y604" s="49"/>
      <c r="Z604" s="49"/>
      <c r="AA604" s="49"/>
      <c r="AB604" s="49"/>
      <c r="AC604" s="49"/>
      <c r="AD604" s="49"/>
      <c r="AE604" s="49"/>
      <c r="AF604" s="49"/>
      <c r="AG604" s="49"/>
      <c r="AH604" s="49"/>
      <c r="AI604" s="49"/>
      <c r="AJ604" s="49"/>
      <c r="AK604" s="49"/>
      <c r="AL604" s="49"/>
      <c r="AM604" s="49"/>
      <c r="AN604" s="49"/>
      <c r="AO604" s="49"/>
      <c r="AP604" s="49"/>
      <c r="AQ604" s="49"/>
      <c r="AR604" s="49"/>
      <c r="AS604" s="49"/>
      <c r="AT604" s="49"/>
      <c r="AU604" s="49"/>
      <c r="AV604" s="49"/>
      <c r="AW604" s="49"/>
      <c r="AX604" s="49"/>
      <c r="AY604" s="49"/>
      <c r="AZ604" s="49"/>
      <c r="BA604" s="49"/>
      <c r="BB604" s="49"/>
      <c r="BC604" s="49"/>
      <c r="BD604" s="49"/>
      <c r="BE604" s="49"/>
      <c r="BF604" s="49"/>
      <c r="BG604" s="49"/>
      <c r="BH604" s="49"/>
      <c r="BI604" s="49"/>
      <c r="BJ604" s="49"/>
      <c r="BK604" s="49"/>
      <c r="BL604" s="49"/>
      <c r="BM604" s="49"/>
    </row>
    <row r="605" spans="1:65" ht="30" customHeight="1">
      <c r="A605" s="352"/>
      <c r="B605" s="49"/>
      <c r="C605" s="49"/>
      <c r="D605" s="49"/>
      <c r="E605" s="16"/>
      <c r="F605" s="49"/>
      <c r="G605" s="49"/>
      <c r="H605" s="49"/>
      <c r="I605" s="49"/>
      <c r="J605" s="49"/>
      <c r="K605" s="49"/>
      <c r="L605" s="49"/>
      <c r="M605" s="49"/>
      <c r="N605" s="49"/>
      <c r="O605" s="49"/>
      <c r="P605" s="49"/>
      <c r="Q605" s="49"/>
      <c r="R605" s="49"/>
      <c r="S605" s="49"/>
      <c r="T605" s="49"/>
      <c r="U605" s="49"/>
      <c r="V605" s="49"/>
      <c r="W605" s="49"/>
      <c r="X605" s="49"/>
      <c r="Y605" s="49"/>
      <c r="Z605" s="49"/>
      <c r="AA605" s="49"/>
      <c r="AB605" s="49"/>
      <c r="AC605" s="49"/>
      <c r="AD605" s="49"/>
      <c r="AE605" s="49"/>
      <c r="AF605" s="49"/>
      <c r="AG605" s="49"/>
      <c r="AH605" s="49"/>
      <c r="AI605" s="49"/>
      <c r="AJ605" s="49"/>
      <c r="AK605" s="49"/>
      <c r="AL605" s="49"/>
      <c r="AM605" s="49"/>
      <c r="AN605" s="49"/>
      <c r="AO605" s="49"/>
      <c r="AP605" s="49"/>
      <c r="AQ605" s="49"/>
      <c r="AR605" s="49"/>
      <c r="AS605" s="49"/>
      <c r="AT605" s="49"/>
      <c r="AU605" s="49"/>
      <c r="AV605" s="49"/>
      <c r="AW605" s="49"/>
      <c r="AX605" s="49"/>
      <c r="AY605" s="49"/>
      <c r="AZ605" s="49"/>
      <c r="BA605" s="49"/>
      <c r="BB605" s="49"/>
      <c r="BC605" s="49"/>
      <c r="BD605" s="49"/>
      <c r="BE605" s="49"/>
      <c r="BF605" s="49"/>
      <c r="BG605" s="49"/>
      <c r="BH605" s="49"/>
      <c r="BI605" s="49"/>
      <c r="BJ605" s="49"/>
      <c r="BK605" s="49"/>
      <c r="BL605" s="49"/>
      <c r="BM605" s="49"/>
    </row>
    <row r="606" spans="1:65" ht="30" customHeight="1">
      <c r="A606" s="352"/>
      <c r="B606" s="49"/>
      <c r="C606" s="49"/>
      <c r="D606" s="49"/>
      <c r="E606" s="16"/>
      <c r="F606" s="49"/>
      <c r="G606" s="49"/>
      <c r="H606" s="49"/>
      <c r="I606" s="49"/>
      <c r="J606" s="49"/>
      <c r="K606" s="49"/>
      <c r="L606" s="49"/>
      <c r="M606" s="49"/>
      <c r="N606" s="49"/>
      <c r="O606" s="49"/>
      <c r="P606" s="49"/>
      <c r="Q606" s="49"/>
      <c r="R606" s="49"/>
      <c r="S606" s="49"/>
      <c r="T606" s="49"/>
      <c r="U606" s="49"/>
      <c r="V606" s="49"/>
      <c r="W606" s="49"/>
      <c r="X606" s="49"/>
      <c r="Y606" s="49"/>
      <c r="Z606" s="49"/>
      <c r="AA606" s="49"/>
      <c r="AB606" s="49"/>
      <c r="AC606" s="49"/>
      <c r="AD606" s="49"/>
      <c r="AE606" s="49"/>
      <c r="AF606" s="49"/>
      <c r="AG606" s="49"/>
      <c r="AH606" s="49"/>
      <c r="AI606" s="49"/>
      <c r="AJ606" s="49"/>
      <c r="AK606" s="49"/>
      <c r="AL606" s="49"/>
      <c r="AM606" s="49"/>
      <c r="AN606" s="49"/>
      <c r="AO606" s="49"/>
      <c r="AP606" s="49"/>
      <c r="AQ606" s="49"/>
      <c r="AR606" s="49"/>
      <c r="AS606" s="49"/>
      <c r="AT606" s="49"/>
      <c r="AU606" s="49"/>
      <c r="AV606" s="49"/>
      <c r="AW606" s="49"/>
      <c r="AX606" s="49"/>
      <c r="AY606" s="49"/>
      <c r="AZ606" s="49"/>
      <c r="BA606" s="49"/>
      <c r="BB606" s="49"/>
      <c r="BC606" s="49"/>
      <c r="BD606" s="49"/>
      <c r="BE606" s="49"/>
      <c r="BF606" s="49"/>
      <c r="BG606" s="49"/>
      <c r="BH606" s="49"/>
      <c r="BI606" s="49"/>
      <c r="BJ606" s="49"/>
      <c r="BK606" s="49"/>
      <c r="BL606" s="49"/>
      <c r="BM606" s="49"/>
    </row>
    <row r="607" spans="1:65" ht="30" customHeight="1">
      <c r="A607" s="352"/>
      <c r="B607" s="49"/>
      <c r="C607" s="49"/>
      <c r="D607" s="49"/>
      <c r="E607" s="16"/>
      <c r="F607" s="49"/>
      <c r="G607" s="49"/>
      <c r="H607" s="49"/>
      <c r="I607" s="49"/>
      <c r="J607" s="49"/>
      <c r="K607" s="49"/>
      <c r="L607" s="49"/>
      <c r="M607" s="49"/>
      <c r="N607" s="49"/>
      <c r="O607" s="49"/>
      <c r="P607" s="49"/>
      <c r="Q607" s="49"/>
      <c r="R607" s="49"/>
      <c r="S607" s="49"/>
      <c r="T607" s="49"/>
      <c r="U607" s="49"/>
      <c r="V607" s="49"/>
      <c r="W607" s="49"/>
      <c r="X607" s="49"/>
      <c r="Y607" s="49"/>
      <c r="Z607" s="49"/>
      <c r="AA607" s="49"/>
      <c r="AB607" s="49"/>
      <c r="AC607" s="49"/>
      <c r="AD607" s="49"/>
      <c r="AE607" s="49"/>
      <c r="AF607" s="49"/>
      <c r="AG607" s="49"/>
      <c r="AH607" s="49"/>
      <c r="AI607" s="49"/>
      <c r="AJ607" s="49"/>
      <c r="AK607" s="49"/>
      <c r="AL607" s="49"/>
      <c r="AM607" s="49"/>
      <c r="AN607" s="49"/>
      <c r="AO607" s="49"/>
      <c r="AP607" s="49"/>
      <c r="AQ607" s="49"/>
      <c r="AR607" s="49"/>
      <c r="AS607" s="49"/>
      <c r="AT607" s="49"/>
      <c r="AU607" s="49"/>
      <c r="AV607" s="49"/>
      <c r="AW607" s="49"/>
      <c r="AX607" s="49"/>
      <c r="AY607" s="49"/>
      <c r="AZ607" s="49"/>
      <c r="BA607" s="49"/>
      <c r="BB607" s="49"/>
      <c r="BC607" s="49"/>
      <c r="BD607" s="49"/>
      <c r="BE607" s="49"/>
      <c r="BF607" s="49"/>
      <c r="BG607" s="49"/>
      <c r="BH607" s="49"/>
      <c r="BI607" s="49"/>
      <c r="BJ607" s="49"/>
      <c r="BK607" s="49"/>
      <c r="BL607" s="49"/>
      <c r="BM607" s="49"/>
    </row>
    <row r="608" spans="1:65" ht="30" customHeight="1">
      <c r="A608" s="352"/>
      <c r="B608" s="49"/>
      <c r="C608" s="49"/>
      <c r="D608" s="49"/>
      <c r="E608" s="16"/>
      <c r="F608" s="49"/>
      <c r="G608" s="49"/>
      <c r="H608" s="49"/>
      <c r="I608" s="49"/>
      <c r="J608" s="49"/>
      <c r="K608" s="49"/>
      <c r="L608" s="49"/>
      <c r="M608" s="49"/>
      <c r="N608" s="49"/>
      <c r="O608" s="49"/>
      <c r="P608" s="49"/>
      <c r="Q608" s="49"/>
      <c r="R608" s="49"/>
      <c r="S608" s="49"/>
      <c r="T608" s="49"/>
      <c r="U608" s="49"/>
      <c r="V608" s="49"/>
      <c r="W608" s="49"/>
      <c r="X608" s="49"/>
      <c r="Y608" s="49"/>
      <c r="Z608" s="49"/>
      <c r="AA608" s="49"/>
      <c r="AB608" s="49"/>
      <c r="AC608" s="49"/>
      <c r="AD608" s="49"/>
      <c r="AE608" s="49"/>
      <c r="AF608" s="49"/>
      <c r="AG608" s="49"/>
      <c r="AH608" s="49"/>
      <c r="AI608" s="49"/>
      <c r="AJ608" s="49"/>
      <c r="AK608" s="49"/>
      <c r="AL608" s="49"/>
      <c r="AM608" s="49"/>
      <c r="AN608" s="49"/>
      <c r="AO608" s="49"/>
      <c r="AP608" s="49"/>
      <c r="AQ608" s="49"/>
      <c r="AR608" s="49"/>
      <c r="AS608" s="49"/>
      <c r="AT608" s="49"/>
      <c r="AU608" s="49"/>
      <c r="AV608" s="49"/>
      <c r="AW608" s="49"/>
      <c r="AX608" s="49"/>
      <c r="AY608" s="49"/>
      <c r="AZ608" s="49"/>
      <c r="BA608" s="49"/>
      <c r="BB608" s="49"/>
      <c r="BC608" s="49"/>
      <c r="BD608" s="49"/>
      <c r="BE608" s="49"/>
      <c r="BF608" s="49"/>
      <c r="BG608" s="49"/>
      <c r="BH608" s="49"/>
      <c r="BI608" s="49"/>
      <c r="BJ608" s="49"/>
      <c r="BK608" s="49"/>
      <c r="BL608" s="49"/>
      <c r="BM608" s="49"/>
    </row>
    <row r="609" spans="1:65" ht="30" customHeight="1">
      <c r="A609" s="352"/>
      <c r="B609" s="49"/>
      <c r="C609" s="49"/>
      <c r="D609" s="49"/>
      <c r="E609" s="16"/>
      <c r="F609" s="49"/>
      <c r="G609" s="49"/>
      <c r="H609" s="49"/>
      <c r="I609" s="49"/>
      <c r="J609" s="49"/>
      <c r="K609" s="49"/>
      <c r="L609" s="49"/>
      <c r="M609" s="49"/>
      <c r="N609" s="49"/>
      <c r="O609" s="49"/>
      <c r="P609" s="49"/>
      <c r="Q609" s="49"/>
      <c r="R609" s="49"/>
      <c r="S609" s="49"/>
      <c r="T609" s="49"/>
      <c r="U609" s="49"/>
      <c r="V609" s="49"/>
      <c r="W609" s="49"/>
      <c r="X609" s="49"/>
      <c r="Y609" s="49"/>
      <c r="Z609" s="49"/>
      <c r="AA609" s="49"/>
      <c r="AB609" s="49"/>
      <c r="AC609" s="49"/>
      <c r="AD609" s="49"/>
      <c r="AE609" s="49"/>
      <c r="AF609" s="49"/>
      <c r="AG609" s="49"/>
      <c r="AH609" s="49"/>
      <c r="AI609" s="49"/>
      <c r="AJ609" s="49"/>
      <c r="AK609" s="49"/>
      <c r="AL609" s="49"/>
      <c r="AM609" s="49"/>
      <c r="AN609" s="49"/>
      <c r="AO609" s="49"/>
      <c r="AP609" s="49"/>
      <c r="AQ609" s="49"/>
      <c r="AR609" s="49"/>
      <c r="AS609" s="49"/>
      <c r="AT609" s="49"/>
      <c r="AU609" s="49"/>
      <c r="AV609" s="49"/>
      <c r="AW609" s="49"/>
      <c r="AX609" s="49"/>
      <c r="AY609" s="49"/>
      <c r="AZ609" s="49"/>
      <c r="BA609" s="49"/>
      <c r="BB609" s="49"/>
      <c r="BC609" s="49"/>
      <c r="BD609" s="49"/>
      <c r="BE609" s="49"/>
      <c r="BF609" s="49"/>
      <c r="BG609" s="49"/>
      <c r="BH609" s="49"/>
      <c r="BI609" s="49"/>
      <c r="BJ609" s="49"/>
      <c r="BK609" s="49"/>
      <c r="BL609" s="49"/>
      <c r="BM609" s="49"/>
    </row>
    <row r="610" spans="1:65" ht="30" customHeight="1">
      <c r="A610" s="352"/>
      <c r="B610" s="49"/>
      <c r="C610" s="49"/>
      <c r="D610" s="49"/>
      <c r="E610" s="16"/>
      <c r="F610" s="49"/>
      <c r="G610" s="49"/>
      <c r="H610" s="49"/>
      <c r="I610" s="49"/>
      <c r="J610" s="49"/>
      <c r="K610" s="49"/>
      <c r="L610" s="49"/>
      <c r="M610" s="49"/>
      <c r="N610" s="49"/>
      <c r="O610" s="49"/>
      <c r="P610" s="49"/>
      <c r="Q610" s="49"/>
      <c r="R610" s="49"/>
      <c r="S610" s="49"/>
      <c r="T610" s="49"/>
      <c r="U610" s="49"/>
      <c r="V610" s="49"/>
      <c r="W610" s="49"/>
      <c r="X610" s="49"/>
      <c r="Y610" s="49"/>
      <c r="Z610" s="49"/>
      <c r="AA610" s="49"/>
      <c r="AB610" s="49"/>
      <c r="AC610" s="49"/>
      <c r="AD610" s="49"/>
      <c r="AE610" s="49"/>
      <c r="AF610" s="49"/>
      <c r="AG610" s="49"/>
      <c r="AH610" s="49"/>
      <c r="AI610" s="49"/>
      <c r="AJ610" s="49"/>
      <c r="AK610" s="49"/>
      <c r="AL610" s="49"/>
      <c r="AM610" s="49"/>
      <c r="AN610" s="49"/>
      <c r="AO610" s="49"/>
      <c r="AP610" s="49"/>
      <c r="AQ610" s="49"/>
      <c r="AR610" s="49"/>
      <c r="AS610" s="49"/>
      <c r="AT610" s="49"/>
      <c r="AU610" s="49"/>
      <c r="AV610" s="49"/>
      <c r="AW610" s="49"/>
      <c r="AX610" s="49"/>
      <c r="AY610" s="49"/>
      <c r="AZ610" s="49"/>
      <c r="BA610" s="49"/>
      <c r="BB610" s="49"/>
      <c r="BC610" s="49"/>
      <c r="BD610" s="49"/>
      <c r="BE610" s="49"/>
      <c r="BF610" s="49"/>
      <c r="BG610" s="49"/>
      <c r="BH610" s="49"/>
      <c r="BI610" s="49"/>
      <c r="BJ610" s="49"/>
      <c r="BK610" s="49"/>
      <c r="BL610" s="49"/>
      <c r="BM610" s="49"/>
    </row>
    <row r="611" spans="1:65" ht="30" customHeight="1">
      <c r="A611" s="352"/>
      <c r="B611" s="49"/>
      <c r="C611" s="49"/>
      <c r="D611" s="49"/>
      <c r="E611" s="16"/>
      <c r="F611" s="49"/>
      <c r="G611" s="49"/>
      <c r="H611" s="49"/>
      <c r="I611" s="49"/>
      <c r="J611" s="49"/>
      <c r="K611" s="49"/>
      <c r="L611" s="49"/>
      <c r="M611" s="49"/>
      <c r="N611" s="49"/>
      <c r="O611" s="49"/>
      <c r="P611" s="49"/>
      <c r="Q611" s="49"/>
      <c r="R611" s="49"/>
      <c r="S611" s="49"/>
      <c r="T611" s="49"/>
      <c r="U611" s="49"/>
      <c r="V611" s="49"/>
      <c r="W611" s="49"/>
      <c r="X611" s="49"/>
      <c r="Y611" s="49"/>
      <c r="Z611" s="49"/>
      <c r="AA611" s="49"/>
      <c r="AB611" s="49"/>
      <c r="AC611" s="49"/>
      <c r="AD611" s="49"/>
      <c r="AE611" s="49"/>
      <c r="AF611" s="49"/>
      <c r="AG611" s="49"/>
      <c r="AH611" s="49"/>
      <c r="AI611" s="49"/>
      <c r="AJ611" s="49"/>
      <c r="AK611" s="49"/>
      <c r="AL611" s="49"/>
      <c r="AM611" s="49"/>
      <c r="AN611" s="49"/>
      <c r="AO611" s="49"/>
      <c r="AP611" s="49"/>
      <c r="AQ611" s="49"/>
      <c r="AR611" s="49"/>
      <c r="AS611" s="49"/>
      <c r="AT611" s="49"/>
      <c r="AU611" s="49"/>
      <c r="AV611" s="49"/>
      <c r="AW611" s="49"/>
      <c r="AX611" s="49"/>
      <c r="AY611" s="49"/>
      <c r="AZ611" s="49"/>
      <c r="BA611" s="49"/>
      <c r="BB611" s="49"/>
      <c r="BC611" s="49"/>
      <c r="BD611" s="49"/>
      <c r="BE611" s="49"/>
      <c r="BF611" s="49"/>
      <c r="BG611" s="49"/>
      <c r="BH611" s="49"/>
      <c r="BI611" s="49"/>
      <c r="BJ611" s="49"/>
      <c r="BK611" s="49"/>
      <c r="BL611" s="49"/>
      <c r="BM611" s="49"/>
    </row>
    <row r="612" spans="1:65" ht="30" customHeight="1">
      <c r="A612" s="352"/>
      <c r="B612" s="49"/>
      <c r="C612" s="49"/>
      <c r="D612" s="49"/>
      <c r="E612" s="16"/>
      <c r="F612" s="49"/>
      <c r="G612" s="49"/>
      <c r="H612" s="49"/>
      <c r="I612" s="49"/>
      <c r="J612" s="49"/>
      <c r="K612" s="49"/>
      <c r="L612" s="49"/>
      <c r="M612" s="49"/>
      <c r="N612" s="49"/>
      <c r="O612" s="49"/>
      <c r="P612" s="49"/>
      <c r="Q612" s="49"/>
      <c r="R612" s="49"/>
      <c r="S612" s="49"/>
      <c r="T612" s="49"/>
      <c r="U612" s="49"/>
      <c r="V612" s="49"/>
      <c r="W612" s="49"/>
      <c r="X612" s="49"/>
      <c r="Y612" s="49"/>
      <c r="Z612" s="49"/>
      <c r="AA612" s="49"/>
      <c r="AB612" s="49"/>
      <c r="AC612" s="49"/>
      <c r="AD612" s="49"/>
      <c r="AE612" s="49"/>
      <c r="AF612" s="49"/>
      <c r="AG612" s="49"/>
      <c r="AH612" s="49"/>
      <c r="AI612" s="49"/>
      <c r="AJ612" s="49"/>
      <c r="AK612" s="49"/>
      <c r="AL612" s="49"/>
      <c r="AM612" s="49"/>
      <c r="AN612" s="49"/>
      <c r="AO612" s="49"/>
      <c r="AP612" s="49"/>
      <c r="AQ612" s="49"/>
      <c r="AR612" s="49"/>
      <c r="AS612" s="49"/>
      <c r="AT612" s="49"/>
      <c r="AU612" s="49"/>
      <c r="AV612" s="49"/>
      <c r="AW612" s="49"/>
      <c r="AX612" s="49"/>
      <c r="AY612" s="49"/>
      <c r="AZ612" s="49"/>
      <c r="BA612" s="49"/>
      <c r="BB612" s="49"/>
      <c r="BC612" s="49"/>
      <c r="BD612" s="49"/>
      <c r="BE612" s="49"/>
      <c r="BF612" s="49"/>
      <c r="BG612" s="49"/>
      <c r="BH612" s="49"/>
      <c r="BI612" s="49"/>
      <c r="BJ612" s="49"/>
      <c r="BK612" s="49"/>
      <c r="BL612" s="49"/>
      <c r="BM612" s="49"/>
    </row>
    <row r="613" spans="1:65" ht="30" customHeight="1">
      <c r="A613" s="352"/>
      <c r="B613" s="49"/>
      <c r="C613" s="49"/>
      <c r="D613" s="49"/>
      <c r="E613" s="16"/>
      <c r="F613" s="49"/>
      <c r="G613" s="49"/>
      <c r="H613" s="49"/>
      <c r="I613" s="49"/>
      <c r="J613" s="49"/>
      <c r="K613" s="49"/>
      <c r="L613" s="49"/>
      <c r="M613" s="49"/>
      <c r="N613" s="49"/>
      <c r="O613" s="49"/>
      <c r="P613" s="49"/>
      <c r="Q613" s="49"/>
      <c r="R613" s="49"/>
      <c r="S613" s="49"/>
      <c r="T613" s="49"/>
      <c r="U613" s="49"/>
      <c r="V613" s="49"/>
      <c r="W613" s="49"/>
      <c r="X613" s="49"/>
      <c r="Y613" s="49"/>
      <c r="Z613" s="49"/>
      <c r="AA613" s="49"/>
      <c r="AB613" s="49"/>
      <c r="AC613" s="49"/>
      <c r="AD613" s="49"/>
      <c r="AE613" s="49"/>
      <c r="AF613" s="49"/>
      <c r="AG613" s="49"/>
      <c r="AH613" s="49"/>
      <c r="AI613" s="49"/>
      <c r="AJ613" s="49"/>
      <c r="AK613" s="49"/>
      <c r="AL613" s="49"/>
      <c r="AM613" s="49"/>
      <c r="AN613" s="49"/>
      <c r="AO613" s="49"/>
      <c r="AP613" s="49"/>
      <c r="AQ613" s="49"/>
      <c r="AR613" s="49"/>
      <c r="AS613" s="49"/>
      <c r="AT613" s="49"/>
      <c r="AU613" s="49"/>
      <c r="AV613" s="49"/>
      <c r="AW613" s="49"/>
      <c r="AX613" s="49"/>
      <c r="AY613" s="49"/>
      <c r="AZ613" s="49"/>
      <c r="BA613" s="49"/>
      <c r="BB613" s="49"/>
      <c r="BC613" s="49"/>
      <c r="BD613" s="49"/>
      <c r="BE613" s="49"/>
      <c r="BF613" s="49"/>
      <c r="BG613" s="49"/>
      <c r="BH613" s="49"/>
      <c r="BI613" s="49"/>
      <c r="BJ613" s="49"/>
      <c r="BK613" s="49"/>
      <c r="BL613" s="49"/>
      <c r="BM613" s="49"/>
    </row>
    <row r="614" spans="1:65" ht="30" customHeight="1">
      <c r="A614" s="352"/>
      <c r="B614" s="49"/>
      <c r="C614" s="49"/>
      <c r="D614" s="49"/>
      <c r="E614" s="16"/>
      <c r="F614" s="49"/>
      <c r="G614" s="49"/>
      <c r="H614" s="49"/>
      <c r="I614" s="49"/>
      <c r="J614" s="49"/>
      <c r="K614" s="49"/>
      <c r="L614" s="49"/>
      <c r="M614" s="49"/>
      <c r="N614" s="49"/>
      <c r="O614" s="49"/>
      <c r="P614" s="49"/>
      <c r="Q614" s="49"/>
      <c r="R614" s="49"/>
      <c r="S614" s="49"/>
      <c r="T614" s="49"/>
      <c r="U614" s="49"/>
      <c r="V614" s="49"/>
      <c r="W614" s="49"/>
      <c r="X614" s="49"/>
      <c r="Y614" s="49"/>
      <c r="Z614" s="49"/>
      <c r="AA614" s="49"/>
      <c r="AB614" s="49"/>
      <c r="AC614" s="49"/>
      <c r="AD614" s="49"/>
      <c r="AE614" s="49"/>
      <c r="AF614" s="49"/>
      <c r="AG614" s="49"/>
      <c r="AH614" s="49"/>
      <c r="AI614" s="49"/>
      <c r="AJ614" s="49"/>
      <c r="AK614" s="49"/>
      <c r="AL614" s="49"/>
      <c r="AM614" s="49"/>
      <c r="AN614" s="49"/>
      <c r="AO614" s="49"/>
      <c r="AP614" s="49"/>
      <c r="AQ614" s="49"/>
      <c r="AR614" s="49"/>
      <c r="AS614" s="49"/>
      <c r="AT614" s="49"/>
      <c r="AU614" s="49"/>
      <c r="AV614" s="49"/>
      <c r="AW614" s="49"/>
      <c r="AX614" s="49"/>
      <c r="AY614" s="49"/>
      <c r="AZ614" s="49"/>
      <c r="BA614" s="49"/>
      <c r="BB614" s="49"/>
      <c r="BC614" s="49"/>
      <c r="BD614" s="49"/>
      <c r="BE614" s="49"/>
      <c r="BF614" s="49"/>
      <c r="BG614" s="49"/>
      <c r="BH614" s="49"/>
      <c r="BI614" s="49"/>
      <c r="BJ614" s="49"/>
      <c r="BK614" s="49"/>
      <c r="BL614" s="49"/>
      <c r="BM614" s="49"/>
    </row>
    <row r="615" spans="1:65" ht="30" customHeight="1">
      <c r="A615" s="352"/>
      <c r="B615" s="49"/>
      <c r="C615" s="49"/>
      <c r="D615" s="49"/>
      <c r="E615" s="16"/>
      <c r="F615" s="49"/>
      <c r="G615" s="49"/>
      <c r="H615" s="49"/>
      <c r="I615" s="49"/>
      <c r="J615" s="49"/>
      <c r="K615" s="49"/>
      <c r="L615" s="49"/>
      <c r="M615" s="49"/>
      <c r="N615" s="49"/>
      <c r="O615" s="49"/>
      <c r="P615" s="49"/>
      <c r="Q615" s="49"/>
      <c r="R615" s="49"/>
      <c r="S615" s="49"/>
      <c r="T615" s="49"/>
      <c r="U615" s="49"/>
      <c r="V615" s="49"/>
      <c r="W615" s="49"/>
      <c r="X615" s="49"/>
      <c r="Y615" s="49"/>
      <c r="Z615" s="49"/>
      <c r="AA615" s="49"/>
      <c r="AB615" s="49"/>
      <c r="AC615" s="49"/>
      <c r="AD615" s="49"/>
      <c r="AE615" s="49"/>
      <c r="AF615" s="49"/>
      <c r="AG615" s="49"/>
      <c r="AH615" s="49"/>
      <c r="AI615" s="49"/>
      <c r="AJ615" s="49"/>
      <c r="AK615" s="49"/>
      <c r="AL615" s="49"/>
      <c r="AM615" s="49"/>
      <c r="AN615" s="49"/>
      <c r="AO615" s="49"/>
      <c r="AP615" s="49"/>
      <c r="AQ615" s="49"/>
      <c r="AR615" s="49"/>
      <c r="AS615" s="49"/>
      <c r="AT615" s="49"/>
      <c r="AU615" s="49"/>
      <c r="AV615" s="49"/>
      <c r="AW615" s="49"/>
      <c r="AX615" s="49"/>
      <c r="AY615" s="49"/>
      <c r="AZ615" s="49"/>
      <c r="BA615" s="49"/>
      <c r="BB615" s="49"/>
      <c r="BC615" s="49"/>
      <c r="BD615" s="49"/>
      <c r="BE615" s="49"/>
      <c r="BF615" s="49"/>
      <c r="BG615" s="49"/>
      <c r="BH615" s="49"/>
      <c r="BI615" s="49"/>
      <c r="BJ615" s="49"/>
      <c r="BK615" s="49"/>
      <c r="BL615" s="49"/>
      <c r="BM615" s="49"/>
    </row>
    <row r="616" spans="1:65" ht="30" customHeight="1">
      <c r="A616" s="352"/>
      <c r="B616" s="49"/>
      <c r="C616" s="49"/>
      <c r="D616" s="49"/>
      <c r="E616" s="16"/>
      <c r="F616" s="49"/>
      <c r="G616" s="49"/>
      <c r="H616" s="49"/>
      <c r="I616" s="49"/>
      <c r="J616" s="49"/>
      <c r="K616" s="49"/>
      <c r="L616" s="49"/>
      <c r="M616" s="49"/>
      <c r="N616" s="49"/>
      <c r="O616" s="49"/>
      <c r="P616" s="49"/>
      <c r="Q616" s="49"/>
      <c r="R616" s="49"/>
      <c r="S616" s="49"/>
      <c r="T616" s="49"/>
      <c r="U616" s="49"/>
      <c r="V616" s="49"/>
      <c r="W616" s="49"/>
      <c r="X616" s="49"/>
      <c r="Y616" s="49"/>
      <c r="Z616" s="49"/>
      <c r="AA616" s="49"/>
      <c r="AB616" s="49"/>
      <c r="AC616" s="49"/>
      <c r="AD616" s="49"/>
      <c r="AE616" s="49"/>
      <c r="AF616" s="49"/>
      <c r="AG616" s="49"/>
      <c r="AH616" s="49"/>
      <c r="AI616" s="49"/>
      <c r="AJ616" s="49"/>
      <c r="AK616" s="49"/>
      <c r="AL616" s="49"/>
      <c r="AM616" s="49"/>
      <c r="AN616" s="49"/>
      <c r="AO616" s="49"/>
      <c r="AP616" s="49"/>
      <c r="AQ616" s="49"/>
      <c r="AR616" s="49"/>
      <c r="AS616" s="49"/>
      <c r="AT616" s="49"/>
      <c r="AU616" s="49"/>
      <c r="AV616" s="49"/>
      <c r="AW616" s="49"/>
      <c r="AX616" s="49"/>
      <c r="AY616" s="49"/>
      <c r="AZ616" s="49"/>
      <c r="BA616" s="49"/>
      <c r="BB616" s="49"/>
      <c r="BC616" s="49"/>
      <c r="BD616" s="49"/>
      <c r="BE616" s="49"/>
      <c r="BF616" s="49"/>
      <c r="BG616" s="49"/>
      <c r="BH616" s="49"/>
      <c r="BI616" s="49"/>
      <c r="BJ616" s="49"/>
      <c r="BK616" s="49"/>
      <c r="BL616" s="49"/>
      <c r="BM616" s="49"/>
    </row>
    <row r="617" spans="1:65" ht="30" customHeight="1">
      <c r="A617" s="352"/>
      <c r="B617" s="49"/>
      <c r="C617" s="49"/>
      <c r="D617" s="49"/>
      <c r="E617" s="16"/>
      <c r="F617" s="49"/>
      <c r="G617" s="49"/>
      <c r="H617" s="49"/>
      <c r="I617" s="49"/>
      <c r="J617" s="49"/>
      <c r="K617" s="49"/>
      <c r="L617" s="49"/>
      <c r="M617" s="49"/>
      <c r="N617" s="49"/>
      <c r="O617" s="49"/>
      <c r="P617" s="49"/>
      <c r="Q617" s="49"/>
      <c r="R617" s="49"/>
      <c r="S617" s="49"/>
      <c r="T617" s="49"/>
      <c r="U617" s="49"/>
      <c r="V617" s="49"/>
      <c r="W617" s="49"/>
      <c r="X617" s="49"/>
      <c r="Y617" s="49"/>
      <c r="Z617" s="49"/>
      <c r="AA617" s="49"/>
      <c r="AB617" s="49"/>
      <c r="AC617" s="49"/>
      <c r="AD617" s="49"/>
      <c r="AE617" s="49"/>
      <c r="AF617" s="49"/>
      <c r="AG617" s="49"/>
      <c r="AH617" s="49"/>
      <c r="AI617" s="49"/>
      <c r="AJ617" s="49"/>
      <c r="AK617" s="49"/>
      <c r="AL617" s="49"/>
      <c r="AM617" s="49"/>
      <c r="AN617" s="49"/>
      <c r="AO617" s="49"/>
      <c r="AP617" s="49"/>
      <c r="AQ617" s="49"/>
      <c r="AR617" s="49"/>
      <c r="AS617" s="49"/>
      <c r="AT617" s="49"/>
      <c r="AU617" s="49"/>
      <c r="AV617" s="49"/>
      <c r="AW617" s="49"/>
      <c r="AX617" s="49"/>
      <c r="AY617" s="49"/>
      <c r="AZ617" s="49"/>
      <c r="BA617" s="49"/>
      <c r="BB617" s="49"/>
      <c r="BC617" s="49"/>
      <c r="BD617" s="49"/>
      <c r="BE617" s="49"/>
      <c r="BF617" s="49"/>
      <c r="BG617" s="49"/>
      <c r="BH617" s="49"/>
      <c r="BI617" s="49"/>
      <c r="BJ617" s="49"/>
      <c r="BK617" s="49"/>
      <c r="BL617" s="49"/>
      <c r="BM617" s="49"/>
    </row>
    <row r="618" spans="1:65" ht="30" customHeight="1">
      <c r="A618" s="352"/>
      <c r="B618" s="49"/>
      <c r="C618" s="49"/>
      <c r="D618" s="49"/>
      <c r="E618" s="16"/>
      <c r="F618" s="49"/>
      <c r="G618" s="49"/>
      <c r="H618" s="49"/>
      <c r="I618" s="49"/>
      <c r="J618" s="49"/>
      <c r="K618" s="49"/>
      <c r="L618" s="49"/>
      <c r="M618" s="49"/>
      <c r="N618" s="49"/>
      <c r="O618" s="49"/>
      <c r="P618" s="49"/>
      <c r="Q618" s="49"/>
      <c r="R618" s="49"/>
      <c r="S618" s="49"/>
      <c r="T618" s="49"/>
      <c r="U618" s="49"/>
      <c r="V618" s="49"/>
      <c r="W618" s="49"/>
      <c r="X618" s="49"/>
      <c r="Y618" s="49"/>
      <c r="Z618" s="49"/>
      <c r="AA618" s="49"/>
      <c r="AB618" s="49"/>
      <c r="AC618" s="49"/>
      <c r="AD618" s="49"/>
      <c r="AE618" s="49"/>
      <c r="AF618" s="49"/>
      <c r="AG618" s="49"/>
      <c r="AH618" s="49"/>
      <c r="AI618" s="49"/>
      <c r="AJ618" s="49"/>
      <c r="AK618" s="49"/>
      <c r="AL618" s="49"/>
      <c r="AM618" s="49"/>
      <c r="AN618" s="49"/>
      <c r="AO618" s="49"/>
      <c r="AP618" s="49"/>
      <c r="AQ618" s="49"/>
      <c r="AR618" s="49"/>
      <c r="AS618" s="49"/>
      <c r="AT618" s="49"/>
      <c r="AU618" s="49"/>
      <c r="AV618" s="49"/>
      <c r="AW618" s="49"/>
      <c r="AX618" s="49"/>
      <c r="AY618" s="49"/>
      <c r="AZ618" s="49"/>
      <c r="BA618" s="49"/>
      <c r="BB618" s="49"/>
      <c r="BC618" s="49"/>
      <c r="BD618" s="49"/>
      <c r="BE618" s="49"/>
      <c r="BF618" s="49"/>
      <c r="BG618" s="49"/>
      <c r="BH618" s="49"/>
      <c r="BI618" s="49"/>
      <c r="BJ618" s="49"/>
      <c r="BK618" s="49"/>
      <c r="BL618" s="49"/>
      <c r="BM618" s="49"/>
    </row>
    <row r="619" spans="1:65" ht="30" customHeight="1">
      <c r="A619" s="352"/>
      <c r="B619" s="49"/>
      <c r="C619" s="49"/>
      <c r="D619" s="49"/>
      <c r="E619" s="16"/>
      <c r="F619" s="49"/>
      <c r="G619" s="49"/>
      <c r="H619" s="49"/>
      <c r="I619" s="49"/>
      <c r="J619" s="49"/>
      <c r="K619" s="49"/>
      <c r="L619" s="49"/>
      <c r="M619" s="49"/>
      <c r="N619" s="49"/>
      <c r="O619" s="49"/>
      <c r="P619" s="49"/>
      <c r="Q619" s="49"/>
      <c r="R619" s="49"/>
      <c r="S619" s="49"/>
      <c r="T619" s="49"/>
      <c r="U619" s="49"/>
      <c r="V619" s="49"/>
      <c r="W619" s="49"/>
      <c r="X619" s="49"/>
      <c r="Y619" s="49"/>
      <c r="Z619" s="49"/>
      <c r="AA619" s="49"/>
      <c r="AB619" s="49"/>
      <c r="AC619" s="49"/>
      <c r="AD619" s="49"/>
      <c r="AE619" s="49"/>
      <c r="AF619" s="49"/>
      <c r="AG619" s="49"/>
      <c r="AH619" s="49"/>
      <c r="AI619" s="49"/>
      <c r="AJ619" s="49"/>
      <c r="AK619" s="49"/>
      <c r="AL619" s="49"/>
      <c r="AM619" s="49"/>
      <c r="AN619" s="49"/>
      <c r="AO619" s="49"/>
      <c r="AP619" s="49"/>
      <c r="AQ619" s="49"/>
      <c r="AR619" s="49"/>
      <c r="AS619" s="49"/>
      <c r="AT619" s="49"/>
      <c r="AU619" s="49"/>
      <c r="AV619" s="49"/>
      <c r="AW619" s="49"/>
      <c r="AX619" s="49"/>
      <c r="AY619" s="49"/>
      <c r="AZ619" s="49"/>
      <c r="BA619" s="49"/>
      <c r="BB619" s="49"/>
      <c r="BC619" s="49"/>
      <c r="BD619" s="49"/>
      <c r="BE619" s="49"/>
      <c r="BF619" s="49"/>
      <c r="BG619" s="49"/>
      <c r="BH619" s="49"/>
      <c r="BI619" s="49"/>
      <c r="BJ619" s="49"/>
      <c r="BK619" s="49"/>
      <c r="BL619" s="49"/>
      <c r="BM619" s="49"/>
    </row>
    <row r="620" spans="1:65" ht="30" customHeight="1">
      <c r="A620" s="352"/>
      <c r="B620" s="49"/>
      <c r="C620" s="49"/>
      <c r="D620" s="49"/>
      <c r="E620" s="16"/>
      <c r="F620" s="49"/>
      <c r="G620" s="49"/>
      <c r="H620" s="49"/>
      <c r="I620" s="49"/>
      <c r="J620" s="49"/>
      <c r="K620" s="49"/>
      <c r="L620" s="49"/>
      <c r="M620" s="49"/>
      <c r="N620" s="49"/>
      <c r="O620" s="49"/>
      <c r="P620" s="49"/>
      <c r="Q620" s="49"/>
      <c r="R620" s="49"/>
      <c r="S620" s="49"/>
      <c r="T620" s="49"/>
      <c r="U620" s="49"/>
      <c r="V620" s="49"/>
      <c r="W620" s="49"/>
      <c r="X620" s="49"/>
      <c r="Y620" s="49"/>
      <c r="Z620" s="49"/>
      <c r="AA620" s="49"/>
      <c r="AB620" s="49"/>
      <c r="AC620" s="49"/>
      <c r="AD620" s="49"/>
      <c r="AE620" s="49"/>
      <c r="AF620" s="49"/>
      <c r="AG620" s="49"/>
      <c r="AH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row>
    <row r="621" spans="1:65" ht="30" customHeight="1">
      <c r="A621" s="352"/>
      <c r="B621" s="49"/>
      <c r="C621" s="49"/>
      <c r="D621" s="49"/>
      <c r="E621" s="16"/>
      <c r="F621" s="49"/>
      <c r="G621" s="49"/>
      <c r="H621" s="49"/>
      <c r="I621" s="49"/>
      <c r="J621" s="49"/>
      <c r="K621" s="49"/>
      <c r="L621" s="49"/>
      <c r="M621" s="49"/>
      <c r="N621" s="49"/>
      <c r="O621" s="49"/>
      <c r="P621" s="49"/>
      <c r="Q621" s="49"/>
      <c r="R621" s="49"/>
      <c r="S621" s="49"/>
      <c r="T621" s="49"/>
      <c r="U621" s="49"/>
      <c r="V621" s="49"/>
      <c r="W621" s="49"/>
      <c r="X621" s="49"/>
      <c r="Y621" s="49"/>
      <c r="Z621" s="49"/>
      <c r="AA621" s="49"/>
      <c r="AB621" s="49"/>
      <c r="AC621" s="49"/>
      <c r="AD621" s="49"/>
      <c r="AE621" s="49"/>
      <c r="AF621" s="49"/>
      <c r="AG621" s="49"/>
      <c r="AH621" s="49"/>
      <c r="AI621" s="49"/>
      <c r="AJ621" s="49"/>
      <c r="AK621" s="49"/>
      <c r="AL621" s="49"/>
      <c r="AM621" s="49"/>
      <c r="AN621" s="49"/>
      <c r="AO621" s="49"/>
      <c r="AP621" s="49"/>
      <c r="AQ621" s="49"/>
      <c r="AR621" s="49"/>
      <c r="AS621" s="49"/>
      <c r="AT621" s="49"/>
      <c r="AU621" s="49"/>
      <c r="AV621" s="49"/>
      <c r="AW621" s="49"/>
      <c r="AX621" s="49"/>
      <c r="AY621" s="49"/>
      <c r="AZ621" s="49"/>
      <c r="BA621" s="49"/>
      <c r="BB621" s="49"/>
      <c r="BC621" s="49"/>
      <c r="BD621" s="49"/>
      <c r="BE621" s="49"/>
      <c r="BF621" s="49"/>
      <c r="BG621" s="49"/>
      <c r="BH621" s="49"/>
      <c r="BI621" s="49"/>
      <c r="BJ621" s="49"/>
      <c r="BK621" s="49"/>
      <c r="BL621" s="49"/>
      <c r="BM621" s="49"/>
    </row>
    <row r="622" spans="1:65" ht="30" customHeight="1">
      <c r="A622" s="352"/>
      <c r="B622" s="49"/>
      <c r="C622" s="49"/>
      <c r="D622" s="49"/>
      <c r="E622" s="16"/>
      <c r="F622" s="49"/>
      <c r="G622" s="49"/>
      <c r="H622" s="49"/>
      <c r="I622" s="49"/>
      <c r="J622" s="49"/>
      <c r="K622" s="49"/>
      <c r="L622" s="49"/>
      <c r="M622" s="49"/>
      <c r="N622" s="49"/>
      <c r="O622" s="49"/>
      <c r="P622" s="49"/>
      <c r="Q622" s="49"/>
      <c r="R622" s="49"/>
      <c r="S622" s="49"/>
      <c r="T622" s="49"/>
      <c r="U622" s="49"/>
      <c r="V622" s="49"/>
      <c r="W622" s="49"/>
      <c r="X622" s="49"/>
      <c r="Y622" s="49"/>
      <c r="Z622" s="49"/>
      <c r="AA622" s="49"/>
      <c r="AB622" s="49"/>
      <c r="AC622" s="49"/>
      <c r="AD622" s="49"/>
      <c r="AE622" s="49"/>
      <c r="AF622" s="49"/>
      <c r="AG622" s="49"/>
      <c r="AH622" s="49"/>
      <c r="AI622" s="49"/>
      <c r="AJ622" s="49"/>
      <c r="AK622" s="49"/>
      <c r="AL622" s="49"/>
      <c r="AM622" s="49"/>
      <c r="AN622" s="49"/>
      <c r="AO622" s="49"/>
      <c r="AP622" s="49"/>
      <c r="AQ622" s="49"/>
      <c r="AR622" s="49"/>
      <c r="AS622" s="49"/>
      <c r="AT622" s="49"/>
      <c r="AU622" s="49"/>
      <c r="AV622" s="49"/>
      <c r="AW622" s="49"/>
      <c r="AX622" s="49"/>
      <c r="AY622" s="49"/>
      <c r="AZ622" s="49"/>
      <c r="BA622" s="49"/>
      <c r="BB622" s="49"/>
      <c r="BC622" s="49"/>
      <c r="BD622" s="49"/>
      <c r="BE622" s="49"/>
      <c r="BF622" s="49"/>
      <c r="BG622" s="49"/>
      <c r="BH622" s="49"/>
      <c r="BI622" s="49"/>
      <c r="BJ622" s="49"/>
      <c r="BK622" s="49"/>
      <c r="BL622" s="49"/>
      <c r="BM622" s="49"/>
    </row>
    <row r="623" spans="1:65" ht="30" customHeight="1">
      <c r="A623" s="352"/>
      <c r="B623" s="49"/>
      <c r="C623" s="49"/>
      <c r="D623" s="49"/>
      <c r="E623" s="16"/>
      <c r="F623" s="49"/>
      <c r="G623" s="49"/>
      <c r="H623" s="49"/>
      <c r="I623" s="49"/>
      <c r="J623" s="49"/>
      <c r="K623" s="49"/>
      <c r="L623" s="49"/>
      <c r="M623" s="49"/>
      <c r="N623" s="49"/>
      <c r="O623" s="49"/>
      <c r="P623" s="49"/>
      <c r="Q623" s="49"/>
      <c r="R623" s="49"/>
      <c r="S623" s="49"/>
      <c r="T623" s="49"/>
      <c r="U623" s="49"/>
      <c r="V623" s="49"/>
      <c r="W623" s="49"/>
      <c r="X623" s="49"/>
      <c r="Y623" s="49"/>
      <c r="Z623" s="49"/>
      <c r="AA623" s="49"/>
      <c r="AB623" s="49"/>
      <c r="AC623" s="49"/>
      <c r="AD623" s="49"/>
      <c r="AE623" s="49"/>
      <c r="AF623" s="49"/>
      <c r="AG623" s="49"/>
      <c r="AH623" s="49"/>
      <c r="AI623" s="49"/>
      <c r="AJ623" s="49"/>
      <c r="AK623" s="49"/>
      <c r="AL623" s="49"/>
      <c r="AM623" s="49"/>
      <c r="AN623" s="49"/>
      <c r="AO623" s="49"/>
      <c r="AP623" s="49"/>
      <c r="AQ623" s="49"/>
      <c r="AR623" s="49"/>
      <c r="AS623" s="49"/>
      <c r="AT623" s="49"/>
      <c r="AU623" s="49"/>
      <c r="AV623" s="49"/>
      <c r="AW623" s="49"/>
      <c r="AX623" s="49"/>
      <c r="AY623" s="49"/>
      <c r="AZ623" s="49"/>
      <c r="BA623" s="49"/>
      <c r="BB623" s="49"/>
      <c r="BC623" s="49"/>
      <c r="BD623" s="49"/>
      <c r="BE623" s="49"/>
      <c r="BF623" s="49"/>
      <c r="BG623" s="49"/>
      <c r="BH623" s="49"/>
      <c r="BI623" s="49"/>
      <c r="BJ623" s="49"/>
      <c r="BK623" s="49"/>
      <c r="BL623" s="49"/>
      <c r="BM623" s="49"/>
    </row>
    <row r="624" spans="1:65" ht="30" customHeight="1">
      <c r="A624" s="352"/>
      <c r="B624" s="49"/>
      <c r="C624" s="49"/>
      <c r="D624" s="49"/>
      <c r="E624" s="16"/>
      <c r="F624" s="49"/>
      <c r="G624" s="49"/>
      <c r="H624" s="49"/>
      <c r="I624" s="49"/>
      <c r="J624" s="49"/>
      <c r="K624" s="49"/>
      <c r="L624" s="49"/>
      <c r="M624" s="49"/>
      <c r="N624" s="49"/>
      <c r="O624" s="49"/>
      <c r="P624" s="49"/>
      <c r="Q624" s="49"/>
      <c r="R624" s="49"/>
      <c r="S624" s="49"/>
      <c r="T624" s="49"/>
      <c r="U624" s="49"/>
      <c r="V624" s="49"/>
      <c r="W624" s="49"/>
      <c r="X624" s="49"/>
      <c r="Y624" s="49"/>
      <c r="Z624" s="49"/>
      <c r="AA624" s="49"/>
      <c r="AB624" s="49"/>
      <c r="AC624" s="49"/>
      <c r="AD624" s="49"/>
      <c r="AE624" s="49"/>
      <c r="AF624" s="49"/>
      <c r="AG624" s="49"/>
      <c r="AH624" s="49"/>
      <c r="AI624" s="49"/>
      <c r="AJ624" s="49"/>
      <c r="AK624" s="49"/>
      <c r="AL624" s="49"/>
      <c r="AM624" s="49"/>
      <c r="AN624" s="49"/>
      <c r="AO624" s="49"/>
      <c r="AP624" s="49"/>
      <c r="AQ624" s="49"/>
      <c r="AR624" s="49"/>
      <c r="AS624" s="49"/>
      <c r="AT624" s="49"/>
      <c r="AU624" s="49"/>
      <c r="AV624" s="49"/>
      <c r="AW624" s="49"/>
      <c r="AX624" s="49"/>
      <c r="AY624" s="49"/>
      <c r="AZ624" s="49"/>
      <c r="BA624" s="49"/>
      <c r="BB624" s="49"/>
      <c r="BC624" s="49"/>
      <c r="BD624" s="49"/>
      <c r="BE624" s="49"/>
      <c r="BF624" s="49"/>
      <c r="BG624" s="49"/>
      <c r="BH624" s="49"/>
      <c r="BI624" s="49"/>
      <c r="BJ624" s="49"/>
      <c r="BK624" s="49"/>
      <c r="BL624" s="49"/>
      <c r="BM624" s="49"/>
    </row>
    <row r="625" spans="1:65" ht="30" customHeight="1">
      <c r="A625" s="352"/>
      <c r="B625" s="49"/>
      <c r="C625" s="49"/>
      <c r="D625" s="49"/>
      <c r="E625" s="16"/>
      <c r="F625" s="49"/>
      <c r="G625" s="49"/>
      <c r="H625" s="49"/>
      <c r="I625" s="49"/>
      <c r="J625" s="49"/>
      <c r="K625" s="49"/>
      <c r="L625" s="49"/>
      <c r="M625" s="49"/>
      <c r="N625" s="49"/>
      <c r="O625" s="49"/>
      <c r="P625" s="49"/>
      <c r="Q625" s="49"/>
      <c r="R625" s="49"/>
      <c r="S625" s="49"/>
      <c r="T625" s="49"/>
      <c r="U625" s="49"/>
      <c r="V625" s="49"/>
      <c r="W625" s="49"/>
      <c r="X625" s="49"/>
      <c r="Y625" s="49"/>
      <c r="Z625" s="49"/>
      <c r="AA625" s="49"/>
      <c r="AB625" s="49"/>
      <c r="AC625" s="49"/>
      <c r="AD625" s="49"/>
      <c r="AE625" s="49"/>
      <c r="AF625" s="49"/>
      <c r="AG625" s="49"/>
      <c r="AH625" s="49"/>
      <c r="AI625" s="49"/>
      <c r="AJ625" s="49"/>
      <c r="AK625" s="49"/>
      <c r="AL625" s="49"/>
      <c r="AM625" s="49"/>
      <c r="AN625" s="49"/>
      <c r="AO625" s="49"/>
      <c r="AP625" s="49"/>
      <c r="AQ625" s="49"/>
      <c r="AR625" s="49"/>
      <c r="AS625" s="49"/>
      <c r="AT625" s="49"/>
      <c r="AU625" s="49"/>
      <c r="AV625" s="49"/>
      <c r="AW625" s="49"/>
      <c r="AX625" s="49"/>
      <c r="AY625" s="49"/>
      <c r="AZ625" s="49"/>
      <c r="BA625" s="49"/>
      <c r="BB625" s="49"/>
      <c r="BC625" s="49"/>
      <c r="BD625" s="49"/>
      <c r="BE625" s="49"/>
      <c r="BF625" s="49"/>
      <c r="BG625" s="49"/>
      <c r="BH625" s="49"/>
      <c r="BI625" s="49"/>
      <c r="BJ625" s="49"/>
      <c r="BK625" s="49"/>
      <c r="BL625" s="49"/>
      <c r="BM625" s="49"/>
    </row>
    <row r="626" spans="1:65" ht="30" customHeight="1">
      <c r="A626" s="352"/>
      <c r="B626" s="49"/>
      <c r="C626" s="49"/>
      <c r="D626" s="49"/>
      <c r="E626" s="16"/>
      <c r="F626" s="49"/>
      <c r="G626" s="49"/>
      <c r="H626" s="49"/>
      <c r="I626" s="49"/>
      <c r="J626" s="49"/>
      <c r="K626" s="49"/>
      <c r="L626" s="49"/>
      <c r="M626" s="49"/>
      <c r="N626" s="49"/>
      <c r="O626" s="49"/>
      <c r="P626" s="49"/>
      <c r="Q626" s="49"/>
      <c r="R626" s="49"/>
      <c r="S626" s="49"/>
      <c r="T626" s="49"/>
      <c r="U626" s="49"/>
      <c r="V626" s="49"/>
      <c r="W626" s="49"/>
      <c r="X626" s="49"/>
      <c r="Y626" s="49"/>
      <c r="Z626" s="49"/>
      <c r="AA626" s="49"/>
      <c r="AB626" s="49"/>
      <c r="AC626" s="49"/>
      <c r="AD626" s="49"/>
      <c r="AE626" s="49"/>
      <c r="AF626" s="49"/>
      <c r="AG626" s="49"/>
      <c r="AH626" s="49"/>
      <c r="AI626" s="49"/>
      <c r="AJ626" s="49"/>
      <c r="AK626" s="49"/>
      <c r="AL626" s="49"/>
      <c r="AM626" s="49"/>
      <c r="AN626" s="49"/>
      <c r="AO626" s="49"/>
      <c r="AP626" s="49"/>
      <c r="AQ626" s="49"/>
      <c r="AR626" s="49"/>
      <c r="AS626" s="49"/>
      <c r="AT626" s="49"/>
      <c r="AU626" s="49"/>
      <c r="AV626" s="49"/>
      <c r="AW626" s="49"/>
      <c r="AX626" s="49"/>
      <c r="AY626" s="49"/>
      <c r="AZ626" s="49"/>
      <c r="BA626" s="49"/>
      <c r="BB626" s="49"/>
      <c r="BC626" s="49"/>
      <c r="BD626" s="49"/>
      <c r="BE626" s="49"/>
      <c r="BF626" s="49"/>
      <c r="BG626" s="49"/>
      <c r="BH626" s="49"/>
      <c r="BI626" s="49"/>
      <c r="BJ626" s="49"/>
      <c r="BK626" s="49"/>
      <c r="BL626" s="49"/>
      <c r="BM626" s="49"/>
    </row>
    <row r="627" spans="1:65" ht="30" customHeight="1">
      <c r="A627" s="352"/>
      <c r="B627" s="49"/>
      <c r="C627" s="49"/>
      <c r="D627" s="49"/>
      <c r="E627" s="16"/>
      <c r="F627" s="49"/>
      <c r="G627" s="49"/>
      <c r="H627" s="49"/>
      <c r="I627" s="49"/>
      <c r="J627" s="49"/>
      <c r="K627" s="49"/>
      <c r="L627" s="49"/>
      <c r="M627" s="49"/>
      <c r="N627" s="49"/>
      <c r="O627" s="49"/>
      <c r="P627" s="49"/>
      <c r="Q627" s="49"/>
      <c r="R627" s="49"/>
      <c r="S627" s="49"/>
      <c r="T627" s="49"/>
      <c r="U627" s="49"/>
      <c r="V627" s="49"/>
      <c r="W627" s="49"/>
      <c r="X627" s="49"/>
      <c r="Y627" s="49"/>
      <c r="Z627" s="49"/>
      <c r="AA627" s="49"/>
      <c r="AB627" s="49"/>
      <c r="AC627" s="49"/>
      <c r="AD627" s="49"/>
      <c r="AE627" s="49"/>
      <c r="AF627" s="49"/>
      <c r="AG627" s="49"/>
      <c r="AH627" s="49"/>
      <c r="AI627" s="49"/>
      <c r="AJ627" s="49"/>
      <c r="AK627" s="49"/>
      <c r="AL627" s="49"/>
      <c r="AM627" s="49"/>
      <c r="AN627" s="49"/>
      <c r="AO627" s="49"/>
      <c r="AP627" s="49"/>
      <c r="AQ627" s="49"/>
      <c r="AR627" s="49"/>
      <c r="AS627" s="49"/>
      <c r="AT627" s="49"/>
      <c r="AU627" s="49"/>
      <c r="AV627" s="49"/>
      <c r="AW627" s="49"/>
      <c r="AX627" s="49"/>
      <c r="AY627" s="49"/>
      <c r="AZ627" s="49"/>
      <c r="BA627" s="49"/>
      <c r="BB627" s="49"/>
      <c r="BC627" s="49"/>
      <c r="BD627" s="49"/>
      <c r="BE627" s="49"/>
      <c r="BF627" s="49"/>
      <c r="BG627" s="49"/>
      <c r="BH627" s="49"/>
      <c r="BI627" s="49"/>
      <c r="BJ627" s="49"/>
      <c r="BK627" s="49"/>
      <c r="BL627" s="49"/>
      <c r="BM627" s="49"/>
    </row>
    <row r="628" spans="1:65" ht="30" customHeight="1">
      <c r="A628" s="352"/>
      <c r="B628" s="49"/>
      <c r="C628" s="49"/>
      <c r="D628" s="49"/>
      <c r="E628" s="16"/>
      <c r="F628" s="49"/>
      <c r="G628" s="49"/>
      <c r="H628" s="49"/>
      <c r="I628" s="49"/>
      <c r="J628" s="49"/>
      <c r="K628" s="49"/>
      <c r="L628" s="49"/>
      <c r="M628" s="49"/>
      <c r="N628" s="49"/>
      <c r="O628" s="49"/>
      <c r="P628" s="49"/>
      <c r="Q628" s="49"/>
      <c r="R628" s="49"/>
      <c r="S628" s="49"/>
      <c r="T628" s="49"/>
      <c r="U628" s="49"/>
      <c r="V628" s="49"/>
      <c r="W628" s="49"/>
      <c r="X628" s="49"/>
      <c r="Y628" s="49"/>
      <c r="Z628" s="49"/>
      <c r="AA628" s="49"/>
      <c r="AB628" s="49"/>
      <c r="AC628" s="49"/>
      <c r="AD628" s="49"/>
      <c r="AE628" s="49"/>
      <c r="AF628" s="49"/>
      <c r="AG628" s="49"/>
      <c r="AH628" s="49"/>
      <c r="AI628" s="49"/>
      <c r="AJ628" s="49"/>
      <c r="AK628" s="49"/>
      <c r="AL628" s="49"/>
      <c r="AM628" s="49"/>
      <c r="AN628" s="49"/>
      <c r="AO628" s="49"/>
      <c r="AP628" s="49"/>
      <c r="AQ628" s="49"/>
      <c r="AR628" s="49"/>
      <c r="AS628" s="49"/>
      <c r="AT628" s="49"/>
      <c r="AU628" s="49"/>
      <c r="AV628" s="49"/>
      <c r="AW628" s="49"/>
      <c r="AX628" s="49"/>
      <c r="AY628" s="49"/>
      <c r="AZ628" s="49"/>
      <c r="BA628" s="49"/>
      <c r="BB628" s="49"/>
      <c r="BC628" s="49"/>
      <c r="BD628" s="49"/>
      <c r="BE628" s="49"/>
      <c r="BF628" s="49"/>
      <c r="BG628" s="49"/>
      <c r="BH628" s="49"/>
      <c r="BI628" s="49"/>
      <c r="BJ628" s="49"/>
      <c r="BK628" s="49"/>
      <c r="BL628" s="49"/>
      <c r="BM628" s="49"/>
    </row>
    <row r="629" spans="1:65" ht="30" customHeight="1">
      <c r="A629" s="352"/>
      <c r="B629" s="49"/>
      <c r="C629" s="49"/>
      <c r="D629" s="49"/>
      <c r="E629" s="16"/>
      <c r="F629" s="49"/>
      <c r="G629" s="49"/>
      <c r="H629" s="49"/>
      <c r="I629" s="49"/>
      <c r="J629" s="49"/>
      <c r="K629" s="49"/>
      <c r="L629" s="49"/>
      <c r="M629" s="49"/>
      <c r="N629" s="49"/>
      <c r="O629" s="49"/>
      <c r="P629" s="49"/>
      <c r="Q629" s="49"/>
      <c r="R629" s="49"/>
      <c r="S629" s="49"/>
      <c r="T629" s="49"/>
      <c r="U629" s="49"/>
      <c r="V629" s="49"/>
      <c r="W629" s="49"/>
      <c r="X629" s="49"/>
      <c r="Y629" s="49"/>
      <c r="Z629" s="49"/>
      <c r="AA629" s="49"/>
      <c r="AB629" s="49"/>
      <c r="AC629" s="49"/>
      <c r="AD629" s="49"/>
      <c r="AE629" s="49"/>
      <c r="AF629" s="49"/>
      <c r="AG629" s="49"/>
      <c r="AH629" s="49"/>
      <c r="AI629" s="49"/>
      <c r="AJ629" s="49"/>
      <c r="AK629" s="49"/>
      <c r="AL629" s="49"/>
      <c r="AM629" s="49"/>
      <c r="AN629" s="49"/>
      <c r="AO629" s="49"/>
      <c r="AP629" s="49"/>
      <c r="AQ629" s="49"/>
      <c r="AR629" s="49"/>
      <c r="AS629" s="49"/>
      <c r="AT629" s="49"/>
      <c r="AU629" s="49"/>
      <c r="AV629" s="49"/>
      <c r="AW629" s="49"/>
      <c r="AX629" s="49"/>
      <c r="AY629" s="49"/>
      <c r="AZ629" s="49"/>
      <c r="BA629" s="49"/>
      <c r="BB629" s="49"/>
      <c r="BC629" s="49"/>
      <c r="BD629" s="49"/>
      <c r="BE629" s="49"/>
      <c r="BF629" s="49"/>
      <c r="BG629" s="49"/>
      <c r="BH629" s="49"/>
      <c r="BI629" s="49"/>
      <c r="BJ629" s="49"/>
      <c r="BK629" s="49"/>
      <c r="BL629" s="49"/>
      <c r="BM629" s="49"/>
    </row>
    <row r="630" spans="1:65" ht="30" customHeight="1">
      <c r="A630" s="352"/>
      <c r="B630" s="49"/>
      <c r="C630" s="49"/>
      <c r="D630" s="49"/>
      <c r="E630" s="16"/>
      <c r="F630" s="49"/>
      <c r="G630" s="49"/>
      <c r="H630" s="49"/>
      <c r="I630" s="49"/>
      <c r="J630" s="49"/>
      <c r="K630" s="49"/>
      <c r="L630" s="49"/>
      <c r="M630" s="49"/>
      <c r="N630" s="49"/>
      <c r="O630" s="49"/>
      <c r="P630" s="49"/>
      <c r="Q630" s="49"/>
      <c r="R630" s="49"/>
      <c r="S630" s="49"/>
      <c r="T630" s="49"/>
      <c r="U630" s="49"/>
      <c r="V630" s="49"/>
      <c r="W630" s="49"/>
      <c r="X630" s="49"/>
      <c r="Y630" s="49"/>
      <c r="Z630" s="49"/>
      <c r="AA630" s="49"/>
      <c r="AB630" s="49"/>
      <c r="AC630" s="49"/>
      <c r="AD630" s="49"/>
      <c r="AE630" s="49"/>
      <c r="AF630" s="49"/>
      <c r="AG630" s="49"/>
      <c r="AH630" s="49"/>
      <c r="AI630" s="49"/>
      <c r="AJ630" s="49"/>
      <c r="AK630" s="49"/>
      <c r="AL630" s="49"/>
      <c r="AM630" s="49"/>
      <c r="AN630" s="49"/>
      <c r="AO630" s="49"/>
      <c r="AP630" s="49"/>
      <c r="AQ630" s="49"/>
      <c r="AR630" s="49"/>
      <c r="AS630" s="49"/>
      <c r="AT630" s="49"/>
      <c r="AU630" s="49"/>
      <c r="AV630" s="49"/>
      <c r="AW630" s="49"/>
      <c r="AX630" s="49"/>
      <c r="AY630" s="49"/>
      <c r="AZ630" s="49"/>
      <c r="BA630" s="49"/>
      <c r="BB630" s="49"/>
      <c r="BC630" s="49"/>
      <c r="BD630" s="49"/>
      <c r="BE630" s="49"/>
      <c r="BF630" s="49"/>
      <c r="BG630" s="49"/>
      <c r="BH630" s="49"/>
      <c r="BI630" s="49"/>
      <c r="BJ630" s="49"/>
      <c r="BK630" s="49"/>
      <c r="BL630" s="49"/>
      <c r="BM630" s="49"/>
    </row>
    <row r="631" spans="1:65" ht="30" customHeight="1">
      <c r="A631" s="352"/>
      <c r="B631" s="49"/>
      <c r="C631" s="49"/>
      <c r="D631" s="49"/>
      <c r="E631" s="16"/>
      <c r="F631" s="49"/>
      <c r="G631" s="49"/>
      <c r="H631" s="49"/>
      <c r="I631" s="49"/>
      <c r="J631" s="49"/>
      <c r="K631" s="49"/>
      <c r="L631" s="49"/>
      <c r="M631" s="49"/>
      <c r="N631" s="49"/>
      <c r="O631" s="49"/>
      <c r="P631" s="49"/>
      <c r="Q631" s="49"/>
      <c r="R631" s="49"/>
      <c r="S631" s="49"/>
      <c r="T631" s="49"/>
      <c r="U631" s="49"/>
      <c r="V631" s="49"/>
      <c r="W631" s="49"/>
      <c r="X631" s="49"/>
      <c r="Y631" s="49"/>
      <c r="Z631" s="49"/>
      <c r="AA631" s="49"/>
      <c r="AB631" s="49"/>
      <c r="AC631" s="49"/>
      <c r="AD631" s="49"/>
      <c r="AE631" s="49"/>
      <c r="AF631" s="49"/>
      <c r="AG631" s="49"/>
      <c r="AH631" s="49"/>
      <c r="AI631" s="49"/>
      <c r="AJ631" s="49"/>
      <c r="AK631" s="49"/>
      <c r="AL631" s="49"/>
      <c r="AM631" s="49"/>
      <c r="AN631" s="49"/>
      <c r="AO631" s="49"/>
      <c r="AP631" s="49"/>
      <c r="AQ631" s="49"/>
      <c r="AR631" s="49"/>
      <c r="AS631" s="49"/>
      <c r="AT631" s="49"/>
      <c r="AU631" s="49"/>
      <c r="AV631" s="49"/>
      <c r="AW631" s="49"/>
      <c r="AX631" s="49"/>
      <c r="AY631" s="49"/>
      <c r="AZ631" s="49"/>
      <c r="BA631" s="49"/>
      <c r="BB631" s="49"/>
      <c r="BC631" s="49"/>
      <c r="BD631" s="49"/>
      <c r="BE631" s="49"/>
      <c r="BF631" s="49"/>
      <c r="BG631" s="49"/>
      <c r="BH631" s="49"/>
      <c r="BI631" s="49"/>
      <c r="BJ631" s="49"/>
      <c r="BK631" s="49"/>
      <c r="BL631" s="49"/>
      <c r="BM631" s="49"/>
    </row>
    <row r="632" spans="1:65" ht="30" customHeight="1">
      <c r="A632" s="352"/>
      <c r="B632" s="49"/>
      <c r="C632" s="49"/>
      <c r="D632" s="49"/>
      <c r="E632" s="16"/>
      <c r="F632" s="49"/>
      <c r="G632" s="49"/>
      <c r="H632" s="49"/>
      <c r="I632" s="49"/>
      <c r="J632" s="49"/>
      <c r="K632" s="49"/>
      <c r="L632" s="49"/>
      <c r="M632" s="49"/>
      <c r="N632" s="49"/>
      <c r="O632" s="49"/>
      <c r="P632" s="49"/>
      <c r="Q632" s="49"/>
      <c r="R632" s="49"/>
      <c r="S632" s="49"/>
      <c r="T632" s="49"/>
      <c r="U632" s="49"/>
      <c r="V632" s="49"/>
      <c r="W632" s="49"/>
      <c r="X632" s="49"/>
      <c r="Y632" s="49"/>
      <c r="Z632" s="49"/>
      <c r="AA632" s="49"/>
      <c r="AB632" s="49"/>
      <c r="AC632" s="49"/>
      <c r="AD632" s="49"/>
      <c r="AE632" s="49"/>
      <c r="AF632" s="49"/>
      <c r="AG632" s="49"/>
      <c r="AH632" s="49"/>
      <c r="AI632" s="49"/>
      <c r="AJ632" s="49"/>
      <c r="AK632" s="49"/>
      <c r="AL632" s="49"/>
      <c r="AM632" s="49"/>
      <c r="AN632" s="49"/>
      <c r="AO632" s="49"/>
      <c r="AP632" s="49"/>
      <c r="AQ632" s="49"/>
      <c r="AR632" s="49"/>
      <c r="AS632" s="49"/>
      <c r="AT632" s="49"/>
      <c r="AU632" s="49"/>
      <c r="AV632" s="49"/>
      <c r="AW632" s="49"/>
      <c r="AX632" s="49"/>
      <c r="AY632" s="49"/>
      <c r="AZ632" s="49"/>
      <c r="BA632" s="49"/>
      <c r="BB632" s="49"/>
      <c r="BC632" s="49"/>
      <c r="BD632" s="49"/>
      <c r="BE632" s="49"/>
      <c r="BF632" s="49"/>
      <c r="BG632" s="49"/>
      <c r="BH632" s="49"/>
      <c r="BI632" s="49"/>
      <c r="BJ632" s="49"/>
      <c r="BK632" s="49"/>
      <c r="BL632" s="49"/>
      <c r="BM632" s="49"/>
    </row>
    <row r="633" spans="1:65" ht="30" customHeight="1">
      <c r="A633" s="352"/>
      <c r="B633" s="49"/>
      <c r="C633" s="49"/>
      <c r="D633" s="49"/>
      <c r="E633" s="16"/>
      <c r="F633" s="49"/>
      <c r="G633" s="49"/>
      <c r="H633" s="49"/>
      <c r="I633" s="49"/>
      <c r="J633" s="49"/>
      <c r="K633" s="49"/>
      <c r="L633" s="49"/>
      <c r="M633" s="49"/>
      <c r="N633" s="49"/>
      <c r="O633" s="49"/>
      <c r="P633" s="49"/>
      <c r="Q633" s="49"/>
      <c r="R633" s="49"/>
      <c r="S633" s="49"/>
      <c r="T633" s="49"/>
      <c r="U633" s="49"/>
      <c r="V633" s="49"/>
      <c r="W633" s="49"/>
      <c r="X633" s="49"/>
      <c r="Y633" s="49"/>
      <c r="Z633" s="49"/>
      <c r="AA633" s="49"/>
      <c r="AB633" s="49"/>
      <c r="AC633" s="49"/>
      <c r="AD633" s="49"/>
      <c r="AE633" s="49"/>
      <c r="AF633" s="49"/>
      <c r="AG633" s="49"/>
      <c r="AH633" s="49"/>
      <c r="AI633" s="49"/>
      <c r="AJ633" s="49"/>
      <c r="AK633" s="49"/>
      <c r="AL633" s="49"/>
      <c r="AM633" s="49"/>
      <c r="AN633" s="49"/>
      <c r="AO633" s="49"/>
      <c r="AP633" s="49"/>
      <c r="AQ633" s="49"/>
      <c r="AR633" s="49"/>
      <c r="AS633" s="49"/>
      <c r="AT633" s="49"/>
      <c r="AU633" s="49"/>
      <c r="AV633" s="49"/>
      <c r="AW633" s="49"/>
      <c r="AX633" s="49"/>
      <c r="AY633" s="49"/>
      <c r="AZ633" s="49"/>
      <c r="BA633" s="49"/>
      <c r="BB633" s="49"/>
      <c r="BC633" s="49"/>
      <c r="BD633" s="49"/>
      <c r="BE633" s="49"/>
      <c r="BF633" s="49"/>
      <c r="BG633" s="49"/>
      <c r="BH633" s="49"/>
      <c r="BI633" s="49"/>
      <c r="BJ633" s="49"/>
      <c r="BK633" s="49"/>
      <c r="BL633" s="49"/>
      <c r="BM633" s="49"/>
    </row>
    <row r="634" spans="1:65" ht="30" customHeight="1">
      <c r="A634" s="352"/>
      <c r="B634" s="49"/>
      <c r="C634" s="49"/>
      <c r="D634" s="49"/>
      <c r="E634" s="16"/>
      <c r="F634" s="49"/>
      <c r="G634" s="49"/>
      <c r="H634" s="49"/>
      <c r="I634" s="49"/>
      <c r="J634" s="49"/>
      <c r="K634" s="49"/>
      <c r="L634" s="49"/>
      <c r="M634" s="49"/>
      <c r="N634" s="49"/>
      <c r="O634" s="49"/>
      <c r="P634" s="49"/>
      <c r="Q634" s="49"/>
      <c r="R634" s="49"/>
      <c r="S634" s="49"/>
      <c r="T634" s="49"/>
      <c r="U634" s="49"/>
      <c r="V634" s="49"/>
      <c r="W634" s="49"/>
      <c r="X634" s="49"/>
      <c r="Y634" s="49"/>
      <c r="Z634" s="49"/>
      <c r="AA634" s="49"/>
      <c r="AB634" s="49"/>
      <c r="AC634" s="49"/>
      <c r="AD634" s="49"/>
      <c r="AE634" s="49"/>
      <c r="AF634" s="49"/>
      <c r="AG634" s="49"/>
      <c r="AH634" s="49"/>
      <c r="AI634" s="49"/>
      <c r="AJ634" s="49"/>
      <c r="AK634" s="49"/>
      <c r="AL634" s="49"/>
      <c r="AM634" s="49"/>
      <c r="AN634" s="49"/>
      <c r="AO634" s="49"/>
      <c r="AP634" s="49"/>
      <c r="AQ634" s="49"/>
      <c r="AR634" s="49"/>
      <c r="AS634" s="49"/>
      <c r="AT634" s="49"/>
      <c r="AU634" s="49"/>
      <c r="AV634" s="49"/>
      <c r="AW634" s="49"/>
      <c r="AX634" s="49"/>
      <c r="AY634" s="49"/>
      <c r="AZ634" s="49"/>
      <c r="BA634" s="49"/>
      <c r="BB634" s="49"/>
      <c r="BC634" s="49"/>
      <c r="BD634" s="49"/>
      <c r="BE634" s="49"/>
      <c r="BF634" s="49"/>
      <c r="BG634" s="49"/>
      <c r="BH634" s="49"/>
      <c r="BI634" s="49"/>
      <c r="BJ634" s="49"/>
      <c r="BK634" s="49"/>
      <c r="BL634" s="49"/>
      <c r="BM634" s="49"/>
    </row>
    <row r="635" spans="1:65" ht="30" customHeight="1">
      <c r="A635" s="352"/>
      <c r="B635" s="49"/>
      <c r="C635" s="49"/>
      <c r="D635" s="49"/>
      <c r="E635" s="16"/>
      <c r="F635" s="49"/>
      <c r="G635" s="49"/>
      <c r="H635" s="49"/>
      <c r="I635" s="49"/>
      <c r="J635" s="49"/>
      <c r="K635" s="49"/>
      <c r="L635" s="49"/>
      <c r="M635" s="49"/>
      <c r="N635" s="49"/>
      <c r="O635" s="49"/>
      <c r="P635" s="49"/>
      <c r="Q635" s="49"/>
      <c r="R635" s="49"/>
      <c r="S635" s="49"/>
      <c r="T635" s="49"/>
      <c r="U635" s="49"/>
      <c r="V635" s="49"/>
      <c r="W635" s="49"/>
      <c r="X635" s="49"/>
      <c r="Y635" s="49"/>
      <c r="Z635" s="49"/>
      <c r="AA635" s="49"/>
      <c r="AB635" s="49"/>
      <c r="AC635" s="49"/>
      <c r="AD635" s="49"/>
      <c r="AE635" s="49"/>
      <c r="AF635" s="49"/>
      <c r="AG635" s="49"/>
      <c r="AH635" s="49"/>
      <c r="AI635" s="49"/>
      <c r="AJ635" s="49"/>
      <c r="AK635" s="49"/>
      <c r="AL635" s="49"/>
      <c r="AM635" s="49"/>
      <c r="AN635" s="49"/>
      <c r="AO635" s="49"/>
      <c r="AP635" s="49"/>
      <c r="AQ635" s="49"/>
      <c r="AR635" s="49"/>
      <c r="AS635" s="49"/>
      <c r="AT635" s="49"/>
      <c r="AU635" s="49"/>
      <c r="AV635" s="49"/>
      <c r="AW635" s="49"/>
      <c r="AX635" s="49"/>
      <c r="AY635" s="49"/>
      <c r="AZ635" s="49"/>
      <c r="BA635" s="49"/>
      <c r="BB635" s="49"/>
      <c r="BC635" s="49"/>
      <c r="BD635" s="49"/>
      <c r="BE635" s="49"/>
      <c r="BF635" s="49"/>
      <c r="BG635" s="49"/>
      <c r="BH635" s="49"/>
      <c r="BI635" s="49"/>
      <c r="BJ635" s="49"/>
      <c r="BK635" s="49"/>
      <c r="BL635" s="49"/>
      <c r="BM635" s="49"/>
    </row>
    <row r="636" spans="1:65" ht="30" customHeight="1">
      <c r="A636" s="352"/>
      <c r="B636" s="49"/>
      <c r="C636" s="49"/>
      <c r="D636" s="49"/>
      <c r="E636" s="16"/>
      <c r="F636" s="49"/>
      <c r="G636" s="49"/>
      <c r="H636" s="49"/>
      <c r="I636" s="49"/>
      <c r="J636" s="49"/>
      <c r="K636" s="49"/>
      <c r="L636" s="49"/>
      <c r="M636" s="49"/>
      <c r="N636" s="49"/>
      <c r="O636" s="49"/>
      <c r="P636" s="49"/>
      <c r="Q636" s="49"/>
      <c r="R636" s="49"/>
      <c r="S636" s="49"/>
      <c r="T636" s="49"/>
      <c r="U636" s="49"/>
      <c r="V636" s="49"/>
      <c r="W636" s="49"/>
      <c r="X636" s="49"/>
      <c r="Y636" s="49"/>
      <c r="Z636" s="49"/>
      <c r="AA636" s="49"/>
      <c r="AB636" s="49"/>
      <c r="AC636" s="49"/>
      <c r="AD636" s="49"/>
      <c r="AE636" s="49"/>
      <c r="AF636" s="49"/>
      <c r="AG636" s="49"/>
      <c r="AH636" s="49"/>
      <c r="AI636" s="49"/>
      <c r="AJ636" s="49"/>
      <c r="AK636" s="49"/>
      <c r="AL636" s="49"/>
      <c r="AM636" s="49"/>
      <c r="AN636" s="49"/>
      <c r="AO636" s="49"/>
      <c r="AP636" s="49"/>
      <c r="AQ636" s="49"/>
      <c r="AR636" s="49"/>
      <c r="AS636" s="49"/>
      <c r="AT636" s="49"/>
      <c r="AU636" s="49"/>
      <c r="AV636" s="49"/>
      <c r="AW636" s="49"/>
      <c r="AX636" s="49"/>
      <c r="AY636" s="49"/>
      <c r="AZ636" s="49"/>
      <c r="BA636" s="49"/>
      <c r="BB636" s="49"/>
      <c r="BC636" s="49"/>
      <c r="BD636" s="49"/>
      <c r="BE636" s="49"/>
      <c r="BF636" s="49"/>
      <c r="BG636" s="49"/>
      <c r="BH636" s="49"/>
      <c r="BI636" s="49"/>
      <c r="BJ636" s="49"/>
      <c r="BK636" s="49"/>
      <c r="BL636" s="49"/>
      <c r="BM636" s="49"/>
    </row>
    <row r="637" spans="1:65" ht="30" customHeight="1">
      <c r="A637" s="352"/>
      <c r="B637" s="49"/>
      <c r="C637" s="49"/>
      <c r="D637" s="49"/>
      <c r="E637" s="16"/>
      <c r="F637" s="49"/>
      <c r="G637" s="49"/>
      <c r="H637" s="49"/>
      <c r="I637" s="49"/>
      <c r="J637" s="49"/>
      <c r="K637" s="49"/>
      <c r="L637" s="49"/>
      <c r="M637" s="49"/>
      <c r="N637" s="49"/>
      <c r="O637" s="49"/>
      <c r="P637" s="49"/>
      <c r="Q637" s="49"/>
      <c r="R637" s="49"/>
      <c r="S637" s="49"/>
      <c r="T637" s="49"/>
      <c r="U637" s="49"/>
      <c r="V637" s="49"/>
      <c r="W637" s="49"/>
      <c r="X637" s="49"/>
      <c r="Y637" s="49"/>
      <c r="Z637" s="49"/>
      <c r="AA637" s="49"/>
      <c r="AB637" s="49"/>
      <c r="AC637" s="49"/>
      <c r="AD637" s="49"/>
      <c r="AE637" s="49"/>
      <c r="AF637" s="49"/>
      <c r="AG637" s="49"/>
      <c r="AH637" s="49"/>
      <c r="AI637" s="49"/>
      <c r="AJ637" s="49"/>
      <c r="AK637" s="49"/>
      <c r="AL637" s="49"/>
      <c r="AM637" s="49"/>
      <c r="AN637" s="49"/>
      <c r="AO637" s="49"/>
      <c r="AP637" s="49"/>
      <c r="AQ637" s="49"/>
      <c r="AR637" s="49"/>
      <c r="AS637" s="49"/>
      <c r="AT637" s="49"/>
      <c r="AU637" s="49"/>
      <c r="AV637" s="49"/>
      <c r="AW637" s="49"/>
      <c r="AX637" s="49"/>
      <c r="AY637" s="49"/>
      <c r="AZ637" s="49"/>
      <c r="BA637" s="49"/>
      <c r="BB637" s="49"/>
      <c r="BC637" s="49"/>
      <c r="BD637" s="49"/>
      <c r="BE637" s="49"/>
      <c r="BF637" s="49"/>
      <c r="BG637" s="49"/>
      <c r="BH637" s="49"/>
      <c r="BI637" s="49"/>
      <c r="BJ637" s="49"/>
      <c r="BK637" s="49"/>
      <c r="BL637" s="49"/>
      <c r="BM637" s="49"/>
    </row>
    <row r="638" spans="1:65" ht="30" customHeight="1">
      <c r="A638" s="352"/>
      <c r="B638" s="49"/>
      <c r="C638" s="49"/>
      <c r="D638" s="49"/>
      <c r="E638" s="16"/>
      <c r="F638" s="49"/>
      <c r="G638" s="49"/>
      <c r="H638" s="49"/>
      <c r="I638" s="49"/>
      <c r="J638" s="49"/>
      <c r="K638" s="49"/>
      <c r="L638" s="49"/>
      <c r="M638" s="49"/>
      <c r="N638" s="49"/>
      <c r="O638" s="49"/>
      <c r="P638" s="49"/>
      <c r="Q638" s="49"/>
      <c r="R638" s="49"/>
      <c r="S638" s="49"/>
      <c r="T638" s="49"/>
      <c r="U638" s="49"/>
      <c r="V638" s="49"/>
      <c r="W638" s="49"/>
      <c r="X638" s="49"/>
      <c r="Y638" s="49"/>
      <c r="Z638" s="49"/>
      <c r="AA638" s="49"/>
      <c r="AB638" s="49"/>
      <c r="AC638" s="49"/>
      <c r="AD638" s="49"/>
      <c r="AE638" s="49"/>
      <c r="AF638" s="49"/>
      <c r="AG638" s="49"/>
      <c r="AH638" s="49"/>
      <c r="AI638" s="49"/>
      <c r="AJ638" s="49"/>
      <c r="AK638" s="49"/>
      <c r="AL638" s="49"/>
      <c r="AM638" s="49"/>
      <c r="AN638" s="49"/>
      <c r="AO638" s="49"/>
      <c r="AP638" s="49"/>
      <c r="AQ638" s="49"/>
      <c r="AR638" s="49"/>
      <c r="AS638" s="49"/>
      <c r="AT638" s="49"/>
      <c r="AU638" s="49"/>
      <c r="AV638" s="49"/>
      <c r="AW638" s="49"/>
      <c r="AX638" s="49"/>
      <c r="AY638" s="49"/>
      <c r="AZ638" s="49"/>
      <c r="BA638" s="49"/>
      <c r="BB638" s="49"/>
      <c r="BC638" s="49"/>
      <c r="BD638" s="49"/>
      <c r="BE638" s="49"/>
      <c r="BF638" s="49"/>
      <c r="BG638" s="49"/>
      <c r="BH638" s="49"/>
      <c r="BI638" s="49"/>
      <c r="BJ638" s="49"/>
      <c r="BK638" s="49"/>
      <c r="BL638" s="49"/>
      <c r="BM638" s="49"/>
    </row>
    <row r="639" spans="1:65" ht="30" customHeight="1">
      <c r="A639" s="352"/>
      <c r="B639" s="49"/>
      <c r="C639" s="49"/>
      <c r="D639" s="49"/>
      <c r="E639" s="16"/>
      <c r="F639" s="49"/>
      <c r="G639" s="49"/>
      <c r="H639" s="49"/>
      <c r="I639" s="49"/>
      <c r="J639" s="49"/>
      <c r="K639" s="49"/>
      <c r="L639" s="49"/>
      <c r="M639" s="49"/>
      <c r="N639" s="49"/>
      <c r="O639" s="49"/>
      <c r="P639" s="49"/>
      <c r="Q639" s="49"/>
      <c r="R639" s="49"/>
      <c r="S639" s="49"/>
      <c r="T639" s="49"/>
      <c r="U639" s="49"/>
      <c r="V639" s="49"/>
      <c r="W639" s="49"/>
      <c r="X639" s="49"/>
      <c r="Y639" s="49"/>
      <c r="Z639" s="49"/>
      <c r="AA639" s="49"/>
      <c r="AB639" s="49"/>
      <c r="AC639" s="49"/>
      <c r="AD639" s="49"/>
      <c r="AE639" s="49"/>
      <c r="AF639" s="49"/>
      <c r="AG639" s="49"/>
      <c r="AH639" s="49"/>
      <c r="AI639" s="49"/>
      <c r="AJ639" s="49"/>
      <c r="AK639" s="49"/>
      <c r="AL639" s="49"/>
      <c r="AM639" s="49"/>
      <c r="AN639" s="49"/>
      <c r="AO639" s="49"/>
      <c r="AP639" s="49"/>
      <c r="AQ639" s="49"/>
      <c r="AR639" s="49"/>
      <c r="AS639" s="49"/>
      <c r="AT639" s="49"/>
      <c r="AU639" s="49"/>
      <c r="AV639" s="49"/>
      <c r="AW639" s="49"/>
      <c r="AX639" s="49"/>
      <c r="AY639" s="49"/>
      <c r="AZ639" s="49"/>
      <c r="BA639" s="49"/>
      <c r="BB639" s="49"/>
      <c r="BC639" s="49"/>
      <c r="BD639" s="49"/>
      <c r="BE639" s="49"/>
      <c r="BF639" s="49"/>
      <c r="BG639" s="49"/>
      <c r="BH639" s="49"/>
      <c r="BI639" s="49"/>
      <c r="BJ639" s="49"/>
      <c r="BK639" s="49"/>
      <c r="BL639" s="49"/>
      <c r="BM639" s="49"/>
    </row>
    <row r="640" spans="1:65" ht="30" customHeight="1">
      <c r="A640" s="352"/>
      <c r="B640" s="49"/>
      <c r="C640" s="49"/>
      <c r="D640" s="49"/>
      <c r="E640" s="16"/>
      <c r="F640" s="49"/>
      <c r="G640" s="49"/>
      <c r="H640" s="49"/>
      <c r="I640" s="49"/>
      <c r="J640" s="49"/>
      <c r="K640" s="49"/>
      <c r="L640" s="49"/>
      <c r="M640" s="49"/>
      <c r="N640" s="49"/>
      <c r="O640" s="49"/>
      <c r="P640" s="49"/>
      <c r="Q640" s="49"/>
      <c r="R640" s="49"/>
      <c r="S640" s="49"/>
      <c r="T640" s="49"/>
      <c r="U640" s="49"/>
      <c r="V640" s="49"/>
      <c r="W640" s="49"/>
      <c r="X640" s="49"/>
      <c r="Y640" s="49"/>
      <c r="Z640" s="49"/>
      <c r="AA640" s="49"/>
      <c r="AB640" s="49"/>
      <c r="AC640" s="49"/>
      <c r="AD640" s="49"/>
      <c r="AE640" s="49"/>
      <c r="AF640" s="49"/>
      <c r="AG640" s="49"/>
      <c r="AH640" s="49"/>
      <c r="AI640" s="49"/>
      <c r="AJ640" s="49"/>
      <c r="AK640" s="49"/>
      <c r="AL640" s="49"/>
      <c r="AM640" s="49"/>
      <c r="AN640" s="49"/>
      <c r="AO640" s="49"/>
      <c r="AP640" s="49"/>
      <c r="AQ640" s="49"/>
      <c r="AR640" s="49"/>
      <c r="AS640" s="49"/>
      <c r="AT640" s="49"/>
      <c r="AU640" s="49"/>
      <c r="AV640" s="49"/>
      <c r="AW640" s="49"/>
      <c r="AX640" s="49"/>
      <c r="AY640" s="49"/>
      <c r="AZ640" s="49"/>
      <c r="BA640" s="49"/>
      <c r="BB640" s="49"/>
      <c r="BC640" s="49"/>
      <c r="BD640" s="49"/>
      <c r="BE640" s="49"/>
      <c r="BF640" s="49"/>
      <c r="BG640" s="49"/>
      <c r="BH640" s="49"/>
      <c r="BI640" s="49"/>
      <c r="BJ640" s="49"/>
      <c r="BK640" s="49"/>
      <c r="BL640" s="49"/>
      <c r="BM640" s="49"/>
    </row>
    <row r="641" spans="1:65" ht="30" customHeight="1">
      <c r="A641" s="352"/>
      <c r="B641" s="49"/>
      <c r="C641" s="49"/>
      <c r="D641" s="49"/>
      <c r="E641" s="16"/>
      <c r="F641" s="49"/>
      <c r="G641" s="49"/>
      <c r="H641" s="49"/>
      <c r="I641" s="49"/>
      <c r="J641" s="49"/>
      <c r="K641" s="49"/>
      <c r="L641" s="49"/>
      <c r="M641" s="49"/>
      <c r="N641" s="49"/>
      <c r="O641" s="49"/>
      <c r="P641" s="49"/>
      <c r="Q641" s="49"/>
      <c r="R641" s="49"/>
      <c r="S641" s="49"/>
      <c r="T641" s="49"/>
      <c r="U641" s="49"/>
      <c r="V641" s="49"/>
      <c r="W641" s="49"/>
      <c r="X641" s="49"/>
      <c r="Y641" s="49"/>
      <c r="Z641" s="49"/>
      <c r="AA641" s="49"/>
      <c r="AB641" s="49"/>
      <c r="AC641" s="49"/>
      <c r="AD641" s="49"/>
      <c r="AE641" s="49"/>
      <c r="AF641" s="49"/>
      <c r="AG641" s="49"/>
      <c r="AH641" s="49"/>
      <c r="AI641" s="49"/>
      <c r="AJ641" s="49"/>
      <c r="AK641" s="49"/>
      <c r="AL641" s="49"/>
      <c r="AM641" s="49"/>
      <c r="AN641" s="49"/>
      <c r="AO641" s="49"/>
      <c r="AP641" s="49"/>
      <c r="AQ641" s="49"/>
      <c r="AR641" s="49"/>
      <c r="AS641" s="49"/>
      <c r="AT641" s="49"/>
      <c r="AU641" s="49"/>
      <c r="AV641" s="49"/>
      <c r="AW641" s="49"/>
      <c r="AX641" s="49"/>
      <c r="AY641" s="49"/>
      <c r="AZ641" s="49"/>
      <c r="BA641" s="49"/>
      <c r="BB641" s="49"/>
      <c r="BC641" s="49"/>
      <c r="BD641" s="49"/>
      <c r="BE641" s="49"/>
      <c r="BF641" s="49"/>
      <c r="BG641" s="49"/>
      <c r="BH641" s="49"/>
      <c r="BI641" s="49"/>
      <c r="BJ641" s="49"/>
      <c r="BK641" s="49"/>
      <c r="BL641" s="49"/>
      <c r="BM641" s="49"/>
    </row>
    <row r="642" spans="1:65" ht="30" customHeight="1">
      <c r="A642" s="352"/>
      <c r="B642" s="49"/>
      <c r="C642" s="49"/>
      <c r="D642" s="49"/>
      <c r="E642" s="16"/>
      <c r="F642" s="49"/>
      <c r="G642" s="49"/>
      <c r="H642" s="49"/>
      <c r="I642" s="49"/>
      <c r="J642" s="49"/>
      <c r="K642" s="49"/>
      <c r="L642" s="49"/>
      <c r="M642" s="49"/>
      <c r="N642" s="49"/>
      <c r="O642" s="49"/>
      <c r="P642" s="49"/>
      <c r="Q642" s="49"/>
      <c r="R642" s="49"/>
      <c r="S642" s="49"/>
      <c r="T642" s="49"/>
      <c r="U642" s="49"/>
      <c r="V642" s="49"/>
      <c r="W642" s="49"/>
      <c r="X642" s="49"/>
      <c r="Y642" s="49"/>
      <c r="Z642" s="49"/>
      <c r="AA642" s="49"/>
      <c r="AB642" s="49"/>
      <c r="AC642" s="49"/>
      <c r="AD642" s="49"/>
      <c r="AE642" s="49"/>
      <c r="AF642" s="49"/>
      <c r="AG642" s="49"/>
      <c r="AH642" s="49"/>
      <c r="AI642" s="49"/>
      <c r="AJ642" s="49"/>
      <c r="AK642" s="49"/>
      <c r="AL642" s="49"/>
      <c r="AM642" s="49"/>
      <c r="AN642" s="49"/>
      <c r="AO642" s="49"/>
      <c r="AP642" s="49"/>
      <c r="AQ642" s="49"/>
      <c r="AR642" s="49"/>
      <c r="AS642" s="49"/>
      <c r="AT642" s="49"/>
      <c r="AU642" s="49"/>
      <c r="AV642" s="49"/>
      <c r="AW642" s="49"/>
      <c r="AX642" s="49"/>
      <c r="AY642" s="49"/>
      <c r="AZ642" s="49"/>
      <c r="BA642" s="49"/>
      <c r="BB642" s="49"/>
      <c r="BC642" s="49"/>
      <c r="BD642" s="49"/>
      <c r="BE642" s="49"/>
      <c r="BF642" s="49"/>
      <c r="BG642" s="49"/>
      <c r="BH642" s="49"/>
      <c r="BI642" s="49"/>
      <c r="BJ642" s="49"/>
      <c r="BK642" s="49"/>
      <c r="BL642" s="49"/>
      <c r="BM642" s="49"/>
    </row>
    <row r="643" spans="1:65" ht="30" customHeight="1">
      <c r="A643" s="352"/>
      <c r="B643" s="49"/>
      <c r="C643" s="49"/>
      <c r="D643" s="49"/>
      <c r="E643" s="16"/>
      <c r="F643" s="49"/>
      <c r="G643" s="49"/>
      <c r="H643" s="49"/>
      <c r="I643" s="49"/>
      <c r="J643" s="49"/>
      <c r="K643" s="49"/>
      <c r="L643" s="49"/>
      <c r="M643" s="49"/>
      <c r="N643" s="49"/>
      <c r="O643" s="49"/>
      <c r="P643" s="49"/>
      <c r="Q643" s="49"/>
      <c r="R643" s="49"/>
      <c r="S643" s="49"/>
      <c r="T643" s="49"/>
      <c r="U643" s="49"/>
      <c r="V643" s="49"/>
      <c r="W643" s="49"/>
      <c r="X643" s="49"/>
      <c r="Y643" s="49"/>
      <c r="Z643" s="49"/>
      <c r="AA643" s="49"/>
      <c r="AB643" s="49"/>
      <c r="AC643" s="49"/>
      <c r="AD643" s="49"/>
      <c r="AE643" s="49"/>
      <c r="AF643" s="49"/>
      <c r="AG643" s="49"/>
      <c r="AH643" s="49"/>
      <c r="AI643" s="49"/>
      <c r="AJ643" s="49"/>
      <c r="AK643" s="49"/>
      <c r="AL643" s="49"/>
      <c r="AM643" s="49"/>
      <c r="AN643" s="49"/>
      <c r="AO643" s="49"/>
      <c r="AP643" s="49"/>
      <c r="AQ643" s="49"/>
      <c r="AR643" s="49"/>
      <c r="AS643" s="49"/>
      <c r="AT643" s="49"/>
      <c r="AU643" s="49"/>
      <c r="AV643" s="49"/>
      <c r="AW643" s="49"/>
      <c r="AX643" s="49"/>
      <c r="AY643" s="49"/>
      <c r="AZ643" s="49"/>
      <c r="BA643" s="49"/>
      <c r="BB643" s="49"/>
      <c r="BC643" s="49"/>
      <c r="BD643" s="49"/>
      <c r="BE643" s="49"/>
      <c r="BF643" s="49"/>
      <c r="BG643" s="49"/>
      <c r="BH643" s="49"/>
      <c r="BI643" s="49"/>
      <c r="BJ643" s="49"/>
      <c r="BK643" s="49"/>
      <c r="BL643" s="49"/>
      <c r="BM643" s="49"/>
    </row>
    <row r="644" spans="1:65" ht="30" customHeight="1">
      <c r="A644" s="352"/>
      <c r="B644" s="49"/>
      <c r="C644" s="49"/>
      <c r="D644" s="49"/>
      <c r="E644" s="16"/>
      <c r="F644" s="49"/>
      <c r="G644" s="49"/>
      <c r="H644" s="49"/>
      <c r="I644" s="49"/>
      <c r="J644" s="49"/>
      <c r="K644" s="49"/>
      <c r="L644" s="49"/>
      <c r="M644" s="49"/>
      <c r="N644" s="49"/>
      <c r="O644" s="49"/>
      <c r="P644" s="49"/>
      <c r="Q644" s="49"/>
      <c r="R644" s="49"/>
      <c r="S644" s="49"/>
      <c r="T644" s="49"/>
      <c r="U644" s="49"/>
      <c r="V644" s="49"/>
      <c r="W644" s="49"/>
      <c r="X644" s="49"/>
      <c r="Y644" s="49"/>
      <c r="Z644" s="49"/>
      <c r="AA644" s="49"/>
      <c r="AB644" s="49"/>
      <c r="AC644" s="49"/>
      <c r="AD644" s="49"/>
      <c r="AE644" s="49"/>
      <c r="AF644" s="49"/>
      <c r="AG644" s="49"/>
      <c r="AH644" s="49"/>
      <c r="AI644" s="49"/>
      <c r="AJ644" s="49"/>
      <c r="AK644" s="49"/>
      <c r="AL644" s="49"/>
      <c r="AM644" s="49"/>
      <c r="AN644" s="49"/>
      <c r="AO644" s="49"/>
      <c r="AP644" s="49"/>
      <c r="AQ644" s="49"/>
      <c r="AR644" s="49"/>
      <c r="AS644" s="49"/>
      <c r="AT644" s="49"/>
      <c r="AU644" s="49"/>
      <c r="AV644" s="49"/>
      <c r="AW644" s="49"/>
      <c r="AX644" s="49"/>
      <c r="AY644" s="49"/>
      <c r="AZ644" s="49"/>
      <c r="BA644" s="49"/>
      <c r="BB644" s="49"/>
      <c r="BC644" s="49"/>
      <c r="BD644" s="49"/>
      <c r="BE644" s="49"/>
      <c r="BF644" s="49"/>
      <c r="BG644" s="49"/>
      <c r="BH644" s="49"/>
      <c r="BI644" s="49"/>
      <c r="BJ644" s="49"/>
      <c r="BK644" s="49"/>
      <c r="BL644" s="49"/>
      <c r="BM644" s="49"/>
    </row>
    <row r="645" spans="1:65" ht="30" customHeight="1">
      <c r="A645" s="352"/>
      <c r="B645" s="49"/>
      <c r="C645" s="49"/>
      <c r="D645" s="49"/>
      <c r="E645" s="16"/>
      <c r="F645" s="49"/>
      <c r="G645" s="49"/>
      <c r="H645" s="49"/>
      <c r="I645" s="49"/>
      <c r="J645" s="49"/>
      <c r="K645" s="49"/>
      <c r="L645" s="49"/>
      <c r="M645" s="49"/>
      <c r="N645" s="49"/>
      <c r="O645" s="49"/>
      <c r="P645" s="49"/>
      <c r="Q645" s="49"/>
      <c r="R645" s="49"/>
      <c r="S645" s="49"/>
      <c r="T645" s="49"/>
      <c r="U645" s="49"/>
      <c r="V645" s="49"/>
      <c r="W645" s="49"/>
      <c r="X645" s="49"/>
      <c r="Y645" s="49"/>
      <c r="Z645" s="49"/>
      <c r="AA645" s="49"/>
      <c r="AB645" s="49"/>
      <c r="AC645" s="49"/>
      <c r="AD645" s="49"/>
      <c r="AE645" s="49"/>
      <c r="AF645" s="49"/>
      <c r="AG645" s="49"/>
      <c r="AH645" s="49"/>
      <c r="AI645" s="49"/>
      <c r="AJ645" s="49"/>
      <c r="AK645" s="49"/>
      <c r="AL645" s="49"/>
      <c r="AM645" s="49"/>
      <c r="AN645" s="49"/>
      <c r="AO645" s="49"/>
      <c r="AP645" s="49"/>
      <c r="AQ645" s="49"/>
      <c r="AR645" s="49"/>
      <c r="AS645" s="49"/>
      <c r="AT645" s="49"/>
      <c r="AU645" s="49"/>
      <c r="AV645" s="49"/>
      <c r="AW645" s="49"/>
      <c r="AX645" s="49"/>
      <c r="AY645" s="49"/>
      <c r="AZ645" s="49"/>
      <c r="BA645" s="49"/>
      <c r="BB645" s="49"/>
      <c r="BC645" s="49"/>
      <c r="BD645" s="49"/>
      <c r="BE645" s="49"/>
      <c r="BF645" s="49"/>
      <c r="BG645" s="49"/>
      <c r="BH645" s="49"/>
      <c r="BI645" s="49"/>
      <c r="BJ645" s="49"/>
      <c r="BK645" s="49"/>
      <c r="BL645" s="49"/>
      <c r="BM645" s="49"/>
    </row>
    <row r="646" spans="1:65" ht="30" customHeight="1">
      <c r="A646" s="352"/>
      <c r="B646" s="49"/>
      <c r="C646" s="49"/>
      <c r="D646" s="49"/>
      <c r="E646" s="16"/>
      <c r="F646" s="49"/>
      <c r="G646" s="49"/>
      <c r="H646" s="49"/>
      <c r="I646" s="49"/>
      <c r="J646" s="49"/>
      <c r="K646" s="49"/>
      <c r="L646" s="49"/>
      <c r="M646" s="49"/>
      <c r="N646" s="49"/>
      <c r="O646" s="49"/>
      <c r="P646" s="49"/>
      <c r="Q646" s="49"/>
      <c r="R646" s="49"/>
      <c r="S646" s="49"/>
      <c r="T646" s="49"/>
      <c r="U646" s="49"/>
      <c r="V646" s="49"/>
      <c r="W646" s="49"/>
      <c r="X646" s="49"/>
      <c r="Y646" s="49"/>
      <c r="Z646" s="49"/>
      <c r="AA646" s="49"/>
      <c r="AB646" s="49"/>
      <c r="AC646" s="49"/>
      <c r="AD646" s="49"/>
      <c r="AE646" s="49"/>
      <c r="AF646" s="49"/>
      <c r="AG646" s="49"/>
      <c r="AH646" s="49"/>
      <c r="AI646" s="49"/>
      <c r="AJ646" s="49"/>
      <c r="AK646" s="49"/>
      <c r="AL646" s="49"/>
      <c r="AM646" s="49"/>
      <c r="AN646" s="49"/>
      <c r="AO646" s="49"/>
      <c r="AP646" s="49"/>
      <c r="AQ646" s="49"/>
      <c r="AR646" s="49"/>
      <c r="AS646" s="49"/>
      <c r="AT646" s="49"/>
      <c r="AU646" s="49"/>
      <c r="AV646" s="49"/>
      <c r="AW646" s="49"/>
      <c r="AX646" s="49"/>
      <c r="AY646" s="49"/>
      <c r="AZ646" s="49"/>
      <c r="BA646" s="49"/>
      <c r="BB646" s="49"/>
      <c r="BC646" s="49"/>
      <c r="BD646" s="49"/>
      <c r="BE646" s="49"/>
      <c r="BF646" s="49"/>
      <c r="BG646" s="49"/>
      <c r="BH646" s="49"/>
      <c r="BI646" s="49"/>
      <c r="BJ646" s="49"/>
      <c r="BK646" s="49"/>
      <c r="BL646" s="49"/>
      <c r="BM646" s="49"/>
    </row>
    <row r="647" spans="1:65" ht="30" customHeight="1">
      <c r="A647" s="352"/>
      <c r="B647" s="49"/>
      <c r="C647" s="49"/>
      <c r="D647" s="49"/>
      <c r="E647" s="16"/>
      <c r="F647" s="49"/>
      <c r="G647" s="49"/>
      <c r="H647" s="49"/>
      <c r="I647" s="49"/>
      <c r="J647" s="49"/>
      <c r="K647" s="49"/>
      <c r="L647" s="49"/>
      <c r="M647" s="49"/>
      <c r="N647" s="49"/>
      <c r="O647" s="49"/>
      <c r="P647" s="49"/>
      <c r="Q647" s="49"/>
      <c r="R647" s="49"/>
      <c r="S647" s="49"/>
      <c r="T647" s="49"/>
      <c r="U647" s="49"/>
      <c r="V647" s="49"/>
      <c r="W647" s="49"/>
      <c r="X647" s="49"/>
      <c r="Y647" s="49"/>
      <c r="Z647" s="49"/>
      <c r="AA647" s="49"/>
      <c r="AB647" s="49"/>
      <c r="AC647" s="49"/>
      <c r="AD647" s="49"/>
      <c r="AE647" s="49"/>
      <c r="AF647" s="49"/>
      <c r="AG647" s="49"/>
      <c r="AH647" s="49"/>
      <c r="AI647" s="49"/>
      <c r="AJ647" s="49"/>
      <c r="AK647" s="49"/>
      <c r="AL647" s="49"/>
      <c r="AM647" s="49"/>
      <c r="AN647" s="49"/>
      <c r="AO647" s="49"/>
      <c r="AP647" s="49"/>
      <c r="AQ647" s="49"/>
      <c r="AR647" s="49"/>
      <c r="AS647" s="49"/>
      <c r="AT647" s="49"/>
      <c r="AU647" s="49"/>
      <c r="AV647" s="49"/>
      <c r="AW647" s="49"/>
      <c r="AX647" s="49"/>
      <c r="AY647" s="49"/>
      <c r="AZ647" s="49"/>
      <c r="BA647" s="49"/>
      <c r="BB647" s="49"/>
      <c r="BC647" s="49"/>
      <c r="BD647" s="49"/>
      <c r="BE647" s="49"/>
      <c r="BF647" s="49"/>
      <c r="BG647" s="49"/>
      <c r="BH647" s="49"/>
      <c r="BI647" s="49"/>
      <c r="BJ647" s="49"/>
      <c r="BK647" s="49"/>
      <c r="BL647" s="49"/>
      <c r="BM647" s="49"/>
    </row>
    <row r="648" spans="1:65" ht="30" customHeight="1">
      <c r="A648" s="352"/>
      <c r="B648" s="49"/>
      <c r="C648" s="49"/>
      <c r="D648" s="49"/>
      <c r="E648" s="16"/>
      <c r="F648" s="49"/>
      <c r="G648" s="49"/>
      <c r="H648" s="49"/>
      <c r="I648" s="49"/>
      <c r="J648" s="49"/>
      <c r="K648" s="49"/>
      <c r="L648" s="49"/>
      <c r="M648" s="49"/>
      <c r="N648" s="49"/>
      <c r="O648" s="49"/>
      <c r="P648" s="49"/>
      <c r="Q648" s="49"/>
      <c r="R648" s="49"/>
      <c r="S648" s="49"/>
      <c r="T648" s="49"/>
      <c r="U648" s="49"/>
      <c r="V648" s="49"/>
      <c r="W648" s="49"/>
      <c r="X648" s="49"/>
      <c r="Y648" s="49"/>
      <c r="Z648" s="49"/>
      <c r="AA648" s="49"/>
      <c r="AB648" s="49"/>
      <c r="AC648" s="49"/>
      <c r="AD648" s="49"/>
      <c r="AE648" s="49"/>
      <c r="AF648" s="49"/>
      <c r="AG648" s="49"/>
      <c r="AH648" s="49"/>
      <c r="AI648" s="49"/>
      <c r="AJ648" s="49"/>
      <c r="AK648" s="49"/>
      <c r="AL648" s="49"/>
      <c r="AM648" s="49"/>
      <c r="AN648" s="49"/>
      <c r="AO648" s="49"/>
      <c r="AP648" s="49"/>
      <c r="AQ648" s="49"/>
      <c r="AR648" s="49"/>
      <c r="AS648" s="49"/>
      <c r="AT648" s="49"/>
      <c r="AU648" s="49"/>
      <c r="AV648" s="49"/>
      <c r="AW648" s="49"/>
      <c r="AX648" s="49"/>
      <c r="AY648" s="49"/>
      <c r="AZ648" s="49"/>
      <c r="BA648" s="49"/>
      <c r="BB648" s="49"/>
      <c r="BC648" s="49"/>
      <c r="BD648" s="49"/>
      <c r="BE648" s="49"/>
      <c r="BF648" s="49"/>
      <c r="BG648" s="49"/>
      <c r="BH648" s="49"/>
      <c r="BI648" s="49"/>
      <c r="BJ648" s="49"/>
      <c r="BK648" s="49"/>
      <c r="BL648" s="49"/>
      <c r="BM648" s="49"/>
    </row>
    <row r="649" spans="1:65" ht="30" customHeight="1">
      <c r="A649" s="352"/>
      <c r="B649" s="49"/>
      <c r="C649" s="49"/>
      <c r="D649" s="49"/>
      <c r="E649" s="16"/>
      <c r="F649" s="49"/>
      <c r="G649" s="49"/>
      <c r="H649" s="49"/>
      <c r="I649" s="49"/>
      <c r="J649" s="49"/>
      <c r="K649" s="49"/>
      <c r="L649" s="49"/>
      <c r="M649" s="49"/>
      <c r="N649" s="49"/>
      <c r="O649" s="49"/>
      <c r="P649" s="49"/>
      <c r="Q649" s="49"/>
      <c r="R649" s="49"/>
      <c r="S649" s="49"/>
      <c r="T649" s="49"/>
      <c r="U649" s="49"/>
      <c r="V649" s="49"/>
      <c r="W649" s="49"/>
      <c r="X649" s="49"/>
      <c r="Y649" s="49"/>
      <c r="Z649" s="49"/>
      <c r="AA649" s="49"/>
      <c r="AB649" s="49"/>
      <c r="AC649" s="49"/>
      <c r="AD649" s="49"/>
      <c r="AE649" s="49"/>
      <c r="AF649" s="49"/>
      <c r="AG649" s="49"/>
      <c r="AH649" s="49"/>
      <c r="AI649" s="49"/>
      <c r="AJ649" s="49"/>
      <c r="AK649" s="49"/>
      <c r="AL649" s="49"/>
      <c r="AM649" s="49"/>
      <c r="AN649" s="49"/>
      <c r="AO649" s="49"/>
      <c r="AP649" s="49"/>
      <c r="AQ649" s="49"/>
      <c r="AR649" s="49"/>
      <c r="AS649" s="49"/>
      <c r="AT649" s="49"/>
      <c r="AU649" s="49"/>
      <c r="AV649" s="49"/>
      <c r="AW649" s="49"/>
      <c r="AX649" s="49"/>
      <c r="AY649" s="49"/>
      <c r="AZ649" s="49"/>
      <c r="BA649" s="49"/>
      <c r="BB649" s="49"/>
      <c r="BC649" s="49"/>
      <c r="BD649" s="49"/>
      <c r="BE649" s="49"/>
      <c r="BF649" s="49"/>
      <c r="BG649" s="49"/>
      <c r="BH649" s="49"/>
      <c r="BI649" s="49"/>
      <c r="BJ649" s="49"/>
      <c r="BK649" s="49"/>
      <c r="BL649" s="49"/>
      <c r="BM649" s="49"/>
    </row>
    <row r="650" spans="1:65" ht="30" customHeight="1">
      <c r="A650" s="352"/>
      <c r="B650" s="49"/>
      <c r="C650" s="49"/>
      <c r="D650" s="49"/>
      <c r="E650" s="16"/>
      <c r="F650" s="49"/>
      <c r="G650" s="49"/>
      <c r="H650" s="49"/>
      <c r="I650" s="49"/>
      <c r="J650" s="49"/>
      <c r="K650" s="49"/>
      <c r="L650" s="49"/>
      <c r="M650" s="49"/>
      <c r="N650" s="49"/>
      <c r="O650" s="49"/>
      <c r="P650" s="49"/>
      <c r="Q650" s="49"/>
      <c r="R650" s="49"/>
      <c r="S650" s="49"/>
      <c r="T650" s="49"/>
      <c r="U650" s="49"/>
      <c r="V650" s="49"/>
      <c r="W650" s="49"/>
      <c r="X650" s="49"/>
      <c r="Y650" s="49"/>
      <c r="Z650" s="49"/>
      <c r="AA650" s="49"/>
      <c r="AB650" s="49"/>
      <c r="AC650" s="49"/>
      <c r="AD650" s="49"/>
      <c r="AE650" s="49"/>
      <c r="AF650" s="49"/>
      <c r="AG650" s="49"/>
      <c r="AH650" s="49"/>
      <c r="AI650" s="49"/>
      <c r="AJ650" s="49"/>
      <c r="AK650" s="49"/>
      <c r="AL650" s="49"/>
      <c r="AM650" s="49"/>
      <c r="AN650" s="49"/>
      <c r="AO650" s="49"/>
      <c r="AP650" s="49"/>
      <c r="AQ650" s="49"/>
      <c r="AR650" s="49"/>
      <c r="AS650" s="49"/>
      <c r="AT650" s="49"/>
      <c r="AU650" s="49"/>
      <c r="AV650" s="49"/>
      <c r="AW650" s="49"/>
      <c r="AX650" s="49"/>
      <c r="AY650" s="49"/>
      <c r="AZ650" s="49"/>
      <c r="BA650" s="49"/>
      <c r="BB650" s="49"/>
      <c r="BC650" s="49"/>
      <c r="BD650" s="49"/>
      <c r="BE650" s="49"/>
      <c r="BF650" s="49"/>
      <c r="BG650" s="49"/>
      <c r="BH650" s="49"/>
      <c r="BI650" s="49"/>
      <c r="BJ650" s="49"/>
      <c r="BK650" s="49"/>
      <c r="BL650" s="49"/>
      <c r="BM650" s="49"/>
    </row>
    <row r="651" spans="1:65" ht="30" customHeight="1">
      <c r="A651" s="352"/>
      <c r="B651" s="49"/>
      <c r="C651" s="49"/>
      <c r="D651" s="49"/>
      <c r="E651" s="16"/>
      <c r="F651" s="49"/>
      <c r="G651" s="49"/>
      <c r="H651" s="49"/>
      <c r="I651" s="49"/>
      <c r="J651" s="49"/>
      <c r="K651" s="49"/>
      <c r="L651" s="49"/>
      <c r="M651" s="49"/>
      <c r="N651" s="49"/>
      <c r="O651" s="49"/>
      <c r="P651" s="49"/>
      <c r="Q651" s="49"/>
      <c r="R651" s="49"/>
      <c r="S651" s="49"/>
      <c r="T651" s="49"/>
      <c r="U651" s="49"/>
      <c r="V651" s="49"/>
      <c r="W651" s="49"/>
      <c r="X651" s="49"/>
      <c r="Y651" s="49"/>
      <c r="Z651" s="49"/>
      <c r="AA651" s="49"/>
      <c r="AB651" s="49"/>
      <c r="AC651" s="49"/>
      <c r="AD651" s="49"/>
      <c r="AE651" s="49"/>
      <c r="AF651" s="49"/>
      <c r="AG651" s="49"/>
      <c r="AH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row>
    <row r="652" spans="1:65" ht="30" customHeight="1">
      <c r="A652" s="352"/>
      <c r="B652" s="49"/>
      <c r="C652" s="49"/>
      <c r="D652" s="49"/>
      <c r="E652" s="16"/>
      <c r="F652" s="49"/>
      <c r="G652" s="49"/>
      <c r="H652" s="49"/>
      <c r="I652" s="49"/>
      <c r="J652" s="49"/>
      <c r="K652" s="49"/>
      <c r="L652" s="49"/>
      <c r="M652" s="49"/>
      <c r="N652" s="49"/>
      <c r="O652" s="49"/>
      <c r="P652" s="49"/>
      <c r="Q652" s="49"/>
      <c r="R652" s="49"/>
      <c r="S652" s="49"/>
      <c r="T652" s="49"/>
      <c r="U652" s="49"/>
      <c r="V652" s="49"/>
      <c r="W652" s="49"/>
      <c r="X652" s="49"/>
      <c r="Y652" s="49"/>
      <c r="Z652" s="49"/>
      <c r="AA652" s="49"/>
      <c r="AB652" s="49"/>
      <c r="AC652" s="49"/>
      <c r="AD652" s="49"/>
      <c r="AE652" s="49"/>
      <c r="AF652" s="49"/>
      <c r="AG652" s="49"/>
      <c r="AH652" s="49"/>
      <c r="AI652" s="49"/>
      <c r="AJ652" s="49"/>
      <c r="AK652" s="49"/>
      <c r="AL652" s="49"/>
      <c r="AM652" s="49"/>
      <c r="AN652" s="49"/>
      <c r="AO652" s="49"/>
      <c r="AP652" s="49"/>
      <c r="AQ652" s="49"/>
      <c r="AR652" s="49"/>
      <c r="AS652" s="49"/>
      <c r="AT652" s="49"/>
      <c r="AU652" s="49"/>
      <c r="AV652" s="49"/>
      <c r="AW652" s="49"/>
      <c r="AX652" s="49"/>
      <c r="AY652" s="49"/>
      <c r="AZ652" s="49"/>
      <c r="BA652" s="49"/>
      <c r="BB652" s="49"/>
      <c r="BC652" s="49"/>
      <c r="BD652" s="49"/>
      <c r="BE652" s="49"/>
      <c r="BF652" s="49"/>
      <c r="BG652" s="49"/>
      <c r="BH652" s="49"/>
      <c r="BI652" s="49"/>
      <c r="BJ652" s="49"/>
      <c r="BK652" s="49"/>
      <c r="BL652" s="49"/>
      <c r="BM652" s="49"/>
    </row>
    <row r="653" spans="1:65" ht="30" customHeight="1">
      <c r="A653" s="352"/>
      <c r="B653" s="49"/>
      <c r="C653" s="49"/>
      <c r="D653" s="49"/>
      <c r="E653" s="16"/>
      <c r="F653" s="49"/>
      <c r="G653" s="49"/>
      <c r="H653" s="49"/>
      <c r="I653" s="49"/>
      <c r="J653" s="49"/>
      <c r="K653" s="49"/>
      <c r="L653" s="49"/>
      <c r="M653" s="49"/>
      <c r="N653" s="49"/>
      <c r="O653" s="49"/>
      <c r="P653" s="49"/>
      <c r="Q653" s="49"/>
      <c r="R653" s="49"/>
      <c r="S653" s="49"/>
      <c r="T653" s="49"/>
      <c r="U653" s="49"/>
      <c r="V653" s="49"/>
      <c r="W653" s="49"/>
      <c r="X653" s="49"/>
      <c r="Y653" s="49"/>
      <c r="Z653" s="49"/>
      <c r="AA653" s="49"/>
      <c r="AB653" s="49"/>
      <c r="AC653" s="49"/>
      <c r="AD653" s="49"/>
      <c r="AE653" s="49"/>
      <c r="AF653" s="49"/>
      <c r="AG653" s="49"/>
      <c r="AH653" s="49"/>
      <c r="AI653" s="49"/>
      <c r="AJ653" s="49"/>
      <c r="AK653" s="49"/>
      <c r="AL653" s="49"/>
      <c r="AM653" s="49"/>
      <c r="AN653" s="49"/>
      <c r="AO653" s="49"/>
      <c r="AP653" s="49"/>
      <c r="AQ653" s="49"/>
      <c r="AR653" s="49"/>
      <c r="AS653" s="49"/>
      <c r="AT653" s="49"/>
      <c r="AU653" s="49"/>
      <c r="AV653" s="49"/>
      <c r="AW653" s="49"/>
      <c r="AX653" s="49"/>
      <c r="AY653" s="49"/>
      <c r="AZ653" s="49"/>
      <c r="BA653" s="49"/>
      <c r="BB653" s="49"/>
      <c r="BC653" s="49"/>
      <c r="BD653" s="49"/>
      <c r="BE653" s="49"/>
      <c r="BF653" s="49"/>
      <c r="BG653" s="49"/>
      <c r="BH653" s="49"/>
      <c r="BI653" s="49"/>
      <c r="BJ653" s="49"/>
      <c r="BK653" s="49"/>
      <c r="BL653" s="49"/>
      <c r="BM653" s="49"/>
    </row>
    <row r="654" spans="1:65" ht="30" customHeight="1">
      <c r="A654" s="352"/>
      <c r="B654" s="49"/>
      <c r="C654" s="49"/>
      <c r="D654" s="49"/>
      <c r="E654" s="16"/>
      <c r="F654" s="49"/>
      <c r="G654" s="49"/>
      <c r="H654" s="49"/>
      <c r="I654" s="49"/>
      <c r="J654" s="49"/>
      <c r="K654" s="49"/>
      <c r="L654" s="49"/>
      <c r="M654" s="49"/>
      <c r="N654" s="49"/>
      <c r="O654" s="49"/>
      <c r="P654" s="49"/>
      <c r="Q654" s="49"/>
      <c r="R654" s="49"/>
      <c r="S654" s="49"/>
      <c r="T654" s="49"/>
      <c r="U654" s="49"/>
      <c r="V654" s="49"/>
      <c r="W654" s="49"/>
      <c r="X654" s="49"/>
      <c r="Y654" s="49"/>
      <c r="Z654" s="49"/>
      <c r="AA654" s="49"/>
      <c r="AB654" s="49"/>
      <c r="AC654" s="49"/>
      <c r="AD654" s="49"/>
      <c r="AE654" s="49"/>
      <c r="AF654" s="49"/>
      <c r="AG654" s="49"/>
      <c r="AH654" s="49"/>
      <c r="AI654" s="49"/>
      <c r="AJ654" s="49"/>
      <c r="AK654" s="49"/>
      <c r="AL654" s="49"/>
      <c r="AM654" s="49"/>
      <c r="AN654" s="49"/>
      <c r="AO654" s="49"/>
      <c r="AP654" s="49"/>
      <c r="AQ654" s="49"/>
      <c r="AR654" s="49"/>
      <c r="AS654" s="49"/>
      <c r="AT654" s="49"/>
      <c r="AU654" s="49"/>
      <c r="AV654" s="49"/>
      <c r="AW654" s="49"/>
      <c r="AX654" s="49"/>
      <c r="AY654" s="49"/>
      <c r="AZ654" s="49"/>
      <c r="BA654" s="49"/>
      <c r="BB654" s="49"/>
      <c r="BC654" s="49"/>
      <c r="BD654" s="49"/>
      <c r="BE654" s="49"/>
      <c r="BF654" s="49"/>
      <c r="BG654" s="49"/>
      <c r="BH654" s="49"/>
      <c r="BI654" s="49"/>
      <c r="BJ654" s="49"/>
      <c r="BK654" s="49"/>
      <c r="BL654" s="49"/>
      <c r="BM654" s="49"/>
    </row>
    <row r="655" spans="1:65" ht="30" customHeight="1">
      <c r="A655" s="352"/>
      <c r="B655" s="49"/>
      <c r="C655" s="49"/>
      <c r="D655" s="49"/>
      <c r="E655" s="16"/>
      <c r="F655" s="49"/>
      <c r="G655" s="49"/>
      <c r="H655" s="49"/>
      <c r="I655" s="49"/>
      <c r="J655" s="49"/>
      <c r="K655" s="49"/>
      <c r="L655" s="49"/>
      <c r="M655" s="49"/>
      <c r="N655" s="49"/>
      <c r="O655" s="49"/>
      <c r="P655" s="49"/>
      <c r="Q655" s="49"/>
      <c r="R655" s="49"/>
      <c r="S655" s="49"/>
      <c r="T655" s="49"/>
      <c r="U655" s="49"/>
      <c r="V655" s="49"/>
      <c r="W655" s="49"/>
      <c r="X655" s="49"/>
      <c r="Y655" s="49"/>
      <c r="Z655" s="49"/>
      <c r="AA655" s="49"/>
      <c r="AB655" s="49"/>
      <c r="AC655" s="49"/>
      <c r="AD655" s="49"/>
      <c r="AE655" s="49"/>
      <c r="AF655" s="49"/>
      <c r="AG655" s="49"/>
      <c r="AH655" s="49"/>
      <c r="AI655" s="49"/>
      <c r="AJ655" s="49"/>
      <c r="AK655" s="49"/>
      <c r="AL655" s="49"/>
      <c r="AM655" s="49"/>
      <c r="AN655" s="49"/>
      <c r="AO655" s="49"/>
      <c r="AP655" s="49"/>
      <c r="AQ655" s="49"/>
      <c r="AR655" s="49"/>
      <c r="AS655" s="49"/>
      <c r="AT655" s="49"/>
      <c r="AU655" s="49"/>
      <c r="AV655" s="49"/>
      <c r="AW655" s="49"/>
      <c r="AX655" s="49"/>
      <c r="AY655" s="49"/>
      <c r="AZ655" s="49"/>
      <c r="BA655" s="49"/>
      <c r="BB655" s="49"/>
      <c r="BC655" s="49"/>
      <c r="BD655" s="49"/>
      <c r="BE655" s="49"/>
      <c r="BF655" s="49"/>
      <c r="BG655" s="49"/>
      <c r="BH655" s="49"/>
      <c r="BI655" s="49"/>
      <c r="BJ655" s="49"/>
      <c r="BK655" s="49"/>
      <c r="BL655" s="49"/>
      <c r="BM655" s="49"/>
    </row>
    <row r="656" spans="1:65" ht="30" customHeight="1">
      <c r="A656" s="352"/>
      <c r="B656" s="49"/>
      <c r="C656" s="49"/>
      <c r="D656" s="49"/>
      <c r="E656" s="16"/>
      <c r="F656" s="49"/>
      <c r="G656" s="49"/>
      <c r="H656" s="49"/>
      <c r="I656" s="49"/>
      <c r="J656" s="49"/>
      <c r="K656" s="49"/>
      <c r="L656" s="49"/>
      <c r="M656" s="49"/>
      <c r="N656" s="49"/>
      <c r="O656" s="49"/>
      <c r="P656" s="49"/>
      <c r="Q656" s="49"/>
      <c r="R656" s="49"/>
      <c r="S656" s="49"/>
      <c r="T656" s="49"/>
      <c r="U656" s="49"/>
      <c r="V656" s="49"/>
      <c r="W656" s="49"/>
      <c r="X656" s="49"/>
      <c r="Y656" s="49"/>
      <c r="Z656" s="49"/>
      <c r="AA656" s="49"/>
      <c r="AB656" s="49"/>
      <c r="AC656" s="49"/>
      <c r="AD656" s="49"/>
      <c r="AE656" s="49"/>
      <c r="AF656" s="49"/>
      <c r="AG656" s="49"/>
      <c r="AH656" s="49"/>
      <c r="AI656" s="49"/>
      <c r="AJ656" s="49"/>
      <c r="AK656" s="49"/>
      <c r="AL656" s="49"/>
      <c r="AM656" s="49"/>
      <c r="AN656" s="49"/>
      <c r="AO656" s="49"/>
      <c r="AP656" s="49"/>
      <c r="AQ656" s="49"/>
      <c r="AR656" s="49"/>
      <c r="AS656" s="49"/>
      <c r="AT656" s="49"/>
      <c r="AU656" s="49"/>
      <c r="AV656" s="49"/>
      <c r="AW656" s="49"/>
      <c r="AX656" s="49"/>
      <c r="AY656" s="49"/>
      <c r="AZ656" s="49"/>
      <c r="BA656" s="49"/>
      <c r="BB656" s="49"/>
      <c r="BC656" s="49"/>
      <c r="BD656" s="49"/>
      <c r="BE656" s="49"/>
      <c r="BF656" s="49"/>
      <c r="BG656" s="49"/>
      <c r="BH656" s="49"/>
      <c r="BI656" s="49"/>
      <c r="BJ656" s="49"/>
      <c r="BK656" s="49"/>
      <c r="BL656" s="49"/>
      <c r="BM656" s="49"/>
    </row>
    <row r="657" spans="1:65" ht="30" customHeight="1">
      <c r="A657" s="352"/>
      <c r="B657" s="49"/>
      <c r="C657" s="49"/>
      <c r="D657" s="49"/>
      <c r="E657" s="16"/>
      <c r="F657" s="49"/>
      <c r="G657" s="49"/>
      <c r="H657" s="49"/>
      <c r="I657" s="49"/>
      <c r="J657" s="49"/>
      <c r="K657" s="49"/>
      <c r="L657" s="49"/>
      <c r="M657" s="49"/>
      <c r="N657" s="49"/>
      <c r="O657" s="49"/>
      <c r="P657" s="49"/>
      <c r="Q657" s="49"/>
      <c r="R657" s="49"/>
      <c r="S657" s="49"/>
      <c r="T657" s="49"/>
      <c r="U657" s="49"/>
      <c r="V657" s="49"/>
      <c r="W657" s="49"/>
      <c r="X657" s="49"/>
      <c r="Y657" s="49"/>
      <c r="Z657" s="49"/>
      <c r="AA657" s="49"/>
      <c r="AB657" s="49"/>
      <c r="AC657" s="49"/>
      <c r="AD657" s="49"/>
      <c r="AE657" s="49"/>
      <c r="AF657" s="49"/>
      <c r="AG657" s="49"/>
      <c r="AH657" s="49"/>
      <c r="AI657" s="49"/>
      <c r="AJ657" s="49"/>
      <c r="AK657" s="49"/>
      <c r="AL657" s="49"/>
      <c r="AM657" s="49"/>
      <c r="AN657" s="49"/>
      <c r="AO657" s="49"/>
      <c r="AP657" s="49"/>
      <c r="AQ657" s="49"/>
      <c r="AR657" s="49"/>
      <c r="AS657" s="49"/>
      <c r="AT657" s="49"/>
      <c r="AU657" s="49"/>
      <c r="AV657" s="49"/>
      <c r="AW657" s="49"/>
      <c r="AX657" s="49"/>
      <c r="AY657" s="49"/>
      <c r="AZ657" s="49"/>
      <c r="BA657" s="49"/>
      <c r="BB657" s="49"/>
      <c r="BC657" s="49"/>
      <c r="BD657" s="49"/>
      <c r="BE657" s="49"/>
      <c r="BF657" s="49"/>
      <c r="BG657" s="49"/>
      <c r="BH657" s="49"/>
      <c r="BI657" s="49"/>
      <c r="BJ657" s="49"/>
      <c r="BK657" s="49"/>
      <c r="BL657" s="49"/>
      <c r="BM657" s="49"/>
    </row>
    <row r="658" spans="1:65" ht="30" customHeight="1">
      <c r="A658" s="352"/>
      <c r="B658" s="49"/>
      <c r="C658" s="49"/>
      <c r="D658" s="49"/>
      <c r="E658" s="16"/>
      <c r="F658" s="49"/>
      <c r="G658" s="49"/>
      <c r="H658" s="49"/>
      <c r="I658" s="49"/>
      <c r="J658" s="49"/>
      <c r="K658" s="49"/>
      <c r="L658" s="49"/>
      <c r="M658" s="49"/>
      <c r="N658" s="49"/>
      <c r="O658" s="49"/>
      <c r="P658" s="49"/>
      <c r="Q658" s="49"/>
      <c r="R658" s="49"/>
      <c r="S658" s="49"/>
      <c r="T658" s="49"/>
      <c r="U658" s="49"/>
      <c r="V658" s="49"/>
      <c r="W658" s="49"/>
      <c r="X658" s="49"/>
      <c r="Y658" s="49"/>
      <c r="Z658" s="49"/>
      <c r="AA658" s="49"/>
      <c r="AB658" s="49"/>
      <c r="AC658" s="49"/>
      <c r="AD658" s="49"/>
      <c r="AE658" s="49"/>
      <c r="AF658" s="49"/>
      <c r="AG658" s="49"/>
      <c r="AH658" s="49"/>
      <c r="AI658" s="49"/>
      <c r="AJ658" s="49"/>
      <c r="AK658" s="49"/>
      <c r="AL658" s="49"/>
      <c r="AM658" s="49"/>
      <c r="AN658" s="49"/>
      <c r="AO658" s="49"/>
      <c r="AP658" s="49"/>
      <c r="AQ658" s="49"/>
      <c r="AR658" s="49"/>
      <c r="AS658" s="49"/>
      <c r="AT658" s="49"/>
      <c r="AU658" s="49"/>
      <c r="AV658" s="49"/>
      <c r="AW658" s="49"/>
      <c r="AX658" s="49"/>
      <c r="AY658" s="49"/>
      <c r="AZ658" s="49"/>
      <c r="BA658" s="49"/>
      <c r="BB658" s="49"/>
      <c r="BC658" s="49"/>
      <c r="BD658" s="49"/>
      <c r="BE658" s="49"/>
      <c r="BF658" s="49"/>
      <c r="BG658" s="49"/>
      <c r="BH658" s="49"/>
      <c r="BI658" s="49"/>
      <c r="BJ658" s="49"/>
      <c r="BK658" s="49"/>
      <c r="BL658" s="49"/>
      <c r="BM658" s="49"/>
    </row>
    <row r="659" spans="1:65" ht="30" customHeight="1">
      <c r="A659" s="352"/>
      <c r="B659" s="49"/>
      <c r="C659" s="49"/>
      <c r="D659" s="49"/>
      <c r="E659" s="16"/>
      <c r="F659" s="49"/>
      <c r="G659" s="49"/>
      <c r="H659" s="49"/>
      <c r="I659" s="49"/>
      <c r="J659" s="49"/>
      <c r="K659" s="49"/>
      <c r="L659" s="49"/>
      <c r="M659" s="49"/>
      <c r="N659" s="49"/>
      <c r="O659" s="49"/>
      <c r="P659" s="49"/>
      <c r="Q659" s="49"/>
      <c r="R659" s="49"/>
      <c r="S659" s="49"/>
      <c r="T659" s="49"/>
      <c r="U659" s="49"/>
      <c r="V659" s="49"/>
      <c r="W659" s="49"/>
      <c r="X659" s="49"/>
      <c r="Y659" s="49"/>
      <c r="Z659" s="49"/>
      <c r="AA659" s="49"/>
      <c r="AB659" s="49"/>
      <c r="AC659" s="49"/>
      <c r="AD659" s="49"/>
      <c r="AE659" s="49"/>
      <c r="AF659" s="49"/>
      <c r="AG659" s="49"/>
      <c r="AH659" s="49"/>
      <c r="AI659" s="49"/>
      <c r="AJ659" s="49"/>
      <c r="AK659" s="49"/>
      <c r="AL659" s="49"/>
      <c r="AM659" s="49"/>
      <c r="AN659" s="49"/>
      <c r="AO659" s="49"/>
      <c r="AP659" s="49"/>
      <c r="AQ659" s="49"/>
      <c r="AR659" s="49"/>
      <c r="AS659" s="49"/>
      <c r="AT659" s="49"/>
      <c r="AU659" s="49"/>
      <c r="AV659" s="49"/>
      <c r="AW659" s="49"/>
      <c r="AX659" s="49"/>
      <c r="AY659" s="49"/>
      <c r="AZ659" s="49"/>
      <c r="BA659" s="49"/>
      <c r="BB659" s="49"/>
      <c r="BC659" s="49"/>
      <c r="BD659" s="49"/>
      <c r="BE659" s="49"/>
      <c r="BF659" s="49"/>
      <c r="BG659" s="49"/>
      <c r="BH659" s="49"/>
      <c r="BI659" s="49"/>
      <c r="BJ659" s="49"/>
      <c r="BK659" s="49"/>
      <c r="BL659" s="49"/>
      <c r="BM659" s="49"/>
    </row>
    <row r="660" spans="1:65" ht="30" customHeight="1">
      <c r="A660" s="352"/>
      <c r="B660" s="49"/>
      <c r="C660" s="49"/>
      <c r="D660" s="49"/>
      <c r="E660" s="16"/>
      <c r="F660" s="49"/>
      <c r="G660" s="49"/>
      <c r="H660" s="49"/>
      <c r="I660" s="49"/>
      <c r="J660" s="49"/>
      <c r="K660" s="49"/>
      <c r="L660" s="49"/>
      <c r="M660" s="49"/>
      <c r="N660" s="49"/>
      <c r="O660" s="49"/>
      <c r="P660" s="49"/>
      <c r="Q660" s="49"/>
      <c r="R660" s="49"/>
      <c r="S660" s="49"/>
      <c r="T660" s="49"/>
      <c r="U660" s="49"/>
      <c r="V660" s="49"/>
      <c r="W660" s="49"/>
      <c r="X660" s="49"/>
      <c r="Y660" s="49"/>
      <c r="Z660" s="49"/>
      <c r="AA660" s="49"/>
      <c r="AB660" s="49"/>
      <c r="AC660" s="49"/>
      <c r="AD660" s="49"/>
      <c r="AE660" s="49"/>
      <c r="AF660" s="49"/>
      <c r="AG660" s="49"/>
      <c r="AH660" s="49"/>
      <c r="AI660" s="49"/>
      <c r="AJ660" s="49"/>
      <c r="AK660" s="49"/>
      <c r="AL660" s="49"/>
      <c r="AM660" s="49"/>
      <c r="AN660" s="49"/>
      <c r="AO660" s="49"/>
      <c r="AP660" s="49"/>
      <c r="AQ660" s="49"/>
      <c r="AR660" s="49"/>
      <c r="AS660" s="49"/>
      <c r="AT660" s="49"/>
      <c r="AU660" s="49"/>
      <c r="AV660" s="49"/>
      <c r="AW660" s="49"/>
      <c r="AX660" s="49"/>
      <c r="AY660" s="49"/>
      <c r="AZ660" s="49"/>
      <c r="BA660" s="49"/>
      <c r="BB660" s="49"/>
      <c r="BC660" s="49"/>
      <c r="BD660" s="49"/>
      <c r="BE660" s="49"/>
      <c r="BF660" s="49"/>
      <c r="BG660" s="49"/>
      <c r="BH660" s="49"/>
      <c r="BI660" s="49"/>
      <c r="BJ660" s="49"/>
      <c r="BK660" s="49"/>
      <c r="BL660" s="49"/>
      <c r="BM660" s="49"/>
    </row>
    <row r="661" spans="1:65" ht="30" customHeight="1">
      <c r="A661" s="352"/>
      <c r="B661" s="49"/>
      <c r="C661" s="49"/>
      <c r="D661" s="49"/>
      <c r="E661" s="16"/>
      <c r="F661" s="49"/>
      <c r="G661" s="49"/>
      <c r="H661" s="49"/>
      <c r="I661" s="49"/>
      <c r="J661" s="49"/>
      <c r="K661" s="49"/>
      <c r="L661" s="49"/>
      <c r="M661" s="49"/>
      <c r="N661" s="49"/>
      <c r="O661" s="49"/>
      <c r="P661" s="49"/>
      <c r="Q661" s="49"/>
      <c r="R661" s="49"/>
      <c r="S661" s="49"/>
      <c r="T661" s="49"/>
      <c r="U661" s="49"/>
      <c r="V661" s="49"/>
      <c r="W661" s="49"/>
      <c r="X661" s="49"/>
      <c r="Y661" s="49"/>
      <c r="Z661" s="49"/>
      <c r="AA661" s="49"/>
      <c r="AB661" s="49"/>
      <c r="AC661" s="49"/>
      <c r="AD661" s="49"/>
      <c r="AE661" s="49"/>
      <c r="AF661" s="49"/>
      <c r="AG661" s="49"/>
      <c r="AH661" s="49"/>
      <c r="AI661" s="49"/>
      <c r="AJ661" s="49"/>
      <c r="AK661" s="49"/>
      <c r="AL661" s="49"/>
      <c r="AM661" s="49"/>
      <c r="AN661" s="49"/>
      <c r="AO661" s="49"/>
      <c r="AP661" s="49"/>
      <c r="AQ661" s="49"/>
      <c r="AR661" s="49"/>
      <c r="AS661" s="49"/>
      <c r="AT661" s="49"/>
      <c r="AU661" s="49"/>
      <c r="AV661" s="49"/>
      <c r="AW661" s="49"/>
      <c r="AX661" s="49"/>
      <c r="AY661" s="49"/>
      <c r="AZ661" s="49"/>
      <c r="BA661" s="49"/>
      <c r="BB661" s="49"/>
      <c r="BC661" s="49"/>
      <c r="BD661" s="49"/>
      <c r="BE661" s="49"/>
      <c r="BF661" s="49"/>
      <c r="BG661" s="49"/>
      <c r="BH661" s="49"/>
      <c r="BI661" s="49"/>
      <c r="BJ661" s="49"/>
      <c r="BK661" s="49"/>
      <c r="BL661" s="49"/>
      <c r="BM661" s="49"/>
    </row>
    <row r="662" spans="1:65" ht="30" customHeight="1">
      <c r="A662" s="352"/>
      <c r="B662" s="49"/>
      <c r="C662" s="49"/>
      <c r="D662" s="49"/>
      <c r="E662" s="16"/>
      <c r="F662" s="49"/>
      <c r="G662" s="49"/>
      <c r="H662" s="49"/>
      <c r="I662" s="49"/>
      <c r="J662" s="49"/>
      <c r="K662" s="49"/>
      <c r="L662" s="49"/>
      <c r="M662" s="49"/>
      <c r="N662" s="49"/>
      <c r="O662" s="49"/>
      <c r="P662" s="49"/>
      <c r="Q662" s="49"/>
      <c r="R662" s="49"/>
      <c r="S662" s="49"/>
      <c r="T662" s="49"/>
      <c r="U662" s="49"/>
      <c r="V662" s="49"/>
      <c r="W662" s="49"/>
      <c r="X662" s="49"/>
      <c r="Y662" s="49"/>
      <c r="Z662" s="49"/>
      <c r="AA662" s="49"/>
      <c r="AB662" s="49"/>
      <c r="AC662" s="49"/>
      <c r="AD662" s="49"/>
      <c r="AE662" s="49"/>
      <c r="AF662" s="49"/>
      <c r="AG662" s="49"/>
      <c r="AH662" s="49"/>
      <c r="AI662" s="49"/>
      <c r="AJ662" s="49"/>
      <c r="AK662" s="49"/>
      <c r="AL662" s="49"/>
      <c r="AM662" s="49"/>
      <c r="AN662" s="49"/>
      <c r="AO662" s="49"/>
      <c r="AP662" s="49"/>
      <c r="AQ662" s="49"/>
      <c r="AR662" s="49"/>
      <c r="AS662" s="49"/>
      <c r="AT662" s="49"/>
      <c r="AU662" s="49"/>
      <c r="AV662" s="49"/>
      <c r="AW662" s="49"/>
      <c r="AX662" s="49"/>
      <c r="AY662" s="49"/>
      <c r="AZ662" s="49"/>
      <c r="BA662" s="49"/>
      <c r="BB662" s="49"/>
      <c r="BC662" s="49"/>
      <c r="BD662" s="49"/>
      <c r="BE662" s="49"/>
      <c r="BF662" s="49"/>
      <c r="BG662" s="49"/>
      <c r="BH662" s="49"/>
      <c r="BI662" s="49"/>
      <c r="BJ662" s="49"/>
      <c r="BK662" s="49"/>
      <c r="BL662" s="49"/>
      <c r="BM662" s="49"/>
    </row>
    <row r="663" spans="1:65" ht="30" customHeight="1">
      <c r="A663" s="352"/>
      <c r="B663" s="49"/>
      <c r="C663" s="49"/>
      <c r="D663" s="49"/>
      <c r="E663" s="16"/>
      <c r="F663" s="49"/>
      <c r="G663" s="49"/>
      <c r="H663" s="49"/>
      <c r="I663" s="49"/>
      <c r="J663" s="49"/>
      <c r="K663" s="49"/>
      <c r="L663" s="49"/>
      <c r="M663" s="49"/>
      <c r="N663" s="49"/>
      <c r="O663" s="49"/>
      <c r="P663" s="49"/>
      <c r="Q663" s="49"/>
      <c r="R663" s="49"/>
      <c r="S663" s="49"/>
      <c r="T663" s="49"/>
      <c r="U663" s="49"/>
      <c r="V663" s="49"/>
      <c r="W663" s="49"/>
      <c r="X663" s="49"/>
      <c r="Y663" s="49"/>
      <c r="Z663" s="49"/>
      <c r="AA663" s="49"/>
      <c r="AB663" s="49"/>
      <c r="AC663" s="49"/>
      <c r="AD663" s="49"/>
      <c r="AE663" s="49"/>
      <c r="AF663" s="49"/>
      <c r="AG663" s="49"/>
      <c r="AH663" s="49"/>
      <c r="AI663" s="49"/>
      <c r="AJ663" s="49"/>
      <c r="AK663" s="49"/>
      <c r="AL663" s="49"/>
      <c r="AM663" s="49"/>
      <c r="AN663" s="49"/>
      <c r="AO663" s="49"/>
      <c r="AP663" s="49"/>
      <c r="AQ663" s="49"/>
      <c r="AR663" s="49"/>
      <c r="AS663" s="49"/>
      <c r="AT663" s="49"/>
      <c r="AU663" s="49"/>
      <c r="AV663" s="49"/>
      <c r="AW663" s="49"/>
      <c r="AX663" s="49"/>
      <c r="AY663" s="49"/>
      <c r="AZ663" s="49"/>
      <c r="BA663" s="49"/>
      <c r="BB663" s="49"/>
      <c r="BC663" s="49"/>
      <c r="BD663" s="49"/>
      <c r="BE663" s="49"/>
      <c r="BF663" s="49"/>
      <c r="BG663" s="49"/>
      <c r="BH663" s="49"/>
      <c r="BI663" s="49"/>
      <c r="BJ663" s="49"/>
      <c r="BK663" s="49"/>
      <c r="BL663" s="49"/>
      <c r="BM663" s="49"/>
    </row>
    <row r="664" spans="1:65" ht="30" customHeight="1">
      <c r="A664" s="352"/>
      <c r="B664" s="49"/>
      <c r="C664" s="49"/>
      <c r="D664" s="49"/>
      <c r="E664" s="16"/>
      <c r="F664" s="49"/>
      <c r="G664" s="49"/>
      <c r="H664" s="49"/>
      <c r="I664" s="49"/>
      <c r="J664" s="49"/>
      <c r="K664" s="49"/>
      <c r="L664" s="49"/>
      <c r="M664" s="49"/>
      <c r="N664" s="49"/>
      <c r="O664" s="49"/>
      <c r="P664" s="49"/>
      <c r="Q664" s="49"/>
      <c r="R664" s="49"/>
      <c r="S664" s="49"/>
      <c r="T664" s="49"/>
      <c r="U664" s="49"/>
      <c r="V664" s="49"/>
      <c r="W664" s="49"/>
      <c r="X664" s="49"/>
      <c r="Y664" s="49"/>
      <c r="Z664" s="49"/>
      <c r="AA664" s="49"/>
      <c r="AB664" s="49"/>
      <c r="AC664" s="49"/>
      <c r="AD664" s="49"/>
      <c r="AE664" s="49"/>
      <c r="AF664" s="49"/>
      <c r="AG664" s="49"/>
      <c r="AH664" s="49"/>
      <c r="AI664" s="49"/>
      <c r="AJ664" s="49"/>
      <c r="AK664" s="49"/>
      <c r="AL664" s="49"/>
      <c r="AM664" s="49"/>
      <c r="AN664" s="49"/>
      <c r="AO664" s="49"/>
      <c r="AP664" s="49"/>
      <c r="AQ664" s="49"/>
      <c r="AR664" s="49"/>
      <c r="AS664" s="49"/>
      <c r="AT664" s="49"/>
      <c r="AU664" s="49"/>
      <c r="AV664" s="49"/>
      <c r="AW664" s="49"/>
      <c r="AX664" s="49"/>
      <c r="AY664" s="49"/>
      <c r="AZ664" s="49"/>
      <c r="BA664" s="49"/>
      <c r="BB664" s="49"/>
      <c r="BC664" s="49"/>
      <c r="BD664" s="49"/>
      <c r="BE664" s="49"/>
      <c r="BF664" s="49"/>
      <c r="BG664" s="49"/>
      <c r="BH664" s="49"/>
      <c r="BI664" s="49"/>
      <c r="BJ664" s="49"/>
      <c r="BK664" s="49"/>
      <c r="BL664" s="49"/>
      <c r="BM664" s="49"/>
    </row>
    <row r="665" spans="1:65" ht="30" customHeight="1">
      <c r="A665" s="352"/>
      <c r="B665" s="49"/>
      <c r="C665" s="49"/>
      <c r="D665" s="49"/>
      <c r="E665" s="16"/>
      <c r="F665" s="49"/>
      <c r="G665" s="49"/>
      <c r="H665" s="49"/>
      <c r="I665" s="49"/>
      <c r="J665" s="49"/>
      <c r="K665" s="49"/>
      <c r="L665" s="49"/>
      <c r="M665" s="49"/>
      <c r="N665" s="49"/>
      <c r="O665" s="49"/>
      <c r="P665" s="49"/>
      <c r="Q665" s="49"/>
      <c r="R665" s="49"/>
      <c r="S665" s="49"/>
      <c r="T665" s="49"/>
      <c r="U665" s="49"/>
      <c r="V665" s="49"/>
      <c r="W665" s="49"/>
      <c r="X665" s="49"/>
      <c r="Y665" s="49"/>
      <c r="Z665" s="49"/>
      <c r="AA665" s="49"/>
      <c r="AB665" s="49"/>
      <c r="AC665" s="49"/>
      <c r="AD665" s="49"/>
      <c r="AE665" s="49"/>
      <c r="AF665" s="49"/>
      <c r="AG665" s="49"/>
      <c r="AH665" s="49"/>
      <c r="AI665" s="49"/>
      <c r="AJ665" s="49"/>
      <c r="AK665" s="49"/>
      <c r="AL665" s="49"/>
      <c r="AM665" s="49"/>
      <c r="AN665" s="49"/>
      <c r="AO665" s="49"/>
      <c r="AP665" s="49"/>
      <c r="AQ665" s="49"/>
      <c r="AR665" s="49"/>
      <c r="AS665" s="49"/>
      <c r="AT665" s="49"/>
      <c r="AU665" s="49"/>
      <c r="AV665" s="49"/>
      <c r="AW665" s="49"/>
      <c r="AX665" s="49"/>
      <c r="AY665" s="49"/>
      <c r="AZ665" s="49"/>
      <c r="BA665" s="49"/>
      <c r="BB665" s="49"/>
      <c r="BC665" s="49"/>
      <c r="BD665" s="49"/>
      <c r="BE665" s="49"/>
      <c r="BF665" s="49"/>
      <c r="BG665" s="49"/>
      <c r="BH665" s="49"/>
      <c r="BI665" s="49"/>
      <c r="BJ665" s="49"/>
      <c r="BK665" s="49"/>
      <c r="BL665" s="49"/>
      <c r="BM665" s="49"/>
    </row>
    <row r="666" spans="1:65" ht="30" customHeight="1">
      <c r="A666" s="352"/>
      <c r="B666" s="49"/>
      <c r="C666" s="49"/>
      <c r="D666" s="49"/>
      <c r="E666" s="16"/>
      <c r="F666" s="49"/>
      <c r="G666" s="49"/>
      <c r="H666" s="49"/>
      <c r="I666" s="49"/>
      <c r="J666" s="49"/>
      <c r="K666" s="49"/>
      <c r="L666" s="49"/>
      <c r="M666" s="49"/>
      <c r="N666" s="49"/>
      <c r="O666" s="49"/>
      <c r="P666" s="49"/>
      <c r="Q666" s="49"/>
      <c r="R666" s="49"/>
      <c r="S666" s="49"/>
      <c r="T666" s="49"/>
      <c r="U666" s="49"/>
      <c r="V666" s="49"/>
      <c r="W666" s="49"/>
      <c r="X666" s="49"/>
      <c r="Y666" s="49"/>
      <c r="Z666" s="49"/>
      <c r="AA666" s="49"/>
      <c r="AB666" s="49"/>
      <c r="AC666" s="49"/>
      <c r="AD666" s="49"/>
      <c r="AE666" s="49"/>
      <c r="AF666" s="49"/>
      <c r="AG666" s="49"/>
      <c r="AH666" s="49"/>
      <c r="AI666" s="49"/>
      <c r="AJ666" s="49"/>
      <c r="AK666" s="49"/>
      <c r="AL666" s="49"/>
      <c r="AM666" s="49"/>
      <c r="AN666" s="49"/>
      <c r="AO666" s="49"/>
      <c r="AP666" s="49"/>
      <c r="AQ666" s="49"/>
      <c r="AR666" s="49"/>
      <c r="AS666" s="49"/>
      <c r="AT666" s="49"/>
      <c r="AU666" s="49"/>
      <c r="AV666" s="49"/>
      <c r="AW666" s="49"/>
      <c r="AX666" s="49"/>
      <c r="AY666" s="49"/>
      <c r="AZ666" s="49"/>
      <c r="BA666" s="49"/>
      <c r="BB666" s="49"/>
      <c r="BC666" s="49"/>
      <c r="BD666" s="49"/>
      <c r="BE666" s="49"/>
      <c r="BF666" s="49"/>
      <c r="BG666" s="49"/>
      <c r="BH666" s="49"/>
      <c r="BI666" s="49"/>
      <c r="BJ666" s="49"/>
      <c r="BK666" s="49"/>
      <c r="BL666" s="49"/>
      <c r="BM666" s="49"/>
    </row>
    <row r="667" spans="1:65" ht="30" customHeight="1">
      <c r="A667" s="352"/>
      <c r="B667" s="49"/>
      <c r="C667" s="49"/>
      <c r="D667" s="49"/>
      <c r="E667" s="16"/>
      <c r="F667" s="49"/>
      <c r="G667" s="49"/>
      <c r="H667" s="49"/>
      <c r="I667" s="49"/>
      <c r="J667" s="49"/>
      <c r="K667" s="49"/>
      <c r="L667" s="49"/>
      <c r="M667" s="49"/>
      <c r="N667" s="49"/>
      <c r="O667" s="49"/>
      <c r="P667" s="49"/>
      <c r="Q667" s="49"/>
      <c r="R667" s="49"/>
      <c r="S667" s="49"/>
      <c r="T667" s="49"/>
      <c r="U667" s="49"/>
      <c r="V667" s="49"/>
      <c r="W667" s="49"/>
      <c r="X667" s="49"/>
      <c r="Y667" s="49"/>
      <c r="Z667" s="49"/>
      <c r="AA667" s="49"/>
      <c r="AB667" s="49"/>
      <c r="AC667" s="49"/>
      <c r="AD667" s="49"/>
      <c r="AE667" s="49"/>
      <c r="AF667" s="49"/>
      <c r="AG667" s="49"/>
      <c r="AH667" s="49"/>
      <c r="AI667" s="49"/>
      <c r="AJ667" s="49"/>
      <c r="AK667" s="49"/>
      <c r="AL667" s="49"/>
      <c r="AM667" s="49"/>
      <c r="AN667" s="49"/>
      <c r="AO667" s="49"/>
      <c r="AP667" s="49"/>
      <c r="AQ667" s="49"/>
      <c r="AR667" s="49"/>
      <c r="AS667" s="49"/>
      <c r="AT667" s="49"/>
      <c r="AU667" s="49"/>
      <c r="AV667" s="49"/>
      <c r="AW667" s="49"/>
      <c r="AX667" s="49"/>
      <c r="AY667" s="49"/>
      <c r="AZ667" s="49"/>
      <c r="BA667" s="49"/>
      <c r="BB667" s="49"/>
      <c r="BC667" s="49"/>
      <c r="BD667" s="49"/>
      <c r="BE667" s="49"/>
      <c r="BF667" s="49"/>
      <c r="BG667" s="49"/>
      <c r="BH667" s="49"/>
      <c r="BI667" s="49"/>
      <c r="BJ667" s="49"/>
      <c r="BK667" s="49"/>
      <c r="BL667" s="49"/>
      <c r="BM667" s="49"/>
    </row>
    <row r="668" spans="1:65" ht="30" customHeight="1">
      <c r="A668" s="352"/>
      <c r="B668" s="49"/>
      <c r="C668" s="49"/>
      <c r="D668" s="49"/>
      <c r="E668" s="16"/>
      <c r="F668" s="49"/>
      <c r="G668" s="49"/>
      <c r="H668" s="49"/>
      <c r="I668" s="49"/>
      <c r="J668" s="49"/>
      <c r="K668" s="49"/>
      <c r="L668" s="49"/>
      <c r="M668" s="49"/>
      <c r="N668" s="49"/>
      <c r="O668" s="49"/>
      <c r="P668" s="49"/>
      <c r="Q668" s="49"/>
      <c r="R668" s="49"/>
      <c r="S668" s="49"/>
      <c r="T668" s="49"/>
      <c r="U668" s="49"/>
      <c r="V668" s="49"/>
      <c r="W668" s="49"/>
      <c r="X668" s="49"/>
      <c r="Y668" s="49"/>
      <c r="Z668" s="49"/>
      <c r="AA668" s="49"/>
      <c r="AB668" s="49"/>
      <c r="AC668" s="49"/>
      <c r="AD668" s="49"/>
      <c r="AE668" s="49"/>
      <c r="AF668" s="49"/>
      <c r="AG668" s="49"/>
      <c r="AH668" s="49"/>
      <c r="AI668" s="49"/>
      <c r="AJ668" s="49"/>
      <c r="AK668" s="49"/>
      <c r="AL668" s="49"/>
      <c r="AM668" s="49"/>
      <c r="AN668" s="49"/>
      <c r="AO668" s="49"/>
      <c r="AP668" s="49"/>
      <c r="AQ668" s="49"/>
      <c r="AR668" s="49"/>
      <c r="AS668" s="49"/>
      <c r="AT668" s="49"/>
      <c r="AU668" s="49"/>
      <c r="AV668" s="49"/>
      <c r="AW668" s="49"/>
      <c r="AX668" s="49"/>
      <c r="AY668" s="49"/>
      <c r="AZ668" s="49"/>
      <c r="BA668" s="49"/>
      <c r="BB668" s="49"/>
      <c r="BC668" s="49"/>
      <c r="BD668" s="49"/>
      <c r="BE668" s="49"/>
      <c r="BF668" s="49"/>
      <c r="BG668" s="49"/>
      <c r="BH668" s="49"/>
      <c r="BI668" s="49"/>
      <c r="BJ668" s="49"/>
      <c r="BK668" s="49"/>
      <c r="BL668" s="49"/>
      <c r="BM668" s="49"/>
    </row>
    <row r="669" spans="1:65" ht="30" customHeight="1">
      <c r="A669" s="352"/>
      <c r="B669" s="49"/>
      <c r="C669" s="49"/>
      <c r="D669" s="49"/>
      <c r="E669" s="16"/>
      <c r="F669" s="49"/>
      <c r="G669" s="49"/>
      <c r="H669" s="49"/>
      <c r="I669" s="49"/>
      <c r="J669" s="49"/>
      <c r="K669" s="49"/>
      <c r="L669" s="49"/>
      <c r="M669" s="49"/>
      <c r="N669" s="49"/>
      <c r="O669" s="49"/>
      <c r="P669" s="49"/>
      <c r="Q669" s="49"/>
      <c r="R669" s="49"/>
      <c r="S669" s="49"/>
      <c r="T669" s="49"/>
      <c r="U669" s="49"/>
      <c r="V669" s="49"/>
      <c r="W669" s="49"/>
      <c r="X669" s="49"/>
      <c r="Y669" s="49"/>
      <c r="Z669" s="49"/>
      <c r="AA669" s="49"/>
      <c r="AB669" s="49"/>
      <c r="AC669" s="49"/>
      <c r="AD669" s="49"/>
      <c r="AE669" s="49"/>
      <c r="AF669" s="49"/>
      <c r="AG669" s="49"/>
      <c r="AH669" s="49"/>
      <c r="AI669" s="49"/>
      <c r="AJ669" s="49"/>
      <c r="AK669" s="49"/>
      <c r="AL669" s="49"/>
      <c r="AM669" s="49"/>
      <c r="AN669" s="49"/>
      <c r="AO669" s="49"/>
      <c r="AP669" s="49"/>
      <c r="AQ669" s="49"/>
      <c r="AR669" s="49"/>
      <c r="AS669" s="49"/>
      <c r="AT669" s="49"/>
      <c r="AU669" s="49"/>
      <c r="AV669" s="49"/>
      <c r="AW669" s="49"/>
      <c r="AX669" s="49"/>
      <c r="AY669" s="49"/>
      <c r="AZ669" s="49"/>
      <c r="BA669" s="49"/>
      <c r="BB669" s="49"/>
      <c r="BC669" s="49"/>
      <c r="BD669" s="49"/>
      <c r="BE669" s="49"/>
      <c r="BF669" s="49"/>
      <c r="BG669" s="49"/>
      <c r="BH669" s="49"/>
      <c r="BI669" s="49"/>
      <c r="BJ669" s="49"/>
      <c r="BK669" s="49"/>
      <c r="BL669" s="49"/>
      <c r="BM669" s="49"/>
    </row>
    <row r="670" spans="1:65" ht="30" customHeight="1">
      <c r="A670" s="352"/>
      <c r="B670" s="49"/>
      <c r="C670" s="49"/>
      <c r="D670" s="49"/>
      <c r="E670" s="16"/>
      <c r="F670" s="49"/>
      <c r="G670" s="49"/>
      <c r="H670" s="49"/>
      <c r="I670" s="49"/>
      <c r="J670" s="49"/>
      <c r="K670" s="49"/>
      <c r="L670" s="49"/>
      <c r="M670" s="49"/>
      <c r="N670" s="49"/>
      <c r="O670" s="49"/>
      <c r="P670" s="49"/>
      <c r="Q670" s="49"/>
      <c r="R670" s="49"/>
      <c r="S670" s="49"/>
      <c r="T670" s="49"/>
      <c r="U670" s="49"/>
      <c r="V670" s="49"/>
      <c r="W670" s="49"/>
      <c r="X670" s="49"/>
      <c r="Y670" s="49"/>
      <c r="Z670" s="49"/>
      <c r="AA670" s="49"/>
      <c r="AB670" s="49"/>
      <c r="AC670" s="49"/>
      <c r="AD670" s="49"/>
      <c r="AE670" s="49"/>
      <c r="AF670" s="49"/>
      <c r="AG670" s="49"/>
      <c r="AH670" s="49"/>
      <c r="AI670" s="49"/>
      <c r="AJ670" s="49"/>
      <c r="AK670" s="49"/>
      <c r="AL670" s="49"/>
      <c r="AM670" s="49"/>
      <c r="AN670" s="49"/>
      <c r="AO670" s="49"/>
      <c r="AP670" s="49"/>
      <c r="AQ670" s="49"/>
      <c r="AR670" s="49"/>
      <c r="AS670" s="49"/>
      <c r="AT670" s="49"/>
      <c r="AU670" s="49"/>
      <c r="AV670" s="49"/>
      <c r="AW670" s="49"/>
      <c r="AX670" s="49"/>
      <c r="AY670" s="49"/>
      <c r="AZ670" s="49"/>
      <c r="BA670" s="49"/>
      <c r="BB670" s="49"/>
      <c r="BC670" s="49"/>
      <c r="BD670" s="49"/>
      <c r="BE670" s="49"/>
      <c r="BF670" s="49"/>
      <c r="BG670" s="49"/>
      <c r="BH670" s="49"/>
      <c r="BI670" s="49"/>
      <c r="BJ670" s="49"/>
      <c r="BK670" s="49"/>
      <c r="BL670" s="49"/>
      <c r="BM670" s="49"/>
    </row>
    <row r="671" spans="1:65" ht="30" customHeight="1">
      <c r="A671" s="352"/>
      <c r="B671" s="49"/>
      <c r="C671" s="49"/>
      <c r="D671" s="49"/>
      <c r="E671" s="16"/>
      <c r="F671" s="49"/>
      <c r="G671" s="49"/>
      <c r="H671" s="49"/>
      <c r="I671" s="49"/>
      <c r="J671" s="49"/>
      <c r="K671" s="49"/>
      <c r="L671" s="49"/>
      <c r="M671" s="49"/>
      <c r="N671" s="49"/>
      <c r="O671" s="49"/>
      <c r="P671" s="49"/>
      <c r="Q671" s="49"/>
      <c r="R671" s="49"/>
      <c r="S671" s="49"/>
      <c r="T671" s="49"/>
      <c r="U671" s="49"/>
      <c r="V671" s="49"/>
      <c r="W671" s="49"/>
      <c r="X671" s="49"/>
      <c r="Y671" s="49"/>
      <c r="Z671" s="49"/>
      <c r="AA671" s="49"/>
      <c r="AB671" s="49"/>
      <c r="AC671" s="49"/>
      <c r="AD671" s="49"/>
      <c r="AE671" s="49"/>
      <c r="AF671" s="49"/>
      <c r="AG671" s="49"/>
      <c r="AH671" s="49"/>
      <c r="AI671" s="49"/>
      <c r="AJ671" s="49"/>
      <c r="AK671" s="49"/>
      <c r="AL671" s="49"/>
      <c r="AM671" s="49"/>
      <c r="AN671" s="49"/>
      <c r="AO671" s="49"/>
      <c r="AP671" s="49"/>
      <c r="AQ671" s="49"/>
      <c r="AR671" s="49"/>
      <c r="AS671" s="49"/>
      <c r="AT671" s="49"/>
      <c r="AU671" s="49"/>
      <c r="AV671" s="49"/>
      <c r="AW671" s="49"/>
      <c r="AX671" s="49"/>
      <c r="AY671" s="49"/>
      <c r="AZ671" s="49"/>
      <c r="BA671" s="49"/>
      <c r="BB671" s="49"/>
      <c r="BC671" s="49"/>
      <c r="BD671" s="49"/>
      <c r="BE671" s="49"/>
      <c r="BF671" s="49"/>
      <c r="BG671" s="49"/>
      <c r="BH671" s="49"/>
      <c r="BI671" s="49"/>
      <c r="BJ671" s="49"/>
      <c r="BK671" s="49"/>
      <c r="BL671" s="49"/>
      <c r="BM671" s="49"/>
    </row>
    <row r="672" spans="1:65" ht="30" customHeight="1">
      <c r="A672" s="352"/>
      <c r="B672" s="49"/>
      <c r="C672" s="49"/>
      <c r="D672" s="49"/>
      <c r="E672" s="16"/>
      <c r="F672" s="49"/>
      <c r="G672" s="49"/>
      <c r="H672" s="49"/>
      <c r="I672" s="49"/>
      <c r="J672" s="49"/>
      <c r="K672" s="49"/>
      <c r="L672" s="49"/>
      <c r="M672" s="49"/>
      <c r="N672" s="49"/>
      <c r="O672" s="49"/>
      <c r="P672" s="49"/>
      <c r="Q672" s="49"/>
      <c r="R672" s="49"/>
      <c r="S672" s="49"/>
      <c r="T672" s="49"/>
      <c r="U672" s="49"/>
      <c r="V672" s="49"/>
      <c r="W672" s="49"/>
      <c r="X672" s="49"/>
      <c r="Y672" s="49"/>
      <c r="Z672" s="49"/>
      <c r="AA672" s="49"/>
      <c r="AB672" s="49"/>
      <c r="AC672" s="49"/>
      <c r="AD672" s="49"/>
      <c r="AE672" s="49"/>
      <c r="AF672" s="49"/>
      <c r="AG672" s="49"/>
      <c r="AH672" s="49"/>
      <c r="AI672" s="49"/>
      <c r="AJ672" s="49"/>
      <c r="AK672" s="49"/>
      <c r="AL672" s="49"/>
      <c r="AM672" s="49"/>
      <c r="AN672" s="49"/>
      <c r="AO672" s="49"/>
      <c r="AP672" s="49"/>
      <c r="AQ672" s="49"/>
      <c r="AR672" s="49"/>
      <c r="AS672" s="49"/>
      <c r="AT672" s="49"/>
      <c r="AU672" s="49"/>
      <c r="AV672" s="49"/>
      <c r="AW672" s="49"/>
      <c r="AX672" s="49"/>
      <c r="AY672" s="49"/>
      <c r="AZ672" s="49"/>
      <c r="BA672" s="49"/>
      <c r="BB672" s="49"/>
      <c r="BC672" s="49"/>
      <c r="BD672" s="49"/>
      <c r="BE672" s="49"/>
      <c r="BF672" s="49"/>
      <c r="BG672" s="49"/>
      <c r="BH672" s="49"/>
      <c r="BI672" s="49"/>
      <c r="BJ672" s="49"/>
      <c r="BK672" s="49"/>
      <c r="BL672" s="49"/>
      <c r="BM672" s="49"/>
    </row>
    <row r="673" spans="1:65" ht="30" customHeight="1">
      <c r="A673" s="352"/>
      <c r="B673" s="49"/>
      <c r="C673" s="49"/>
      <c r="D673" s="49"/>
      <c r="E673" s="16"/>
      <c r="F673" s="49"/>
      <c r="G673" s="49"/>
      <c r="H673" s="49"/>
      <c r="I673" s="49"/>
      <c r="J673" s="49"/>
      <c r="K673" s="49"/>
      <c r="L673" s="49"/>
      <c r="M673" s="49"/>
      <c r="N673" s="49"/>
      <c r="O673" s="49"/>
      <c r="P673" s="49"/>
      <c r="Q673" s="49"/>
      <c r="R673" s="49"/>
      <c r="S673" s="49"/>
      <c r="T673" s="49"/>
      <c r="U673" s="49"/>
      <c r="V673" s="49"/>
      <c r="W673" s="49"/>
      <c r="X673" s="49"/>
      <c r="Y673" s="49"/>
      <c r="Z673" s="49"/>
      <c r="AA673" s="49"/>
      <c r="AB673" s="49"/>
      <c r="AC673" s="49"/>
      <c r="AD673" s="49"/>
      <c r="AE673" s="49"/>
      <c r="AF673" s="49"/>
      <c r="AG673" s="49"/>
      <c r="AH673" s="49"/>
      <c r="AI673" s="49"/>
      <c r="AJ673" s="49"/>
      <c r="AK673" s="49"/>
      <c r="AL673" s="49"/>
      <c r="AM673" s="49"/>
      <c r="AN673" s="49"/>
      <c r="AO673" s="49"/>
      <c r="AP673" s="49"/>
      <c r="AQ673" s="49"/>
      <c r="AR673" s="49"/>
      <c r="AS673" s="49"/>
      <c r="AT673" s="49"/>
      <c r="AU673" s="49"/>
      <c r="AV673" s="49"/>
      <c r="AW673" s="49"/>
      <c r="AX673" s="49"/>
      <c r="AY673" s="49"/>
      <c r="AZ673" s="49"/>
      <c r="BA673" s="49"/>
      <c r="BB673" s="49"/>
      <c r="BC673" s="49"/>
      <c r="BD673" s="49"/>
      <c r="BE673" s="49"/>
      <c r="BF673" s="49"/>
      <c r="BG673" s="49"/>
      <c r="BH673" s="49"/>
      <c r="BI673" s="49"/>
      <c r="BJ673" s="49"/>
      <c r="BK673" s="49"/>
      <c r="BL673" s="49"/>
      <c r="BM673" s="49"/>
    </row>
    <row r="674" spans="1:65" ht="30" customHeight="1">
      <c r="A674" s="352"/>
      <c r="B674" s="49"/>
      <c r="C674" s="49"/>
      <c r="D674" s="49"/>
      <c r="E674" s="16"/>
      <c r="F674" s="49"/>
      <c r="G674" s="49"/>
      <c r="H674" s="49"/>
      <c r="I674" s="49"/>
      <c r="J674" s="49"/>
      <c r="K674" s="49"/>
      <c r="L674" s="49"/>
      <c r="M674" s="49"/>
      <c r="N674" s="49"/>
      <c r="O674" s="49"/>
      <c r="P674" s="49"/>
      <c r="Q674" s="49"/>
      <c r="R674" s="49"/>
      <c r="S674" s="49"/>
      <c r="T674" s="49"/>
      <c r="U674" s="49"/>
      <c r="V674" s="49"/>
      <c r="W674" s="49"/>
      <c r="X674" s="49"/>
      <c r="Y674" s="49"/>
      <c r="Z674" s="49"/>
      <c r="AA674" s="49"/>
      <c r="AB674" s="49"/>
      <c r="AC674" s="49"/>
      <c r="AD674" s="49"/>
      <c r="AE674" s="49"/>
      <c r="AF674" s="49"/>
      <c r="AG674" s="49"/>
      <c r="AH674" s="49"/>
      <c r="AI674" s="49"/>
      <c r="AJ674" s="49"/>
      <c r="AK674" s="49"/>
      <c r="AL674" s="49"/>
      <c r="AM674" s="49"/>
      <c r="AN674" s="49"/>
      <c r="AO674" s="49"/>
      <c r="AP674" s="49"/>
      <c r="AQ674" s="49"/>
      <c r="AR674" s="49"/>
      <c r="AS674" s="49"/>
      <c r="AT674" s="49"/>
      <c r="AU674" s="49"/>
      <c r="AV674" s="49"/>
      <c r="AW674" s="49"/>
      <c r="AX674" s="49"/>
      <c r="AY674" s="49"/>
      <c r="AZ674" s="49"/>
      <c r="BA674" s="49"/>
      <c r="BB674" s="49"/>
      <c r="BC674" s="49"/>
      <c r="BD674" s="49"/>
      <c r="BE674" s="49"/>
      <c r="BF674" s="49"/>
      <c r="BG674" s="49"/>
      <c r="BH674" s="49"/>
      <c r="BI674" s="49"/>
      <c r="BJ674" s="49"/>
      <c r="BK674" s="49"/>
      <c r="BL674" s="49"/>
      <c r="BM674" s="49"/>
    </row>
    <row r="675" spans="1:65" ht="30" customHeight="1">
      <c r="A675" s="352"/>
      <c r="B675" s="49"/>
      <c r="C675" s="49"/>
      <c r="D675" s="49"/>
      <c r="E675" s="16"/>
      <c r="F675" s="49"/>
      <c r="G675" s="49"/>
      <c r="H675" s="49"/>
      <c r="I675" s="49"/>
      <c r="J675" s="49"/>
      <c r="K675" s="49"/>
      <c r="L675" s="49"/>
      <c r="M675" s="49"/>
      <c r="N675" s="49"/>
      <c r="O675" s="49"/>
      <c r="P675" s="49"/>
      <c r="Q675" s="49"/>
      <c r="R675" s="49"/>
      <c r="S675" s="49"/>
      <c r="T675" s="49"/>
      <c r="U675" s="49"/>
      <c r="V675" s="49"/>
      <c r="W675" s="49"/>
      <c r="X675" s="49"/>
      <c r="Y675" s="49"/>
      <c r="Z675" s="49"/>
      <c r="AA675" s="49"/>
      <c r="AB675" s="49"/>
      <c r="AC675" s="49"/>
      <c r="AD675" s="49"/>
      <c r="AE675" s="49"/>
      <c r="AF675" s="49"/>
      <c r="AG675" s="49"/>
      <c r="AH675" s="49"/>
      <c r="AI675" s="49"/>
      <c r="AJ675" s="49"/>
      <c r="AK675" s="49"/>
      <c r="AL675" s="49"/>
      <c r="AM675" s="49"/>
      <c r="AN675" s="49"/>
      <c r="AO675" s="49"/>
      <c r="AP675" s="49"/>
      <c r="AQ675" s="49"/>
      <c r="AR675" s="49"/>
      <c r="AS675" s="49"/>
      <c r="AT675" s="49"/>
      <c r="AU675" s="49"/>
      <c r="AV675" s="49"/>
      <c r="AW675" s="49"/>
      <c r="AX675" s="49"/>
      <c r="AY675" s="49"/>
      <c r="AZ675" s="49"/>
      <c r="BA675" s="49"/>
      <c r="BB675" s="49"/>
      <c r="BC675" s="49"/>
      <c r="BD675" s="49"/>
      <c r="BE675" s="49"/>
      <c r="BF675" s="49"/>
      <c r="BG675" s="49"/>
      <c r="BH675" s="49"/>
      <c r="BI675" s="49"/>
      <c r="BJ675" s="49"/>
      <c r="BK675" s="49"/>
      <c r="BL675" s="49"/>
      <c r="BM675" s="49"/>
    </row>
    <row r="676" spans="1:65" ht="30" customHeight="1">
      <c r="A676" s="352"/>
      <c r="B676" s="49"/>
      <c r="C676" s="49"/>
      <c r="D676" s="49"/>
      <c r="E676" s="16"/>
      <c r="F676" s="49"/>
      <c r="G676" s="49"/>
      <c r="H676" s="49"/>
      <c r="I676" s="49"/>
      <c r="J676" s="49"/>
      <c r="K676" s="49"/>
      <c r="L676" s="49"/>
      <c r="M676" s="49"/>
      <c r="N676" s="49"/>
      <c r="O676" s="49"/>
      <c r="P676" s="49"/>
      <c r="Q676" s="49"/>
      <c r="R676" s="49"/>
      <c r="S676" s="49"/>
      <c r="T676" s="49"/>
      <c r="U676" s="49"/>
      <c r="V676" s="49"/>
      <c r="W676" s="49"/>
      <c r="X676" s="49"/>
      <c r="Y676" s="49"/>
      <c r="Z676" s="49"/>
      <c r="AA676" s="49"/>
      <c r="AB676" s="49"/>
      <c r="AC676" s="49"/>
      <c r="AD676" s="49"/>
      <c r="AE676" s="49"/>
      <c r="AF676" s="49"/>
      <c r="AG676" s="49"/>
      <c r="AH676" s="49"/>
      <c r="AI676" s="49"/>
      <c r="AJ676" s="49"/>
      <c r="AK676" s="49"/>
      <c r="AL676" s="49"/>
      <c r="AM676" s="49"/>
      <c r="AN676" s="49"/>
      <c r="AO676" s="49"/>
      <c r="AP676" s="49"/>
      <c r="AQ676" s="49"/>
      <c r="AR676" s="49"/>
      <c r="AS676" s="49"/>
      <c r="AT676" s="49"/>
      <c r="AU676" s="49"/>
      <c r="AV676" s="49"/>
      <c r="AW676" s="49"/>
      <c r="AX676" s="49"/>
      <c r="AY676" s="49"/>
      <c r="AZ676" s="49"/>
      <c r="BA676" s="49"/>
      <c r="BB676" s="49"/>
      <c r="BC676" s="49"/>
      <c r="BD676" s="49"/>
      <c r="BE676" s="49"/>
      <c r="BF676" s="49"/>
      <c r="BG676" s="49"/>
      <c r="BH676" s="49"/>
      <c r="BI676" s="49"/>
      <c r="BJ676" s="49"/>
      <c r="BK676" s="49"/>
      <c r="BL676" s="49"/>
      <c r="BM676" s="49"/>
    </row>
    <row r="677" spans="1:65" ht="30" customHeight="1">
      <c r="A677" s="352"/>
      <c r="B677" s="49"/>
      <c r="C677" s="49"/>
      <c r="D677" s="49"/>
      <c r="E677" s="16"/>
      <c r="F677" s="49"/>
      <c r="G677" s="49"/>
      <c r="H677" s="49"/>
      <c r="I677" s="49"/>
      <c r="J677" s="49"/>
      <c r="K677" s="49"/>
      <c r="L677" s="49"/>
      <c r="M677" s="49"/>
      <c r="N677" s="49"/>
      <c r="O677" s="49"/>
      <c r="P677" s="49"/>
      <c r="Q677" s="49"/>
      <c r="R677" s="49"/>
      <c r="S677" s="49"/>
      <c r="T677" s="49"/>
      <c r="U677" s="49"/>
      <c r="V677" s="49"/>
      <c r="W677" s="49"/>
      <c r="X677" s="49"/>
      <c r="Y677" s="49"/>
      <c r="Z677" s="49"/>
      <c r="AA677" s="49"/>
      <c r="AB677" s="49"/>
      <c r="AC677" s="49"/>
      <c r="AD677" s="49"/>
      <c r="AE677" s="49"/>
      <c r="AF677" s="49"/>
      <c r="AG677" s="49"/>
      <c r="AH677" s="49"/>
      <c r="AI677" s="49"/>
      <c r="AJ677" s="49"/>
      <c r="AK677" s="49"/>
      <c r="AL677" s="49"/>
      <c r="AM677" s="49"/>
      <c r="AN677" s="49"/>
      <c r="AO677" s="49"/>
      <c r="AP677" s="49"/>
      <c r="AQ677" s="49"/>
      <c r="AR677" s="49"/>
      <c r="AS677" s="49"/>
      <c r="AT677" s="49"/>
      <c r="AU677" s="49"/>
      <c r="AV677" s="49"/>
      <c r="AW677" s="49"/>
      <c r="AX677" s="49"/>
      <c r="AY677" s="49"/>
      <c r="AZ677" s="49"/>
      <c r="BA677" s="49"/>
      <c r="BB677" s="49"/>
      <c r="BC677" s="49"/>
      <c r="BD677" s="49"/>
      <c r="BE677" s="49"/>
      <c r="BF677" s="49"/>
      <c r="BG677" s="49"/>
      <c r="BH677" s="49"/>
      <c r="BI677" s="49"/>
      <c r="BJ677" s="49"/>
      <c r="BK677" s="49"/>
      <c r="BL677" s="49"/>
      <c r="BM677" s="49"/>
    </row>
    <row r="678" spans="1:65" ht="30" customHeight="1">
      <c r="A678" s="352"/>
      <c r="B678" s="49"/>
      <c r="C678" s="49"/>
      <c r="D678" s="49"/>
      <c r="E678" s="16"/>
      <c r="F678" s="49"/>
      <c r="G678" s="49"/>
      <c r="H678" s="49"/>
      <c r="I678" s="49"/>
      <c r="J678" s="49"/>
      <c r="K678" s="49"/>
      <c r="L678" s="49"/>
      <c r="M678" s="49"/>
      <c r="N678" s="49"/>
      <c r="O678" s="49"/>
      <c r="P678" s="49"/>
      <c r="Q678" s="49"/>
      <c r="R678" s="49"/>
      <c r="S678" s="49"/>
      <c r="T678" s="49"/>
      <c r="U678" s="49"/>
      <c r="V678" s="49"/>
      <c r="W678" s="49"/>
      <c r="X678" s="49"/>
      <c r="Y678" s="49"/>
      <c r="Z678" s="49"/>
      <c r="AA678" s="49"/>
      <c r="AB678" s="49"/>
      <c r="AC678" s="49"/>
      <c r="AD678" s="49"/>
      <c r="AE678" s="49"/>
      <c r="AF678" s="49"/>
      <c r="AG678" s="49"/>
      <c r="AH678" s="49"/>
      <c r="AI678" s="49"/>
      <c r="AJ678" s="49"/>
      <c r="AK678" s="49"/>
      <c r="AL678" s="49"/>
      <c r="AM678" s="49"/>
      <c r="AN678" s="49"/>
      <c r="AO678" s="49"/>
      <c r="AP678" s="49"/>
      <c r="AQ678" s="49"/>
      <c r="AR678" s="49"/>
      <c r="AS678" s="49"/>
      <c r="AT678" s="49"/>
      <c r="AU678" s="49"/>
      <c r="AV678" s="49"/>
      <c r="AW678" s="49"/>
      <c r="AX678" s="49"/>
      <c r="AY678" s="49"/>
      <c r="AZ678" s="49"/>
      <c r="BA678" s="49"/>
      <c r="BB678" s="49"/>
      <c r="BC678" s="49"/>
      <c r="BD678" s="49"/>
      <c r="BE678" s="49"/>
      <c r="BF678" s="49"/>
      <c r="BG678" s="49"/>
      <c r="BH678" s="49"/>
      <c r="BI678" s="49"/>
      <c r="BJ678" s="49"/>
      <c r="BK678" s="49"/>
      <c r="BL678" s="49"/>
      <c r="BM678" s="49"/>
    </row>
    <row r="679" spans="1:65" ht="30" customHeight="1">
      <c r="A679" s="352"/>
      <c r="B679" s="49"/>
      <c r="C679" s="49"/>
      <c r="D679" s="49"/>
      <c r="E679" s="16"/>
      <c r="F679" s="49"/>
      <c r="G679" s="49"/>
      <c r="H679" s="49"/>
      <c r="I679" s="49"/>
      <c r="J679" s="49"/>
      <c r="K679" s="49"/>
      <c r="L679" s="49"/>
      <c r="M679" s="49"/>
      <c r="N679" s="49"/>
      <c r="O679" s="49"/>
      <c r="P679" s="49"/>
      <c r="Q679" s="49"/>
      <c r="R679" s="49"/>
      <c r="S679" s="49"/>
      <c r="T679" s="49"/>
      <c r="U679" s="49"/>
      <c r="V679" s="49"/>
      <c r="W679" s="49"/>
      <c r="X679" s="49"/>
      <c r="Y679" s="49"/>
      <c r="Z679" s="49"/>
      <c r="AA679" s="49"/>
      <c r="AB679" s="49"/>
      <c r="AC679" s="49"/>
      <c r="AD679" s="49"/>
      <c r="AE679" s="49"/>
      <c r="AF679" s="49"/>
      <c r="AG679" s="49"/>
      <c r="AH679" s="49"/>
      <c r="AI679" s="49"/>
      <c r="AJ679" s="49"/>
      <c r="AK679" s="49"/>
      <c r="AL679" s="49"/>
      <c r="AM679" s="49"/>
      <c r="AN679" s="49"/>
      <c r="AO679" s="49"/>
      <c r="AP679" s="49"/>
      <c r="AQ679" s="49"/>
      <c r="AR679" s="49"/>
      <c r="AS679" s="49"/>
      <c r="AT679" s="49"/>
      <c r="AU679" s="49"/>
      <c r="AV679" s="49"/>
      <c r="AW679" s="49"/>
      <c r="AX679" s="49"/>
      <c r="AY679" s="49"/>
      <c r="AZ679" s="49"/>
      <c r="BA679" s="49"/>
      <c r="BB679" s="49"/>
      <c r="BC679" s="49"/>
      <c r="BD679" s="49"/>
      <c r="BE679" s="49"/>
      <c r="BF679" s="49"/>
      <c r="BG679" s="49"/>
      <c r="BH679" s="49"/>
      <c r="BI679" s="49"/>
      <c r="BJ679" s="49"/>
      <c r="BK679" s="49"/>
      <c r="BL679" s="49"/>
      <c r="BM679" s="49"/>
    </row>
    <row r="680" spans="1:65" ht="30" customHeight="1">
      <c r="A680" s="352"/>
      <c r="B680" s="49"/>
      <c r="C680" s="49"/>
      <c r="D680" s="49"/>
      <c r="E680" s="16"/>
      <c r="F680" s="49"/>
      <c r="G680" s="49"/>
      <c r="H680" s="49"/>
      <c r="I680" s="49"/>
      <c r="J680" s="49"/>
      <c r="K680" s="49"/>
      <c r="L680" s="49"/>
      <c r="M680" s="49"/>
      <c r="N680" s="49"/>
      <c r="O680" s="49"/>
      <c r="P680" s="49"/>
      <c r="Q680" s="49"/>
      <c r="R680" s="49"/>
      <c r="S680" s="49"/>
      <c r="T680" s="49"/>
      <c r="U680" s="49"/>
      <c r="V680" s="49"/>
      <c r="W680" s="49"/>
      <c r="X680" s="49"/>
      <c r="Y680" s="49"/>
      <c r="Z680" s="49"/>
      <c r="AA680" s="49"/>
      <c r="AB680" s="49"/>
      <c r="AC680" s="49"/>
      <c r="AD680" s="49"/>
      <c r="AE680" s="49"/>
      <c r="AF680" s="49"/>
      <c r="AG680" s="49"/>
      <c r="AH680" s="49"/>
      <c r="AI680" s="49"/>
      <c r="AJ680" s="49"/>
      <c r="AK680" s="49"/>
      <c r="AL680" s="49"/>
      <c r="AM680" s="49"/>
      <c r="AN680" s="49"/>
      <c r="AO680" s="49"/>
      <c r="AP680" s="49"/>
      <c r="AQ680" s="49"/>
      <c r="AR680" s="49"/>
      <c r="AS680" s="49"/>
      <c r="AT680" s="49"/>
      <c r="AU680" s="49"/>
      <c r="AV680" s="49"/>
      <c r="AW680" s="49"/>
      <c r="AX680" s="49"/>
      <c r="AY680" s="49"/>
      <c r="AZ680" s="49"/>
      <c r="BA680" s="49"/>
      <c r="BB680" s="49"/>
      <c r="BC680" s="49"/>
      <c r="BD680" s="49"/>
      <c r="BE680" s="49"/>
      <c r="BF680" s="49"/>
      <c r="BG680" s="49"/>
      <c r="BH680" s="49"/>
      <c r="BI680" s="49"/>
      <c r="BJ680" s="49"/>
      <c r="BK680" s="49"/>
      <c r="BL680" s="49"/>
      <c r="BM680" s="49"/>
    </row>
    <row r="681" spans="1:65" ht="30" customHeight="1">
      <c r="A681" s="352"/>
      <c r="B681" s="49"/>
      <c r="C681" s="49"/>
      <c r="D681" s="49"/>
      <c r="E681" s="16"/>
      <c r="F681" s="49"/>
      <c r="G681" s="49"/>
      <c r="H681" s="49"/>
      <c r="I681" s="49"/>
      <c r="J681" s="49"/>
      <c r="K681" s="49"/>
      <c r="L681" s="49"/>
      <c r="M681" s="49"/>
      <c r="N681" s="49"/>
      <c r="O681" s="49"/>
      <c r="P681" s="49"/>
      <c r="Q681" s="49"/>
      <c r="R681" s="49"/>
      <c r="S681" s="49"/>
      <c r="T681" s="49"/>
      <c r="U681" s="49"/>
      <c r="V681" s="49"/>
      <c r="W681" s="49"/>
      <c r="X681" s="49"/>
      <c r="Y681" s="49"/>
      <c r="Z681" s="49"/>
      <c r="AA681" s="49"/>
      <c r="AB681" s="49"/>
      <c r="AC681" s="49"/>
      <c r="AD681" s="49"/>
      <c r="AE681" s="49"/>
      <c r="AF681" s="49"/>
      <c r="AG681" s="49"/>
      <c r="AH681" s="49"/>
      <c r="AI681" s="49"/>
      <c r="AJ681" s="49"/>
      <c r="AK681" s="49"/>
      <c r="AL681" s="49"/>
      <c r="AM681" s="49"/>
      <c r="AN681" s="49"/>
      <c r="AO681" s="49"/>
      <c r="AP681" s="49"/>
      <c r="AQ681" s="49"/>
      <c r="AR681" s="49"/>
      <c r="AS681" s="49"/>
      <c r="AT681" s="49"/>
      <c r="AU681" s="49"/>
      <c r="AV681" s="49"/>
      <c r="AW681" s="49"/>
      <c r="AX681" s="49"/>
      <c r="AY681" s="49"/>
      <c r="AZ681" s="49"/>
      <c r="BA681" s="49"/>
      <c r="BB681" s="49"/>
      <c r="BC681" s="49"/>
      <c r="BD681" s="49"/>
      <c r="BE681" s="49"/>
      <c r="BF681" s="49"/>
      <c r="BG681" s="49"/>
      <c r="BH681" s="49"/>
      <c r="BI681" s="49"/>
      <c r="BJ681" s="49"/>
      <c r="BK681" s="49"/>
      <c r="BL681" s="49"/>
      <c r="BM681" s="49"/>
    </row>
    <row r="682" spans="1:65" ht="30" customHeight="1">
      <c r="A682" s="352"/>
      <c r="B682" s="49"/>
      <c r="C682" s="49"/>
      <c r="D682" s="49"/>
      <c r="E682" s="16"/>
      <c r="F682" s="49"/>
      <c r="G682" s="49"/>
      <c r="H682" s="49"/>
      <c r="I682" s="49"/>
      <c r="J682" s="49"/>
      <c r="K682" s="49"/>
      <c r="L682" s="49"/>
      <c r="M682" s="49"/>
      <c r="N682" s="49"/>
      <c r="O682" s="49"/>
      <c r="P682" s="49"/>
      <c r="Q682" s="49"/>
      <c r="R682" s="49"/>
      <c r="S682" s="49"/>
      <c r="T682" s="49"/>
      <c r="U682" s="49"/>
      <c r="V682" s="49"/>
      <c r="W682" s="49"/>
      <c r="X682" s="49"/>
      <c r="Y682" s="49"/>
      <c r="Z682" s="49"/>
      <c r="AA682" s="49"/>
      <c r="AB682" s="49"/>
      <c r="AC682" s="49"/>
      <c r="AD682" s="49"/>
      <c r="AE682" s="49"/>
      <c r="AF682" s="49"/>
      <c r="AG682" s="49"/>
      <c r="AH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row>
    <row r="683" spans="1:65" ht="30" customHeight="1">
      <c r="A683" s="352"/>
      <c r="B683" s="49"/>
      <c r="C683" s="49"/>
      <c r="D683" s="49"/>
      <c r="E683" s="16"/>
      <c r="F683" s="49"/>
      <c r="G683" s="49"/>
      <c r="H683" s="49"/>
      <c r="I683" s="49"/>
      <c r="J683" s="49"/>
      <c r="K683" s="49"/>
      <c r="L683" s="49"/>
      <c r="M683" s="49"/>
      <c r="N683" s="49"/>
      <c r="O683" s="49"/>
      <c r="P683" s="49"/>
      <c r="Q683" s="49"/>
      <c r="R683" s="49"/>
      <c r="S683" s="49"/>
      <c r="T683" s="49"/>
      <c r="U683" s="49"/>
      <c r="V683" s="49"/>
      <c r="W683" s="49"/>
      <c r="X683" s="49"/>
      <c r="Y683" s="49"/>
      <c r="Z683" s="49"/>
      <c r="AA683" s="49"/>
      <c r="AB683" s="49"/>
      <c r="AC683" s="49"/>
      <c r="AD683" s="49"/>
      <c r="AE683" s="49"/>
      <c r="AF683" s="49"/>
      <c r="AG683" s="49"/>
      <c r="AH683" s="49"/>
      <c r="AI683" s="49"/>
      <c r="AJ683" s="49"/>
      <c r="AK683" s="49"/>
      <c r="AL683" s="49"/>
      <c r="AM683" s="49"/>
      <c r="AN683" s="49"/>
      <c r="AO683" s="49"/>
      <c r="AP683" s="49"/>
      <c r="AQ683" s="49"/>
      <c r="AR683" s="49"/>
      <c r="AS683" s="49"/>
      <c r="AT683" s="49"/>
      <c r="AU683" s="49"/>
      <c r="AV683" s="49"/>
      <c r="AW683" s="49"/>
      <c r="AX683" s="49"/>
      <c r="AY683" s="49"/>
      <c r="AZ683" s="49"/>
      <c r="BA683" s="49"/>
      <c r="BB683" s="49"/>
      <c r="BC683" s="49"/>
      <c r="BD683" s="49"/>
      <c r="BE683" s="49"/>
      <c r="BF683" s="49"/>
      <c r="BG683" s="49"/>
      <c r="BH683" s="49"/>
      <c r="BI683" s="49"/>
      <c r="BJ683" s="49"/>
      <c r="BK683" s="49"/>
      <c r="BL683" s="49"/>
      <c r="BM683" s="49"/>
    </row>
    <row r="684" spans="1:65" ht="30" customHeight="1">
      <c r="A684" s="352"/>
      <c r="B684" s="49"/>
      <c r="C684" s="49"/>
      <c r="D684" s="49"/>
      <c r="E684" s="16"/>
      <c r="F684" s="49"/>
      <c r="G684" s="49"/>
      <c r="H684" s="49"/>
      <c r="I684" s="49"/>
      <c r="J684" s="49"/>
      <c r="K684" s="49"/>
      <c r="L684" s="49"/>
      <c r="M684" s="49"/>
      <c r="N684" s="49"/>
      <c r="O684" s="49"/>
      <c r="P684" s="49"/>
      <c r="Q684" s="49"/>
      <c r="R684" s="49"/>
      <c r="S684" s="49"/>
      <c r="T684" s="49"/>
      <c r="U684" s="49"/>
      <c r="V684" s="49"/>
      <c r="W684" s="49"/>
      <c r="X684" s="49"/>
      <c r="Y684" s="49"/>
      <c r="Z684" s="49"/>
      <c r="AA684" s="49"/>
      <c r="AB684" s="49"/>
      <c r="AC684" s="49"/>
      <c r="AD684" s="49"/>
      <c r="AE684" s="49"/>
      <c r="AF684" s="49"/>
      <c r="AG684" s="49"/>
      <c r="AH684" s="49"/>
      <c r="AI684" s="49"/>
      <c r="AJ684" s="49"/>
      <c r="AK684" s="49"/>
      <c r="AL684" s="49"/>
      <c r="AM684" s="49"/>
      <c r="AN684" s="49"/>
      <c r="AO684" s="49"/>
      <c r="AP684" s="49"/>
      <c r="AQ684" s="49"/>
      <c r="AR684" s="49"/>
      <c r="AS684" s="49"/>
      <c r="AT684" s="49"/>
      <c r="AU684" s="49"/>
      <c r="AV684" s="49"/>
      <c r="AW684" s="49"/>
      <c r="AX684" s="49"/>
      <c r="AY684" s="49"/>
      <c r="AZ684" s="49"/>
      <c r="BA684" s="49"/>
      <c r="BB684" s="49"/>
      <c r="BC684" s="49"/>
      <c r="BD684" s="49"/>
      <c r="BE684" s="49"/>
      <c r="BF684" s="49"/>
      <c r="BG684" s="49"/>
      <c r="BH684" s="49"/>
      <c r="BI684" s="49"/>
      <c r="BJ684" s="49"/>
      <c r="BK684" s="49"/>
      <c r="BL684" s="49"/>
      <c r="BM684" s="49"/>
    </row>
    <row r="685" spans="1:65" ht="30" customHeight="1">
      <c r="A685" s="352"/>
      <c r="B685" s="49"/>
      <c r="C685" s="49"/>
      <c r="D685" s="49"/>
      <c r="E685" s="16"/>
      <c r="F685" s="49"/>
      <c r="G685" s="49"/>
      <c r="H685" s="49"/>
      <c r="I685" s="49"/>
      <c r="J685" s="49"/>
      <c r="K685" s="49"/>
      <c r="L685" s="49"/>
      <c r="M685" s="49"/>
      <c r="N685" s="49"/>
      <c r="O685" s="49"/>
      <c r="P685" s="49"/>
      <c r="Q685" s="49"/>
      <c r="R685" s="49"/>
      <c r="S685" s="49"/>
      <c r="T685" s="49"/>
      <c r="U685" s="49"/>
      <c r="V685" s="49"/>
      <c r="W685" s="49"/>
      <c r="X685" s="49"/>
      <c r="Y685" s="49"/>
      <c r="Z685" s="49"/>
      <c r="AA685" s="49"/>
      <c r="AB685" s="49"/>
      <c r="AC685" s="49"/>
      <c r="AD685" s="49"/>
      <c r="AE685" s="49"/>
      <c r="AF685" s="49"/>
      <c r="AG685" s="49"/>
      <c r="AH685" s="49"/>
      <c r="AI685" s="49"/>
      <c r="AJ685" s="49"/>
      <c r="AK685" s="49"/>
      <c r="AL685" s="49"/>
      <c r="AM685" s="49"/>
      <c r="AN685" s="49"/>
      <c r="AO685" s="49"/>
      <c r="AP685" s="49"/>
      <c r="AQ685" s="49"/>
      <c r="AR685" s="49"/>
      <c r="AS685" s="49"/>
      <c r="AT685" s="49"/>
      <c r="AU685" s="49"/>
      <c r="AV685" s="49"/>
      <c r="AW685" s="49"/>
      <c r="AX685" s="49"/>
      <c r="AY685" s="49"/>
      <c r="AZ685" s="49"/>
      <c r="BA685" s="49"/>
      <c r="BB685" s="49"/>
      <c r="BC685" s="49"/>
      <c r="BD685" s="49"/>
      <c r="BE685" s="49"/>
      <c r="BF685" s="49"/>
      <c r="BG685" s="49"/>
      <c r="BH685" s="49"/>
      <c r="BI685" s="49"/>
      <c r="BJ685" s="49"/>
      <c r="BK685" s="49"/>
      <c r="BL685" s="49"/>
      <c r="BM685" s="49"/>
    </row>
    <row r="686" spans="1:65" ht="30" customHeight="1">
      <c r="A686" s="352"/>
      <c r="B686" s="49"/>
      <c r="C686" s="49"/>
      <c r="D686" s="49"/>
      <c r="E686" s="16"/>
      <c r="F686" s="49"/>
      <c r="G686" s="49"/>
      <c r="H686" s="49"/>
      <c r="I686" s="49"/>
      <c r="J686" s="49"/>
      <c r="K686" s="49"/>
      <c r="L686" s="49"/>
      <c r="M686" s="49"/>
      <c r="N686" s="49"/>
      <c r="O686" s="49"/>
      <c r="P686" s="49"/>
      <c r="Q686" s="49"/>
      <c r="R686" s="49"/>
      <c r="S686" s="49"/>
      <c r="T686" s="49"/>
      <c r="U686" s="49"/>
      <c r="V686" s="49"/>
      <c r="W686" s="49"/>
      <c r="X686" s="49"/>
      <c r="Y686" s="49"/>
      <c r="Z686" s="49"/>
      <c r="AA686" s="49"/>
      <c r="AB686" s="49"/>
      <c r="AC686" s="49"/>
      <c r="AD686" s="49"/>
      <c r="AE686" s="49"/>
      <c r="AF686" s="49"/>
      <c r="AG686" s="49"/>
      <c r="AH686" s="49"/>
      <c r="AI686" s="49"/>
      <c r="AJ686" s="49"/>
      <c r="AK686" s="49"/>
      <c r="AL686" s="49"/>
      <c r="AM686" s="49"/>
      <c r="AN686" s="49"/>
      <c r="AO686" s="49"/>
      <c r="AP686" s="49"/>
      <c r="AQ686" s="49"/>
      <c r="AR686" s="49"/>
      <c r="AS686" s="49"/>
      <c r="AT686" s="49"/>
      <c r="AU686" s="49"/>
      <c r="AV686" s="49"/>
      <c r="AW686" s="49"/>
      <c r="AX686" s="49"/>
      <c r="AY686" s="49"/>
      <c r="AZ686" s="49"/>
      <c r="BA686" s="49"/>
      <c r="BB686" s="49"/>
      <c r="BC686" s="49"/>
      <c r="BD686" s="49"/>
      <c r="BE686" s="49"/>
      <c r="BF686" s="49"/>
      <c r="BG686" s="49"/>
      <c r="BH686" s="49"/>
      <c r="BI686" s="49"/>
      <c r="BJ686" s="49"/>
      <c r="BK686" s="49"/>
      <c r="BL686" s="49"/>
      <c r="BM686" s="49"/>
    </row>
    <row r="687" spans="1:65" ht="30" customHeight="1">
      <c r="A687" s="352"/>
      <c r="B687" s="49"/>
      <c r="C687" s="49"/>
      <c r="D687" s="49"/>
      <c r="E687" s="16"/>
      <c r="F687" s="49"/>
      <c r="G687" s="49"/>
      <c r="H687" s="49"/>
      <c r="I687" s="49"/>
      <c r="J687" s="49"/>
      <c r="K687" s="49"/>
      <c r="L687" s="49"/>
      <c r="M687" s="49"/>
      <c r="N687" s="49"/>
      <c r="O687" s="49"/>
      <c r="P687" s="49"/>
      <c r="Q687" s="49"/>
      <c r="R687" s="49"/>
      <c r="S687" s="49"/>
      <c r="T687" s="49"/>
      <c r="U687" s="49"/>
      <c r="V687" s="49"/>
      <c r="W687" s="49"/>
      <c r="X687" s="49"/>
      <c r="Y687" s="49"/>
      <c r="Z687" s="49"/>
      <c r="AA687" s="49"/>
      <c r="AB687" s="49"/>
      <c r="AC687" s="49"/>
      <c r="AD687" s="49"/>
      <c r="AE687" s="49"/>
      <c r="AF687" s="49"/>
      <c r="AG687" s="49"/>
      <c r="AH687" s="49"/>
      <c r="AI687" s="49"/>
      <c r="AJ687" s="49"/>
      <c r="AK687" s="49"/>
      <c r="AL687" s="49"/>
      <c r="AM687" s="49"/>
      <c r="AN687" s="49"/>
      <c r="AO687" s="49"/>
      <c r="AP687" s="49"/>
      <c r="AQ687" s="49"/>
      <c r="AR687" s="49"/>
      <c r="AS687" s="49"/>
      <c r="AT687" s="49"/>
      <c r="AU687" s="49"/>
      <c r="AV687" s="49"/>
      <c r="AW687" s="49"/>
      <c r="AX687" s="49"/>
      <c r="AY687" s="49"/>
      <c r="AZ687" s="49"/>
      <c r="BA687" s="49"/>
      <c r="BB687" s="49"/>
      <c r="BC687" s="49"/>
      <c r="BD687" s="49"/>
      <c r="BE687" s="49"/>
      <c r="BF687" s="49"/>
      <c r="BG687" s="49"/>
      <c r="BH687" s="49"/>
      <c r="BI687" s="49"/>
      <c r="BJ687" s="49"/>
      <c r="BK687" s="49"/>
      <c r="BL687" s="49"/>
      <c r="BM687" s="49"/>
    </row>
    <row r="688" spans="1:65" ht="30" customHeight="1">
      <c r="A688" s="352"/>
      <c r="B688" s="49"/>
      <c r="C688" s="49"/>
      <c r="D688" s="49"/>
      <c r="E688" s="16"/>
      <c r="F688" s="49"/>
      <c r="G688" s="49"/>
      <c r="H688" s="49"/>
      <c r="I688" s="49"/>
      <c r="J688" s="49"/>
      <c r="K688" s="49"/>
      <c r="L688" s="49"/>
      <c r="M688" s="49"/>
      <c r="N688" s="49"/>
      <c r="O688" s="49"/>
      <c r="P688" s="49"/>
      <c r="Q688" s="49"/>
      <c r="R688" s="49"/>
      <c r="S688" s="49"/>
      <c r="T688" s="49"/>
      <c r="U688" s="49"/>
      <c r="V688" s="49"/>
      <c r="W688" s="49"/>
      <c r="X688" s="49"/>
      <c r="Y688" s="49"/>
      <c r="Z688" s="49"/>
      <c r="AA688" s="49"/>
      <c r="AB688" s="49"/>
      <c r="AC688" s="49"/>
      <c r="AD688" s="49"/>
      <c r="AE688" s="49"/>
      <c r="AF688" s="49"/>
      <c r="AG688" s="49"/>
      <c r="AH688" s="49"/>
      <c r="AI688" s="49"/>
      <c r="AJ688" s="49"/>
      <c r="AK688" s="49"/>
      <c r="AL688" s="49"/>
      <c r="AM688" s="49"/>
      <c r="AN688" s="49"/>
      <c r="AO688" s="49"/>
      <c r="AP688" s="49"/>
      <c r="AQ688" s="49"/>
      <c r="AR688" s="49"/>
      <c r="AS688" s="49"/>
      <c r="AT688" s="49"/>
      <c r="AU688" s="49"/>
      <c r="AV688" s="49"/>
      <c r="AW688" s="49"/>
      <c r="AX688" s="49"/>
      <c r="AY688" s="49"/>
      <c r="AZ688" s="49"/>
      <c r="BA688" s="49"/>
      <c r="BB688" s="49"/>
      <c r="BC688" s="49"/>
      <c r="BD688" s="49"/>
      <c r="BE688" s="49"/>
      <c r="BF688" s="49"/>
      <c r="BG688" s="49"/>
      <c r="BH688" s="49"/>
      <c r="BI688" s="49"/>
      <c r="BJ688" s="49"/>
      <c r="BK688" s="49"/>
      <c r="BL688" s="49"/>
      <c r="BM688" s="49"/>
    </row>
    <row r="689" spans="1:65" ht="30" customHeight="1">
      <c r="A689" s="352"/>
      <c r="B689" s="49"/>
      <c r="C689" s="49"/>
      <c r="D689" s="49"/>
      <c r="E689" s="16"/>
      <c r="F689" s="49"/>
      <c r="G689" s="49"/>
      <c r="H689" s="49"/>
      <c r="I689" s="49"/>
      <c r="J689" s="49"/>
      <c r="K689" s="49"/>
      <c r="L689" s="49"/>
      <c r="M689" s="49"/>
      <c r="N689" s="49"/>
      <c r="O689" s="49"/>
      <c r="P689" s="49"/>
      <c r="Q689" s="49"/>
      <c r="R689" s="49"/>
      <c r="S689" s="49"/>
      <c r="T689" s="49"/>
      <c r="U689" s="49"/>
      <c r="V689" s="49"/>
      <c r="W689" s="49"/>
      <c r="X689" s="49"/>
      <c r="Y689" s="49"/>
      <c r="Z689" s="49"/>
      <c r="AA689" s="49"/>
      <c r="AB689" s="49"/>
      <c r="AC689" s="49"/>
      <c r="AD689" s="49"/>
      <c r="AE689" s="49"/>
      <c r="AF689" s="49"/>
      <c r="AG689" s="49"/>
      <c r="AH689" s="49"/>
      <c r="AI689" s="49"/>
      <c r="AJ689" s="49"/>
      <c r="AK689" s="49"/>
      <c r="AL689" s="49"/>
      <c r="AM689" s="49"/>
      <c r="AN689" s="49"/>
      <c r="AO689" s="49"/>
      <c r="AP689" s="49"/>
      <c r="AQ689" s="49"/>
      <c r="AR689" s="49"/>
      <c r="AS689" s="49"/>
      <c r="AT689" s="49"/>
      <c r="AU689" s="49"/>
      <c r="AV689" s="49"/>
      <c r="AW689" s="49"/>
      <c r="AX689" s="49"/>
      <c r="AY689" s="49"/>
      <c r="AZ689" s="49"/>
      <c r="BA689" s="49"/>
      <c r="BB689" s="49"/>
      <c r="BC689" s="49"/>
      <c r="BD689" s="49"/>
      <c r="BE689" s="49"/>
      <c r="BF689" s="49"/>
      <c r="BG689" s="49"/>
      <c r="BH689" s="49"/>
      <c r="BI689" s="49"/>
      <c r="BJ689" s="49"/>
      <c r="BK689" s="49"/>
      <c r="BL689" s="49"/>
      <c r="BM689" s="49"/>
    </row>
    <row r="690" spans="1:65" ht="30" customHeight="1">
      <c r="A690" s="352"/>
      <c r="B690" s="49"/>
      <c r="C690" s="49"/>
      <c r="D690" s="49"/>
      <c r="E690" s="16"/>
      <c r="F690" s="49"/>
      <c r="G690" s="49"/>
      <c r="H690" s="49"/>
      <c r="I690" s="49"/>
      <c r="J690" s="49"/>
      <c r="K690" s="49"/>
      <c r="L690" s="49"/>
      <c r="M690" s="49"/>
      <c r="N690" s="49"/>
      <c r="O690" s="49"/>
      <c r="P690" s="49"/>
      <c r="Q690" s="49"/>
      <c r="R690" s="49"/>
      <c r="S690" s="49"/>
      <c r="T690" s="49"/>
      <c r="U690" s="49"/>
      <c r="V690" s="49"/>
      <c r="W690" s="49"/>
      <c r="X690" s="49"/>
      <c r="Y690" s="49"/>
      <c r="Z690" s="49"/>
      <c r="AA690" s="49"/>
      <c r="AB690" s="49"/>
      <c r="AC690" s="49"/>
      <c r="AD690" s="49"/>
      <c r="AE690" s="49"/>
      <c r="AF690" s="49"/>
      <c r="AG690" s="49"/>
      <c r="AH690" s="49"/>
      <c r="AI690" s="49"/>
      <c r="AJ690" s="49"/>
      <c r="AK690" s="49"/>
      <c r="AL690" s="49"/>
      <c r="AM690" s="49"/>
      <c r="AN690" s="49"/>
      <c r="AO690" s="49"/>
      <c r="AP690" s="49"/>
      <c r="AQ690" s="49"/>
      <c r="AR690" s="49"/>
      <c r="AS690" s="49"/>
      <c r="AT690" s="49"/>
      <c r="AU690" s="49"/>
      <c r="AV690" s="49"/>
      <c r="AW690" s="49"/>
      <c r="AX690" s="49"/>
      <c r="AY690" s="49"/>
      <c r="AZ690" s="49"/>
      <c r="BA690" s="49"/>
      <c r="BB690" s="49"/>
      <c r="BC690" s="49"/>
      <c r="BD690" s="49"/>
      <c r="BE690" s="49"/>
      <c r="BF690" s="49"/>
      <c r="BG690" s="49"/>
      <c r="BH690" s="49"/>
      <c r="BI690" s="49"/>
      <c r="BJ690" s="49"/>
      <c r="BK690" s="49"/>
      <c r="BL690" s="49"/>
      <c r="BM690" s="49"/>
    </row>
    <row r="691" spans="1:65" ht="30" customHeight="1">
      <c r="A691" s="352"/>
      <c r="B691" s="49"/>
      <c r="C691" s="49"/>
      <c r="D691" s="49"/>
      <c r="E691" s="16"/>
      <c r="F691" s="49"/>
      <c r="G691" s="49"/>
      <c r="H691" s="49"/>
      <c r="I691" s="49"/>
      <c r="J691" s="49"/>
      <c r="K691" s="49"/>
      <c r="L691" s="49"/>
      <c r="M691" s="49"/>
      <c r="N691" s="49"/>
      <c r="O691" s="49"/>
      <c r="P691" s="49"/>
      <c r="Q691" s="49"/>
      <c r="R691" s="49"/>
      <c r="S691" s="49"/>
      <c r="T691" s="49"/>
      <c r="U691" s="49"/>
      <c r="V691" s="49"/>
      <c r="W691" s="49"/>
      <c r="X691" s="49"/>
      <c r="Y691" s="49"/>
      <c r="Z691" s="49"/>
      <c r="AA691" s="49"/>
      <c r="AB691" s="49"/>
      <c r="AC691" s="49"/>
      <c r="AD691" s="49"/>
      <c r="AE691" s="49"/>
      <c r="AF691" s="49"/>
      <c r="AG691" s="49"/>
      <c r="AH691" s="49"/>
      <c r="AI691" s="49"/>
      <c r="AJ691" s="49"/>
      <c r="AK691" s="49"/>
      <c r="AL691" s="49"/>
      <c r="AM691" s="49"/>
      <c r="AN691" s="49"/>
      <c r="AO691" s="49"/>
      <c r="AP691" s="49"/>
      <c r="AQ691" s="49"/>
      <c r="AR691" s="49"/>
      <c r="AS691" s="49"/>
      <c r="AT691" s="49"/>
      <c r="AU691" s="49"/>
      <c r="AV691" s="49"/>
      <c r="AW691" s="49"/>
      <c r="AX691" s="49"/>
      <c r="AY691" s="49"/>
      <c r="AZ691" s="49"/>
      <c r="BA691" s="49"/>
      <c r="BB691" s="49"/>
      <c r="BC691" s="49"/>
      <c r="BD691" s="49"/>
      <c r="BE691" s="49"/>
      <c r="BF691" s="49"/>
      <c r="BG691" s="49"/>
      <c r="BH691" s="49"/>
      <c r="BI691" s="49"/>
      <c r="BJ691" s="49"/>
      <c r="BK691" s="49"/>
      <c r="BL691" s="49"/>
      <c r="BM691" s="49"/>
    </row>
    <row r="692" spans="1:65" ht="30" customHeight="1">
      <c r="A692" s="352"/>
      <c r="B692" s="49"/>
      <c r="C692" s="49"/>
      <c r="D692" s="49"/>
      <c r="E692" s="16"/>
      <c r="F692" s="49"/>
      <c r="G692" s="49"/>
      <c r="H692" s="49"/>
      <c r="I692" s="49"/>
      <c r="J692" s="49"/>
      <c r="K692" s="49"/>
      <c r="L692" s="49"/>
      <c r="M692" s="49"/>
      <c r="N692" s="49"/>
      <c r="O692" s="49"/>
      <c r="P692" s="49"/>
      <c r="Q692" s="49"/>
      <c r="R692" s="49"/>
      <c r="S692" s="49"/>
      <c r="T692" s="49"/>
      <c r="U692" s="49"/>
      <c r="V692" s="49"/>
      <c r="W692" s="49"/>
      <c r="X692" s="49"/>
      <c r="Y692" s="49"/>
      <c r="Z692" s="49"/>
      <c r="AA692" s="49"/>
      <c r="AB692" s="49"/>
      <c r="AC692" s="49"/>
      <c r="AD692" s="49"/>
      <c r="AE692" s="49"/>
      <c r="AF692" s="49"/>
      <c r="AG692" s="49"/>
      <c r="AH692" s="49"/>
      <c r="AI692" s="49"/>
      <c r="AJ692" s="49"/>
      <c r="AK692" s="49"/>
      <c r="AL692" s="49"/>
      <c r="AM692" s="49"/>
      <c r="AN692" s="49"/>
      <c r="AO692" s="49"/>
      <c r="AP692" s="49"/>
      <c r="AQ692" s="49"/>
      <c r="AR692" s="49"/>
      <c r="AS692" s="49"/>
      <c r="AT692" s="49"/>
      <c r="AU692" s="49"/>
      <c r="AV692" s="49"/>
      <c r="AW692" s="49"/>
      <c r="AX692" s="49"/>
      <c r="AY692" s="49"/>
      <c r="AZ692" s="49"/>
      <c r="BA692" s="49"/>
      <c r="BB692" s="49"/>
      <c r="BC692" s="49"/>
      <c r="BD692" s="49"/>
      <c r="BE692" s="49"/>
      <c r="BF692" s="49"/>
      <c r="BG692" s="49"/>
      <c r="BH692" s="49"/>
      <c r="BI692" s="49"/>
      <c r="BJ692" s="49"/>
      <c r="BK692" s="49"/>
      <c r="BL692" s="49"/>
      <c r="BM692" s="49"/>
    </row>
    <row r="693" spans="1:65" ht="30" customHeight="1">
      <c r="A693" s="352"/>
      <c r="B693" s="49"/>
      <c r="C693" s="49"/>
      <c r="D693" s="49"/>
      <c r="E693" s="16"/>
      <c r="F693" s="49"/>
      <c r="G693" s="49"/>
      <c r="H693" s="49"/>
      <c r="I693" s="49"/>
      <c r="J693" s="49"/>
      <c r="K693" s="49"/>
      <c r="L693" s="49"/>
      <c r="M693" s="49"/>
      <c r="N693" s="49"/>
      <c r="O693" s="49"/>
      <c r="P693" s="49"/>
      <c r="Q693" s="49"/>
      <c r="R693" s="49"/>
      <c r="S693" s="49"/>
      <c r="T693" s="49"/>
      <c r="U693" s="49"/>
      <c r="V693" s="49"/>
      <c r="W693" s="49"/>
      <c r="X693" s="49"/>
      <c r="Y693" s="49"/>
      <c r="Z693" s="49"/>
      <c r="AA693" s="49"/>
      <c r="AB693" s="49"/>
      <c r="AC693" s="49"/>
      <c r="AD693" s="49"/>
      <c r="AE693" s="49"/>
      <c r="AF693" s="49"/>
      <c r="AG693" s="49"/>
      <c r="AH693" s="49"/>
      <c r="AI693" s="49"/>
      <c r="AJ693" s="49"/>
      <c r="AK693" s="49"/>
      <c r="AL693" s="49"/>
      <c r="AM693" s="49"/>
      <c r="AN693" s="49"/>
      <c r="AO693" s="49"/>
      <c r="AP693" s="49"/>
      <c r="AQ693" s="49"/>
      <c r="AR693" s="49"/>
      <c r="AS693" s="49"/>
      <c r="AT693" s="49"/>
      <c r="AU693" s="49"/>
      <c r="AV693" s="49"/>
      <c r="AW693" s="49"/>
      <c r="AX693" s="49"/>
      <c r="AY693" s="49"/>
      <c r="AZ693" s="49"/>
      <c r="BA693" s="49"/>
      <c r="BB693" s="49"/>
      <c r="BC693" s="49"/>
      <c r="BD693" s="49"/>
      <c r="BE693" s="49"/>
      <c r="BF693" s="49"/>
      <c r="BG693" s="49"/>
      <c r="BH693" s="49"/>
      <c r="BI693" s="49"/>
      <c r="BJ693" s="49"/>
      <c r="BK693" s="49"/>
      <c r="BL693" s="49"/>
      <c r="BM693" s="49"/>
    </row>
    <row r="694" spans="1:65" ht="30" customHeight="1">
      <c r="A694" s="352"/>
      <c r="B694" s="49"/>
      <c r="C694" s="49"/>
      <c r="D694" s="49"/>
      <c r="E694" s="16"/>
      <c r="F694" s="49"/>
      <c r="G694" s="49"/>
      <c r="H694" s="49"/>
      <c r="I694" s="49"/>
      <c r="J694" s="49"/>
      <c r="K694" s="49"/>
      <c r="L694" s="49"/>
      <c r="M694" s="49"/>
      <c r="N694" s="49"/>
      <c r="O694" s="49"/>
      <c r="P694" s="49"/>
      <c r="Q694" s="49"/>
      <c r="R694" s="49"/>
      <c r="S694" s="49"/>
      <c r="T694" s="49"/>
      <c r="U694" s="49"/>
      <c r="V694" s="49"/>
      <c r="W694" s="49"/>
      <c r="X694" s="49"/>
      <c r="Y694" s="49"/>
      <c r="Z694" s="49"/>
      <c r="AA694" s="49"/>
      <c r="AB694" s="49"/>
      <c r="AC694" s="49"/>
      <c r="AD694" s="49"/>
      <c r="AE694" s="49"/>
      <c r="AF694" s="49"/>
      <c r="AG694" s="49"/>
      <c r="AH694" s="49"/>
      <c r="AI694" s="49"/>
      <c r="AJ694" s="49"/>
      <c r="AK694" s="49"/>
      <c r="AL694" s="49"/>
      <c r="AM694" s="49"/>
      <c r="AN694" s="49"/>
      <c r="AO694" s="49"/>
      <c r="AP694" s="49"/>
      <c r="AQ694" s="49"/>
      <c r="AR694" s="49"/>
      <c r="AS694" s="49"/>
      <c r="AT694" s="49"/>
      <c r="AU694" s="49"/>
      <c r="AV694" s="49"/>
      <c r="AW694" s="49"/>
      <c r="AX694" s="49"/>
      <c r="AY694" s="49"/>
      <c r="AZ694" s="49"/>
      <c r="BA694" s="49"/>
      <c r="BB694" s="49"/>
      <c r="BC694" s="49"/>
      <c r="BD694" s="49"/>
      <c r="BE694" s="49"/>
      <c r="BF694" s="49"/>
      <c r="BG694" s="49"/>
      <c r="BH694" s="49"/>
      <c r="BI694" s="49"/>
      <c r="BJ694" s="49"/>
      <c r="BK694" s="49"/>
      <c r="BL694" s="49"/>
      <c r="BM694" s="49"/>
    </row>
    <row r="695" spans="1:65" ht="30" customHeight="1">
      <c r="A695" s="352"/>
      <c r="B695" s="49"/>
      <c r="C695" s="49"/>
      <c r="D695" s="49"/>
      <c r="E695" s="16"/>
      <c r="F695" s="49"/>
      <c r="G695" s="49"/>
      <c r="H695" s="49"/>
      <c r="I695" s="49"/>
      <c r="J695" s="49"/>
      <c r="K695" s="49"/>
      <c r="L695" s="49"/>
      <c r="M695" s="49"/>
      <c r="N695" s="49"/>
      <c r="O695" s="49"/>
      <c r="P695" s="49"/>
      <c r="Q695" s="49"/>
      <c r="R695" s="49"/>
      <c r="S695" s="49"/>
      <c r="T695" s="49"/>
      <c r="U695" s="49"/>
      <c r="V695" s="49"/>
      <c r="W695" s="49"/>
      <c r="X695" s="49"/>
      <c r="Y695" s="49"/>
      <c r="Z695" s="49"/>
      <c r="AA695" s="49"/>
      <c r="AB695" s="49"/>
      <c r="AC695" s="49"/>
      <c r="AD695" s="49"/>
      <c r="AE695" s="49"/>
      <c r="AF695" s="49"/>
      <c r="AG695" s="49"/>
      <c r="AH695" s="49"/>
      <c r="AI695" s="49"/>
      <c r="AJ695" s="49"/>
      <c r="AK695" s="49"/>
      <c r="AL695" s="49"/>
      <c r="AM695" s="49"/>
      <c r="AN695" s="49"/>
      <c r="AO695" s="49"/>
      <c r="AP695" s="49"/>
      <c r="AQ695" s="49"/>
      <c r="AR695" s="49"/>
      <c r="AS695" s="49"/>
      <c r="AT695" s="49"/>
      <c r="AU695" s="49"/>
      <c r="AV695" s="49"/>
      <c r="AW695" s="49"/>
      <c r="AX695" s="49"/>
      <c r="AY695" s="49"/>
      <c r="AZ695" s="49"/>
      <c r="BA695" s="49"/>
      <c r="BB695" s="49"/>
      <c r="BC695" s="49"/>
      <c r="BD695" s="49"/>
      <c r="BE695" s="49"/>
      <c r="BF695" s="49"/>
      <c r="BG695" s="49"/>
      <c r="BH695" s="49"/>
      <c r="BI695" s="49"/>
      <c r="BJ695" s="49"/>
      <c r="BK695" s="49"/>
      <c r="BL695" s="49"/>
      <c r="BM695" s="49"/>
    </row>
    <row r="696" spans="1:65" ht="30" customHeight="1">
      <c r="A696" s="352"/>
      <c r="B696" s="49"/>
      <c r="C696" s="49"/>
      <c r="D696" s="49"/>
      <c r="E696" s="16"/>
      <c r="F696" s="49"/>
      <c r="G696" s="49"/>
      <c r="H696" s="49"/>
      <c r="I696" s="49"/>
      <c r="J696" s="49"/>
      <c r="K696" s="49"/>
      <c r="L696" s="49"/>
      <c r="M696" s="49"/>
      <c r="N696" s="49"/>
      <c r="O696" s="49"/>
      <c r="P696" s="49"/>
      <c r="Q696" s="49"/>
      <c r="R696" s="49"/>
      <c r="S696" s="49"/>
      <c r="T696" s="49"/>
      <c r="U696" s="49"/>
      <c r="V696" s="49"/>
      <c r="W696" s="49"/>
      <c r="X696" s="49"/>
      <c r="Y696" s="49"/>
      <c r="Z696" s="49"/>
      <c r="AA696" s="49"/>
      <c r="AB696" s="49"/>
      <c r="AC696" s="49"/>
      <c r="AD696" s="49"/>
      <c r="AE696" s="49"/>
      <c r="AF696" s="49"/>
      <c r="AG696" s="49"/>
      <c r="AH696" s="49"/>
      <c r="AI696" s="49"/>
      <c r="AJ696" s="49"/>
      <c r="AK696" s="49"/>
      <c r="AL696" s="49"/>
      <c r="AM696" s="49"/>
      <c r="AN696" s="49"/>
      <c r="AO696" s="49"/>
      <c r="AP696" s="49"/>
      <c r="AQ696" s="49"/>
      <c r="AR696" s="49"/>
      <c r="AS696" s="49"/>
      <c r="AT696" s="49"/>
      <c r="AU696" s="49"/>
      <c r="AV696" s="49"/>
      <c r="AW696" s="49"/>
      <c r="AX696" s="49"/>
      <c r="AY696" s="49"/>
      <c r="AZ696" s="49"/>
      <c r="BA696" s="49"/>
      <c r="BB696" s="49"/>
      <c r="BC696" s="49"/>
      <c r="BD696" s="49"/>
      <c r="BE696" s="49"/>
      <c r="BF696" s="49"/>
      <c r="BG696" s="49"/>
      <c r="BH696" s="49"/>
      <c r="BI696" s="49"/>
      <c r="BJ696" s="49"/>
      <c r="BK696" s="49"/>
      <c r="BL696" s="49"/>
      <c r="BM696" s="49"/>
    </row>
    <row r="697" spans="1:65" ht="30" customHeight="1">
      <c r="A697" s="352"/>
      <c r="B697" s="49"/>
      <c r="C697" s="49"/>
      <c r="D697" s="49"/>
      <c r="E697" s="16"/>
      <c r="F697" s="49"/>
      <c r="G697" s="49"/>
      <c r="H697" s="49"/>
      <c r="I697" s="49"/>
      <c r="J697" s="49"/>
      <c r="K697" s="49"/>
      <c r="L697" s="49"/>
      <c r="M697" s="49"/>
      <c r="N697" s="49"/>
      <c r="O697" s="49"/>
      <c r="P697" s="49"/>
      <c r="Q697" s="49"/>
      <c r="R697" s="49"/>
      <c r="S697" s="49"/>
      <c r="T697" s="49"/>
      <c r="U697" s="49"/>
      <c r="V697" s="49"/>
      <c r="W697" s="49"/>
      <c r="X697" s="49"/>
      <c r="Y697" s="49"/>
      <c r="Z697" s="49"/>
      <c r="AA697" s="49"/>
      <c r="AB697" s="49"/>
      <c r="AC697" s="49"/>
      <c r="AD697" s="49"/>
      <c r="AE697" s="49"/>
      <c r="AF697" s="49"/>
      <c r="AG697" s="49"/>
      <c r="AH697" s="49"/>
      <c r="AI697" s="49"/>
      <c r="AJ697" s="49"/>
      <c r="AK697" s="49"/>
      <c r="AL697" s="49"/>
      <c r="AM697" s="49"/>
      <c r="AN697" s="49"/>
      <c r="AO697" s="49"/>
      <c r="AP697" s="49"/>
      <c r="AQ697" s="49"/>
      <c r="AR697" s="49"/>
      <c r="AS697" s="49"/>
      <c r="AT697" s="49"/>
      <c r="AU697" s="49"/>
      <c r="AV697" s="49"/>
      <c r="AW697" s="49"/>
      <c r="AX697" s="49"/>
      <c r="AY697" s="49"/>
      <c r="AZ697" s="49"/>
      <c r="BA697" s="49"/>
      <c r="BB697" s="49"/>
      <c r="BC697" s="49"/>
      <c r="BD697" s="49"/>
      <c r="BE697" s="49"/>
      <c r="BF697" s="49"/>
      <c r="BG697" s="49"/>
      <c r="BH697" s="49"/>
      <c r="BI697" s="49"/>
      <c r="BJ697" s="49"/>
      <c r="BK697" s="49"/>
      <c r="BL697" s="49"/>
      <c r="BM697" s="49"/>
    </row>
    <row r="698" spans="1:65" ht="30" customHeight="1">
      <c r="A698" s="352"/>
      <c r="B698" s="49"/>
      <c r="C698" s="49"/>
      <c r="D698" s="49"/>
      <c r="E698" s="16"/>
      <c r="F698" s="49"/>
      <c r="G698" s="49"/>
      <c r="H698" s="49"/>
      <c r="I698" s="49"/>
      <c r="J698" s="49"/>
      <c r="K698" s="49"/>
      <c r="L698" s="49"/>
      <c r="M698" s="49"/>
      <c r="N698" s="49"/>
      <c r="O698" s="49"/>
      <c r="P698" s="49"/>
      <c r="Q698" s="49"/>
      <c r="R698" s="49"/>
      <c r="S698" s="49"/>
      <c r="T698" s="49"/>
      <c r="U698" s="49"/>
      <c r="V698" s="49"/>
      <c r="W698" s="49"/>
      <c r="X698" s="49"/>
      <c r="Y698" s="49"/>
      <c r="Z698" s="49"/>
      <c r="AA698" s="49"/>
      <c r="AB698" s="49"/>
      <c r="AC698" s="49"/>
      <c r="AD698" s="49"/>
      <c r="AE698" s="49"/>
      <c r="AF698" s="49"/>
      <c r="AG698" s="49"/>
      <c r="AH698" s="49"/>
      <c r="AI698" s="49"/>
      <c r="AJ698" s="49"/>
      <c r="AK698" s="49"/>
      <c r="AL698" s="49"/>
      <c r="AM698" s="49"/>
      <c r="AN698" s="49"/>
      <c r="AO698" s="49"/>
      <c r="AP698" s="49"/>
      <c r="AQ698" s="49"/>
      <c r="AR698" s="49"/>
      <c r="AS698" s="49"/>
      <c r="AT698" s="49"/>
      <c r="AU698" s="49"/>
      <c r="AV698" s="49"/>
      <c r="AW698" s="49"/>
      <c r="AX698" s="49"/>
      <c r="AY698" s="49"/>
      <c r="AZ698" s="49"/>
      <c r="BA698" s="49"/>
      <c r="BB698" s="49"/>
      <c r="BC698" s="49"/>
      <c r="BD698" s="49"/>
      <c r="BE698" s="49"/>
      <c r="BF698" s="49"/>
      <c r="BG698" s="49"/>
      <c r="BH698" s="49"/>
      <c r="BI698" s="49"/>
      <c r="BJ698" s="49"/>
      <c r="BK698" s="49"/>
      <c r="BL698" s="49"/>
      <c r="BM698" s="49"/>
    </row>
    <row r="699" spans="1:65" ht="30" customHeight="1">
      <c r="A699" s="352"/>
      <c r="B699" s="49"/>
      <c r="C699" s="49"/>
      <c r="D699" s="49"/>
      <c r="E699" s="16"/>
      <c r="F699" s="49"/>
      <c r="G699" s="49"/>
      <c r="H699" s="49"/>
      <c r="I699" s="49"/>
      <c r="J699" s="49"/>
      <c r="K699" s="49"/>
      <c r="L699" s="49"/>
      <c r="M699" s="49"/>
      <c r="N699" s="49"/>
      <c r="O699" s="49"/>
      <c r="P699" s="49"/>
      <c r="Q699" s="49"/>
      <c r="R699" s="49"/>
      <c r="S699" s="49"/>
      <c r="T699" s="49"/>
      <c r="U699" s="49"/>
      <c r="V699" s="49"/>
      <c r="W699" s="49"/>
      <c r="X699" s="49"/>
      <c r="Y699" s="49"/>
      <c r="Z699" s="49"/>
      <c r="AA699" s="49"/>
      <c r="AB699" s="49"/>
      <c r="AC699" s="49"/>
      <c r="AD699" s="49"/>
      <c r="AE699" s="49"/>
      <c r="AF699" s="49"/>
      <c r="AG699" s="49"/>
      <c r="AH699" s="49"/>
      <c r="AI699" s="49"/>
      <c r="AJ699" s="49"/>
      <c r="AK699" s="49"/>
      <c r="AL699" s="49"/>
      <c r="AM699" s="49"/>
      <c r="AN699" s="49"/>
      <c r="AO699" s="49"/>
      <c r="AP699" s="49"/>
      <c r="AQ699" s="49"/>
      <c r="AR699" s="49"/>
      <c r="AS699" s="49"/>
      <c r="AT699" s="49"/>
      <c r="AU699" s="49"/>
      <c r="AV699" s="49"/>
      <c r="AW699" s="49"/>
      <c r="AX699" s="49"/>
      <c r="AY699" s="49"/>
      <c r="AZ699" s="49"/>
      <c r="BA699" s="49"/>
      <c r="BB699" s="49"/>
      <c r="BC699" s="49"/>
      <c r="BD699" s="49"/>
      <c r="BE699" s="49"/>
      <c r="BF699" s="49"/>
      <c r="BG699" s="49"/>
      <c r="BH699" s="49"/>
      <c r="BI699" s="49"/>
      <c r="BJ699" s="49"/>
      <c r="BK699" s="49"/>
      <c r="BL699" s="49"/>
      <c r="BM699" s="49"/>
    </row>
    <row r="700" spans="1:65" ht="30" customHeight="1">
      <c r="A700" s="352"/>
      <c r="B700" s="49"/>
      <c r="C700" s="49"/>
      <c r="D700" s="49"/>
      <c r="E700" s="16"/>
      <c r="F700" s="49"/>
      <c r="G700" s="49"/>
      <c r="H700" s="49"/>
      <c r="I700" s="49"/>
      <c r="J700" s="49"/>
      <c r="K700" s="49"/>
      <c r="L700" s="49"/>
      <c r="M700" s="49"/>
      <c r="N700" s="49"/>
      <c r="O700" s="49"/>
      <c r="P700" s="49"/>
      <c r="Q700" s="49"/>
      <c r="R700" s="49"/>
      <c r="S700" s="49"/>
      <c r="T700" s="49"/>
      <c r="U700" s="49"/>
      <c r="V700" s="49"/>
      <c r="W700" s="49"/>
      <c r="X700" s="49"/>
      <c r="Y700" s="49"/>
      <c r="Z700" s="49"/>
      <c r="AA700" s="49"/>
      <c r="AB700" s="49"/>
      <c r="AC700" s="49"/>
      <c r="AD700" s="49"/>
      <c r="AE700" s="49"/>
      <c r="AF700" s="49"/>
      <c r="AG700" s="49"/>
      <c r="AH700" s="49"/>
      <c r="AI700" s="49"/>
      <c r="AJ700" s="49"/>
      <c r="AK700" s="49"/>
      <c r="AL700" s="49"/>
      <c r="AM700" s="49"/>
      <c r="AN700" s="49"/>
      <c r="AO700" s="49"/>
      <c r="AP700" s="49"/>
      <c r="AQ700" s="49"/>
      <c r="AR700" s="49"/>
      <c r="AS700" s="49"/>
      <c r="AT700" s="49"/>
      <c r="AU700" s="49"/>
      <c r="AV700" s="49"/>
      <c r="AW700" s="49"/>
      <c r="AX700" s="49"/>
      <c r="AY700" s="49"/>
      <c r="AZ700" s="49"/>
      <c r="BA700" s="49"/>
      <c r="BB700" s="49"/>
      <c r="BC700" s="49"/>
      <c r="BD700" s="49"/>
      <c r="BE700" s="49"/>
      <c r="BF700" s="49"/>
      <c r="BG700" s="49"/>
      <c r="BH700" s="49"/>
      <c r="BI700" s="49"/>
      <c r="BJ700" s="49"/>
      <c r="BK700" s="49"/>
      <c r="BL700" s="49"/>
      <c r="BM700" s="49"/>
    </row>
    <row r="701" spans="1:65" ht="30" customHeight="1">
      <c r="A701" s="352"/>
      <c r="B701" s="49"/>
      <c r="C701" s="49"/>
      <c r="D701" s="49"/>
      <c r="E701" s="16"/>
      <c r="F701" s="49"/>
      <c r="G701" s="49"/>
      <c r="H701" s="49"/>
      <c r="I701" s="49"/>
      <c r="J701" s="49"/>
      <c r="K701" s="49"/>
      <c r="L701" s="49"/>
      <c r="M701" s="49"/>
      <c r="N701" s="49"/>
      <c r="O701" s="49"/>
      <c r="P701" s="49"/>
      <c r="Q701" s="49"/>
      <c r="R701" s="49"/>
      <c r="S701" s="49"/>
      <c r="T701" s="49"/>
      <c r="U701" s="49"/>
      <c r="V701" s="49"/>
      <c r="W701" s="49"/>
      <c r="X701" s="49"/>
      <c r="Y701" s="49"/>
      <c r="Z701" s="49"/>
      <c r="AA701" s="49"/>
      <c r="AB701" s="49"/>
      <c r="AC701" s="49"/>
      <c r="AD701" s="49"/>
      <c r="AE701" s="49"/>
      <c r="AF701" s="49"/>
      <c r="AG701" s="49"/>
      <c r="AH701" s="49"/>
      <c r="AI701" s="49"/>
      <c r="AJ701" s="49"/>
      <c r="AK701" s="49"/>
      <c r="AL701" s="49"/>
      <c r="AM701" s="49"/>
      <c r="AN701" s="49"/>
      <c r="AO701" s="49"/>
      <c r="AP701" s="49"/>
      <c r="AQ701" s="49"/>
      <c r="AR701" s="49"/>
      <c r="AS701" s="49"/>
      <c r="AT701" s="49"/>
      <c r="AU701" s="49"/>
      <c r="AV701" s="49"/>
      <c r="AW701" s="49"/>
      <c r="AX701" s="49"/>
      <c r="AY701" s="49"/>
      <c r="AZ701" s="49"/>
      <c r="BA701" s="49"/>
      <c r="BB701" s="49"/>
      <c r="BC701" s="49"/>
      <c r="BD701" s="49"/>
      <c r="BE701" s="49"/>
      <c r="BF701" s="49"/>
      <c r="BG701" s="49"/>
      <c r="BH701" s="49"/>
      <c r="BI701" s="49"/>
      <c r="BJ701" s="49"/>
      <c r="BK701" s="49"/>
      <c r="BL701" s="49"/>
      <c r="BM701" s="49"/>
    </row>
    <row r="702" spans="1:65" ht="30" customHeight="1">
      <c r="A702" s="352"/>
      <c r="B702" s="49"/>
      <c r="C702" s="49"/>
      <c r="D702" s="49"/>
      <c r="E702" s="16"/>
      <c r="F702" s="49"/>
      <c r="G702" s="49"/>
      <c r="H702" s="49"/>
      <c r="I702" s="49"/>
      <c r="J702" s="49"/>
      <c r="K702" s="49"/>
      <c r="L702" s="49"/>
      <c r="M702" s="49"/>
      <c r="N702" s="49"/>
      <c r="O702" s="49"/>
      <c r="P702" s="49"/>
      <c r="Q702" s="49"/>
      <c r="R702" s="49"/>
      <c r="S702" s="49"/>
      <c r="T702" s="49"/>
      <c r="U702" s="49"/>
      <c r="V702" s="49"/>
      <c r="W702" s="49"/>
      <c r="X702" s="49"/>
      <c r="Y702" s="49"/>
      <c r="Z702" s="49"/>
      <c r="AA702" s="49"/>
      <c r="AB702" s="49"/>
      <c r="AC702" s="49"/>
      <c r="AD702" s="49"/>
      <c r="AE702" s="49"/>
      <c r="AF702" s="49"/>
      <c r="AG702" s="49"/>
      <c r="AH702" s="49"/>
      <c r="AI702" s="49"/>
      <c r="AJ702" s="49"/>
      <c r="AK702" s="49"/>
      <c r="AL702" s="49"/>
      <c r="AM702" s="49"/>
      <c r="AN702" s="49"/>
      <c r="AO702" s="49"/>
      <c r="AP702" s="49"/>
      <c r="AQ702" s="49"/>
      <c r="AR702" s="49"/>
      <c r="AS702" s="49"/>
      <c r="AT702" s="49"/>
      <c r="AU702" s="49"/>
      <c r="AV702" s="49"/>
      <c r="AW702" s="49"/>
      <c r="AX702" s="49"/>
      <c r="AY702" s="49"/>
      <c r="AZ702" s="49"/>
      <c r="BA702" s="49"/>
      <c r="BB702" s="49"/>
      <c r="BC702" s="49"/>
      <c r="BD702" s="49"/>
      <c r="BE702" s="49"/>
      <c r="BF702" s="49"/>
      <c r="BG702" s="49"/>
      <c r="BH702" s="49"/>
      <c r="BI702" s="49"/>
      <c r="BJ702" s="49"/>
      <c r="BK702" s="49"/>
      <c r="BL702" s="49"/>
      <c r="BM702" s="49"/>
    </row>
    <row r="703" spans="1:65" ht="30" customHeight="1">
      <c r="A703" s="352"/>
      <c r="B703" s="49"/>
      <c r="C703" s="49"/>
      <c r="D703" s="49"/>
      <c r="E703" s="16"/>
      <c r="F703" s="49"/>
      <c r="G703" s="49"/>
      <c r="H703" s="49"/>
      <c r="I703" s="49"/>
      <c r="J703" s="49"/>
      <c r="K703" s="49"/>
      <c r="L703" s="49"/>
      <c r="M703" s="49"/>
      <c r="N703" s="49"/>
      <c r="O703" s="49"/>
      <c r="P703" s="49"/>
      <c r="Q703" s="49"/>
      <c r="R703" s="49"/>
      <c r="S703" s="49"/>
      <c r="T703" s="49"/>
      <c r="U703" s="49"/>
      <c r="V703" s="49"/>
      <c r="W703" s="49"/>
      <c r="X703" s="49"/>
      <c r="Y703" s="49"/>
      <c r="Z703" s="49"/>
      <c r="AA703" s="49"/>
      <c r="AB703" s="49"/>
      <c r="AC703" s="49"/>
      <c r="AD703" s="49"/>
      <c r="AE703" s="49"/>
      <c r="AF703" s="49"/>
      <c r="AG703" s="49"/>
      <c r="AH703" s="49"/>
      <c r="AI703" s="49"/>
      <c r="AJ703" s="49"/>
      <c r="AK703" s="49"/>
      <c r="AL703" s="49"/>
      <c r="AM703" s="49"/>
      <c r="AN703" s="49"/>
      <c r="AO703" s="49"/>
      <c r="AP703" s="49"/>
      <c r="AQ703" s="49"/>
      <c r="AR703" s="49"/>
      <c r="AS703" s="49"/>
      <c r="AT703" s="49"/>
      <c r="AU703" s="49"/>
      <c r="AV703" s="49"/>
      <c r="AW703" s="49"/>
      <c r="AX703" s="49"/>
      <c r="AY703" s="49"/>
      <c r="AZ703" s="49"/>
      <c r="BA703" s="49"/>
      <c r="BB703" s="49"/>
      <c r="BC703" s="49"/>
      <c r="BD703" s="49"/>
      <c r="BE703" s="49"/>
      <c r="BF703" s="49"/>
      <c r="BG703" s="49"/>
      <c r="BH703" s="49"/>
      <c r="BI703" s="49"/>
      <c r="BJ703" s="49"/>
      <c r="BK703" s="49"/>
      <c r="BL703" s="49"/>
      <c r="BM703" s="49"/>
    </row>
    <row r="704" spans="1:65" ht="30" customHeight="1">
      <c r="A704" s="352"/>
      <c r="B704" s="49"/>
      <c r="C704" s="49"/>
      <c r="D704" s="49"/>
      <c r="E704" s="16"/>
      <c r="F704" s="49"/>
      <c r="G704" s="49"/>
      <c r="H704" s="49"/>
      <c r="I704" s="49"/>
      <c r="J704" s="49"/>
      <c r="K704" s="49"/>
      <c r="L704" s="49"/>
      <c r="M704" s="49"/>
      <c r="N704" s="49"/>
      <c r="O704" s="49"/>
      <c r="P704" s="49"/>
      <c r="Q704" s="49"/>
      <c r="R704" s="49"/>
      <c r="S704" s="49"/>
      <c r="T704" s="49"/>
      <c r="U704" s="49"/>
      <c r="V704" s="49"/>
      <c r="W704" s="49"/>
      <c r="X704" s="49"/>
      <c r="Y704" s="49"/>
      <c r="Z704" s="49"/>
      <c r="AA704" s="49"/>
      <c r="AB704" s="49"/>
      <c r="AC704" s="49"/>
      <c r="AD704" s="49"/>
      <c r="AE704" s="49"/>
      <c r="AF704" s="49"/>
      <c r="AG704" s="49"/>
      <c r="AH704" s="49"/>
      <c r="AI704" s="49"/>
      <c r="AJ704" s="49"/>
      <c r="AK704" s="49"/>
      <c r="AL704" s="49"/>
      <c r="AM704" s="49"/>
      <c r="AN704" s="49"/>
      <c r="AO704" s="49"/>
      <c r="AP704" s="49"/>
      <c r="AQ704" s="49"/>
      <c r="AR704" s="49"/>
      <c r="AS704" s="49"/>
      <c r="AT704" s="49"/>
      <c r="AU704" s="49"/>
      <c r="AV704" s="49"/>
      <c r="AW704" s="49"/>
      <c r="AX704" s="49"/>
      <c r="AY704" s="49"/>
      <c r="AZ704" s="49"/>
      <c r="BA704" s="49"/>
      <c r="BB704" s="49"/>
      <c r="BC704" s="49"/>
      <c r="BD704" s="49"/>
      <c r="BE704" s="49"/>
      <c r="BF704" s="49"/>
      <c r="BG704" s="49"/>
      <c r="BH704" s="49"/>
      <c r="BI704" s="49"/>
      <c r="BJ704" s="49"/>
      <c r="BK704" s="49"/>
      <c r="BL704" s="49"/>
      <c r="BM704" s="49"/>
    </row>
    <row r="705" spans="1:65" ht="30" customHeight="1">
      <c r="A705" s="352"/>
      <c r="B705" s="49"/>
      <c r="C705" s="49"/>
      <c r="D705" s="49"/>
      <c r="E705" s="16"/>
      <c r="F705" s="49"/>
      <c r="G705" s="49"/>
      <c r="H705" s="49"/>
      <c r="I705" s="49"/>
      <c r="J705" s="49"/>
      <c r="K705" s="49"/>
      <c r="L705" s="49"/>
      <c r="M705" s="49"/>
      <c r="N705" s="49"/>
      <c r="O705" s="49"/>
      <c r="P705" s="49"/>
      <c r="Q705" s="49"/>
      <c r="R705" s="49"/>
      <c r="S705" s="49"/>
      <c r="T705" s="49"/>
      <c r="U705" s="49"/>
      <c r="V705" s="49"/>
      <c r="W705" s="49"/>
      <c r="X705" s="49"/>
      <c r="Y705" s="49"/>
      <c r="Z705" s="49"/>
      <c r="AA705" s="49"/>
      <c r="AB705" s="49"/>
      <c r="AC705" s="49"/>
      <c r="AD705" s="49"/>
      <c r="AE705" s="49"/>
      <c r="AF705" s="49"/>
      <c r="AG705" s="49"/>
      <c r="AH705" s="49"/>
      <c r="AI705" s="49"/>
      <c r="AJ705" s="49"/>
      <c r="AK705" s="49"/>
      <c r="AL705" s="49"/>
      <c r="AM705" s="49"/>
      <c r="AN705" s="49"/>
      <c r="AO705" s="49"/>
      <c r="AP705" s="49"/>
      <c r="AQ705" s="49"/>
      <c r="AR705" s="49"/>
      <c r="AS705" s="49"/>
      <c r="AT705" s="49"/>
      <c r="AU705" s="49"/>
      <c r="AV705" s="49"/>
      <c r="AW705" s="49"/>
      <c r="AX705" s="49"/>
      <c r="AY705" s="49"/>
      <c r="AZ705" s="49"/>
      <c r="BA705" s="49"/>
      <c r="BB705" s="49"/>
      <c r="BC705" s="49"/>
      <c r="BD705" s="49"/>
      <c r="BE705" s="49"/>
      <c r="BF705" s="49"/>
      <c r="BG705" s="49"/>
      <c r="BH705" s="49"/>
      <c r="BI705" s="49"/>
      <c r="BJ705" s="49"/>
      <c r="BK705" s="49"/>
      <c r="BL705" s="49"/>
      <c r="BM705" s="49"/>
    </row>
    <row r="706" spans="1:65" ht="30" customHeight="1">
      <c r="A706" s="352"/>
      <c r="B706" s="49"/>
      <c r="C706" s="49"/>
      <c r="D706" s="49"/>
      <c r="E706" s="16"/>
      <c r="F706" s="49"/>
      <c r="G706" s="49"/>
      <c r="H706" s="49"/>
      <c r="I706" s="49"/>
      <c r="J706" s="49"/>
      <c r="K706" s="49"/>
      <c r="L706" s="49"/>
      <c r="M706" s="49"/>
      <c r="N706" s="49"/>
      <c r="O706" s="49"/>
      <c r="P706" s="49"/>
      <c r="Q706" s="49"/>
      <c r="R706" s="49"/>
      <c r="S706" s="49"/>
      <c r="T706" s="49"/>
      <c r="U706" s="49"/>
      <c r="V706" s="49"/>
      <c r="W706" s="49"/>
      <c r="X706" s="49"/>
      <c r="Y706" s="49"/>
      <c r="Z706" s="49"/>
      <c r="AA706" s="49"/>
      <c r="AB706" s="49"/>
      <c r="AC706" s="49"/>
      <c r="AD706" s="49"/>
      <c r="AE706" s="49"/>
      <c r="AF706" s="49"/>
      <c r="AG706" s="49"/>
      <c r="AH706" s="49"/>
      <c r="AI706" s="49"/>
      <c r="AJ706" s="49"/>
      <c r="AK706" s="49"/>
      <c r="AL706" s="49"/>
      <c r="AM706" s="49"/>
      <c r="AN706" s="49"/>
      <c r="AO706" s="49"/>
      <c r="AP706" s="49"/>
      <c r="AQ706" s="49"/>
      <c r="AR706" s="49"/>
      <c r="AS706" s="49"/>
      <c r="AT706" s="49"/>
      <c r="AU706" s="49"/>
      <c r="AV706" s="49"/>
      <c r="AW706" s="49"/>
      <c r="AX706" s="49"/>
      <c r="AY706" s="49"/>
      <c r="AZ706" s="49"/>
      <c r="BA706" s="49"/>
      <c r="BB706" s="49"/>
      <c r="BC706" s="49"/>
      <c r="BD706" s="49"/>
      <c r="BE706" s="49"/>
      <c r="BF706" s="49"/>
      <c r="BG706" s="49"/>
      <c r="BH706" s="49"/>
      <c r="BI706" s="49"/>
      <c r="BJ706" s="49"/>
      <c r="BK706" s="49"/>
      <c r="BL706" s="49"/>
      <c r="BM706" s="49"/>
    </row>
    <row r="707" spans="1:65" ht="30" customHeight="1">
      <c r="A707" s="352"/>
      <c r="B707" s="49"/>
      <c r="C707" s="49"/>
      <c r="D707" s="49"/>
      <c r="E707" s="16"/>
      <c r="F707" s="49"/>
      <c r="G707" s="49"/>
      <c r="H707" s="49"/>
      <c r="I707" s="49"/>
      <c r="J707" s="49"/>
      <c r="K707" s="49"/>
      <c r="L707" s="49"/>
      <c r="M707" s="49"/>
      <c r="N707" s="49"/>
      <c r="O707" s="49"/>
      <c r="P707" s="49"/>
      <c r="Q707" s="49"/>
      <c r="R707" s="49"/>
      <c r="S707" s="49"/>
      <c r="T707" s="49"/>
      <c r="U707" s="49"/>
      <c r="V707" s="49"/>
      <c r="W707" s="49"/>
      <c r="X707" s="49"/>
      <c r="Y707" s="49"/>
      <c r="Z707" s="49"/>
      <c r="AA707" s="49"/>
      <c r="AB707" s="49"/>
      <c r="AC707" s="49"/>
      <c r="AD707" s="49"/>
      <c r="AE707" s="49"/>
      <c r="AF707" s="49"/>
      <c r="AG707" s="49"/>
      <c r="AH707" s="49"/>
      <c r="AI707" s="49"/>
      <c r="AJ707" s="49"/>
      <c r="AK707" s="49"/>
      <c r="AL707" s="49"/>
      <c r="AM707" s="49"/>
      <c r="AN707" s="49"/>
      <c r="AO707" s="49"/>
      <c r="AP707" s="49"/>
      <c r="AQ707" s="49"/>
      <c r="AR707" s="49"/>
      <c r="AS707" s="49"/>
      <c r="AT707" s="49"/>
      <c r="AU707" s="49"/>
      <c r="AV707" s="49"/>
      <c r="AW707" s="49"/>
      <c r="AX707" s="49"/>
      <c r="AY707" s="49"/>
      <c r="AZ707" s="49"/>
      <c r="BA707" s="49"/>
      <c r="BB707" s="49"/>
      <c r="BC707" s="49"/>
      <c r="BD707" s="49"/>
      <c r="BE707" s="49"/>
      <c r="BF707" s="49"/>
      <c r="BG707" s="49"/>
      <c r="BH707" s="49"/>
      <c r="BI707" s="49"/>
      <c r="BJ707" s="49"/>
      <c r="BK707" s="49"/>
      <c r="BL707" s="49"/>
      <c r="BM707" s="49"/>
    </row>
    <row r="708" spans="1:65" ht="30" customHeight="1">
      <c r="A708" s="352"/>
      <c r="B708" s="49"/>
      <c r="C708" s="49"/>
      <c r="D708" s="49"/>
      <c r="E708" s="16"/>
      <c r="F708" s="49"/>
      <c r="G708" s="49"/>
      <c r="H708" s="49"/>
      <c r="I708" s="49"/>
      <c r="J708" s="49"/>
      <c r="K708" s="49"/>
      <c r="L708" s="49"/>
      <c r="M708" s="49"/>
      <c r="N708" s="49"/>
      <c r="O708" s="49"/>
      <c r="P708" s="49"/>
      <c r="Q708" s="49"/>
      <c r="R708" s="49"/>
      <c r="S708" s="49"/>
      <c r="T708" s="49"/>
      <c r="U708" s="49"/>
      <c r="V708" s="49"/>
      <c r="W708" s="49"/>
      <c r="X708" s="49"/>
      <c r="Y708" s="49"/>
      <c r="Z708" s="49"/>
      <c r="AA708" s="49"/>
      <c r="AB708" s="49"/>
      <c r="AC708" s="49"/>
      <c r="AD708" s="49"/>
      <c r="AE708" s="49"/>
      <c r="AF708" s="49"/>
      <c r="AG708" s="49"/>
      <c r="AH708" s="49"/>
      <c r="AI708" s="49"/>
      <c r="AJ708" s="49"/>
      <c r="AK708" s="49"/>
      <c r="AL708" s="49"/>
      <c r="AM708" s="49"/>
      <c r="AN708" s="49"/>
      <c r="AO708" s="49"/>
      <c r="AP708" s="49"/>
      <c r="AQ708" s="49"/>
      <c r="AR708" s="49"/>
      <c r="AS708" s="49"/>
      <c r="AT708" s="49"/>
      <c r="AU708" s="49"/>
      <c r="AV708" s="49"/>
      <c r="AW708" s="49"/>
      <c r="AX708" s="49"/>
      <c r="AY708" s="49"/>
      <c r="AZ708" s="49"/>
      <c r="BA708" s="49"/>
      <c r="BB708" s="49"/>
      <c r="BC708" s="49"/>
      <c r="BD708" s="49"/>
      <c r="BE708" s="49"/>
      <c r="BF708" s="49"/>
      <c r="BG708" s="49"/>
      <c r="BH708" s="49"/>
      <c r="BI708" s="49"/>
      <c r="BJ708" s="49"/>
      <c r="BK708" s="49"/>
      <c r="BL708" s="49"/>
      <c r="BM708" s="49"/>
    </row>
    <row r="709" spans="1:65" ht="30" customHeight="1">
      <c r="A709" s="352"/>
      <c r="B709" s="49"/>
      <c r="C709" s="49"/>
      <c r="D709" s="49"/>
      <c r="E709" s="16"/>
      <c r="F709" s="49"/>
      <c r="G709" s="49"/>
      <c r="H709" s="49"/>
      <c r="I709" s="49"/>
      <c r="J709" s="49"/>
      <c r="K709" s="49"/>
      <c r="L709" s="49"/>
      <c r="M709" s="49"/>
      <c r="N709" s="49"/>
      <c r="O709" s="49"/>
      <c r="P709" s="49"/>
      <c r="Q709" s="49"/>
      <c r="R709" s="49"/>
      <c r="S709" s="49"/>
      <c r="T709" s="49"/>
      <c r="U709" s="49"/>
      <c r="V709" s="49"/>
      <c r="W709" s="49"/>
      <c r="X709" s="49"/>
      <c r="Y709" s="49"/>
      <c r="Z709" s="49"/>
      <c r="AA709" s="49"/>
      <c r="AB709" s="49"/>
      <c r="AC709" s="49"/>
      <c r="AD709" s="49"/>
      <c r="AE709" s="49"/>
      <c r="AF709" s="49"/>
      <c r="AG709" s="49"/>
      <c r="AH709" s="49"/>
      <c r="AI709" s="49"/>
      <c r="AJ709" s="49"/>
      <c r="AK709" s="49"/>
      <c r="AL709" s="49"/>
      <c r="AM709" s="49"/>
      <c r="AN709" s="49"/>
      <c r="AO709" s="49"/>
      <c r="AP709" s="49"/>
      <c r="AQ709" s="49"/>
      <c r="AR709" s="49"/>
      <c r="AS709" s="49"/>
      <c r="AT709" s="49"/>
      <c r="AU709" s="49"/>
      <c r="AV709" s="49"/>
      <c r="AW709" s="49"/>
      <c r="AX709" s="49"/>
      <c r="AY709" s="49"/>
      <c r="AZ709" s="49"/>
      <c r="BA709" s="49"/>
      <c r="BB709" s="49"/>
      <c r="BC709" s="49"/>
      <c r="BD709" s="49"/>
      <c r="BE709" s="49"/>
      <c r="BF709" s="49"/>
      <c r="BG709" s="49"/>
      <c r="BH709" s="49"/>
      <c r="BI709" s="49"/>
      <c r="BJ709" s="49"/>
      <c r="BK709" s="49"/>
      <c r="BL709" s="49"/>
      <c r="BM709" s="49"/>
    </row>
    <row r="710" spans="1:65" ht="30" customHeight="1">
      <c r="A710" s="352"/>
      <c r="B710" s="49"/>
      <c r="C710" s="49"/>
      <c r="D710" s="49"/>
      <c r="E710" s="16"/>
      <c r="F710" s="49"/>
      <c r="G710" s="49"/>
      <c r="H710" s="49"/>
      <c r="I710" s="49"/>
      <c r="J710" s="49"/>
      <c r="K710" s="49"/>
      <c r="L710" s="49"/>
      <c r="M710" s="49"/>
      <c r="N710" s="49"/>
      <c r="O710" s="49"/>
      <c r="P710" s="49"/>
      <c r="Q710" s="49"/>
      <c r="R710" s="49"/>
      <c r="S710" s="49"/>
      <c r="T710" s="49"/>
      <c r="U710" s="49"/>
      <c r="V710" s="49"/>
      <c r="W710" s="49"/>
      <c r="X710" s="49"/>
      <c r="Y710" s="49"/>
      <c r="Z710" s="49"/>
      <c r="AA710" s="49"/>
      <c r="AB710" s="49"/>
      <c r="AC710" s="49"/>
      <c r="AD710" s="49"/>
      <c r="AE710" s="49"/>
      <c r="AF710" s="49"/>
      <c r="AG710" s="49"/>
      <c r="AH710" s="49"/>
      <c r="AI710" s="49"/>
      <c r="AJ710" s="49"/>
      <c r="AK710" s="49"/>
      <c r="AL710" s="49"/>
      <c r="AM710" s="49"/>
      <c r="AN710" s="49"/>
      <c r="AO710" s="49"/>
      <c r="AP710" s="49"/>
      <c r="AQ710" s="49"/>
      <c r="AR710" s="49"/>
      <c r="AS710" s="49"/>
      <c r="AT710" s="49"/>
      <c r="AU710" s="49"/>
      <c r="AV710" s="49"/>
      <c r="AW710" s="49"/>
      <c r="AX710" s="49"/>
      <c r="AY710" s="49"/>
      <c r="AZ710" s="49"/>
      <c r="BA710" s="49"/>
      <c r="BB710" s="49"/>
      <c r="BC710" s="49"/>
      <c r="BD710" s="49"/>
      <c r="BE710" s="49"/>
      <c r="BF710" s="49"/>
      <c r="BG710" s="49"/>
      <c r="BH710" s="49"/>
      <c r="BI710" s="49"/>
      <c r="BJ710" s="49"/>
      <c r="BK710" s="49"/>
      <c r="BL710" s="49"/>
      <c r="BM710" s="49"/>
    </row>
    <row r="711" spans="1:65" ht="30" customHeight="1">
      <c r="A711" s="352"/>
      <c r="B711" s="49"/>
      <c r="C711" s="49"/>
      <c r="D711" s="49"/>
      <c r="E711" s="16"/>
      <c r="F711" s="49"/>
      <c r="G711" s="49"/>
      <c r="H711" s="49"/>
      <c r="I711" s="49"/>
      <c r="J711" s="49"/>
      <c r="K711" s="49"/>
      <c r="L711" s="49"/>
      <c r="M711" s="49"/>
      <c r="N711" s="49"/>
      <c r="O711" s="49"/>
      <c r="P711" s="49"/>
      <c r="Q711" s="49"/>
      <c r="R711" s="49"/>
      <c r="S711" s="49"/>
      <c r="T711" s="49"/>
      <c r="U711" s="49"/>
      <c r="V711" s="49"/>
      <c r="W711" s="49"/>
      <c r="X711" s="49"/>
      <c r="Y711" s="49"/>
      <c r="Z711" s="49"/>
      <c r="AA711" s="49"/>
      <c r="AB711" s="49"/>
      <c r="AC711" s="49"/>
      <c r="AD711" s="49"/>
      <c r="AE711" s="49"/>
      <c r="AF711" s="49"/>
      <c r="AG711" s="49"/>
      <c r="AH711" s="49"/>
      <c r="AI711" s="49"/>
      <c r="AJ711" s="49"/>
      <c r="AK711" s="49"/>
      <c r="AL711" s="49"/>
      <c r="AM711" s="49"/>
      <c r="AN711" s="49"/>
      <c r="AO711" s="49"/>
      <c r="AP711" s="49"/>
      <c r="AQ711" s="49"/>
      <c r="AR711" s="49"/>
      <c r="AS711" s="49"/>
      <c r="AT711" s="49"/>
      <c r="AU711" s="49"/>
      <c r="AV711" s="49"/>
      <c r="AW711" s="49"/>
      <c r="AX711" s="49"/>
      <c r="AY711" s="49"/>
      <c r="AZ711" s="49"/>
      <c r="BA711" s="49"/>
      <c r="BB711" s="49"/>
      <c r="BC711" s="49"/>
      <c r="BD711" s="49"/>
      <c r="BE711" s="49"/>
      <c r="BF711" s="49"/>
      <c r="BG711" s="49"/>
      <c r="BH711" s="49"/>
      <c r="BI711" s="49"/>
      <c r="BJ711" s="49"/>
      <c r="BK711" s="49"/>
      <c r="BL711" s="49"/>
      <c r="BM711" s="49"/>
    </row>
    <row r="712" spans="1:65" ht="30" customHeight="1">
      <c r="A712" s="352"/>
      <c r="B712" s="49"/>
      <c r="C712" s="49"/>
      <c r="D712" s="49"/>
      <c r="E712" s="16"/>
      <c r="F712" s="49"/>
      <c r="G712" s="49"/>
      <c r="H712" s="49"/>
      <c r="I712" s="49"/>
      <c r="J712" s="49"/>
      <c r="K712" s="49"/>
      <c r="L712" s="49"/>
      <c r="M712" s="49"/>
      <c r="N712" s="49"/>
      <c r="O712" s="49"/>
      <c r="P712" s="49"/>
      <c r="Q712" s="49"/>
      <c r="R712" s="49"/>
      <c r="S712" s="49"/>
      <c r="T712" s="49"/>
      <c r="U712" s="49"/>
      <c r="V712" s="49"/>
      <c r="W712" s="49"/>
      <c r="X712" s="49"/>
      <c r="Y712" s="49"/>
      <c r="Z712" s="49"/>
      <c r="AA712" s="49"/>
      <c r="AB712" s="49"/>
      <c r="AC712" s="49"/>
      <c r="AD712" s="49"/>
      <c r="AE712" s="49"/>
      <c r="AF712" s="49"/>
      <c r="AG712" s="49"/>
      <c r="AH712" s="49"/>
      <c r="AI712" s="49"/>
      <c r="AJ712" s="49"/>
      <c r="AK712" s="49"/>
      <c r="AL712" s="49"/>
      <c r="AM712" s="49"/>
      <c r="AN712" s="49"/>
      <c r="AO712" s="49"/>
      <c r="AP712" s="49"/>
      <c r="AQ712" s="49"/>
      <c r="AR712" s="49"/>
      <c r="AS712" s="49"/>
      <c r="AT712" s="49"/>
      <c r="AU712" s="49"/>
      <c r="AV712" s="49"/>
      <c r="AW712" s="49"/>
      <c r="AX712" s="49"/>
      <c r="AY712" s="49"/>
      <c r="AZ712" s="49"/>
      <c r="BA712" s="49"/>
      <c r="BB712" s="49"/>
      <c r="BC712" s="49"/>
      <c r="BD712" s="49"/>
      <c r="BE712" s="49"/>
      <c r="BF712" s="49"/>
      <c r="BG712" s="49"/>
      <c r="BH712" s="49"/>
      <c r="BI712" s="49"/>
      <c r="BJ712" s="49"/>
      <c r="BK712" s="49"/>
      <c r="BL712" s="49"/>
      <c r="BM712" s="49"/>
    </row>
    <row r="713" spans="1:65" ht="30" customHeight="1">
      <c r="A713" s="352"/>
      <c r="B713" s="49"/>
      <c r="C713" s="49"/>
      <c r="D713" s="49"/>
      <c r="E713" s="16"/>
      <c r="F713" s="49"/>
      <c r="G713" s="49"/>
      <c r="H713" s="49"/>
      <c r="I713" s="49"/>
      <c r="J713" s="49"/>
      <c r="K713" s="49"/>
      <c r="L713" s="49"/>
      <c r="M713" s="49"/>
      <c r="N713" s="49"/>
      <c r="O713" s="49"/>
      <c r="P713" s="49"/>
      <c r="Q713" s="49"/>
      <c r="R713" s="49"/>
      <c r="S713" s="49"/>
      <c r="T713" s="49"/>
      <c r="U713" s="49"/>
      <c r="V713" s="49"/>
      <c r="W713" s="49"/>
      <c r="X713" s="49"/>
      <c r="Y713" s="49"/>
      <c r="Z713" s="49"/>
      <c r="AA713" s="49"/>
      <c r="AB713" s="49"/>
      <c r="AC713" s="49"/>
      <c r="AD713" s="49"/>
      <c r="AE713" s="49"/>
      <c r="AF713" s="49"/>
      <c r="AG713" s="49"/>
      <c r="AH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row>
    <row r="714" spans="1:65" ht="30" customHeight="1">
      <c r="A714" s="352"/>
      <c r="B714" s="49"/>
      <c r="C714" s="49"/>
      <c r="D714" s="49"/>
      <c r="E714" s="16"/>
      <c r="F714" s="49"/>
      <c r="G714" s="49"/>
      <c r="H714" s="49"/>
      <c r="I714" s="49"/>
      <c r="J714" s="49"/>
      <c r="K714" s="49"/>
      <c r="L714" s="49"/>
      <c r="M714" s="49"/>
      <c r="N714" s="49"/>
      <c r="O714" s="49"/>
      <c r="P714" s="49"/>
      <c r="Q714" s="49"/>
      <c r="R714" s="49"/>
      <c r="S714" s="49"/>
      <c r="T714" s="49"/>
      <c r="U714" s="49"/>
      <c r="V714" s="49"/>
      <c r="W714" s="49"/>
      <c r="X714" s="49"/>
      <c r="Y714" s="49"/>
      <c r="Z714" s="49"/>
      <c r="AA714" s="49"/>
      <c r="AB714" s="49"/>
      <c r="AC714" s="49"/>
      <c r="AD714" s="49"/>
      <c r="AE714" s="49"/>
      <c r="AF714" s="49"/>
      <c r="AG714" s="49"/>
      <c r="AH714" s="49"/>
      <c r="AI714" s="49"/>
      <c r="AJ714" s="49"/>
      <c r="AK714" s="49"/>
      <c r="AL714" s="49"/>
      <c r="AM714" s="49"/>
      <c r="AN714" s="49"/>
      <c r="AO714" s="49"/>
      <c r="AP714" s="49"/>
      <c r="AQ714" s="49"/>
      <c r="AR714" s="49"/>
      <c r="AS714" s="49"/>
      <c r="AT714" s="49"/>
      <c r="AU714" s="49"/>
      <c r="AV714" s="49"/>
      <c r="AW714" s="49"/>
      <c r="AX714" s="49"/>
      <c r="AY714" s="49"/>
      <c r="AZ714" s="49"/>
      <c r="BA714" s="49"/>
      <c r="BB714" s="49"/>
      <c r="BC714" s="49"/>
      <c r="BD714" s="49"/>
      <c r="BE714" s="49"/>
      <c r="BF714" s="49"/>
      <c r="BG714" s="49"/>
      <c r="BH714" s="49"/>
      <c r="BI714" s="49"/>
      <c r="BJ714" s="49"/>
      <c r="BK714" s="49"/>
      <c r="BL714" s="49"/>
      <c r="BM714" s="49"/>
    </row>
    <row r="715" spans="1:65" ht="30" customHeight="1">
      <c r="A715" s="352"/>
      <c r="B715" s="49"/>
      <c r="C715" s="49"/>
      <c r="D715" s="49"/>
      <c r="E715" s="16"/>
      <c r="F715" s="49"/>
      <c r="G715" s="49"/>
      <c r="H715" s="49"/>
      <c r="I715" s="49"/>
      <c r="J715" s="49"/>
      <c r="K715" s="49"/>
      <c r="L715" s="49"/>
      <c r="M715" s="49"/>
      <c r="N715" s="49"/>
      <c r="O715" s="49"/>
      <c r="P715" s="49"/>
      <c r="Q715" s="49"/>
      <c r="R715" s="49"/>
      <c r="S715" s="49"/>
      <c r="T715" s="49"/>
      <c r="U715" s="49"/>
      <c r="V715" s="49"/>
      <c r="W715" s="49"/>
      <c r="X715" s="49"/>
      <c r="Y715" s="49"/>
      <c r="Z715" s="49"/>
      <c r="AA715" s="49"/>
      <c r="AB715" s="49"/>
      <c r="AC715" s="49"/>
      <c r="AD715" s="49"/>
      <c r="AE715" s="49"/>
      <c r="AF715" s="49"/>
      <c r="AG715" s="49"/>
      <c r="AH715" s="49"/>
      <c r="AI715" s="49"/>
      <c r="AJ715" s="49"/>
      <c r="AK715" s="49"/>
      <c r="AL715" s="49"/>
      <c r="AM715" s="49"/>
      <c r="AN715" s="49"/>
      <c r="AO715" s="49"/>
      <c r="AP715" s="49"/>
      <c r="AQ715" s="49"/>
      <c r="AR715" s="49"/>
      <c r="AS715" s="49"/>
      <c r="AT715" s="49"/>
      <c r="AU715" s="49"/>
      <c r="AV715" s="49"/>
      <c r="AW715" s="49"/>
      <c r="AX715" s="49"/>
      <c r="AY715" s="49"/>
      <c r="AZ715" s="49"/>
      <c r="BA715" s="49"/>
      <c r="BB715" s="49"/>
      <c r="BC715" s="49"/>
      <c r="BD715" s="49"/>
      <c r="BE715" s="49"/>
      <c r="BF715" s="49"/>
      <c r="BG715" s="49"/>
      <c r="BH715" s="49"/>
      <c r="BI715" s="49"/>
      <c r="BJ715" s="49"/>
      <c r="BK715" s="49"/>
      <c r="BL715" s="49"/>
      <c r="BM715" s="49"/>
    </row>
    <row r="716" spans="1:65" ht="30" customHeight="1">
      <c r="A716" s="352"/>
      <c r="B716" s="49"/>
      <c r="C716" s="49"/>
      <c r="D716" s="49"/>
      <c r="E716" s="16"/>
      <c r="F716" s="49"/>
      <c r="G716" s="49"/>
      <c r="H716" s="49"/>
      <c r="I716" s="49"/>
      <c r="J716" s="49"/>
      <c r="K716" s="49"/>
      <c r="L716" s="49"/>
      <c r="M716" s="49"/>
      <c r="N716" s="49"/>
      <c r="O716" s="49"/>
      <c r="P716" s="49"/>
      <c r="Q716" s="49"/>
      <c r="R716" s="49"/>
      <c r="S716" s="49"/>
      <c r="T716" s="49"/>
      <c r="U716" s="49"/>
      <c r="V716" s="49"/>
      <c r="W716" s="49"/>
      <c r="X716" s="49"/>
      <c r="Y716" s="49"/>
      <c r="Z716" s="49"/>
      <c r="AA716" s="49"/>
      <c r="AB716" s="49"/>
      <c r="AC716" s="49"/>
      <c r="AD716" s="49"/>
      <c r="AE716" s="49"/>
      <c r="AF716" s="49"/>
      <c r="AG716" s="49"/>
      <c r="AH716" s="49"/>
      <c r="AI716" s="49"/>
      <c r="AJ716" s="49"/>
      <c r="AK716" s="49"/>
      <c r="AL716" s="49"/>
      <c r="AM716" s="49"/>
      <c r="AN716" s="49"/>
      <c r="AO716" s="49"/>
      <c r="AP716" s="49"/>
      <c r="AQ716" s="49"/>
      <c r="AR716" s="49"/>
      <c r="AS716" s="49"/>
      <c r="AT716" s="49"/>
      <c r="AU716" s="49"/>
      <c r="AV716" s="49"/>
      <c r="AW716" s="49"/>
      <c r="AX716" s="49"/>
      <c r="AY716" s="49"/>
      <c r="AZ716" s="49"/>
      <c r="BA716" s="49"/>
      <c r="BB716" s="49"/>
      <c r="BC716" s="49"/>
      <c r="BD716" s="49"/>
      <c r="BE716" s="49"/>
      <c r="BF716" s="49"/>
      <c r="BG716" s="49"/>
      <c r="BH716" s="49"/>
      <c r="BI716" s="49"/>
      <c r="BJ716" s="49"/>
      <c r="BK716" s="49"/>
      <c r="BL716" s="49"/>
      <c r="BM716" s="49"/>
    </row>
    <row r="717" spans="1:65" ht="30" customHeight="1">
      <c r="A717" s="352"/>
      <c r="B717" s="49"/>
      <c r="C717" s="49"/>
      <c r="D717" s="49"/>
      <c r="E717" s="16"/>
      <c r="F717" s="49"/>
      <c r="G717" s="49"/>
      <c r="H717" s="49"/>
      <c r="I717" s="49"/>
      <c r="J717" s="49"/>
      <c r="K717" s="49"/>
      <c r="L717" s="49"/>
      <c r="M717" s="49"/>
      <c r="N717" s="49"/>
      <c r="O717" s="49"/>
      <c r="P717" s="49"/>
      <c r="Q717" s="49"/>
      <c r="R717" s="49"/>
      <c r="S717" s="49"/>
      <c r="T717" s="49"/>
      <c r="U717" s="49"/>
      <c r="V717" s="49"/>
      <c r="W717" s="49"/>
      <c r="X717" s="49"/>
      <c r="Y717" s="49"/>
      <c r="Z717" s="49"/>
      <c r="AA717" s="49"/>
      <c r="AB717" s="49"/>
      <c r="AC717" s="49"/>
      <c r="AD717" s="49"/>
      <c r="AE717" s="49"/>
      <c r="AF717" s="49"/>
      <c r="AG717" s="49"/>
      <c r="AH717" s="49"/>
      <c r="AI717" s="49"/>
      <c r="AJ717" s="49"/>
      <c r="AK717" s="49"/>
      <c r="AL717" s="49"/>
      <c r="AM717" s="49"/>
      <c r="AN717" s="49"/>
      <c r="AO717" s="49"/>
      <c r="AP717" s="49"/>
      <c r="AQ717" s="49"/>
      <c r="AR717" s="49"/>
      <c r="AS717" s="49"/>
      <c r="AT717" s="49"/>
      <c r="AU717" s="49"/>
      <c r="AV717" s="49"/>
      <c r="AW717" s="49"/>
      <c r="AX717" s="49"/>
      <c r="AY717" s="49"/>
      <c r="AZ717" s="49"/>
      <c r="BA717" s="49"/>
      <c r="BB717" s="49"/>
      <c r="BC717" s="49"/>
      <c r="BD717" s="49"/>
      <c r="BE717" s="49"/>
      <c r="BF717" s="49"/>
      <c r="BG717" s="49"/>
      <c r="BH717" s="49"/>
      <c r="BI717" s="49"/>
      <c r="BJ717" s="49"/>
      <c r="BK717" s="49"/>
      <c r="BL717" s="49"/>
      <c r="BM717" s="49"/>
    </row>
    <row r="718" spans="1:65" ht="30" customHeight="1">
      <c r="A718" s="352"/>
      <c r="B718" s="49"/>
      <c r="C718" s="49"/>
      <c r="D718" s="49"/>
      <c r="E718" s="16"/>
      <c r="F718" s="49"/>
      <c r="G718" s="49"/>
      <c r="H718" s="49"/>
      <c r="I718" s="49"/>
      <c r="J718" s="49"/>
      <c r="K718" s="49"/>
      <c r="L718" s="49"/>
      <c r="M718" s="49"/>
      <c r="N718" s="49"/>
      <c r="O718" s="49"/>
      <c r="P718" s="49"/>
      <c r="Q718" s="49"/>
      <c r="R718" s="49"/>
      <c r="S718" s="49"/>
      <c r="T718" s="49"/>
      <c r="U718" s="49"/>
      <c r="V718" s="49"/>
      <c r="W718" s="49"/>
      <c r="X718" s="49"/>
      <c r="Y718" s="49"/>
      <c r="Z718" s="49"/>
      <c r="AA718" s="49"/>
      <c r="AB718" s="49"/>
      <c r="AC718" s="49"/>
      <c r="AD718" s="49"/>
      <c r="AE718" s="49"/>
      <c r="AF718" s="49"/>
      <c r="AG718" s="49"/>
      <c r="AH718" s="49"/>
      <c r="AI718" s="49"/>
      <c r="AJ718" s="49"/>
      <c r="AK718" s="49"/>
      <c r="AL718" s="49"/>
      <c r="AM718" s="49"/>
      <c r="AN718" s="49"/>
      <c r="AO718" s="49"/>
      <c r="AP718" s="49"/>
      <c r="AQ718" s="49"/>
      <c r="AR718" s="49"/>
      <c r="AS718" s="49"/>
      <c r="AT718" s="49"/>
      <c r="AU718" s="49"/>
      <c r="AV718" s="49"/>
      <c r="AW718" s="49"/>
      <c r="AX718" s="49"/>
      <c r="AY718" s="49"/>
      <c r="AZ718" s="49"/>
      <c r="BA718" s="49"/>
      <c r="BB718" s="49"/>
      <c r="BC718" s="49"/>
      <c r="BD718" s="49"/>
      <c r="BE718" s="49"/>
      <c r="BF718" s="49"/>
      <c r="BG718" s="49"/>
      <c r="BH718" s="49"/>
      <c r="BI718" s="49"/>
      <c r="BJ718" s="49"/>
      <c r="BK718" s="49"/>
      <c r="BL718" s="49"/>
      <c r="BM718" s="49"/>
    </row>
    <row r="719" spans="1:65" ht="30" customHeight="1">
      <c r="A719" s="352"/>
      <c r="B719" s="49"/>
      <c r="C719" s="49"/>
      <c r="D719" s="49"/>
      <c r="E719" s="16"/>
      <c r="F719" s="49"/>
      <c r="G719" s="49"/>
      <c r="H719" s="49"/>
      <c r="I719" s="49"/>
      <c r="J719" s="49"/>
      <c r="K719" s="49"/>
      <c r="L719" s="49"/>
      <c r="M719" s="49"/>
      <c r="N719" s="49"/>
      <c r="O719" s="49"/>
      <c r="P719" s="49"/>
      <c r="Q719" s="49"/>
      <c r="R719" s="49"/>
      <c r="S719" s="49"/>
      <c r="T719" s="49"/>
      <c r="U719" s="49"/>
      <c r="V719" s="49"/>
      <c r="W719" s="49"/>
      <c r="X719" s="49"/>
      <c r="Y719" s="49"/>
      <c r="Z719" s="49"/>
      <c r="AA719" s="49"/>
      <c r="AB719" s="49"/>
      <c r="AC719" s="49"/>
      <c r="AD719" s="49"/>
      <c r="AE719" s="49"/>
      <c r="AF719" s="49"/>
      <c r="AG719" s="49"/>
      <c r="AH719" s="49"/>
      <c r="AI719" s="49"/>
      <c r="AJ719" s="49"/>
      <c r="AK719" s="49"/>
      <c r="AL719" s="49"/>
      <c r="AM719" s="49"/>
      <c r="AN719" s="49"/>
      <c r="AO719" s="49"/>
      <c r="AP719" s="49"/>
      <c r="AQ719" s="49"/>
      <c r="AR719" s="49"/>
      <c r="AS719" s="49"/>
      <c r="AT719" s="49"/>
      <c r="AU719" s="49"/>
      <c r="AV719" s="49"/>
      <c r="AW719" s="49"/>
      <c r="AX719" s="49"/>
      <c r="AY719" s="49"/>
      <c r="AZ719" s="49"/>
      <c r="BA719" s="49"/>
      <c r="BB719" s="49"/>
      <c r="BC719" s="49"/>
      <c r="BD719" s="49"/>
      <c r="BE719" s="49"/>
      <c r="BF719" s="49"/>
      <c r="BG719" s="49"/>
      <c r="BH719" s="49"/>
      <c r="BI719" s="49"/>
      <c r="BJ719" s="49"/>
      <c r="BK719" s="49"/>
      <c r="BL719" s="49"/>
      <c r="BM719" s="49"/>
    </row>
    <row r="720" spans="1:65" ht="30" customHeight="1">
      <c r="A720" s="352"/>
      <c r="B720" s="49"/>
      <c r="C720" s="49"/>
      <c r="D720" s="49"/>
      <c r="E720" s="16"/>
      <c r="F720" s="49"/>
      <c r="G720" s="49"/>
      <c r="H720" s="49"/>
      <c r="I720" s="49"/>
      <c r="J720" s="49"/>
      <c r="K720" s="49"/>
      <c r="L720" s="49"/>
      <c r="M720" s="49"/>
      <c r="N720" s="49"/>
      <c r="O720" s="49"/>
      <c r="P720" s="49"/>
      <c r="Q720" s="49"/>
      <c r="R720" s="49"/>
      <c r="S720" s="49"/>
      <c r="T720" s="49"/>
      <c r="U720" s="49"/>
      <c r="V720" s="49"/>
      <c r="W720" s="49"/>
      <c r="X720" s="49"/>
      <c r="Y720" s="49"/>
      <c r="Z720" s="49"/>
      <c r="AA720" s="49"/>
      <c r="AB720" s="49"/>
      <c r="AC720" s="49"/>
      <c r="AD720" s="49"/>
      <c r="AE720" s="49"/>
      <c r="AF720" s="49"/>
      <c r="AG720" s="49"/>
      <c r="AH720" s="49"/>
      <c r="AI720" s="49"/>
      <c r="AJ720" s="49"/>
      <c r="AK720" s="49"/>
      <c r="AL720" s="49"/>
      <c r="AM720" s="49"/>
      <c r="AN720" s="49"/>
      <c r="AO720" s="49"/>
      <c r="AP720" s="49"/>
      <c r="AQ720" s="49"/>
      <c r="AR720" s="49"/>
      <c r="AS720" s="49"/>
      <c r="AT720" s="49"/>
      <c r="AU720" s="49"/>
      <c r="AV720" s="49"/>
      <c r="AW720" s="49"/>
      <c r="AX720" s="49"/>
      <c r="AY720" s="49"/>
      <c r="AZ720" s="49"/>
      <c r="BA720" s="49"/>
      <c r="BB720" s="49"/>
      <c r="BC720" s="49"/>
      <c r="BD720" s="49"/>
      <c r="BE720" s="49"/>
      <c r="BF720" s="49"/>
      <c r="BG720" s="49"/>
      <c r="BH720" s="49"/>
      <c r="BI720" s="49"/>
      <c r="BJ720" s="49"/>
      <c r="BK720" s="49"/>
      <c r="BL720" s="49"/>
      <c r="BM720" s="49"/>
    </row>
    <row r="721" spans="1:65" ht="30" customHeight="1">
      <c r="A721" s="352"/>
      <c r="B721" s="49"/>
      <c r="C721" s="49"/>
      <c r="D721" s="49"/>
      <c r="E721" s="16"/>
      <c r="F721" s="49"/>
      <c r="G721" s="49"/>
      <c r="H721" s="49"/>
      <c r="I721" s="49"/>
      <c r="J721" s="49"/>
      <c r="K721" s="49"/>
      <c r="L721" s="49"/>
      <c r="M721" s="49"/>
      <c r="N721" s="49"/>
      <c r="O721" s="49"/>
      <c r="P721" s="49"/>
      <c r="Q721" s="49"/>
      <c r="R721" s="49"/>
      <c r="S721" s="49"/>
      <c r="T721" s="49"/>
      <c r="U721" s="49"/>
      <c r="V721" s="49"/>
      <c r="W721" s="49"/>
      <c r="X721" s="49"/>
      <c r="Y721" s="49"/>
      <c r="Z721" s="49"/>
      <c r="AA721" s="49"/>
      <c r="AB721" s="49"/>
      <c r="AC721" s="49"/>
      <c r="AD721" s="49"/>
      <c r="AE721" s="49"/>
      <c r="AF721" s="49"/>
      <c r="AG721" s="49"/>
      <c r="AH721" s="49"/>
      <c r="AI721" s="49"/>
      <c r="AJ721" s="49"/>
      <c r="AK721" s="49"/>
      <c r="AL721" s="49"/>
      <c r="AM721" s="49"/>
      <c r="AN721" s="49"/>
      <c r="AO721" s="49"/>
      <c r="AP721" s="49"/>
      <c r="AQ721" s="49"/>
      <c r="AR721" s="49"/>
      <c r="AS721" s="49"/>
      <c r="AT721" s="49"/>
      <c r="AU721" s="49"/>
      <c r="AV721" s="49"/>
      <c r="AW721" s="49"/>
      <c r="AX721" s="49"/>
      <c r="AY721" s="49"/>
      <c r="AZ721" s="49"/>
      <c r="BA721" s="49"/>
      <c r="BB721" s="49"/>
      <c r="BC721" s="49"/>
      <c r="BD721" s="49"/>
      <c r="BE721" s="49"/>
      <c r="BF721" s="49"/>
      <c r="BG721" s="49"/>
      <c r="BH721" s="49"/>
      <c r="BI721" s="49"/>
      <c r="BJ721" s="49"/>
      <c r="BK721" s="49"/>
      <c r="BL721" s="49"/>
      <c r="BM721" s="49"/>
    </row>
    <row r="722" spans="1:65" ht="30" customHeight="1">
      <c r="A722" s="352"/>
      <c r="B722" s="49"/>
      <c r="C722" s="49"/>
      <c r="D722" s="49"/>
      <c r="E722" s="16"/>
      <c r="F722" s="49"/>
      <c r="G722" s="49"/>
      <c r="H722" s="49"/>
      <c r="I722" s="49"/>
      <c r="J722" s="49"/>
      <c r="K722" s="49"/>
      <c r="L722" s="49"/>
      <c r="M722" s="49"/>
      <c r="N722" s="49"/>
      <c r="O722" s="49"/>
      <c r="P722" s="49"/>
      <c r="Q722" s="49"/>
      <c r="R722" s="49"/>
      <c r="S722" s="49"/>
      <c r="T722" s="49"/>
      <c r="U722" s="49"/>
      <c r="V722" s="49"/>
      <c r="W722" s="49"/>
      <c r="X722" s="49"/>
      <c r="Y722" s="49"/>
      <c r="Z722" s="49"/>
      <c r="AA722" s="49"/>
      <c r="AB722" s="49"/>
      <c r="AC722" s="49"/>
      <c r="AD722" s="49"/>
      <c r="AE722" s="49"/>
      <c r="AF722" s="49"/>
      <c r="AG722" s="49"/>
      <c r="AH722" s="49"/>
      <c r="AI722" s="49"/>
      <c r="AJ722" s="49"/>
      <c r="AK722" s="49"/>
      <c r="AL722" s="49"/>
      <c r="AM722" s="49"/>
      <c r="AN722" s="49"/>
      <c r="AO722" s="49"/>
      <c r="AP722" s="49"/>
      <c r="AQ722" s="49"/>
      <c r="AR722" s="49"/>
      <c r="AS722" s="49"/>
      <c r="AT722" s="49"/>
      <c r="AU722" s="49"/>
      <c r="AV722" s="49"/>
      <c r="AW722" s="49"/>
      <c r="AX722" s="49"/>
      <c r="AY722" s="49"/>
      <c r="AZ722" s="49"/>
      <c r="BA722" s="49"/>
      <c r="BB722" s="49"/>
      <c r="BC722" s="49"/>
      <c r="BD722" s="49"/>
      <c r="BE722" s="49"/>
      <c r="BF722" s="49"/>
      <c r="BG722" s="49"/>
      <c r="BH722" s="49"/>
      <c r="BI722" s="49"/>
      <c r="BJ722" s="49"/>
      <c r="BK722" s="49"/>
      <c r="BL722" s="49"/>
      <c r="BM722" s="49"/>
    </row>
    <row r="723" spans="1:65" ht="30" customHeight="1">
      <c r="A723" s="352"/>
      <c r="B723" s="49"/>
      <c r="C723" s="49"/>
      <c r="D723" s="49"/>
      <c r="E723" s="16"/>
      <c r="F723" s="49"/>
      <c r="G723" s="49"/>
      <c r="H723" s="49"/>
      <c r="I723" s="49"/>
      <c r="J723" s="49"/>
      <c r="K723" s="49"/>
      <c r="L723" s="49"/>
      <c r="M723" s="49"/>
      <c r="N723" s="49"/>
      <c r="O723" s="49"/>
      <c r="P723" s="49"/>
      <c r="Q723" s="49"/>
      <c r="R723" s="49"/>
      <c r="S723" s="49"/>
      <c r="T723" s="49"/>
      <c r="U723" s="49"/>
      <c r="V723" s="49"/>
      <c r="W723" s="49"/>
      <c r="X723" s="49"/>
      <c r="Y723" s="49"/>
      <c r="Z723" s="49"/>
      <c r="AA723" s="49"/>
      <c r="AB723" s="49"/>
      <c r="AC723" s="49"/>
      <c r="AD723" s="49"/>
      <c r="AE723" s="49"/>
      <c r="AF723" s="49"/>
      <c r="AG723" s="49"/>
      <c r="AH723" s="49"/>
      <c r="AI723" s="49"/>
      <c r="AJ723" s="49"/>
      <c r="AK723" s="49"/>
      <c r="AL723" s="49"/>
      <c r="AM723" s="49"/>
      <c r="AN723" s="49"/>
      <c r="AO723" s="49"/>
      <c r="AP723" s="49"/>
      <c r="AQ723" s="49"/>
      <c r="AR723" s="49"/>
      <c r="AS723" s="49"/>
      <c r="AT723" s="49"/>
      <c r="AU723" s="49"/>
      <c r="AV723" s="49"/>
      <c r="AW723" s="49"/>
      <c r="AX723" s="49"/>
      <c r="AY723" s="49"/>
      <c r="AZ723" s="49"/>
      <c r="BA723" s="49"/>
      <c r="BB723" s="49"/>
      <c r="BC723" s="49"/>
      <c r="BD723" s="49"/>
      <c r="BE723" s="49"/>
      <c r="BF723" s="49"/>
      <c r="BG723" s="49"/>
      <c r="BH723" s="49"/>
      <c r="BI723" s="49"/>
      <c r="BJ723" s="49"/>
      <c r="BK723" s="49"/>
      <c r="BL723" s="49"/>
      <c r="BM723" s="49"/>
    </row>
    <row r="724" spans="1:65" ht="30" customHeight="1">
      <c r="A724" s="352"/>
      <c r="B724" s="49"/>
      <c r="C724" s="49"/>
      <c r="D724" s="49"/>
      <c r="E724" s="16"/>
      <c r="F724" s="49"/>
      <c r="G724" s="49"/>
      <c r="H724" s="49"/>
      <c r="I724" s="49"/>
      <c r="J724" s="49"/>
      <c r="K724" s="49"/>
      <c r="L724" s="49"/>
      <c r="M724" s="49"/>
      <c r="N724" s="49"/>
      <c r="O724" s="49"/>
      <c r="P724" s="49"/>
      <c r="Q724" s="49"/>
      <c r="R724" s="49"/>
      <c r="S724" s="49"/>
      <c r="T724" s="49"/>
      <c r="U724" s="49"/>
      <c r="V724" s="49"/>
      <c r="W724" s="49"/>
      <c r="X724" s="49"/>
      <c r="Y724" s="49"/>
      <c r="Z724" s="49"/>
      <c r="AA724" s="49"/>
      <c r="AB724" s="49"/>
      <c r="AC724" s="49"/>
      <c r="AD724" s="49"/>
      <c r="AE724" s="49"/>
      <c r="AF724" s="49"/>
      <c r="AG724" s="49"/>
      <c r="AH724" s="49"/>
      <c r="AI724" s="49"/>
      <c r="AJ724" s="49"/>
      <c r="AK724" s="49"/>
      <c r="AL724" s="49"/>
      <c r="AM724" s="49"/>
      <c r="AN724" s="49"/>
      <c r="AO724" s="49"/>
      <c r="AP724" s="49"/>
      <c r="AQ724" s="49"/>
      <c r="AR724" s="49"/>
      <c r="AS724" s="49"/>
      <c r="AT724" s="49"/>
      <c r="AU724" s="49"/>
      <c r="AV724" s="49"/>
      <c r="AW724" s="49"/>
      <c r="AX724" s="49"/>
      <c r="AY724" s="49"/>
      <c r="AZ724" s="49"/>
      <c r="BA724" s="49"/>
      <c r="BB724" s="49"/>
      <c r="BC724" s="49"/>
      <c r="BD724" s="49"/>
      <c r="BE724" s="49"/>
      <c r="BF724" s="49"/>
      <c r="BG724" s="49"/>
      <c r="BH724" s="49"/>
      <c r="BI724" s="49"/>
      <c r="BJ724" s="49"/>
      <c r="BK724" s="49"/>
      <c r="BL724" s="49"/>
      <c r="BM724" s="49"/>
    </row>
    <row r="725" spans="1:65" ht="30" customHeight="1">
      <c r="A725" s="352"/>
      <c r="B725" s="49"/>
      <c r="C725" s="49"/>
      <c r="D725" s="49"/>
      <c r="E725" s="16"/>
      <c r="F725" s="49"/>
      <c r="G725" s="49"/>
      <c r="H725" s="49"/>
      <c r="I725" s="49"/>
      <c r="J725" s="49"/>
      <c r="K725" s="49"/>
      <c r="L725" s="49"/>
      <c r="M725" s="49"/>
      <c r="N725" s="49"/>
      <c r="O725" s="49"/>
      <c r="P725" s="49"/>
      <c r="Q725" s="49"/>
      <c r="R725" s="49"/>
      <c r="S725" s="49"/>
      <c r="T725" s="49"/>
      <c r="U725" s="49"/>
      <c r="V725" s="49"/>
      <c r="W725" s="49"/>
      <c r="X725" s="49"/>
      <c r="Y725" s="49"/>
      <c r="Z725" s="49"/>
      <c r="AA725" s="49"/>
      <c r="AB725" s="49"/>
      <c r="AC725" s="49"/>
      <c r="AD725" s="49"/>
      <c r="AE725" s="49"/>
      <c r="AF725" s="49"/>
      <c r="AG725" s="49"/>
      <c r="AH725" s="49"/>
      <c r="AI725" s="49"/>
      <c r="AJ725" s="49"/>
      <c r="AK725" s="49"/>
      <c r="AL725" s="49"/>
      <c r="AM725" s="49"/>
      <c r="AN725" s="49"/>
      <c r="AO725" s="49"/>
      <c r="AP725" s="49"/>
      <c r="AQ725" s="49"/>
      <c r="AR725" s="49"/>
      <c r="AS725" s="49"/>
      <c r="AT725" s="49"/>
      <c r="AU725" s="49"/>
      <c r="AV725" s="49"/>
      <c r="AW725" s="49"/>
      <c r="AX725" s="49"/>
      <c r="AY725" s="49"/>
      <c r="AZ725" s="49"/>
      <c r="BA725" s="49"/>
      <c r="BB725" s="49"/>
      <c r="BC725" s="49"/>
      <c r="BD725" s="49"/>
      <c r="BE725" s="49"/>
      <c r="BF725" s="49"/>
      <c r="BG725" s="49"/>
      <c r="BH725" s="49"/>
      <c r="BI725" s="49"/>
      <c r="BJ725" s="49"/>
      <c r="BK725" s="49"/>
      <c r="BL725" s="49"/>
      <c r="BM725" s="49"/>
    </row>
    <row r="726" spans="1:65" ht="30" customHeight="1">
      <c r="A726" s="352"/>
      <c r="B726" s="49"/>
      <c r="C726" s="49"/>
      <c r="D726" s="49"/>
      <c r="E726" s="16"/>
      <c r="F726" s="49"/>
      <c r="G726" s="49"/>
      <c r="H726" s="49"/>
      <c r="I726" s="49"/>
      <c r="J726" s="49"/>
      <c r="K726" s="49"/>
      <c r="L726" s="49"/>
      <c r="M726" s="49"/>
      <c r="N726" s="49"/>
      <c r="O726" s="49"/>
      <c r="P726" s="49"/>
      <c r="Q726" s="49"/>
      <c r="R726" s="49"/>
      <c r="S726" s="49"/>
      <c r="T726" s="49"/>
      <c r="U726" s="49"/>
      <c r="V726" s="49"/>
      <c r="W726" s="49"/>
      <c r="X726" s="49"/>
      <c r="Y726" s="49"/>
      <c r="Z726" s="49"/>
      <c r="AA726" s="49"/>
      <c r="AB726" s="49"/>
      <c r="AC726" s="49"/>
      <c r="AD726" s="49"/>
      <c r="AE726" s="49"/>
      <c r="AF726" s="49"/>
      <c r="AG726" s="49"/>
      <c r="AH726" s="49"/>
      <c r="AI726" s="49"/>
      <c r="AJ726" s="49"/>
      <c r="AK726" s="49"/>
      <c r="AL726" s="49"/>
      <c r="AM726" s="49"/>
      <c r="AN726" s="49"/>
      <c r="AO726" s="49"/>
      <c r="AP726" s="49"/>
      <c r="AQ726" s="49"/>
      <c r="AR726" s="49"/>
      <c r="AS726" s="49"/>
      <c r="AT726" s="49"/>
      <c r="AU726" s="49"/>
      <c r="AV726" s="49"/>
      <c r="AW726" s="49"/>
      <c r="AX726" s="49"/>
      <c r="AY726" s="49"/>
      <c r="AZ726" s="49"/>
      <c r="BA726" s="49"/>
      <c r="BB726" s="49"/>
      <c r="BC726" s="49"/>
      <c r="BD726" s="49"/>
      <c r="BE726" s="49"/>
      <c r="BF726" s="49"/>
      <c r="BG726" s="49"/>
      <c r="BH726" s="49"/>
      <c r="BI726" s="49"/>
      <c r="BJ726" s="49"/>
      <c r="BK726" s="49"/>
      <c r="BL726" s="49"/>
      <c r="BM726" s="49"/>
    </row>
    <row r="727" spans="1:65" ht="30" customHeight="1">
      <c r="A727" s="352"/>
      <c r="B727" s="49"/>
      <c r="C727" s="49"/>
      <c r="D727" s="49"/>
      <c r="E727" s="16"/>
      <c r="F727" s="49"/>
      <c r="G727" s="49"/>
      <c r="H727" s="49"/>
      <c r="I727" s="49"/>
      <c r="J727" s="49"/>
      <c r="K727" s="49"/>
      <c r="L727" s="49"/>
      <c r="M727" s="49"/>
      <c r="N727" s="49"/>
      <c r="O727" s="49"/>
      <c r="P727" s="49"/>
      <c r="Q727" s="49"/>
      <c r="R727" s="49"/>
      <c r="S727" s="49"/>
      <c r="T727" s="49"/>
      <c r="U727" s="49"/>
      <c r="V727" s="49"/>
      <c r="W727" s="49"/>
      <c r="X727" s="49"/>
      <c r="Y727" s="49"/>
      <c r="Z727" s="49"/>
      <c r="AA727" s="49"/>
      <c r="AB727" s="49"/>
      <c r="AC727" s="49"/>
      <c r="AD727" s="49"/>
      <c r="AE727" s="49"/>
      <c r="AF727" s="49"/>
      <c r="AG727" s="49"/>
      <c r="AH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row>
    <row r="728" spans="1:65" ht="30" customHeight="1">
      <c r="A728" s="352"/>
      <c r="B728" s="49"/>
      <c r="C728" s="49"/>
      <c r="D728" s="49"/>
      <c r="E728" s="16"/>
      <c r="F728" s="49"/>
      <c r="G728" s="49"/>
      <c r="H728" s="49"/>
      <c r="I728" s="49"/>
      <c r="J728" s="49"/>
      <c r="K728" s="49"/>
      <c r="L728" s="49"/>
      <c r="M728" s="49"/>
      <c r="N728" s="49"/>
      <c r="O728" s="49"/>
      <c r="P728" s="49"/>
      <c r="Q728" s="49"/>
      <c r="R728" s="49"/>
      <c r="S728" s="49"/>
      <c r="T728" s="49"/>
      <c r="U728" s="49"/>
      <c r="V728" s="49"/>
      <c r="W728" s="49"/>
      <c r="X728" s="49"/>
      <c r="Y728" s="49"/>
      <c r="Z728" s="49"/>
      <c r="AA728" s="49"/>
      <c r="AB728" s="49"/>
      <c r="AC728" s="49"/>
      <c r="AD728" s="49"/>
      <c r="AE728" s="49"/>
      <c r="AF728" s="49"/>
      <c r="AG728" s="49"/>
      <c r="AH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row>
    <row r="729" spans="1:65" ht="30" customHeight="1">
      <c r="A729" s="352"/>
      <c r="B729" s="49"/>
      <c r="C729" s="49"/>
      <c r="D729" s="49"/>
      <c r="E729" s="16"/>
      <c r="F729" s="49"/>
      <c r="G729" s="49"/>
      <c r="H729" s="49"/>
      <c r="I729" s="49"/>
      <c r="J729" s="49"/>
      <c r="K729" s="49"/>
      <c r="L729" s="49"/>
      <c r="M729" s="49"/>
      <c r="N729" s="49"/>
      <c r="O729" s="49"/>
      <c r="P729" s="49"/>
      <c r="Q729" s="49"/>
      <c r="R729" s="49"/>
      <c r="S729" s="49"/>
      <c r="T729" s="49"/>
      <c r="U729" s="49"/>
      <c r="V729" s="49"/>
      <c r="W729" s="49"/>
      <c r="X729" s="49"/>
      <c r="Y729" s="49"/>
      <c r="Z729" s="49"/>
      <c r="AA729" s="49"/>
      <c r="AB729" s="49"/>
      <c r="AC729" s="49"/>
      <c r="AD729" s="49"/>
      <c r="AE729" s="49"/>
      <c r="AF729" s="49"/>
      <c r="AG729" s="49"/>
      <c r="AH729" s="49"/>
      <c r="AI729" s="49"/>
      <c r="AJ729" s="49"/>
      <c r="AK729" s="49"/>
      <c r="AL729" s="49"/>
      <c r="AM729" s="49"/>
      <c r="AN729" s="49"/>
      <c r="AO729" s="49"/>
      <c r="AP729" s="49"/>
      <c r="AQ729" s="49"/>
      <c r="AR729" s="49"/>
      <c r="AS729" s="49"/>
      <c r="AT729" s="49"/>
      <c r="AU729" s="49"/>
      <c r="AV729" s="49"/>
      <c r="AW729" s="49"/>
      <c r="AX729" s="49"/>
      <c r="AY729" s="49"/>
      <c r="AZ729" s="49"/>
      <c r="BA729" s="49"/>
      <c r="BB729" s="49"/>
      <c r="BC729" s="49"/>
      <c r="BD729" s="49"/>
      <c r="BE729" s="49"/>
      <c r="BF729" s="49"/>
      <c r="BG729" s="49"/>
      <c r="BH729" s="49"/>
      <c r="BI729" s="49"/>
      <c r="BJ729" s="49"/>
      <c r="BK729" s="49"/>
      <c r="BL729" s="49"/>
      <c r="BM729" s="49"/>
    </row>
    <row r="730" spans="1:65" ht="30" customHeight="1">
      <c r="A730" s="352"/>
      <c r="B730" s="49"/>
      <c r="C730" s="49"/>
      <c r="D730" s="49"/>
      <c r="E730" s="16"/>
      <c r="F730" s="49"/>
      <c r="G730" s="49"/>
      <c r="H730" s="49"/>
      <c r="I730" s="49"/>
      <c r="J730" s="49"/>
      <c r="K730" s="49"/>
      <c r="L730" s="49"/>
      <c r="M730" s="49"/>
      <c r="N730" s="49"/>
      <c r="O730" s="49"/>
      <c r="P730" s="49"/>
      <c r="Q730" s="49"/>
      <c r="R730" s="49"/>
      <c r="S730" s="49"/>
      <c r="T730" s="49"/>
      <c r="U730" s="49"/>
      <c r="V730" s="49"/>
      <c r="W730" s="49"/>
      <c r="X730" s="49"/>
      <c r="Y730" s="49"/>
      <c r="Z730" s="49"/>
      <c r="AA730" s="49"/>
      <c r="AB730" s="49"/>
      <c r="AC730" s="49"/>
      <c r="AD730" s="49"/>
      <c r="AE730" s="49"/>
      <c r="AF730" s="49"/>
      <c r="AG730" s="49"/>
      <c r="AH730" s="49"/>
      <c r="AI730" s="49"/>
      <c r="AJ730" s="49"/>
      <c r="AK730" s="49"/>
      <c r="AL730" s="49"/>
      <c r="AM730" s="49"/>
      <c r="AN730" s="49"/>
      <c r="AO730" s="49"/>
      <c r="AP730" s="49"/>
      <c r="AQ730" s="49"/>
      <c r="AR730" s="49"/>
      <c r="AS730" s="49"/>
      <c r="AT730" s="49"/>
      <c r="AU730" s="49"/>
      <c r="AV730" s="49"/>
      <c r="AW730" s="49"/>
      <c r="AX730" s="49"/>
      <c r="AY730" s="49"/>
      <c r="AZ730" s="49"/>
      <c r="BA730" s="49"/>
      <c r="BB730" s="49"/>
      <c r="BC730" s="49"/>
      <c r="BD730" s="49"/>
      <c r="BE730" s="49"/>
      <c r="BF730" s="49"/>
      <c r="BG730" s="49"/>
      <c r="BH730" s="49"/>
      <c r="BI730" s="49"/>
      <c r="BJ730" s="49"/>
      <c r="BK730" s="49"/>
      <c r="BL730" s="49"/>
      <c r="BM730" s="49"/>
    </row>
    <row r="731" spans="1:65" ht="30" customHeight="1">
      <c r="A731" s="352"/>
      <c r="B731" s="49"/>
      <c r="C731" s="49"/>
      <c r="D731" s="49"/>
      <c r="E731" s="16"/>
      <c r="F731" s="49"/>
      <c r="G731" s="49"/>
      <c r="H731" s="49"/>
      <c r="I731" s="49"/>
      <c r="J731" s="49"/>
      <c r="K731" s="49"/>
      <c r="L731" s="49"/>
      <c r="M731" s="49"/>
      <c r="N731" s="49"/>
      <c r="O731" s="49"/>
      <c r="P731" s="49"/>
      <c r="Q731" s="49"/>
      <c r="R731" s="49"/>
      <c r="S731" s="49"/>
      <c r="T731" s="49"/>
      <c r="U731" s="49"/>
      <c r="V731" s="49"/>
      <c r="W731" s="49"/>
      <c r="X731" s="49"/>
      <c r="Y731" s="49"/>
      <c r="Z731" s="49"/>
      <c r="AA731" s="49"/>
      <c r="AB731" s="49"/>
      <c r="AC731" s="49"/>
      <c r="AD731" s="49"/>
      <c r="AE731" s="49"/>
      <c r="AF731" s="49"/>
      <c r="AG731" s="49"/>
      <c r="AH731" s="49"/>
      <c r="AI731" s="49"/>
      <c r="AJ731" s="49"/>
      <c r="AK731" s="49"/>
      <c r="AL731" s="49"/>
      <c r="AM731" s="49"/>
      <c r="AN731" s="49"/>
      <c r="AO731" s="49"/>
      <c r="AP731" s="49"/>
      <c r="AQ731" s="49"/>
      <c r="AR731" s="49"/>
      <c r="AS731" s="49"/>
      <c r="AT731" s="49"/>
      <c r="AU731" s="49"/>
      <c r="AV731" s="49"/>
      <c r="AW731" s="49"/>
      <c r="AX731" s="49"/>
      <c r="AY731" s="49"/>
      <c r="AZ731" s="49"/>
      <c r="BA731" s="49"/>
      <c r="BB731" s="49"/>
      <c r="BC731" s="49"/>
      <c r="BD731" s="49"/>
      <c r="BE731" s="49"/>
      <c r="BF731" s="49"/>
      <c r="BG731" s="49"/>
      <c r="BH731" s="49"/>
      <c r="BI731" s="49"/>
      <c r="BJ731" s="49"/>
      <c r="BK731" s="49"/>
      <c r="BL731" s="49"/>
      <c r="BM731" s="49"/>
    </row>
    <row r="732" spans="1:65" ht="30" customHeight="1">
      <c r="A732" s="352"/>
      <c r="B732" s="49"/>
      <c r="C732" s="49"/>
      <c r="D732" s="49"/>
      <c r="E732" s="16"/>
      <c r="F732" s="49"/>
      <c r="G732" s="49"/>
      <c r="H732" s="49"/>
      <c r="I732" s="49"/>
      <c r="J732" s="49"/>
      <c r="K732" s="49"/>
      <c r="L732" s="49"/>
      <c r="M732" s="49"/>
      <c r="N732" s="49"/>
      <c r="O732" s="49"/>
      <c r="P732" s="49"/>
      <c r="Q732" s="49"/>
      <c r="R732" s="49"/>
      <c r="S732" s="49"/>
      <c r="T732" s="49"/>
      <c r="U732" s="49"/>
      <c r="V732" s="49"/>
      <c r="W732" s="49"/>
      <c r="X732" s="49"/>
      <c r="Y732" s="49"/>
      <c r="Z732" s="49"/>
      <c r="AA732" s="49"/>
      <c r="AB732" s="49"/>
      <c r="AC732" s="49"/>
      <c r="AD732" s="49"/>
      <c r="AE732" s="49"/>
      <c r="AF732" s="49"/>
      <c r="AG732" s="49"/>
      <c r="AH732" s="49"/>
      <c r="AI732" s="49"/>
      <c r="AJ732" s="49"/>
      <c r="AK732" s="49"/>
      <c r="AL732" s="49"/>
      <c r="AM732" s="49"/>
      <c r="AN732" s="49"/>
      <c r="AO732" s="49"/>
      <c r="AP732" s="49"/>
      <c r="AQ732" s="49"/>
      <c r="AR732" s="49"/>
      <c r="AS732" s="49"/>
      <c r="AT732" s="49"/>
      <c r="AU732" s="49"/>
      <c r="AV732" s="49"/>
      <c r="AW732" s="49"/>
      <c r="AX732" s="49"/>
      <c r="AY732" s="49"/>
      <c r="AZ732" s="49"/>
      <c r="BA732" s="49"/>
      <c r="BB732" s="49"/>
      <c r="BC732" s="49"/>
      <c r="BD732" s="49"/>
      <c r="BE732" s="49"/>
      <c r="BF732" s="49"/>
      <c r="BG732" s="49"/>
      <c r="BH732" s="49"/>
      <c r="BI732" s="49"/>
      <c r="BJ732" s="49"/>
      <c r="BK732" s="49"/>
      <c r="BL732" s="49"/>
      <c r="BM732" s="49"/>
    </row>
    <row r="733" spans="1:65" ht="30" customHeight="1">
      <c r="A733" s="352"/>
      <c r="B733" s="49"/>
      <c r="C733" s="49"/>
      <c r="D733" s="49"/>
      <c r="E733" s="16"/>
      <c r="F733" s="49"/>
      <c r="G733" s="49"/>
      <c r="H733" s="49"/>
      <c r="I733" s="49"/>
      <c r="J733" s="49"/>
      <c r="K733" s="49"/>
      <c r="L733" s="49"/>
      <c r="M733" s="49"/>
      <c r="N733" s="49"/>
      <c r="O733" s="49"/>
      <c r="P733" s="49"/>
      <c r="Q733" s="49"/>
      <c r="R733" s="49"/>
      <c r="S733" s="49"/>
      <c r="T733" s="49"/>
      <c r="U733" s="49"/>
      <c r="V733" s="49"/>
      <c r="W733" s="49"/>
      <c r="X733" s="49"/>
      <c r="Y733" s="49"/>
      <c r="Z733" s="49"/>
      <c r="AA733" s="49"/>
      <c r="AB733" s="49"/>
      <c r="AC733" s="49"/>
      <c r="AD733" s="49"/>
      <c r="AE733" s="49"/>
      <c r="AF733" s="49"/>
      <c r="AG733" s="49"/>
      <c r="AH733" s="49"/>
      <c r="AI733" s="49"/>
      <c r="AJ733" s="49"/>
      <c r="AK733" s="49"/>
      <c r="AL733" s="49"/>
      <c r="AM733" s="49"/>
      <c r="AN733" s="49"/>
      <c r="AO733" s="49"/>
      <c r="AP733" s="49"/>
      <c r="AQ733" s="49"/>
      <c r="AR733" s="49"/>
      <c r="AS733" s="49"/>
      <c r="AT733" s="49"/>
      <c r="AU733" s="49"/>
      <c r="AV733" s="49"/>
      <c r="AW733" s="49"/>
      <c r="AX733" s="49"/>
      <c r="AY733" s="49"/>
      <c r="AZ733" s="49"/>
      <c r="BA733" s="49"/>
      <c r="BB733" s="49"/>
      <c r="BC733" s="49"/>
      <c r="BD733" s="49"/>
      <c r="BE733" s="49"/>
      <c r="BF733" s="49"/>
      <c r="BG733" s="49"/>
      <c r="BH733" s="49"/>
      <c r="BI733" s="49"/>
      <c r="BJ733" s="49"/>
      <c r="BK733" s="49"/>
      <c r="BL733" s="49"/>
      <c r="BM733" s="49"/>
    </row>
    <row r="734" spans="1:65" ht="30" customHeight="1">
      <c r="A734" s="352"/>
      <c r="B734" s="49"/>
      <c r="C734" s="49"/>
      <c r="D734" s="49"/>
      <c r="E734" s="16"/>
      <c r="F734" s="49"/>
      <c r="G734" s="49"/>
      <c r="H734" s="49"/>
      <c r="I734" s="49"/>
      <c r="J734" s="49"/>
      <c r="K734" s="49"/>
      <c r="L734" s="49"/>
      <c r="M734" s="49"/>
      <c r="N734" s="49"/>
      <c r="O734" s="49"/>
      <c r="P734" s="49"/>
      <c r="Q734" s="49"/>
      <c r="R734" s="49"/>
      <c r="S734" s="49"/>
      <c r="T734" s="49"/>
      <c r="U734" s="49"/>
      <c r="V734" s="49"/>
      <c r="W734" s="49"/>
      <c r="X734" s="49"/>
      <c r="Y734" s="49"/>
      <c r="Z734" s="49"/>
      <c r="AA734" s="49"/>
      <c r="AB734" s="49"/>
      <c r="AC734" s="49"/>
      <c r="AD734" s="49"/>
      <c r="AE734" s="49"/>
      <c r="AF734" s="49"/>
      <c r="AG734" s="49"/>
      <c r="AH734" s="49"/>
      <c r="AI734" s="49"/>
      <c r="AJ734" s="49"/>
      <c r="AK734" s="49"/>
      <c r="AL734" s="49"/>
      <c r="AM734" s="49"/>
      <c r="AN734" s="49"/>
      <c r="AO734" s="49"/>
      <c r="AP734" s="49"/>
      <c r="AQ734" s="49"/>
      <c r="AR734" s="49"/>
      <c r="AS734" s="49"/>
      <c r="AT734" s="49"/>
      <c r="AU734" s="49"/>
      <c r="AV734" s="49"/>
      <c r="AW734" s="49"/>
      <c r="AX734" s="49"/>
      <c r="AY734" s="49"/>
      <c r="AZ734" s="49"/>
      <c r="BA734" s="49"/>
      <c r="BB734" s="49"/>
      <c r="BC734" s="49"/>
      <c r="BD734" s="49"/>
      <c r="BE734" s="49"/>
      <c r="BF734" s="49"/>
      <c r="BG734" s="49"/>
      <c r="BH734" s="49"/>
      <c r="BI734" s="49"/>
      <c r="BJ734" s="49"/>
      <c r="BK734" s="49"/>
      <c r="BL734" s="49"/>
      <c r="BM734" s="49"/>
    </row>
    <row r="735" spans="1:65" ht="30" customHeight="1">
      <c r="A735" s="352"/>
      <c r="B735" s="49"/>
      <c r="C735" s="49"/>
      <c r="D735" s="49"/>
      <c r="E735" s="16"/>
      <c r="F735" s="49"/>
      <c r="G735" s="49"/>
      <c r="H735" s="49"/>
      <c r="I735" s="49"/>
      <c r="J735" s="49"/>
      <c r="K735" s="49"/>
      <c r="L735" s="49"/>
      <c r="M735" s="49"/>
      <c r="N735" s="49"/>
      <c r="O735" s="49"/>
      <c r="P735" s="49"/>
      <c r="Q735" s="49"/>
      <c r="R735" s="49"/>
      <c r="S735" s="49"/>
      <c r="T735" s="49"/>
      <c r="U735" s="49"/>
      <c r="V735" s="49"/>
      <c r="W735" s="49"/>
      <c r="X735" s="49"/>
      <c r="Y735" s="49"/>
      <c r="Z735" s="49"/>
      <c r="AA735" s="49"/>
      <c r="AB735" s="49"/>
      <c r="AC735" s="49"/>
      <c r="AD735" s="49"/>
      <c r="AE735" s="49"/>
      <c r="AF735" s="49"/>
      <c r="AG735" s="49"/>
      <c r="AH735" s="49"/>
      <c r="AI735" s="49"/>
      <c r="AJ735" s="49"/>
      <c r="AK735" s="49"/>
      <c r="AL735" s="49"/>
      <c r="AM735" s="49"/>
      <c r="AN735" s="49"/>
      <c r="AO735" s="49"/>
      <c r="AP735" s="49"/>
      <c r="AQ735" s="49"/>
      <c r="AR735" s="49"/>
      <c r="AS735" s="49"/>
      <c r="AT735" s="49"/>
      <c r="AU735" s="49"/>
      <c r="AV735" s="49"/>
      <c r="AW735" s="49"/>
      <c r="AX735" s="49"/>
      <c r="AY735" s="49"/>
      <c r="AZ735" s="49"/>
      <c r="BA735" s="49"/>
      <c r="BB735" s="49"/>
      <c r="BC735" s="49"/>
      <c r="BD735" s="49"/>
      <c r="BE735" s="49"/>
      <c r="BF735" s="49"/>
      <c r="BG735" s="49"/>
      <c r="BH735" s="49"/>
      <c r="BI735" s="49"/>
      <c r="BJ735" s="49"/>
      <c r="BK735" s="49"/>
      <c r="BL735" s="49"/>
      <c r="BM735" s="49"/>
    </row>
    <row r="736" spans="1:65" ht="30" customHeight="1">
      <c r="A736" s="352"/>
      <c r="B736" s="49"/>
      <c r="C736" s="49"/>
      <c r="D736" s="49"/>
      <c r="E736" s="16"/>
      <c r="F736" s="49"/>
      <c r="G736" s="49"/>
      <c r="H736" s="49"/>
      <c r="I736" s="49"/>
      <c r="J736" s="49"/>
      <c r="K736" s="49"/>
      <c r="L736" s="49"/>
      <c r="M736" s="49"/>
      <c r="N736" s="49"/>
      <c r="O736" s="49"/>
      <c r="P736" s="49"/>
      <c r="Q736" s="49"/>
      <c r="R736" s="49"/>
      <c r="S736" s="49"/>
      <c r="T736" s="49"/>
      <c r="U736" s="49"/>
      <c r="V736" s="49"/>
      <c r="W736" s="49"/>
      <c r="X736" s="49"/>
      <c r="Y736" s="49"/>
      <c r="Z736" s="49"/>
      <c r="AA736" s="49"/>
      <c r="AB736" s="49"/>
      <c r="AC736" s="49"/>
      <c r="AD736" s="49"/>
      <c r="AE736" s="49"/>
      <c r="AF736" s="49"/>
      <c r="AG736" s="49"/>
      <c r="AH736" s="49"/>
      <c r="AI736" s="49"/>
      <c r="AJ736" s="49"/>
      <c r="AK736" s="49"/>
      <c r="AL736" s="49"/>
      <c r="AM736" s="49"/>
      <c r="AN736" s="49"/>
      <c r="AO736" s="49"/>
      <c r="AP736" s="49"/>
      <c r="AQ736" s="49"/>
      <c r="AR736" s="49"/>
      <c r="AS736" s="49"/>
      <c r="AT736" s="49"/>
      <c r="AU736" s="49"/>
      <c r="AV736" s="49"/>
      <c r="AW736" s="49"/>
      <c r="AX736" s="49"/>
      <c r="AY736" s="49"/>
      <c r="AZ736" s="49"/>
      <c r="BA736" s="49"/>
      <c r="BB736" s="49"/>
      <c r="BC736" s="49"/>
      <c r="BD736" s="49"/>
      <c r="BE736" s="49"/>
      <c r="BF736" s="49"/>
      <c r="BG736" s="49"/>
      <c r="BH736" s="49"/>
      <c r="BI736" s="49"/>
      <c r="BJ736" s="49"/>
      <c r="BK736" s="49"/>
      <c r="BL736" s="49"/>
      <c r="BM736" s="49"/>
    </row>
    <row r="737" spans="1:65" ht="30" customHeight="1">
      <c r="A737" s="352"/>
      <c r="B737" s="49"/>
      <c r="C737" s="49"/>
      <c r="D737" s="49"/>
      <c r="E737" s="16"/>
      <c r="F737" s="49"/>
      <c r="G737" s="49"/>
      <c r="H737" s="49"/>
      <c r="I737" s="49"/>
      <c r="J737" s="49"/>
      <c r="K737" s="49"/>
      <c r="L737" s="49"/>
      <c r="M737" s="49"/>
      <c r="N737" s="49"/>
      <c r="O737" s="49"/>
      <c r="P737" s="49"/>
      <c r="Q737" s="49"/>
      <c r="R737" s="49"/>
      <c r="S737" s="49"/>
      <c r="T737" s="49"/>
      <c r="U737" s="49"/>
      <c r="V737" s="49"/>
      <c r="W737" s="49"/>
      <c r="X737" s="49"/>
      <c r="Y737" s="49"/>
      <c r="Z737" s="49"/>
      <c r="AA737" s="49"/>
      <c r="AB737" s="49"/>
      <c r="AC737" s="49"/>
      <c r="AD737" s="49"/>
      <c r="AE737" s="49"/>
      <c r="AF737" s="49"/>
      <c r="AG737" s="49"/>
      <c r="AH737" s="49"/>
      <c r="AI737" s="49"/>
      <c r="AJ737" s="49"/>
      <c r="AK737" s="49"/>
      <c r="AL737" s="49"/>
      <c r="AM737" s="49"/>
      <c r="AN737" s="49"/>
      <c r="AO737" s="49"/>
      <c r="AP737" s="49"/>
      <c r="AQ737" s="49"/>
      <c r="AR737" s="49"/>
      <c r="AS737" s="49"/>
      <c r="AT737" s="49"/>
      <c r="AU737" s="49"/>
      <c r="AV737" s="49"/>
      <c r="AW737" s="49"/>
      <c r="AX737" s="49"/>
      <c r="AY737" s="49"/>
      <c r="AZ737" s="49"/>
      <c r="BA737" s="49"/>
      <c r="BB737" s="49"/>
      <c r="BC737" s="49"/>
      <c r="BD737" s="49"/>
      <c r="BE737" s="49"/>
      <c r="BF737" s="49"/>
      <c r="BG737" s="49"/>
      <c r="BH737" s="49"/>
      <c r="BI737" s="49"/>
      <c r="BJ737" s="49"/>
      <c r="BK737" s="49"/>
      <c r="BL737" s="49"/>
      <c r="BM737" s="49"/>
    </row>
    <row r="738" spans="1:65" ht="30" customHeight="1">
      <c r="A738" s="352"/>
      <c r="B738" s="49"/>
      <c r="C738" s="49"/>
      <c r="D738" s="49"/>
      <c r="E738" s="16"/>
      <c r="F738" s="49"/>
      <c r="G738" s="49"/>
      <c r="H738" s="49"/>
      <c r="I738" s="49"/>
      <c r="J738" s="49"/>
      <c r="K738" s="49"/>
      <c r="L738" s="49"/>
      <c r="M738" s="49"/>
      <c r="N738" s="49"/>
      <c r="O738" s="49"/>
      <c r="P738" s="49"/>
      <c r="Q738" s="49"/>
      <c r="R738" s="49"/>
      <c r="S738" s="49"/>
      <c r="T738" s="49"/>
      <c r="U738" s="49"/>
      <c r="V738" s="49"/>
      <c r="W738" s="49"/>
      <c r="X738" s="49"/>
      <c r="Y738" s="49"/>
      <c r="Z738" s="49"/>
      <c r="AA738" s="49"/>
      <c r="AB738" s="49"/>
      <c r="AC738" s="49"/>
      <c r="AD738" s="49"/>
      <c r="AE738" s="49"/>
      <c r="AF738" s="49"/>
      <c r="AG738" s="49"/>
      <c r="AH738" s="49"/>
      <c r="AI738" s="49"/>
      <c r="AJ738" s="49"/>
      <c r="AK738" s="49"/>
      <c r="AL738" s="49"/>
      <c r="AM738" s="49"/>
      <c r="AN738" s="49"/>
      <c r="AO738" s="49"/>
      <c r="AP738" s="49"/>
      <c r="AQ738" s="49"/>
      <c r="AR738" s="49"/>
      <c r="AS738" s="49"/>
      <c r="AT738" s="49"/>
      <c r="AU738" s="49"/>
      <c r="AV738" s="49"/>
      <c r="AW738" s="49"/>
      <c r="AX738" s="49"/>
      <c r="AY738" s="49"/>
      <c r="AZ738" s="49"/>
      <c r="BA738" s="49"/>
      <c r="BB738" s="49"/>
      <c r="BC738" s="49"/>
      <c r="BD738" s="49"/>
      <c r="BE738" s="49"/>
      <c r="BF738" s="49"/>
      <c r="BG738" s="49"/>
      <c r="BH738" s="49"/>
      <c r="BI738" s="49"/>
      <c r="BJ738" s="49"/>
      <c r="BK738" s="49"/>
      <c r="BL738" s="49"/>
      <c r="BM738" s="49"/>
    </row>
    <row r="739" spans="1:65" ht="30" customHeight="1">
      <c r="A739" s="352"/>
      <c r="B739" s="49"/>
      <c r="C739" s="49"/>
      <c r="D739" s="49"/>
      <c r="E739" s="16"/>
      <c r="F739" s="49"/>
      <c r="G739" s="49"/>
      <c r="H739" s="49"/>
      <c r="I739" s="49"/>
      <c r="J739" s="49"/>
      <c r="K739" s="49"/>
      <c r="L739" s="49"/>
      <c r="M739" s="49"/>
      <c r="N739" s="49"/>
      <c r="O739" s="49"/>
      <c r="P739" s="49"/>
      <c r="Q739" s="49"/>
      <c r="R739" s="49"/>
      <c r="S739" s="49"/>
      <c r="T739" s="49"/>
      <c r="U739" s="49"/>
      <c r="V739" s="49"/>
      <c r="W739" s="49"/>
      <c r="X739" s="49"/>
      <c r="Y739" s="49"/>
      <c r="Z739" s="49"/>
      <c r="AA739" s="49"/>
      <c r="AB739" s="49"/>
      <c r="AC739" s="49"/>
      <c r="AD739" s="49"/>
      <c r="AE739" s="49"/>
      <c r="AF739" s="49"/>
      <c r="AG739" s="49"/>
      <c r="AH739" s="49"/>
      <c r="AI739" s="49"/>
      <c r="AJ739" s="49"/>
      <c r="AK739" s="49"/>
      <c r="AL739" s="49"/>
      <c r="AM739" s="49"/>
      <c r="AN739" s="49"/>
      <c r="AO739" s="49"/>
      <c r="AP739" s="49"/>
      <c r="AQ739" s="49"/>
      <c r="AR739" s="49"/>
      <c r="AS739" s="49"/>
      <c r="AT739" s="49"/>
      <c r="AU739" s="49"/>
      <c r="AV739" s="49"/>
      <c r="AW739" s="49"/>
      <c r="AX739" s="49"/>
      <c r="AY739" s="49"/>
      <c r="AZ739" s="49"/>
      <c r="BA739" s="49"/>
      <c r="BB739" s="49"/>
      <c r="BC739" s="49"/>
      <c r="BD739" s="49"/>
      <c r="BE739" s="49"/>
      <c r="BF739" s="49"/>
      <c r="BG739" s="49"/>
      <c r="BH739" s="49"/>
      <c r="BI739" s="49"/>
      <c r="BJ739" s="49"/>
      <c r="BK739" s="49"/>
      <c r="BL739" s="49"/>
      <c r="BM739" s="49"/>
    </row>
    <row r="740" spans="1:65" ht="30" customHeight="1">
      <c r="A740" s="352"/>
      <c r="B740" s="49"/>
      <c r="C740" s="49"/>
      <c r="D740" s="49"/>
      <c r="E740" s="16"/>
      <c r="F740" s="49"/>
      <c r="G740" s="49"/>
      <c r="H740" s="49"/>
      <c r="I740" s="49"/>
      <c r="J740" s="49"/>
      <c r="K740" s="49"/>
      <c r="L740" s="49"/>
      <c r="M740" s="49"/>
      <c r="N740" s="49"/>
      <c r="O740" s="49"/>
      <c r="P740" s="49"/>
      <c r="Q740" s="49"/>
      <c r="R740" s="49"/>
      <c r="S740" s="49"/>
      <c r="T740" s="49"/>
      <c r="U740" s="49"/>
      <c r="V740" s="49"/>
      <c r="W740" s="49"/>
      <c r="X740" s="49"/>
      <c r="Y740" s="49"/>
      <c r="Z740" s="49"/>
      <c r="AA740" s="49"/>
      <c r="AB740" s="49"/>
      <c r="AC740" s="49"/>
      <c r="AD740" s="49"/>
      <c r="AE740" s="49"/>
      <c r="AF740" s="49"/>
      <c r="AG740" s="49"/>
      <c r="AH740" s="49"/>
      <c r="AI740" s="49"/>
      <c r="AJ740" s="49"/>
      <c r="AK740" s="49"/>
      <c r="AL740" s="49"/>
      <c r="AM740" s="49"/>
      <c r="AN740" s="49"/>
      <c r="AO740" s="49"/>
      <c r="AP740" s="49"/>
      <c r="AQ740" s="49"/>
      <c r="AR740" s="49"/>
      <c r="AS740" s="49"/>
      <c r="AT740" s="49"/>
      <c r="AU740" s="49"/>
      <c r="AV740" s="49"/>
      <c r="AW740" s="49"/>
      <c r="AX740" s="49"/>
      <c r="AY740" s="49"/>
      <c r="AZ740" s="49"/>
      <c r="BA740" s="49"/>
      <c r="BB740" s="49"/>
      <c r="BC740" s="49"/>
      <c r="BD740" s="49"/>
      <c r="BE740" s="49"/>
      <c r="BF740" s="49"/>
      <c r="BG740" s="49"/>
      <c r="BH740" s="49"/>
      <c r="BI740" s="49"/>
      <c r="BJ740" s="49"/>
      <c r="BK740" s="49"/>
      <c r="BL740" s="49"/>
      <c r="BM740" s="49"/>
    </row>
    <row r="741" spans="1:65" ht="30" customHeight="1">
      <c r="A741" s="352"/>
      <c r="B741" s="49"/>
      <c r="C741" s="49"/>
      <c r="D741" s="49"/>
      <c r="E741" s="16"/>
      <c r="F741" s="49"/>
      <c r="G741" s="49"/>
      <c r="H741" s="49"/>
      <c r="I741" s="49"/>
      <c r="J741" s="49"/>
      <c r="K741" s="49"/>
      <c r="L741" s="49"/>
      <c r="M741" s="49"/>
      <c r="N741" s="49"/>
      <c r="O741" s="49"/>
      <c r="P741" s="49"/>
      <c r="Q741" s="49"/>
      <c r="R741" s="49"/>
      <c r="S741" s="49"/>
      <c r="T741" s="49"/>
      <c r="U741" s="49"/>
      <c r="V741" s="49"/>
      <c r="W741" s="49"/>
      <c r="X741" s="49"/>
      <c r="Y741" s="49"/>
      <c r="Z741" s="49"/>
      <c r="AA741" s="49"/>
      <c r="AB741" s="49"/>
      <c r="AC741" s="49"/>
      <c r="AD741" s="49"/>
      <c r="AE741" s="49"/>
      <c r="AF741" s="49"/>
      <c r="AG741" s="49"/>
      <c r="AH741" s="49"/>
      <c r="AI741" s="49"/>
      <c r="AJ741" s="49"/>
      <c r="AK741" s="49"/>
      <c r="AL741" s="49"/>
      <c r="AM741" s="49"/>
      <c r="AN741" s="49"/>
      <c r="AO741" s="49"/>
      <c r="AP741" s="49"/>
      <c r="AQ741" s="49"/>
      <c r="AR741" s="49"/>
      <c r="AS741" s="49"/>
      <c r="AT741" s="49"/>
      <c r="AU741" s="49"/>
      <c r="AV741" s="49"/>
      <c r="AW741" s="49"/>
      <c r="AX741" s="49"/>
      <c r="AY741" s="49"/>
      <c r="AZ741" s="49"/>
      <c r="BA741" s="49"/>
      <c r="BB741" s="49"/>
      <c r="BC741" s="49"/>
      <c r="BD741" s="49"/>
      <c r="BE741" s="49"/>
      <c r="BF741" s="49"/>
      <c r="BG741" s="49"/>
      <c r="BH741" s="49"/>
      <c r="BI741" s="49"/>
      <c r="BJ741" s="49"/>
      <c r="BK741" s="49"/>
      <c r="BL741" s="49"/>
      <c r="BM741" s="49"/>
    </row>
    <row r="742" spans="1:65" ht="30" customHeight="1">
      <c r="A742" s="352"/>
      <c r="B742" s="49"/>
      <c r="C742" s="49"/>
      <c r="D742" s="49"/>
      <c r="E742" s="16"/>
      <c r="F742" s="49"/>
      <c r="G742" s="49"/>
      <c r="H742" s="49"/>
      <c r="I742" s="49"/>
      <c r="J742" s="49"/>
      <c r="K742" s="49"/>
      <c r="L742" s="49"/>
      <c r="M742" s="49"/>
      <c r="N742" s="49"/>
      <c r="O742" s="49"/>
      <c r="P742" s="49"/>
      <c r="Q742" s="49"/>
      <c r="R742" s="49"/>
      <c r="S742" s="49"/>
      <c r="T742" s="49"/>
      <c r="U742" s="49"/>
      <c r="V742" s="49"/>
      <c r="W742" s="49"/>
      <c r="X742" s="49"/>
      <c r="Y742" s="49"/>
      <c r="Z742" s="49"/>
      <c r="AA742" s="49"/>
      <c r="AB742" s="49"/>
      <c r="AC742" s="49"/>
      <c r="AD742" s="49"/>
      <c r="AE742" s="49"/>
      <c r="AF742" s="49"/>
      <c r="AG742" s="49"/>
      <c r="AH742" s="49"/>
      <c r="AI742" s="49"/>
      <c r="AJ742" s="49"/>
      <c r="AK742" s="49"/>
      <c r="AL742" s="49"/>
      <c r="AM742" s="49"/>
      <c r="AN742" s="49"/>
      <c r="AO742" s="49"/>
      <c r="AP742" s="49"/>
      <c r="AQ742" s="49"/>
      <c r="AR742" s="49"/>
      <c r="AS742" s="49"/>
      <c r="AT742" s="49"/>
      <c r="AU742" s="49"/>
      <c r="AV742" s="49"/>
      <c r="AW742" s="49"/>
      <c r="AX742" s="49"/>
      <c r="AY742" s="49"/>
      <c r="AZ742" s="49"/>
      <c r="BA742" s="49"/>
      <c r="BB742" s="49"/>
      <c r="BC742" s="49"/>
      <c r="BD742" s="49"/>
      <c r="BE742" s="49"/>
      <c r="BF742" s="49"/>
      <c r="BG742" s="49"/>
      <c r="BH742" s="49"/>
      <c r="BI742" s="49"/>
      <c r="BJ742" s="49"/>
      <c r="BK742" s="49"/>
      <c r="BL742" s="49"/>
      <c r="BM742" s="49"/>
    </row>
    <row r="743" spans="1:65" ht="30" customHeight="1">
      <c r="A743" s="352"/>
      <c r="B743" s="49"/>
      <c r="C743" s="49"/>
      <c r="D743" s="49"/>
      <c r="E743" s="16"/>
      <c r="F743" s="49"/>
      <c r="G743" s="49"/>
      <c r="H743" s="49"/>
      <c r="I743" s="49"/>
      <c r="J743" s="49"/>
      <c r="K743" s="49"/>
      <c r="L743" s="49"/>
      <c r="M743" s="49"/>
      <c r="N743" s="49"/>
      <c r="O743" s="49"/>
      <c r="P743" s="49"/>
      <c r="Q743" s="49"/>
      <c r="R743" s="49"/>
      <c r="S743" s="49"/>
      <c r="T743" s="49"/>
      <c r="U743" s="49"/>
      <c r="V743" s="49"/>
      <c r="W743" s="49"/>
      <c r="X743" s="49"/>
      <c r="Y743" s="49"/>
      <c r="Z743" s="49"/>
      <c r="AA743" s="49"/>
      <c r="AB743" s="49"/>
      <c r="AC743" s="49"/>
      <c r="AD743" s="49"/>
      <c r="AE743" s="49"/>
      <c r="AF743" s="49"/>
      <c r="AG743" s="49"/>
      <c r="AH743" s="49"/>
      <c r="AI743" s="49"/>
      <c r="AJ743" s="49"/>
      <c r="AK743" s="49"/>
      <c r="AL743" s="49"/>
      <c r="AM743" s="49"/>
      <c r="AN743" s="49"/>
      <c r="AO743" s="49"/>
      <c r="AP743" s="49"/>
      <c r="AQ743" s="49"/>
      <c r="AR743" s="49"/>
      <c r="AS743" s="49"/>
      <c r="AT743" s="49"/>
      <c r="AU743" s="49"/>
      <c r="AV743" s="49"/>
      <c r="AW743" s="49"/>
      <c r="AX743" s="49"/>
      <c r="AY743" s="49"/>
      <c r="AZ743" s="49"/>
      <c r="BA743" s="49"/>
      <c r="BB743" s="49"/>
      <c r="BC743" s="49"/>
      <c r="BD743" s="49"/>
      <c r="BE743" s="49"/>
      <c r="BF743" s="49"/>
      <c r="BG743" s="49"/>
      <c r="BH743" s="49"/>
      <c r="BI743" s="49"/>
      <c r="BJ743" s="49"/>
      <c r="BK743" s="49"/>
      <c r="BL743" s="49"/>
      <c r="BM743" s="49"/>
    </row>
    <row r="744" spans="1:65" ht="30" customHeight="1">
      <c r="A744" s="352"/>
      <c r="B744" s="49"/>
      <c r="C744" s="49"/>
      <c r="D744" s="49"/>
      <c r="E744" s="16"/>
      <c r="F744" s="49"/>
      <c r="G744" s="49"/>
      <c r="H744" s="49"/>
      <c r="I744" s="49"/>
      <c r="J744" s="49"/>
      <c r="K744" s="49"/>
      <c r="L744" s="49"/>
      <c r="M744" s="49"/>
      <c r="N744" s="49"/>
      <c r="O744" s="49"/>
      <c r="P744" s="49"/>
      <c r="Q744" s="49"/>
      <c r="R744" s="49"/>
      <c r="S744" s="49"/>
      <c r="T744" s="49"/>
      <c r="U744" s="49"/>
      <c r="V744" s="49"/>
      <c r="W744" s="49"/>
      <c r="X744" s="49"/>
      <c r="Y744" s="49"/>
      <c r="Z744" s="49"/>
      <c r="AA744" s="49"/>
      <c r="AB744" s="49"/>
      <c r="AC744" s="49"/>
      <c r="AD744" s="49"/>
      <c r="AE744" s="49"/>
      <c r="AF744" s="49"/>
      <c r="AG744" s="49"/>
      <c r="AH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row>
    <row r="745" spans="1:65" ht="30" customHeight="1">
      <c r="A745" s="352"/>
      <c r="B745" s="49"/>
      <c r="C745" s="49"/>
      <c r="D745" s="49"/>
      <c r="E745" s="16"/>
      <c r="F745" s="49"/>
      <c r="G745" s="49"/>
      <c r="H745" s="49"/>
      <c r="I745" s="49"/>
      <c r="J745" s="49"/>
      <c r="K745" s="49"/>
      <c r="L745" s="49"/>
      <c r="M745" s="49"/>
      <c r="N745" s="49"/>
      <c r="O745" s="49"/>
      <c r="P745" s="49"/>
      <c r="Q745" s="49"/>
      <c r="R745" s="49"/>
      <c r="S745" s="49"/>
      <c r="T745" s="49"/>
      <c r="U745" s="49"/>
      <c r="V745" s="49"/>
      <c r="W745" s="49"/>
      <c r="X745" s="49"/>
      <c r="Y745" s="49"/>
      <c r="Z745" s="49"/>
      <c r="AA745" s="49"/>
      <c r="AB745" s="49"/>
      <c r="AC745" s="49"/>
      <c r="AD745" s="49"/>
      <c r="AE745" s="49"/>
      <c r="AF745" s="49"/>
      <c r="AG745" s="49"/>
      <c r="AH745" s="49"/>
      <c r="AI745" s="49"/>
      <c r="AJ745" s="49"/>
      <c r="AK745" s="49"/>
      <c r="AL745" s="49"/>
      <c r="AM745" s="49"/>
      <c r="AN745" s="49"/>
      <c r="AO745" s="49"/>
      <c r="AP745" s="49"/>
      <c r="AQ745" s="49"/>
      <c r="AR745" s="49"/>
      <c r="AS745" s="49"/>
      <c r="AT745" s="49"/>
      <c r="AU745" s="49"/>
      <c r="AV745" s="49"/>
      <c r="AW745" s="49"/>
      <c r="AX745" s="49"/>
      <c r="AY745" s="49"/>
      <c r="AZ745" s="49"/>
      <c r="BA745" s="49"/>
      <c r="BB745" s="49"/>
      <c r="BC745" s="49"/>
      <c r="BD745" s="49"/>
      <c r="BE745" s="49"/>
      <c r="BF745" s="49"/>
      <c r="BG745" s="49"/>
      <c r="BH745" s="49"/>
      <c r="BI745" s="49"/>
      <c r="BJ745" s="49"/>
      <c r="BK745" s="49"/>
      <c r="BL745" s="49"/>
      <c r="BM745" s="49"/>
    </row>
    <row r="746" spans="1:65" ht="30" customHeight="1">
      <c r="A746" s="352"/>
      <c r="B746" s="49"/>
      <c r="C746" s="49"/>
      <c r="D746" s="49"/>
      <c r="E746" s="16"/>
      <c r="F746" s="49"/>
      <c r="G746" s="49"/>
      <c r="H746" s="49"/>
      <c r="I746" s="49"/>
      <c r="J746" s="49"/>
      <c r="K746" s="49"/>
      <c r="L746" s="49"/>
      <c r="M746" s="49"/>
      <c r="N746" s="49"/>
      <c r="O746" s="49"/>
      <c r="P746" s="49"/>
      <c r="Q746" s="49"/>
      <c r="R746" s="49"/>
      <c r="S746" s="49"/>
      <c r="T746" s="49"/>
      <c r="U746" s="49"/>
      <c r="V746" s="49"/>
      <c r="W746" s="49"/>
      <c r="X746" s="49"/>
      <c r="Y746" s="49"/>
      <c r="Z746" s="49"/>
      <c r="AA746" s="49"/>
      <c r="AB746" s="49"/>
      <c r="AC746" s="49"/>
      <c r="AD746" s="49"/>
      <c r="AE746" s="49"/>
      <c r="AF746" s="49"/>
      <c r="AG746" s="49"/>
      <c r="AH746" s="49"/>
      <c r="AI746" s="49"/>
      <c r="AJ746" s="49"/>
      <c r="AK746" s="49"/>
      <c r="AL746" s="49"/>
      <c r="AM746" s="49"/>
      <c r="AN746" s="49"/>
      <c r="AO746" s="49"/>
      <c r="AP746" s="49"/>
      <c r="AQ746" s="49"/>
      <c r="AR746" s="49"/>
      <c r="AS746" s="49"/>
      <c r="AT746" s="49"/>
      <c r="AU746" s="49"/>
      <c r="AV746" s="49"/>
      <c r="AW746" s="49"/>
      <c r="AX746" s="49"/>
      <c r="AY746" s="49"/>
      <c r="AZ746" s="49"/>
      <c r="BA746" s="49"/>
      <c r="BB746" s="49"/>
      <c r="BC746" s="49"/>
      <c r="BD746" s="49"/>
      <c r="BE746" s="49"/>
      <c r="BF746" s="49"/>
      <c r="BG746" s="49"/>
      <c r="BH746" s="49"/>
      <c r="BI746" s="49"/>
      <c r="BJ746" s="49"/>
      <c r="BK746" s="49"/>
      <c r="BL746" s="49"/>
      <c r="BM746" s="49"/>
    </row>
    <row r="747" spans="1:65" ht="30" customHeight="1">
      <c r="A747" s="352"/>
      <c r="B747" s="49"/>
      <c r="C747" s="49"/>
      <c r="D747" s="49"/>
      <c r="E747" s="16"/>
      <c r="F747" s="49"/>
      <c r="G747" s="49"/>
      <c r="H747" s="49"/>
      <c r="I747" s="49"/>
      <c r="J747" s="49"/>
      <c r="K747" s="49"/>
      <c r="L747" s="49"/>
      <c r="M747" s="49"/>
      <c r="N747" s="49"/>
      <c r="O747" s="49"/>
      <c r="P747" s="49"/>
      <c r="Q747" s="49"/>
      <c r="R747" s="49"/>
      <c r="S747" s="49"/>
      <c r="T747" s="49"/>
      <c r="U747" s="49"/>
      <c r="V747" s="49"/>
      <c r="W747" s="49"/>
      <c r="X747" s="49"/>
      <c r="Y747" s="49"/>
      <c r="Z747" s="49"/>
      <c r="AA747" s="49"/>
      <c r="AB747" s="49"/>
      <c r="AC747" s="49"/>
      <c r="AD747" s="49"/>
      <c r="AE747" s="49"/>
      <c r="AF747" s="49"/>
      <c r="AG747" s="49"/>
      <c r="AH747" s="49"/>
      <c r="AI747" s="49"/>
      <c r="AJ747" s="49"/>
      <c r="AK747" s="49"/>
      <c r="AL747" s="49"/>
      <c r="AM747" s="49"/>
      <c r="AN747" s="49"/>
      <c r="AO747" s="49"/>
      <c r="AP747" s="49"/>
      <c r="AQ747" s="49"/>
      <c r="AR747" s="49"/>
      <c r="AS747" s="49"/>
      <c r="AT747" s="49"/>
      <c r="AU747" s="49"/>
      <c r="AV747" s="49"/>
      <c r="AW747" s="49"/>
      <c r="AX747" s="49"/>
      <c r="AY747" s="49"/>
      <c r="AZ747" s="49"/>
      <c r="BA747" s="49"/>
      <c r="BB747" s="49"/>
      <c r="BC747" s="49"/>
      <c r="BD747" s="49"/>
      <c r="BE747" s="49"/>
      <c r="BF747" s="49"/>
      <c r="BG747" s="49"/>
      <c r="BH747" s="49"/>
      <c r="BI747" s="49"/>
      <c r="BJ747" s="49"/>
      <c r="BK747" s="49"/>
      <c r="BL747" s="49"/>
      <c r="BM747" s="49"/>
    </row>
    <row r="748" spans="1:65" ht="30" customHeight="1">
      <c r="A748" s="352"/>
      <c r="B748" s="49"/>
      <c r="C748" s="49"/>
      <c r="D748" s="49"/>
      <c r="E748" s="16"/>
      <c r="F748" s="49"/>
      <c r="G748" s="49"/>
      <c r="H748" s="49"/>
      <c r="I748" s="49"/>
      <c r="J748" s="49"/>
      <c r="K748" s="49"/>
      <c r="L748" s="49"/>
      <c r="M748" s="49"/>
      <c r="N748" s="49"/>
      <c r="O748" s="49"/>
      <c r="P748" s="49"/>
      <c r="Q748" s="49"/>
      <c r="R748" s="49"/>
      <c r="S748" s="49"/>
      <c r="T748" s="49"/>
      <c r="U748" s="49"/>
      <c r="V748" s="49"/>
      <c r="W748" s="49"/>
      <c r="X748" s="49"/>
      <c r="Y748" s="49"/>
      <c r="Z748" s="49"/>
      <c r="AA748" s="49"/>
      <c r="AB748" s="49"/>
      <c r="AC748" s="49"/>
      <c r="AD748" s="49"/>
      <c r="AE748" s="49"/>
      <c r="AF748" s="49"/>
      <c r="AG748" s="49"/>
      <c r="AH748" s="49"/>
      <c r="AI748" s="49"/>
      <c r="AJ748" s="49"/>
      <c r="AK748" s="49"/>
      <c r="AL748" s="49"/>
      <c r="AM748" s="49"/>
      <c r="AN748" s="49"/>
      <c r="AO748" s="49"/>
      <c r="AP748" s="49"/>
      <c r="AQ748" s="49"/>
      <c r="AR748" s="49"/>
      <c r="AS748" s="49"/>
      <c r="AT748" s="49"/>
      <c r="AU748" s="49"/>
      <c r="AV748" s="49"/>
      <c r="AW748" s="49"/>
      <c r="AX748" s="49"/>
      <c r="AY748" s="49"/>
      <c r="AZ748" s="49"/>
      <c r="BA748" s="49"/>
      <c r="BB748" s="49"/>
      <c r="BC748" s="49"/>
      <c r="BD748" s="49"/>
      <c r="BE748" s="49"/>
      <c r="BF748" s="49"/>
      <c r="BG748" s="49"/>
      <c r="BH748" s="49"/>
      <c r="BI748" s="49"/>
      <c r="BJ748" s="49"/>
      <c r="BK748" s="49"/>
      <c r="BL748" s="49"/>
      <c r="BM748" s="49"/>
    </row>
    <row r="749" spans="1:65" ht="30" customHeight="1">
      <c r="A749" s="352"/>
      <c r="B749" s="49"/>
      <c r="C749" s="49"/>
      <c r="D749" s="49"/>
      <c r="E749" s="16"/>
      <c r="F749" s="49"/>
      <c r="G749" s="49"/>
      <c r="H749" s="49"/>
      <c r="I749" s="49"/>
      <c r="J749" s="49"/>
      <c r="K749" s="49"/>
      <c r="L749" s="49"/>
      <c r="M749" s="49"/>
      <c r="N749" s="49"/>
      <c r="O749" s="49"/>
      <c r="P749" s="49"/>
      <c r="Q749" s="49"/>
      <c r="R749" s="49"/>
      <c r="S749" s="49"/>
      <c r="T749" s="49"/>
      <c r="U749" s="49"/>
      <c r="V749" s="49"/>
      <c r="W749" s="49"/>
      <c r="X749" s="49"/>
      <c r="Y749" s="49"/>
      <c r="Z749" s="49"/>
      <c r="AA749" s="49"/>
      <c r="AB749" s="49"/>
      <c r="AC749" s="49"/>
      <c r="AD749" s="49"/>
      <c r="AE749" s="49"/>
      <c r="AF749" s="49"/>
      <c r="AG749" s="49"/>
      <c r="AH749" s="49"/>
      <c r="AI749" s="49"/>
      <c r="AJ749" s="49"/>
      <c r="AK749" s="49"/>
      <c r="AL749" s="49"/>
      <c r="AM749" s="49"/>
      <c r="AN749" s="49"/>
      <c r="AO749" s="49"/>
      <c r="AP749" s="49"/>
      <c r="AQ749" s="49"/>
      <c r="AR749" s="49"/>
      <c r="AS749" s="49"/>
      <c r="AT749" s="49"/>
      <c r="AU749" s="49"/>
      <c r="AV749" s="49"/>
      <c r="AW749" s="49"/>
      <c r="AX749" s="49"/>
      <c r="AY749" s="49"/>
      <c r="AZ749" s="49"/>
      <c r="BA749" s="49"/>
      <c r="BB749" s="49"/>
      <c r="BC749" s="49"/>
      <c r="BD749" s="49"/>
      <c r="BE749" s="49"/>
      <c r="BF749" s="49"/>
      <c r="BG749" s="49"/>
      <c r="BH749" s="49"/>
      <c r="BI749" s="49"/>
      <c r="BJ749" s="49"/>
      <c r="BK749" s="49"/>
      <c r="BL749" s="49"/>
      <c r="BM749" s="49"/>
    </row>
    <row r="750" spans="1:65" ht="30" customHeight="1">
      <c r="A750" s="352"/>
      <c r="B750" s="49"/>
      <c r="C750" s="49"/>
      <c r="D750" s="49"/>
      <c r="E750" s="16"/>
      <c r="F750" s="49"/>
      <c r="G750" s="49"/>
      <c r="H750" s="49"/>
      <c r="I750" s="49"/>
      <c r="J750" s="49"/>
      <c r="K750" s="49"/>
      <c r="L750" s="49"/>
      <c r="M750" s="49"/>
      <c r="N750" s="49"/>
      <c r="O750" s="49"/>
      <c r="P750" s="49"/>
      <c r="Q750" s="49"/>
      <c r="R750" s="49"/>
      <c r="S750" s="49"/>
      <c r="T750" s="49"/>
      <c r="U750" s="49"/>
      <c r="V750" s="49"/>
      <c r="W750" s="49"/>
      <c r="X750" s="49"/>
      <c r="Y750" s="49"/>
      <c r="Z750" s="49"/>
      <c r="AA750" s="49"/>
      <c r="AB750" s="49"/>
      <c r="AC750" s="49"/>
      <c r="AD750" s="49"/>
      <c r="AE750" s="49"/>
      <c r="AF750" s="49"/>
      <c r="AG750" s="49"/>
      <c r="AH750" s="49"/>
      <c r="AI750" s="49"/>
      <c r="AJ750" s="49"/>
      <c r="AK750" s="49"/>
      <c r="AL750" s="49"/>
      <c r="AM750" s="49"/>
      <c r="AN750" s="49"/>
      <c r="AO750" s="49"/>
      <c r="AP750" s="49"/>
      <c r="AQ750" s="49"/>
      <c r="AR750" s="49"/>
      <c r="AS750" s="49"/>
      <c r="AT750" s="49"/>
      <c r="AU750" s="49"/>
      <c r="AV750" s="49"/>
      <c r="AW750" s="49"/>
      <c r="AX750" s="49"/>
      <c r="AY750" s="49"/>
      <c r="AZ750" s="49"/>
      <c r="BA750" s="49"/>
      <c r="BB750" s="49"/>
      <c r="BC750" s="49"/>
      <c r="BD750" s="49"/>
      <c r="BE750" s="49"/>
      <c r="BF750" s="49"/>
      <c r="BG750" s="49"/>
      <c r="BH750" s="49"/>
      <c r="BI750" s="49"/>
      <c r="BJ750" s="49"/>
      <c r="BK750" s="49"/>
      <c r="BL750" s="49"/>
      <c r="BM750" s="49"/>
    </row>
    <row r="751" spans="1:65" ht="30" customHeight="1">
      <c r="A751" s="352"/>
      <c r="B751" s="49"/>
      <c r="C751" s="49"/>
      <c r="D751" s="49"/>
      <c r="E751" s="16"/>
      <c r="F751" s="49"/>
      <c r="G751" s="49"/>
      <c r="H751" s="49"/>
      <c r="I751" s="49"/>
      <c r="J751" s="49"/>
      <c r="K751" s="49"/>
      <c r="L751" s="49"/>
      <c r="M751" s="49"/>
      <c r="N751" s="49"/>
      <c r="O751" s="49"/>
      <c r="P751" s="49"/>
      <c r="Q751" s="49"/>
      <c r="R751" s="49"/>
      <c r="S751" s="49"/>
      <c r="T751" s="49"/>
      <c r="U751" s="49"/>
      <c r="V751" s="49"/>
      <c r="W751" s="49"/>
      <c r="X751" s="49"/>
      <c r="Y751" s="49"/>
      <c r="Z751" s="49"/>
      <c r="AA751" s="49"/>
      <c r="AB751" s="49"/>
      <c r="AC751" s="49"/>
      <c r="AD751" s="49"/>
      <c r="AE751" s="49"/>
      <c r="AF751" s="49"/>
      <c r="AG751" s="49"/>
      <c r="AH751" s="49"/>
      <c r="AI751" s="49"/>
      <c r="AJ751" s="49"/>
      <c r="AK751" s="49"/>
      <c r="AL751" s="49"/>
      <c r="AM751" s="49"/>
      <c r="AN751" s="49"/>
      <c r="AO751" s="49"/>
      <c r="AP751" s="49"/>
      <c r="AQ751" s="49"/>
      <c r="AR751" s="49"/>
      <c r="AS751" s="49"/>
      <c r="AT751" s="49"/>
      <c r="AU751" s="49"/>
      <c r="AV751" s="49"/>
      <c r="AW751" s="49"/>
      <c r="AX751" s="49"/>
      <c r="AY751" s="49"/>
      <c r="AZ751" s="49"/>
      <c r="BA751" s="49"/>
      <c r="BB751" s="49"/>
      <c r="BC751" s="49"/>
      <c r="BD751" s="49"/>
      <c r="BE751" s="49"/>
      <c r="BF751" s="49"/>
      <c r="BG751" s="49"/>
      <c r="BH751" s="49"/>
      <c r="BI751" s="49"/>
      <c r="BJ751" s="49"/>
      <c r="BK751" s="49"/>
      <c r="BL751" s="49"/>
      <c r="BM751" s="49"/>
    </row>
    <row r="752" spans="1:65" ht="30" customHeight="1">
      <c r="A752" s="352"/>
      <c r="B752" s="49"/>
      <c r="C752" s="49"/>
      <c r="D752" s="49"/>
      <c r="E752" s="16"/>
      <c r="F752" s="49"/>
      <c r="G752" s="49"/>
      <c r="H752" s="49"/>
      <c r="I752" s="49"/>
      <c r="J752" s="49"/>
      <c r="K752" s="49"/>
      <c r="L752" s="49"/>
      <c r="M752" s="49"/>
      <c r="N752" s="49"/>
      <c r="O752" s="49"/>
      <c r="P752" s="49"/>
      <c r="Q752" s="49"/>
      <c r="R752" s="49"/>
      <c r="S752" s="49"/>
      <c r="T752" s="49"/>
      <c r="U752" s="49"/>
      <c r="V752" s="49"/>
      <c r="W752" s="49"/>
      <c r="X752" s="49"/>
      <c r="Y752" s="49"/>
      <c r="Z752" s="49"/>
      <c r="AA752" s="49"/>
      <c r="AB752" s="49"/>
      <c r="AC752" s="49"/>
      <c r="AD752" s="49"/>
      <c r="AE752" s="49"/>
      <c r="AF752" s="49"/>
      <c r="AG752" s="49"/>
      <c r="AH752" s="49"/>
      <c r="AI752" s="49"/>
      <c r="AJ752" s="49"/>
      <c r="AK752" s="49"/>
      <c r="AL752" s="49"/>
      <c r="AM752" s="49"/>
      <c r="AN752" s="49"/>
      <c r="AO752" s="49"/>
      <c r="AP752" s="49"/>
      <c r="AQ752" s="49"/>
      <c r="AR752" s="49"/>
      <c r="AS752" s="49"/>
      <c r="AT752" s="49"/>
      <c r="AU752" s="49"/>
      <c r="AV752" s="49"/>
      <c r="AW752" s="49"/>
      <c r="AX752" s="49"/>
      <c r="AY752" s="49"/>
      <c r="AZ752" s="49"/>
      <c r="BA752" s="49"/>
      <c r="BB752" s="49"/>
      <c r="BC752" s="49"/>
      <c r="BD752" s="49"/>
      <c r="BE752" s="49"/>
      <c r="BF752" s="49"/>
      <c r="BG752" s="49"/>
      <c r="BH752" s="49"/>
      <c r="BI752" s="49"/>
      <c r="BJ752" s="49"/>
      <c r="BK752" s="49"/>
      <c r="BL752" s="49"/>
      <c r="BM752" s="49"/>
    </row>
    <row r="753" spans="1:65" ht="30" customHeight="1">
      <c r="A753" s="352"/>
      <c r="B753" s="49"/>
      <c r="C753" s="49"/>
      <c r="D753" s="49"/>
      <c r="E753" s="16"/>
      <c r="F753" s="49"/>
      <c r="G753" s="49"/>
      <c r="H753" s="49"/>
      <c r="I753" s="49"/>
      <c r="J753" s="49"/>
      <c r="K753" s="49"/>
      <c r="L753" s="49"/>
      <c r="M753" s="49"/>
      <c r="N753" s="49"/>
      <c r="O753" s="49"/>
      <c r="P753" s="49"/>
      <c r="Q753" s="49"/>
      <c r="R753" s="49"/>
      <c r="S753" s="49"/>
      <c r="T753" s="49"/>
      <c r="U753" s="49"/>
      <c r="V753" s="49"/>
      <c r="W753" s="49"/>
      <c r="X753" s="49"/>
      <c r="Y753" s="49"/>
      <c r="Z753" s="49"/>
      <c r="AA753" s="49"/>
      <c r="AB753" s="49"/>
      <c r="AC753" s="49"/>
      <c r="AD753" s="49"/>
      <c r="AE753" s="49"/>
      <c r="AF753" s="49"/>
      <c r="AG753" s="49"/>
      <c r="AH753" s="49"/>
      <c r="AI753" s="49"/>
      <c r="AJ753" s="49"/>
      <c r="AK753" s="49"/>
      <c r="AL753" s="49"/>
      <c r="AM753" s="49"/>
      <c r="AN753" s="49"/>
      <c r="AO753" s="49"/>
      <c r="AP753" s="49"/>
      <c r="AQ753" s="49"/>
      <c r="AR753" s="49"/>
      <c r="AS753" s="49"/>
      <c r="AT753" s="49"/>
      <c r="AU753" s="49"/>
      <c r="AV753" s="49"/>
      <c r="AW753" s="49"/>
      <c r="AX753" s="49"/>
      <c r="AY753" s="49"/>
      <c r="AZ753" s="49"/>
      <c r="BA753" s="49"/>
      <c r="BB753" s="49"/>
      <c r="BC753" s="49"/>
      <c r="BD753" s="49"/>
      <c r="BE753" s="49"/>
      <c r="BF753" s="49"/>
      <c r="BG753" s="49"/>
      <c r="BH753" s="49"/>
      <c r="BI753" s="49"/>
      <c r="BJ753" s="49"/>
      <c r="BK753" s="49"/>
      <c r="BL753" s="49"/>
      <c r="BM753" s="49"/>
    </row>
    <row r="754" spans="1:65" ht="30" customHeight="1">
      <c r="A754" s="352"/>
      <c r="B754" s="49"/>
      <c r="C754" s="49"/>
      <c r="D754" s="49"/>
      <c r="E754" s="16"/>
      <c r="F754" s="49"/>
      <c r="G754" s="49"/>
      <c r="H754" s="49"/>
      <c r="I754" s="49"/>
      <c r="J754" s="49"/>
      <c r="K754" s="49"/>
      <c r="L754" s="49"/>
      <c r="M754" s="49"/>
      <c r="N754" s="49"/>
      <c r="O754" s="49"/>
      <c r="P754" s="49"/>
      <c r="Q754" s="49"/>
      <c r="R754" s="49"/>
      <c r="S754" s="49"/>
      <c r="T754" s="49"/>
      <c r="U754" s="49"/>
      <c r="V754" s="49"/>
      <c r="W754" s="49"/>
      <c r="X754" s="49"/>
      <c r="Y754" s="49"/>
      <c r="Z754" s="49"/>
      <c r="AA754" s="49"/>
      <c r="AB754" s="49"/>
      <c r="AC754" s="49"/>
      <c r="AD754" s="49"/>
      <c r="AE754" s="49"/>
      <c r="AF754" s="49"/>
      <c r="AG754" s="49"/>
      <c r="AH754" s="49"/>
      <c r="AI754" s="49"/>
      <c r="AJ754" s="49"/>
      <c r="AK754" s="49"/>
      <c r="AL754" s="49"/>
      <c r="AM754" s="49"/>
      <c r="AN754" s="49"/>
      <c r="AO754" s="49"/>
      <c r="AP754" s="49"/>
      <c r="AQ754" s="49"/>
      <c r="AR754" s="49"/>
      <c r="AS754" s="49"/>
      <c r="AT754" s="49"/>
      <c r="AU754" s="49"/>
      <c r="AV754" s="49"/>
      <c r="AW754" s="49"/>
      <c r="AX754" s="49"/>
      <c r="AY754" s="49"/>
      <c r="AZ754" s="49"/>
      <c r="BA754" s="49"/>
      <c r="BB754" s="49"/>
      <c r="BC754" s="49"/>
      <c r="BD754" s="49"/>
      <c r="BE754" s="49"/>
      <c r="BF754" s="49"/>
      <c r="BG754" s="49"/>
      <c r="BH754" s="49"/>
      <c r="BI754" s="49"/>
      <c r="BJ754" s="49"/>
      <c r="BK754" s="49"/>
      <c r="BL754" s="49"/>
      <c r="BM754" s="49"/>
    </row>
    <row r="755" spans="1:65" ht="30" customHeight="1">
      <c r="A755" s="352"/>
      <c r="B755" s="49"/>
      <c r="C755" s="49"/>
      <c r="D755" s="49"/>
      <c r="E755" s="16"/>
      <c r="F755" s="49"/>
      <c r="G755" s="49"/>
      <c r="H755" s="49"/>
      <c r="I755" s="49"/>
      <c r="J755" s="49"/>
      <c r="K755" s="49"/>
      <c r="L755" s="49"/>
      <c r="M755" s="49"/>
      <c r="N755" s="49"/>
      <c r="O755" s="49"/>
      <c r="P755" s="49"/>
      <c r="Q755" s="49"/>
      <c r="R755" s="49"/>
      <c r="S755" s="49"/>
      <c r="T755" s="49"/>
      <c r="U755" s="49"/>
      <c r="V755" s="49"/>
      <c r="W755" s="49"/>
      <c r="X755" s="49"/>
      <c r="Y755" s="49"/>
      <c r="Z755" s="49"/>
      <c r="AA755" s="49"/>
      <c r="AB755" s="49"/>
      <c r="AC755" s="49"/>
      <c r="AD755" s="49"/>
      <c r="AE755" s="49"/>
      <c r="AF755" s="49"/>
      <c r="AG755" s="49"/>
      <c r="AH755" s="49"/>
      <c r="AI755" s="49"/>
      <c r="AJ755" s="49"/>
      <c r="AK755" s="49"/>
      <c r="AL755" s="49"/>
      <c r="AM755" s="49"/>
      <c r="AN755" s="49"/>
      <c r="AO755" s="49"/>
      <c r="AP755" s="49"/>
      <c r="AQ755" s="49"/>
      <c r="AR755" s="49"/>
      <c r="AS755" s="49"/>
      <c r="AT755" s="49"/>
      <c r="AU755" s="49"/>
      <c r="AV755" s="49"/>
      <c r="AW755" s="49"/>
      <c r="AX755" s="49"/>
      <c r="AY755" s="49"/>
      <c r="AZ755" s="49"/>
      <c r="BA755" s="49"/>
      <c r="BB755" s="49"/>
      <c r="BC755" s="49"/>
      <c r="BD755" s="49"/>
      <c r="BE755" s="49"/>
      <c r="BF755" s="49"/>
      <c r="BG755" s="49"/>
      <c r="BH755" s="49"/>
      <c r="BI755" s="49"/>
      <c r="BJ755" s="49"/>
      <c r="BK755" s="49"/>
      <c r="BL755" s="49"/>
      <c r="BM755" s="49"/>
    </row>
    <row r="756" spans="1:65" ht="30" customHeight="1">
      <c r="A756" s="352"/>
      <c r="B756" s="49"/>
      <c r="C756" s="49"/>
      <c r="D756" s="49"/>
      <c r="E756" s="16"/>
      <c r="F756" s="49"/>
      <c r="G756" s="49"/>
      <c r="H756" s="49"/>
      <c r="I756" s="49"/>
      <c r="J756" s="49"/>
      <c r="K756" s="49"/>
      <c r="L756" s="49"/>
      <c r="M756" s="49"/>
      <c r="N756" s="49"/>
      <c r="O756" s="49"/>
      <c r="P756" s="49"/>
      <c r="Q756" s="49"/>
      <c r="R756" s="49"/>
      <c r="S756" s="49"/>
      <c r="T756" s="49"/>
      <c r="U756" s="49"/>
      <c r="V756" s="49"/>
      <c r="W756" s="49"/>
      <c r="X756" s="49"/>
      <c r="Y756" s="49"/>
      <c r="Z756" s="49"/>
      <c r="AA756" s="49"/>
      <c r="AB756" s="49"/>
      <c r="AC756" s="49"/>
      <c r="AD756" s="49"/>
      <c r="AE756" s="49"/>
      <c r="AF756" s="49"/>
      <c r="AG756" s="49"/>
      <c r="AH756" s="49"/>
      <c r="AI756" s="49"/>
      <c r="AJ756" s="49"/>
      <c r="AK756" s="49"/>
      <c r="AL756" s="49"/>
      <c r="AM756" s="49"/>
      <c r="AN756" s="49"/>
      <c r="AO756" s="49"/>
      <c r="AP756" s="49"/>
      <c r="AQ756" s="49"/>
      <c r="AR756" s="49"/>
      <c r="AS756" s="49"/>
      <c r="AT756" s="49"/>
      <c r="AU756" s="49"/>
      <c r="AV756" s="49"/>
      <c r="AW756" s="49"/>
      <c r="AX756" s="49"/>
      <c r="AY756" s="49"/>
      <c r="AZ756" s="49"/>
      <c r="BA756" s="49"/>
      <c r="BB756" s="49"/>
      <c r="BC756" s="49"/>
      <c r="BD756" s="49"/>
      <c r="BE756" s="49"/>
      <c r="BF756" s="49"/>
      <c r="BG756" s="49"/>
      <c r="BH756" s="49"/>
      <c r="BI756" s="49"/>
      <c r="BJ756" s="49"/>
      <c r="BK756" s="49"/>
      <c r="BL756" s="49"/>
      <c r="BM756" s="49"/>
    </row>
    <row r="757" spans="1:65" ht="30" customHeight="1">
      <c r="A757" s="352"/>
      <c r="B757" s="49"/>
      <c r="C757" s="49"/>
      <c r="D757" s="49"/>
      <c r="E757" s="16"/>
      <c r="F757" s="49"/>
      <c r="G757" s="49"/>
      <c r="H757" s="49"/>
      <c r="I757" s="49"/>
      <c r="J757" s="49"/>
      <c r="K757" s="49"/>
      <c r="L757" s="49"/>
      <c r="M757" s="49"/>
      <c r="N757" s="49"/>
      <c r="O757" s="49"/>
      <c r="P757" s="49"/>
      <c r="Q757" s="49"/>
      <c r="R757" s="49"/>
      <c r="S757" s="49"/>
      <c r="T757" s="49"/>
      <c r="U757" s="49"/>
      <c r="V757" s="49"/>
      <c r="W757" s="49"/>
      <c r="X757" s="49"/>
      <c r="Y757" s="49"/>
      <c r="Z757" s="49"/>
      <c r="AA757" s="49"/>
      <c r="AB757" s="49"/>
      <c r="AC757" s="49"/>
      <c r="AD757" s="49"/>
      <c r="AE757" s="49"/>
      <c r="AF757" s="49"/>
      <c r="AG757" s="49"/>
      <c r="AH757" s="49"/>
      <c r="AI757" s="49"/>
      <c r="AJ757" s="49"/>
      <c r="AK757" s="49"/>
      <c r="AL757" s="49"/>
      <c r="AM757" s="49"/>
      <c r="AN757" s="49"/>
      <c r="AO757" s="49"/>
      <c r="AP757" s="49"/>
      <c r="AQ757" s="49"/>
      <c r="AR757" s="49"/>
      <c r="AS757" s="49"/>
      <c r="AT757" s="49"/>
      <c r="AU757" s="49"/>
      <c r="AV757" s="49"/>
      <c r="AW757" s="49"/>
      <c r="AX757" s="49"/>
      <c r="AY757" s="49"/>
      <c r="AZ757" s="49"/>
      <c r="BA757" s="49"/>
      <c r="BB757" s="49"/>
      <c r="BC757" s="49"/>
      <c r="BD757" s="49"/>
      <c r="BE757" s="49"/>
      <c r="BF757" s="49"/>
      <c r="BG757" s="49"/>
      <c r="BH757" s="49"/>
      <c r="BI757" s="49"/>
      <c r="BJ757" s="49"/>
      <c r="BK757" s="49"/>
      <c r="BL757" s="49"/>
      <c r="BM757" s="49"/>
    </row>
    <row r="758" spans="1:65" ht="30" customHeight="1">
      <c r="A758" s="352"/>
      <c r="B758" s="49"/>
      <c r="C758" s="49"/>
      <c r="D758" s="49"/>
      <c r="E758" s="16"/>
      <c r="F758" s="49"/>
      <c r="G758" s="49"/>
      <c r="H758" s="49"/>
      <c r="I758" s="49"/>
      <c r="J758" s="49"/>
      <c r="K758" s="49"/>
      <c r="L758" s="49"/>
      <c r="M758" s="49"/>
      <c r="N758" s="49"/>
      <c r="O758" s="49"/>
      <c r="P758" s="49"/>
      <c r="Q758" s="49"/>
      <c r="R758" s="49"/>
      <c r="S758" s="49"/>
      <c r="T758" s="49"/>
      <c r="U758" s="49"/>
      <c r="V758" s="49"/>
      <c r="W758" s="49"/>
      <c r="X758" s="49"/>
      <c r="Y758" s="49"/>
      <c r="Z758" s="49"/>
      <c r="AA758" s="49"/>
      <c r="AB758" s="49"/>
      <c r="AC758" s="49"/>
      <c r="AD758" s="49"/>
      <c r="AE758" s="49"/>
      <c r="AF758" s="49"/>
      <c r="AG758" s="49"/>
      <c r="AH758" s="49"/>
      <c r="AI758" s="49"/>
      <c r="AJ758" s="49"/>
      <c r="AK758" s="49"/>
      <c r="AL758" s="49"/>
      <c r="AM758" s="49"/>
      <c r="AN758" s="49"/>
      <c r="AO758" s="49"/>
      <c r="AP758" s="49"/>
      <c r="AQ758" s="49"/>
      <c r="AR758" s="49"/>
      <c r="AS758" s="49"/>
      <c r="AT758" s="49"/>
      <c r="AU758" s="49"/>
      <c r="AV758" s="49"/>
      <c r="AW758" s="49"/>
      <c r="AX758" s="49"/>
      <c r="AY758" s="49"/>
      <c r="AZ758" s="49"/>
      <c r="BA758" s="49"/>
      <c r="BB758" s="49"/>
      <c r="BC758" s="49"/>
      <c r="BD758" s="49"/>
      <c r="BE758" s="49"/>
      <c r="BF758" s="49"/>
      <c r="BG758" s="49"/>
      <c r="BH758" s="49"/>
      <c r="BI758" s="49"/>
      <c r="BJ758" s="49"/>
      <c r="BK758" s="49"/>
      <c r="BL758" s="49"/>
      <c r="BM758" s="49"/>
    </row>
    <row r="759" spans="1:65" ht="30" customHeight="1">
      <c r="A759" s="352"/>
      <c r="B759" s="49"/>
      <c r="C759" s="49"/>
      <c r="D759" s="49"/>
      <c r="E759" s="16"/>
      <c r="F759" s="49"/>
      <c r="G759" s="49"/>
      <c r="H759" s="49"/>
      <c r="I759" s="49"/>
      <c r="J759" s="49"/>
      <c r="K759" s="49"/>
      <c r="L759" s="49"/>
      <c r="M759" s="49"/>
      <c r="N759" s="49"/>
      <c r="O759" s="49"/>
      <c r="P759" s="49"/>
      <c r="Q759" s="49"/>
      <c r="R759" s="49"/>
      <c r="S759" s="49"/>
      <c r="T759" s="49"/>
      <c r="U759" s="49"/>
      <c r="V759" s="49"/>
      <c r="W759" s="49"/>
      <c r="X759" s="49"/>
      <c r="Y759" s="49"/>
      <c r="Z759" s="49"/>
      <c r="AA759" s="49"/>
      <c r="AB759" s="49"/>
      <c r="AC759" s="49"/>
      <c r="AD759" s="49"/>
      <c r="AE759" s="49"/>
      <c r="AF759" s="49"/>
      <c r="AG759" s="49"/>
      <c r="AH759" s="49"/>
      <c r="AI759" s="49"/>
      <c r="AJ759" s="49"/>
      <c r="AK759" s="49"/>
      <c r="AL759" s="49"/>
      <c r="AM759" s="49"/>
      <c r="AN759" s="49"/>
      <c r="AO759" s="49"/>
      <c r="AP759" s="49"/>
      <c r="AQ759" s="49"/>
      <c r="AR759" s="49"/>
      <c r="AS759" s="49"/>
      <c r="AT759" s="49"/>
      <c r="AU759" s="49"/>
      <c r="AV759" s="49"/>
      <c r="AW759" s="49"/>
      <c r="AX759" s="49"/>
      <c r="AY759" s="49"/>
      <c r="AZ759" s="49"/>
      <c r="BA759" s="49"/>
      <c r="BB759" s="49"/>
      <c r="BC759" s="49"/>
      <c r="BD759" s="49"/>
      <c r="BE759" s="49"/>
      <c r="BF759" s="49"/>
      <c r="BG759" s="49"/>
      <c r="BH759" s="49"/>
      <c r="BI759" s="49"/>
      <c r="BJ759" s="49"/>
      <c r="BK759" s="49"/>
      <c r="BL759" s="49"/>
      <c r="BM759" s="49"/>
    </row>
    <row r="760" spans="1:65" ht="30" customHeight="1">
      <c r="A760" s="352"/>
      <c r="B760" s="49"/>
      <c r="C760" s="49"/>
      <c r="D760" s="49"/>
      <c r="E760" s="16"/>
      <c r="F760" s="49"/>
      <c r="G760" s="49"/>
      <c r="H760" s="49"/>
      <c r="I760" s="49"/>
      <c r="J760" s="49"/>
      <c r="K760" s="49"/>
      <c r="L760" s="49"/>
      <c r="M760" s="49"/>
      <c r="N760" s="49"/>
      <c r="O760" s="49"/>
      <c r="P760" s="49"/>
      <c r="Q760" s="49"/>
      <c r="R760" s="49"/>
      <c r="S760" s="49"/>
      <c r="T760" s="49"/>
      <c r="U760" s="49"/>
      <c r="V760" s="49"/>
      <c r="W760" s="49"/>
      <c r="X760" s="49"/>
      <c r="Y760" s="49"/>
      <c r="Z760" s="49"/>
      <c r="AA760" s="49"/>
      <c r="AB760" s="49"/>
      <c r="AC760" s="49"/>
      <c r="AD760" s="49"/>
      <c r="AE760" s="49"/>
      <c r="AF760" s="49"/>
      <c r="AG760" s="49"/>
      <c r="AH760" s="49"/>
      <c r="AI760" s="49"/>
      <c r="AJ760" s="49"/>
      <c r="AK760" s="49"/>
      <c r="AL760" s="49"/>
      <c r="AM760" s="49"/>
      <c r="AN760" s="49"/>
      <c r="AO760" s="49"/>
      <c r="AP760" s="49"/>
      <c r="AQ760" s="49"/>
      <c r="AR760" s="49"/>
      <c r="AS760" s="49"/>
      <c r="AT760" s="49"/>
      <c r="AU760" s="49"/>
      <c r="AV760" s="49"/>
      <c r="AW760" s="49"/>
      <c r="AX760" s="49"/>
      <c r="AY760" s="49"/>
      <c r="AZ760" s="49"/>
      <c r="BA760" s="49"/>
      <c r="BB760" s="49"/>
      <c r="BC760" s="49"/>
      <c r="BD760" s="49"/>
      <c r="BE760" s="49"/>
      <c r="BF760" s="49"/>
      <c r="BG760" s="49"/>
      <c r="BH760" s="49"/>
      <c r="BI760" s="49"/>
      <c r="BJ760" s="49"/>
      <c r="BK760" s="49"/>
      <c r="BL760" s="49"/>
      <c r="BM760" s="49"/>
    </row>
    <row r="761" spans="1:65" ht="30" customHeight="1">
      <c r="A761" s="352"/>
      <c r="B761" s="49"/>
      <c r="C761" s="49"/>
      <c r="D761" s="49"/>
      <c r="E761" s="16"/>
      <c r="F761" s="49"/>
      <c r="G761" s="49"/>
      <c r="H761" s="49"/>
      <c r="I761" s="49"/>
      <c r="J761" s="49"/>
      <c r="K761" s="49"/>
      <c r="L761" s="49"/>
      <c r="M761" s="49"/>
      <c r="N761" s="49"/>
      <c r="O761" s="49"/>
      <c r="P761" s="49"/>
      <c r="Q761" s="49"/>
      <c r="R761" s="49"/>
      <c r="S761" s="49"/>
      <c r="T761" s="49"/>
      <c r="U761" s="49"/>
      <c r="V761" s="49"/>
      <c r="W761" s="49"/>
      <c r="X761" s="49"/>
      <c r="Y761" s="49"/>
      <c r="Z761" s="49"/>
      <c r="AA761" s="49"/>
      <c r="AB761" s="49"/>
      <c r="AC761" s="49"/>
      <c r="AD761" s="49"/>
      <c r="AE761" s="49"/>
      <c r="AF761" s="49"/>
      <c r="AG761" s="49"/>
      <c r="AH761" s="49"/>
      <c r="AI761" s="49"/>
      <c r="AJ761" s="49"/>
      <c r="AK761" s="49"/>
      <c r="AL761" s="49"/>
      <c r="AM761" s="49"/>
      <c r="AN761" s="49"/>
      <c r="AO761" s="49"/>
      <c r="AP761" s="49"/>
      <c r="AQ761" s="49"/>
      <c r="AR761" s="49"/>
      <c r="AS761" s="49"/>
      <c r="AT761" s="49"/>
      <c r="AU761" s="49"/>
      <c r="AV761" s="49"/>
      <c r="AW761" s="49"/>
      <c r="AX761" s="49"/>
      <c r="AY761" s="49"/>
      <c r="AZ761" s="49"/>
      <c r="BA761" s="49"/>
      <c r="BB761" s="49"/>
      <c r="BC761" s="49"/>
      <c r="BD761" s="49"/>
      <c r="BE761" s="49"/>
      <c r="BF761" s="49"/>
      <c r="BG761" s="49"/>
      <c r="BH761" s="49"/>
      <c r="BI761" s="49"/>
      <c r="BJ761" s="49"/>
      <c r="BK761" s="49"/>
      <c r="BL761" s="49"/>
      <c r="BM761" s="49"/>
    </row>
    <row r="762" spans="1:65" ht="30" customHeight="1">
      <c r="A762" s="352"/>
      <c r="B762" s="49"/>
      <c r="C762" s="49"/>
      <c r="D762" s="49"/>
      <c r="E762" s="16"/>
      <c r="F762" s="49"/>
      <c r="G762" s="49"/>
      <c r="H762" s="49"/>
      <c r="I762" s="49"/>
      <c r="J762" s="49"/>
      <c r="K762" s="49"/>
      <c r="L762" s="49"/>
      <c r="M762" s="49"/>
      <c r="N762" s="49"/>
      <c r="O762" s="49"/>
      <c r="P762" s="49"/>
      <c r="Q762" s="49"/>
      <c r="R762" s="49"/>
      <c r="S762" s="49"/>
      <c r="T762" s="49"/>
      <c r="U762" s="49"/>
      <c r="V762" s="49"/>
      <c r="W762" s="49"/>
      <c r="X762" s="49"/>
      <c r="Y762" s="49"/>
      <c r="Z762" s="49"/>
      <c r="AA762" s="49"/>
      <c r="AB762" s="49"/>
      <c r="AC762" s="49"/>
      <c r="AD762" s="49"/>
      <c r="AE762" s="49"/>
      <c r="AF762" s="49"/>
      <c r="AG762" s="49"/>
      <c r="AH762" s="49"/>
      <c r="AI762" s="49"/>
      <c r="AJ762" s="49"/>
      <c r="AK762" s="49"/>
      <c r="AL762" s="49"/>
      <c r="AM762" s="49"/>
      <c r="AN762" s="49"/>
      <c r="AO762" s="49"/>
      <c r="AP762" s="49"/>
      <c r="AQ762" s="49"/>
      <c r="AR762" s="49"/>
      <c r="AS762" s="49"/>
      <c r="AT762" s="49"/>
      <c r="AU762" s="49"/>
      <c r="AV762" s="49"/>
      <c r="AW762" s="49"/>
      <c r="AX762" s="49"/>
      <c r="AY762" s="49"/>
      <c r="AZ762" s="49"/>
      <c r="BA762" s="49"/>
      <c r="BB762" s="49"/>
      <c r="BC762" s="49"/>
      <c r="BD762" s="49"/>
      <c r="BE762" s="49"/>
      <c r="BF762" s="49"/>
      <c r="BG762" s="49"/>
      <c r="BH762" s="49"/>
      <c r="BI762" s="49"/>
      <c r="BJ762" s="49"/>
      <c r="BK762" s="49"/>
      <c r="BL762" s="49"/>
      <c r="BM762" s="49"/>
    </row>
    <row r="763" spans="1:65" ht="30" customHeight="1">
      <c r="A763" s="352"/>
      <c r="B763" s="49"/>
      <c r="C763" s="49"/>
      <c r="D763" s="49"/>
      <c r="E763" s="16"/>
      <c r="F763" s="49"/>
      <c r="G763" s="49"/>
      <c r="H763" s="49"/>
      <c r="I763" s="49"/>
      <c r="J763" s="49"/>
      <c r="K763" s="49"/>
      <c r="L763" s="49"/>
      <c r="M763" s="49"/>
      <c r="N763" s="49"/>
      <c r="O763" s="49"/>
      <c r="P763" s="49"/>
      <c r="Q763" s="49"/>
      <c r="R763" s="49"/>
      <c r="S763" s="49"/>
      <c r="T763" s="49"/>
      <c r="U763" s="49"/>
      <c r="V763" s="49"/>
      <c r="W763" s="49"/>
      <c r="X763" s="49"/>
      <c r="Y763" s="49"/>
      <c r="Z763" s="49"/>
      <c r="AA763" s="49"/>
      <c r="AB763" s="49"/>
      <c r="AC763" s="49"/>
      <c r="AD763" s="49"/>
      <c r="AE763" s="49"/>
      <c r="AF763" s="49"/>
      <c r="AG763" s="49"/>
      <c r="AH763" s="49"/>
      <c r="AI763" s="49"/>
      <c r="AJ763" s="49"/>
      <c r="AK763" s="49"/>
      <c r="AL763" s="49"/>
      <c r="AM763" s="49"/>
      <c r="AN763" s="49"/>
      <c r="AO763" s="49"/>
      <c r="AP763" s="49"/>
      <c r="AQ763" s="49"/>
      <c r="AR763" s="49"/>
      <c r="AS763" s="49"/>
      <c r="AT763" s="49"/>
      <c r="AU763" s="49"/>
      <c r="AV763" s="49"/>
      <c r="AW763" s="49"/>
      <c r="AX763" s="49"/>
      <c r="AY763" s="49"/>
      <c r="AZ763" s="49"/>
      <c r="BA763" s="49"/>
      <c r="BB763" s="49"/>
      <c r="BC763" s="49"/>
      <c r="BD763" s="49"/>
      <c r="BE763" s="49"/>
      <c r="BF763" s="49"/>
      <c r="BG763" s="49"/>
      <c r="BH763" s="49"/>
      <c r="BI763" s="49"/>
      <c r="BJ763" s="49"/>
      <c r="BK763" s="49"/>
      <c r="BL763" s="49"/>
      <c r="BM763" s="49"/>
    </row>
    <row r="764" spans="1:65" ht="30" customHeight="1">
      <c r="A764" s="352"/>
      <c r="B764" s="49"/>
      <c r="C764" s="49"/>
      <c r="D764" s="49"/>
      <c r="E764" s="16"/>
      <c r="F764" s="49"/>
      <c r="G764" s="49"/>
      <c r="H764" s="49"/>
      <c r="I764" s="49"/>
      <c r="J764" s="49"/>
      <c r="K764" s="49"/>
      <c r="L764" s="49"/>
      <c r="M764" s="49"/>
      <c r="N764" s="49"/>
      <c r="O764" s="49"/>
      <c r="P764" s="49"/>
      <c r="Q764" s="49"/>
      <c r="R764" s="49"/>
      <c r="S764" s="49"/>
      <c r="T764" s="49"/>
      <c r="U764" s="49"/>
      <c r="V764" s="49"/>
      <c r="W764" s="49"/>
      <c r="X764" s="49"/>
      <c r="Y764" s="49"/>
      <c r="Z764" s="49"/>
      <c r="AA764" s="49"/>
      <c r="AB764" s="49"/>
      <c r="AC764" s="49"/>
      <c r="AD764" s="49"/>
      <c r="AE764" s="49"/>
      <c r="AF764" s="49"/>
      <c r="AG764" s="49"/>
      <c r="AH764" s="49"/>
      <c r="AI764" s="49"/>
      <c r="AJ764" s="49"/>
      <c r="AK764" s="49"/>
      <c r="AL764" s="49"/>
      <c r="AM764" s="49"/>
      <c r="AN764" s="49"/>
      <c r="AO764" s="49"/>
      <c r="AP764" s="49"/>
      <c r="AQ764" s="49"/>
      <c r="AR764" s="49"/>
      <c r="AS764" s="49"/>
      <c r="AT764" s="49"/>
      <c r="AU764" s="49"/>
      <c r="AV764" s="49"/>
      <c r="AW764" s="49"/>
      <c r="AX764" s="49"/>
      <c r="AY764" s="49"/>
      <c r="AZ764" s="49"/>
      <c r="BA764" s="49"/>
      <c r="BB764" s="49"/>
      <c r="BC764" s="49"/>
      <c r="BD764" s="49"/>
      <c r="BE764" s="49"/>
      <c r="BF764" s="49"/>
      <c r="BG764" s="49"/>
      <c r="BH764" s="49"/>
      <c r="BI764" s="49"/>
      <c r="BJ764" s="49"/>
      <c r="BK764" s="49"/>
      <c r="BL764" s="49"/>
      <c r="BM764" s="49"/>
    </row>
    <row r="765" spans="1:65" ht="30" customHeight="1">
      <c r="A765" s="352"/>
      <c r="B765" s="49"/>
      <c r="C765" s="49"/>
      <c r="D765" s="49"/>
      <c r="E765" s="16"/>
      <c r="F765" s="49"/>
      <c r="G765" s="49"/>
      <c r="H765" s="49"/>
      <c r="I765" s="49"/>
      <c r="J765" s="49"/>
      <c r="K765" s="49"/>
      <c r="L765" s="49"/>
      <c r="M765" s="49"/>
      <c r="N765" s="49"/>
      <c r="O765" s="49"/>
      <c r="P765" s="49"/>
      <c r="Q765" s="49"/>
      <c r="R765" s="49"/>
      <c r="S765" s="49"/>
      <c r="T765" s="49"/>
      <c r="U765" s="49"/>
      <c r="V765" s="49"/>
      <c r="W765" s="49"/>
      <c r="X765" s="49"/>
      <c r="Y765" s="49"/>
      <c r="Z765" s="49"/>
      <c r="AA765" s="49"/>
      <c r="AB765" s="49"/>
      <c r="AC765" s="49"/>
      <c r="AD765" s="49"/>
      <c r="AE765" s="49"/>
      <c r="AF765" s="49"/>
      <c r="AG765" s="49"/>
      <c r="AH765" s="49"/>
      <c r="AI765" s="49"/>
      <c r="AJ765" s="49"/>
      <c r="AK765" s="49"/>
      <c r="AL765" s="49"/>
      <c r="AM765" s="49"/>
      <c r="AN765" s="49"/>
      <c r="AO765" s="49"/>
      <c r="AP765" s="49"/>
      <c r="AQ765" s="49"/>
      <c r="AR765" s="49"/>
      <c r="AS765" s="49"/>
      <c r="AT765" s="49"/>
      <c r="AU765" s="49"/>
      <c r="AV765" s="49"/>
      <c r="AW765" s="49"/>
      <c r="AX765" s="49"/>
      <c r="AY765" s="49"/>
      <c r="AZ765" s="49"/>
      <c r="BA765" s="49"/>
      <c r="BB765" s="49"/>
      <c r="BC765" s="49"/>
      <c r="BD765" s="49"/>
      <c r="BE765" s="49"/>
      <c r="BF765" s="49"/>
      <c r="BG765" s="49"/>
      <c r="BH765" s="49"/>
      <c r="BI765" s="49"/>
      <c r="BJ765" s="49"/>
      <c r="BK765" s="49"/>
      <c r="BL765" s="49"/>
      <c r="BM765" s="49"/>
    </row>
    <row r="766" spans="1:65" ht="30" customHeight="1">
      <c r="A766" s="352"/>
      <c r="B766" s="49"/>
      <c r="C766" s="49"/>
      <c r="D766" s="49"/>
      <c r="E766" s="16"/>
      <c r="F766" s="49"/>
      <c r="G766" s="49"/>
      <c r="H766" s="49"/>
      <c r="I766" s="49"/>
      <c r="J766" s="49"/>
      <c r="K766" s="49"/>
      <c r="L766" s="49"/>
      <c r="M766" s="49"/>
      <c r="N766" s="49"/>
      <c r="O766" s="49"/>
      <c r="P766" s="49"/>
      <c r="Q766" s="49"/>
      <c r="R766" s="49"/>
      <c r="S766" s="49"/>
      <c r="T766" s="49"/>
      <c r="U766" s="49"/>
      <c r="V766" s="49"/>
      <c r="W766" s="49"/>
      <c r="X766" s="49"/>
      <c r="Y766" s="49"/>
      <c r="Z766" s="49"/>
      <c r="AA766" s="49"/>
      <c r="AB766" s="49"/>
      <c r="AC766" s="49"/>
      <c r="AD766" s="49"/>
      <c r="AE766" s="49"/>
      <c r="AF766" s="49"/>
      <c r="AG766" s="49"/>
      <c r="AH766" s="49"/>
      <c r="AI766" s="49"/>
      <c r="AJ766" s="49"/>
      <c r="AK766" s="49"/>
      <c r="AL766" s="49"/>
      <c r="AM766" s="49"/>
      <c r="AN766" s="49"/>
      <c r="AO766" s="49"/>
      <c r="AP766" s="49"/>
      <c r="AQ766" s="49"/>
      <c r="AR766" s="49"/>
      <c r="AS766" s="49"/>
      <c r="AT766" s="49"/>
      <c r="AU766" s="49"/>
      <c r="AV766" s="49"/>
      <c r="AW766" s="49"/>
      <c r="AX766" s="49"/>
      <c r="AY766" s="49"/>
      <c r="AZ766" s="49"/>
      <c r="BA766" s="49"/>
      <c r="BB766" s="49"/>
      <c r="BC766" s="49"/>
      <c r="BD766" s="49"/>
      <c r="BE766" s="49"/>
      <c r="BF766" s="49"/>
      <c r="BG766" s="49"/>
      <c r="BH766" s="49"/>
      <c r="BI766" s="49"/>
      <c r="BJ766" s="49"/>
      <c r="BK766" s="49"/>
      <c r="BL766" s="49"/>
      <c r="BM766" s="49"/>
    </row>
    <row r="767" spans="1:65" ht="30" customHeight="1">
      <c r="A767" s="352"/>
      <c r="B767" s="49"/>
      <c r="C767" s="49"/>
      <c r="D767" s="49"/>
      <c r="E767" s="16"/>
      <c r="F767" s="49"/>
      <c r="G767" s="49"/>
      <c r="H767" s="49"/>
      <c r="I767" s="49"/>
      <c r="J767" s="49"/>
      <c r="K767" s="49"/>
      <c r="L767" s="49"/>
      <c r="M767" s="49"/>
      <c r="N767" s="49"/>
      <c r="O767" s="49"/>
      <c r="P767" s="49"/>
      <c r="Q767" s="49"/>
      <c r="R767" s="49"/>
      <c r="S767" s="49"/>
      <c r="T767" s="49"/>
      <c r="U767" s="49"/>
      <c r="V767" s="49"/>
      <c r="W767" s="49"/>
      <c r="X767" s="49"/>
      <c r="Y767" s="49"/>
      <c r="Z767" s="49"/>
      <c r="AA767" s="49"/>
      <c r="AB767" s="49"/>
      <c r="AC767" s="49"/>
      <c r="AD767" s="49"/>
      <c r="AE767" s="49"/>
      <c r="AF767" s="49"/>
      <c r="AG767" s="49"/>
      <c r="AH767" s="49"/>
      <c r="AI767" s="49"/>
      <c r="AJ767" s="49"/>
      <c r="AK767" s="49"/>
      <c r="AL767" s="49"/>
      <c r="AM767" s="49"/>
      <c r="AN767" s="49"/>
      <c r="AO767" s="49"/>
      <c r="AP767" s="49"/>
      <c r="AQ767" s="49"/>
      <c r="AR767" s="49"/>
      <c r="AS767" s="49"/>
      <c r="AT767" s="49"/>
      <c r="AU767" s="49"/>
      <c r="AV767" s="49"/>
      <c r="AW767" s="49"/>
      <c r="AX767" s="49"/>
      <c r="AY767" s="49"/>
      <c r="AZ767" s="49"/>
      <c r="BA767" s="49"/>
      <c r="BB767" s="49"/>
      <c r="BC767" s="49"/>
      <c r="BD767" s="49"/>
      <c r="BE767" s="49"/>
      <c r="BF767" s="49"/>
      <c r="BG767" s="49"/>
      <c r="BH767" s="49"/>
      <c r="BI767" s="49"/>
      <c r="BJ767" s="49"/>
      <c r="BK767" s="49"/>
      <c r="BL767" s="49"/>
      <c r="BM767" s="49"/>
    </row>
    <row r="768" spans="1:65" ht="30" customHeight="1">
      <c r="A768" s="352"/>
      <c r="B768" s="49"/>
      <c r="C768" s="49"/>
      <c r="D768" s="49"/>
      <c r="E768" s="16"/>
      <c r="F768" s="49"/>
      <c r="G768" s="49"/>
      <c r="H768" s="49"/>
      <c r="I768" s="49"/>
      <c r="J768" s="49"/>
      <c r="K768" s="49"/>
      <c r="L768" s="49"/>
      <c r="M768" s="49"/>
      <c r="N768" s="49"/>
      <c r="O768" s="49"/>
      <c r="P768" s="49"/>
      <c r="Q768" s="49"/>
      <c r="R768" s="49"/>
      <c r="S768" s="49"/>
      <c r="T768" s="49"/>
      <c r="U768" s="49"/>
      <c r="V768" s="49"/>
      <c r="W768" s="49"/>
      <c r="X768" s="49"/>
      <c r="Y768" s="49"/>
      <c r="Z768" s="49"/>
      <c r="AA768" s="49"/>
      <c r="AB768" s="49"/>
      <c r="AC768" s="49"/>
      <c r="AD768" s="49"/>
      <c r="AE768" s="49"/>
      <c r="AF768" s="49"/>
      <c r="AG768" s="49"/>
      <c r="AH768" s="49"/>
      <c r="AI768" s="49"/>
      <c r="AJ768" s="49"/>
      <c r="AK768" s="49"/>
      <c r="AL768" s="49"/>
      <c r="AM768" s="49"/>
      <c r="AN768" s="49"/>
      <c r="AO768" s="49"/>
      <c r="AP768" s="49"/>
      <c r="AQ768" s="49"/>
      <c r="AR768" s="49"/>
      <c r="AS768" s="49"/>
      <c r="AT768" s="49"/>
      <c r="AU768" s="49"/>
      <c r="AV768" s="49"/>
      <c r="AW768" s="49"/>
      <c r="AX768" s="49"/>
      <c r="AY768" s="49"/>
      <c r="AZ768" s="49"/>
      <c r="BA768" s="49"/>
      <c r="BB768" s="49"/>
      <c r="BC768" s="49"/>
      <c r="BD768" s="49"/>
      <c r="BE768" s="49"/>
      <c r="BF768" s="49"/>
      <c r="BG768" s="49"/>
      <c r="BH768" s="49"/>
      <c r="BI768" s="49"/>
      <c r="BJ768" s="49"/>
      <c r="BK768" s="49"/>
      <c r="BL768" s="49"/>
      <c r="BM768" s="49"/>
    </row>
    <row r="769" spans="1:65" ht="30" customHeight="1">
      <c r="A769" s="352"/>
      <c r="B769" s="49"/>
      <c r="C769" s="49"/>
      <c r="D769" s="49"/>
      <c r="E769" s="16"/>
      <c r="F769" s="49"/>
      <c r="G769" s="49"/>
      <c r="H769" s="49"/>
      <c r="I769" s="49"/>
      <c r="J769" s="49"/>
      <c r="K769" s="49"/>
      <c r="L769" s="49"/>
      <c r="M769" s="49"/>
      <c r="N769" s="49"/>
      <c r="O769" s="49"/>
      <c r="P769" s="49"/>
      <c r="Q769" s="49"/>
      <c r="R769" s="49"/>
      <c r="S769" s="49"/>
      <c r="T769" s="49"/>
      <c r="U769" s="49"/>
      <c r="V769" s="49"/>
      <c r="W769" s="49"/>
      <c r="X769" s="49"/>
      <c r="Y769" s="49"/>
      <c r="Z769" s="49"/>
      <c r="AA769" s="49"/>
      <c r="AB769" s="49"/>
      <c r="AC769" s="49"/>
      <c r="AD769" s="49"/>
      <c r="AE769" s="49"/>
      <c r="AF769" s="49"/>
      <c r="AG769" s="49"/>
      <c r="AH769" s="49"/>
      <c r="AI769" s="49"/>
      <c r="AJ769" s="49"/>
      <c r="AK769" s="49"/>
      <c r="AL769" s="49"/>
      <c r="AM769" s="49"/>
      <c r="AN769" s="49"/>
      <c r="AO769" s="49"/>
      <c r="AP769" s="49"/>
      <c r="AQ769" s="49"/>
      <c r="AR769" s="49"/>
      <c r="AS769" s="49"/>
      <c r="AT769" s="49"/>
      <c r="AU769" s="49"/>
      <c r="AV769" s="49"/>
      <c r="AW769" s="49"/>
      <c r="AX769" s="49"/>
      <c r="AY769" s="49"/>
      <c r="AZ769" s="49"/>
      <c r="BA769" s="49"/>
      <c r="BB769" s="49"/>
      <c r="BC769" s="49"/>
      <c r="BD769" s="49"/>
      <c r="BE769" s="49"/>
      <c r="BF769" s="49"/>
      <c r="BG769" s="49"/>
      <c r="BH769" s="49"/>
      <c r="BI769" s="49"/>
      <c r="BJ769" s="49"/>
      <c r="BK769" s="49"/>
      <c r="BL769" s="49"/>
      <c r="BM769" s="49"/>
    </row>
    <row r="770" spans="1:65" ht="30" customHeight="1">
      <c r="A770" s="352"/>
      <c r="B770" s="49"/>
      <c r="C770" s="49"/>
      <c r="D770" s="49"/>
      <c r="E770" s="16"/>
      <c r="F770" s="49"/>
      <c r="G770" s="49"/>
      <c r="H770" s="49"/>
      <c r="I770" s="49"/>
      <c r="J770" s="49"/>
      <c r="K770" s="49"/>
      <c r="L770" s="49"/>
      <c r="M770" s="49"/>
      <c r="N770" s="49"/>
      <c r="O770" s="49"/>
      <c r="P770" s="49"/>
      <c r="Q770" s="49"/>
      <c r="R770" s="49"/>
      <c r="S770" s="49"/>
      <c r="T770" s="49"/>
      <c r="U770" s="49"/>
      <c r="V770" s="49"/>
      <c r="W770" s="49"/>
      <c r="X770" s="49"/>
      <c r="Y770" s="49"/>
      <c r="Z770" s="49"/>
      <c r="AA770" s="49"/>
      <c r="AB770" s="49"/>
      <c r="AC770" s="49"/>
      <c r="AD770" s="49"/>
      <c r="AE770" s="49"/>
      <c r="AF770" s="49"/>
      <c r="AG770" s="49"/>
      <c r="AH770" s="49"/>
      <c r="AI770" s="49"/>
      <c r="AJ770" s="49"/>
      <c r="AK770" s="49"/>
      <c r="AL770" s="49"/>
      <c r="AM770" s="49"/>
      <c r="AN770" s="49"/>
      <c r="AO770" s="49"/>
      <c r="AP770" s="49"/>
      <c r="AQ770" s="49"/>
      <c r="AR770" s="49"/>
      <c r="AS770" s="49"/>
      <c r="AT770" s="49"/>
      <c r="AU770" s="49"/>
      <c r="AV770" s="49"/>
      <c r="AW770" s="49"/>
      <c r="AX770" s="49"/>
      <c r="AY770" s="49"/>
      <c r="AZ770" s="49"/>
      <c r="BA770" s="49"/>
      <c r="BB770" s="49"/>
      <c r="BC770" s="49"/>
      <c r="BD770" s="49"/>
      <c r="BE770" s="49"/>
      <c r="BF770" s="49"/>
      <c r="BG770" s="49"/>
      <c r="BH770" s="49"/>
      <c r="BI770" s="49"/>
      <c r="BJ770" s="49"/>
      <c r="BK770" s="49"/>
      <c r="BL770" s="49"/>
      <c r="BM770" s="49"/>
    </row>
    <row r="771" spans="1:65" ht="30" customHeight="1">
      <c r="A771" s="352"/>
      <c r="B771" s="49"/>
      <c r="C771" s="49"/>
      <c r="D771" s="49"/>
      <c r="E771" s="16"/>
      <c r="F771" s="49"/>
      <c r="G771" s="49"/>
      <c r="H771" s="49"/>
      <c r="I771" s="49"/>
      <c r="J771" s="49"/>
      <c r="K771" s="49"/>
      <c r="L771" s="49"/>
      <c r="M771" s="49"/>
      <c r="N771" s="49"/>
      <c r="O771" s="49"/>
      <c r="P771" s="49"/>
      <c r="Q771" s="49"/>
      <c r="R771" s="49"/>
      <c r="S771" s="49"/>
      <c r="T771" s="49"/>
      <c r="U771" s="49"/>
      <c r="V771" s="49"/>
      <c r="W771" s="49"/>
      <c r="X771" s="49"/>
      <c r="Y771" s="49"/>
      <c r="Z771" s="49"/>
      <c r="AA771" s="49"/>
      <c r="AB771" s="49"/>
      <c r="AC771" s="49"/>
      <c r="AD771" s="49"/>
      <c r="AE771" s="49"/>
      <c r="AF771" s="49"/>
      <c r="AG771" s="49"/>
      <c r="AH771" s="49"/>
      <c r="AI771" s="49"/>
      <c r="AJ771" s="49"/>
      <c r="AK771" s="49"/>
      <c r="AL771" s="49"/>
      <c r="AM771" s="49"/>
      <c r="AN771" s="49"/>
      <c r="AO771" s="49"/>
      <c r="AP771" s="49"/>
      <c r="AQ771" s="49"/>
      <c r="AR771" s="49"/>
      <c r="AS771" s="49"/>
      <c r="AT771" s="49"/>
      <c r="AU771" s="49"/>
      <c r="AV771" s="49"/>
      <c r="AW771" s="49"/>
      <c r="AX771" s="49"/>
      <c r="AY771" s="49"/>
      <c r="AZ771" s="49"/>
      <c r="BA771" s="49"/>
      <c r="BB771" s="49"/>
      <c r="BC771" s="49"/>
      <c r="BD771" s="49"/>
      <c r="BE771" s="49"/>
      <c r="BF771" s="49"/>
      <c r="BG771" s="49"/>
      <c r="BH771" s="49"/>
      <c r="BI771" s="49"/>
      <c r="BJ771" s="49"/>
      <c r="BK771" s="49"/>
      <c r="BL771" s="49"/>
      <c r="BM771" s="49"/>
    </row>
    <row r="772" spans="1:65" ht="30" customHeight="1">
      <c r="A772" s="352"/>
      <c r="B772" s="49"/>
      <c r="C772" s="49"/>
      <c r="D772" s="49"/>
      <c r="E772" s="16"/>
      <c r="F772" s="49"/>
      <c r="G772" s="49"/>
      <c r="H772" s="49"/>
      <c r="I772" s="49"/>
      <c r="J772" s="49"/>
      <c r="K772" s="49"/>
      <c r="L772" s="49"/>
      <c r="M772" s="49"/>
      <c r="N772" s="49"/>
      <c r="O772" s="49"/>
      <c r="P772" s="49"/>
      <c r="Q772" s="49"/>
      <c r="R772" s="49"/>
      <c r="S772" s="49"/>
      <c r="T772" s="49"/>
      <c r="U772" s="49"/>
      <c r="V772" s="49"/>
      <c r="W772" s="49"/>
      <c r="X772" s="49"/>
      <c r="Y772" s="49"/>
      <c r="Z772" s="49"/>
      <c r="AA772" s="49"/>
      <c r="AB772" s="49"/>
      <c r="AC772" s="49"/>
      <c r="AD772" s="49"/>
      <c r="AE772" s="49"/>
      <c r="AF772" s="49"/>
      <c r="AG772" s="49"/>
      <c r="AH772" s="49"/>
      <c r="AI772" s="49"/>
      <c r="AJ772" s="49"/>
      <c r="AK772" s="49"/>
      <c r="AL772" s="49"/>
      <c r="AM772" s="49"/>
      <c r="AN772" s="49"/>
      <c r="AO772" s="49"/>
      <c r="AP772" s="49"/>
      <c r="AQ772" s="49"/>
      <c r="AR772" s="49"/>
      <c r="AS772" s="49"/>
      <c r="AT772" s="49"/>
      <c r="AU772" s="49"/>
      <c r="AV772" s="49"/>
      <c r="AW772" s="49"/>
      <c r="AX772" s="49"/>
      <c r="AY772" s="49"/>
      <c r="AZ772" s="49"/>
      <c r="BA772" s="49"/>
      <c r="BB772" s="49"/>
      <c r="BC772" s="49"/>
      <c r="BD772" s="49"/>
      <c r="BE772" s="49"/>
      <c r="BF772" s="49"/>
      <c r="BG772" s="49"/>
      <c r="BH772" s="49"/>
      <c r="BI772" s="49"/>
      <c r="BJ772" s="49"/>
      <c r="BK772" s="49"/>
      <c r="BL772" s="49"/>
      <c r="BM772" s="49"/>
    </row>
    <row r="773" spans="1:65" ht="30" customHeight="1">
      <c r="A773" s="352"/>
      <c r="B773" s="49"/>
      <c r="C773" s="49"/>
      <c r="D773" s="49"/>
      <c r="E773" s="16"/>
      <c r="F773" s="49"/>
      <c r="G773" s="49"/>
      <c r="H773" s="49"/>
      <c r="I773" s="49"/>
      <c r="J773" s="49"/>
      <c r="K773" s="49"/>
      <c r="L773" s="49"/>
      <c r="M773" s="49"/>
      <c r="N773" s="49"/>
      <c r="O773" s="49"/>
      <c r="P773" s="49"/>
      <c r="Q773" s="49"/>
      <c r="R773" s="49"/>
      <c r="S773" s="49"/>
      <c r="T773" s="49"/>
      <c r="U773" s="49"/>
      <c r="V773" s="49"/>
      <c r="W773" s="49"/>
      <c r="X773" s="49"/>
      <c r="Y773" s="49"/>
      <c r="Z773" s="49"/>
      <c r="AA773" s="49"/>
      <c r="AB773" s="49"/>
      <c r="AC773" s="49"/>
      <c r="AD773" s="49"/>
      <c r="AE773" s="49"/>
      <c r="AF773" s="49"/>
      <c r="AG773" s="49"/>
      <c r="AH773" s="49"/>
      <c r="AI773" s="49"/>
      <c r="AJ773" s="49"/>
      <c r="AK773" s="49"/>
      <c r="AL773" s="49"/>
      <c r="AM773" s="49"/>
      <c r="AN773" s="49"/>
      <c r="AO773" s="49"/>
      <c r="AP773" s="49"/>
      <c r="AQ773" s="49"/>
      <c r="AR773" s="49"/>
      <c r="AS773" s="49"/>
      <c r="AT773" s="49"/>
      <c r="AU773" s="49"/>
      <c r="AV773" s="49"/>
      <c r="AW773" s="49"/>
      <c r="AX773" s="49"/>
      <c r="AY773" s="49"/>
      <c r="AZ773" s="49"/>
      <c r="BA773" s="49"/>
      <c r="BB773" s="49"/>
      <c r="BC773" s="49"/>
      <c r="BD773" s="49"/>
      <c r="BE773" s="49"/>
      <c r="BF773" s="49"/>
      <c r="BG773" s="49"/>
      <c r="BH773" s="49"/>
      <c r="BI773" s="49"/>
      <c r="BJ773" s="49"/>
      <c r="BK773" s="49"/>
      <c r="BL773" s="49"/>
      <c r="BM773" s="49"/>
    </row>
    <row r="774" spans="1:65" ht="30" customHeight="1">
      <c r="A774" s="352"/>
      <c r="B774" s="49"/>
      <c r="C774" s="49"/>
      <c r="D774" s="49"/>
      <c r="E774" s="16"/>
      <c r="F774" s="49"/>
      <c r="G774" s="49"/>
      <c r="H774" s="49"/>
      <c r="I774" s="49"/>
      <c r="J774" s="49"/>
      <c r="K774" s="49"/>
      <c r="L774" s="49"/>
      <c r="M774" s="49"/>
      <c r="N774" s="49"/>
      <c r="O774" s="49"/>
      <c r="P774" s="49"/>
      <c r="Q774" s="49"/>
      <c r="R774" s="49"/>
      <c r="S774" s="49"/>
      <c r="T774" s="49"/>
      <c r="U774" s="49"/>
      <c r="V774" s="49"/>
      <c r="W774" s="49"/>
      <c r="X774" s="49"/>
      <c r="Y774" s="49"/>
      <c r="Z774" s="49"/>
      <c r="AA774" s="49"/>
      <c r="AB774" s="49"/>
      <c r="AC774" s="49"/>
      <c r="AD774" s="49"/>
      <c r="AE774" s="49"/>
      <c r="AF774" s="49"/>
      <c r="AG774" s="49"/>
      <c r="AH774" s="49"/>
      <c r="AI774" s="49"/>
      <c r="AJ774" s="49"/>
      <c r="AK774" s="49"/>
      <c r="AL774" s="49"/>
      <c r="AM774" s="49"/>
      <c r="AN774" s="49"/>
      <c r="AO774" s="49"/>
      <c r="AP774" s="49"/>
      <c r="AQ774" s="49"/>
      <c r="AR774" s="49"/>
      <c r="AS774" s="49"/>
      <c r="AT774" s="49"/>
      <c r="AU774" s="49"/>
      <c r="AV774" s="49"/>
      <c r="AW774" s="49"/>
      <c r="AX774" s="49"/>
      <c r="AY774" s="49"/>
      <c r="AZ774" s="49"/>
      <c r="BA774" s="49"/>
      <c r="BB774" s="49"/>
      <c r="BC774" s="49"/>
      <c r="BD774" s="49"/>
      <c r="BE774" s="49"/>
      <c r="BF774" s="49"/>
      <c r="BG774" s="49"/>
      <c r="BH774" s="49"/>
      <c r="BI774" s="49"/>
      <c r="BJ774" s="49"/>
      <c r="BK774" s="49"/>
      <c r="BL774" s="49"/>
      <c r="BM774" s="49"/>
    </row>
    <row r="775" spans="1:65" ht="30" customHeight="1">
      <c r="A775" s="352"/>
      <c r="B775" s="49"/>
      <c r="C775" s="49"/>
      <c r="D775" s="49"/>
      <c r="E775" s="16"/>
      <c r="F775" s="49"/>
      <c r="G775" s="49"/>
      <c r="H775" s="49"/>
      <c r="I775" s="49"/>
      <c r="J775" s="49"/>
      <c r="K775" s="49"/>
      <c r="L775" s="49"/>
      <c r="M775" s="49"/>
      <c r="N775" s="49"/>
      <c r="O775" s="49"/>
      <c r="P775" s="49"/>
      <c r="Q775" s="49"/>
      <c r="R775" s="49"/>
      <c r="S775" s="49"/>
      <c r="T775" s="49"/>
      <c r="U775" s="49"/>
      <c r="V775" s="49"/>
      <c r="W775" s="49"/>
      <c r="X775" s="49"/>
      <c r="Y775" s="49"/>
      <c r="Z775" s="49"/>
      <c r="AA775" s="49"/>
      <c r="AB775" s="49"/>
      <c r="AC775" s="49"/>
      <c r="AD775" s="49"/>
      <c r="AE775" s="49"/>
      <c r="AF775" s="49"/>
      <c r="AG775" s="49"/>
      <c r="AH775" s="49"/>
      <c r="AI775" s="49"/>
      <c r="AJ775" s="49"/>
      <c r="AK775" s="49"/>
      <c r="AL775" s="49"/>
      <c r="AM775" s="49"/>
      <c r="AN775" s="49"/>
      <c r="AO775" s="49"/>
      <c r="AP775" s="49"/>
      <c r="AQ775" s="49"/>
      <c r="AR775" s="49"/>
      <c r="AS775" s="49"/>
      <c r="AT775" s="49"/>
      <c r="AU775" s="49"/>
      <c r="AV775" s="49"/>
      <c r="AW775" s="49"/>
      <c r="AX775" s="49"/>
      <c r="AY775" s="49"/>
      <c r="AZ775" s="49"/>
      <c r="BA775" s="49"/>
      <c r="BB775" s="49"/>
      <c r="BC775" s="49"/>
      <c r="BD775" s="49"/>
      <c r="BE775" s="49"/>
      <c r="BF775" s="49"/>
      <c r="BG775" s="49"/>
      <c r="BH775" s="49"/>
      <c r="BI775" s="49"/>
      <c r="BJ775" s="49"/>
      <c r="BK775" s="49"/>
      <c r="BL775" s="49"/>
      <c r="BM775" s="49"/>
    </row>
    <row r="776" spans="1:65" ht="30" customHeight="1">
      <c r="A776" s="352"/>
      <c r="B776" s="49"/>
      <c r="C776" s="49"/>
      <c r="D776" s="49"/>
      <c r="E776" s="16"/>
      <c r="F776" s="49"/>
      <c r="G776" s="49"/>
      <c r="H776" s="49"/>
      <c r="I776" s="49"/>
      <c r="J776" s="49"/>
      <c r="K776" s="49"/>
      <c r="L776" s="49"/>
      <c r="M776" s="49"/>
      <c r="N776" s="49"/>
      <c r="O776" s="49"/>
      <c r="P776" s="49"/>
      <c r="Q776" s="49"/>
      <c r="R776" s="49"/>
      <c r="S776" s="49"/>
      <c r="T776" s="49"/>
      <c r="U776" s="49"/>
      <c r="V776" s="49"/>
      <c r="W776" s="49"/>
      <c r="X776" s="49"/>
      <c r="Y776" s="49"/>
      <c r="Z776" s="49"/>
      <c r="AA776" s="49"/>
      <c r="AB776" s="49"/>
      <c r="AC776" s="49"/>
      <c r="AD776" s="49"/>
      <c r="AE776" s="49"/>
      <c r="AF776" s="49"/>
      <c r="AG776" s="49"/>
      <c r="AH776" s="49"/>
      <c r="AI776" s="49"/>
      <c r="AJ776" s="49"/>
      <c r="AK776" s="49"/>
      <c r="AL776" s="49"/>
      <c r="AM776" s="49"/>
      <c r="AN776" s="49"/>
      <c r="AO776" s="49"/>
      <c r="AP776" s="49"/>
      <c r="AQ776" s="49"/>
      <c r="AR776" s="49"/>
      <c r="AS776" s="49"/>
      <c r="AT776" s="49"/>
      <c r="AU776" s="49"/>
      <c r="AV776" s="49"/>
      <c r="AW776" s="49"/>
      <c r="AX776" s="49"/>
      <c r="AY776" s="49"/>
      <c r="AZ776" s="49"/>
      <c r="BA776" s="49"/>
      <c r="BB776" s="49"/>
      <c r="BC776" s="49"/>
      <c r="BD776" s="49"/>
      <c r="BE776" s="49"/>
      <c r="BF776" s="49"/>
      <c r="BG776" s="49"/>
      <c r="BH776" s="49"/>
      <c r="BI776" s="49"/>
      <c r="BJ776" s="49"/>
      <c r="BK776" s="49"/>
      <c r="BL776" s="49"/>
      <c r="BM776" s="49"/>
    </row>
    <row r="777" spans="1:65" ht="30" customHeight="1">
      <c r="A777" s="352"/>
      <c r="B777" s="49"/>
      <c r="C777" s="49"/>
      <c r="D777" s="49"/>
      <c r="E777" s="16"/>
      <c r="F777" s="49"/>
      <c r="G777" s="49"/>
      <c r="H777" s="49"/>
      <c r="I777" s="49"/>
      <c r="J777" s="49"/>
      <c r="K777" s="49"/>
      <c r="L777" s="49"/>
      <c r="M777" s="49"/>
      <c r="N777" s="49"/>
      <c r="O777" s="49"/>
      <c r="P777" s="49"/>
      <c r="Q777" s="49"/>
      <c r="R777" s="49"/>
      <c r="S777" s="49"/>
      <c r="T777" s="49"/>
      <c r="U777" s="49"/>
      <c r="V777" s="49"/>
      <c r="W777" s="49"/>
      <c r="X777" s="49"/>
      <c r="Y777" s="49"/>
      <c r="Z777" s="49"/>
      <c r="AA777" s="49"/>
      <c r="AB777" s="49"/>
      <c r="AC777" s="49"/>
      <c r="AD777" s="49"/>
      <c r="AE777" s="49"/>
      <c r="AF777" s="49"/>
      <c r="AG777" s="49"/>
      <c r="AH777" s="49"/>
      <c r="AI777" s="49"/>
      <c r="AJ777" s="49"/>
      <c r="AK777" s="49"/>
      <c r="AL777" s="49"/>
      <c r="AM777" s="49"/>
      <c r="AN777" s="49"/>
      <c r="AO777" s="49"/>
      <c r="AP777" s="49"/>
      <c r="AQ777" s="49"/>
      <c r="AR777" s="49"/>
      <c r="AS777" s="49"/>
      <c r="AT777" s="49"/>
      <c r="AU777" s="49"/>
      <c r="AV777" s="49"/>
      <c r="AW777" s="49"/>
      <c r="AX777" s="49"/>
      <c r="AY777" s="49"/>
      <c r="AZ777" s="49"/>
      <c r="BA777" s="49"/>
      <c r="BB777" s="49"/>
      <c r="BC777" s="49"/>
      <c r="BD777" s="49"/>
      <c r="BE777" s="49"/>
      <c r="BF777" s="49"/>
      <c r="BG777" s="49"/>
      <c r="BH777" s="49"/>
      <c r="BI777" s="49"/>
      <c r="BJ777" s="49"/>
      <c r="BK777" s="49"/>
      <c r="BL777" s="49"/>
      <c r="BM777" s="49"/>
    </row>
    <row r="778" spans="1:65" ht="30" customHeight="1">
      <c r="A778" s="352"/>
      <c r="B778" s="49"/>
      <c r="C778" s="49"/>
      <c r="D778" s="49"/>
      <c r="E778" s="16"/>
      <c r="F778" s="49"/>
      <c r="G778" s="49"/>
      <c r="H778" s="49"/>
      <c r="I778" s="49"/>
      <c r="J778" s="49"/>
      <c r="K778" s="49"/>
      <c r="L778" s="49"/>
      <c r="M778" s="49"/>
      <c r="N778" s="49"/>
      <c r="O778" s="49"/>
      <c r="P778" s="49"/>
      <c r="Q778" s="49"/>
      <c r="R778" s="49"/>
      <c r="S778" s="49"/>
      <c r="T778" s="49"/>
      <c r="U778" s="49"/>
      <c r="V778" s="49"/>
      <c r="W778" s="49"/>
      <c r="X778" s="49"/>
      <c r="Y778" s="49"/>
      <c r="Z778" s="49"/>
      <c r="AA778" s="49"/>
      <c r="AB778" s="49"/>
      <c r="AC778" s="49"/>
      <c r="AD778" s="49"/>
      <c r="AE778" s="49"/>
      <c r="AF778" s="49"/>
      <c r="AG778" s="49"/>
      <c r="AH778" s="49"/>
      <c r="AI778" s="49"/>
      <c r="AJ778" s="49"/>
      <c r="AK778" s="49"/>
      <c r="AL778" s="49"/>
      <c r="AM778" s="49"/>
      <c r="AN778" s="49"/>
      <c r="AO778" s="49"/>
      <c r="AP778" s="49"/>
      <c r="AQ778" s="49"/>
      <c r="AR778" s="49"/>
      <c r="AS778" s="49"/>
      <c r="AT778" s="49"/>
      <c r="AU778" s="49"/>
      <c r="AV778" s="49"/>
      <c r="AW778" s="49"/>
      <c r="AX778" s="49"/>
      <c r="AY778" s="49"/>
      <c r="AZ778" s="49"/>
      <c r="BA778" s="49"/>
      <c r="BB778" s="49"/>
      <c r="BC778" s="49"/>
      <c r="BD778" s="49"/>
      <c r="BE778" s="49"/>
      <c r="BF778" s="49"/>
      <c r="BG778" s="49"/>
      <c r="BH778" s="49"/>
      <c r="BI778" s="49"/>
      <c r="BJ778" s="49"/>
      <c r="BK778" s="49"/>
      <c r="BL778" s="49"/>
      <c r="BM778" s="49"/>
    </row>
    <row r="779" spans="1:65" ht="30" customHeight="1">
      <c r="A779" s="352"/>
      <c r="B779" s="49"/>
      <c r="C779" s="49"/>
      <c r="D779" s="49"/>
      <c r="E779" s="16"/>
      <c r="F779" s="49"/>
      <c r="G779" s="49"/>
      <c r="H779" s="49"/>
      <c r="I779" s="49"/>
      <c r="J779" s="49"/>
      <c r="K779" s="49"/>
      <c r="L779" s="49"/>
      <c r="M779" s="49"/>
      <c r="N779" s="49"/>
      <c r="O779" s="49"/>
      <c r="P779" s="49"/>
      <c r="Q779" s="49"/>
      <c r="R779" s="49"/>
      <c r="S779" s="49"/>
      <c r="T779" s="49"/>
      <c r="U779" s="49"/>
      <c r="V779" s="49"/>
      <c r="W779" s="49"/>
      <c r="X779" s="49"/>
      <c r="Y779" s="49"/>
      <c r="Z779" s="49"/>
      <c r="AA779" s="49"/>
      <c r="AB779" s="49"/>
      <c r="AC779" s="49"/>
      <c r="AD779" s="49"/>
      <c r="AE779" s="49"/>
      <c r="AF779" s="49"/>
      <c r="AG779" s="49"/>
      <c r="AH779" s="49"/>
      <c r="AI779" s="49"/>
      <c r="AJ779" s="49"/>
      <c r="AK779" s="49"/>
      <c r="AL779" s="49"/>
      <c r="AM779" s="49"/>
      <c r="AN779" s="49"/>
      <c r="AO779" s="49"/>
      <c r="AP779" s="49"/>
      <c r="AQ779" s="49"/>
      <c r="AR779" s="49"/>
      <c r="AS779" s="49"/>
      <c r="AT779" s="49"/>
      <c r="AU779" s="49"/>
      <c r="AV779" s="49"/>
      <c r="AW779" s="49"/>
      <c r="AX779" s="49"/>
      <c r="AY779" s="49"/>
      <c r="AZ779" s="49"/>
      <c r="BA779" s="49"/>
      <c r="BB779" s="49"/>
      <c r="BC779" s="49"/>
      <c r="BD779" s="49"/>
      <c r="BE779" s="49"/>
      <c r="BF779" s="49"/>
      <c r="BG779" s="49"/>
      <c r="BH779" s="49"/>
      <c r="BI779" s="49"/>
      <c r="BJ779" s="49"/>
      <c r="BK779" s="49"/>
      <c r="BL779" s="49"/>
      <c r="BM779" s="49"/>
    </row>
    <row r="780" spans="1:65" ht="30" customHeight="1">
      <c r="A780" s="352"/>
      <c r="B780" s="49"/>
      <c r="C780" s="49"/>
      <c r="D780" s="49"/>
      <c r="E780" s="16"/>
      <c r="F780" s="49"/>
      <c r="G780" s="49"/>
      <c r="H780" s="49"/>
      <c r="I780" s="49"/>
      <c r="J780" s="49"/>
      <c r="K780" s="49"/>
      <c r="L780" s="49"/>
      <c r="M780" s="49"/>
      <c r="N780" s="49"/>
      <c r="O780" s="49"/>
      <c r="P780" s="49"/>
      <c r="Q780" s="49"/>
      <c r="R780" s="49"/>
      <c r="S780" s="49"/>
      <c r="T780" s="49"/>
      <c r="U780" s="49"/>
      <c r="V780" s="49"/>
      <c r="W780" s="49"/>
      <c r="X780" s="49"/>
      <c r="Y780" s="49"/>
      <c r="Z780" s="49"/>
      <c r="AA780" s="49"/>
      <c r="AB780" s="49"/>
      <c r="AC780" s="49"/>
      <c r="AD780" s="49"/>
      <c r="AE780" s="49"/>
      <c r="AF780" s="49"/>
      <c r="AG780" s="49"/>
      <c r="AH780" s="49"/>
      <c r="AI780" s="49"/>
      <c r="AJ780" s="49"/>
      <c r="AK780" s="49"/>
      <c r="AL780" s="49"/>
      <c r="AM780" s="49"/>
      <c r="AN780" s="49"/>
      <c r="AO780" s="49"/>
      <c r="AP780" s="49"/>
      <c r="AQ780" s="49"/>
      <c r="AR780" s="49"/>
      <c r="AS780" s="49"/>
      <c r="AT780" s="49"/>
      <c r="AU780" s="49"/>
      <c r="AV780" s="49"/>
      <c r="AW780" s="49"/>
      <c r="AX780" s="49"/>
      <c r="AY780" s="49"/>
      <c r="AZ780" s="49"/>
      <c r="BA780" s="49"/>
      <c r="BB780" s="49"/>
      <c r="BC780" s="49"/>
      <c r="BD780" s="49"/>
      <c r="BE780" s="49"/>
      <c r="BF780" s="49"/>
      <c r="BG780" s="49"/>
      <c r="BH780" s="49"/>
      <c r="BI780" s="49"/>
      <c r="BJ780" s="49"/>
      <c r="BK780" s="49"/>
      <c r="BL780" s="49"/>
      <c r="BM780" s="49"/>
    </row>
    <row r="781" spans="1:65" ht="30" customHeight="1">
      <c r="A781" s="352"/>
      <c r="B781" s="49"/>
      <c r="C781" s="49"/>
      <c r="D781" s="49"/>
      <c r="E781" s="16"/>
      <c r="F781" s="49"/>
      <c r="G781" s="49"/>
      <c r="H781" s="49"/>
      <c r="I781" s="49"/>
      <c r="J781" s="49"/>
      <c r="K781" s="49"/>
      <c r="L781" s="49"/>
      <c r="M781" s="49"/>
      <c r="N781" s="49"/>
      <c r="O781" s="49"/>
      <c r="P781" s="49"/>
      <c r="Q781" s="49"/>
      <c r="R781" s="49"/>
      <c r="S781" s="49"/>
      <c r="T781" s="49"/>
      <c r="U781" s="49"/>
      <c r="V781" s="49"/>
      <c r="W781" s="49"/>
      <c r="X781" s="49"/>
      <c r="Y781" s="49"/>
      <c r="Z781" s="49"/>
      <c r="AA781" s="49"/>
      <c r="AB781" s="49"/>
      <c r="AC781" s="49"/>
      <c r="AD781" s="49"/>
      <c r="AE781" s="49"/>
      <c r="AF781" s="49"/>
      <c r="AG781" s="49"/>
      <c r="AH781" s="49"/>
      <c r="AI781" s="49"/>
      <c r="AJ781" s="49"/>
      <c r="AK781" s="49"/>
      <c r="AL781" s="49"/>
      <c r="AM781" s="49"/>
      <c r="AN781" s="49"/>
      <c r="AO781" s="49"/>
      <c r="AP781" s="49"/>
      <c r="AQ781" s="49"/>
      <c r="AR781" s="49"/>
      <c r="AS781" s="49"/>
      <c r="AT781" s="49"/>
      <c r="AU781" s="49"/>
      <c r="AV781" s="49"/>
      <c r="AW781" s="49"/>
      <c r="AX781" s="49"/>
      <c r="AY781" s="49"/>
      <c r="AZ781" s="49"/>
      <c r="BA781" s="49"/>
      <c r="BB781" s="49"/>
      <c r="BC781" s="49"/>
      <c r="BD781" s="49"/>
      <c r="BE781" s="49"/>
      <c r="BF781" s="49"/>
      <c r="BG781" s="49"/>
      <c r="BH781" s="49"/>
      <c r="BI781" s="49"/>
      <c r="BJ781" s="49"/>
      <c r="BK781" s="49"/>
      <c r="BL781" s="49"/>
      <c r="BM781" s="49"/>
    </row>
    <row r="782" spans="1:65" ht="30" customHeight="1">
      <c r="A782" s="352"/>
      <c r="B782" s="49"/>
      <c r="C782" s="49"/>
      <c r="D782" s="49"/>
      <c r="E782" s="16"/>
      <c r="F782" s="49"/>
      <c r="G782" s="49"/>
      <c r="H782" s="49"/>
      <c r="I782" s="49"/>
      <c r="J782" s="49"/>
      <c r="K782" s="49"/>
      <c r="L782" s="49"/>
      <c r="M782" s="49"/>
      <c r="N782" s="49"/>
      <c r="O782" s="49"/>
      <c r="P782" s="49"/>
      <c r="Q782" s="49"/>
      <c r="R782" s="49"/>
      <c r="S782" s="49"/>
      <c r="T782" s="49"/>
      <c r="U782" s="49"/>
      <c r="V782" s="49"/>
      <c r="W782" s="49"/>
      <c r="X782" s="49"/>
      <c r="Y782" s="49"/>
      <c r="Z782" s="49"/>
      <c r="AA782" s="49"/>
      <c r="AB782" s="49"/>
      <c r="AC782" s="49"/>
      <c r="AD782" s="49"/>
      <c r="AE782" s="49"/>
      <c r="AF782" s="49"/>
      <c r="AG782" s="49"/>
      <c r="AH782" s="49"/>
      <c r="AI782" s="49"/>
      <c r="AJ782" s="49"/>
      <c r="AK782" s="49"/>
      <c r="AL782" s="49"/>
      <c r="AM782" s="49"/>
      <c r="AN782" s="49"/>
      <c r="AO782" s="49"/>
      <c r="AP782" s="49"/>
      <c r="AQ782" s="49"/>
      <c r="AR782" s="49"/>
      <c r="AS782" s="49"/>
      <c r="AT782" s="49"/>
      <c r="AU782" s="49"/>
      <c r="AV782" s="49"/>
      <c r="AW782" s="49"/>
      <c r="AX782" s="49"/>
      <c r="AY782" s="49"/>
      <c r="AZ782" s="49"/>
      <c r="BA782" s="49"/>
      <c r="BB782" s="49"/>
      <c r="BC782" s="49"/>
      <c r="BD782" s="49"/>
      <c r="BE782" s="49"/>
      <c r="BF782" s="49"/>
      <c r="BG782" s="49"/>
      <c r="BH782" s="49"/>
      <c r="BI782" s="49"/>
      <c r="BJ782" s="49"/>
      <c r="BK782" s="49"/>
      <c r="BL782" s="49"/>
      <c r="BM782" s="49"/>
    </row>
    <row r="783" spans="1:65" ht="30" customHeight="1">
      <c r="A783" s="352"/>
      <c r="B783" s="49"/>
      <c r="C783" s="49"/>
      <c r="D783" s="49"/>
      <c r="E783" s="16"/>
      <c r="F783" s="49"/>
      <c r="G783" s="49"/>
      <c r="H783" s="49"/>
      <c r="I783" s="49"/>
      <c r="J783" s="49"/>
      <c r="K783" s="49"/>
      <c r="L783" s="49"/>
      <c r="M783" s="49"/>
      <c r="N783" s="49"/>
      <c r="O783" s="49"/>
      <c r="P783" s="49"/>
      <c r="Q783" s="49"/>
      <c r="R783" s="49"/>
      <c r="S783" s="49"/>
      <c r="T783" s="49"/>
      <c r="U783" s="49"/>
      <c r="V783" s="49"/>
      <c r="W783" s="49"/>
      <c r="X783" s="49"/>
      <c r="Y783" s="49"/>
      <c r="Z783" s="49"/>
      <c r="AA783" s="49"/>
      <c r="AB783" s="49"/>
      <c r="AC783" s="49"/>
      <c r="AD783" s="49"/>
      <c r="AE783" s="49"/>
      <c r="AF783" s="49"/>
      <c r="AG783" s="49"/>
      <c r="AH783" s="49"/>
      <c r="AI783" s="49"/>
      <c r="AJ783" s="49"/>
      <c r="AK783" s="49"/>
      <c r="AL783" s="49"/>
      <c r="AM783" s="49"/>
      <c r="AN783" s="49"/>
      <c r="AO783" s="49"/>
      <c r="AP783" s="49"/>
      <c r="AQ783" s="49"/>
      <c r="AR783" s="49"/>
      <c r="AS783" s="49"/>
      <c r="AT783" s="49"/>
      <c r="AU783" s="49"/>
      <c r="AV783" s="49"/>
      <c r="AW783" s="49"/>
      <c r="AX783" s="49"/>
      <c r="AY783" s="49"/>
      <c r="AZ783" s="49"/>
      <c r="BA783" s="49"/>
      <c r="BB783" s="49"/>
      <c r="BC783" s="49"/>
      <c r="BD783" s="49"/>
      <c r="BE783" s="49"/>
      <c r="BF783" s="49"/>
      <c r="BG783" s="49"/>
      <c r="BH783" s="49"/>
      <c r="BI783" s="49"/>
      <c r="BJ783" s="49"/>
      <c r="BK783" s="49"/>
      <c r="BL783" s="49"/>
      <c r="BM783" s="49"/>
    </row>
    <row r="784" spans="1:65" ht="30" customHeight="1">
      <c r="A784" s="352"/>
      <c r="B784" s="49"/>
      <c r="C784" s="49"/>
      <c r="D784" s="49"/>
      <c r="E784" s="16"/>
      <c r="F784" s="49"/>
      <c r="G784" s="49"/>
      <c r="H784" s="49"/>
      <c r="I784" s="49"/>
      <c r="J784" s="49"/>
      <c r="K784" s="49"/>
      <c r="L784" s="49"/>
      <c r="M784" s="49"/>
      <c r="N784" s="49"/>
      <c r="O784" s="49"/>
      <c r="P784" s="49"/>
      <c r="Q784" s="49"/>
      <c r="R784" s="49"/>
      <c r="S784" s="49"/>
      <c r="T784" s="49"/>
      <c r="U784" s="49"/>
      <c r="V784" s="49"/>
      <c r="W784" s="49"/>
      <c r="X784" s="49"/>
      <c r="Y784" s="49"/>
      <c r="Z784" s="49"/>
      <c r="AA784" s="49"/>
      <c r="AB784" s="49"/>
      <c r="AC784" s="49"/>
      <c r="AD784" s="49"/>
      <c r="AE784" s="49"/>
      <c r="AF784" s="49"/>
      <c r="AG784" s="49"/>
      <c r="AH784" s="49"/>
      <c r="AI784" s="49"/>
      <c r="AJ784" s="49"/>
      <c r="AK784" s="49"/>
      <c r="AL784" s="49"/>
      <c r="AM784" s="49"/>
      <c r="AN784" s="49"/>
      <c r="AO784" s="49"/>
      <c r="AP784" s="49"/>
      <c r="AQ784" s="49"/>
      <c r="AR784" s="49"/>
      <c r="AS784" s="49"/>
      <c r="AT784" s="49"/>
      <c r="AU784" s="49"/>
      <c r="AV784" s="49"/>
      <c r="AW784" s="49"/>
      <c r="AX784" s="49"/>
      <c r="AY784" s="49"/>
      <c r="AZ784" s="49"/>
      <c r="BA784" s="49"/>
      <c r="BB784" s="49"/>
      <c r="BC784" s="49"/>
      <c r="BD784" s="49"/>
      <c r="BE784" s="49"/>
      <c r="BF784" s="49"/>
      <c r="BG784" s="49"/>
      <c r="BH784" s="49"/>
      <c r="BI784" s="49"/>
      <c r="BJ784" s="49"/>
      <c r="BK784" s="49"/>
      <c r="BL784" s="49"/>
      <c r="BM784" s="49"/>
    </row>
    <row r="785" spans="1:65" ht="30" customHeight="1">
      <c r="A785" s="352"/>
      <c r="B785" s="49"/>
      <c r="C785" s="49"/>
      <c r="D785" s="49"/>
      <c r="E785" s="16"/>
      <c r="F785" s="49"/>
      <c r="G785" s="49"/>
      <c r="H785" s="49"/>
      <c r="I785" s="49"/>
      <c r="J785" s="49"/>
      <c r="K785" s="49"/>
      <c r="L785" s="49"/>
      <c r="M785" s="49"/>
      <c r="N785" s="49"/>
      <c r="O785" s="49"/>
      <c r="P785" s="49"/>
      <c r="Q785" s="49"/>
      <c r="R785" s="49"/>
      <c r="S785" s="49"/>
      <c r="T785" s="49"/>
      <c r="U785" s="49"/>
      <c r="V785" s="49"/>
      <c r="W785" s="49"/>
      <c r="X785" s="49"/>
      <c r="Y785" s="49"/>
      <c r="Z785" s="49"/>
      <c r="AA785" s="49"/>
      <c r="AB785" s="49"/>
      <c r="AC785" s="49"/>
      <c r="AD785" s="49"/>
      <c r="AE785" s="49"/>
      <c r="AF785" s="49"/>
      <c r="AG785" s="49"/>
      <c r="AH785" s="49"/>
      <c r="AI785" s="49"/>
      <c r="AJ785" s="49"/>
      <c r="AK785" s="49"/>
      <c r="AL785" s="49"/>
      <c r="AM785" s="49"/>
      <c r="AN785" s="49"/>
      <c r="AO785" s="49"/>
      <c r="AP785" s="49"/>
      <c r="AQ785" s="49"/>
      <c r="AR785" s="49"/>
      <c r="AS785" s="49"/>
      <c r="AT785" s="49"/>
      <c r="AU785" s="49"/>
      <c r="AV785" s="49"/>
      <c r="AW785" s="49"/>
      <c r="AX785" s="49"/>
      <c r="AY785" s="49"/>
      <c r="AZ785" s="49"/>
      <c r="BA785" s="49"/>
      <c r="BB785" s="49"/>
      <c r="BC785" s="49"/>
      <c r="BD785" s="49"/>
      <c r="BE785" s="49"/>
      <c r="BF785" s="49"/>
      <c r="BG785" s="49"/>
      <c r="BH785" s="49"/>
      <c r="BI785" s="49"/>
      <c r="BJ785" s="49"/>
      <c r="BK785" s="49"/>
      <c r="BL785" s="49"/>
      <c r="BM785" s="49"/>
    </row>
    <row r="786" spans="1:65" ht="30" customHeight="1">
      <c r="A786" s="352"/>
      <c r="B786" s="49"/>
      <c r="C786" s="49"/>
      <c r="D786" s="49"/>
      <c r="E786" s="16"/>
      <c r="F786" s="49"/>
      <c r="G786" s="49"/>
      <c r="H786" s="49"/>
      <c r="I786" s="49"/>
      <c r="J786" s="49"/>
      <c r="K786" s="49"/>
      <c r="L786" s="49"/>
      <c r="M786" s="49"/>
      <c r="N786" s="49"/>
      <c r="O786" s="49"/>
      <c r="P786" s="49"/>
      <c r="Q786" s="49"/>
      <c r="R786" s="49"/>
      <c r="S786" s="49"/>
      <c r="T786" s="49"/>
      <c r="U786" s="49"/>
      <c r="V786" s="49"/>
      <c r="W786" s="49"/>
      <c r="X786" s="49"/>
      <c r="Y786" s="49"/>
      <c r="Z786" s="49"/>
      <c r="AA786" s="49"/>
      <c r="AB786" s="49"/>
      <c r="AC786" s="49"/>
      <c r="AD786" s="49"/>
      <c r="AE786" s="49"/>
      <c r="AF786" s="49"/>
      <c r="AG786" s="49"/>
      <c r="AH786" s="49"/>
      <c r="AI786" s="49"/>
      <c r="AJ786" s="49"/>
      <c r="AK786" s="49"/>
      <c r="AL786" s="49"/>
      <c r="AM786" s="49"/>
      <c r="AN786" s="49"/>
      <c r="AO786" s="49"/>
      <c r="AP786" s="49"/>
      <c r="AQ786" s="49"/>
      <c r="AR786" s="49"/>
      <c r="AS786" s="49"/>
      <c r="AT786" s="49"/>
      <c r="AU786" s="49"/>
      <c r="AV786" s="49"/>
      <c r="AW786" s="49"/>
      <c r="AX786" s="49"/>
      <c r="AY786" s="49"/>
      <c r="AZ786" s="49"/>
      <c r="BA786" s="49"/>
      <c r="BB786" s="49"/>
      <c r="BC786" s="49"/>
      <c r="BD786" s="49"/>
      <c r="BE786" s="49"/>
      <c r="BF786" s="49"/>
      <c r="BG786" s="49"/>
      <c r="BH786" s="49"/>
      <c r="BI786" s="49"/>
      <c r="BJ786" s="49"/>
      <c r="BK786" s="49"/>
      <c r="BL786" s="49"/>
      <c r="BM786" s="49"/>
    </row>
    <row r="787" spans="1:65" ht="30" customHeight="1">
      <c r="A787" s="352"/>
      <c r="B787" s="49"/>
      <c r="C787" s="49"/>
      <c r="D787" s="49"/>
      <c r="E787" s="16"/>
      <c r="F787" s="49"/>
      <c r="G787" s="49"/>
      <c r="H787" s="49"/>
      <c r="I787" s="49"/>
      <c r="J787" s="49"/>
      <c r="K787" s="49"/>
      <c r="L787" s="49"/>
      <c r="M787" s="49"/>
      <c r="N787" s="49"/>
      <c r="O787" s="49"/>
      <c r="P787" s="49"/>
      <c r="Q787" s="49"/>
      <c r="R787" s="49"/>
      <c r="S787" s="49"/>
      <c r="T787" s="49"/>
      <c r="U787" s="49"/>
      <c r="V787" s="49"/>
      <c r="W787" s="49"/>
      <c r="X787" s="49"/>
      <c r="Y787" s="49"/>
      <c r="Z787" s="49"/>
      <c r="AA787" s="49"/>
      <c r="AB787" s="49"/>
      <c r="AC787" s="49"/>
      <c r="AD787" s="49"/>
      <c r="AE787" s="49"/>
      <c r="AF787" s="49"/>
      <c r="AG787" s="49"/>
      <c r="AH787" s="49"/>
      <c r="AI787" s="49"/>
      <c r="AJ787" s="49"/>
      <c r="AK787" s="49"/>
      <c r="AL787" s="49"/>
      <c r="AM787" s="49"/>
      <c r="AN787" s="49"/>
      <c r="AO787" s="49"/>
      <c r="AP787" s="49"/>
      <c r="AQ787" s="49"/>
      <c r="AR787" s="49"/>
      <c r="AS787" s="49"/>
      <c r="AT787" s="49"/>
      <c r="AU787" s="49"/>
      <c r="AV787" s="49"/>
      <c r="AW787" s="49"/>
      <c r="AX787" s="49"/>
      <c r="AY787" s="49"/>
      <c r="AZ787" s="49"/>
      <c r="BA787" s="49"/>
      <c r="BB787" s="49"/>
      <c r="BC787" s="49"/>
      <c r="BD787" s="49"/>
      <c r="BE787" s="49"/>
      <c r="BF787" s="49"/>
      <c r="BG787" s="49"/>
      <c r="BH787" s="49"/>
      <c r="BI787" s="49"/>
      <c r="BJ787" s="49"/>
      <c r="BK787" s="49"/>
      <c r="BL787" s="49"/>
      <c r="BM787" s="49"/>
    </row>
    <row r="788" spans="1:65" ht="30" customHeight="1">
      <c r="A788" s="352"/>
      <c r="B788" s="49"/>
      <c r="C788" s="49"/>
      <c r="D788" s="49"/>
      <c r="E788" s="16"/>
      <c r="F788" s="49"/>
      <c r="G788" s="49"/>
      <c r="H788" s="49"/>
      <c r="I788" s="49"/>
      <c r="J788" s="49"/>
      <c r="K788" s="49"/>
      <c r="L788" s="49"/>
      <c r="M788" s="49"/>
      <c r="N788" s="49"/>
      <c r="O788" s="49"/>
      <c r="P788" s="49"/>
      <c r="Q788" s="49"/>
      <c r="R788" s="49"/>
      <c r="S788" s="49"/>
      <c r="T788" s="49"/>
      <c r="U788" s="49"/>
      <c r="V788" s="49"/>
      <c r="W788" s="49"/>
      <c r="X788" s="49"/>
      <c r="Y788" s="49"/>
      <c r="Z788" s="49"/>
      <c r="AA788" s="49"/>
      <c r="AB788" s="49"/>
      <c r="AC788" s="49"/>
      <c r="AD788" s="49"/>
      <c r="AE788" s="49"/>
      <c r="AF788" s="49"/>
      <c r="AG788" s="49"/>
      <c r="AH788" s="49"/>
      <c r="AI788" s="49"/>
      <c r="AJ788" s="49"/>
      <c r="AK788" s="49"/>
      <c r="AL788" s="49"/>
      <c r="AM788" s="49"/>
      <c r="AN788" s="49"/>
      <c r="AO788" s="49"/>
      <c r="AP788" s="49"/>
      <c r="AQ788" s="49"/>
      <c r="AR788" s="49"/>
      <c r="AS788" s="49"/>
      <c r="AT788" s="49"/>
      <c r="AU788" s="49"/>
      <c r="AV788" s="49"/>
      <c r="AW788" s="49"/>
      <c r="AX788" s="49"/>
      <c r="AY788" s="49"/>
      <c r="AZ788" s="49"/>
      <c r="BA788" s="49"/>
      <c r="BB788" s="49"/>
      <c r="BC788" s="49"/>
      <c r="BD788" s="49"/>
      <c r="BE788" s="49"/>
      <c r="BF788" s="49"/>
      <c r="BG788" s="49"/>
      <c r="BH788" s="49"/>
      <c r="BI788" s="49"/>
      <c r="BJ788" s="49"/>
      <c r="BK788" s="49"/>
      <c r="BL788" s="49"/>
      <c r="BM788" s="49"/>
    </row>
    <row r="789" spans="1:65" ht="30" customHeight="1">
      <c r="A789" s="352"/>
      <c r="B789" s="49"/>
      <c r="C789" s="49"/>
      <c r="D789" s="49"/>
      <c r="E789" s="16"/>
      <c r="F789" s="49"/>
      <c r="G789" s="49"/>
      <c r="H789" s="49"/>
      <c r="I789" s="49"/>
      <c r="J789" s="49"/>
      <c r="K789" s="49"/>
      <c r="L789" s="49"/>
      <c r="M789" s="49"/>
      <c r="N789" s="49"/>
      <c r="O789" s="49"/>
      <c r="P789" s="49"/>
      <c r="Q789" s="49"/>
      <c r="R789" s="49"/>
      <c r="S789" s="49"/>
      <c r="T789" s="49"/>
      <c r="U789" s="49"/>
      <c r="V789" s="49"/>
      <c r="W789" s="49"/>
      <c r="X789" s="49"/>
      <c r="Y789" s="49"/>
      <c r="Z789" s="49"/>
      <c r="AA789" s="49"/>
      <c r="AB789" s="49"/>
      <c r="AC789" s="49"/>
      <c r="AD789" s="49"/>
      <c r="AE789" s="49"/>
      <c r="AF789" s="49"/>
      <c r="AG789" s="49"/>
      <c r="AH789" s="49"/>
      <c r="AI789" s="49"/>
      <c r="AJ789" s="49"/>
      <c r="AK789" s="49"/>
      <c r="AL789" s="49"/>
      <c r="AM789" s="49"/>
      <c r="AN789" s="49"/>
      <c r="AO789" s="49"/>
      <c r="AP789" s="49"/>
      <c r="AQ789" s="49"/>
      <c r="AR789" s="49"/>
      <c r="AS789" s="49"/>
      <c r="AT789" s="49"/>
      <c r="AU789" s="49"/>
      <c r="AV789" s="49"/>
      <c r="AW789" s="49"/>
      <c r="AX789" s="49"/>
      <c r="AY789" s="49"/>
      <c r="AZ789" s="49"/>
      <c r="BA789" s="49"/>
      <c r="BB789" s="49"/>
      <c r="BC789" s="49"/>
      <c r="BD789" s="49"/>
      <c r="BE789" s="49"/>
      <c r="BF789" s="49"/>
      <c r="BG789" s="49"/>
      <c r="BH789" s="49"/>
      <c r="BI789" s="49"/>
      <c r="BJ789" s="49"/>
      <c r="BK789" s="49"/>
      <c r="BL789" s="49"/>
      <c r="BM789" s="49"/>
    </row>
    <row r="790" spans="1:65" ht="30" customHeight="1">
      <c r="A790" s="352"/>
      <c r="B790" s="49"/>
      <c r="C790" s="49"/>
      <c r="D790" s="49"/>
      <c r="E790" s="16"/>
      <c r="F790" s="49"/>
      <c r="G790" s="49"/>
      <c r="H790" s="49"/>
      <c r="I790" s="49"/>
      <c r="J790" s="49"/>
      <c r="K790" s="49"/>
      <c r="L790" s="49"/>
      <c r="M790" s="49"/>
      <c r="N790" s="49"/>
      <c r="O790" s="49"/>
      <c r="P790" s="49"/>
      <c r="Q790" s="49"/>
      <c r="R790" s="49"/>
      <c r="S790" s="49"/>
      <c r="T790" s="49"/>
      <c r="U790" s="49"/>
      <c r="V790" s="49"/>
      <c r="W790" s="49"/>
      <c r="X790" s="49"/>
      <c r="Y790" s="49"/>
      <c r="Z790" s="49"/>
      <c r="AA790" s="49"/>
      <c r="AB790" s="49"/>
      <c r="AC790" s="49"/>
      <c r="AD790" s="49"/>
      <c r="AE790" s="49"/>
      <c r="AF790" s="49"/>
      <c r="AG790" s="49"/>
      <c r="AH790" s="49"/>
      <c r="AI790" s="49"/>
      <c r="AJ790" s="49"/>
      <c r="AK790" s="49"/>
      <c r="AL790" s="49"/>
      <c r="AM790" s="49"/>
      <c r="AN790" s="49"/>
      <c r="AO790" s="49"/>
      <c r="AP790" s="49"/>
      <c r="AQ790" s="49"/>
      <c r="AR790" s="49"/>
      <c r="AS790" s="49"/>
      <c r="AT790" s="49"/>
      <c r="AU790" s="49"/>
      <c r="AV790" s="49"/>
      <c r="AW790" s="49"/>
      <c r="AX790" s="49"/>
      <c r="AY790" s="49"/>
      <c r="AZ790" s="49"/>
      <c r="BA790" s="49"/>
      <c r="BB790" s="49"/>
      <c r="BC790" s="49"/>
      <c r="BD790" s="49"/>
      <c r="BE790" s="49"/>
      <c r="BF790" s="49"/>
      <c r="BG790" s="49"/>
      <c r="BH790" s="49"/>
      <c r="BI790" s="49"/>
      <c r="BJ790" s="49"/>
      <c r="BK790" s="49"/>
      <c r="BL790" s="49"/>
      <c r="BM790" s="49"/>
    </row>
    <row r="791" spans="1:65" ht="30" customHeight="1">
      <c r="A791" s="352"/>
      <c r="B791" s="49"/>
      <c r="C791" s="49"/>
      <c r="D791" s="49"/>
      <c r="E791" s="16"/>
      <c r="F791" s="49"/>
      <c r="G791" s="49"/>
      <c r="H791" s="49"/>
      <c r="I791" s="49"/>
      <c r="J791" s="49"/>
      <c r="K791" s="49"/>
      <c r="L791" s="49"/>
      <c r="M791" s="49"/>
      <c r="N791" s="49"/>
      <c r="O791" s="49"/>
      <c r="P791" s="49"/>
      <c r="Q791" s="49"/>
      <c r="R791" s="49"/>
      <c r="S791" s="49"/>
      <c r="T791" s="49"/>
      <c r="U791" s="49"/>
      <c r="V791" s="49"/>
      <c r="W791" s="49"/>
      <c r="X791" s="49"/>
      <c r="Y791" s="49"/>
      <c r="Z791" s="49"/>
      <c r="AA791" s="49"/>
      <c r="AB791" s="49"/>
      <c r="AC791" s="49"/>
      <c r="AD791" s="49"/>
      <c r="AE791" s="49"/>
      <c r="AF791" s="49"/>
      <c r="AG791" s="49"/>
      <c r="AH791" s="49"/>
      <c r="AI791" s="49"/>
      <c r="AJ791" s="49"/>
      <c r="AK791" s="49"/>
      <c r="AL791" s="49"/>
      <c r="AM791" s="49"/>
      <c r="AN791" s="49"/>
      <c r="AO791" s="49"/>
      <c r="AP791" s="49"/>
      <c r="AQ791" s="49"/>
      <c r="AR791" s="49"/>
      <c r="AS791" s="49"/>
      <c r="AT791" s="49"/>
      <c r="AU791" s="49"/>
      <c r="AV791" s="49"/>
      <c r="AW791" s="49"/>
      <c r="AX791" s="49"/>
      <c r="AY791" s="49"/>
      <c r="AZ791" s="49"/>
      <c r="BA791" s="49"/>
      <c r="BB791" s="49"/>
      <c r="BC791" s="49"/>
      <c r="BD791" s="49"/>
      <c r="BE791" s="49"/>
      <c r="BF791" s="49"/>
      <c r="BG791" s="49"/>
      <c r="BH791" s="49"/>
      <c r="BI791" s="49"/>
      <c r="BJ791" s="49"/>
      <c r="BK791" s="49"/>
      <c r="BL791" s="49"/>
      <c r="BM791" s="49"/>
    </row>
    <row r="792" spans="1:65" ht="30" customHeight="1">
      <c r="A792" s="352"/>
      <c r="B792" s="49"/>
      <c r="C792" s="49"/>
      <c r="D792" s="49"/>
      <c r="E792" s="16"/>
      <c r="F792" s="49"/>
      <c r="G792" s="49"/>
      <c r="H792" s="49"/>
      <c r="I792" s="49"/>
      <c r="J792" s="49"/>
      <c r="K792" s="49"/>
      <c r="L792" s="49"/>
      <c r="M792" s="49"/>
      <c r="N792" s="49"/>
      <c r="O792" s="49"/>
      <c r="P792" s="49"/>
      <c r="Q792" s="49"/>
      <c r="R792" s="49"/>
      <c r="S792" s="49"/>
      <c r="T792" s="49"/>
      <c r="U792" s="49"/>
      <c r="V792" s="49"/>
      <c r="W792" s="49"/>
      <c r="X792" s="49"/>
      <c r="Y792" s="49"/>
      <c r="Z792" s="49"/>
      <c r="AA792" s="49"/>
      <c r="AB792" s="49"/>
      <c r="AC792" s="49"/>
      <c r="AD792" s="49"/>
      <c r="AE792" s="49"/>
      <c r="AF792" s="49"/>
      <c r="AG792" s="49"/>
      <c r="AH792" s="49"/>
      <c r="AI792" s="49"/>
      <c r="AJ792" s="49"/>
      <c r="AK792" s="49"/>
      <c r="AL792" s="49"/>
      <c r="AM792" s="49"/>
      <c r="AN792" s="49"/>
      <c r="AO792" s="49"/>
      <c r="AP792" s="49"/>
      <c r="AQ792" s="49"/>
      <c r="AR792" s="49"/>
      <c r="AS792" s="49"/>
      <c r="AT792" s="49"/>
      <c r="AU792" s="49"/>
      <c r="AV792" s="49"/>
      <c r="AW792" s="49"/>
      <c r="AX792" s="49"/>
      <c r="AY792" s="49"/>
      <c r="AZ792" s="49"/>
      <c r="BA792" s="49"/>
      <c r="BB792" s="49"/>
      <c r="BC792" s="49"/>
      <c r="BD792" s="49"/>
      <c r="BE792" s="49"/>
      <c r="BF792" s="49"/>
      <c r="BG792" s="49"/>
      <c r="BH792" s="49"/>
      <c r="BI792" s="49"/>
      <c r="BJ792" s="49"/>
      <c r="BK792" s="49"/>
      <c r="BL792" s="49"/>
      <c r="BM792" s="49"/>
    </row>
    <row r="793" spans="1:65" ht="30" customHeight="1">
      <c r="A793" s="352"/>
      <c r="B793" s="49"/>
      <c r="C793" s="49"/>
      <c r="D793" s="49"/>
      <c r="E793" s="16"/>
      <c r="F793" s="49"/>
      <c r="G793" s="49"/>
      <c r="H793" s="49"/>
      <c r="I793" s="49"/>
      <c r="J793" s="49"/>
      <c r="K793" s="49"/>
      <c r="L793" s="49"/>
      <c r="M793" s="49"/>
      <c r="N793" s="49"/>
      <c r="O793" s="49"/>
      <c r="P793" s="49"/>
      <c r="Q793" s="49"/>
      <c r="R793" s="49"/>
      <c r="S793" s="49"/>
      <c r="T793" s="49"/>
      <c r="U793" s="49"/>
      <c r="V793" s="49"/>
      <c r="W793" s="49"/>
      <c r="X793" s="49"/>
      <c r="Y793" s="49"/>
      <c r="Z793" s="49"/>
      <c r="AA793" s="49"/>
      <c r="AB793" s="49"/>
      <c r="AC793" s="49"/>
      <c r="AD793" s="49"/>
      <c r="AE793" s="49"/>
      <c r="AF793" s="49"/>
      <c r="AG793" s="49"/>
      <c r="AH793" s="49"/>
      <c r="AI793" s="49"/>
      <c r="AJ793" s="49"/>
      <c r="AK793" s="49"/>
      <c r="AL793" s="49"/>
      <c r="AM793" s="49"/>
      <c r="AN793" s="49"/>
      <c r="AO793" s="49"/>
      <c r="AP793" s="49"/>
      <c r="AQ793" s="49"/>
      <c r="AR793" s="49"/>
      <c r="AS793" s="49"/>
      <c r="AT793" s="49"/>
      <c r="AU793" s="49"/>
      <c r="AV793" s="49"/>
      <c r="AW793" s="49"/>
      <c r="AX793" s="49"/>
      <c r="AY793" s="49"/>
      <c r="AZ793" s="49"/>
      <c r="BA793" s="49"/>
      <c r="BB793" s="49"/>
      <c r="BC793" s="49"/>
      <c r="BD793" s="49"/>
      <c r="BE793" s="49"/>
      <c r="BF793" s="49"/>
      <c r="BG793" s="49"/>
      <c r="BH793" s="49"/>
      <c r="BI793" s="49"/>
      <c r="BJ793" s="49"/>
      <c r="BK793" s="49"/>
      <c r="BL793" s="49"/>
      <c r="BM793" s="49"/>
    </row>
    <row r="794" spans="1:65" ht="30" customHeight="1">
      <c r="A794" s="352"/>
      <c r="B794" s="49"/>
      <c r="C794" s="49"/>
      <c r="D794" s="49"/>
      <c r="E794" s="16"/>
      <c r="F794" s="49"/>
      <c r="G794" s="49"/>
      <c r="H794" s="49"/>
      <c r="I794" s="49"/>
      <c r="J794" s="49"/>
      <c r="K794" s="49"/>
      <c r="L794" s="49"/>
      <c r="M794" s="49"/>
      <c r="N794" s="49"/>
      <c r="O794" s="49"/>
      <c r="P794" s="49"/>
      <c r="Q794" s="49"/>
      <c r="R794" s="49"/>
      <c r="S794" s="49"/>
      <c r="T794" s="49"/>
      <c r="U794" s="49"/>
      <c r="V794" s="49"/>
      <c r="W794" s="49"/>
      <c r="X794" s="49"/>
      <c r="Y794" s="49"/>
      <c r="Z794" s="49"/>
      <c r="AA794" s="49"/>
      <c r="AB794" s="49"/>
      <c r="AC794" s="49"/>
      <c r="AD794" s="49"/>
      <c r="AE794" s="49"/>
      <c r="AF794" s="49"/>
      <c r="AG794" s="49"/>
      <c r="AH794" s="49"/>
      <c r="AI794" s="49"/>
      <c r="AJ794" s="49"/>
      <c r="AK794" s="49"/>
      <c r="AL794" s="49"/>
      <c r="AM794" s="49"/>
      <c r="AN794" s="49"/>
      <c r="AO794" s="49"/>
      <c r="AP794" s="49"/>
      <c r="AQ794" s="49"/>
      <c r="AR794" s="49"/>
      <c r="AS794" s="49"/>
      <c r="AT794" s="49"/>
      <c r="AU794" s="49"/>
      <c r="AV794" s="49"/>
      <c r="AW794" s="49"/>
      <c r="AX794" s="49"/>
      <c r="AY794" s="49"/>
      <c r="AZ794" s="49"/>
      <c r="BA794" s="49"/>
      <c r="BB794" s="49"/>
      <c r="BC794" s="49"/>
      <c r="BD794" s="49"/>
      <c r="BE794" s="49"/>
      <c r="BF794" s="49"/>
      <c r="BG794" s="49"/>
      <c r="BH794" s="49"/>
      <c r="BI794" s="49"/>
      <c r="BJ794" s="49"/>
      <c r="BK794" s="49"/>
      <c r="BL794" s="49"/>
      <c r="BM794" s="49"/>
    </row>
    <row r="795" spans="1:65" ht="30" customHeight="1">
      <c r="A795" s="352"/>
      <c r="B795" s="49"/>
      <c r="C795" s="49"/>
      <c r="D795" s="49"/>
      <c r="E795" s="16"/>
      <c r="F795" s="49"/>
      <c r="G795" s="49"/>
      <c r="H795" s="49"/>
      <c r="I795" s="49"/>
      <c r="J795" s="49"/>
      <c r="K795" s="49"/>
      <c r="L795" s="49"/>
      <c r="M795" s="49"/>
      <c r="N795" s="49"/>
      <c r="O795" s="49"/>
      <c r="P795" s="49"/>
      <c r="Q795" s="49"/>
      <c r="R795" s="49"/>
      <c r="S795" s="49"/>
      <c r="T795" s="49"/>
      <c r="U795" s="49"/>
      <c r="V795" s="49"/>
      <c r="W795" s="49"/>
      <c r="X795" s="49"/>
      <c r="Y795" s="49"/>
      <c r="Z795" s="49"/>
      <c r="AA795" s="49"/>
      <c r="AB795" s="49"/>
      <c r="AC795" s="49"/>
      <c r="AD795" s="49"/>
      <c r="AE795" s="49"/>
      <c r="AF795" s="49"/>
      <c r="AG795" s="49"/>
      <c r="AH795" s="49"/>
      <c r="AI795" s="49"/>
      <c r="AJ795" s="49"/>
      <c r="AK795" s="49"/>
      <c r="AL795" s="49"/>
      <c r="AM795" s="49"/>
      <c r="AN795" s="49"/>
      <c r="AO795" s="49"/>
      <c r="AP795" s="49"/>
      <c r="AQ795" s="49"/>
      <c r="AR795" s="49"/>
      <c r="AS795" s="49"/>
      <c r="AT795" s="49"/>
      <c r="AU795" s="49"/>
      <c r="AV795" s="49"/>
      <c r="AW795" s="49"/>
      <c r="AX795" s="49"/>
      <c r="AY795" s="49"/>
      <c r="AZ795" s="49"/>
      <c r="BA795" s="49"/>
      <c r="BB795" s="49"/>
      <c r="BC795" s="49"/>
      <c r="BD795" s="49"/>
      <c r="BE795" s="49"/>
      <c r="BF795" s="49"/>
      <c r="BG795" s="49"/>
      <c r="BH795" s="49"/>
      <c r="BI795" s="49"/>
      <c r="BJ795" s="49"/>
      <c r="BK795" s="49"/>
      <c r="BL795" s="49"/>
      <c r="BM795" s="49"/>
    </row>
    <row r="796" spans="1:65" ht="30" customHeight="1">
      <c r="A796" s="352"/>
      <c r="B796" s="49"/>
      <c r="C796" s="49"/>
      <c r="D796" s="49"/>
      <c r="E796" s="16"/>
      <c r="F796" s="49"/>
      <c r="G796" s="49"/>
      <c r="H796" s="49"/>
      <c r="I796" s="49"/>
      <c r="J796" s="49"/>
      <c r="K796" s="49"/>
      <c r="L796" s="49"/>
      <c r="M796" s="49"/>
      <c r="N796" s="49"/>
      <c r="O796" s="49"/>
      <c r="P796" s="49"/>
      <c r="Q796" s="49"/>
      <c r="R796" s="49"/>
      <c r="S796" s="49"/>
      <c r="T796" s="49"/>
      <c r="U796" s="49"/>
      <c r="V796" s="49"/>
      <c r="W796" s="49"/>
      <c r="X796" s="49"/>
      <c r="Y796" s="49"/>
      <c r="Z796" s="49"/>
      <c r="AA796" s="49"/>
      <c r="AB796" s="49"/>
      <c r="AC796" s="49"/>
      <c r="AD796" s="49"/>
      <c r="AE796" s="49"/>
      <c r="AF796" s="49"/>
      <c r="AG796" s="49"/>
      <c r="AH796" s="49"/>
      <c r="AI796" s="49"/>
      <c r="AJ796" s="49"/>
      <c r="AK796" s="49"/>
      <c r="AL796" s="49"/>
      <c r="AM796" s="49"/>
      <c r="AN796" s="49"/>
      <c r="AO796" s="49"/>
      <c r="AP796" s="49"/>
      <c r="AQ796" s="49"/>
      <c r="AR796" s="49"/>
      <c r="AS796" s="49"/>
      <c r="AT796" s="49"/>
      <c r="AU796" s="49"/>
      <c r="AV796" s="49"/>
      <c r="AW796" s="49"/>
      <c r="AX796" s="49"/>
      <c r="AY796" s="49"/>
      <c r="AZ796" s="49"/>
      <c r="BA796" s="49"/>
      <c r="BB796" s="49"/>
      <c r="BC796" s="49"/>
      <c r="BD796" s="49"/>
      <c r="BE796" s="49"/>
      <c r="BF796" s="49"/>
      <c r="BG796" s="49"/>
      <c r="BH796" s="49"/>
      <c r="BI796" s="49"/>
      <c r="BJ796" s="49"/>
      <c r="BK796" s="49"/>
      <c r="BL796" s="49"/>
      <c r="BM796" s="49"/>
    </row>
    <row r="797" spans="1:65" ht="30" customHeight="1">
      <c r="A797" s="352"/>
      <c r="B797" s="49"/>
      <c r="C797" s="49"/>
      <c r="D797" s="49"/>
      <c r="E797" s="16"/>
      <c r="F797" s="49"/>
      <c r="G797" s="49"/>
      <c r="H797" s="49"/>
      <c r="I797" s="49"/>
      <c r="J797" s="49"/>
      <c r="K797" s="49"/>
      <c r="L797" s="49"/>
      <c r="M797" s="49"/>
      <c r="N797" s="49"/>
      <c r="O797" s="49"/>
      <c r="P797" s="49"/>
      <c r="Q797" s="49"/>
      <c r="R797" s="49"/>
      <c r="S797" s="49"/>
      <c r="T797" s="49"/>
      <c r="U797" s="49"/>
      <c r="V797" s="49"/>
      <c r="W797" s="49"/>
      <c r="X797" s="49"/>
      <c r="Y797" s="49"/>
      <c r="Z797" s="49"/>
      <c r="AA797" s="49"/>
      <c r="AB797" s="49"/>
      <c r="AC797" s="49"/>
      <c r="AD797" s="49"/>
      <c r="AE797" s="49"/>
      <c r="AF797" s="49"/>
      <c r="AG797" s="49"/>
      <c r="AH797" s="49"/>
      <c r="AI797" s="49"/>
      <c r="AJ797" s="49"/>
      <c r="AK797" s="49"/>
      <c r="AL797" s="49"/>
      <c r="AM797" s="49"/>
      <c r="AN797" s="49"/>
      <c r="AO797" s="49"/>
      <c r="AP797" s="49"/>
      <c r="AQ797" s="49"/>
      <c r="AR797" s="49"/>
      <c r="AS797" s="49"/>
      <c r="AT797" s="49"/>
      <c r="AU797" s="49"/>
      <c r="AV797" s="49"/>
      <c r="AW797" s="49"/>
      <c r="AX797" s="49"/>
      <c r="AY797" s="49"/>
      <c r="AZ797" s="49"/>
      <c r="BA797" s="49"/>
      <c r="BB797" s="49"/>
      <c r="BC797" s="49"/>
      <c r="BD797" s="49"/>
      <c r="BE797" s="49"/>
      <c r="BF797" s="49"/>
      <c r="BG797" s="49"/>
      <c r="BH797" s="49"/>
      <c r="BI797" s="49"/>
      <c r="BJ797" s="49"/>
      <c r="BK797" s="49"/>
      <c r="BL797" s="49"/>
      <c r="BM797" s="49"/>
    </row>
    <row r="798" spans="1:65" ht="30" customHeight="1">
      <c r="A798" s="352"/>
      <c r="B798" s="49"/>
      <c r="C798" s="49"/>
      <c r="D798" s="49"/>
      <c r="E798" s="16"/>
      <c r="F798" s="49"/>
      <c r="G798" s="49"/>
      <c r="H798" s="49"/>
      <c r="I798" s="49"/>
      <c r="J798" s="49"/>
      <c r="K798" s="49"/>
      <c r="L798" s="49"/>
      <c r="M798" s="49"/>
      <c r="N798" s="49"/>
      <c r="O798" s="49"/>
      <c r="P798" s="49"/>
      <c r="Q798" s="49"/>
      <c r="R798" s="49"/>
      <c r="S798" s="49"/>
      <c r="T798" s="49"/>
      <c r="U798" s="49"/>
      <c r="V798" s="49"/>
      <c r="W798" s="49"/>
      <c r="X798" s="49"/>
      <c r="Y798" s="49"/>
      <c r="Z798" s="49"/>
      <c r="AA798" s="49"/>
      <c r="AB798" s="49"/>
      <c r="AC798" s="49"/>
      <c r="AD798" s="49"/>
      <c r="AE798" s="49"/>
      <c r="AF798" s="49"/>
      <c r="AG798" s="49"/>
      <c r="AH798" s="49"/>
      <c r="AI798" s="49"/>
      <c r="AJ798" s="49"/>
      <c r="AK798" s="49"/>
      <c r="AL798" s="49"/>
      <c r="AM798" s="49"/>
      <c r="AN798" s="49"/>
      <c r="AO798" s="49"/>
      <c r="AP798" s="49"/>
      <c r="AQ798" s="49"/>
      <c r="AR798" s="49"/>
      <c r="AS798" s="49"/>
      <c r="AT798" s="49"/>
      <c r="AU798" s="49"/>
      <c r="AV798" s="49"/>
      <c r="AW798" s="49"/>
      <c r="AX798" s="49"/>
      <c r="AY798" s="49"/>
      <c r="AZ798" s="49"/>
      <c r="BA798" s="49"/>
      <c r="BB798" s="49"/>
      <c r="BC798" s="49"/>
      <c r="BD798" s="49"/>
      <c r="BE798" s="49"/>
      <c r="BF798" s="49"/>
      <c r="BG798" s="49"/>
      <c r="BH798" s="49"/>
      <c r="BI798" s="49"/>
      <c r="BJ798" s="49"/>
      <c r="BK798" s="49"/>
      <c r="BL798" s="49"/>
      <c r="BM798" s="49"/>
    </row>
    <row r="799" spans="1:65" ht="30" customHeight="1">
      <c r="A799" s="352"/>
      <c r="B799" s="49"/>
      <c r="C799" s="49"/>
      <c r="D799" s="49"/>
      <c r="E799" s="16"/>
      <c r="F799" s="49"/>
      <c r="G799" s="49"/>
      <c r="H799" s="49"/>
      <c r="I799" s="49"/>
      <c r="J799" s="49"/>
      <c r="K799" s="49"/>
      <c r="L799" s="49"/>
      <c r="M799" s="49"/>
      <c r="N799" s="49"/>
      <c r="O799" s="49"/>
      <c r="P799" s="49"/>
      <c r="Q799" s="49"/>
      <c r="R799" s="49"/>
      <c r="S799" s="49"/>
      <c r="T799" s="49"/>
      <c r="U799" s="49"/>
      <c r="V799" s="49"/>
      <c r="W799" s="49"/>
      <c r="X799" s="49"/>
      <c r="Y799" s="49"/>
      <c r="Z799" s="49"/>
      <c r="AA799" s="49"/>
      <c r="AB799" s="49"/>
      <c r="AC799" s="49"/>
      <c r="AD799" s="49"/>
      <c r="AE799" s="49"/>
      <c r="AF799" s="49"/>
      <c r="AG799" s="49"/>
      <c r="AH799" s="49"/>
      <c r="AI799" s="49"/>
      <c r="AJ799" s="49"/>
      <c r="AK799" s="49"/>
      <c r="AL799" s="49"/>
      <c r="AM799" s="49"/>
      <c r="AN799" s="49"/>
      <c r="AO799" s="49"/>
      <c r="AP799" s="49"/>
      <c r="AQ799" s="49"/>
      <c r="AR799" s="49"/>
      <c r="AS799" s="49"/>
      <c r="AT799" s="49"/>
      <c r="AU799" s="49"/>
      <c r="AV799" s="49"/>
      <c r="AW799" s="49"/>
      <c r="AX799" s="49"/>
      <c r="AY799" s="49"/>
      <c r="AZ799" s="49"/>
      <c r="BA799" s="49"/>
      <c r="BB799" s="49"/>
      <c r="BC799" s="49"/>
      <c r="BD799" s="49"/>
      <c r="BE799" s="49"/>
      <c r="BF799" s="49"/>
      <c r="BG799" s="49"/>
      <c r="BH799" s="49"/>
      <c r="BI799" s="49"/>
      <c r="BJ799" s="49"/>
      <c r="BK799" s="49"/>
      <c r="BL799" s="49"/>
      <c r="BM799" s="49"/>
    </row>
    <row r="800" spans="1:65" ht="30" customHeight="1">
      <c r="A800" s="352"/>
      <c r="B800" s="49"/>
      <c r="C800" s="49"/>
      <c r="D800" s="49"/>
      <c r="E800" s="16"/>
      <c r="F800" s="49"/>
      <c r="G800" s="49"/>
      <c r="H800" s="49"/>
      <c r="I800" s="49"/>
      <c r="J800" s="49"/>
      <c r="K800" s="49"/>
      <c r="L800" s="49"/>
      <c r="M800" s="49"/>
      <c r="N800" s="49"/>
      <c r="O800" s="49"/>
      <c r="P800" s="49"/>
      <c r="Q800" s="49"/>
      <c r="R800" s="49"/>
      <c r="S800" s="49"/>
      <c r="T800" s="49"/>
      <c r="U800" s="49"/>
      <c r="V800" s="49"/>
      <c r="W800" s="49"/>
      <c r="X800" s="49"/>
      <c r="Y800" s="49"/>
      <c r="Z800" s="49"/>
      <c r="AA800" s="49"/>
      <c r="AB800" s="49"/>
      <c r="AC800" s="49"/>
      <c r="AD800" s="49"/>
      <c r="AE800" s="49"/>
      <c r="AF800" s="49"/>
      <c r="AG800" s="49"/>
      <c r="AH800" s="49"/>
      <c r="AI800" s="49"/>
      <c r="AJ800" s="49"/>
      <c r="AK800" s="49"/>
      <c r="AL800" s="49"/>
      <c r="AM800" s="49"/>
      <c r="AN800" s="49"/>
      <c r="AO800" s="49"/>
      <c r="AP800" s="49"/>
      <c r="AQ800" s="49"/>
      <c r="AR800" s="49"/>
      <c r="AS800" s="49"/>
      <c r="AT800" s="49"/>
      <c r="AU800" s="49"/>
      <c r="AV800" s="49"/>
      <c r="AW800" s="49"/>
      <c r="AX800" s="49"/>
      <c r="AY800" s="49"/>
      <c r="AZ800" s="49"/>
      <c r="BA800" s="49"/>
      <c r="BB800" s="49"/>
      <c r="BC800" s="49"/>
      <c r="BD800" s="49"/>
      <c r="BE800" s="49"/>
      <c r="BF800" s="49"/>
      <c r="BG800" s="49"/>
      <c r="BH800" s="49"/>
      <c r="BI800" s="49"/>
      <c r="BJ800" s="49"/>
      <c r="BK800" s="49"/>
      <c r="BL800" s="49"/>
      <c r="BM800" s="49"/>
    </row>
    <row r="801" spans="1:65" ht="30" customHeight="1">
      <c r="A801" s="352"/>
      <c r="B801" s="49"/>
      <c r="C801" s="49"/>
      <c r="D801" s="49"/>
      <c r="E801" s="16"/>
      <c r="F801" s="49"/>
      <c r="G801" s="49"/>
      <c r="H801" s="49"/>
      <c r="I801" s="49"/>
      <c r="J801" s="49"/>
      <c r="K801" s="49"/>
      <c r="L801" s="49"/>
      <c r="M801" s="49"/>
      <c r="N801" s="49"/>
      <c r="O801" s="49"/>
      <c r="P801" s="49"/>
      <c r="Q801" s="49"/>
      <c r="R801" s="49"/>
      <c r="S801" s="49"/>
      <c r="T801" s="49"/>
      <c r="U801" s="49"/>
      <c r="V801" s="49"/>
      <c r="W801" s="49"/>
      <c r="X801" s="49"/>
      <c r="Y801" s="49"/>
      <c r="Z801" s="49"/>
      <c r="AA801" s="49"/>
      <c r="AB801" s="49"/>
      <c r="AC801" s="49"/>
      <c r="AD801" s="49"/>
      <c r="AE801" s="49"/>
      <c r="AF801" s="49"/>
      <c r="AG801" s="49"/>
      <c r="AH801" s="49"/>
      <c r="AI801" s="49"/>
      <c r="AJ801" s="49"/>
      <c r="AK801" s="49"/>
      <c r="AL801" s="49"/>
      <c r="AM801" s="49"/>
      <c r="AN801" s="49"/>
      <c r="AO801" s="49"/>
      <c r="AP801" s="49"/>
      <c r="AQ801" s="49"/>
      <c r="AR801" s="49"/>
      <c r="AS801" s="49"/>
      <c r="AT801" s="49"/>
      <c r="AU801" s="49"/>
      <c r="AV801" s="49"/>
      <c r="AW801" s="49"/>
      <c r="AX801" s="49"/>
      <c r="AY801" s="49"/>
      <c r="AZ801" s="49"/>
      <c r="BA801" s="49"/>
      <c r="BB801" s="49"/>
      <c r="BC801" s="49"/>
      <c r="BD801" s="49"/>
      <c r="BE801" s="49"/>
      <c r="BF801" s="49"/>
      <c r="BG801" s="49"/>
      <c r="BH801" s="49"/>
      <c r="BI801" s="49"/>
      <c r="BJ801" s="49"/>
      <c r="BK801" s="49"/>
      <c r="BL801" s="49"/>
      <c r="BM801" s="49"/>
    </row>
    <row r="802" spans="1:65" ht="30" customHeight="1">
      <c r="A802" s="352"/>
      <c r="B802" s="49"/>
      <c r="C802" s="49"/>
      <c r="D802" s="49"/>
      <c r="E802" s="16"/>
      <c r="F802" s="49"/>
      <c r="G802" s="49"/>
      <c r="H802" s="49"/>
      <c r="I802" s="49"/>
      <c r="J802" s="49"/>
      <c r="K802" s="49"/>
      <c r="L802" s="49"/>
      <c r="M802" s="49"/>
      <c r="N802" s="49"/>
      <c r="O802" s="49"/>
      <c r="P802" s="49"/>
      <c r="Q802" s="49"/>
      <c r="R802" s="49"/>
      <c r="S802" s="49"/>
      <c r="T802" s="49"/>
      <c r="U802" s="49"/>
      <c r="V802" s="49"/>
      <c r="W802" s="49"/>
      <c r="X802" s="49"/>
      <c r="Y802" s="49"/>
      <c r="Z802" s="49"/>
      <c r="AA802" s="49"/>
      <c r="AB802" s="49"/>
      <c r="AC802" s="49"/>
      <c r="AD802" s="49"/>
      <c r="AE802" s="49"/>
      <c r="AF802" s="49"/>
      <c r="AG802" s="49"/>
      <c r="AH802" s="49"/>
      <c r="AI802" s="49"/>
      <c r="AJ802" s="49"/>
      <c r="AK802" s="49"/>
      <c r="AL802" s="49"/>
      <c r="AM802" s="49"/>
      <c r="AN802" s="49"/>
      <c r="AO802" s="49"/>
      <c r="AP802" s="49"/>
      <c r="AQ802" s="49"/>
      <c r="AR802" s="49"/>
      <c r="AS802" s="49"/>
      <c r="AT802" s="49"/>
      <c r="AU802" s="49"/>
      <c r="AV802" s="49"/>
      <c r="AW802" s="49"/>
      <c r="AX802" s="49"/>
      <c r="AY802" s="49"/>
      <c r="AZ802" s="49"/>
      <c r="BA802" s="49"/>
      <c r="BB802" s="49"/>
      <c r="BC802" s="49"/>
      <c r="BD802" s="49"/>
      <c r="BE802" s="49"/>
      <c r="BF802" s="49"/>
      <c r="BG802" s="49"/>
      <c r="BH802" s="49"/>
      <c r="BI802" s="49"/>
      <c r="BJ802" s="49"/>
      <c r="BK802" s="49"/>
      <c r="BL802" s="49"/>
      <c r="BM802" s="49"/>
    </row>
    <row r="803" spans="1:65" ht="30" customHeight="1">
      <c r="A803" s="352"/>
      <c r="B803" s="49"/>
      <c r="C803" s="49"/>
      <c r="D803" s="49"/>
      <c r="E803" s="16"/>
      <c r="F803" s="49"/>
      <c r="G803" s="49"/>
      <c r="H803" s="49"/>
      <c r="I803" s="49"/>
      <c r="J803" s="49"/>
      <c r="K803" s="49"/>
      <c r="L803" s="49"/>
      <c r="M803" s="49"/>
      <c r="N803" s="49"/>
      <c r="O803" s="49"/>
      <c r="P803" s="49"/>
      <c r="Q803" s="49"/>
      <c r="R803" s="49"/>
      <c r="S803" s="49"/>
      <c r="T803" s="49"/>
      <c r="U803" s="49"/>
      <c r="V803" s="49"/>
      <c r="W803" s="49"/>
      <c r="X803" s="49"/>
      <c r="Y803" s="49"/>
      <c r="Z803" s="49"/>
      <c r="AA803" s="49"/>
      <c r="AB803" s="49"/>
      <c r="AC803" s="49"/>
      <c r="AD803" s="49"/>
      <c r="AE803" s="49"/>
      <c r="AF803" s="49"/>
      <c r="AG803" s="49"/>
      <c r="AH803" s="49"/>
      <c r="AI803" s="49"/>
      <c r="AJ803" s="49"/>
      <c r="AK803" s="49"/>
      <c r="AL803" s="49"/>
      <c r="AM803" s="49"/>
      <c r="AN803" s="49"/>
      <c r="AO803" s="49"/>
      <c r="AP803" s="49"/>
      <c r="AQ803" s="49"/>
      <c r="AR803" s="49"/>
      <c r="AS803" s="49"/>
      <c r="AT803" s="49"/>
      <c r="AU803" s="49"/>
      <c r="AV803" s="49"/>
      <c r="AW803" s="49"/>
      <c r="AX803" s="49"/>
      <c r="AY803" s="49"/>
      <c r="AZ803" s="49"/>
      <c r="BA803" s="49"/>
      <c r="BB803" s="49"/>
      <c r="BC803" s="49"/>
      <c r="BD803" s="49"/>
      <c r="BE803" s="49"/>
      <c r="BF803" s="49"/>
      <c r="BG803" s="49"/>
      <c r="BH803" s="49"/>
      <c r="BI803" s="49"/>
      <c r="BJ803" s="49"/>
      <c r="BK803" s="49"/>
      <c r="BL803" s="49"/>
      <c r="BM803" s="49"/>
    </row>
    <row r="804" spans="1:65" ht="30" customHeight="1">
      <c r="A804" s="352"/>
      <c r="B804" s="49"/>
      <c r="C804" s="49"/>
      <c r="D804" s="49"/>
      <c r="E804" s="16"/>
      <c r="F804" s="49"/>
      <c r="G804" s="49"/>
      <c r="H804" s="49"/>
      <c r="I804" s="49"/>
      <c r="J804" s="49"/>
      <c r="K804" s="49"/>
      <c r="L804" s="49"/>
      <c r="M804" s="49"/>
      <c r="N804" s="49"/>
      <c r="O804" s="49"/>
      <c r="P804" s="49"/>
      <c r="Q804" s="49"/>
      <c r="R804" s="49"/>
      <c r="S804" s="49"/>
      <c r="T804" s="49"/>
      <c r="U804" s="49"/>
      <c r="V804" s="49"/>
      <c r="W804" s="49"/>
      <c r="X804" s="49"/>
      <c r="Y804" s="49"/>
      <c r="Z804" s="49"/>
      <c r="AA804" s="49"/>
      <c r="AB804" s="49"/>
      <c r="AC804" s="49"/>
      <c r="AD804" s="49"/>
      <c r="AE804" s="49"/>
      <c r="AF804" s="49"/>
      <c r="AG804" s="49"/>
      <c r="AH804" s="49"/>
      <c r="AI804" s="49"/>
      <c r="AJ804" s="49"/>
      <c r="AK804" s="49"/>
      <c r="AL804" s="49"/>
      <c r="AM804" s="49"/>
      <c r="AN804" s="49"/>
      <c r="AO804" s="49"/>
      <c r="AP804" s="49"/>
      <c r="AQ804" s="49"/>
      <c r="AR804" s="49"/>
      <c r="AS804" s="49"/>
      <c r="AT804" s="49"/>
      <c r="AU804" s="49"/>
      <c r="AV804" s="49"/>
      <c r="AW804" s="49"/>
      <c r="AX804" s="49"/>
      <c r="AY804" s="49"/>
      <c r="AZ804" s="49"/>
      <c r="BA804" s="49"/>
      <c r="BB804" s="49"/>
      <c r="BC804" s="49"/>
      <c r="BD804" s="49"/>
      <c r="BE804" s="49"/>
      <c r="BF804" s="49"/>
      <c r="BG804" s="49"/>
      <c r="BH804" s="49"/>
      <c r="BI804" s="49"/>
      <c r="BJ804" s="49"/>
      <c r="BK804" s="49"/>
      <c r="BL804" s="49"/>
      <c r="BM804" s="49"/>
    </row>
    <row r="805" spans="1:65" ht="30" customHeight="1">
      <c r="A805" s="352"/>
      <c r="B805" s="49"/>
      <c r="C805" s="49"/>
      <c r="D805" s="49"/>
      <c r="E805" s="16"/>
      <c r="F805" s="49"/>
      <c r="G805" s="49"/>
      <c r="H805" s="49"/>
      <c r="I805" s="49"/>
      <c r="J805" s="49"/>
      <c r="K805" s="49"/>
      <c r="L805" s="49"/>
      <c r="M805" s="49"/>
      <c r="N805" s="49"/>
      <c r="O805" s="49"/>
      <c r="P805" s="49"/>
      <c r="Q805" s="49"/>
      <c r="R805" s="49"/>
      <c r="S805" s="49"/>
      <c r="T805" s="49"/>
      <c r="U805" s="49"/>
      <c r="V805" s="49"/>
      <c r="W805" s="49"/>
      <c r="X805" s="49"/>
      <c r="Y805" s="49"/>
      <c r="Z805" s="49"/>
      <c r="AA805" s="49"/>
      <c r="AB805" s="49"/>
      <c r="AC805" s="49"/>
      <c r="AD805" s="49"/>
      <c r="AE805" s="49"/>
      <c r="AF805" s="49"/>
      <c r="AG805" s="49"/>
      <c r="AH805" s="49"/>
      <c r="AI805" s="49"/>
      <c r="AJ805" s="49"/>
      <c r="AK805" s="49"/>
      <c r="AL805" s="49"/>
      <c r="AM805" s="49"/>
      <c r="AN805" s="49"/>
      <c r="AO805" s="49"/>
      <c r="AP805" s="49"/>
      <c r="AQ805" s="49"/>
      <c r="AR805" s="49"/>
      <c r="AS805" s="49"/>
      <c r="AT805" s="49"/>
      <c r="AU805" s="49"/>
      <c r="AV805" s="49"/>
      <c r="AW805" s="49"/>
      <c r="AX805" s="49"/>
      <c r="AY805" s="49"/>
      <c r="AZ805" s="49"/>
      <c r="BA805" s="49"/>
      <c r="BB805" s="49"/>
      <c r="BC805" s="49"/>
      <c r="BD805" s="49"/>
      <c r="BE805" s="49"/>
      <c r="BF805" s="49"/>
      <c r="BG805" s="49"/>
      <c r="BH805" s="49"/>
      <c r="BI805" s="49"/>
      <c r="BJ805" s="49"/>
      <c r="BK805" s="49"/>
      <c r="BL805" s="49"/>
      <c r="BM805" s="49"/>
    </row>
    <row r="806" spans="1:65" ht="30" customHeight="1">
      <c r="A806" s="352"/>
      <c r="B806" s="49"/>
      <c r="C806" s="49"/>
      <c r="D806" s="49"/>
      <c r="E806" s="16"/>
      <c r="F806" s="49"/>
      <c r="G806" s="49"/>
      <c r="H806" s="49"/>
      <c r="I806" s="49"/>
      <c r="J806" s="49"/>
      <c r="K806" s="49"/>
      <c r="L806" s="49"/>
      <c r="M806" s="49"/>
      <c r="N806" s="49"/>
      <c r="O806" s="49"/>
      <c r="P806" s="49"/>
      <c r="Q806" s="49"/>
      <c r="R806" s="49"/>
      <c r="S806" s="49"/>
      <c r="T806" s="49"/>
      <c r="U806" s="49"/>
      <c r="V806" s="49"/>
      <c r="W806" s="49"/>
      <c r="X806" s="49"/>
      <c r="Y806" s="49"/>
      <c r="Z806" s="49"/>
      <c r="AA806" s="49"/>
      <c r="AB806" s="49"/>
      <c r="AC806" s="49"/>
      <c r="AD806" s="49"/>
      <c r="AE806" s="49"/>
      <c r="AF806" s="49"/>
      <c r="AG806" s="49"/>
      <c r="AH806" s="49"/>
      <c r="AI806" s="49"/>
      <c r="AJ806" s="49"/>
      <c r="AK806" s="49"/>
      <c r="AL806" s="49"/>
      <c r="AM806" s="49"/>
      <c r="AN806" s="49"/>
      <c r="AO806" s="49"/>
      <c r="AP806" s="49"/>
      <c r="AQ806" s="49"/>
      <c r="AR806" s="49"/>
      <c r="AS806" s="49"/>
      <c r="AT806" s="49"/>
      <c r="AU806" s="49"/>
      <c r="AV806" s="49"/>
      <c r="AW806" s="49"/>
      <c r="AX806" s="49"/>
      <c r="AY806" s="49"/>
      <c r="AZ806" s="49"/>
      <c r="BA806" s="49"/>
      <c r="BB806" s="49"/>
      <c r="BC806" s="49"/>
      <c r="BD806" s="49"/>
      <c r="BE806" s="49"/>
      <c r="BF806" s="49"/>
      <c r="BG806" s="49"/>
      <c r="BH806" s="49"/>
      <c r="BI806" s="49"/>
      <c r="BJ806" s="49"/>
      <c r="BK806" s="49"/>
      <c r="BL806" s="49"/>
      <c r="BM806" s="49"/>
    </row>
    <row r="807" spans="1:65" ht="30" customHeight="1">
      <c r="A807" s="352"/>
      <c r="B807" s="49"/>
      <c r="C807" s="49"/>
      <c r="D807" s="49"/>
      <c r="E807" s="16"/>
      <c r="F807" s="49"/>
      <c r="G807" s="49"/>
      <c r="H807" s="49"/>
      <c r="I807" s="49"/>
      <c r="J807" s="49"/>
      <c r="K807" s="49"/>
      <c r="L807" s="49"/>
      <c r="M807" s="49"/>
      <c r="N807" s="49"/>
      <c r="O807" s="49"/>
      <c r="P807" s="49"/>
      <c r="Q807" s="49"/>
      <c r="R807" s="49"/>
      <c r="S807" s="49"/>
      <c r="T807" s="49"/>
      <c r="U807" s="49"/>
      <c r="V807" s="49"/>
      <c r="W807" s="49"/>
      <c r="X807" s="49"/>
      <c r="Y807" s="49"/>
      <c r="Z807" s="49"/>
      <c r="AA807" s="49"/>
      <c r="AB807" s="49"/>
      <c r="AC807" s="49"/>
      <c r="AD807" s="49"/>
      <c r="AE807" s="49"/>
      <c r="AF807" s="49"/>
      <c r="AG807" s="49"/>
      <c r="AH807" s="49"/>
      <c r="AI807" s="49"/>
      <c r="AJ807" s="49"/>
      <c r="AK807" s="49"/>
      <c r="AL807" s="49"/>
      <c r="AM807" s="49"/>
      <c r="AN807" s="49"/>
      <c r="AO807" s="49"/>
      <c r="AP807" s="49"/>
      <c r="AQ807" s="49"/>
      <c r="AR807" s="49"/>
      <c r="AS807" s="49"/>
      <c r="AT807" s="49"/>
      <c r="AU807" s="49"/>
      <c r="AV807" s="49"/>
      <c r="AW807" s="49"/>
      <c r="AX807" s="49"/>
      <c r="AY807" s="49"/>
      <c r="AZ807" s="49"/>
      <c r="BA807" s="49"/>
      <c r="BB807" s="49"/>
      <c r="BC807" s="49"/>
      <c r="BD807" s="49"/>
      <c r="BE807" s="49"/>
      <c r="BF807" s="49"/>
      <c r="BG807" s="49"/>
      <c r="BH807" s="49"/>
      <c r="BI807" s="49"/>
      <c r="BJ807" s="49"/>
      <c r="BK807" s="49"/>
      <c r="BL807" s="49"/>
      <c r="BM807" s="49"/>
    </row>
    <row r="808" spans="1:65" ht="30" customHeight="1">
      <c r="A808" s="352"/>
      <c r="B808" s="49"/>
      <c r="C808" s="49"/>
      <c r="D808" s="49"/>
      <c r="E808" s="16"/>
      <c r="F808" s="49"/>
      <c r="G808" s="49"/>
      <c r="H808" s="49"/>
      <c r="I808" s="49"/>
      <c r="J808" s="49"/>
      <c r="K808" s="49"/>
      <c r="L808" s="49"/>
      <c r="M808" s="49"/>
      <c r="N808" s="49"/>
      <c r="O808" s="49"/>
      <c r="P808" s="49"/>
      <c r="Q808" s="49"/>
      <c r="R808" s="49"/>
      <c r="S808" s="49"/>
      <c r="T808" s="49"/>
      <c r="U808" s="49"/>
      <c r="V808" s="49"/>
      <c r="W808" s="49"/>
      <c r="X808" s="49"/>
      <c r="Y808" s="49"/>
      <c r="Z808" s="49"/>
      <c r="AA808" s="49"/>
      <c r="AB808" s="49"/>
      <c r="AC808" s="49"/>
      <c r="AD808" s="49"/>
      <c r="AE808" s="49"/>
      <c r="AF808" s="49"/>
      <c r="AG808" s="49"/>
      <c r="AH808" s="49"/>
      <c r="AI808" s="49"/>
      <c r="AJ808" s="49"/>
      <c r="AK808" s="49"/>
      <c r="AL808" s="49"/>
      <c r="AM808" s="49"/>
      <c r="AN808" s="49"/>
      <c r="AO808" s="49"/>
      <c r="AP808" s="49"/>
      <c r="AQ808" s="49"/>
      <c r="AR808" s="49"/>
      <c r="AS808" s="49"/>
      <c r="AT808" s="49"/>
      <c r="AU808" s="49"/>
      <c r="AV808" s="49"/>
      <c r="AW808" s="49"/>
      <c r="AX808" s="49"/>
      <c r="AY808" s="49"/>
      <c r="AZ808" s="49"/>
      <c r="BA808" s="49"/>
      <c r="BB808" s="49"/>
      <c r="BC808" s="49"/>
      <c r="BD808" s="49"/>
      <c r="BE808" s="49"/>
      <c r="BF808" s="49"/>
      <c r="BG808" s="49"/>
      <c r="BH808" s="49"/>
      <c r="BI808" s="49"/>
      <c r="BJ808" s="49"/>
      <c r="BK808" s="49"/>
      <c r="BL808" s="49"/>
      <c r="BM808" s="49"/>
    </row>
    <row r="809" spans="1:65" ht="30" customHeight="1">
      <c r="A809" s="352"/>
      <c r="B809" s="49"/>
      <c r="C809" s="49"/>
      <c r="D809" s="49"/>
      <c r="E809" s="16"/>
      <c r="F809" s="49"/>
      <c r="G809" s="49"/>
      <c r="H809" s="49"/>
      <c r="I809" s="49"/>
      <c r="J809" s="49"/>
      <c r="K809" s="49"/>
      <c r="L809" s="49"/>
      <c r="M809" s="49"/>
      <c r="N809" s="49"/>
      <c r="O809" s="49"/>
      <c r="P809" s="49"/>
      <c r="Q809" s="49"/>
      <c r="R809" s="49"/>
      <c r="S809" s="49"/>
      <c r="T809" s="49"/>
      <c r="U809" s="49"/>
      <c r="V809" s="49"/>
      <c r="W809" s="49"/>
      <c r="X809" s="49"/>
      <c r="Y809" s="49"/>
      <c r="Z809" s="49"/>
      <c r="AA809" s="49"/>
      <c r="AB809" s="49"/>
      <c r="AC809" s="49"/>
      <c r="AD809" s="49"/>
      <c r="AE809" s="49"/>
      <c r="AF809" s="49"/>
      <c r="AG809" s="49"/>
      <c r="AH809" s="49"/>
      <c r="AI809" s="49"/>
      <c r="AJ809" s="49"/>
      <c r="AK809" s="49"/>
      <c r="AL809" s="49"/>
      <c r="AM809" s="49"/>
      <c r="AN809" s="49"/>
      <c r="AO809" s="49"/>
      <c r="AP809" s="49"/>
      <c r="AQ809" s="49"/>
      <c r="AR809" s="49"/>
      <c r="AS809" s="49"/>
      <c r="AT809" s="49"/>
      <c r="AU809" s="49"/>
      <c r="AV809" s="49"/>
      <c r="AW809" s="49"/>
      <c r="AX809" s="49"/>
      <c r="AY809" s="49"/>
      <c r="AZ809" s="49"/>
      <c r="BA809" s="49"/>
      <c r="BB809" s="49"/>
      <c r="BC809" s="49"/>
      <c r="BD809" s="49"/>
      <c r="BE809" s="49"/>
      <c r="BF809" s="49"/>
      <c r="BG809" s="49"/>
      <c r="BH809" s="49"/>
      <c r="BI809" s="49"/>
      <c r="BJ809" s="49"/>
      <c r="BK809" s="49"/>
      <c r="BL809" s="49"/>
      <c r="BM809" s="49"/>
    </row>
    <row r="810" spans="1:65" ht="30" customHeight="1">
      <c r="A810" s="352"/>
      <c r="B810" s="49"/>
      <c r="C810" s="49"/>
      <c r="D810" s="49"/>
      <c r="E810" s="16"/>
      <c r="F810" s="49"/>
      <c r="G810" s="49"/>
      <c r="H810" s="49"/>
      <c r="I810" s="49"/>
      <c r="J810" s="49"/>
      <c r="K810" s="49"/>
      <c r="L810" s="49"/>
      <c r="M810" s="49"/>
      <c r="N810" s="49"/>
      <c r="O810" s="49"/>
      <c r="P810" s="49"/>
      <c r="Q810" s="49"/>
      <c r="R810" s="49"/>
      <c r="S810" s="49"/>
      <c r="T810" s="49"/>
      <c r="U810" s="49"/>
      <c r="V810" s="49"/>
      <c r="W810" s="49"/>
      <c r="X810" s="49"/>
      <c r="Y810" s="49"/>
      <c r="Z810" s="49"/>
      <c r="AA810" s="49"/>
      <c r="AB810" s="49"/>
      <c r="AC810" s="49"/>
      <c r="AD810" s="49"/>
      <c r="AE810" s="49"/>
      <c r="AF810" s="49"/>
      <c r="AG810" s="49"/>
      <c r="AH810" s="49"/>
      <c r="AI810" s="49"/>
      <c r="AJ810" s="49"/>
      <c r="AK810" s="49"/>
      <c r="AL810" s="49"/>
      <c r="AM810" s="49"/>
      <c r="AN810" s="49"/>
      <c r="AO810" s="49"/>
      <c r="AP810" s="49"/>
      <c r="AQ810" s="49"/>
      <c r="AR810" s="49"/>
      <c r="AS810" s="49"/>
      <c r="AT810" s="49"/>
      <c r="AU810" s="49"/>
      <c r="AV810" s="49"/>
      <c r="AW810" s="49"/>
      <c r="AX810" s="49"/>
      <c r="AY810" s="49"/>
      <c r="AZ810" s="49"/>
      <c r="BA810" s="49"/>
      <c r="BB810" s="49"/>
      <c r="BC810" s="49"/>
      <c r="BD810" s="49"/>
      <c r="BE810" s="49"/>
      <c r="BF810" s="49"/>
      <c r="BG810" s="49"/>
      <c r="BH810" s="49"/>
      <c r="BI810" s="49"/>
      <c r="BJ810" s="49"/>
      <c r="BK810" s="49"/>
      <c r="BL810" s="49"/>
      <c r="BM810" s="49"/>
    </row>
    <row r="811" spans="1:65" ht="30" customHeight="1">
      <c r="A811" s="352"/>
      <c r="B811" s="49"/>
      <c r="C811" s="49"/>
      <c r="D811" s="49"/>
      <c r="E811" s="16"/>
      <c r="F811" s="49"/>
      <c r="G811" s="49"/>
      <c r="H811" s="49"/>
      <c r="I811" s="49"/>
      <c r="J811" s="49"/>
      <c r="K811" s="49"/>
      <c r="L811" s="49"/>
      <c r="M811" s="49"/>
      <c r="N811" s="49"/>
      <c r="O811" s="49"/>
      <c r="P811" s="49"/>
      <c r="Q811" s="49"/>
      <c r="R811" s="49"/>
      <c r="S811" s="49"/>
      <c r="T811" s="49"/>
      <c r="U811" s="49"/>
      <c r="V811" s="49"/>
      <c r="W811" s="49"/>
      <c r="X811" s="49"/>
      <c r="Y811" s="49"/>
      <c r="Z811" s="49"/>
      <c r="AA811" s="49"/>
      <c r="AB811" s="49"/>
      <c r="AC811" s="49"/>
      <c r="AD811" s="49"/>
      <c r="AE811" s="49"/>
      <c r="AF811" s="49"/>
      <c r="AG811" s="49"/>
      <c r="AH811" s="49"/>
      <c r="AI811" s="49"/>
      <c r="AJ811" s="49"/>
      <c r="AK811" s="49"/>
      <c r="AL811" s="49"/>
      <c r="AM811" s="49"/>
      <c r="AN811" s="49"/>
      <c r="AO811" s="49"/>
      <c r="AP811" s="49"/>
      <c r="AQ811" s="49"/>
      <c r="AR811" s="49"/>
      <c r="AS811" s="49"/>
      <c r="AT811" s="49"/>
      <c r="AU811" s="49"/>
      <c r="AV811" s="49"/>
      <c r="AW811" s="49"/>
      <c r="AX811" s="49"/>
      <c r="AY811" s="49"/>
      <c r="AZ811" s="49"/>
      <c r="BA811" s="49"/>
      <c r="BB811" s="49"/>
      <c r="BC811" s="49"/>
      <c r="BD811" s="49"/>
      <c r="BE811" s="49"/>
      <c r="BF811" s="49"/>
      <c r="BG811" s="49"/>
      <c r="BH811" s="49"/>
      <c r="BI811" s="49"/>
      <c r="BJ811" s="49"/>
      <c r="BK811" s="49"/>
      <c r="BL811" s="49"/>
      <c r="BM811" s="49"/>
    </row>
    <row r="812" spans="1:65" ht="30" customHeight="1">
      <c r="A812" s="352"/>
      <c r="B812" s="49"/>
      <c r="C812" s="49"/>
      <c r="D812" s="49"/>
      <c r="E812" s="16"/>
      <c r="F812" s="49"/>
      <c r="G812" s="49"/>
      <c r="H812" s="49"/>
      <c r="I812" s="49"/>
      <c r="J812" s="49"/>
      <c r="K812" s="49"/>
      <c r="L812" s="49"/>
      <c r="M812" s="49"/>
      <c r="N812" s="49"/>
      <c r="O812" s="49"/>
      <c r="P812" s="49"/>
      <c r="Q812" s="49"/>
      <c r="R812" s="49"/>
      <c r="S812" s="49"/>
      <c r="T812" s="49"/>
      <c r="U812" s="49"/>
      <c r="V812" s="49"/>
      <c r="W812" s="49"/>
      <c r="X812" s="49"/>
      <c r="Y812" s="49"/>
      <c r="Z812" s="49"/>
      <c r="AA812" s="49"/>
      <c r="AB812" s="49"/>
      <c r="AC812" s="49"/>
      <c r="AD812" s="49"/>
      <c r="AE812" s="49"/>
      <c r="AF812" s="49"/>
      <c r="AG812" s="49"/>
      <c r="AH812" s="49"/>
      <c r="AI812" s="49"/>
      <c r="AJ812" s="49"/>
      <c r="AK812" s="49"/>
      <c r="AL812" s="49"/>
      <c r="AM812" s="49"/>
      <c r="AN812" s="49"/>
      <c r="AO812" s="49"/>
      <c r="AP812" s="49"/>
      <c r="AQ812" s="49"/>
      <c r="AR812" s="49"/>
      <c r="AS812" s="49"/>
      <c r="AT812" s="49"/>
      <c r="AU812" s="49"/>
      <c r="AV812" s="49"/>
      <c r="AW812" s="49"/>
      <c r="AX812" s="49"/>
      <c r="AY812" s="49"/>
      <c r="AZ812" s="49"/>
      <c r="BA812" s="49"/>
      <c r="BB812" s="49"/>
      <c r="BC812" s="49"/>
      <c r="BD812" s="49"/>
      <c r="BE812" s="49"/>
      <c r="BF812" s="49"/>
      <c r="BG812" s="49"/>
      <c r="BH812" s="49"/>
      <c r="BI812" s="49"/>
      <c r="BJ812" s="49"/>
      <c r="BK812" s="49"/>
      <c r="BL812" s="49"/>
      <c r="BM812" s="49"/>
    </row>
    <row r="813" spans="1:65" ht="30" customHeight="1">
      <c r="A813" s="352"/>
      <c r="B813" s="49"/>
      <c r="C813" s="49"/>
      <c r="D813" s="49"/>
      <c r="E813" s="16"/>
      <c r="F813" s="49"/>
      <c r="G813" s="49"/>
      <c r="H813" s="49"/>
      <c r="I813" s="49"/>
      <c r="J813" s="49"/>
      <c r="K813" s="49"/>
      <c r="L813" s="49"/>
      <c r="M813" s="49"/>
      <c r="N813" s="49"/>
      <c r="O813" s="49"/>
      <c r="P813" s="49"/>
      <c r="Q813" s="49"/>
      <c r="R813" s="49"/>
      <c r="S813" s="49"/>
      <c r="T813" s="49"/>
      <c r="U813" s="49"/>
      <c r="V813" s="49"/>
      <c r="W813" s="49"/>
      <c r="X813" s="49"/>
      <c r="Y813" s="49"/>
      <c r="Z813" s="49"/>
      <c r="AA813" s="49"/>
      <c r="AB813" s="49"/>
      <c r="AC813" s="49"/>
      <c r="AD813" s="49"/>
      <c r="AE813" s="49"/>
      <c r="AF813" s="49"/>
      <c r="AG813" s="49"/>
      <c r="AH813" s="49"/>
      <c r="AI813" s="49"/>
      <c r="AJ813" s="49"/>
      <c r="AK813" s="49"/>
      <c r="AL813" s="49"/>
      <c r="AM813" s="49"/>
      <c r="AN813" s="49"/>
      <c r="AO813" s="49"/>
      <c r="AP813" s="49"/>
      <c r="AQ813" s="49"/>
      <c r="AR813" s="49"/>
      <c r="AS813" s="49"/>
      <c r="AT813" s="49"/>
      <c r="AU813" s="49"/>
      <c r="AV813" s="49"/>
      <c r="AW813" s="49"/>
      <c r="AX813" s="49"/>
      <c r="AY813" s="49"/>
      <c r="AZ813" s="49"/>
      <c r="BA813" s="49"/>
      <c r="BB813" s="49"/>
      <c r="BC813" s="49"/>
      <c r="BD813" s="49"/>
      <c r="BE813" s="49"/>
      <c r="BF813" s="49"/>
      <c r="BG813" s="49"/>
      <c r="BH813" s="49"/>
      <c r="BI813" s="49"/>
      <c r="BJ813" s="49"/>
      <c r="BK813" s="49"/>
      <c r="BL813" s="49"/>
      <c r="BM813" s="49"/>
    </row>
    <row r="814" spans="1:65" ht="30" customHeight="1">
      <c r="A814" s="352"/>
      <c r="B814" s="49"/>
      <c r="C814" s="49"/>
      <c r="D814" s="49"/>
      <c r="E814" s="16"/>
      <c r="F814" s="49"/>
      <c r="G814" s="49"/>
      <c r="H814" s="49"/>
      <c r="I814" s="49"/>
      <c r="J814" s="49"/>
      <c r="K814" s="49"/>
      <c r="L814" s="49"/>
      <c r="M814" s="49"/>
      <c r="N814" s="49"/>
      <c r="O814" s="49"/>
      <c r="P814" s="49"/>
      <c r="Q814" s="49"/>
      <c r="R814" s="49"/>
      <c r="S814" s="49"/>
      <c r="T814" s="49"/>
      <c r="U814" s="49"/>
      <c r="V814" s="49"/>
      <c r="W814" s="49"/>
      <c r="X814" s="49"/>
      <c r="Y814" s="49"/>
      <c r="Z814" s="49"/>
      <c r="AA814" s="49"/>
      <c r="AB814" s="49"/>
      <c r="AC814" s="49"/>
      <c r="AD814" s="49"/>
      <c r="AE814" s="49"/>
      <c r="AF814" s="49"/>
      <c r="AG814" s="49"/>
      <c r="AH814" s="49"/>
      <c r="AI814" s="49"/>
      <c r="AJ814" s="49"/>
      <c r="AK814" s="49"/>
      <c r="AL814" s="49"/>
      <c r="AM814" s="49"/>
      <c r="AN814" s="49"/>
      <c r="AO814" s="49"/>
      <c r="AP814" s="49"/>
      <c r="AQ814" s="49"/>
      <c r="AR814" s="49"/>
      <c r="AS814" s="49"/>
      <c r="AT814" s="49"/>
      <c r="AU814" s="49"/>
      <c r="AV814" s="49"/>
      <c r="AW814" s="49"/>
      <c r="AX814" s="49"/>
      <c r="AY814" s="49"/>
      <c r="AZ814" s="49"/>
      <c r="BA814" s="49"/>
      <c r="BB814" s="49"/>
      <c r="BC814" s="49"/>
      <c r="BD814" s="49"/>
      <c r="BE814" s="49"/>
      <c r="BF814" s="49"/>
      <c r="BG814" s="49"/>
      <c r="BH814" s="49"/>
      <c r="BI814" s="49"/>
      <c r="BJ814" s="49"/>
      <c r="BK814" s="49"/>
      <c r="BL814" s="49"/>
      <c r="BM814" s="49"/>
    </row>
    <row r="815" spans="1:65" ht="30" customHeight="1">
      <c r="A815" s="352"/>
      <c r="B815" s="49"/>
      <c r="C815" s="49"/>
      <c r="D815" s="49"/>
      <c r="E815" s="16"/>
      <c r="F815" s="49"/>
      <c r="G815" s="49"/>
      <c r="H815" s="49"/>
      <c r="I815" s="49"/>
      <c r="J815" s="49"/>
      <c r="K815" s="49"/>
      <c r="L815" s="49"/>
      <c r="M815" s="49"/>
      <c r="N815" s="49"/>
      <c r="O815" s="49"/>
      <c r="P815" s="49"/>
      <c r="Q815" s="49"/>
      <c r="R815" s="49"/>
      <c r="S815" s="49"/>
      <c r="T815" s="49"/>
      <c r="U815" s="49"/>
      <c r="V815" s="49"/>
      <c r="W815" s="49"/>
      <c r="X815" s="49"/>
      <c r="Y815" s="49"/>
      <c r="Z815" s="49"/>
      <c r="AA815" s="49"/>
      <c r="AB815" s="49"/>
      <c r="AC815" s="49"/>
      <c r="AD815" s="49"/>
      <c r="AE815" s="49"/>
      <c r="AF815" s="49"/>
      <c r="AG815" s="49"/>
      <c r="AH815" s="49"/>
      <c r="AI815" s="49"/>
      <c r="AJ815" s="49"/>
      <c r="AK815" s="49"/>
      <c r="AL815" s="49"/>
      <c r="AM815" s="49"/>
      <c r="AN815" s="49"/>
      <c r="AO815" s="49"/>
      <c r="AP815" s="49"/>
      <c r="AQ815" s="49"/>
      <c r="AR815" s="49"/>
      <c r="AS815" s="49"/>
      <c r="AT815" s="49"/>
      <c r="AU815" s="49"/>
      <c r="AV815" s="49"/>
      <c r="AW815" s="49"/>
      <c r="AX815" s="49"/>
      <c r="AY815" s="49"/>
      <c r="AZ815" s="49"/>
      <c r="BA815" s="49"/>
      <c r="BB815" s="49"/>
      <c r="BC815" s="49"/>
      <c r="BD815" s="49"/>
      <c r="BE815" s="49"/>
      <c r="BF815" s="49"/>
      <c r="BG815" s="49"/>
      <c r="BH815" s="49"/>
      <c r="BI815" s="49"/>
      <c r="BJ815" s="49"/>
      <c r="BK815" s="49"/>
      <c r="BL815" s="49"/>
      <c r="BM815" s="49"/>
    </row>
    <row r="816" spans="1:65" ht="30" customHeight="1">
      <c r="A816" s="352"/>
      <c r="B816" s="49"/>
      <c r="C816" s="49"/>
      <c r="D816" s="49"/>
      <c r="E816" s="16"/>
      <c r="F816" s="49"/>
      <c r="G816" s="49"/>
      <c r="H816" s="49"/>
      <c r="I816" s="49"/>
      <c r="J816" s="49"/>
      <c r="K816" s="49"/>
      <c r="L816" s="49"/>
      <c r="M816" s="49"/>
      <c r="N816" s="49"/>
      <c r="O816" s="49"/>
      <c r="P816" s="49"/>
      <c r="Q816" s="49"/>
      <c r="R816" s="49"/>
      <c r="S816" s="49"/>
      <c r="T816" s="49"/>
      <c r="U816" s="49"/>
      <c r="V816" s="49"/>
      <c r="W816" s="49"/>
      <c r="X816" s="49"/>
      <c r="Y816" s="49"/>
      <c r="Z816" s="49"/>
      <c r="AA816" s="49"/>
      <c r="AB816" s="49"/>
      <c r="AC816" s="49"/>
      <c r="AD816" s="49"/>
      <c r="AE816" s="49"/>
      <c r="AF816" s="49"/>
      <c r="AG816" s="49"/>
      <c r="AH816" s="49"/>
      <c r="AI816" s="49"/>
      <c r="AJ816" s="49"/>
      <c r="AK816" s="49"/>
      <c r="AL816" s="49"/>
      <c r="AM816" s="49"/>
      <c r="AN816" s="49"/>
      <c r="AO816" s="49"/>
      <c r="AP816" s="49"/>
      <c r="AQ816" s="49"/>
      <c r="AR816" s="49"/>
      <c r="AS816" s="49"/>
      <c r="AT816" s="49"/>
      <c r="AU816" s="49"/>
      <c r="AV816" s="49"/>
      <c r="AW816" s="49"/>
      <c r="AX816" s="49"/>
      <c r="AY816" s="49"/>
      <c r="AZ816" s="49"/>
      <c r="BA816" s="49"/>
      <c r="BB816" s="49"/>
      <c r="BC816" s="49"/>
      <c r="BD816" s="49"/>
      <c r="BE816" s="49"/>
      <c r="BF816" s="49"/>
      <c r="BG816" s="49"/>
      <c r="BH816" s="49"/>
      <c r="BI816" s="49"/>
      <c r="BJ816" s="49"/>
      <c r="BK816" s="49"/>
      <c r="BL816" s="49"/>
      <c r="BM816" s="49"/>
    </row>
    <row r="817" spans="1:65" ht="30" customHeight="1">
      <c r="A817" s="352"/>
      <c r="B817" s="49"/>
      <c r="C817" s="49"/>
      <c r="D817" s="49"/>
      <c r="E817" s="16"/>
      <c r="F817" s="49"/>
      <c r="G817" s="49"/>
      <c r="H817" s="49"/>
      <c r="I817" s="49"/>
      <c r="J817" s="49"/>
      <c r="K817" s="49"/>
      <c r="L817" s="49"/>
      <c r="M817" s="49"/>
      <c r="N817" s="49"/>
      <c r="O817" s="49"/>
      <c r="P817" s="49"/>
      <c r="Q817" s="49"/>
      <c r="R817" s="49"/>
      <c r="S817" s="49"/>
      <c r="T817" s="49"/>
      <c r="U817" s="49"/>
      <c r="V817" s="49"/>
      <c r="W817" s="49"/>
      <c r="X817" s="49"/>
      <c r="Y817" s="49"/>
      <c r="Z817" s="49"/>
      <c r="AA817" s="49"/>
      <c r="AB817" s="49"/>
      <c r="AC817" s="49"/>
      <c r="AD817" s="49"/>
      <c r="AE817" s="49"/>
      <c r="AF817" s="49"/>
      <c r="AG817" s="49"/>
      <c r="AH817" s="49"/>
      <c r="AI817" s="49"/>
      <c r="AJ817" s="49"/>
      <c r="AK817" s="49"/>
      <c r="AL817" s="49"/>
      <c r="AM817" s="49"/>
      <c r="AN817" s="49"/>
      <c r="AO817" s="49"/>
      <c r="AP817" s="49"/>
      <c r="AQ817" s="49"/>
      <c r="AR817" s="49"/>
      <c r="AS817" s="49"/>
      <c r="AT817" s="49"/>
      <c r="AU817" s="49"/>
      <c r="AV817" s="49"/>
      <c r="AW817" s="49"/>
      <c r="AX817" s="49"/>
      <c r="AY817" s="49"/>
      <c r="AZ817" s="49"/>
      <c r="BA817" s="49"/>
      <c r="BB817" s="49"/>
      <c r="BC817" s="49"/>
      <c r="BD817" s="49"/>
      <c r="BE817" s="49"/>
      <c r="BF817" s="49"/>
      <c r="BG817" s="49"/>
      <c r="BH817" s="49"/>
      <c r="BI817" s="49"/>
      <c r="BJ817" s="49"/>
      <c r="BK817" s="49"/>
      <c r="BL817" s="49"/>
      <c r="BM817" s="49"/>
    </row>
    <row r="818" spans="1:65" ht="30" customHeight="1">
      <c r="A818" s="352"/>
      <c r="B818" s="49"/>
      <c r="C818" s="49"/>
      <c r="D818" s="49"/>
      <c r="E818" s="16"/>
      <c r="F818" s="49"/>
      <c r="G818" s="49"/>
      <c r="H818" s="49"/>
      <c r="I818" s="49"/>
      <c r="J818" s="49"/>
      <c r="K818" s="49"/>
      <c r="L818" s="49"/>
      <c r="M818" s="49"/>
      <c r="N818" s="49"/>
      <c r="O818" s="49"/>
      <c r="P818" s="49"/>
      <c r="Q818" s="49"/>
      <c r="R818" s="49"/>
      <c r="S818" s="49"/>
      <c r="T818" s="49"/>
      <c r="U818" s="49"/>
      <c r="V818" s="49"/>
      <c r="W818" s="49"/>
      <c r="X818" s="49"/>
      <c r="Y818" s="49"/>
      <c r="Z818" s="49"/>
      <c r="AA818" s="49"/>
      <c r="AB818" s="49"/>
      <c r="AC818" s="49"/>
      <c r="AD818" s="49"/>
      <c r="AE818" s="49"/>
      <c r="AF818" s="49"/>
      <c r="AG818" s="49"/>
      <c r="AH818" s="49"/>
      <c r="AI818" s="49"/>
      <c r="AJ818" s="49"/>
      <c r="AK818" s="49"/>
      <c r="AL818" s="49"/>
      <c r="AM818" s="49"/>
      <c r="AN818" s="49"/>
      <c r="AO818" s="49"/>
      <c r="AP818" s="49"/>
      <c r="AQ818" s="49"/>
      <c r="AR818" s="49"/>
      <c r="AS818" s="49"/>
      <c r="AT818" s="49"/>
      <c r="AU818" s="49"/>
      <c r="AV818" s="49"/>
      <c r="AW818" s="49"/>
      <c r="AX818" s="49"/>
      <c r="AY818" s="49"/>
      <c r="AZ818" s="49"/>
      <c r="BA818" s="49"/>
      <c r="BB818" s="49"/>
      <c r="BC818" s="49"/>
      <c r="BD818" s="49"/>
      <c r="BE818" s="49"/>
      <c r="BF818" s="49"/>
      <c r="BG818" s="49"/>
      <c r="BH818" s="49"/>
      <c r="BI818" s="49"/>
      <c r="BJ818" s="49"/>
      <c r="BK818" s="49"/>
      <c r="BL818" s="49"/>
      <c r="BM818" s="49"/>
    </row>
    <row r="819" spans="1:65" ht="30" customHeight="1">
      <c r="A819" s="352"/>
      <c r="B819" s="49"/>
      <c r="C819" s="49"/>
      <c r="D819" s="49"/>
      <c r="E819" s="16"/>
      <c r="F819" s="49"/>
      <c r="G819" s="49"/>
      <c r="H819" s="49"/>
      <c r="I819" s="49"/>
      <c r="J819" s="49"/>
      <c r="K819" s="49"/>
      <c r="L819" s="49"/>
      <c r="M819" s="49"/>
      <c r="N819" s="49"/>
      <c r="O819" s="49"/>
      <c r="P819" s="49"/>
      <c r="Q819" s="49"/>
      <c r="R819" s="49"/>
      <c r="S819" s="49"/>
      <c r="T819" s="49"/>
      <c r="U819" s="49"/>
      <c r="V819" s="49"/>
      <c r="W819" s="49"/>
      <c r="X819" s="49"/>
      <c r="Y819" s="49"/>
      <c r="Z819" s="49"/>
      <c r="AA819" s="49"/>
      <c r="AB819" s="49"/>
      <c r="AC819" s="49"/>
      <c r="AD819" s="49"/>
      <c r="AE819" s="49"/>
      <c r="AF819" s="49"/>
      <c r="AG819" s="49"/>
      <c r="AH819" s="49"/>
      <c r="AI819" s="49"/>
      <c r="AJ819" s="49"/>
      <c r="AK819" s="49"/>
      <c r="AL819" s="49"/>
      <c r="AM819" s="49"/>
      <c r="AN819" s="49"/>
      <c r="AO819" s="49"/>
      <c r="AP819" s="49"/>
      <c r="AQ819" s="49"/>
      <c r="AR819" s="49"/>
      <c r="AS819" s="49"/>
      <c r="AT819" s="49"/>
      <c r="AU819" s="49"/>
      <c r="AV819" s="49"/>
      <c r="AW819" s="49"/>
      <c r="AX819" s="49"/>
      <c r="AY819" s="49"/>
      <c r="AZ819" s="49"/>
      <c r="BA819" s="49"/>
      <c r="BB819" s="49"/>
      <c r="BC819" s="49"/>
      <c r="BD819" s="49"/>
      <c r="BE819" s="49"/>
      <c r="BF819" s="49"/>
      <c r="BG819" s="49"/>
      <c r="BH819" s="49"/>
      <c r="BI819" s="49"/>
      <c r="BJ819" s="49"/>
      <c r="BK819" s="49"/>
      <c r="BL819" s="49"/>
      <c r="BM819" s="49"/>
    </row>
    <row r="820" spans="1:65" ht="30" customHeight="1">
      <c r="A820" s="352"/>
      <c r="B820" s="49"/>
      <c r="C820" s="49"/>
      <c r="D820" s="49"/>
      <c r="E820" s="16"/>
      <c r="F820" s="49"/>
      <c r="G820" s="49"/>
      <c r="H820" s="49"/>
      <c r="I820" s="49"/>
      <c r="J820" s="49"/>
      <c r="K820" s="49"/>
      <c r="L820" s="49"/>
      <c r="M820" s="49"/>
      <c r="N820" s="49"/>
      <c r="O820" s="49"/>
      <c r="P820" s="49"/>
      <c r="Q820" s="49"/>
      <c r="R820" s="49"/>
      <c r="S820" s="49"/>
      <c r="T820" s="49"/>
      <c r="U820" s="49"/>
      <c r="V820" s="49"/>
      <c r="W820" s="49"/>
      <c r="X820" s="49"/>
      <c r="Y820" s="49"/>
      <c r="Z820" s="49"/>
      <c r="AA820" s="49"/>
      <c r="AB820" s="49"/>
      <c r="AC820" s="49"/>
      <c r="AD820" s="49"/>
      <c r="AE820" s="49"/>
      <c r="AF820" s="49"/>
      <c r="AG820" s="49"/>
      <c r="AH820" s="49"/>
      <c r="AI820" s="49"/>
      <c r="AJ820" s="49"/>
      <c r="AK820" s="49"/>
      <c r="AL820" s="49"/>
      <c r="AM820" s="49"/>
      <c r="AN820" s="49"/>
      <c r="AO820" s="49"/>
      <c r="AP820" s="49"/>
      <c r="AQ820" s="49"/>
      <c r="AR820" s="49"/>
      <c r="AS820" s="49"/>
      <c r="AT820" s="49"/>
      <c r="AU820" s="49"/>
      <c r="AV820" s="49"/>
      <c r="AW820" s="49"/>
      <c r="AX820" s="49"/>
      <c r="AY820" s="49"/>
      <c r="AZ820" s="49"/>
      <c r="BA820" s="49"/>
      <c r="BB820" s="49"/>
      <c r="BC820" s="49"/>
      <c r="BD820" s="49"/>
      <c r="BE820" s="49"/>
      <c r="BF820" s="49"/>
      <c r="BG820" s="49"/>
      <c r="BH820" s="49"/>
      <c r="BI820" s="49"/>
      <c r="BJ820" s="49"/>
      <c r="BK820" s="49"/>
      <c r="BL820" s="49"/>
      <c r="BM820" s="49"/>
    </row>
    <row r="821" spans="1:65" ht="30" customHeight="1">
      <c r="A821" s="352"/>
      <c r="B821" s="49"/>
      <c r="C821" s="49"/>
      <c r="D821" s="49"/>
      <c r="E821" s="16"/>
      <c r="F821" s="49"/>
      <c r="G821" s="49"/>
      <c r="H821" s="49"/>
      <c r="I821" s="49"/>
      <c r="J821" s="49"/>
      <c r="K821" s="49"/>
      <c r="L821" s="49"/>
      <c r="M821" s="49"/>
      <c r="N821" s="49"/>
      <c r="O821" s="49"/>
      <c r="P821" s="49"/>
      <c r="Q821" s="49"/>
      <c r="R821" s="49"/>
      <c r="S821" s="49"/>
      <c r="T821" s="49"/>
      <c r="U821" s="49"/>
      <c r="V821" s="49"/>
      <c r="W821" s="49"/>
      <c r="X821" s="49"/>
      <c r="Y821" s="49"/>
      <c r="Z821" s="49"/>
      <c r="AA821" s="49"/>
      <c r="AB821" s="49"/>
      <c r="AC821" s="49"/>
      <c r="AD821" s="49"/>
      <c r="AE821" s="49"/>
      <c r="AF821" s="49"/>
      <c r="AG821" s="49"/>
      <c r="AH821" s="49"/>
      <c r="AI821" s="49"/>
      <c r="AJ821" s="49"/>
      <c r="AK821" s="49"/>
      <c r="AL821" s="49"/>
      <c r="AM821" s="49"/>
      <c r="AN821" s="49"/>
      <c r="AO821" s="49"/>
      <c r="AP821" s="49"/>
      <c r="AQ821" s="49"/>
      <c r="AR821" s="49"/>
      <c r="AS821" s="49"/>
      <c r="AT821" s="49"/>
      <c r="AU821" s="49"/>
      <c r="AV821" s="49"/>
      <c r="AW821" s="49"/>
      <c r="AX821" s="49"/>
      <c r="AY821" s="49"/>
      <c r="AZ821" s="49"/>
      <c r="BA821" s="49"/>
      <c r="BB821" s="49"/>
      <c r="BC821" s="49"/>
      <c r="BD821" s="49"/>
      <c r="BE821" s="49"/>
      <c r="BF821" s="49"/>
      <c r="BG821" s="49"/>
      <c r="BH821" s="49"/>
      <c r="BI821" s="49"/>
      <c r="BJ821" s="49"/>
      <c r="BK821" s="49"/>
      <c r="BL821" s="49"/>
      <c r="BM821" s="49"/>
    </row>
    <row r="822" spans="1:65" ht="30" customHeight="1">
      <c r="A822" s="352"/>
      <c r="B822" s="49"/>
      <c r="C822" s="49"/>
      <c r="D822" s="49"/>
      <c r="E822" s="16"/>
      <c r="F822" s="49"/>
      <c r="G822" s="49"/>
      <c r="H822" s="49"/>
      <c r="I822" s="49"/>
      <c r="J822" s="49"/>
      <c r="K822" s="49"/>
      <c r="L822" s="49"/>
      <c r="M822" s="49"/>
      <c r="N822" s="49"/>
      <c r="O822" s="49"/>
      <c r="P822" s="49"/>
      <c r="Q822" s="49"/>
      <c r="R822" s="49"/>
      <c r="S822" s="49"/>
      <c r="T822" s="49"/>
      <c r="U822" s="49"/>
      <c r="V822" s="49"/>
      <c r="W822" s="49"/>
      <c r="X822" s="49"/>
      <c r="Y822" s="49"/>
      <c r="Z822" s="49"/>
      <c r="AA822" s="49"/>
      <c r="AB822" s="49"/>
      <c r="AC822" s="49"/>
      <c r="AD822" s="49"/>
      <c r="AE822" s="49"/>
      <c r="AF822" s="49"/>
      <c r="AG822" s="49"/>
      <c r="AH822" s="49"/>
      <c r="AI822" s="49"/>
      <c r="AJ822" s="49"/>
      <c r="AK822" s="49"/>
      <c r="AL822" s="49"/>
      <c r="AM822" s="49"/>
      <c r="AN822" s="49"/>
      <c r="AO822" s="49"/>
      <c r="AP822" s="49"/>
      <c r="AQ822" s="49"/>
      <c r="AR822" s="49"/>
      <c r="AS822" s="49"/>
      <c r="AT822" s="49"/>
      <c r="AU822" s="49"/>
      <c r="AV822" s="49"/>
      <c r="AW822" s="49"/>
      <c r="AX822" s="49"/>
      <c r="AY822" s="49"/>
      <c r="AZ822" s="49"/>
      <c r="BA822" s="49"/>
      <c r="BB822" s="49"/>
      <c r="BC822" s="49"/>
      <c r="BD822" s="49"/>
      <c r="BE822" s="49"/>
      <c r="BF822" s="49"/>
      <c r="BG822" s="49"/>
      <c r="BH822" s="49"/>
      <c r="BI822" s="49"/>
      <c r="BJ822" s="49"/>
      <c r="BK822" s="49"/>
      <c r="BL822" s="49"/>
      <c r="BM822" s="49"/>
    </row>
    <row r="823" spans="1:65" ht="30" customHeight="1">
      <c r="A823" s="352"/>
      <c r="B823" s="49"/>
      <c r="C823" s="49"/>
      <c r="D823" s="49"/>
      <c r="E823" s="16"/>
      <c r="F823" s="49"/>
      <c r="G823" s="49"/>
      <c r="H823" s="49"/>
      <c r="I823" s="49"/>
      <c r="J823" s="49"/>
      <c r="K823" s="49"/>
      <c r="L823" s="49"/>
      <c r="M823" s="49"/>
      <c r="N823" s="49"/>
      <c r="O823" s="49"/>
      <c r="P823" s="49"/>
      <c r="Q823" s="49"/>
      <c r="R823" s="49"/>
      <c r="S823" s="49"/>
      <c r="T823" s="49"/>
      <c r="U823" s="49"/>
      <c r="V823" s="49"/>
      <c r="W823" s="49"/>
      <c r="X823" s="49"/>
      <c r="Y823" s="49"/>
      <c r="Z823" s="49"/>
      <c r="AA823" s="49"/>
      <c r="AB823" s="49"/>
      <c r="AC823" s="49"/>
      <c r="AD823" s="49"/>
      <c r="AE823" s="49"/>
      <c r="AF823" s="49"/>
      <c r="AG823" s="49"/>
      <c r="AH823" s="49"/>
      <c r="AI823" s="49"/>
      <c r="AJ823" s="49"/>
      <c r="AK823" s="49"/>
      <c r="AL823" s="49"/>
      <c r="AM823" s="49"/>
      <c r="AN823" s="49"/>
      <c r="AO823" s="49"/>
      <c r="AP823" s="49"/>
      <c r="AQ823" s="49"/>
      <c r="AR823" s="49"/>
      <c r="AS823" s="49"/>
      <c r="AT823" s="49"/>
      <c r="AU823" s="49"/>
      <c r="AV823" s="49"/>
      <c r="AW823" s="49"/>
      <c r="AX823" s="49"/>
      <c r="AY823" s="49"/>
      <c r="AZ823" s="49"/>
      <c r="BA823" s="49"/>
      <c r="BB823" s="49"/>
      <c r="BC823" s="49"/>
      <c r="BD823" s="49"/>
      <c r="BE823" s="49"/>
      <c r="BF823" s="49"/>
      <c r="BG823" s="49"/>
      <c r="BH823" s="49"/>
      <c r="BI823" s="49"/>
      <c r="BJ823" s="49"/>
      <c r="BK823" s="49"/>
      <c r="BL823" s="49"/>
      <c r="BM823" s="49"/>
    </row>
    <row r="824" spans="1:65" ht="30" customHeight="1">
      <c r="A824" s="352"/>
      <c r="B824" s="49"/>
      <c r="C824" s="49"/>
      <c r="D824" s="49"/>
      <c r="E824" s="16"/>
      <c r="F824" s="49"/>
      <c r="G824" s="49"/>
      <c r="H824" s="49"/>
      <c r="I824" s="49"/>
      <c r="J824" s="49"/>
      <c r="K824" s="49"/>
      <c r="L824" s="49"/>
      <c r="M824" s="49"/>
      <c r="N824" s="49"/>
      <c r="O824" s="49"/>
      <c r="P824" s="49"/>
      <c r="Q824" s="49"/>
      <c r="R824" s="49"/>
      <c r="S824" s="49"/>
      <c r="T824" s="49"/>
      <c r="U824" s="49"/>
      <c r="V824" s="49"/>
      <c r="W824" s="49"/>
      <c r="X824" s="49"/>
      <c r="Y824" s="49"/>
      <c r="Z824" s="49"/>
      <c r="AA824" s="49"/>
      <c r="AB824" s="49"/>
      <c r="AC824" s="49"/>
      <c r="AD824" s="49"/>
      <c r="AE824" s="49"/>
      <c r="AF824" s="49"/>
      <c r="AG824" s="49"/>
      <c r="AH824" s="49"/>
      <c r="AI824" s="49"/>
      <c r="AJ824" s="49"/>
      <c r="AK824" s="49"/>
      <c r="AL824" s="49"/>
      <c r="AM824" s="49"/>
      <c r="AN824" s="49"/>
      <c r="AO824" s="49"/>
      <c r="AP824" s="49"/>
      <c r="AQ824" s="49"/>
      <c r="AR824" s="49"/>
      <c r="AS824" s="49"/>
      <c r="AT824" s="49"/>
      <c r="AU824" s="49"/>
      <c r="AV824" s="49"/>
      <c r="AW824" s="49"/>
      <c r="AX824" s="49"/>
      <c r="AY824" s="49"/>
      <c r="AZ824" s="49"/>
      <c r="BA824" s="49"/>
      <c r="BB824" s="49"/>
      <c r="BC824" s="49"/>
      <c r="BD824" s="49"/>
      <c r="BE824" s="49"/>
      <c r="BF824" s="49"/>
      <c r="BG824" s="49"/>
      <c r="BH824" s="49"/>
      <c r="BI824" s="49"/>
      <c r="BJ824" s="49"/>
      <c r="BK824" s="49"/>
      <c r="BL824" s="49"/>
      <c r="BM824" s="49"/>
    </row>
    <row r="825" spans="1:65" ht="30" customHeight="1">
      <c r="A825" s="352"/>
      <c r="B825" s="49"/>
      <c r="C825" s="49"/>
      <c r="D825" s="49"/>
      <c r="E825" s="16"/>
      <c r="F825" s="49"/>
      <c r="G825" s="49"/>
      <c r="H825" s="49"/>
      <c r="I825" s="49"/>
      <c r="J825" s="49"/>
      <c r="K825" s="49"/>
      <c r="L825" s="49"/>
      <c r="M825" s="49"/>
      <c r="N825" s="49"/>
      <c r="O825" s="49"/>
      <c r="P825" s="49"/>
      <c r="Q825" s="49"/>
      <c r="R825" s="49"/>
      <c r="S825" s="49"/>
      <c r="T825" s="49"/>
      <c r="U825" s="49"/>
      <c r="V825" s="49"/>
      <c r="W825" s="49"/>
      <c r="X825" s="49"/>
      <c r="Y825" s="49"/>
      <c r="Z825" s="49"/>
      <c r="AA825" s="49"/>
      <c r="AB825" s="49"/>
      <c r="AC825" s="49"/>
      <c r="AD825" s="49"/>
      <c r="AE825" s="49"/>
      <c r="AF825" s="49"/>
      <c r="AG825" s="49"/>
      <c r="AH825" s="49"/>
      <c r="AI825" s="49"/>
      <c r="AJ825" s="49"/>
      <c r="AK825" s="49"/>
      <c r="AL825" s="49"/>
      <c r="AM825" s="49"/>
      <c r="AN825" s="49"/>
      <c r="AO825" s="49"/>
      <c r="AP825" s="49"/>
      <c r="AQ825" s="49"/>
      <c r="AR825" s="49"/>
      <c r="AS825" s="49"/>
      <c r="AT825" s="49"/>
      <c r="AU825" s="49"/>
      <c r="AV825" s="49"/>
      <c r="AW825" s="49"/>
      <c r="AX825" s="49"/>
      <c r="AY825" s="49"/>
      <c r="AZ825" s="49"/>
      <c r="BA825" s="49"/>
      <c r="BB825" s="49"/>
      <c r="BC825" s="49"/>
      <c r="BD825" s="49"/>
      <c r="BE825" s="49"/>
      <c r="BF825" s="49"/>
      <c r="BG825" s="49"/>
      <c r="BH825" s="49"/>
      <c r="BI825" s="49"/>
      <c r="BJ825" s="49"/>
      <c r="BK825" s="49"/>
      <c r="BL825" s="49"/>
      <c r="BM825" s="49"/>
    </row>
    <row r="826" spans="1:65" ht="30" customHeight="1">
      <c r="A826" s="352"/>
      <c r="B826" s="49"/>
      <c r="C826" s="49"/>
      <c r="D826" s="49"/>
      <c r="E826" s="16"/>
      <c r="F826" s="49"/>
      <c r="G826" s="49"/>
      <c r="H826" s="49"/>
      <c r="I826" s="49"/>
      <c r="J826" s="49"/>
      <c r="K826" s="49"/>
      <c r="L826" s="49"/>
      <c r="M826" s="49"/>
      <c r="N826" s="49"/>
      <c r="O826" s="49"/>
      <c r="P826" s="49"/>
      <c r="Q826" s="49"/>
      <c r="R826" s="49"/>
      <c r="S826" s="49"/>
      <c r="T826" s="49"/>
      <c r="U826" s="49"/>
      <c r="V826" s="49"/>
      <c r="W826" s="49"/>
      <c r="X826" s="49"/>
      <c r="Y826" s="49"/>
      <c r="Z826" s="49"/>
      <c r="AA826" s="49"/>
      <c r="AB826" s="49"/>
      <c r="AC826" s="49"/>
      <c r="AD826" s="49"/>
      <c r="AE826" s="49"/>
      <c r="AF826" s="49"/>
      <c r="AG826" s="49"/>
      <c r="AH826" s="49"/>
      <c r="AI826" s="49"/>
      <c r="AJ826" s="49"/>
      <c r="AK826" s="49"/>
      <c r="AL826" s="49"/>
      <c r="AM826" s="49"/>
      <c r="AN826" s="49"/>
      <c r="AO826" s="49"/>
      <c r="AP826" s="49"/>
      <c r="AQ826" s="49"/>
      <c r="AR826" s="49"/>
      <c r="AS826" s="49"/>
      <c r="AT826" s="49"/>
      <c r="AU826" s="49"/>
      <c r="AV826" s="49"/>
      <c r="AW826" s="49"/>
      <c r="AX826" s="49"/>
      <c r="AY826" s="49"/>
      <c r="AZ826" s="49"/>
      <c r="BA826" s="49"/>
      <c r="BB826" s="49"/>
      <c r="BC826" s="49"/>
      <c r="BD826" s="49"/>
      <c r="BE826" s="49"/>
      <c r="BF826" s="49"/>
      <c r="BG826" s="49"/>
      <c r="BH826" s="49"/>
      <c r="BI826" s="49"/>
      <c r="BJ826" s="49"/>
      <c r="BK826" s="49"/>
      <c r="BL826" s="49"/>
      <c r="BM826" s="49"/>
    </row>
    <row r="827" spans="1:65" ht="30" customHeight="1">
      <c r="A827" s="352"/>
      <c r="B827" s="49"/>
      <c r="C827" s="49"/>
      <c r="D827" s="49"/>
      <c r="E827" s="16"/>
      <c r="F827" s="49"/>
      <c r="G827" s="49"/>
      <c r="H827" s="49"/>
      <c r="I827" s="49"/>
      <c r="J827" s="49"/>
      <c r="K827" s="49"/>
      <c r="L827" s="49"/>
      <c r="M827" s="49"/>
      <c r="N827" s="49"/>
      <c r="O827" s="49"/>
      <c r="P827" s="49"/>
      <c r="Q827" s="49"/>
      <c r="R827" s="49"/>
      <c r="S827" s="49"/>
      <c r="T827" s="49"/>
      <c r="U827" s="49"/>
      <c r="V827" s="49"/>
      <c r="W827" s="49"/>
      <c r="X827" s="49"/>
      <c r="Y827" s="49"/>
      <c r="Z827" s="49"/>
      <c r="AA827" s="49"/>
      <c r="AB827" s="49"/>
      <c r="AC827" s="49"/>
      <c r="AD827" s="49"/>
      <c r="AE827" s="49"/>
      <c r="AF827" s="49"/>
      <c r="AG827" s="49"/>
      <c r="AH827" s="49"/>
      <c r="AI827" s="49"/>
      <c r="AJ827" s="49"/>
      <c r="AK827" s="49"/>
      <c r="AL827" s="49"/>
      <c r="AM827" s="49"/>
      <c r="AN827" s="49"/>
      <c r="AO827" s="49"/>
      <c r="AP827" s="49"/>
      <c r="AQ827" s="49"/>
      <c r="AR827" s="49"/>
      <c r="AS827" s="49"/>
      <c r="AT827" s="49"/>
      <c r="AU827" s="49"/>
      <c r="AV827" s="49"/>
      <c r="AW827" s="49"/>
      <c r="AX827" s="49"/>
      <c r="AY827" s="49"/>
      <c r="AZ827" s="49"/>
      <c r="BA827" s="49"/>
      <c r="BB827" s="49"/>
      <c r="BC827" s="49"/>
      <c r="BD827" s="49"/>
      <c r="BE827" s="49"/>
      <c r="BF827" s="49"/>
      <c r="BG827" s="49"/>
      <c r="BH827" s="49"/>
      <c r="BI827" s="49"/>
      <c r="BJ827" s="49"/>
      <c r="BK827" s="49"/>
      <c r="BL827" s="49"/>
      <c r="BM827" s="49"/>
    </row>
    <row r="828" spans="1:65" ht="30" customHeight="1">
      <c r="A828" s="352"/>
      <c r="B828" s="49"/>
      <c r="C828" s="49"/>
      <c r="D828" s="49"/>
      <c r="E828" s="16"/>
      <c r="F828" s="49"/>
      <c r="G828" s="49"/>
      <c r="H828" s="49"/>
      <c r="I828" s="49"/>
      <c r="J828" s="49"/>
      <c r="K828" s="49"/>
      <c r="L828" s="49"/>
      <c r="M828" s="49"/>
      <c r="N828" s="49"/>
      <c r="O828" s="49"/>
      <c r="P828" s="49"/>
      <c r="Q828" s="49"/>
      <c r="R828" s="49"/>
      <c r="S828" s="49"/>
      <c r="T828" s="49"/>
      <c r="U828" s="49"/>
      <c r="V828" s="49"/>
      <c r="W828" s="49"/>
      <c r="X828" s="49"/>
      <c r="Y828" s="49"/>
      <c r="Z828" s="49"/>
      <c r="AA828" s="49"/>
      <c r="AB828" s="49"/>
      <c r="AC828" s="49"/>
      <c r="AD828" s="49"/>
      <c r="AE828" s="49"/>
      <c r="AF828" s="49"/>
      <c r="AG828" s="49"/>
      <c r="AH828" s="49"/>
      <c r="AI828" s="49"/>
      <c r="AJ828" s="49"/>
      <c r="AK828" s="49"/>
      <c r="AL828" s="49"/>
      <c r="AM828" s="49"/>
      <c r="AN828" s="49"/>
      <c r="AO828" s="49"/>
      <c r="AP828" s="49"/>
      <c r="AQ828" s="49"/>
      <c r="AR828" s="49"/>
      <c r="AS828" s="49"/>
      <c r="AT828" s="49"/>
      <c r="AU828" s="49"/>
      <c r="AV828" s="49"/>
      <c r="AW828" s="49"/>
      <c r="AX828" s="49"/>
      <c r="AY828" s="49"/>
      <c r="AZ828" s="49"/>
      <c r="BA828" s="49"/>
      <c r="BB828" s="49"/>
      <c r="BC828" s="49"/>
      <c r="BD828" s="49"/>
      <c r="BE828" s="49"/>
      <c r="BF828" s="49"/>
      <c r="BG828" s="49"/>
      <c r="BH828" s="49"/>
      <c r="BI828" s="49"/>
      <c r="BJ828" s="49"/>
      <c r="BK828" s="49"/>
      <c r="BL828" s="49"/>
      <c r="BM828" s="49"/>
    </row>
    <row r="829" spans="1:65" ht="30" customHeight="1">
      <c r="A829" s="352"/>
      <c r="B829" s="49"/>
      <c r="C829" s="49"/>
      <c r="D829" s="49"/>
      <c r="E829" s="16"/>
      <c r="F829" s="49"/>
      <c r="G829" s="49"/>
      <c r="H829" s="49"/>
      <c r="I829" s="49"/>
      <c r="J829" s="49"/>
      <c r="K829" s="49"/>
      <c r="L829" s="49"/>
      <c r="M829" s="49"/>
      <c r="N829" s="49"/>
      <c r="O829" s="49"/>
      <c r="P829" s="49"/>
      <c r="Q829" s="49"/>
      <c r="R829" s="49"/>
      <c r="S829" s="49"/>
      <c r="T829" s="49"/>
      <c r="U829" s="49"/>
      <c r="V829" s="49"/>
      <c r="W829" s="49"/>
      <c r="X829" s="49"/>
      <c r="Y829" s="49"/>
      <c r="Z829" s="49"/>
      <c r="AA829" s="49"/>
      <c r="AB829" s="49"/>
      <c r="AC829" s="49"/>
      <c r="AD829" s="49"/>
      <c r="AE829" s="49"/>
      <c r="AF829" s="49"/>
      <c r="AG829" s="49"/>
      <c r="AH829" s="49"/>
      <c r="AI829" s="49"/>
      <c r="AJ829" s="49"/>
      <c r="AK829" s="49"/>
      <c r="AL829" s="49"/>
      <c r="AM829" s="49"/>
      <c r="AN829" s="49"/>
      <c r="AO829" s="49"/>
      <c r="AP829" s="49"/>
      <c r="AQ829" s="49"/>
      <c r="AR829" s="49"/>
      <c r="AS829" s="49"/>
      <c r="AT829" s="49"/>
      <c r="AU829" s="49"/>
      <c r="AV829" s="49"/>
      <c r="AW829" s="49"/>
      <c r="AX829" s="49"/>
      <c r="AY829" s="49"/>
      <c r="AZ829" s="49"/>
      <c r="BA829" s="49"/>
      <c r="BB829" s="49"/>
      <c r="BC829" s="49"/>
      <c r="BD829" s="49"/>
      <c r="BE829" s="49"/>
      <c r="BF829" s="49"/>
      <c r="BG829" s="49"/>
      <c r="BH829" s="49"/>
      <c r="BI829" s="49"/>
      <c r="BJ829" s="49"/>
      <c r="BK829" s="49"/>
      <c r="BL829" s="49"/>
      <c r="BM829" s="49"/>
    </row>
    <row r="830" spans="1:65" ht="30" customHeight="1">
      <c r="A830" s="352"/>
      <c r="B830" s="49"/>
      <c r="C830" s="49"/>
      <c r="D830" s="49"/>
      <c r="E830" s="16"/>
      <c r="F830" s="49"/>
      <c r="G830" s="49"/>
      <c r="H830" s="49"/>
      <c r="I830" s="49"/>
      <c r="J830" s="49"/>
      <c r="K830" s="49"/>
      <c r="L830" s="49"/>
      <c r="M830" s="49"/>
      <c r="N830" s="49"/>
      <c r="O830" s="49"/>
      <c r="P830" s="49"/>
      <c r="Q830" s="49"/>
      <c r="R830" s="49"/>
      <c r="S830" s="49"/>
      <c r="T830" s="49"/>
      <c r="U830" s="49"/>
      <c r="V830" s="49"/>
      <c r="W830" s="49"/>
      <c r="X830" s="49"/>
      <c r="Y830" s="49"/>
      <c r="Z830" s="49"/>
      <c r="AA830" s="49"/>
      <c r="AB830" s="49"/>
      <c r="AC830" s="49"/>
      <c r="AD830" s="49"/>
      <c r="AE830" s="49"/>
      <c r="AF830" s="49"/>
      <c r="AG830" s="49"/>
      <c r="AH830" s="49"/>
      <c r="AI830" s="49"/>
      <c r="AJ830" s="49"/>
      <c r="AK830" s="49"/>
      <c r="AL830" s="49"/>
      <c r="AM830" s="49"/>
      <c r="AN830" s="49"/>
      <c r="AO830" s="49"/>
      <c r="AP830" s="49"/>
      <c r="AQ830" s="49"/>
      <c r="AR830" s="49"/>
      <c r="AS830" s="49"/>
      <c r="AT830" s="49"/>
      <c r="AU830" s="49"/>
      <c r="AV830" s="49"/>
      <c r="AW830" s="49"/>
      <c r="AX830" s="49"/>
      <c r="AY830" s="49"/>
      <c r="AZ830" s="49"/>
      <c r="BA830" s="49"/>
      <c r="BB830" s="49"/>
      <c r="BC830" s="49"/>
      <c r="BD830" s="49"/>
      <c r="BE830" s="49"/>
      <c r="BF830" s="49"/>
      <c r="BG830" s="49"/>
      <c r="BH830" s="49"/>
      <c r="BI830" s="49"/>
      <c r="BJ830" s="49"/>
      <c r="BK830" s="49"/>
      <c r="BL830" s="49"/>
      <c r="BM830" s="49"/>
    </row>
    <row r="831" spans="1:65" ht="30" customHeight="1">
      <c r="A831" s="352"/>
      <c r="B831" s="49"/>
      <c r="C831" s="49"/>
      <c r="D831" s="49"/>
      <c r="E831" s="16"/>
      <c r="F831" s="49"/>
      <c r="G831" s="49"/>
      <c r="H831" s="49"/>
      <c r="I831" s="49"/>
      <c r="J831" s="49"/>
      <c r="K831" s="49"/>
      <c r="L831" s="49"/>
      <c r="M831" s="49"/>
      <c r="N831" s="49"/>
      <c r="O831" s="49"/>
      <c r="P831" s="49"/>
      <c r="Q831" s="49"/>
      <c r="R831" s="49"/>
      <c r="S831" s="49"/>
      <c r="T831" s="49"/>
      <c r="U831" s="49"/>
      <c r="V831" s="49"/>
      <c r="W831" s="49"/>
      <c r="X831" s="49"/>
      <c r="Y831" s="49"/>
      <c r="Z831" s="49"/>
      <c r="AA831" s="49"/>
      <c r="AB831" s="49"/>
      <c r="AC831" s="49"/>
      <c r="AD831" s="49"/>
      <c r="AE831" s="49"/>
      <c r="AF831" s="49"/>
      <c r="AG831" s="49"/>
      <c r="AH831" s="49"/>
      <c r="AI831" s="49"/>
      <c r="AJ831" s="49"/>
      <c r="AK831" s="49"/>
      <c r="AL831" s="49"/>
      <c r="AM831" s="49"/>
      <c r="AN831" s="49"/>
      <c r="AO831" s="49"/>
      <c r="AP831" s="49"/>
      <c r="AQ831" s="49"/>
      <c r="AR831" s="49"/>
      <c r="AS831" s="49"/>
      <c r="AT831" s="49"/>
      <c r="AU831" s="49"/>
      <c r="AV831" s="49"/>
      <c r="AW831" s="49"/>
      <c r="AX831" s="49"/>
      <c r="AY831" s="49"/>
      <c r="AZ831" s="49"/>
      <c r="BA831" s="49"/>
      <c r="BB831" s="49"/>
      <c r="BC831" s="49"/>
      <c r="BD831" s="49"/>
      <c r="BE831" s="49"/>
      <c r="BF831" s="49"/>
      <c r="BG831" s="49"/>
      <c r="BH831" s="49"/>
      <c r="BI831" s="49"/>
      <c r="BJ831" s="49"/>
      <c r="BK831" s="49"/>
      <c r="BL831" s="49"/>
      <c r="BM831" s="49"/>
    </row>
    <row r="832" spans="1:65" ht="30" customHeight="1">
      <c r="A832" s="352"/>
      <c r="B832" s="49"/>
      <c r="C832" s="49"/>
      <c r="D832" s="49"/>
      <c r="E832" s="16"/>
      <c r="F832" s="49"/>
      <c r="G832" s="49"/>
      <c r="H832" s="49"/>
      <c r="I832" s="49"/>
      <c r="J832" s="49"/>
      <c r="K832" s="49"/>
      <c r="L832" s="49"/>
      <c r="M832" s="49"/>
      <c r="N832" s="49"/>
      <c r="O832" s="49"/>
      <c r="P832" s="49"/>
      <c r="Q832" s="49"/>
      <c r="R832" s="49"/>
      <c r="S832" s="49"/>
      <c r="T832" s="49"/>
      <c r="U832" s="49"/>
      <c r="V832" s="49"/>
      <c r="W832" s="49"/>
      <c r="X832" s="49"/>
      <c r="Y832" s="49"/>
      <c r="Z832" s="49"/>
      <c r="AA832" s="49"/>
      <c r="AB832" s="49"/>
      <c r="AC832" s="49"/>
      <c r="AD832" s="49"/>
      <c r="AE832" s="49"/>
      <c r="AF832" s="49"/>
      <c r="AG832" s="49"/>
      <c r="AH832" s="49"/>
      <c r="AI832" s="49"/>
      <c r="AJ832" s="49"/>
      <c r="AK832" s="49"/>
      <c r="AL832" s="49"/>
      <c r="AM832" s="49"/>
      <c r="AN832" s="49"/>
      <c r="AO832" s="49"/>
      <c r="AP832" s="49"/>
      <c r="AQ832" s="49"/>
      <c r="AR832" s="49"/>
      <c r="AS832" s="49"/>
      <c r="AT832" s="49"/>
      <c r="AU832" s="49"/>
      <c r="AV832" s="49"/>
      <c r="AW832" s="49"/>
      <c r="AX832" s="49"/>
      <c r="AY832" s="49"/>
      <c r="AZ832" s="49"/>
      <c r="BA832" s="49"/>
      <c r="BB832" s="49"/>
      <c r="BC832" s="49"/>
      <c r="BD832" s="49"/>
      <c r="BE832" s="49"/>
      <c r="BF832" s="49"/>
      <c r="BG832" s="49"/>
      <c r="BH832" s="49"/>
      <c r="BI832" s="49"/>
      <c r="BJ832" s="49"/>
      <c r="BK832" s="49"/>
      <c r="BL832" s="49"/>
      <c r="BM832" s="49"/>
    </row>
    <row r="833" spans="1:65" ht="30" customHeight="1">
      <c r="A833" s="352"/>
      <c r="B833" s="49"/>
      <c r="C833" s="49"/>
      <c r="D833" s="49"/>
      <c r="E833" s="16"/>
      <c r="F833" s="49"/>
      <c r="G833" s="49"/>
      <c r="H833" s="49"/>
      <c r="I833" s="49"/>
      <c r="J833" s="49"/>
      <c r="K833" s="49"/>
      <c r="L833" s="49"/>
      <c r="M833" s="49"/>
      <c r="N833" s="49"/>
      <c r="O833" s="49"/>
      <c r="P833" s="49"/>
      <c r="Q833" s="49"/>
      <c r="R833" s="49"/>
      <c r="S833" s="49"/>
      <c r="T833" s="49"/>
      <c r="U833" s="49"/>
      <c r="V833" s="49"/>
      <c r="W833" s="49"/>
      <c r="X833" s="49"/>
      <c r="Y833" s="49"/>
      <c r="Z833" s="49"/>
      <c r="AA833" s="49"/>
      <c r="AB833" s="49"/>
      <c r="AC833" s="49"/>
      <c r="AD833" s="49"/>
      <c r="AE833" s="49"/>
      <c r="AF833" s="49"/>
      <c r="AG833" s="49"/>
      <c r="AH833" s="49"/>
      <c r="AI833" s="49"/>
      <c r="AJ833" s="49"/>
      <c r="AK833" s="49"/>
      <c r="AL833" s="49"/>
      <c r="AM833" s="49"/>
      <c r="AN833" s="49"/>
      <c r="AO833" s="49"/>
      <c r="AP833" s="49"/>
      <c r="AQ833" s="49"/>
      <c r="AR833" s="49"/>
      <c r="AS833" s="49"/>
      <c r="AT833" s="49"/>
      <c r="AU833" s="49"/>
      <c r="AV833" s="49"/>
      <c r="AW833" s="49"/>
      <c r="AX833" s="49"/>
      <c r="AY833" s="49"/>
      <c r="AZ833" s="49"/>
      <c r="BA833" s="49"/>
      <c r="BB833" s="49"/>
      <c r="BC833" s="49"/>
      <c r="BD833" s="49"/>
      <c r="BE833" s="49"/>
      <c r="BF833" s="49"/>
      <c r="BG833" s="49"/>
      <c r="BH833" s="49"/>
      <c r="BI833" s="49"/>
      <c r="BJ833" s="49"/>
      <c r="BK833" s="49"/>
      <c r="BL833" s="49"/>
      <c r="BM833" s="49"/>
    </row>
    <row r="834" spans="1:65" ht="30" customHeight="1">
      <c r="A834" s="352"/>
      <c r="B834" s="49"/>
      <c r="C834" s="49"/>
      <c r="D834" s="49"/>
      <c r="E834" s="16"/>
      <c r="F834" s="49"/>
      <c r="G834" s="49"/>
      <c r="H834" s="49"/>
      <c r="I834" s="49"/>
      <c r="J834" s="49"/>
      <c r="K834" s="49"/>
      <c r="L834" s="49"/>
      <c r="M834" s="49"/>
      <c r="N834" s="49"/>
      <c r="O834" s="49"/>
      <c r="P834" s="49"/>
      <c r="Q834" s="49"/>
      <c r="R834" s="49"/>
      <c r="S834" s="49"/>
      <c r="T834" s="49"/>
      <c r="U834" s="49"/>
      <c r="V834" s="49"/>
      <c r="W834" s="49"/>
      <c r="X834" s="49"/>
      <c r="Y834" s="49"/>
      <c r="Z834" s="49"/>
      <c r="AA834" s="49"/>
      <c r="AB834" s="49"/>
      <c r="AC834" s="49"/>
      <c r="AD834" s="49"/>
      <c r="AE834" s="49"/>
      <c r="AF834" s="49"/>
      <c r="AG834" s="49"/>
      <c r="AH834" s="49"/>
      <c r="AI834" s="49"/>
      <c r="AJ834" s="49"/>
      <c r="AK834" s="49"/>
      <c r="AL834" s="49"/>
      <c r="AM834" s="49"/>
      <c r="AN834" s="49"/>
      <c r="AO834" s="49"/>
      <c r="AP834" s="49"/>
      <c r="AQ834" s="49"/>
      <c r="AR834" s="49"/>
      <c r="AS834" s="49"/>
      <c r="AT834" s="49"/>
      <c r="AU834" s="49"/>
      <c r="AV834" s="49"/>
      <c r="AW834" s="49"/>
      <c r="AX834" s="49"/>
      <c r="AY834" s="49"/>
      <c r="AZ834" s="49"/>
      <c r="BA834" s="49"/>
      <c r="BB834" s="49"/>
      <c r="BC834" s="49"/>
      <c r="BD834" s="49"/>
      <c r="BE834" s="49"/>
      <c r="BF834" s="49"/>
      <c r="BG834" s="49"/>
      <c r="BH834" s="49"/>
      <c r="BI834" s="49"/>
      <c r="BJ834" s="49"/>
      <c r="BK834" s="49"/>
      <c r="BL834" s="49"/>
      <c r="BM834" s="49"/>
    </row>
    <row r="835" spans="1:65" ht="30" customHeight="1">
      <c r="A835" s="352"/>
      <c r="B835" s="49"/>
      <c r="C835" s="49"/>
      <c r="D835" s="49"/>
      <c r="E835" s="16"/>
      <c r="F835" s="49"/>
      <c r="G835" s="49"/>
      <c r="H835" s="49"/>
      <c r="I835" s="49"/>
      <c r="J835" s="49"/>
      <c r="K835" s="49"/>
      <c r="L835" s="49"/>
      <c r="M835" s="49"/>
      <c r="N835" s="49"/>
      <c r="O835" s="49"/>
      <c r="P835" s="49"/>
      <c r="Q835" s="49"/>
      <c r="R835" s="49"/>
      <c r="S835" s="49"/>
      <c r="T835" s="49"/>
      <c r="U835" s="49"/>
      <c r="V835" s="49"/>
      <c r="W835" s="49"/>
      <c r="X835" s="49"/>
      <c r="Y835" s="49"/>
      <c r="Z835" s="49"/>
      <c r="AA835" s="49"/>
      <c r="AB835" s="49"/>
      <c r="AC835" s="49"/>
      <c r="AD835" s="49"/>
      <c r="AE835" s="49"/>
      <c r="AF835" s="49"/>
      <c r="AG835" s="49"/>
      <c r="AH835" s="49"/>
      <c r="AI835" s="49"/>
      <c r="AJ835" s="49"/>
      <c r="AK835" s="49"/>
      <c r="AL835" s="49"/>
      <c r="AM835" s="49"/>
      <c r="AN835" s="49"/>
      <c r="AO835" s="49"/>
      <c r="AP835" s="49"/>
      <c r="AQ835" s="49"/>
      <c r="AR835" s="49"/>
      <c r="AS835" s="49"/>
      <c r="AT835" s="49"/>
      <c r="AU835" s="49"/>
      <c r="AV835" s="49"/>
      <c r="AW835" s="49"/>
      <c r="AX835" s="49"/>
      <c r="AY835" s="49"/>
      <c r="AZ835" s="49"/>
      <c r="BA835" s="49"/>
      <c r="BB835" s="49"/>
      <c r="BC835" s="49"/>
      <c r="BD835" s="49"/>
      <c r="BE835" s="49"/>
      <c r="BF835" s="49"/>
      <c r="BG835" s="49"/>
      <c r="BH835" s="49"/>
      <c r="BI835" s="49"/>
      <c r="BJ835" s="49"/>
      <c r="BK835" s="49"/>
      <c r="BL835" s="49"/>
      <c r="BM835" s="49"/>
    </row>
    <row r="836" spans="1:65" ht="30" customHeight="1">
      <c r="A836" s="352"/>
      <c r="B836" s="49"/>
      <c r="C836" s="49"/>
      <c r="D836" s="49"/>
      <c r="E836" s="16"/>
      <c r="F836" s="49"/>
      <c r="G836" s="49"/>
      <c r="H836" s="49"/>
      <c r="I836" s="49"/>
      <c r="J836" s="49"/>
      <c r="K836" s="49"/>
      <c r="L836" s="49"/>
      <c r="M836" s="49"/>
      <c r="N836" s="49"/>
      <c r="O836" s="49"/>
      <c r="P836" s="49"/>
      <c r="Q836" s="49"/>
      <c r="R836" s="49"/>
      <c r="S836" s="49"/>
      <c r="T836" s="49"/>
      <c r="U836" s="49"/>
      <c r="V836" s="49"/>
      <c r="W836" s="49"/>
      <c r="X836" s="49"/>
      <c r="Y836" s="49"/>
      <c r="Z836" s="49"/>
      <c r="AA836" s="49"/>
      <c r="AB836" s="49"/>
      <c r="AC836" s="49"/>
      <c r="AD836" s="49"/>
      <c r="AE836" s="49"/>
      <c r="AF836" s="49"/>
      <c r="AG836" s="49"/>
      <c r="AH836" s="49"/>
      <c r="AI836" s="49"/>
      <c r="AJ836" s="49"/>
      <c r="AK836" s="49"/>
      <c r="AL836" s="49"/>
      <c r="AM836" s="49"/>
      <c r="AN836" s="49"/>
      <c r="AO836" s="49"/>
      <c r="AP836" s="49"/>
      <c r="AQ836" s="49"/>
      <c r="AR836" s="49"/>
      <c r="AS836" s="49"/>
      <c r="AT836" s="49"/>
      <c r="AU836" s="49"/>
      <c r="AV836" s="49"/>
      <c r="AW836" s="49"/>
      <c r="AX836" s="49"/>
      <c r="AY836" s="49"/>
      <c r="AZ836" s="49"/>
      <c r="BA836" s="49"/>
      <c r="BB836" s="49"/>
      <c r="BC836" s="49"/>
      <c r="BD836" s="49"/>
      <c r="BE836" s="49"/>
      <c r="BF836" s="49"/>
      <c r="BG836" s="49"/>
      <c r="BH836" s="49"/>
      <c r="BI836" s="49"/>
      <c r="BJ836" s="49"/>
      <c r="BK836" s="49"/>
      <c r="BL836" s="49"/>
      <c r="BM836" s="49"/>
    </row>
    <row r="837" spans="1:65" ht="30" customHeight="1">
      <c r="A837" s="352"/>
      <c r="B837" s="49"/>
      <c r="C837" s="49"/>
      <c r="D837" s="49"/>
      <c r="E837" s="16"/>
      <c r="F837" s="49"/>
      <c r="G837" s="49"/>
      <c r="H837" s="49"/>
      <c r="I837" s="49"/>
      <c r="J837" s="49"/>
      <c r="K837" s="49"/>
      <c r="L837" s="49"/>
      <c r="M837" s="49"/>
      <c r="N837" s="49"/>
      <c r="O837" s="49"/>
      <c r="P837" s="49"/>
      <c r="Q837" s="49"/>
      <c r="R837" s="49"/>
      <c r="S837" s="49"/>
      <c r="T837" s="49"/>
      <c r="U837" s="49"/>
      <c r="V837" s="49"/>
      <c r="W837" s="49"/>
      <c r="X837" s="49"/>
      <c r="Y837" s="49"/>
      <c r="Z837" s="49"/>
      <c r="AA837" s="49"/>
      <c r="AB837" s="49"/>
      <c r="AC837" s="49"/>
      <c r="AD837" s="49"/>
      <c r="AE837" s="49"/>
      <c r="AF837" s="49"/>
      <c r="AG837" s="49"/>
      <c r="AH837" s="49"/>
      <c r="AI837" s="49"/>
      <c r="AJ837" s="49"/>
      <c r="AK837" s="49"/>
      <c r="AL837" s="49"/>
      <c r="AM837" s="49"/>
      <c r="AN837" s="49"/>
      <c r="AO837" s="49"/>
      <c r="AP837" s="49"/>
      <c r="AQ837" s="49"/>
      <c r="AR837" s="49"/>
      <c r="AS837" s="49"/>
      <c r="AT837" s="49"/>
      <c r="AU837" s="49"/>
      <c r="AV837" s="49"/>
      <c r="AW837" s="49"/>
      <c r="AX837" s="49"/>
      <c r="AY837" s="49"/>
      <c r="AZ837" s="49"/>
      <c r="BA837" s="49"/>
      <c r="BB837" s="49"/>
      <c r="BC837" s="49"/>
      <c r="BD837" s="49"/>
      <c r="BE837" s="49"/>
      <c r="BF837" s="49"/>
      <c r="BG837" s="49"/>
      <c r="BH837" s="49"/>
      <c r="BI837" s="49"/>
      <c r="BJ837" s="49"/>
      <c r="BK837" s="49"/>
      <c r="BL837" s="49"/>
      <c r="BM837" s="49"/>
    </row>
    <row r="838" spans="1:65" ht="30" customHeight="1">
      <c r="A838" s="352"/>
      <c r="B838" s="49"/>
      <c r="C838" s="49"/>
      <c r="D838" s="49"/>
      <c r="E838" s="16"/>
      <c r="F838" s="49"/>
      <c r="G838" s="49"/>
      <c r="H838" s="49"/>
      <c r="I838" s="49"/>
      <c r="J838" s="49"/>
      <c r="K838" s="49"/>
      <c r="L838" s="49"/>
      <c r="M838" s="49"/>
      <c r="N838" s="49"/>
      <c r="O838" s="49"/>
      <c r="P838" s="49"/>
      <c r="Q838" s="49"/>
      <c r="R838" s="49"/>
      <c r="S838" s="49"/>
      <c r="T838" s="49"/>
      <c r="U838" s="49"/>
      <c r="V838" s="49"/>
      <c r="W838" s="49"/>
      <c r="X838" s="49"/>
      <c r="Y838" s="49"/>
      <c r="Z838" s="49"/>
      <c r="AA838" s="49"/>
      <c r="AB838" s="49"/>
      <c r="AC838" s="49"/>
      <c r="AD838" s="49"/>
      <c r="AE838" s="49"/>
      <c r="AF838" s="49"/>
      <c r="AG838" s="49"/>
      <c r="AH838" s="49"/>
      <c r="AI838" s="49"/>
      <c r="AJ838" s="49"/>
      <c r="AK838" s="49"/>
      <c r="AL838" s="49"/>
      <c r="AM838" s="49"/>
      <c r="AN838" s="49"/>
      <c r="AO838" s="49"/>
      <c r="AP838" s="49"/>
      <c r="AQ838" s="49"/>
      <c r="AR838" s="49"/>
      <c r="AS838" s="49"/>
      <c r="AT838" s="49"/>
      <c r="AU838" s="49"/>
      <c r="AV838" s="49"/>
      <c r="AW838" s="49"/>
      <c r="AX838" s="49"/>
      <c r="AY838" s="49"/>
      <c r="AZ838" s="49"/>
      <c r="BA838" s="49"/>
      <c r="BB838" s="49"/>
      <c r="BC838" s="49"/>
      <c r="BD838" s="49"/>
      <c r="BE838" s="49"/>
      <c r="BF838" s="49"/>
      <c r="BG838" s="49"/>
      <c r="BH838" s="49"/>
      <c r="BI838" s="49"/>
      <c r="BJ838" s="49"/>
      <c r="BK838" s="49"/>
      <c r="BL838" s="49"/>
      <c r="BM838" s="49"/>
    </row>
    <row r="839" spans="1:65" ht="30" customHeight="1">
      <c r="A839" s="352"/>
      <c r="B839" s="49"/>
      <c r="C839" s="49"/>
      <c r="D839" s="49"/>
      <c r="E839" s="16"/>
      <c r="F839" s="49"/>
      <c r="G839" s="49"/>
      <c r="H839" s="49"/>
      <c r="I839" s="49"/>
      <c r="J839" s="49"/>
      <c r="K839" s="49"/>
      <c r="L839" s="49"/>
      <c r="M839" s="49"/>
      <c r="N839" s="49"/>
      <c r="O839" s="49"/>
      <c r="P839" s="49"/>
      <c r="Q839" s="49"/>
      <c r="R839" s="49"/>
      <c r="S839" s="49"/>
      <c r="T839" s="49"/>
      <c r="U839" s="49"/>
      <c r="V839" s="49"/>
      <c r="W839" s="49"/>
      <c r="X839" s="49"/>
      <c r="Y839" s="49"/>
      <c r="Z839" s="49"/>
      <c r="AA839" s="49"/>
      <c r="AB839" s="49"/>
      <c r="AC839" s="49"/>
      <c r="AD839" s="49"/>
      <c r="AE839" s="49"/>
      <c r="AF839" s="49"/>
      <c r="AG839" s="49"/>
      <c r="AH839" s="49"/>
      <c r="AI839" s="49"/>
      <c r="AJ839" s="49"/>
      <c r="AK839" s="49"/>
      <c r="AL839" s="49"/>
      <c r="AM839" s="49"/>
      <c r="AN839" s="49"/>
      <c r="AO839" s="49"/>
      <c r="AP839" s="49"/>
      <c r="AQ839" s="49"/>
      <c r="AR839" s="49"/>
      <c r="AS839" s="49"/>
      <c r="AT839" s="49"/>
      <c r="AU839" s="49"/>
      <c r="AV839" s="49"/>
      <c r="AW839" s="49"/>
      <c r="AX839" s="49"/>
      <c r="AY839" s="49"/>
      <c r="AZ839" s="49"/>
      <c r="BA839" s="49"/>
      <c r="BB839" s="49"/>
      <c r="BC839" s="49"/>
      <c r="BD839" s="49"/>
      <c r="BE839" s="49"/>
      <c r="BF839" s="49"/>
      <c r="BG839" s="49"/>
      <c r="BH839" s="49"/>
      <c r="BI839" s="49"/>
      <c r="BJ839" s="49"/>
      <c r="BK839" s="49"/>
      <c r="BL839" s="49"/>
      <c r="BM839" s="49"/>
    </row>
    <row r="840" spans="1:65" ht="30" customHeight="1">
      <c r="A840" s="352"/>
      <c r="B840" s="49"/>
      <c r="C840" s="49"/>
      <c r="D840" s="49"/>
      <c r="E840" s="16"/>
      <c r="F840" s="49"/>
      <c r="G840" s="49"/>
      <c r="H840" s="49"/>
      <c r="I840" s="49"/>
      <c r="J840" s="49"/>
      <c r="K840" s="49"/>
      <c r="L840" s="49"/>
      <c r="M840" s="49"/>
      <c r="N840" s="49"/>
      <c r="O840" s="49"/>
      <c r="P840" s="49"/>
      <c r="Q840" s="49"/>
      <c r="R840" s="49"/>
      <c r="S840" s="49"/>
      <c r="T840" s="49"/>
      <c r="U840" s="49"/>
      <c r="V840" s="49"/>
      <c r="W840" s="49"/>
      <c r="X840" s="49"/>
      <c r="Y840" s="49"/>
      <c r="Z840" s="49"/>
      <c r="AA840" s="49"/>
      <c r="AB840" s="49"/>
      <c r="AC840" s="49"/>
      <c r="AD840" s="49"/>
      <c r="AE840" s="49"/>
      <c r="AF840" s="49"/>
      <c r="AG840" s="49"/>
      <c r="AH840" s="49"/>
      <c r="AI840" s="49"/>
      <c r="AJ840" s="49"/>
      <c r="AK840" s="49"/>
      <c r="AL840" s="49"/>
      <c r="AM840" s="49"/>
      <c r="AN840" s="49"/>
      <c r="AO840" s="49"/>
      <c r="AP840" s="49"/>
      <c r="AQ840" s="49"/>
      <c r="AR840" s="49"/>
      <c r="AS840" s="49"/>
      <c r="AT840" s="49"/>
      <c r="AU840" s="49"/>
      <c r="AV840" s="49"/>
      <c r="AW840" s="49"/>
      <c r="AX840" s="49"/>
      <c r="AY840" s="49"/>
      <c r="AZ840" s="49"/>
      <c r="BA840" s="49"/>
      <c r="BB840" s="49"/>
      <c r="BC840" s="49"/>
      <c r="BD840" s="49"/>
      <c r="BE840" s="49"/>
      <c r="BF840" s="49"/>
      <c r="BG840" s="49"/>
      <c r="BH840" s="49"/>
      <c r="BI840" s="49"/>
      <c r="BJ840" s="49"/>
      <c r="BK840" s="49"/>
      <c r="BL840" s="49"/>
      <c r="BM840" s="49"/>
    </row>
    <row r="841" spans="1:65" ht="30" customHeight="1">
      <c r="A841" s="352"/>
      <c r="B841" s="49"/>
      <c r="C841" s="49"/>
      <c r="D841" s="49"/>
      <c r="E841" s="16"/>
      <c r="F841" s="49"/>
      <c r="G841" s="49"/>
      <c r="H841" s="49"/>
      <c r="I841" s="49"/>
      <c r="J841" s="49"/>
      <c r="K841" s="49"/>
      <c r="L841" s="49"/>
      <c r="M841" s="49"/>
      <c r="N841" s="49"/>
      <c r="O841" s="49"/>
      <c r="P841" s="49"/>
      <c r="Q841" s="49"/>
      <c r="R841" s="49"/>
      <c r="S841" s="49"/>
      <c r="T841" s="49"/>
      <c r="U841" s="49"/>
      <c r="V841" s="49"/>
      <c r="W841" s="49"/>
      <c r="X841" s="49"/>
      <c r="Y841" s="49"/>
      <c r="Z841" s="49"/>
      <c r="AA841" s="49"/>
      <c r="AB841" s="49"/>
      <c r="AC841" s="49"/>
      <c r="AD841" s="49"/>
      <c r="AE841" s="49"/>
      <c r="AF841" s="49"/>
      <c r="AG841" s="49"/>
      <c r="AH841" s="49"/>
      <c r="AI841" s="49"/>
      <c r="AJ841" s="49"/>
      <c r="AK841" s="49"/>
      <c r="AL841" s="49"/>
      <c r="AM841" s="49"/>
      <c r="AN841" s="49"/>
      <c r="AO841" s="49"/>
      <c r="AP841" s="49"/>
      <c r="AQ841" s="49"/>
      <c r="AR841" s="49"/>
      <c r="AS841" s="49"/>
      <c r="AT841" s="49"/>
      <c r="AU841" s="49"/>
      <c r="AV841" s="49"/>
      <c r="AW841" s="49"/>
      <c r="AX841" s="49"/>
      <c r="AY841" s="49"/>
      <c r="AZ841" s="49"/>
      <c r="BA841" s="49"/>
      <c r="BB841" s="49"/>
      <c r="BC841" s="49"/>
      <c r="BD841" s="49"/>
      <c r="BE841" s="49"/>
      <c r="BF841" s="49"/>
      <c r="BG841" s="49"/>
      <c r="BH841" s="49"/>
      <c r="BI841" s="49"/>
      <c r="BJ841" s="49"/>
      <c r="BK841" s="49"/>
      <c r="BL841" s="49"/>
      <c r="BM841" s="49"/>
    </row>
    <row r="842" spans="1:65" ht="30" customHeight="1">
      <c r="A842" s="352"/>
      <c r="B842" s="49"/>
      <c r="C842" s="49"/>
      <c r="D842" s="49"/>
      <c r="E842" s="16"/>
      <c r="F842" s="49"/>
      <c r="G842" s="49"/>
      <c r="H842" s="49"/>
      <c r="I842" s="49"/>
      <c r="J842" s="49"/>
      <c r="K842" s="49"/>
      <c r="L842" s="49"/>
      <c r="M842" s="49"/>
      <c r="N842" s="49"/>
      <c r="O842" s="49"/>
      <c r="P842" s="49"/>
      <c r="Q842" s="49"/>
      <c r="R842" s="49"/>
      <c r="S842" s="49"/>
      <c r="T842" s="49"/>
      <c r="U842" s="49"/>
      <c r="V842" s="49"/>
      <c r="W842" s="49"/>
      <c r="X842" s="49"/>
      <c r="Y842" s="49"/>
      <c r="Z842" s="49"/>
      <c r="AA842" s="49"/>
      <c r="AB842" s="49"/>
      <c r="AC842" s="49"/>
      <c r="AD842" s="49"/>
      <c r="AE842" s="49"/>
      <c r="AF842" s="49"/>
      <c r="AG842" s="49"/>
      <c r="AH842" s="49"/>
      <c r="AI842" s="49"/>
      <c r="AJ842" s="49"/>
      <c r="AK842" s="49"/>
      <c r="AL842" s="49"/>
      <c r="AM842" s="49"/>
      <c r="AN842" s="49"/>
      <c r="AO842" s="49"/>
      <c r="AP842" s="49"/>
      <c r="AQ842" s="49"/>
      <c r="AR842" s="49"/>
      <c r="AS842" s="49"/>
      <c r="AT842" s="49"/>
      <c r="AU842" s="49"/>
      <c r="AV842" s="49"/>
      <c r="AW842" s="49"/>
      <c r="AX842" s="49"/>
      <c r="AY842" s="49"/>
      <c r="AZ842" s="49"/>
      <c r="BA842" s="49"/>
      <c r="BB842" s="49"/>
      <c r="BC842" s="49"/>
      <c r="BD842" s="49"/>
      <c r="BE842" s="49"/>
      <c r="BF842" s="49"/>
      <c r="BG842" s="49"/>
      <c r="BH842" s="49"/>
      <c r="BI842" s="49"/>
      <c r="BJ842" s="49"/>
      <c r="BK842" s="49"/>
      <c r="BL842" s="49"/>
      <c r="BM842" s="49"/>
    </row>
    <row r="843" spans="1:65" ht="30" customHeight="1">
      <c r="A843" s="352"/>
      <c r="B843" s="49"/>
      <c r="C843" s="49"/>
      <c r="D843" s="49"/>
      <c r="E843" s="16"/>
      <c r="F843" s="49"/>
      <c r="G843" s="49"/>
      <c r="H843" s="49"/>
      <c r="I843" s="49"/>
      <c r="J843" s="49"/>
      <c r="K843" s="49"/>
      <c r="L843" s="49"/>
      <c r="M843" s="49"/>
      <c r="N843" s="49"/>
      <c r="O843" s="49"/>
      <c r="P843" s="49"/>
      <c r="Q843" s="49"/>
      <c r="R843" s="49"/>
      <c r="S843" s="49"/>
      <c r="T843" s="49"/>
      <c r="U843" s="49"/>
      <c r="V843" s="49"/>
      <c r="W843" s="49"/>
      <c r="X843" s="49"/>
      <c r="Y843" s="49"/>
      <c r="Z843" s="49"/>
      <c r="AA843" s="49"/>
      <c r="AB843" s="49"/>
      <c r="AC843" s="49"/>
      <c r="AD843" s="49"/>
      <c r="AE843" s="49"/>
      <c r="AF843" s="49"/>
      <c r="AG843" s="49"/>
      <c r="AH843" s="49"/>
      <c r="AI843" s="49"/>
      <c r="AJ843" s="49"/>
      <c r="AK843" s="49"/>
      <c r="AL843" s="49"/>
      <c r="AM843" s="49"/>
      <c r="AN843" s="49"/>
      <c r="AO843" s="49"/>
      <c r="AP843" s="49"/>
      <c r="AQ843" s="49"/>
      <c r="AR843" s="49"/>
      <c r="AS843" s="49"/>
      <c r="AT843" s="49"/>
      <c r="AU843" s="49"/>
      <c r="AV843" s="49"/>
      <c r="AW843" s="49"/>
      <c r="AX843" s="49"/>
      <c r="AY843" s="49"/>
      <c r="AZ843" s="49"/>
      <c r="BA843" s="49"/>
      <c r="BB843" s="49"/>
      <c r="BC843" s="49"/>
      <c r="BD843" s="49"/>
      <c r="BE843" s="49"/>
      <c r="BF843" s="49"/>
      <c r="BG843" s="49"/>
      <c r="BH843" s="49"/>
      <c r="BI843" s="49"/>
      <c r="BJ843" s="49"/>
      <c r="BK843" s="49"/>
      <c r="BL843" s="49"/>
      <c r="BM843" s="49"/>
    </row>
    <row r="844" spans="1:65" ht="30" customHeight="1">
      <c r="A844" s="352"/>
      <c r="B844" s="49"/>
      <c r="C844" s="49"/>
      <c r="D844" s="49"/>
      <c r="E844" s="16"/>
      <c r="F844" s="49"/>
      <c r="G844" s="49"/>
      <c r="H844" s="49"/>
      <c r="I844" s="49"/>
      <c r="J844" s="49"/>
      <c r="K844" s="49"/>
      <c r="L844" s="49"/>
      <c r="M844" s="49"/>
      <c r="N844" s="49"/>
      <c r="O844" s="49"/>
      <c r="P844" s="49"/>
      <c r="Q844" s="49"/>
      <c r="R844" s="49"/>
      <c r="S844" s="49"/>
      <c r="T844" s="49"/>
      <c r="U844" s="49"/>
      <c r="V844" s="49"/>
      <c r="W844" s="49"/>
      <c r="X844" s="49"/>
      <c r="Y844" s="49"/>
      <c r="Z844" s="49"/>
      <c r="AA844" s="49"/>
      <c r="AB844" s="49"/>
      <c r="AC844" s="49"/>
      <c r="AD844" s="49"/>
      <c r="AE844" s="49"/>
      <c r="AF844" s="49"/>
      <c r="AG844" s="49"/>
      <c r="AH844" s="49"/>
      <c r="AI844" s="49"/>
      <c r="AJ844" s="49"/>
      <c r="AK844" s="49"/>
      <c r="AL844" s="49"/>
      <c r="AM844" s="49"/>
      <c r="AN844" s="49"/>
      <c r="AO844" s="49"/>
      <c r="AP844" s="49"/>
      <c r="AQ844" s="49"/>
      <c r="AR844" s="49"/>
      <c r="AS844" s="49"/>
      <c r="AT844" s="49"/>
      <c r="AU844" s="49"/>
      <c r="AV844" s="49"/>
      <c r="AW844" s="49"/>
      <c r="AX844" s="49"/>
      <c r="AY844" s="49"/>
      <c r="AZ844" s="49"/>
      <c r="BA844" s="49"/>
      <c r="BB844" s="49"/>
      <c r="BC844" s="49"/>
      <c r="BD844" s="49"/>
      <c r="BE844" s="49"/>
      <c r="BF844" s="49"/>
      <c r="BG844" s="49"/>
      <c r="BH844" s="49"/>
      <c r="BI844" s="49"/>
      <c r="BJ844" s="49"/>
      <c r="BK844" s="49"/>
      <c r="BL844" s="49"/>
      <c r="BM844" s="49"/>
    </row>
    <row r="845" spans="1:65" ht="30" customHeight="1">
      <c r="A845" s="352"/>
      <c r="B845" s="49"/>
      <c r="C845" s="49"/>
      <c r="D845" s="49"/>
      <c r="E845" s="16"/>
      <c r="F845" s="49"/>
      <c r="G845" s="49"/>
      <c r="H845" s="49"/>
      <c r="I845" s="49"/>
      <c r="J845" s="49"/>
      <c r="K845" s="49"/>
      <c r="L845" s="49"/>
      <c r="M845" s="49"/>
      <c r="N845" s="49"/>
      <c r="O845" s="49"/>
      <c r="P845" s="49"/>
      <c r="Q845" s="49"/>
      <c r="R845" s="49"/>
      <c r="S845" s="49"/>
      <c r="T845" s="49"/>
      <c r="U845" s="49"/>
      <c r="V845" s="49"/>
      <c r="W845" s="49"/>
      <c r="X845" s="49"/>
      <c r="Y845" s="49"/>
      <c r="Z845" s="49"/>
      <c r="AA845" s="49"/>
      <c r="AB845" s="49"/>
      <c r="AC845" s="49"/>
      <c r="AD845" s="49"/>
      <c r="AE845" s="49"/>
      <c r="AF845" s="49"/>
      <c r="AG845" s="49"/>
      <c r="AH845" s="49"/>
      <c r="AI845" s="49"/>
      <c r="AJ845" s="49"/>
      <c r="AK845" s="49"/>
      <c r="AL845" s="49"/>
      <c r="AM845" s="49"/>
      <c r="AN845" s="49"/>
      <c r="AO845" s="49"/>
      <c r="AP845" s="49"/>
      <c r="AQ845" s="49"/>
      <c r="AR845" s="49"/>
      <c r="AS845" s="49"/>
      <c r="AT845" s="49"/>
      <c r="AU845" s="49"/>
      <c r="AV845" s="49"/>
      <c r="AW845" s="49"/>
      <c r="AX845" s="49"/>
      <c r="AY845" s="49"/>
      <c r="AZ845" s="49"/>
      <c r="BA845" s="49"/>
      <c r="BB845" s="49"/>
      <c r="BC845" s="49"/>
      <c r="BD845" s="49"/>
      <c r="BE845" s="49"/>
      <c r="BF845" s="49"/>
      <c r="BG845" s="49"/>
      <c r="BH845" s="49"/>
      <c r="BI845" s="49"/>
      <c r="BJ845" s="49"/>
      <c r="BK845" s="49"/>
      <c r="BL845" s="49"/>
      <c r="BM845" s="49"/>
    </row>
    <row r="846" spans="1:65" ht="30" customHeight="1">
      <c r="A846" s="352"/>
      <c r="B846" s="49"/>
      <c r="C846" s="49"/>
      <c r="D846" s="49"/>
      <c r="E846" s="16"/>
      <c r="F846" s="49"/>
      <c r="G846" s="49"/>
      <c r="H846" s="49"/>
      <c r="I846" s="49"/>
      <c r="J846" s="49"/>
      <c r="K846" s="49"/>
      <c r="L846" s="49"/>
      <c r="M846" s="49"/>
      <c r="N846" s="49"/>
      <c r="O846" s="49"/>
      <c r="P846" s="49"/>
      <c r="Q846" s="49"/>
      <c r="R846" s="49"/>
      <c r="S846" s="49"/>
      <c r="T846" s="49"/>
      <c r="U846" s="49"/>
      <c r="V846" s="49"/>
      <c r="W846" s="49"/>
      <c r="X846" s="49"/>
      <c r="Y846" s="49"/>
      <c r="Z846" s="49"/>
      <c r="AA846" s="49"/>
      <c r="AB846" s="49"/>
      <c r="AC846" s="49"/>
      <c r="AD846" s="49"/>
      <c r="AE846" s="49"/>
      <c r="AF846" s="49"/>
      <c r="AG846" s="49"/>
      <c r="AH846" s="49"/>
      <c r="AI846" s="49"/>
      <c r="AJ846" s="49"/>
      <c r="AK846" s="49"/>
      <c r="AL846" s="49"/>
      <c r="AM846" s="49"/>
      <c r="AN846" s="49"/>
      <c r="AO846" s="49"/>
      <c r="AP846" s="49"/>
      <c r="AQ846" s="49"/>
      <c r="AR846" s="49"/>
      <c r="AS846" s="49"/>
      <c r="AT846" s="49"/>
      <c r="AU846" s="49"/>
      <c r="AV846" s="49"/>
      <c r="AW846" s="49"/>
      <c r="AX846" s="49"/>
      <c r="AY846" s="49"/>
      <c r="AZ846" s="49"/>
      <c r="BA846" s="49"/>
      <c r="BB846" s="49"/>
      <c r="BC846" s="49"/>
      <c r="BD846" s="49"/>
      <c r="BE846" s="49"/>
      <c r="BF846" s="49"/>
      <c r="BG846" s="49"/>
      <c r="BH846" s="49"/>
      <c r="BI846" s="49"/>
      <c r="BJ846" s="49"/>
      <c r="BK846" s="49"/>
      <c r="BL846" s="49"/>
      <c r="BM846" s="49"/>
    </row>
    <row r="847" spans="1:65" ht="30" customHeight="1">
      <c r="A847" s="352"/>
      <c r="B847" s="49"/>
      <c r="C847" s="49"/>
      <c r="D847" s="49"/>
      <c r="E847" s="16"/>
      <c r="F847" s="49"/>
      <c r="G847" s="49"/>
      <c r="H847" s="49"/>
      <c r="I847" s="49"/>
      <c r="J847" s="49"/>
      <c r="K847" s="49"/>
      <c r="L847" s="49"/>
      <c r="M847" s="49"/>
      <c r="N847" s="49"/>
      <c r="O847" s="49"/>
      <c r="P847" s="49"/>
      <c r="Q847" s="49"/>
      <c r="R847" s="49"/>
      <c r="S847" s="49"/>
      <c r="T847" s="49"/>
      <c r="U847" s="49"/>
      <c r="V847" s="49"/>
      <c r="W847" s="49"/>
      <c r="X847" s="49"/>
      <c r="Y847" s="49"/>
      <c r="Z847" s="49"/>
      <c r="AA847" s="49"/>
      <c r="AB847" s="49"/>
      <c r="AC847" s="49"/>
      <c r="AD847" s="49"/>
      <c r="AE847" s="49"/>
      <c r="AF847" s="49"/>
      <c r="AG847" s="49"/>
      <c r="AH847" s="49"/>
      <c r="AI847" s="49"/>
      <c r="AJ847" s="49"/>
      <c r="AK847" s="49"/>
      <c r="AL847" s="49"/>
      <c r="AM847" s="49"/>
      <c r="AN847" s="49"/>
      <c r="AO847" s="49"/>
      <c r="AP847" s="49"/>
      <c r="AQ847" s="49"/>
      <c r="AR847" s="49"/>
      <c r="AS847" s="49"/>
      <c r="AT847" s="49"/>
      <c r="AU847" s="49"/>
      <c r="AV847" s="49"/>
      <c r="AW847" s="49"/>
      <c r="AX847" s="49"/>
      <c r="AY847" s="49"/>
      <c r="AZ847" s="49"/>
      <c r="BA847" s="49"/>
      <c r="BB847" s="49"/>
      <c r="BC847" s="49"/>
      <c r="BD847" s="49"/>
      <c r="BE847" s="49"/>
      <c r="BF847" s="49"/>
      <c r="BG847" s="49"/>
      <c r="BH847" s="49"/>
      <c r="BI847" s="49"/>
      <c r="BJ847" s="49"/>
      <c r="BK847" s="49"/>
      <c r="BL847" s="49"/>
      <c r="BM847" s="49"/>
    </row>
    <row r="848" spans="1:65" ht="30" customHeight="1">
      <c r="A848" s="352"/>
      <c r="B848" s="49"/>
      <c r="C848" s="49"/>
      <c r="D848" s="49"/>
      <c r="E848" s="16"/>
      <c r="F848" s="49"/>
      <c r="G848" s="49"/>
      <c r="H848" s="49"/>
      <c r="I848" s="49"/>
      <c r="J848" s="49"/>
      <c r="K848" s="49"/>
      <c r="L848" s="49"/>
      <c r="M848" s="49"/>
      <c r="N848" s="49"/>
      <c r="O848" s="49"/>
      <c r="P848" s="49"/>
      <c r="Q848" s="49"/>
      <c r="R848" s="49"/>
      <c r="S848" s="49"/>
      <c r="T848" s="49"/>
      <c r="U848" s="49"/>
      <c r="V848" s="49"/>
      <c r="W848" s="49"/>
      <c r="X848" s="49"/>
      <c r="Y848" s="49"/>
      <c r="Z848" s="49"/>
      <c r="AA848" s="49"/>
      <c r="AB848" s="49"/>
      <c r="AC848" s="49"/>
      <c r="AD848" s="49"/>
      <c r="AE848" s="49"/>
      <c r="AF848" s="49"/>
      <c r="AG848" s="49"/>
      <c r="AH848" s="49"/>
      <c r="AI848" s="49"/>
      <c r="AJ848" s="49"/>
      <c r="AK848" s="49"/>
      <c r="AL848" s="49"/>
      <c r="AM848" s="49"/>
      <c r="AN848" s="49"/>
      <c r="AO848" s="49"/>
      <c r="AP848" s="49"/>
      <c r="AQ848" s="49"/>
      <c r="AR848" s="49"/>
      <c r="AS848" s="49"/>
      <c r="AT848" s="49"/>
      <c r="AU848" s="49"/>
      <c r="AV848" s="49"/>
      <c r="AW848" s="49"/>
      <c r="AX848" s="49"/>
      <c r="AY848" s="49"/>
      <c r="AZ848" s="49"/>
      <c r="BA848" s="49"/>
      <c r="BB848" s="49"/>
      <c r="BC848" s="49"/>
      <c r="BD848" s="49"/>
      <c r="BE848" s="49"/>
      <c r="BF848" s="49"/>
      <c r="BG848" s="49"/>
      <c r="BH848" s="49"/>
      <c r="BI848" s="49"/>
      <c r="BJ848" s="49"/>
      <c r="BK848" s="49"/>
      <c r="BL848" s="49"/>
      <c r="BM848" s="49"/>
    </row>
    <row r="849" spans="1:65" ht="30" customHeight="1">
      <c r="A849" s="352"/>
      <c r="B849" s="49"/>
      <c r="C849" s="49"/>
      <c r="D849" s="49"/>
      <c r="E849" s="16"/>
      <c r="F849" s="49"/>
      <c r="G849" s="49"/>
      <c r="H849" s="49"/>
      <c r="I849" s="49"/>
      <c r="J849" s="49"/>
      <c r="K849" s="49"/>
      <c r="L849" s="49"/>
      <c r="M849" s="49"/>
      <c r="N849" s="49"/>
      <c r="O849" s="49"/>
      <c r="P849" s="49"/>
      <c r="Q849" s="49"/>
      <c r="R849" s="49"/>
      <c r="S849" s="49"/>
      <c r="T849" s="49"/>
      <c r="U849" s="49"/>
      <c r="V849" s="49"/>
      <c r="W849" s="49"/>
      <c r="X849" s="49"/>
      <c r="Y849" s="49"/>
      <c r="Z849" s="49"/>
      <c r="AA849" s="49"/>
      <c r="AB849" s="49"/>
      <c r="AC849" s="49"/>
      <c r="AD849" s="49"/>
      <c r="AE849" s="49"/>
      <c r="AF849" s="49"/>
      <c r="AG849" s="49"/>
      <c r="AH849" s="49"/>
      <c r="AI849" s="49"/>
      <c r="AJ849" s="49"/>
      <c r="AK849" s="49"/>
      <c r="AL849" s="49"/>
      <c r="AM849" s="49"/>
      <c r="AN849" s="49"/>
      <c r="AO849" s="49"/>
      <c r="AP849" s="49"/>
      <c r="AQ849" s="49"/>
      <c r="AR849" s="49"/>
      <c r="AS849" s="49"/>
      <c r="AT849" s="49"/>
      <c r="AU849" s="49"/>
      <c r="AV849" s="49"/>
      <c r="AW849" s="49"/>
      <c r="AX849" s="49"/>
      <c r="AY849" s="49"/>
      <c r="AZ849" s="49"/>
      <c r="BA849" s="49"/>
      <c r="BB849" s="49"/>
      <c r="BC849" s="49"/>
      <c r="BD849" s="49"/>
      <c r="BE849" s="49"/>
      <c r="BF849" s="49"/>
      <c r="BG849" s="49"/>
      <c r="BH849" s="49"/>
      <c r="BI849" s="49"/>
      <c r="BJ849" s="49"/>
      <c r="BK849" s="49"/>
      <c r="BL849" s="49"/>
      <c r="BM849" s="49"/>
    </row>
    <row r="850" spans="1:65" ht="30" customHeight="1">
      <c r="A850" s="352"/>
      <c r="B850" s="49"/>
      <c r="C850" s="49"/>
      <c r="D850" s="49"/>
      <c r="E850" s="16"/>
      <c r="F850" s="49"/>
      <c r="G850" s="49"/>
      <c r="H850" s="49"/>
      <c r="I850" s="49"/>
      <c r="J850" s="49"/>
      <c r="K850" s="49"/>
      <c r="L850" s="49"/>
      <c r="M850" s="49"/>
      <c r="N850" s="49"/>
      <c r="O850" s="49"/>
      <c r="P850" s="49"/>
      <c r="Q850" s="49"/>
      <c r="R850" s="49"/>
      <c r="S850" s="49"/>
      <c r="T850" s="49"/>
      <c r="U850" s="49"/>
      <c r="V850" s="49"/>
      <c r="W850" s="49"/>
      <c r="X850" s="49"/>
      <c r="Y850" s="49"/>
      <c r="Z850" s="49"/>
      <c r="AA850" s="49"/>
      <c r="AB850" s="49"/>
      <c r="AC850" s="49"/>
      <c r="AD850" s="49"/>
      <c r="AE850" s="49"/>
      <c r="AF850" s="49"/>
      <c r="AG850" s="49"/>
      <c r="AH850" s="49"/>
      <c r="AI850" s="49"/>
      <c r="AJ850" s="49"/>
      <c r="AK850" s="49"/>
      <c r="AL850" s="49"/>
      <c r="AM850" s="49"/>
      <c r="AN850" s="49"/>
      <c r="AO850" s="49"/>
      <c r="AP850" s="49"/>
      <c r="AQ850" s="49"/>
      <c r="AR850" s="49"/>
      <c r="AS850" s="49"/>
      <c r="AT850" s="49"/>
      <c r="AU850" s="49"/>
      <c r="AV850" s="49"/>
      <c r="AW850" s="49"/>
      <c r="AX850" s="49"/>
      <c r="AY850" s="49"/>
      <c r="AZ850" s="49"/>
      <c r="BA850" s="49"/>
      <c r="BB850" s="49"/>
      <c r="BC850" s="49"/>
      <c r="BD850" s="49"/>
      <c r="BE850" s="49"/>
      <c r="BF850" s="49"/>
      <c r="BG850" s="49"/>
      <c r="BH850" s="49"/>
      <c r="BI850" s="49"/>
      <c r="BJ850" s="49"/>
      <c r="BK850" s="49"/>
      <c r="BL850" s="49"/>
      <c r="BM850" s="49"/>
    </row>
    <row r="851" spans="1:65" ht="30" customHeight="1">
      <c r="A851" s="352"/>
      <c r="B851" s="49"/>
      <c r="C851" s="49"/>
      <c r="D851" s="49"/>
      <c r="E851" s="16"/>
      <c r="F851" s="49"/>
      <c r="G851" s="49"/>
      <c r="H851" s="49"/>
      <c r="I851" s="49"/>
      <c r="J851" s="49"/>
      <c r="K851" s="49"/>
      <c r="L851" s="49"/>
      <c r="M851" s="49"/>
      <c r="N851" s="49"/>
      <c r="O851" s="49"/>
      <c r="P851" s="49"/>
      <c r="Q851" s="49"/>
      <c r="R851" s="49"/>
      <c r="S851" s="49"/>
      <c r="T851" s="49"/>
      <c r="U851" s="49"/>
      <c r="V851" s="49"/>
      <c r="W851" s="49"/>
      <c r="X851" s="49"/>
      <c r="Y851" s="49"/>
      <c r="Z851" s="49"/>
      <c r="AA851" s="49"/>
      <c r="AB851" s="49"/>
      <c r="AC851" s="49"/>
      <c r="AD851" s="49"/>
      <c r="AE851" s="49"/>
      <c r="AF851" s="49"/>
      <c r="AG851" s="49"/>
      <c r="AH851" s="49"/>
      <c r="AI851" s="49"/>
      <c r="AJ851" s="49"/>
      <c r="AK851" s="49"/>
      <c r="AL851" s="49"/>
      <c r="AM851" s="49"/>
      <c r="AN851" s="49"/>
      <c r="AO851" s="49"/>
      <c r="AP851" s="49"/>
      <c r="AQ851" s="49"/>
      <c r="AR851" s="49"/>
      <c r="AS851" s="49"/>
      <c r="AT851" s="49"/>
      <c r="AU851" s="49"/>
      <c r="AV851" s="49"/>
      <c r="AW851" s="49"/>
      <c r="AX851" s="49"/>
      <c r="AY851" s="49"/>
      <c r="AZ851" s="49"/>
      <c r="BA851" s="49"/>
      <c r="BB851" s="49"/>
      <c r="BC851" s="49"/>
      <c r="BD851" s="49"/>
      <c r="BE851" s="49"/>
      <c r="BF851" s="49"/>
      <c r="BG851" s="49"/>
      <c r="BH851" s="49"/>
      <c r="BI851" s="49"/>
      <c r="BJ851" s="49"/>
      <c r="BK851" s="49"/>
      <c r="BL851" s="49"/>
      <c r="BM851" s="49"/>
    </row>
    <row r="852" spans="1:65" ht="30" customHeight="1">
      <c r="A852" s="352"/>
      <c r="B852" s="49"/>
      <c r="C852" s="49"/>
      <c r="D852" s="49"/>
      <c r="E852" s="16"/>
      <c r="F852" s="49"/>
      <c r="G852" s="49"/>
      <c r="H852" s="49"/>
      <c r="I852" s="49"/>
      <c r="J852" s="49"/>
      <c r="K852" s="49"/>
      <c r="L852" s="49"/>
      <c r="M852" s="49"/>
      <c r="N852" s="49"/>
      <c r="O852" s="49"/>
      <c r="P852" s="49"/>
      <c r="Q852" s="49"/>
      <c r="R852" s="49"/>
      <c r="S852" s="49"/>
      <c r="T852" s="49"/>
      <c r="U852" s="49"/>
      <c r="V852" s="49"/>
      <c r="W852" s="49"/>
      <c r="X852" s="49"/>
      <c r="Y852" s="49"/>
      <c r="Z852" s="49"/>
      <c r="AA852" s="49"/>
      <c r="AB852" s="49"/>
      <c r="AC852" s="49"/>
      <c r="AD852" s="49"/>
      <c r="AE852" s="49"/>
      <c r="AF852" s="49"/>
      <c r="AG852" s="49"/>
      <c r="AH852" s="49"/>
      <c r="AI852" s="49"/>
      <c r="AJ852" s="49"/>
      <c r="AK852" s="49"/>
      <c r="AL852" s="49"/>
      <c r="AM852" s="49"/>
      <c r="AN852" s="49"/>
      <c r="AO852" s="49"/>
      <c r="AP852" s="49"/>
      <c r="AQ852" s="49"/>
      <c r="AR852" s="49"/>
      <c r="AS852" s="49"/>
      <c r="AT852" s="49"/>
      <c r="AU852" s="49"/>
      <c r="AV852" s="49"/>
      <c r="AW852" s="49"/>
      <c r="AX852" s="49"/>
      <c r="AY852" s="49"/>
      <c r="AZ852" s="49"/>
      <c r="BA852" s="49"/>
      <c r="BB852" s="49"/>
      <c r="BC852" s="49"/>
      <c r="BD852" s="49"/>
      <c r="BE852" s="49"/>
      <c r="BF852" s="49"/>
      <c r="BG852" s="49"/>
      <c r="BH852" s="49"/>
      <c r="BI852" s="49"/>
      <c r="BJ852" s="49"/>
      <c r="BK852" s="49"/>
      <c r="BL852" s="49"/>
      <c r="BM852" s="49"/>
    </row>
    <row r="853" spans="1:65" ht="30" customHeight="1">
      <c r="A853" s="352"/>
      <c r="B853" s="49"/>
      <c r="C853" s="49"/>
      <c r="D853" s="49"/>
      <c r="E853" s="16"/>
      <c r="F853" s="49"/>
      <c r="G853" s="49"/>
      <c r="H853" s="49"/>
      <c r="I853" s="49"/>
      <c r="J853" s="49"/>
      <c r="K853" s="49"/>
      <c r="L853" s="49"/>
      <c r="M853" s="49"/>
      <c r="N853" s="49"/>
      <c r="O853" s="49"/>
      <c r="P853" s="49"/>
      <c r="Q853" s="49"/>
      <c r="R853" s="49"/>
      <c r="S853" s="49"/>
      <c r="T853" s="49"/>
      <c r="U853" s="49"/>
      <c r="V853" s="49"/>
      <c r="W853" s="49"/>
      <c r="X853" s="49"/>
      <c r="Y853" s="49"/>
      <c r="Z853" s="49"/>
      <c r="AA853" s="49"/>
      <c r="AB853" s="49"/>
      <c r="AC853" s="49"/>
      <c r="AD853" s="49"/>
      <c r="AE853" s="49"/>
      <c r="AF853" s="49"/>
      <c r="AG853" s="49"/>
      <c r="AH853" s="49"/>
      <c r="AI853" s="49"/>
      <c r="AJ853" s="49"/>
      <c r="AK853" s="49"/>
      <c r="AL853" s="49"/>
      <c r="AM853" s="49"/>
      <c r="AN853" s="49"/>
      <c r="AO853" s="49"/>
      <c r="AP853" s="49"/>
      <c r="AQ853" s="49"/>
      <c r="AR853" s="49"/>
      <c r="AS853" s="49"/>
      <c r="AT853" s="49"/>
      <c r="AU853" s="49"/>
      <c r="AV853" s="49"/>
      <c r="AW853" s="49"/>
      <c r="AX853" s="49"/>
      <c r="AY853" s="49"/>
      <c r="AZ853" s="49"/>
      <c r="BA853" s="49"/>
      <c r="BB853" s="49"/>
      <c r="BC853" s="49"/>
      <c r="BD853" s="49"/>
      <c r="BE853" s="49"/>
      <c r="BF853" s="49"/>
      <c r="BG853" s="49"/>
      <c r="BH853" s="49"/>
      <c r="BI853" s="49"/>
      <c r="BJ853" s="49"/>
      <c r="BK853" s="49"/>
      <c r="BL853" s="49"/>
      <c r="BM853" s="49"/>
    </row>
    <row r="854" spans="1:65" ht="30" customHeight="1">
      <c r="A854" s="352"/>
      <c r="B854" s="49"/>
      <c r="C854" s="49"/>
      <c r="D854" s="49"/>
      <c r="E854" s="16"/>
      <c r="F854" s="49"/>
      <c r="G854" s="49"/>
      <c r="H854" s="49"/>
      <c r="I854" s="49"/>
      <c r="J854" s="49"/>
      <c r="K854" s="49"/>
      <c r="L854" s="49"/>
      <c r="M854" s="49"/>
      <c r="N854" s="49"/>
      <c r="O854" s="49"/>
      <c r="P854" s="49"/>
      <c r="Q854" s="49"/>
      <c r="R854" s="49"/>
      <c r="S854" s="49"/>
      <c r="T854" s="49"/>
      <c r="U854" s="49"/>
      <c r="V854" s="49"/>
      <c r="W854" s="49"/>
      <c r="X854" s="49"/>
      <c r="Y854" s="49"/>
      <c r="Z854" s="49"/>
      <c r="AA854" s="49"/>
      <c r="AB854" s="49"/>
      <c r="AC854" s="49"/>
      <c r="AD854" s="49"/>
      <c r="AE854" s="49"/>
      <c r="AF854" s="49"/>
      <c r="AG854" s="49"/>
      <c r="AH854" s="49"/>
      <c r="AI854" s="49"/>
      <c r="AJ854" s="49"/>
      <c r="AK854" s="49"/>
      <c r="AL854" s="49"/>
      <c r="AM854" s="49"/>
      <c r="AN854" s="49"/>
      <c r="AO854" s="49"/>
      <c r="AP854" s="49"/>
      <c r="AQ854" s="49"/>
      <c r="AR854" s="49"/>
      <c r="AS854" s="49"/>
      <c r="AT854" s="49"/>
      <c r="AU854" s="49"/>
      <c r="AV854" s="49"/>
      <c r="AW854" s="49"/>
      <c r="AX854" s="49"/>
      <c r="AY854" s="49"/>
      <c r="AZ854" s="49"/>
      <c r="BA854" s="49"/>
      <c r="BB854" s="49"/>
      <c r="BC854" s="49"/>
      <c r="BD854" s="49"/>
      <c r="BE854" s="49"/>
      <c r="BF854" s="49"/>
      <c r="BG854" s="49"/>
      <c r="BH854" s="49"/>
      <c r="BI854" s="49"/>
      <c r="BJ854" s="49"/>
      <c r="BK854" s="49"/>
      <c r="BL854" s="49"/>
      <c r="BM854" s="49"/>
    </row>
    <row r="855" spans="1:65" ht="30" customHeight="1">
      <c r="A855" s="352"/>
      <c r="B855" s="49"/>
      <c r="C855" s="49"/>
      <c r="D855" s="49"/>
      <c r="E855" s="16"/>
      <c r="F855" s="49"/>
      <c r="G855" s="49"/>
      <c r="H855" s="49"/>
      <c r="I855" s="49"/>
      <c r="J855" s="49"/>
      <c r="K855" s="49"/>
      <c r="L855" s="49"/>
      <c r="M855" s="49"/>
      <c r="N855" s="49"/>
      <c r="O855" s="49"/>
      <c r="P855" s="49"/>
      <c r="Q855" s="49"/>
      <c r="R855" s="49"/>
      <c r="S855" s="49"/>
      <c r="T855" s="49"/>
      <c r="U855" s="49"/>
      <c r="V855" s="49"/>
      <c r="W855" s="49"/>
      <c r="X855" s="49"/>
      <c r="Y855" s="49"/>
      <c r="Z855" s="49"/>
      <c r="AA855" s="49"/>
      <c r="AB855" s="49"/>
      <c r="AC855" s="49"/>
      <c r="AD855" s="49"/>
      <c r="AE855" s="49"/>
      <c r="AF855" s="49"/>
      <c r="AG855" s="49"/>
      <c r="AH855" s="49"/>
      <c r="AI855" s="49"/>
      <c r="AJ855" s="49"/>
      <c r="AK855" s="49"/>
      <c r="AL855" s="49"/>
      <c r="AM855" s="49"/>
      <c r="AN855" s="49"/>
      <c r="AO855" s="49"/>
      <c r="AP855" s="49"/>
      <c r="AQ855" s="49"/>
      <c r="AR855" s="49"/>
      <c r="AS855" s="49"/>
      <c r="AT855" s="49"/>
      <c r="AU855" s="49"/>
      <c r="AV855" s="49"/>
      <c r="AW855" s="49"/>
      <c r="AX855" s="49"/>
      <c r="AY855" s="49"/>
      <c r="AZ855" s="49"/>
      <c r="BA855" s="49"/>
      <c r="BB855" s="49"/>
      <c r="BC855" s="49"/>
      <c r="BD855" s="49"/>
      <c r="BE855" s="49"/>
      <c r="BF855" s="49"/>
      <c r="BG855" s="49"/>
      <c r="BH855" s="49"/>
      <c r="BI855" s="49"/>
      <c r="BJ855" s="49"/>
      <c r="BK855" s="49"/>
      <c r="BL855" s="49"/>
      <c r="BM855" s="49"/>
    </row>
    <row r="856" spans="1:65" ht="30" customHeight="1">
      <c r="A856" s="352"/>
      <c r="B856" s="49"/>
      <c r="C856" s="49"/>
      <c r="D856" s="49"/>
      <c r="E856" s="16"/>
      <c r="F856" s="49"/>
      <c r="G856" s="49"/>
      <c r="H856" s="49"/>
      <c r="I856" s="49"/>
      <c r="J856" s="49"/>
      <c r="K856" s="49"/>
      <c r="L856" s="49"/>
      <c r="M856" s="49"/>
      <c r="N856" s="49"/>
      <c r="O856" s="49"/>
      <c r="P856" s="49"/>
      <c r="Q856" s="49"/>
      <c r="R856" s="49"/>
      <c r="S856" s="49"/>
      <c r="T856" s="49"/>
      <c r="U856" s="49"/>
      <c r="V856" s="49"/>
      <c r="W856" s="49"/>
      <c r="X856" s="49"/>
      <c r="Y856" s="49"/>
      <c r="Z856" s="49"/>
      <c r="AA856" s="49"/>
      <c r="AB856" s="49"/>
      <c r="AC856" s="49"/>
      <c r="AD856" s="49"/>
      <c r="AE856" s="49"/>
      <c r="AF856" s="49"/>
      <c r="AG856" s="49"/>
      <c r="AH856" s="49"/>
      <c r="AI856" s="49"/>
      <c r="AJ856" s="49"/>
      <c r="AK856" s="49"/>
      <c r="AL856" s="49"/>
      <c r="AM856" s="49"/>
      <c r="AN856" s="49"/>
      <c r="AO856" s="49"/>
      <c r="AP856" s="49"/>
      <c r="AQ856" s="49"/>
      <c r="AR856" s="49"/>
      <c r="AS856" s="49"/>
      <c r="AT856" s="49"/>
      <c r="AU856" s="49"/>
      <c r="AV856" s="49"/>
      <c r="AW856" s="49"/>
      <c r="AX856" s="49"/>
      <c r="AY856" s="49"/>
      <c r="AZ856" s="49"/>
      <c r="BA856" s="49"/>
      <c r="BB856" s="49"/>
      <c r="BC856" s="49"/>
      <c r="BD856" s="49"/>
      <c r="BE856" s="49"/>
      <c r="BF856" s="49"/>
      <c r="BG856" s="49"/>
      <c r="BH856" s="49"/>
      <c r="BI856" s="49"/>
      <c r="BJ856" s="49"/>
      <c r="BK856" s="49"/>
      <c r="BL856" s="49"/>
      <c r="BM856" s="49"/>
    </row>
    <row r="857" spans="1:65" ht="30" customHeight="1">
      <c r="A857" s="352"/>
      <c r="B857" s="49"/>
      <c r="C857" s="49"/>
      <c r="D857" s="49"/>
      <c r="E857" s="16"/>
      <c r="F857" s="49"/>
      <c r="G857" s="49"/>
      <c r="H857" s="49"/>
      <c r="I857" s="49"/>
      <c r="J857" s="49"/>
      <c r="K857" s="49"/>
      <c r="L857" s="49"/>
      <c r="M857" s="49"/>
      <c r="N857" s="49"/>
      <c r="O857" s="49"/>
      <c r="P857" s="49"/>
      <c r="Q857" s="49"/>
      <c r="R857" s="49"/>
      <c r="S857" s="49"/>
      <c r="T857" s="49"/>
      <c r="U857" s="49"/>
      <c r="V857" s="49"/>
      <c r="W857" s="49"/>
      <c r="X857" s="49"/>
      <c r="Y857" s="49"/>
      <c r="Z857" s="49"/>
      <c r="AA857" s="49"/>
      <c r="AB857" s="49"/>
      <c r="AC857" s="49"/>
      <c r="AD857" s="49"/>
      <c r="AE857" s="49"/>
      <c r="AF857" s="49"/>
      <c r="AG857" s="49"/>
      <c r="AH857" s="49"/>
      <c r="AI857" s="49"/>
      <c r="AJ857" s="49"/>
      <c r="AK857" s="49"/>
      <c r="AL857" s="49"/>
      <c r="AM857" s="49"/>
      <c r="AN857" s="49"/>
      <c r="AO857" s="49"/>
      <c r="AP857" s="49"/>
      <c r="AQ857" s="49"/>
      <c r="AR857" s="49"/>
      <c r="AS857" s="49"/>
      <c r="AT857" s="49"/>
      <c r="AU857" s="49"/>
      <c r="AV857" s="49"/>
      <c r="AW857" s="49"/>
      <c r="AX857" s="49"/>
      <c r="AY857" s="49"/>
      <c r="AZ857" s="49"/>
      <c r="BA857" s="49"/>
      <c r="BB857" s="49"/>
      <c r="BC857" s="49"/>
      <c r="BD857" s="49"/>
      <c r="BE857" s="49"/>
      <c r="BF857" s="49"/>
      <c r="BG857" s="49"/>
      <c r="BH857" s="49"/>
      <c r="BI857" s="49"/>
      <c r="BJ857" s="49"/>
      <c r="BK857" s="49"/>
      <c r="BL857" s="49"/>
      <c r="BM857" s="49"/>
    </row>
    <row r="858" spans="1:65" ht="30" customHeight="1">
      <c r="A858" s="352"/>
      <c r="B858" s="49"/>
      <c r="C858" s="49"/>
      <c r="D858" s="49"/>
      <c r="E858" s="16"/>
      <c r="F858" s="49"/>
      <c r="G858" s="49"/>
      <c r="H858" s="49"/>
      <c r="I858" s="49"/>
      <c r="J858" s="49"/>
      <c r="K858" s="49"/>
      <c r="L858" s="49"/>
      <c r="M858" s="49"/>
      <c r="N858" s="49"/>
      <c r="O858" s="49"/>
      <c r="P858" s="49"/>
      <c r="Q858" s="49"/>
      <c r="R858" s="49"/>
      <c r="S858" s="49"/>
      <c r="T858" s="49"/>
      <c r="U858" s="49"/>
      <c r="V858" s="49"/>
      <c r="W858" s="49"/>
      <c r="X858" s="49"/>
      <c r="Y858" s="49"/>
      <c r="Z858" s="49"/>
      <c r="AA858" s="49"/>
      <c r="AB858" s="49"/>
      <c r="AC858" s="49"/>
      <c r="AD858" s="49"/>
      <c r="AE858" s="49"/>
      <c r="AF858" s="49"/>
      <c r="AG858" s="49"/>
      <c r="AH858" s="49"/>
      <c r="AI858" s="49"/>
      <c r="AJ858" s="49"/>
      <c r="AK858" s="49"/>
      <c r="AL858" s="49"/>
      <c r="AM858" s="49"/>
      <c r="AN858" s="49"/>
      <c r="AO858" s="49"/>
      <c r="AP858" s="49"/>
      <c r="AQ858" s="49"/>
      <c r="AR858" s="49"/>
      <c r="AS858" s="49"/>
      <c r="AT858" s="49"/>
      <c r="AU858" s="49"/>
      <c r="AV858" s="49"/>
      <c r="AW858" s="49"/>
      <c r="AX858" s="49"/>
      <c r="AY858" s="49"/>
      <c r="AZ858" s="49"/>
      <c r="BA858" s="49"/>
      <c r="BB858" s="49"/>
      <c r="BC858" s="49"/>
      <c r="BD858" s="49"/>
      <c r="BE858" s="49"/>
      <c r="BF858" s="49"/>
      <c r="BG858" s="49"/>
      <c r="BH858" s="49"/>
      <c r="BI858" s="49"/>
      <c r="BJ858" s="49"/>
      <c r="BK858" s="49"/>
      <c r="BL858" s="49"/>
      <c r="BM858" s="49"/>
    </row>
    <row r="859" spans="1:65" ht="30" customHeight="1">
      <c r="A859" s="352"/>
      <c r="B859" s="49"/>
      <c r="C859" s="49"/>
      <c r="D859" s="49"/>
      <c r="E859" s="16"/>
      <c r="F859" s="49"/>
      <c r="G859" s="49"/>
      <c r="H859" s="49"/>
      <c r="I859" s="49"/>
      <c r="J859" s="49"/>
      <c r="K859" s="49"/>
      <c r="L859" s="49"/>
      <c r="M859" s="49"/>
      <c r="N859" s="49"/>
      <c r="O859" s="49"/>
      <c r="P859" s="49"/>
      <c r="Q859" s="49"/>
      <c r="R859" s="49"/>
      <c r="S859" s="49"/>
      <c r="T859" s="49"/>
      <c r="U859" s="49"/>
      <c r="V859" s="49"/>
      <c r="W859" s="49"/>
      <c r="X859" s="49"/>
      <c r="Y859" s="49"/>
      <c r="Z859" s="49"/>
      <c r="AA859" s="49"/>
      <c r="AB859" s="49"/>
      <c r="AC859" s="49"/>
      <c r="AD859" s="49"/>
      <c r="AE859" s="49"/>
      <c r="AF859" s="49"/>
      <c r="AG859" s="49"/>
      <c r="AH859" s="49"/>
      <c r="AI859" s="49"/>
      <c r="AJ859" s="49"/>
      <c r="AK859" s="49"/>
      <c r="AL859" s="49"/>
      <c r="AM859" s="49"/>
      <c r="AN859" s="49"/>
      <c r="AO859" s="49"/>
      <c r="AP859" s="49"/>
      <c r="AQ859" s="49"/>
      <c r="AR859" s="49"/>
      <c r="AS859" s="49"/>
      <c r="AT859" s="49"/>
      <c r="AU859" s="49"/>
      <c r="AV859" s="49"/>
      <c r="AW859" s="49"/>
      <c r="AX859" s="49"/>
      <c r="AY859" s="49"/>
      <c r="AZ859" s="49"/>
      <c r="BA859" s="49"/>
      <c r="BB859" s="49"/>
      <c r="BC859" s="49"/>
      <c r="BD859" s="49"/>
      <c r="BE859" s="49"/>
      <c r="BF859" s="49"/>
      <c r="BG859" s="49"/>
      <c r="BH859" s="49"/>
      <c r="BI859" s="49"/>
      <c r="BJ859" s="49"/>
      <c r="BK859" s="49"/>
      <c r="BL859" s="49"/>
      <c r="BM859" s="49"/>
    </row>
    <row r="860" spans="1:65" ht="30" customHeight="1">
      <c r="A860" s="352"/>
      <c r="B860" s="49"/>
      <c r="C860" s="49"/>
      <c r="D860" s="49"/>
      <c r="E860" s="16"/>
      <c r="F860" s="49"/>
      <c r="G860" s="49"/>
      <c r="H860" s="49"/>
      <c r="I860" s="49"/>
      <c r="J860" s="49"/>
      <c r="K860" s="49"/>
      <c r="L860" s="49"/>
      <c r="M860" s="49"/>
      <c r="N860" s="49"/>
      <c r="O860" s="49"/>
      <c r="P860" s="49"/>
      <c r="Q860" s="49"/>
      <c r="R860" s="49"/>
      <c r="S860" s="49"/>
      <c r="T860" s="49"/>
      <c r="U860" s="49"/>
      <c r="V860" s="49"/>
      <c r="W860" s="49"/>
      <c r="X860" s="49"/>
      <c r="Y860" s="49"/>
      <c r="Z860" s="49"/>
      <c r="AA860" s="49"/>
      <c r="AB860" s="49"/>
      <c r="AC860" s="49"/>
      <c r="AD860" s="49"/>
      <c r="AE860" s="49"/>
      <c r="AF860" s="49"/>
      <c r="AG860" s="49"/>
      <c r="AH860" s="49"/>
      <c r="AI860" s="49"/>
      <c r="AJ860" s="49"/>
      <c r="AK860" s="49"/>
      <c r="AL860" s="49"/>
      <c r="AM860" s="49"/>
      <c r="AN860" s="49"/>
      <c r="AO860" s="49"/>
      <c r="AP860" s="49"/>
      <c r="AQ860" s="49"/>
      <c r="AR860" s="49"/>
      <c r="AS860" s="49"/>
      <c r="AT860" s="49"/>
      <c r="AU860" s="49"/>
      <c r="AV860" s="49"/>
      <c r="AW860" s="49"/>
      <c r="AX860" s="49"/>
      <c r="AY860" s="49"/>
      <c r="AZ860" s="49"/>
      <c r="BA860" s="49"/>
      <c r="BB860" s="49"/>
      <c r="BC860" s="49"/>
      <c r="BD860" s="49"/>
      <c r="BE860" s="49"/>
      <c r="BF860" s="49"/>
      <c r="BG860" s="49"/>
      <c r="BH860" s="49"/>
      <c r="BI860" s="49"/>
      <c r="BJ860" s="49"/>
      <c r="BK860" s="49"/>
      <c r="BL860" s="49"/>
      <c r="BM860" s="49"/>
    </row>
    <row r="861" spans="1:65" ht="30" customHeight="1">
      <c r="A861" s="352"/>
      <c r="B861" s="49"/>
      <c r="C861" s="49"/>
      <c r="D861" s="49"/>
      <c r="E861" s="16"/>
      <c r="F861" s="49"/>
      <c r="G861" s="49"/>
      <c r="H861" s="49"/>
      <c r="I861" s="49"/>
      <c r="J861" s="49"/>
      <c r="K861" s="49"/>
      <c r="L861" s="49"/>
      <c r="M861" s="49"/>
      <c r="N861" s="49"/>
      <c r="O861" s="49"/>
      <c r="P861" s="49"/>
      <c r="Q861" s="49"/>
      <c r="R861" s="49"/>
      <c r="S861" s="49"/>
      <c r="T861" s="49"/>
      <c r="U861" s="49"/>
      <c r="V861" s="49"/>
      <c r="W861" s="49"/>
      <c r="X861" s="49"/>
      <c r="Y861" s="49"/>
      <c r="Z861" s="49"/>
      <c r="AA861" s="49"/>
      <c r="AB861" s="49"/>
      <c r="AC861" s="49"/>
      <c r="AD861" s="49"/>
      <c r="AE861" s="49"/>
      <c r="AF861" s="49"/>
      <c r="AG861" s="49"/>
      <c r="AH861" s="49"/>
      <c r="AI861" s="49"/>
      <c r="AJ861" s="49"/>
      <c r="AK861" s="49"/>
      <c r="AL861" s="49"/>
      <c r="AM861" s="49"/>
      <c r="AN861" s="49"/>
      <c r="AO861" s="49"/>
      <c r="AP861" s="49"/>
      <c r="AQ861" s="49"/>
      <c r="AR861" s="49"/>
      <c r="AS861" s="49"/>
      <c r="AT861" s="49"/>
      <c r="AU861" s="49"/>
      <c r="AV861" s="49"/>
      <c r="AW861" s="49"/>
      <c r="AX861" s="49"/>
      <c r="AY861" s="49"/>
      <c r="AZ861" s="49"/>
      <c r="BA861" s="49"/>
      <c r="BB861" s="49"/>
      <c r="BC861" s="49"/>
      <c r="BD861" s="49"/>
      <c r="BE861" s="49"/>
      <c r="BF861" s="49"/>
      <c r="BG861" s="49"/>
      <c r="BH861" s="49"/>
      <c r="BI861" s="49"/>
      <c r="BJ861" s="49"/>
      <c r="BK861" s="49"/>
      <c r="BL861" s="49"/>
      <c r="BM861" s="49"/>
    </row>
    <row r="862" spans="1:65" ht="30" customHeight="1">
      <c r="A862" s="352"/>
      <c r="B862" s="49"/>
      <c r="C862" s="49"/>
      <c r="D862" s="49"/>
      <c r="E862" s="16"/>
      <c r="F862" s="49"/>
      <c r="G862" s="49"/>
      <c r="H862" s="49"/>
      <c r="I862" s="49"/>
      <c r="J862" s="49"/>
      <c r="K862" s="49"/>
      <c r="L862" s="49"/>
      <c r="M862" s="49"/>
      <c r="N862" s="49"/>
      <c r="O862" s="49"/>
      <c r="P862" s="49"/>
      <c r="Q862" s="49"/>
      <c r="R862" s="49"/>
      <c r="S862" s="49"/>
      <c r="T862" s="49"/>
      <c r="U862" s="49"/>
      <c r="V862" s="49"/>
      <c r="W862" s="49"/>
      <c r="X862" s="49"/>
      <c r="Y862" s="49"/>
      <c r="Z862" s="49"/>
      <c r="AA862" s="49"/>
      <c r="AB862" s="49"/>
      <c r="AC862" s="49"/>
      <c r="AD862" s="49"/>
      <c r="AE862" s="49"/>
      <c r="AF862" s="49"/>
      <c r="AG862" s="49"/>
      <c r="AH862" s="49"/>
      <c r="AI862" s="49"/>
      <c r="AJ862" s="49"/>
      <c r="AK862" s="49"/>
      <c r="AL862" s="49"/>
      <c r="AM862" s="49"/>
      <c r="AN862" s="49"/>
      <c r="AO862" s="49"/>
      <c r="AP862" s="49"/>
      <c r="AQ862" s="49"/>
      <c r="AR862" s="49"/>
      <c r="AS862" s="49"/>
      <c r="AT862" s="49"/>
      <c r="AU862" s="49"/>
      <c r="AV862" s="49"/>
      <c r="AW862" s="49"/>
      <c r="AX862" s="49"/>
      <c r="AY862" s="49"/>
      <c r="AZ862" s="49"/>
      <c r="BA862" s="49"/>
      <c r="BB862" s="49"/>
      <c r="BC862" s="49"/>
      <c r="BD862" s="49"/>
      <c r="BE862" s="49"/>
      <c r="BF862" s="49"/>
      <c r="BG862" s="49"/>
      <c r="BH862" s="49"/>
      <c r="BI862" s="49"/>
      <c r="BJ862" s="49"/>
      <c r="BK862" s="49"/>
      <c r="BL862" s="49"/>
      <c r="BM862" s="49"/>
    </row>
    <row r="863" spans="1:65" ht="30" customHeight="1">
      <c r="A863" s="352"/>
      <c r="B863" s="49"/>
      <c r="C863" s="49"/>
      <c r="D863" s="49"/>
      <c r="E863" s="16"/>
      <c r="F863" s="49"/>
      <c r="G863" s="49"/>
      <c r="H863" s="49"/>
      <c r="I863" s="49"/>
      <c r="J863" s="49"/>
      <c r="K863" s="49"/>
      <c r="L863" s="49"/>
      <c r="M863" s="49"/>
      <c r="N863" s="49"/>
      <c r="O863" s="49"/>
      <c r="P863" s="49"/>
      <c r="Q863" s="49"/>
      <c r="R863" s="49"/>
      <c r="S863" s="49"/>
      <c r="T863" s="49"/>
      <c r="U863" s="49"/>
      <c r="V863" s="49"/>
      <c r="W863" s="49"/>
      <c r="X863" s="49"/>
      <c r="Y863" s="49"/>
      <c r="Z863" s="49"/>
      <c r="AA863" s="49"/>
      <c r="AB863" s="49"/>
      <c r="AC863" s="49"/>
      <c r="AD863" s="49"/>
      <c r="AE863" s="49"/>
      <c r="AF863" s="49"/>
      <c r="AG863" s="49"/>
      <c r="AH863" s="49"/>
      <c r="AI863" s="49"/>
      <c r="AJ863" s="49"/>
      <c r="AK863" s="49"/>
      <c r="AL863" s="49"/>
      <c r="AM863" s="49"/>
      <c r="AN863" s="49"/>
      <c r="AO863" s="49"/>
      <c r="AP863" s="49"/>
      <c r="AQ863" s="49"/>
      <c r="AR863" s="49"/>
      <c r="AS863" s="49"/>
      <c r="AT863" s="49"/>
      <c r="AU863" s="49"/>
      <c r="AV863" s="49"/>
      <c r="AW863" s="49"/>
      <c r="AX863" s="49"/>
      <c r="AY863" s="49"/>
      <c r="AZ863" s="49"/>
      <c r="BA863" s="49"/>
      <c r="BB863" s="49"/>
      <c r="BC863" s="49"/>
      <c r="BD863" s="49"/>
      <c r="BE863" s="49"/>
      <c r="BF863" s="49"/>
      <c r="BG863" s="49"/>
      <c r="BH863" s="49"/>
      <c r="BI863" s="49"/>
      <c r="BJ863" s="49"/>
      <c r="BK863" s="49"/>
      <c r="BL863" s="49"/>
      <c r="BM863" s="49"/>
    </row>
    <row r="864" spans="1:65" ht="30" customHeight="1">
      <c r="A864" s="352"/>
      <c r="B864" s="49"/>
      <c r="C864" s="49"/>
      <c r="D864" s="49"/>
      <c r="E864" s="16"/>
      <c r="F864" s="49"/>
      <c r="G864" s="49"/>
      <c r="H864" s="49"/>
      <c r="I864" s="49"/>
      <c r="J864" s="49"/>
      <c r="K864" s="49"/>
      <c r="L864" s="49"/>
      <c r="M864" s="49"/>
      <c r="N864" s="49"/>
      <c r="O864" s="49"/>
      <c r="P864" s="49"/>
      <c r="Q864" s="49"/>
      <c r="R864" s="49"/>
      <c r="S864" s="49"/>
      <c r="T864" s="49"/>
      <c r="U864" s="49"/>
      <c r="V864" s="49"/>
      <c r="W864" s="49"/>
      <c r="X864" s="49"/>
      <c r="Y864" s="49"/>
      <c r="Z864" s="49"/>
      <c r="AA864" s="49"/>
      <c r="AB864" s="49"/>
      <c r="AC864" s="49"/>
      <c r="AD864" s="49"/>
      <c r="AE864" s="49"/>
      <c r="AF864" s="49"/>
      <c r="AG864" s="49"/>
      <c r="AH864" s="49"/>
      <c r="AI864" s="49"/>
      <c r="AJ864" s="49"/>
      <c r="AK864" s="49"/>
      <c r="AL864" s="49"/>
      <c r="AM864" s="49"/>
      <c r="AN864" s="49"/>
      <c r="AO864" s="49"/>
      <c r="AP864" s="49"/>
      <c r="AQ864" s="49"/>
      <c r="AR864" s="49"/>
      <c r="AS864" s="49"/>
      <c r="AT864" s="49"/>
      <c r="AU864" s="49"/>
      <c r="AV864" s="49"/>
      <c r="AW864" s="49"/>
      <c r="AX864" s="49"/>
      <c r="AY864" s="49"/>
      <c r="AZ864" s="49"/>
      <c r="BA864" s="49"/>
      <c r="BB864" s="49"/>
      <c r="BC864" s="49"/>
      <c r="BD864" s="49"/>
      <c r="BE864" s="49"/>
      <c r="BF864" s="49"/>
      <c r="BG864" s="49"/>
      <c r="BH864" s="49"/>
      <c r="BI864" s="49"/>
      <c r="BJ864" s="49"/>
      <c r="BK864" s="49"/>
      <c r="BL864" s="49"/>
      <c r="BM864" s="49"/>
    </row>
    <row r="865" spans="1:65" ht="30" customHeight="1">
      <c r="A865" s="352"/>
      <c r="B865" s="49"/>
      <c r="C865" s="49"/>
      <c r="D865" s="49"/>
      <c r="E865" s="16"/>
      <c r="F865" s="49"/>
      <c r="G865" s="49"/>
      <c r="H865" s="49"/>
      <c r="I865" s="49"/>
      <c r="J865" s="49"/>
      <c r="K865" s="49"/>
      <c r="L865" s="49"/>
      <c r="M865" s="49"/>
      <c r="N865" s="49"/>
      <c r="O865" s="49"/>
      <c r="P865" s="49"/>
      <c r="Q865" s="49"/>
      <c r="R865" s="49"/>
      <c r="S865" s="49"/>
      <c r="T865" s="49"/>
      <c r="U865" s="49"/>
      <c r="V865" s="49"/>
      <c r="W865" s="49"/>
      <c r="X865" s="49"/>
      <c r="Y865" s="49"/>
      <c r="Z865" s="49"/>
      <c r="AA865" s="49"/>
      <c r="AB865" s="49"/>
      <c r="AC865" s="49"/>
      <c r="AD865" s="49"/>
      <c r="AE865" s="49"/>
      <c r="AF865" s="49"/>
      <c r="AG865" s="49"/>
      <c r="AH865" s="49"/>
      <c r="AI865" s="49"/>
      <c r="AJ865" s="49"/>
      <c r="AK865" s="49"/>
      <c r="AL865" s="49"/>
      <c r="AM865" s="49"/>
      <c r="AN865" s="49"/>
      <c r="AO865" s="49"/>
      <c r="AP865" s="49"/>
      <c r="AQ865" s="49"/>
      <c r="AR865" s="49"/>
      <c r="AS865" s="49"/>
      <c r="AT865" s="49"/>
      <c r="AU865" s="49"/>
      <c r="AV865" s="49"/>
      <c r="AW865" s="49"/>
      <c r="AX865" s="49"/>
      <c r="AY865" s="49"/>
      <c r="AZ865" s="49"/>
      <c r="BA865" s="49"/>
      <c r="BB865" s="49"/>
      <c r="BC865" s="49"/>
      <c r="BD865" s="49"/>
      <c r="BE865" s="49"/>
      <c r="BF865" s="49"/>
      <c r="BG865" s="49"/>
      <c r="BH865" s="49"/>
      <c r="BI865" s="49"/>
      <c r="BJ865" s="49"/>
      <c r="BK865" s="49"/>
      <c r="BL865" s="49"/>
      <c r="BM865" s="49"/>
    </row>
    <row r="866" spans="1:65" ht="30" customHeight="1">
      <c r="A866" s="352"/>
      <c r="B866" s="49"/>
      <c r="C866" s="49"/>
      <c r="D866" s="49"/>
      <c r="E866" s="16"/>
      <c r="F866" s="49"/>
      <c r="G866" s="49"/>
      <c r="H866" s="49"/>
      <c r="I866" s="49"/>
      <c r="J866" s="49"/>
      <c r="K866" s="49"/>
      <c r="L866" s="49"/>
      <c r="M866" s="49"/>
      <c r="N866" s="49"/>
      <c r="O866" s="49"/>
      <c r="P866" s="49"/>
      <c r="Q866" s="49"/>
      <c r="R866" s="49"/>
      <c r="S866" s="49"/>
      <c r="T866" s="49"/>
      <c r="U866" s="49"/>
      <c r="V866" s="49"/>
      <c r="W866" s="49"/>
      <c r="X866" s="49"/>
      <c r="Y866" s="49"/>
      <c r="Z866" s="49"/>
      <c r="AA866" s="49"/>
      <c r="AB866" s="49"/>
      <c r="AC866" s="49"/>
      <c r="AD866" s="49"/>
      <c r="AE866" s="49"/>
      <c r="AF866" s="49"/>
      <c r="AG866" s="49"/>
      <c r="AH866" s="49"/>
      <c r="AI866" s="49"/>
      <c r="AJ866" s="49"/>
      <c r="AK866" s="49"/>
      <c r="AL866" s="49"/>
      <c r="AM866" s="49"/>
      <c r="AN866" s="49"/>
      <c r="AO866" s="49"/>
      <c r="AP866" s="49"/>
      <c r="AQ866" s="49"/>
      <c r="AR866" s="49"/>
      <c r="AS866" s="49"/>
      <c r="AT866" s="49"/>
      <c r="AU866" s="49"/>
      <c r="AV866" s="49"/>
      <c r="AW866" s="49"/>
      <c r="AX866" s="49"/>
      <c r="AY866" s="49"/>
      <c r="AZ866" s="49"/>
      <c r="BA866" s="49"/>
      <c r="BB866" s="49"/>
      <c r="BC866" s="49"/>
      <c r="BD866" s="49"/>
      <c r="BE866" s="49"/>
      <c r="BF866" s="49"/>
      <c r="BG866" s="49"/>
      <c r="BH866" s="49"/>
      <c r="BI866" s="49"/>
      <c r="BJ866" s="49"/>
      <c r="BK866" s="49"/>
      <c r="BL866" s="49"/>
      <c r="BM866" s="49"/>
    </row>
    <row r="867" spans="1:65" ht="30" customHeight="1">
      <c r="A867" s="352"/>
      <c r="B867" s="49"/>
      <c r="C867" s="49"/>
      <c r="D867" s="49"/>
      <c r="E867" s="16"/>
      <c r="F867" s="49"/>
      <c r="G867" s="49"/>
      <c r="H867" s="49"/>
      <c r="I867" s="49"/>
      <c r="J867" s="49"/>
      <c r="K867" s="49"/>
      <c r="L867" s="49"/>
      <c r="M867" s="49"/>
      <c r="N867" s="49"/>
      <c r="O867" s="49"/>
      <c r="P867" s="49"/>
      <c r="Q867" s="49"/>
      <c r="R867" s="49"/>
      <c r="S867" s="49"/>
      <c r="T867" s="49"/>
      <c r="U867" s="49"/>
      <c r="V867" s="49"/>
      <c r="W867" s="49"/>
      <c r="X867" s="49"/>
      <c r="Y867" s="49"/>
      <c r="Z867" s="49"/>
      <c r="AA867" s="49"/>
      <c r="AB867" s="49"/>
      <c r="AC867" s="49"/>
      <c r="AD867" s="49"/>
      <c r="AE867" s="49"/>
      <c r="AF867" s="49"/>
      <c r="AG867" s="49"/>
      <c r="AH867" s="49"/>
      <c r="AI867" s="49"/>
      <c r="AJ867" s="49"/>
      <c r="AK867" s="49"/>
      <c r="AL867" s="49"/>
      <c r="AM867" s="49"/>
      <c r="AN867" s="49"/>
      <c r="AO867" s="49"/>
      <c r="AP867" s="49"/>
      <c r="AQ867" s="49"/>
      <c r="AR867" s="49"/>
      <c r="AS867" s="49"/>
      <c r="AT867" s="49"/>
      <c r="AU867" s="49"/>
      <c r="AV867" s="49"/>
      <c r="AW867" s="49"/>
      <c r="AX867" s="49"/>
      <c r="AY867" s="49"/>
      <c r="AZ867" s="49"/>
      <c r="BA867" s="49"/>
      <c r="BB867" s="49"/>
      <c r="BC867" s="49"/>
      <c r="BD867" s="49"/>
      <c r="BE867" s="49"/>
      <c r="BF867" s="49"/>
      <c r="BG867" s="49"/>
      <c r="BH867" s="49"/>
      <c r="BI867" s="49"/>
      <c r="BJ867" s="49"/>
      <c r="BK867" s="49"/>
      <c r="BL867" s="49"/>
      <c r="BM867" s="49"/>
    </row>
    <row r="868" spans="1:65" ht="30" customHeight="1">
      <c r="A868" s="352"/>
      <c r="B868" s="49"/>
      <c r="C868" s="49"/>
      <c r="D868" s="49"/>
      <c r="E868" s="16"/>
      <c r="F868" s="49"/>
      <c r="G868" s="49"/>
      <c r="H868" s="49"/>
      <c r="I868" s="49"/>
      <c r="J868" s="49"/>
      <c r="K868" s="49"/>
      <c r="L868" s="49"/>
      <c r="M868" s="49"/>
      <c r="N868" s="49"/>
      <c r="O868" s="49"/>
      <c r="P868" s="49"/>
      <c r="Q868" s="49"/>
      <c r="R868" s="49"/>
      <c r="S868" s="49"/>
      <c r="T868" s="49"/>
      <c r="U868" s="49"/>
      <c r="V868" s="49"/>
      <c r="W868" s="49"/>
      <c r="X868" s="49"/>
      <c r="Y868" s="49"/>
      <c r="Z868" s="49"/>
      <c r="AA868" s="49"/>
      <c r="AB868" s="49"/>
      <c r="AC868" s="49"/>
      <c r="AD868" s="49"/>
      <c r="AE868" s="49"/>
      <c r="AF868" s="49"/>
      <c r="AG868" s="49"/>
      <c r="AH868" s="49"/>
      <c r="AI868" s="49"/>
      <c r="AJ868" s="49"/>
      <c r="AK868" s="49"/>
      <c r="AL868" s="49"/>
      <c r="AM868" s="49"/>
      <c r="AN868" s="49"/>
      <c r="AO868" s="49"/>
      <c r="AP868" s="49"/>
      <c r="AQ868" s="49"/>
      <c r="AR868" s="49"/>
      <c r="AS868" s="49"/>
      <c r="AT868" s="49"/>
      <c r="AU868" s="49"/>
      <c r="AV868" s="49"/>
      <c r="AW868" s="49"/>
      <c r="AX868" s="49"/>
      <c r="AY868" s="49"/>
      <c r="AZ868" s="49"/>
      <c r="BA868" s="49"/>
      <c r="BB868" s="49"/>
      <c r="BC868" s="49"/>
      <c r="BD868" s="49"/>
      <c r="BE868" s="49"/>
      <c r="BF868" s="49"/>
      <c r="BG868" s="49"/>
      <c r="BH868" s="49"/>
      <c r="BI868" s="49"/>
      <c r="BJ868" s="49"/>
      <c r="BK868" s="49"/>
      <c r="BL868" s="49"/>
      <c r="BM868" s="49"/>
    </row>
    <row r="869" spans="1:65" ht="30" customHeight="1">
      <c r="A869" s="352"/>
      <c r="B869" s="49"/>
      <c r="C869" s="49"/>
      <c r="D869" s="49"/>
      <c r="E869" s="16"/>
      <c r="F869" s="49"/>
      <c r="G869" s="49"/>
      <c r="H869" s="49"/>
      <c r="I869" s="49"/>
      <c r="J869" s="49"/>
      <c r="K869" s="49"/>
      <c r="L869" s="49"/>
      <c r="M869" s="49"/>
      <c r="N869" s="49"/>
      <c r="O869" s="49"/>
      <c r="P869" s="49"/>
      <c r="Q869" s="49"/>
      <c r="R869" s="49"/>
      <c r="S869" s="49"/>
      <c r="T869" s="49"/>
      <c r="U869" s="49"/>
      <c r="V869" s="49"/>
      <c r="W869" s="49"/>
      <c r="X869" s="49"/>
      <c r="Y869" s="49"/>
      <c r="Z869" s="49"/>
      <c r="AA869" s="49"/>
      <c r="AB869" s="49"/>
      <c r="AC869" s="49"/>
      <c r="AD869" s="49"/>
      <c r="AE869" s="49"/>
      <c r="AF869" s="49"/>
      <c r="AG869" s="49"/>
      <c r="AH869" s="49"/>
      <c r="AI869" s="49"/>
      <c r="AJ869" s="49"/>
      <c r="AK869" s="49"/>
      <c r="AL869" s="49"/>
      <c r="AM869" s="49"/>
      <c r="AN869" s="49"/>
      <c r="AO869" s="49"/>
      <c r="AP869" s="49"/>
      <c r="AQ869" s="49"/>
      <c r="AR869" s="49"/>
      <c r="AS869" s="49"/>
      <c r="AT869" s="49"/>
      <c r="AU869" s="49"/>
      <c r="AV869" s="49"/>
      <c r="AW869" s="49"/>
      <c r="AX869" s="49"/>
      <c r="AY869" s="49"/>
      <c r="AZ869" s="49"/>
      <c r="BA869" s="49"/>
      <c r="BB869" s="49"/>
      <c r="BC869" s="49"/>
      <c r="BD869" s="49"/>
      <c r="BE869" s="49"/>
      <c r="BF869" s="49"/>
      <c r="BG869" s="49"/>
      <c r="BH869" s="49"/>
      <c r="BI869" s="49"/>
      <c r="BJ869" s="49"/>
      <c r="BK869" s="49"/>
      <c r="BL869" s="49"/>
      <c r="BM869" s="49"/>
    </row>
    <row r="870" spans="1:65" ht="30" customHeight="1">
      <c r="A870" s="352"/>
      <c r="B870" s="49"/>
      <c r="C870" s="49"/>
      <c r="D870" s="49"/>
      <c r="E870" s="16"/>
      <c r="F870" s="49"/>
      <c r="G870" s="49"/>
      <c r="H870" s="49"/>
      <c r="I870" s="49"/>
      <c r="J870" s="49"/>
      <c r="K870" s="49"/>
      <c r="L870" s="49"/>
      <c r="M870" s="49"/>
      <c r="N870" s="49"/>
      <c r="O870" s="49"/>
      <c r="P870" s="49"/>
      <c r="Q870" s="49"/>
      <c r="R870" s="49"/>
      <c r="S870" s="49"/>
      <c r="T870" s="49"/>
      <c r="U870" s="49"/>
      <c r="V870" s="49"/>
      <c r="W870" s="49"/>
      <c r="X870" s="49"/>
      <c r="Y870" s="49"/>
      <c r="Z870" s="49"/>
      <c r="AA870" s="49"/>
      <c r="AB870" s="49"/>
      <c r="AC870" s="49"/>
      <c r="AD870" s="49"/>
      <c r="AE870" s="49"/>
      <c r="AF870" s="49"/>
      <c r="AG870" s="49"/>
      <c r="AH870" s="49"/>
      <c r="AI870" s="49"/>
      <c r="AJ870" s="49"/>
      <c r="AK870" s="49"/>
      <c r="AL870" s="49"/>
      <c r="AM870" s="49"/>
      <c r="AN870" s="49"/>
      <c r="AO870" s="49"/>
      <c r="AP870" s="49"/>
      <c r="AQ870" s="49"/>
      <c r="AR870" s="49"/>
      <c r="AS870" s="49"/>
      <c r="AT870" s="49"/>
      <c r="AU870" s="49"/>
      <c r="AV870" s="49"/>
      <c r="AW870" s="49"/>
      <c r="AX870" s="49"/>
      <c r="AY870" s="49"/>
      <c r="AZ870" s="49"/>
      <c r="BA870" s="49"/>
      <c r="BB870" s="49"/>
      <c r="BC870" s="49"/>
      <c r="BD870" s="49"/>
      <c r="BE870" s="49"/>
      <c r="BF870" s="49"/>
      <c r="BG870" s="49"/>
      <c r="BH870" s="49"/>
      <c r="BI870" s="49"/>
      <c r="BJ870" s="49"/>
      <c r="BK870" s="49"/>
      <c r="BL870" s="49"/>
      <c r="BM870" s="49"/>
    </row>
    <row r="871" spans="1:65" ht="30" customHeight="1">
      <c r="A871" s="352"/>
      <c r="B871" s="49"/>
      <c r="C871" s="49"/>
      <c r="D871" s="49"/>
      <c r="E871" s="16"/>
      <c r="F871" s="49"/>
      <c r="G871" s="49"/>
      <c r="H871" s="49"/>
      <c r="I871" s="49"/>
      <c r="J871" s="49"/>
      <c r="K871" s="49"/>
      <c r="L871" s="49"/>
      <c r="M871" s="49"/>
      <c r="N871" s="49"/>
      <c r="O871" s="49"/>
      <c r="P871" s="49"/>
      <c r="Q871" s="49"/>
      <c r="R871" s="49"/>
      <c r="S871" s="49"/>
      <c r="T871" s="49"/>
      <c r="U871" s="49"/>
      <c r="V871" s="49"/>
      <c r="W871" s="49"/>
      <c r="X871" s="49"/>
      <c r="Y871" s="49"/>
      <c r="Z871" s="49"/>
      <c r="AA871" s="49"/>
      <c r="AB871" s="49"/>
      <c r="AC871" s="49"/>
      <c r="AD871" s="49"/>
      <c r="AE871" s="49"/>
      <c r="AF871" s="49"/>
      <c r="AG871" s="49"/>
      <c r="AH871" s="49"/>
      <c r="AI871" s="49"/>
      <c r="AJ871" s="49"/>
      <c r="AK871" s="49"/>
      <c r="AL871" s="49"/>
      <c r="AM871" s="49"/>
      <c r="AN871" s="49"/>
      <c r="AO871" s="49"/>
      <c r="AP871" s="49"/>
      <c r="AQ871" s="49"/>
      <c r="AR871" s="49"/>
      <c r="AS871" s="49"/>
      <c r="AT871" s="49"/>
      <c r="AU871" s="49"/>
      <c r="AV871" s="49"/>
      <c r="AW871" s="49"/>
      <c r="AX871" s="49"/>
      <c r="AY871" s="49"/>
      <c r="AZ871" s="49"/>
      <c r="BA871" s="49"/>
      <c r="BB871" s="49"/>
      <c r="BC871" s="49"/>
      <c r="BD871" s="49"/>
      <c r="BE871" s="49"/>
      <c r="BF871" s="49"/>
      <c r="BG871" s="49"/>
      <c r="BH871" s="49"/>
      <c r="BI871" s="49"/>
      <c r="BJ871" s="49"/>
      <c r="BK871" s="49"/>
      <c r="BL871" s="49"/>
      <c r="BM871" s="49"/>
    </row>
    <row r="872" spans="1:65" ht="30" customHeight="1">
      <c r="A872" s="352"/>
      <c r="B872" s="49"/>
      <c r="C872" s="49"/>
      <c r="D872" s="49"/>
      <c r="E872" s="16"/>
      <c r="F872" s="49"/>
      <c r="G872" s="49"/>
      <c r="H872" s="49"/>
      <c r="I872" s="49"/>
      <c r="J872" s="49"/>
      <c r="K872" s="49"/>
      <c r="L872" s="49"/>
      <c r="M872" s="49"/>
      <c r="N872" s="49"/>
      <c r="O872" s="49"/>
      <c r="P872" s="49"/>
      <c r="Q872" s="49"/>
      <c r="R872" s="49"/>
      <c r="S872" s="49"/>
      <c r="T872" s="49"/>
      <c r="U872" s="49"/>
      <c r="V872" s="49"/>
      <c r="W872" s="49"/>
      <c r="X872" s="49"/>
      <c r="Y872" s="49"/>
      <c r="Z872" s="49"/>
      <c r="AA872" s="49"/>
      <c r="AB872" s="49"/>
      <c r="AC872" s="49"/>
      <c r="AD872" s="49"/>
      <c r="AE872" s="49"/>
      <c r="AF872" s="49"/>
      <c r="AG872" s="49"/>
      <c r="AH872" s="49"/>
      <c r="AI872" s="49"/>
      <c r="AJ872" s="49"/>
      <c r="AK872" s="49"/>
      <c r="AL872" s="49"/>
      <c r="AM872" s="49"/>
      <c r="AN872" s="49"/>
      <c r="AO872" s="49"/>
      <c r="AP872" s="49"/>
      <c r="AQ872" s="49"/>
      <c r="AR872" s="49"/>
      <c r="AS872" s="49"/>
      <c r="AT872" s="49"/>
      <c r="AU872" s="49"/>
      <c r="AV872" s="49"/>
      <c r="AW872" s="49"/>
      <c r="AX872" s="49"/>
      <c r="AY872" s="49"/>
      <c r="AZ872" s="49"/>
      <c r="BA872" s="49"/>
      <c r="BB872" s="49"/>
      <c r="BC872" s="49"/>
      <c r="BD872" s="49"/>
      <c r="BE872" s="49"/>
      <c r="BF872" s="49"/>
      <c r="BG872" s="49"/>
      <c r="BH872" s="49"/>
      <c r="BI872" s="49"/>
      <c r="BJ872" s="49"/>
      <c r="BK872" s="49"/>
      <c r="BL872" s="49"/>
      <c r="BM872" s="49"/>
    </row>
    <row r="873" spans="1:65" ht="30" customHeight="1">
      <c r="A873" s="352"/>
      <c r="B873" s="49"/>
      <c r="C873" s="49"/>
      <c r="D873" s="49"/>
      <c r="E873" s="16"/>
      <c r="F873" s="49"/>
      <c r="G873" s="49"/>
      <c r="H873" s="49"/>
      <c r="I873" s="49"/>
      <c r="J873" s="49"/>
      <c r="K873" s="49"/>
      <c r="L873" s="49"/>
      <c r="M873" s="49"/>
      <c r="N873" s="49"/>
      <c r="O873" s="49"/>
      <c r="P873" s="49"/>
      <c r="Q873" s="49"/>
      <c r="R873" s="49"/>
      <c r="S873" s="49"/>
      <c r="T873" s="49"/>
      <c r="U873" s="49"/>
      <c r="V873" s="49"/>
      <c r="W873" s="49"/>
      <c r="X873" s="49"/>
      <c r="Y873" s="49"/>
      <c r="Z873" s="49"/>
      <c r="AA873" s="49"/>
      <c r="AB873" s="49"/>
      <c r="AC873" s="49"/>
      <c r="AD873" s="49"/>
      <c r="AE873" s="49"/>
      <c r="AF873" s="49"/>
      <c r="AG873" s="49"/>
      <c r="AH873" s="49"/>
      <c r="AI873" s="49"/>
      <c r="AJ873" s="49"/>
      <c r="AK873" s="49"/>
      <c r="AL873" s="49"/>
      <c r="AM873" s="49"/>
      <c r="AN873" s="49"/>
      <c r="AO873" s="49"/>
      <c r="AP873" s="49"/>
      <c r="AQ873" s="49"/>
      <c r="AR873" s="49"/>
      <c r="AS873" s="49"/>
      <c r="AT873" s="49"/>
      <c r="AU873" s="49"/>
      <c r="AV873" s="49"/>
      <c r="AW873" s="49"/>
      <c r="AX873" s="49"/>
      <c r="AY873" s="49"/>
      <c r="AZ873" s="49"/>
      <c r="BA873" s="49"/>
      <c r="BB873" s="49"/>
      <c r="BC873" s="49"/>
      <c r="BD873" s="49"/>
      <c r="BE873" s="49"/>
      <c r="BF873" s="49"/>
      <c r="BG873" s="49"/>
      <c r="BH873" s="49"/>
      <c r="BI873" s="49"/>
      <c r="BJ873" s="49"/>
      <c r="BK873" s="49"/>
      <c r="BL873" s="49"/>
      <c r="BM873" s="49"/>
    </row>
    <row r="874" spans="1:65" ht="30" customHeight="1">
      <c r="A874" s="352"/>
      <c r="B874" s="49"/>
      <c r="C874" s="49"/>
      <c r="D874" s="49"/>
      <c r="E874" s="16"/>
      <c r="F874" s="49"/>
      <c r="G874" s="49"/>
      <c r="H874" s="49"/>
      <c r="I874" s="49"/>
      <c r="J874" s="49"/>
      <c r="K874" s="49"/>
      <c r="L874" s="49"/>
      <c r="M874" s="49"/>
      <c r="N874" s="49"/>
      <c r="O874" s="49"/>
      <c r="P874" s="49"/>
      <c r="Q874" s="49"/>
      <c r="R874" s="49"/>
      <c r="S874" s="49"/>
      <c r="T874" s="49"/>
      <c r="U874" s="49"/>
      <c r="V874" s="49"/>
      <c r="W874" s="49"/>
      <c r="X874" s="49"/>
      <c r="Y874" s="49"/>
      <c r="Z874" s="49"/>
      <c r="AA874" s="49"/>
      <c r="AB874" s="49"/>
      <c r="AC874" s="49"/>
      <c r="AD874" s="49"/>
      <c r="AE874" s="49"/>
      <c r="AF874" s="49"/>
      <c r="AG874" s="49"/>
      <c r="AH874" s="49"/>
      <c r="AI874" s="49"/>
      <c r="AJ874" s="49"/>
      <c r="AK874" s="49"/>
      <c r="AL874" s="49"/>
      <c r="AM874" s="49"/>
      <c r="AN874" s="49"/>
      <c r="AO874" s="49"/>
      <c r="AP874" s="49"/>
      <c r="AQ874" s="49"/>
      <c r="AR874" s="49"/>
      <c r="AS874" s="49"/>
      <c r="AT874" s="49"/>
      <c r="AU874" s="49"/>
      <c r="AV874" s="49"/>
      <c r="AW874" s="49"/>
      <c r="AX874" s="49"/>
      <c r="AY874" s="49"/>
      <c r="AZ874" s="49"/>
      <c r="BA874" s="49"/>
      <c r="BB874" s="49"/>
      <c r="BC874" s="49"/>
      <c r="BD874" s="49"/>
      <c r="BE874" s="49"/>
      <c r="BF874" s="49"/>
      <c r="BG874" s="49"/>
      <c r="BH874" s="49"/>
      <c r="BI874" s="49"/>
      <c r="BJ874" s="49"/>
      <c r="BK874" s="49"/>
      <c r="BL874" s="49"/>
      <c r="BM874" s="49"/>
    </row>
    <row r="875" spans="1:65" ht="30" customHeight="1">
      <c r="A875" s="352"/>
      <c r="B875" s="49"/>
      <c r="C875" s="49"/>
      <c r="D875" s="49"/>
      <c r="E875" s="16"/>
      <c r="F875" s="49"/>
      <c r="G875" s="49"/>
      <c r="H875" s="49"/>
      <c r="I875" s="49"/>
      <c r="J875" s="49"/>
      <c r="K875" s="49"/>
      <c r="L875" s="49"/>
      <c r="M875" s="49"/>
      <c r="N875" s="49"/>
      <c r="O875" s="49"/>
      <c r="P875" s="49"/>
      <c r="Q875" s="49"/>
      <c r="R875" s="49"/>
      <c r="S875" s="49"/>
      <c r="T875" s="49"/>
      <c r="U875" s="49"/>
      <c r="V875" s="49"/>
      <c r="W875" s="49"/>
      <c r="X875" s="49"/>
      <c r="Y875" s="49"/>
      <c r="Z875" s="49"/>
      <c r="AA875" s="49"/>
      <c r="AB875" s="49"/>
      <c r="AC875" s="49"/>
      <c r="AD875" s="49"/>
      <c r="AE875" s="49"/>
      <c r="AF875" s="49"/>
      <c r="AG875" s="49"/>
      <c r="AH875" s="49"/>
      <c r="AI875" s="49"/>
      <c r="AJ875" s="49"/>
      <c r="AK875" s="49"/>
      <c r="AL875" s="49"/>
      <c r="AM875" s="49"/>
      <c r="AN875" s="49"/>
      <c r="AO875" s="49"/>
      <c r="AP875" s="49"/>
      <c r="AQ875" s="49"/>
      <c r="AR875" s="49"/>
      <c r="AS875" s="49"/>
      <c r="AT875" s="49"/>
      <c r="AU875" s="49"/>
      <c r="AV875" s="49"/>
      <c r="AW875" s="49"/>
      <c r="AX875" s="49"/>
      <c r="AY875" s="49"/>
      <c r="AZ875" s="49"/>
      <c r="BA875" s="49"/>
      <c r="BB875" s="49"/>
      <c r="BC875" s="49"/>
      <c r="BD875" s="49"/>
      <c r="BE875" s="49"/>
      <c r="BF875" s="49"/>
      <c r="BG875" s="49"/>
      <c r="BH875" s="49"/>
      <c r="BI875" s="49"/>
      <c r="BJ875" s="49"/>
      <c r="BK875" s="49"/>
      <c r="BL875" s="49"/>
      <c r="BM875" s="49"/>
    </row>
    <row r="876" spans="1:65" ht="30" customHeight="1">
      <c r="A876" s="352"/>
      <c r="B876" s="49"/>
      <c r="C876" s="49"/>
      <c r="D876" s="49"/>
      <c r="E876" s="16"/>
      <c r="F876" s="49"/>
      <c r="G876" s="49"/>
      <c r="H876" s="49"/>
      <c r="I876" s="49"/>
      <c r="J876" s="49"/>
      <c r="K876" s="49"/>
      <c r="L876" s="49"/>
      <c r="M876" s="49"/>
      <c r="N876" s="49"/>
      <c r="O876" s="49"/>
      <c r="P876" s="49"/>
      <c r="Q876" s="49"/>
      <c r="R876" s="49"/>
      <c r="S876" s="49"/>
      <c r="T876" s="49"/>
      <c r="U876" s="49"/>
      <c r="V876" s="49"/>
      <c r="W876" s="49"/>
      <c r="X876" s="49"/>
      <c r="Y876" s="49"/>
      <c r="Z876" s="49"/>
      <c r="AA876" s="49"/>
      <c r="AB876" s="49"/>
      <c r="AC876" s="49"/>
      <c r="AD876" s="49"/>
      <c r="AE876" s="49"/>
      <c r="AF876" s="49"/>
      <c r="AG876" s="49"/>
      <c r="AH876" s="49"/>
      <c r="AI876" s="49"/>
      <c r="AJ876" s="49"/>
      <c r="AK876" s="49"/>
      <c r="AL876" s="49"/>
      <c r="AM876" s="49"/>
      <c r="AN876" s="49"/>
      <c r="AO876" s="49"/>
      <c r="AP876" s="49"/>
      <c r="AQ876" s="49"/>
      <c r="AR876" s="49"/>
      <c r="AS876" s="49"/>
      <c r="AT876" s="49"/>
      <c r="AU876" s="49"/>
      <c r="AV876" s="49"/>
      <c r="AW876" s="49"/>
      <c r="AX876" s="49"/>
      <c r="AY876" s="49"/>
      <c r="AZ876" s="49"/>
      <c r="BA876" s="49"/>
      <c r="BB876" s="49"/>
      <c r="BC876" s="49"/>
      <c r="BD876" s="49"/>
      <c r="BE876" s="49"/>
      <c r="BF876" s="49"/>
      <c r="BG876" s="49"/>
      <c r="BH876" s="49"/>
      <c r="BI876" s="49"/>
      <c r="BJ876" s="49"/>
      <c r="BK876" s="49"/>
      <c r="BL876" s="49"/>
      <c r="BM876" s="49"/>
    </row>
    <row r="877" spans="1:65" ht="30" customHeight="1">
      <c r="A877" s="352"/>
      <c r="B877" s="49"/>
      <c r="C877" s="49"/>
      <c r="D877" s="49"/>
      <c r="E877" s="16"/>
      <c r="F877" s="49"/>
      <c r="G877" s="49"/>
      <c r="H877" s="49"/>
      <c r="I877" s="49"/>
      <c r="J877" s="49"/>
      <c r="K877" s="49"/>
      <c r="L877" s="49"/>
      <c r="M877" s="49"/>
      <c r="N877" s="49"/>
      <c r="O877" s="49"/>
      <c r="P877" s="49"/>
      <c r="Q877" s="49"/>
      <c r="R877" s="49"/>
      <c r="S877" s="49"/>
      <c r="T877" s="49"/>
      <c r="U877" s="49"/>
      <c r="V877" s="49"/>
      <c r="W877" s="49"/>
      <c r="X877" s="49"/>
      <c r="Y877" s="49"/>
      <c r="Z877" s="49"/>
      <c r="AA877" s="49"/>
      <c r="AB877" s="49"/>
      <c r="AC877" s="49"/>
      <c r="AD877" s="49"/>
      <c r="AE877" s="49"/>
      <c r="AF877" s="49"/>
      <c r="AG877" s="49"/>
      <c r="AH877" s="49"/>
      <c r="AI877" s="49"/>
      <c r="AJ877" s="49"/>
      <c r="AK877" s="49"/>
      <c r="AL877" s="49"/>
      <c r="AM877" s="49"/>
      <c r="AN877" s="49"/>
      <c r="AO877" s="49"/>
      <c r="AP877" s="49"/>
      <c r="AQ877" s="49"/>
      <c r="AR877" s="49"/>
      <c r="AS877" s="49"/>
      <c r="AT877" s="49"/>
      <c r="AU877" s="49"/>
      <c r="AV877" s="49"/>
      <c r="AW877" s="49"/>
      <c r="AX877" s="49"/>
      <c r="AY877" s="49"/>
      <c r="AZ877" s="49"/>
      <c r="BA877" s="49"/>
      <c r="BB877" s="49"/>
      <c r="BC877" s="49"/>
      <c r="BD877" s="49"/>
      <c r="BE877" s="49"/>
      <c r="BF877" s="49"/>
      <c r="BG877" s="49"/>
      <c r="BH877" s="49"/>
      <c r="BI877" s="49"/>
      <c r="BJ877" s="49"/>
      <c r="BK877" s="49"/>
      <c r="BL877" s="49"/>
      <c r="BM877" s="49"/>
    </row>
    <row r="878" spans="1:65" ht="30" customHeight="1">
      <c r="A878" s="352"/>
      <c r="B878" s="49"/>
      <c r="C878" s="49"/>
      <c r="D878" s="49"/>
      <c r="E878" s="16"/>
      <c r="F878" s="49"/>
      <c r="G878" s="49"/>
      <c r="H878" s="49"/>
      <c r="I878" s="49"/>
      <c r="J878" s="49"/>
      <c r="K878" s="49"/>
      <c r="L878" s="49"/>
      <c r="M878" s="49"/>
      <c r="N878" s="49"/>
      <c r="O878" s="49"/>
      <c r="P878" s="49"/>
      <c r="Q878" s="49"/>
      <c r="R878" s="49"/>
      <c r="S878" s="49"/>
      <c r="T878" s="49"/>
      <c r="U878" s="49"/>
      <c r="V878" s="49"/>
      <c r="W878" s="49"/>
      <c r="X878" s="49"/>
      <c r="Y878" s="49"/>
      <c r="Z878" s="49"/>
      <c r="AA878" s="49"/>
      <c r="AB878" s="49"/>
      <c r="AC878" s="49"/>
      <c r="AD878" s="49"/>
      <c r="AE878" s="49"/>
      <c r="AF878" s="49"/>
      <c r="AG878" s="49"/>
      <c r="AH878" s="49"/>
      <c r="AI878" s="49"/>
      <c r="AJ878" s="49"/>
      <c r="AK878" s="49"/>
      <c r="AL878" s="49"/>
      <c r="AM878" s="49"/>
      <c r="AN878" s="49"/>
      <c r="AO878" s="49"/>
      <c r="AP878" s="49"/>
      <c r="AQ878" s="49"/>
      <c r="AR878" s="49"/>
      <c r="AS878" s="49"/>
      <c r="AT878" s="49"/>
      <c r="AU878" s="49"/>
      <c r="AV878" s="49"/>
      <c r="AW878" s="49"/>
      <c r="AX878" s="49"/>
      <c r="AY878" s="49"/>
      <c r="AZ878" s="49"/>
      <c r="BA878" s="49"/>
      <c r="BB878" s="49"/>
      <c r="BC878" s="49"/>
      <c r="BD878" s="49"/>
      <c r="BE878" s="49"/>
      <c r="BF878" s="49"/>
      <c r="BG878" s="49"/>
      <c r="BH878" s="49"/>
      <c r="BI878" s="49"/>
      <c r="BJ878" s="49"/>
      <c r="BK878" s="49"/>
      <c r="BL878" s="49"/>
      <c r="BM878" s="49"/>
    </row>
    <row r="879" spans="1:65" ht="30" customHeight="1">
      <c r="A879" s="352"/>
      <c r="B879" s="49"/>
      <c r="C879" s="49"/>
      <c r="D879" s="49"/>
      <c r="E879" s="16"/>
      <c r="F879" s="49"/>
      <c r="G879" s="49"/>
      <c r="H879" s="49"/>
      <c r="I879" s="49"/>
      <c r="J879" s="49"/>
      <c r="K879" s="49"/>
      <c r="L879" s="49"/>
      <c r="M879" s="49"/>
      <c r="N879" s="49"/>
      <c r="O879" s="49"/>
      <c r="P879" s="49"/>
      <c r="Q879" s="49"/>
      <c r="R879" s="49"/>
      <c r="S879" s="49"/>
      <c r="T879" s="49"/>
      <c r="U879" s="49"/>
      <c r="V879" s="49"/>
      <c r="W879" s="49"/>
      <c r="X879" s="49"/>
      <c r="Y879" s="49"/>
      <c r="Z879" s="49"/>
      <c r="AA879" s="49"/>
      <c r="AB879" s="49"/>
      <c r="AC879" s="49"/>
      <c r="AD879" s="49"/>
      <c r="AE879" s="49"/>
      <c r="AF879" s="49"/>
      <c r="AG879" s="49"/>
      <c r="AH879" s="49"/>
      <c r="AI879" s="49"/>
      <c r="AJ879" s="49"/>
      <c r="AK879" s="49"/>
      <c r="AL879" s="49"/>
      <c r="AM879" s="49"/>
      <c r="AN879" s="49"/>
      <c r="AO879" s="49"/>
      <c r="AP879" s="49"/>
      <c r="AQ879" s="49"/>
      <c r="AR879" s="49"/>
      <c r="AS879" s="49"/>
      <c r="AT879" s="49"/>
      <c r="AU879" s="49"/>
      <c r="AV879" s="49"/>
      <c r="AW879" s="49"/>
      <c r="AX879" s="49"/>
      <c r="AY879" s="49"/>
      <c r="AZ879" s="49"/>
      <c r="BA879" s="49"/>
      <c r="BB879" s="49"/>
      <c r="BC879" s="49"/>
      <c r="BD879" s="49"/>
      <c r="BE879" s="49"/>
      <c r="BF879" s="49"/>
      <c r="BG879" s="49"/>
      <c r="BH879" s="49"/>
      <c r="BI879" s="49"/>
      <c r="BJ879" s="49"/>
      <c r="BK879" s="49"/>
      <c r="BL879" s="49"/>
      <c r="BM879" s="49"/>
    </row>
    <row r="880" spans="1:65" ht="30" customHeight="1">
      <c r="A880" s="352"/>
      <c r="B880" s="49"/>
      <c r="C880" s="49"/>
      <c r="D880" s="49"/>
      <c r="E880" s="16"/>
      <c r="F880" s="49"/>
      <c r="G880" s="49"/>
      <c r="H880" s="49"/>
      <c r="I880" s="49"/>
      <c r="J880" s="49"/>
      <c r="K880" s="49"/>
      <c r="L880" s="49"/>
      <c r="M880" s="49"/>
      <c r="N880" s="49"/>
      <c r="O880" s="49"/>
      <c r="P880" s="49"/>
      <c r="Q880" s="49"/>
      <c r="R880" s="49"/>
      <c r="S880" s="49"/>
      <c r="T880" s="49"/>
      <c r="U880" s="49"/>
      <c r="V880" s="49"/>
      <c r="W880" s="49"/>
      <c r="X880" s="49"/>
      <c r="Y880" s="49"/>
      <c r="Z880" s="49"/>
      <c r="AA880" s="49"/>
      <c r="AB880" s="49"/>
      <c r="AC880" s="49"/>
      <c r="AD880" s="49"/>
      <c r="AE880" s="49"/>
      <c r="AF880" s="49"/>
      <c r="AG880" s="49"/>
      <c r="AH880" s="49"/>
      <c r="AI880" s="49"/>
      <c r="AJ880" s="49"/>
      <c r="AK880" s="49"/>
      <c r="AL880" s="49"/>
      <c r="AM880" s="49"/>
      <c r="AN880" s="49"/>
      <c r="AO880" s="49"/>
      <c r="AP880" s="49"/>
      <c r="AQ880" s="49"/>
      <c r="AR880" s="49"/>
      <c r="AS880" s="49"/>
      <c r="AT880" s="49"/>
      <c r="AU880" s="49"/>
      <c r="AV880" s="49"/>
      <c r="AW880" s="49"/>
      <c r="AX880" s="49"/>
      <c r="AY880" s="49"/>
      <c r="AZ880" s="49"/>
      <c r="BA880" s="49"/>
      <c r="BB880" s="49"/>
      <c r="BC880" s="49"/>
      <c r="BD880" s="49"/>
      <c r="BE880" s="49"/>
      <c r="BF880" s="49"/>
      <c r="BG880" s="49"/>
      <c r="BH880" s="49"/>
      <c r="BI880" s="49"/>
      <c r="BJ880" s="49"/>
      <c r="BK880" s="49"/>
      <c r="BL880" s="49"/>
      <c r="BM880" s="49"/>
    </row>
    <row r="881" spans="1:65" ht="30" customHeight="1">
      <c r="A881" s="352"/>
      <c r="B881" s="49"/>
      <c r="C881" s="49"/>
      <c r="D881" s="49"/>
      <c r="E881" s="16"/>
      <c r="F881" s="49"/>
      <c r="G881" s="49"/>
      <c r="H881" s="49"/>
      <c r="I881" s="49"/>
      <c r="J881" s="49"/>
      <c r="K881" s="49"/>
      <c r="L881" s="49"/>
      <c r="M881" s="49"/>
      <c r="N881" s="49"/>
      <c r="O881" s="49"/>
      <c r="P881" s="49"/>
      <c r="Q881" s="49"/>
      <c r="R881" s="49"/>
      <c r="S881" s="49"/>
      <c r="T881" s="49"/>
      <c r="U881" s="49"/>
      <c r="V881" s="49"/>
      <c r="W881" s="49"/>
      <c r="X881" s="49"/>
      <c r="Y881" s="49"/>
      <c r="Z881" s="49"/>
      <c r="AA881" s="49"/>
      <c r="AB881" s="49"/>
      <c r="AC881" s="49"/>
      <c r="AD881" s="49"/>
      <c r="AE881" s="49"/>
      <c r="AF881" s="49"/>
      <c r="AG881" s="49"/>
      <c r="AH881" s="49"/>
      <c r="AI881" s="49"/>
      <c r="AJ881" s="49"/>
      <c r="AK881" s="49"/>
      <c r="AL881" s="49"/>
      <c r="AM881" s="49"/>
      <c r="AN881" s="49"/>
      <c r="AO881" s="49"/>
      <c r="AP881" s="49"/>
      <c r="AQ881" s="49"/>
      <c r="AR881" s="49"/>
      <c r="AS881" s="49"/>
      <c r="AT881" s="49"/>
      <c r="AU881" s="49"/>
      <c r="AV881" s="49"/>
      <c r="AW881" s="49"/>
      <c r="AX881" s="49"/>
      <c r="AY881" s="49"/>
      <c r="AZ881" s="49"/>
      <c r="BA881" s="49"/>
      <c r="BB881" s="49"/>
      <c r="BC881" s="49"/>
      <c r="BD881" s="49"/>
      <c r="BE881" s="49"/>
      <c r="BF881" s="49"/>
      <c r="BG881" s="49"/>
      <c r="BH881" s="49"/>
      <c r="BI881" s="49"/>
      <c r="BJ881" s="49"/>
      <c r="BK881" s="49"/>
      <c r="BL881" s="49"/>
      <c r="BM881" s="49"/>
    </row>
    <row r="882" spans="1:65" ht="30" customHeight="1">
      <c r="A882" s="352"/>
      <c r="B882" s="49"/>
      <c r="C882" s="49"/>
      <c r="D882" s="49"/>
      <c r="E882" s="16"/>
      <c r="F882" s="49"/>
      <c r="G882" s="49"/>
      <c r="H882" s="49"/>
      <c r="I882" s="49"/>
      <c r="J882" s="49"/>
      <c r="K882" s="49"/>
      <c r="L882" s="49"/>
      <c r="M882" s="49"/>
      <c r="N882" s="49"/>
      <c r="O882" s="49"/>
      <c r="P882" s="49"/>
      <c r="Q882" s="49"/>
      <c r="R882" s="49"/>
      <c r="S882" s="49"/>
      <c r="T882" s="49"/>
      <c r="U882" s="49"/>
      <c r="V882" s="49"/>
      <c r="W882" s="49"/>
      <c r="X882" s="49"/>
      <c r="Y882" s="49"/>
      <c r="Z882" s="49"/>
      <c r="AA882" s="49"/>
      <c r="AB882" s="49"/>
      <c r="AC882" s="49"/>
      <c r="AD882" s="49"/>
      <c r="AE882" s="49"/>
      <c r="AF882" s="49"/>
      <c r="AG882" s="49"/>
      <c r="AH882" s="49"/>
      <c r="AI882" s="49"/>
      <c r="AJ882" s="49"/>
      <c r="AK882" s="49"/>
      <c r="AL882" s="49"/>
      <c r="AM882" s="49"/>
      <c r="AN882" s="49"/>
      <c r="AO882" s="49"/>
      <c r="AP882" s="49"/>
      <c r="AQ882" s="49"/>
      <c r="AR882" s="49"/>
      <c r="AS882" s="49"/>
      <c r="AT882" s="49"/>
      <c r="AU882" s="49"/>
      <c r="AV882" s="49"/>
      <c r="AW882" s="49"/>
      <c r="AX882" s="49"/>
      <c r="AY882" s="49"/>
      <c r="AZ882" s="49"/>
      <c r="BA882" s="49"/>
      <c r="BB882" s="49"/>
      <c r="BC882" s="49"/>
      <c r="BD882" s="49"/>
      <c r="BE882" s="49"/>
      <c r="BF882" s="49"/>
      <c r="BG882" s="49"/>
      <c r="BH882" s="49"/>
      <c r="BI882" s="49"/>
      <c r="BJ882" s="49"/>
      <c r="BK882" s="49"/>
      <c r="BL882" s="49"/>
      <c r="BM882" s="49"/>
    </row>
    <row r="883" spans="1:65" ht="30" customHeight="1">
      <c r="A883" s="352"/>
      <c r="B883" s="49"/>
      <c r="C883" s="49"/>
      <c r="D883" s="49"/>
      <c r="E883" s="16"/>
      <c r="F883" s="49"/>
      <c r="G883" s="49"/>
      <c r="H883" s="49"/>
      <c r="I883" s="49"/>
      <c r="J883" s="49"/>
      <c r="K883" s="49"/>
      <c r="L883" s="49"/>
      <c r="M883" s="49"/>
      <c r="N883" s="49"/>
      <c r="O883" s="49"/>
      <c r="P883" s="49"/>
      <c r="Q883" s="49"/>
      <c r="R883" s="49"/>
      <c r="S883" s="49"/>
      <c r="T883" s="49"/>
      <c r="U883" s="49"/>
      <c r="V883" s="49"/>
      <c r="W883" s="49"/>
      <c r="X883" s="49"/>
      <c r="Y883" s="49"/>
      <c r="Z883" s="49"/>
      <c r="AA883" s="49"/>
      <c r="AB883" s="49"/>
      <c r="AC883" s="49"/>
      <c r="AD883" s="49"/>
      <c r="AE883" s="49"/>
      <c r="AF883" s="49"/>
      <c r="AG883" s="49"/>
      <c r="AH883" s="49"/>
      <c r="AI883" s="49"/>
      <c r="AJ883" s="49"/>
      <c r="AK883" s="49"/>
      <c r="AL883" s="49"/>
      <c r="AM883" s="49"/>
      <c r="AN883" s="49"/>
      <c r="AO883" s="49"/>
      <c r="AP883" s="49"/>
      <c r="AQ883" s="49"/>
      <c r="AR883" s="49"/>
      <c r="AS883" s="49"/>
      <c r="AT883" s="49"/>
      <c r="AU883" s="49"/>
      <c r="AV883" s="49"/>
      <c r="AW883" s="49"/>
      <c r="AX883" s="49"/>
      <c r="AY883" s="49"/>
      <c r="AZ883" s="49"/>
      <c r="BA883" s="49"/>
      <c r="BB883" s="49"/>
      <c r="BC883" s="49"/>
      <c r="BD883" s="49"/>
      <c r="BE883" s="49"/>
      <c r="BF883" s="49"/>
      <c r="BG883" s="49"/>
      <c r="BH883" s="49"/>
      <c r="BI883" s="49"/>
      <c r="BJ883" s="49"/>
      <c r="BK883" s="49"/>
      <c r="BL883" s="49"/>
      <c r="BM883" s="49"/>
    </row>
    <row r="884" spans="1:65" ht="30" customHeight="1">
      <c r="A884" s="352"/>
      <c r="B884" s="49"/>
      <c r="C884" s="49"/>
      <c r="D884" s="49"/>
      <c r="E884" s="16"/>
      <c r="F884" s="49"/>
      <c r="G884" s="49"/>
      <c r="H884" s="49"/>
      <c r="I884" s="49"/>
      <c r="J884" s="49"/>
      <c r="K884" s="49"/>
      <c r="L884" s="49"/>
      <c r="M884" s="49"/>
      <c r="N884" s="49"/>
      <c r="O884" s="49"/>
      <c r="P884" s="49"/>
      <c r="Q884" s="49"/>
      <c r="R884" s="49"/>
      <c r="S884" s="49"/>
      <c r="T884" s="49"/>
      <c r="U884" s="49"/>
      <c r="V884" s="49"/>
      <c r="W884" s="49"/>
      <c r="X884" s="49"/>
      <c r="Y884" s="49"/>
      <c r="Z884" s="49"/>
      <c r="AA884" s="49"/>
      <c r="AB884" s="49"/>
      <c r="AC884" s="49"/>
      <c r="AD884" s="49"/>
      <c r="AE884" s="49"/>
      <c r="AF884" s="49"/>
      <c r="AG884" s="49"/>
      <c r="AH884" s="49"/>
      <c r="AI884" s="49"/>
      <c r="AJ884" s="49"/>
      <c r="AK884" s="49"/>
      <c r="AL884" s="49"/>
      <c r="AM884" s="49"/>
      <c r="AN884" s="49"/>
      <c r="AO884" s="49"/>
      <c r="AP884" s="49"/>
      <c r="AQ884" s="49"/>
      <c r="AR884" s="49"/>
      <c r="AS884" s="49"/>
      <c r="AT884" s="49"/>
      <c r="AU884" s="49"/>
      <c r="AV884" s="49"/>
      <c r="AW884" s="49"/>
      <c r="AX884" s="49"/>
      <c r="AY884" s="49"/>
      <c r="AZ884" s="49"/>
      <c r="BA884" s="49"/>
      <c r="BB884" s="49"/>
      <c r="BC884" s="49"/>
      <c r="BD884" s="49"/>
      <c r="BE884" s="49"/>
      <c r="BF884" s="49"/>
      <c r="BG884" s="49"/>
      <c r="BH884" s="49"/>
      <c r="BI884" s="49"/>
      <c r="BJ884" s="49"/>
      <c r="BK884" s="49"/>
      <c r="BL884" s="49"/>
      <c r="BM884" s="49"/>
    </row>
    <row r="885" spans="1:65" ht="30" customHeight="1">
      <c r="A885" s="352"/>
      <c r="B885" s="49"/>
      <c r="C885" s="49"/>
      <c r="D885" s="49"/>
      <c r="E885" s="16"/>
      <c r="F885" s="49"/>
      <c r="G885" s="49"/>
      <c r="H885" s="49"/>
      <c r="I885" s="49"/>
      <c r="J885" s="49"/>
      <c r="K885" s="49"/>
      <c r="L885" s="49"/>
      <c r="M885" s="49"/>
      <c r="N885" s="49"/>
      <c r="O885" s="49"/>
      <c r="P885" s="49"/>
      <c r="Q885" s="49"/>
      <c r="R885" s="49"/>
      <c r="S885" s="49"/>
      <c r="T885" s="49"/>
      <c r="U885" s="49"/>
      <c r="V885" s="49"/>
      <c r="W885" s="49"/>
      <c r="X885" s="49"/>
      <c r="Y885" s="49"/>
      <c r="Z885" s="49"/>
      <c r="AA885" s="49"/>
      <c r="AB885" s="49"/>
      <c r="AC885" s="49"/>
      <c r="AD885" s="49"/>
      <c r="AE885" s="49"/>
      <c r="AF885" s="49"/>
      <c r="AG885" s="49"/>
      <c r="AH885" s="49"/>
      <c r="AI885" s="49"/>
      <c r="AJ885" s="49"/>
      <c r="AK885" s="49"/>
      <c r="AL885" s="49"/>
      <c r="AM885" s="49"/>
      <c r="AN885" s="49"/>
      <c r="AO885" s="49"/>
      <c r="AP885" s="49"/>
      <c r="AQ885" s="49"/>
      <c r="AR885" s="49"/>
      <c r="AS885" s="49"/>
      <c r="AT885" s="49"/>
      <c r="AU885" s="49"/>
      <c r="AV885" s="49"/>
      <c r="AW885" s="49"/>
      <c r="AX885" s="49"/>
      <c r="AY885" s="49"/>
      <c r="AZ885" s="49"/>
      <c r="BA885" s="49"/>
      <c r="BB885" s="49"/>
      <c r="BC885" s="49"/>
      <c r="BD885" s="49"/>
      <c r="BE885" s="49"/>
      <c r="BF885" s="49"/>
      <c r="BG885" s="49"/>
      <c r="BH885" s="49"/>
      <c r="BI885" s="49"/>
      <c r="BJ885" s="49"/>
      <c r="BK885" s="49"/>
      <c r="BL885" s="49"/>
      <c r="BM885" s="49"/>
    </row>
    <row r="886" spans="1:65" ht="30" customHeight="1">
      <c r="A886" s="352"/>
      <c r="B886" s="49"/>
      <c r="C886" s="49"/>
      <c r="D886" s="49"/>
      <c r="E886" s="16"/>
      <c r="F886" s="49"/>
      <c r="G886" s="49"/>
      <c r="H886" s="49"/>
      <c r="I886" s="49"/>
      <c r="J886" s="49"/>
      <c r="K886" s="49"/>
      <c r="L886" s="49"/>
      <c r="M886" s="49"/>
      <c r="N886" s="49"/>
      <c r="O886" s="49"/>
      <c r="P886" s="49"/>
      <c r="Q886" s="49"/>
      <c r="R886" s="49"/>
      <c r="S886" s="49"/>
      <c r="T886" s="49"/>
      <c r="U886" s="49"/>
      <c r="V886" s="49"/>
      <c r="W886" s="49"/>
      <c r="X886" s="49"/>
      <c r="Y886" s="49"/>
      <c r="Z886" s="49"/>
      <c r="AA886" s="49"/>
      <c r="AB886" s="49"/>
      <c r="AC886" s="49"/>
      <c r="AD886" s="49"/>
      <c r="AE886" s="49"/>
      <c r="AF886" s="49"/>
      <c r="AG886" s="49"/>
      <c r="AH886" s="49"/>
      <c r="AI886" s="49"/>
      <c r="AJ886" s="49"/>
      <c r="AK886" s="49"/>
      <c r="AL886" s="49"/>
      <c r="AM886" s="49"/>
      <c r="AN886" s="49"/>
      <c r="AO886" s="49"/>
      <c r="AP886" s="49"/>
      <c r="AQ886" s="49"/>
      <c r="AR886" s="49"/>
      <c r="AS886" s="49"/>
      <c r="AT886" s="49"/>
      <c r="AU886" s="49"/>
      <c r="AV886" s="49"/>
      <c r="AW886" s="49"/>
      <c r="AX886" s="49"/>
      <c r="AY886" s="49"/>
      <c r="AZ886" s="49"/>
      <c r="BA886" s="49"/>
      <c r="BB886" s="49"/>
      <c r="BC886" s="49"/>
      <c r="BD886" s="49"/>
      <c r="BE886" s="49"/>
      <c r="BF886" s="49"/>
      <c r="BG886" s="49"/>
      <c r="BH886" s="49"/>
      <c r="BI886" s="49"/>
      <c r="BJ886" s="49"/>
      <c r="BK886" s="49"/>
      <c r="BL886" s="49"/>
      <c r="BM886" s="49"/>
    </row>
    <row r="887" spans="1:65" ht="30" customHeight="1">
      <c r="A887" s="352"/>
      <c r="B887" s="49"/>
      <c r="C887" s="49"/>
      <c r="D887" s="49"/>
      <c r="E887" s="16"/>
      <c r="F887" s="49"/>
      <c r="G887" s="49"/>
      <c r="H887" s="49"/>
      <c r="I887" s="49"/>
      <c r="J887" s="49"/>
      <c r="K887" s="49"/>
      <c r="L887" s="49"/>
      <c r="M887" s="49"/>
      <c r="N887" s="49"/>
      <c r="O887" s="49"/>
      <c r="P887" s="49"/>
      <c r="Q887" s="49"/>
      <c r="R887" s="49"/>
      <c r="S887" s="49"/>
      <c r="T887" s="49"/>
      <c r="U887" s="49"/>
      <c r="V887" s="49"/>
      <c r="W887" s="49"/>
      <c r="X887" s="49"/>
      <c r="Y887" s="49"/>
      <c r="Z887" s="49"/>
      <c r="AA887" s="49"/>
      <c r="AB887" s="49"/>
      <c r="AC887" s="49"/>
      <c r="AD887" s="49"/>
      <c r="AE887" s="49"/>
      <c r="AF887" s="49"/>
      <c r="AG887" s="49"/>
      <c r="AH887" s="49"/>
      <c r="AI887" s="49"/>
      <c r="AJ887" s="49"/>
      <c r="AK887" s="49"/>
      <c r="AL887" s="49"/>
      <c r="AM887" s="49"/>
      <c r="AN887" s="49"/>
      <c r="AO887" s="49"/>
      <c r="AP887" s="49"/>
      <c r="AQ887" s="49"/>
      <c r="AR887" s="49"/>
      <c r="AS887" s="49"/>
      <c r="AT887" s="49"/>
      <c r="AU887" s="49"/>
      <c r="AV887" s="49"/>
      <c r="AW887" s="49"/>
      <c r="AX887" s="49"/>
      <c r="AY887" s="49"/>
      <c r="AZ887" s="49"/>
      <c r="BA887" s="49"/>
      <c r="BB887" s="49"/>
      <c r="BC887" s="49"/>
      <c r="BD887" s="49"/>
      <c r="BE887" s="49"/>
      <c r="BF887" s="49"/>
      <c r="BG887" s="49"/>
      <c r="BH887" s="49"/>
      <c r="BI887" s="49"/>
      <c r="BJ887" s="49"/>
      <c r="BK887" s="49"/>
      <c r="BL887" s="49"/>
      <c r="BM887" s="49"/>
    </row>
    <row r="888" spans="1:65" ht="30" customHeight="1">
      <c r="A888" s="352"/>
      <c r="B888" s="49"/>
      <c r="C888" s="49"/>
      <c r="D888" s="49"/>
      <c r="E888" s="16"/>
      <c r="F888" s="49"/>
      <c r="G888" s="49"/>
      <c r="H888" s="49"/>
      <c r="I888" s="49"/>
      <c r="J888" s="49"/>
      <c r="K888" s="49"/>
      <c r="L888" s="49"/>
      <c r="M888" s="49"/>
      <c r="N888" s="49"/>
      <c r="O888" s="49"/>
      <c r="P888" s="49"/>
      <c r="Q888" s="49"/>
      <c r="R888" s="49"/>
      <c r="S888" s="49"/>
      <c r="T888" s="49"/>
      <c r="U888" s="49"/>
      <c r="V888" s="49"/>
      <c r="W888" s="49"/>
      <c r="X888" s="49"/>
      <c r="Y888" s="49"/>
      <c r="Z888" s="49"/>
      <c r="AA888" s="49"/>
      <c r="AB888" s="49"/>
      <c r="AC888" s="49"/>
      <c r="AD888" s="49"/>
      <c r="AE888" s="49"/>
      <c r="AF888" s="49"/>
      <c r="AG888" s="49"/>
      <c r="AH888" s="49"/>
      <c r="AI888" s="49"/>
      <c r="AJ888" s="49"/>
      <c r="AK888" s="49"/>
      <c r="AL888" s="49"/>
      <c r="AM888" s="49"/>
      <c r="AN888" s="49"/>
      <c r="AO888" s="49"/>
      <c r="AP888" s="49"/>
      <c r="AQ888" s="49"/>
      <c r="AR888" s="49"/>
      <c r="AS888" s="49"/>
      <c r="AT888" s="49"/>
      <c r="AU888" s="49"/>
      <c r="AV888" s="49"/>
      <c r="AW888" s="49"/>
      <c r="AX888" s="49"/>
      <c r="AY888" s="49"/>
      <c r="AZ888" s="49"/>
      <c r="BA888" s="49"/>
      <c r="BB888" s="49"/>
      <c r="BC888" s="49"/>
      <c r="BD888" s="49"/>
      <c r="BE888" s="49"/>
      <c r="BF888" s="49"/>
      <c r="BG888" s="49"/>
      <c r="BH888" s="49"/>
      <c r="BI888" s="49"/>
      <c r="BJ888" s="49"/>
      <c r="BK888" s="49"/>
      <c r="BL888" s="49"/>
      <c r="BM888" s="49"/>
    </row>
    <row r="889" spans="1:65" ht="30" customHeight="1">
      <c r="A889" s="352"/>
      <c r="B889" s="49"/>
      <c r="C889" s="49"/>
      <c r="D889" s="49"/>
      <c r="E889" s="16"/>
      <c r="F889" s="49"/>
      <c r="G889" s="49"/>
      <c r="H889" s="49"/>
      <c r="I889" s="49"/>
      <c r="J889" s="49"/>
      <c r="K889" s="49"/>
      <c r="L889" s="49"/>
      <c r="M889" s="49"/>
      <c r="N889" s="49"/>
      <c r="O889" s="49"/>
      <c r="P889" s="49"/>
      <c r="Q889" s="49"/>
      <c r="R889" s="49"/>
      <c r="S889" s="49"/>
      <c r="T889" s="49"/>
      <c r="U889" s="49"/>
      <c r="V889" s="49"/>
      <c r="W889" s="49"/>
      <c r="X889" s="49"/>
      <c r="Y889" s="49"/>
      <c r="Z889" s="49"/>
      <c r="AA889" s="49"/>
      <c r="AB889" s="49"/>
      <c r="AC889" s="49"/>
      <c r="AD889" s="49"/>
      <c r="AE889" s="49"/>
      <c r="AF889" s="49"/>
      <c r="AG889" s="49"/>
      <c r="AH889" s="49"/>
      <c r="AI889" s="49"/>
      <c r="AJ889" s="49"/>
      <c r="AK889" s="49"/>
      <c r="AL889" s="49"/>
      <c r="AM889" s="49"/>
      <c r="AN889" s="49"/>
      <c r="AO889" s="49"/>
      <c r="AP889" s="49"/>
      <c r="AQ889" s="49"/>
      <c r="AR889" s="49"/>
      <c r="AS889" s="49"/>
      <c r="AT889" s="49"/>
      <c r="AU889" s="49"/>
      <c r="AV889" s="49"/>
      <c r="AW889" s="49"/>
      <c r="AX889" s="49"/>
      <c r="AY889" s="49"/>
      <c r="AZ889" s="49"/>
      <c r="BA889" s="49"/>
      <c r="BB889" s="49"/>
      <c r="BC889" s="49"/>
      <c r="BD889" s="49"/>
      <c r="BE889" s="49"/>
      <c r="BF889" s="49"/>
      <c r="BG889" s="49"/>
      <c r="BH889" s="49"/>
      <c r="BI889" s="49"/>
      <c r="BJ889" s="49"/>
      <c r="BK889" s="49"/>
      <c r="BL889" s="49"/>
      <c r="BM889" s="49"/>
    </row>
    <row r="890" spans="1:65" ht="30" customHeight="1">
      <c r="A890" s="352"/>
      <c r="B890" s="49"/>
      <c r="C890" s="49"/>
      <c r="D890" s="49"/>
      <c r="E890" s="16"/>
      <c r="F890" s="49"/>
      <c r="G890" s="49"/>
      <c r="H890" s="49"/>
      <c r="I890" s="49"/>
      <c r="J890" s="49"/>
      <c r="K890" s="49"/>
      <c r="L890" s="49"/>
      <c r="M890" s="49"/>
      <c r="N890" s="49"/>
      <c r="O890" s="49"/>
      <c r="P890" s="49"/>
      <c r="Q890" s="49"/>
      <c r="R890" s="49"/>
      <c r="S890" s="49"/>
      <c r="T890" s="49"/>
      <c r="U890" s="49"/>
      <c r="V890" s="49"/>
      <c r="W890" s="49"/>
      <c r="X890" s="49"/>
      <c r="Y890" s="49"/>
      <c r="Z890" s="49"/>
      <c r="AA890" s="49"/>
      <c r="AB890" s="49"/>
      <c r="AC890" s="49"/>
      <c r="AD890" s="49"/>
      <c r="AE890" s="49"/>
      <c r="AF890" s="49"/>
      <c r="AG890" s="49"/>
      <c r="AH890" s="49"/>
      <c r="AI890" s="49"/>
      <c r="AJ890" s="49"/>
      <c r="AK890" s="49"/>
      <c r="AL890" s="49"/>
      <c r="AM890" s="49"/>
      <c r="AN890" s="49"/>
      <c r="AO890" s="49"/>
      <c r="AP890" s="49"/>
      <c r="AQ890" s="49"/>
      <c r="AR890" s="49"/>
      <c r="AS890" s="49"/>
      <c r="AT890" s="49"/>
      <c r="AU890" s="49"/>
      <c r="AV890" s="49"/>
      <c r="AW890" s="49"/>
      <c r="AX890" s="49"/>
      <c r="AY890" s="49"/>
      <c r="AZ890" s="49"/>
      <c r="BA890" s="49"/>
      <c r="BB890" s="49"/>
      <c r="BC890" s="49"/>
      <c r="BD890" s="49"/>
      <c r="BE890" s="49"/>
      <c r="BF890" s="49"/>
      <c r="BG890" s="49"/>
      <c r="BH890" s="49"/>
      <c r="BI890" s="49"/>
      <c r="BJ890" s="49"/>
      <c r="BK890" s="49"/>
      <c r="BL890" s="49"/>
      <c r="BM890" s="49"/>
    </row>
    <row r="891" spans="1:65" ht="30" customHeight="1">
      <c r="A891" s="352"/>
      <c r="B891" s="49"/>
      <c r="C891" s="49"/>
      <c r="D891" s="49"/>
      <c r="E891" s="16"/>
      <c r="F891" s="49"/>
      <c r="G891" s="49"/>
      <c r="H891" s="49"/>
      <c r="I891" s="49"/>
      <c r="J891" s="49"/>
      <c r="K891" s="49"/>
      <c r="L891" s="49"/>
      <c r="M891" s="49"/>
      <c r="N891" s="49"/>
      <c r="O891" s="49"/>
      <c r="P891" s="49"/>
      <c r="Q891" s="49"/>
      <c r="R891" s="49"/>
      <c r="S891" s="49"/>
      <c r="T891" s="49"/>
      <c r="U891" s="49"/>
      <c r="V891" s="49"/>
      <c r="W891" s="49"/>
      <c r="X891" s="49"/>
      <c r="Y891" s="49"/>
      <c r="Z891" s="49"/>
      <c r="AA891" s="49"/>
      <c r="AB891" s="49"/>
      <c r="AC891" s="49"/>
      <c r="AD891" s="49"/>
      <c r="AE891" s="49"/>
      <c r="AF891" s="49"/>
      <c r="AG891" s="49"/>
      <c r="AH891" s="49"/>
      <c r="AI891" s="49"/>
      <c r="AJ891" s="49"/>
      <c r="AK891" s="49"/>
      <c r="AL891" s="49"/>
      <c r="AM891" s="49"/>
      <c r="AN891" s="49"/>
      <c r="AO891" s="49"/>
      <c r="AP891" s="49"/>
      <c r="AQ891" s="49"/>
      <c r="AR891" s="49"/>
      <c r="AS891" s="49"/>
      <c r="AT891" s="49"/>
      <c r="AU891" s="49"/>
      <c r="AV891" s="49"/>
      <c r="AW891" s="49"/>
      <c r="AX891" s="49"/>
      <c r="AY891" s="49"/>
      <c r="AZ891" s="49"/>
      <c r="BA891" s="49"/>
      <c r="BB891" s="49"/>
      <c r="BC891" s="49"/>
      <c r="BD891" s="49"/>
      <c r="BE891" s="49"/>
      <c r="BF891" s="49"/>
      <c r="BG891" s="49"/>
      <c r="BH891" s="49"/>
      <c r="BI891" s="49"/>
      <c r="BJ891" s="49"/>
      <c r="BK891" s="49"/>
      <c r="BL891" s="49"/>
      <c r="BM891" s="49"/>
    </row>
    <row r="892" spans="1:65" ht="30" customHeight="1">
      <c r="A892" s="352"/>
      <c r="B892" s="49"/>
      <c r="C892" s="49"/>
      <c r="D892" s="49"/>
      <c r="E892" s="16"/>
      <c r="F892" s="49"/>
      <c r="G892" s="49"/>
      <c r="H892" s="49"/>
      <c r="I892" s="49"/>
      <c r="J892" s="49"/>
      <c r="K892" s="49"/>
      <c r="L892" s="49"/>
      <c r="M892" s="49"/>
      <c r="N892" s="49"/>
      <c r="O892" s="49"/>
      <c r="P892" s="49"/>
      <c r="Q892" s="49"/>
      <c r="R892" s="49"/>
      <c r="S892" s="49"/>
      <c r="T892" s="49"/>
      <c r="U892" s="49"/>
      <c r="V892" s="49"/>
      <c r="W892" s="49"/>
      <c r="X892" s="49"/>
      <c r="Y892" s="49"/>
      <c r="Z892" s="49"/>
      <c r="AA892" s="49"/>
      <c r="AB892" s="49"/>
      <c r="AC892" s="49"/>
      <c r="AD892" s="49"/>
      <c r="AE892" s="49"/>
      <c r="AF892" s="49"/>
      <c r="AG892" s="49"/>
      <c r="AH892" s="49"/>
      <c r="AI892" s="49"/>
      <c r="AJ892" s="49"/>
      <c r="AK892" s="49"/>
      <c r="AL892" s="49"/>
      <c r="AM892" s="49"/>
      <c r="AN892" s="49"/>
      <c r="AO892" s="49"/>
      <c r="AP892" s="49"/>
      <c r="AQ892" s="49"/>
      <c r="AR892" s="49"/>
      <c r="AS892" s="49"/>
      <c r="AT892" s="49"/>
      <c r="AU892" s="49"/>
      <c r="AV892" s="49"/>
      <c r="AW892" s="49"/>
      <c r="AX892" s="49"/>
      <c r="AY892" s="49"/>
      <c r="AZ892" s="49"/>
      <c r="BA892" s="49"/>
      <c r="BB892" s="49"/>
      <c r="BC892" s="49"/>
      <c r="BD892" s="49"/>
      <c r="BE892" s="49"/>
      <c r="BF892" s="49"/>
      <c r="BG892" s="49"/>
      <c r="BH892" s="49"/>
      <c r="BI892" s="49"/>
      <c r="BJ892" s="49"/>
      <c r="BK892" s="49"/>
      <c r="BL892" s="49"/>
      <c r="BM892" s="49"/>
    </row>
    <row r="893" spans="1:65" ht="30" customHeight="1">
      <c r="A893" s="352"/>
      <c r="B893" s="49"/>
      <c r="C893" s="49"/>
      <c r="D893" s="49"/>
      <c r="E893" s="16"/>
      <c r="F893" s="49"/>
      <c r="G893" s="49"/>
      <c r="H893" s="49"/>
      <c r="I893" s="49"/>
      <c r="J893" s="49"/>
      <c r="K893" s="49"/>
      <c r="L893" s="49"/>
      <c r="M893" s="49"/>
      <c r="N893" s="49"/>
      <c r="O893" s="49"/>
      <c r="P893" s="49"/>
      <c r="Q893" s="49"/>
      <c r="R893" s="49"/>
      <c r="S893" s="49"/>
      <c r="T893" s="49"/>
      <c r="U893" s="49"/>
      <c r="V893" s="49"/>
      <c r="W893" s="49"/>
      <c r="X893" s="49"/>
      <c r="Y893" s="49"/>
      <c r="Z893" s="49"/>
      <c r="AA893" s="49"/>
      <c r="AB893" s="49"/>
      <c r="AC893" s="49"/>
      <c r="AD893" s="49"/>
      <c r="AE893" s="49"/>
      <c r="AF893" s="49"/>
      <c r="AG893" s="49"/>
      <c r="AH893" s="49"/>
      <c r="AI893" s="49"/>
      <c r="AJ893" s="49"/>
      <c r="AK893" s="49"/>
      <c r="AL893" s="49"/>
      <c r="AM893" s="49"/>
      <c r="AN893" s="49"/>
      <c r="AO893" s="49"/>
      <c r="AP893" s="49"/>
      <c r="AQ893" s="49"/>
      <c r="AR893" s="49"/>
      <c r="AS893" s="49"/>
      <c r="AT893" s="49"/>
      <c r="AU893" s="49"/>
      <c r="AV893" s="49"/>
      <c r="AW893" s="49"/>
      <c r="AX893" s="49"/>
      <c r="AY893" s="49"/>
      <c r="AZ893" s="49"/>
      <c r="BA893" s="49"/>
      <c r="BB893" s="49"/>
      <c r="BC893" s="49"/>
      <c r="BD893" s="49"/>
      <c r="BE893" s="49"/>
      <c r="BF893" s="49"/>
      <c r="BG893" s="49"/>
      <c r="BH893" s="49"/>
      <c r="BI893" s="49"/>
      <c r="BJ893" s="49"/>
      <c r="BK893" s="49"/>
      <c r="BL893" s="49"/>
      <c r="BM893" s="49"/>
    </row>
    <row r="894" spans="1:65" ht="30" customHeight="1">
      <c r="A894" s="352"/>
      <c r="B894" s="49"/>
      <c r="C894" s="49"/>
      <c r="D894" s="49"/>
      <c r="E894" s="16"/>
      <c r="F894" s="49"/>
      <c r="G894" s="49"/>
      <c r="H894" s="49"/>
      <c r="I894" s="49"/>
      <c r="J894" s="49"/>
      <c r="K894" s="49"/>
      <c r="L894" s="49"/>
      <c r="M894" s="49"/>
      <c r="N894" s="49"/>
      <c r="O894" s="49"/>
      <c r="P894" s="49"/>
      <c r="Q894" s="49"/>
      <c r="R894" s="49"/>
      <c r="S894" s="49"/>
      <c r="T894" s="49"/>
      <c r="U894" s="49"/>
      <c r="V894" s="49"/>
      <c r="W894" s="49"/>
      <c r="X894" s="49"/>
      <c r="Y894" s="49"/>
      <c r="Z894" s="49"/>
      <c r="AA894" s="49"/>
      <c r="AB894" s="49"/>
      <c r="AC894" s="49"/>
      <c r="AD894" s="49"/>
      <c r="AE894" s="49"/>
      <c r="AF894" s="49"/>
      <c r="AG894" s="49"/>
      <c r="AH894" s="49"/>
      <c r="AI894" s="49"/>
      <c r="AJ894" s="49"/>
      <c r="AK894" s="49"/>
      <c r="AL894" s="49"/>
      <c r="AM894" s="49"/>
      <c r="AN894" s="49"/>
      <c r="AO894" s="49"/>
      <c r="AP894" s="49"/>
      <c r="AQ894" s="49"/>
      <c r="AR894" s="49"/>
      <c r="AS894" s="49"/>
      <c r="AT894" s="49"/>
      <c r="AU894" s="49"/>
      <c r="AV894" s="49"/>
      <c r="AW894" s="49"/>
      <c r="AX894" s="49"/>
      <c r="AY894" s="49"/>
      <c r="AZ894" s="49"/>
      <c r="BA894" s="49"/>
      <c r="BB894" s="49"/>
      <c r="BC894" s="49"/>
      <c r="BD894" s="49"/>
      <c r="BE894" s="49"/>
      <c r="BF894" s="49"/>
      <c r="BG894" s="49"/>
      <c r="BH894" s="49"/>
      <c r="BI894" s="49"/>
      <c r="BJ894" s="49"/>
      <c r="BK894" s="49"/>
      <c r="BL894" s="49"/>
      <c r="BM894" s="49"/>
    </row>
    <row r="895" spans="1:65" ht="30" customHeight="1">
      <c r="A895" s="352"/>
      <c r="B895" s="49"/>
      <c r="C895" s="49"/>
      <c r="D895" s="49"/>
      <c r="E895" s="16"/>
      <c r="F895" s="49"/>
      <c r="G895" s="49"/>
      <c r="H895" s="49"/>
      <c r="I895" s="49"/>
      <c r="J895" s="49"/>
      <c r="K895" s="49"/>
      <c r="L895" s="49"/>
      <c r="M895" s="49"/>
      <c r="N895" s="49"/>
      <c r="O895" s="49"/>
      <c r="P895" s="49"/>
      <c r="Q895" s="49"/>
      <c r="R895" s="49"/>
      <c r="S895" s="49"/>
      <c r="T895" s="49"/>
      <c r="U895" s="49"/>
      <c r="V895" s="49"/>
      <c r="W895" s="49"/>
      <c r="X895" s="49"/>
      <c r="Y895" s="49"/>
      <c r="Z895" s="49"/>
      <c r="AA895" s="49"/>
      <c r="AB895" s="49"/>
      <c r="AC895" s="49"/>
      <c r="AD895" s="49"/>
      <c r="AE895" s="49"/>
      <c r="AF895" s="49"/>
      <c r="AG895" s="49"/>
      <c r="AH895" s="49"/>
      <c r="AI895" s="49"/>
      <c r="AJ895" s="49"/>
      <c r="AK895" s="49"/>
      <c r="AL895" s="49"/>
      <c r="AM895" s="49"/>
      <c r="AN895" s="49"/>
      <c r="AO895" s="49"/>
      <c r="AP895" s="49"/>
      <c r="AQ895" s="49"/>
      <c r="AR895" s="49"/>
      <c r="AS895" s="49"/>
      <c r="AT895" s="49"/>
      <c r="AU895" s="49"/>
      <c r="AV895" s="49"/>
      <c r="AW895" s="49"/>
      <c r="AX895" s="49"/>
      <c r="AY895" s="49"/>
      <c r="AZ895" s="49"/>
      <c r="BA895" s="49"/>
      <c r="BB895" s="49"/>
      <c r="BC895" s="49"/>
      <c r="BD895" s="49"/>
      <c r="BE895" s="49"/>
      <c r="BF895" s="49"/>
      <c r="BG895" s="49"/>
      <c r="BH895" s="49"/>
      <c r="BI895" s="49"/>
      <c r="BJ895" s="49"/>
      <c r="BK895" s="49"/>
      <c r="BL895" s="49"/>
      <c r="BM895" s="49"/>
    </row>
    <row r="896" spans="1:65" ht="30" customHeight="1">
      <c r="A896" s="352"/>
      <c r="B896" s="49"/>
      <c r="C896" s="49"/>
      <c r="D896" s="49"/>
      <c r="E896" s="16"/>
      <c r="F896" s="49"/>
      <c r="G896" s="49"/>
      <c r="H896" s="49"/>
      <c r="I896" s="49"/>
      <c r="J896" s="49"/>
      <c r="K896" s="49"/>
      <c r="L896" s="49"/>
      <c r="M896" s="49"/>
      <c r="N896" s="49"/>
      <c r="O896" s="49"/>
      <c r="P896" s="49"/>
      <c r="Q896" s="49"/>
      <c r="R896" s="49"/>
      <c r="S896" s="49"/>
      <c r="T896" s="49"/>
      <c r="U896" s="49"/>
      <c r="V896" s="49"/>
      <c r="W896" s="49"/>
      <c r="X896" s="49"/>
      <c r="Y896" s="49"/>
      <c r="Z896" s="49"/>
      <c r="AA896" s="49"/>
      <c r="AB896" s="49"/>
      <c r="AC896" s="49"/>
      <c r="AD896" s="49"/>
      <c r="AE896" s="49"/>
      <c r="AF896" s="49"/>
      <c r="AG896" s="49"/>
      <c r="AH896" s="49"/>
      <c r="AI896" s="49"/>
      <c r="AJ896" s="49"/>
      <c r="AK896" s="49"/>
      <c r="AL896" s="49"/>
      <c r="AM896" s="49"/>
      <c r="AN896" s="49"/>
      <c r="AO896" s="49"/>
      <c r="AP896" s="49"/>
      <c r="AQ896" s="49"/>
      <c r="AR896" s="49"/>
      <c r="AS896" s="49"/>
      <c r="AT896" s="49"/>
      <c r="AU896" s="49"/>
      <c r="AV896" s="49"/>
      <c r="AW896" s="49"/>
      <c r="AX896" s="49"/>
      <c r="AY896" s="49"/>
      <c r="AZ896" s="49"/>
      <c r="BA896" s="49"/>
      <c r="BB896" s="49"/>
      <c r="BC896" s="49"/>
      <c r="BD896" s="49"/>
      <c r="BE896" s="49"/>
      <c r="BF896" s="49"/>
      <c r="BG896" s="49"/>
      <c r="BH896" s="49"/>
      <c r="BI896" s="49"/>
      <c r="BJ896" s="49"/>
      <c r="BK896" s="49"/>
      <c r="BL896" s="49"/>
      <c r="BM896" s="49"/>
    </row>
    <row r="897" spans="1:65" ht="30" customHeight="1">
      <c r="A897" s="352"/>
      <c r="B897" s="49"/>
      <c r="C897" s="49"/>
      <c r="D897" s="49"/>
      <c r="E897" s="16"/>
      <c r="F897" s="49"/>
      <c r="G897" s="49"/>
      <c r="H897" s="49"/>
      <c r="I897" s="49"/>
      <c r="J897" s="49"/>
      <c r="K897" s="49"/>
      <c r="L897" s="49"/>
      <c r="M897" s="49"/>
      <c r="N897" s="49"/>
      <c r="O897" s="49"/>
      <c r="P897" s="49"/>
      <c r="Q897" s="49"/>
      <c r="R897" s="49"/>
      <c r="S897" s="49"/>
      <c r="T897" s="49"/>
      <c r="U897" s="49"/>
      <c r="V897" s="49"/>
      <c r="W897" s="49"/>
      <c r="X897" s="49"/>
      <c r="Y897" s="49"/>
      <c r="Z897" s="49"/>
      <c r="AA897" s="49"/>
      <c r="AB897" s="49"/>
      <c r="AC897" s="49"/>
      <c r="AD897" s="49"/>
      <c r="AE897" s="49"/>
      <c r="AF897" s="49"/>
      <c r="AG897" s="49"/>
      <c r="AH897" s="49"/>
      <c r="AI897" s="49"/>
      <c r="AJ897" s="49"/>
      <c r="AK897" s="49"/>
      <c r="AL897" s="49"/>
      <c r="AM897" s="49"/>
      <c r="AN897" s="49"/>
      <c r="AO897" s="49"/>
      <c r="AP897" s="49"/>
      <c r="AQ897" s="49"/>
      <c r="AR897" s="49"/>
      <c r="AS897" s="49"/>
      <c r="AT897" s="49"/>
      <c r="AU897" s="49"/>
      <c r="AV897" s="49"/>
      <c r="AW897" s="49"/>
      <c r="AX897" s="49"/>
      <c r="AY897" s="49"/>
      <c r="AZ897" s="49"/>
      <c r="BA897" s="49"/>
      <c r="BB897" s="49"/>
      <c r="BC897" s="49"/>
      <c r="BD897" s="49"/>
      <c r="BE897" s="49"/>
      <c r="BF897" s="49"/>
      <c r="BG897" s="49"/>
      <c r="BH897" s="49"/>
      <c r="BI897" s="49"/>
      <c r="BJ897" s="49"/>
      <c r="BK897" s="49"/>
      <c r="BL897" s="49"/>
      <c r="BM897" s="49"/>
    </row>
    <row r="898" spans="1:65" ht="30" customHeight="1">
      <c r="A898" s="352"/>
      <c r="B898" s="49"/>
      <c r="C898" s="49"/>
      <c r="D898" s="49"/>
      <c r="E898" s="16"/>
      <c r="F898" s="49"/>
      <c r="G898" s="49"/>
      <c r="H898" s="49"/>
      <c r="I898" s="49"/>
      <c r="J898" s="49"/>
      <c r="K898" s="49"/>
      <c r="L898" s="49"/>
      <c r="M898" s="49"/>
      <c r="N898" s="49"/>
      <c r="O898" s="49"/>
      <c r="P898" s="49"/>
      <c r="Q898" s="49"/>
      <c r="R898" s="49"/>
      <c r="S898" s="49"/>
      <c r="T898" s="49"/>
      <c r="U898" s="49"/>
      <c r="V898" s="49"/>
      <c r="W898" s="49"/>
      <c r="X898" s="49"/>
      <c r="Y898" s="49"/>
      <c r="Z898" s="49"/>
      <c r="AA898" s="49"/>
      <c r="AB898" s="49"/>
      <c r="AC898" s="49"/>
      <c r="AD898" s="49"/>
      <c r="AE898" s="49"/>
      <c r="AF898" s="49"/>
      <c r="AG898" s="49"/>
      <c r="AH898" s="49"/>
      <c r="AI898" s="49"/>
      <c r="AJ898" s="49"/>
      <c r="AK898" s="49"/>
      <c r="AL898" s="49"/>
      <c r="AM898" s="49"/>
      <c r="AN898" s="49"/>
      <c r="AO898" s="49"/>
      <c r="AP898" s="49"/>
      <c r="AQ898" s="49"/>
      <c r="AR898" s="49"/>
      <c r="AS898" s="49"/>
      <c r="AT898" s="49"/>
      <c r="AU898" s="49"/>
      <c r="AV898" s="49"/>
      <c r="AW898" s="49"/>
      <c r="AX898" s="49"/>
      <c r="AY898" s="49"/>
      <c r="AZ898" s="49"/>
      <c r="BA898" s="49"/>
      <c r="BB898" s="49"/>
      <c r="BC898" s="49"/>
      <c r="BD898" s="49"/>
      <c r="BE898" s="49"/>
      <c r="BF898" s="49"/>
      <c r="BG898" s="49"/>
      <c r="BH898" s="49"/>
      <c r="BI898" s="49"/>
      <c r="BJ898" s="49"/>
      <c r="BK898" s="49"/>
      <c r="BL898" s="49"/>
      <c r="BM898" s="49"/>
    </row>
    <row r="899" spans="1:65" ht="30" customHeight="1">
      <c r="A899" s="352"/>
      <c r="B899" s="49"/>
      <c r="C899" s="49"/>
      <c r="D899" s="49"/>
      <c r="E899" s="16"/>
      <c r="F899" s="49"/>
      <c r="G899" s="49"/>
      <c r="H899" s="49"/>
      <c r="I899" s="49"/>
      <c r="J899" s="49"/>
      <c r="K899" s="49"/>
      <c r="L899" s="49"/>
      <c r="M899" s="49"/>
      <c r="N899" s="49"/>
      <c r="O899" s="49"/>
      <c r="P899" s="49"/>
      <c r="Q899" s="49"/>
      <c r="R899" s="49"/>
      <c r="S899" s="49"/>
      <c r="T899" s="49"/>
      <c r="U899" s="49"/>
      <c r="V899" s="49"/>
      <c r="W899" s="49"/>
      <c r="X899" s="49"/>
      <c r="Y899" s="49"/>
      <c r="Z899" s="49"/>
      <c r="AA899" s="49"/>
      <c r="AB899" s="49"/>
      <c r="AC899" s="49"/>
      <c r="AD899" s="49"/>
      <c r="AE899" s="49"/>
      <c r="AF899" s="49"/>
      <c r="AG899" s="49"/>
      <c r="AH899" s="49"/>
      <c r="AI899" s="49"/>
      <c r="AJ899" s="49"/>
      <c r="AK899" s="49"/>
      <c r="AL899" s="49"/>
      <c r="AM899" s="49"/>
      <c r="AN899" s="49"/>
      <c r="AO899" s="49"/>
      <c r="AP899" s="49"/>
      <c r="AQ899" s="49"/>
      <c r="AR899" s="49"/>
      <c r="AS899" s="49"/>
      <c r="AT899" s="49"/>
      <c r="AU899" s="49"/>
      <c r="AV899" s="49"/>
      <c r="AW899" s="49"/>
      <c r="AX899" s="49"/>
      <c r="AY899" s="49"/>
      <c r="AZ899" s="49"/>
      <c r="BA899" s="49"/>
      <c r="BB899" s="49"/>
      <c r="BC899" s="49"/>
      <c r="BD899" s="49"/>
      <c r="BE899" s="49"/>
      <c r="BF899" s="49"/>
      <c r="BG899" s="49"/>
      <c r="BH899" s="49"/>
      <c r="BI899" s="49"/>
      <c r="BJ899" s="49"/>
      <c r="BK899" s="49"/>
      <c r="BL899" s="49"/>
      <c r="BM899" s="49"/>
    </row>
    <row r="900" spans="1:65" ht="30" customHeight="1">
      <c r="A900" s="352"/>
      <c r="B900" s="49"/>
      <c r="C900" s="49"/>
      <c r="D900" s="49"/>
      <c r="E900" s="16"/>
      <c r="F900" s="49"/>
      <c r="G900" s="49"/>
      <c r="H900" s="49"/>
      <c r="I900" s="49"/>
      <c r="J900" s="49"/>
      <c r="K900" s="49"/>
      <c r="L900" s="49"/>
      <c r="M900" s="49"/>
      <c r="N900" s="49"/>
      <c r="O900" s="49"/>
      <c r="P900" s="49"/>
      <c r="Q900" s="49"/>
      <c r="R900" s="49"/>
      <c r="S900" s="49"/>
      <c r="T900" s="49"/>
      <c r="U900" s="49"/>
      <c r="V900" s="49"/>
      <c r="W900" s="49"/>
      <c r="X900" s="49"/>
      <c r="Y900" s="49"/>
      <c r="Z900" s="49"/>
      <c r="AA900" s="49"/>
      <c r="AB900" s="49"/>
      <c r="AC900" s="49"/>
      <c r="AD900" s="49"/>
      <c r="AE900" s="49"/>
      <c r="AF900" s="49"/>
      <c r="AG900" s="49"/>
      <c r="AH900" s="49"/>
      <c r="AI900" s="49"/>
      <c r="AJ900" s="49"/>
      <c r="AK900" s="49"/>
      <c r="AL900" s="49"/>
      <c r="AM900" s="49"/>
      <c r="AN900" s="49"/>
      <c r="AO900" s="49"/>
      <c r="AP900" s="49"/>
      <c r="AQ900" s="49"/>
      <c r="AR900" s="49"/>
      <c r="AS900" s="49"/>
      <c r="AT900" s="49"/>
      <c r="AU900" s="49"/>
      <c r="AV900" s="49"/>
      <c r="AW900" s="49"/>
      <c r="AX900" s="49"/>
      <c r="AY900" s="49"/>
      <c r="AZ900" s="49"/>
      <c r="BA900" s="49"/>
      <c r="BB900" s="49"/>
      <c r="BC900" s="49"/>
      <c r="BD900" s="49"/>
      <c r="BE900" s="49"/>
      <c r="BF900" s="49"/>
      <c r="BG900" s="49"/>
      <c r="BH900" s="49"/>
      <c r="BI900" s="49"/>
      <c r="BJ900" s="49"/>
      <c r="BK900" s="49"/>
      <c r="BL900" s="49"/>
      <c r="BM900" s="49"/>
    </row>
    <row r="901" spans="1:65" ht="30" customHeight="1">
      <c r="A901" s="352"/>
      <c r="B901" s="49"/>
      <c r="C901" s="49"/>
      <c r="D901" s="49"/>
      <c r="E901" s="16"/>
      <c r="F901" s="49"/>
      <c r="G901" s="49"/>
      <c r="H901" s="49"/>
      <c r="I901" s="49"/>
      <c r="J901" s="49"/>
      <c r="K901" s="49"/>
      <c r="L901" s="49"/>
      <c r="M901" s="49"/>
      <c r="N901" s="49"/>
      <c r="O901" s="49"/>
      <c r="P901" s="49"/>
      <c r="Q901" s="49"/>
      <c r="R901" s="49"/>
      <c r="S901" s="49"/>
      <c r="T901" s="49"/>
      <c r="U901" s="49"/>
      <c r="V901" s="49"/>
      <c r="W901" s="49"/>
      <c r="X901" s="49"/>
      <c r="Y901" s="49"/>
      <c r="Z901" s="49"/>
      <c r="AA901" s="49"/>
      <c r="AB901" s="49"/>
      <c r="AC901" s="49"/>
      <c r="AD901" s="49"/>
      <c r="AE901" s="49"/>
      <c r="AF901" s="49"/>
      <c r="AG901" s="49"/>
      <c r="AH901" s="49"/>
      <c r="AI901" s="49"/>
      <c r="AJ901" s="49"/>
      <c r="AK901" s="49"/>
      <c r="AL901" s="49"/>
      <c r="AM901" s="49"/>
      <c r="AN901" s="49"/>
      <c r="AO901" s="49"/>
      <c r="AP901" s="49"/>
      <c r="AQ901" s="49"/>
      <c r="AR901" s="49"/>
      <c r="AS901" s="49"/>
      <c r="AT901" s="49"/>
      <c r="AU901" s="49"/>
      <c r="AV901" s="49"/>
      <c r="AW901" s="49"/>
      <c r="AX901" s="49"/>
      <c r="AY901" s="49"/>
      <c r="AZ901" s="49"/>
      <c r="BA901" s="49"/>
      <c r="BB901" s="49"/>
      <c r="BC901" s="49"/>
      <c r="BD901" s="49"/>
      <c r="BE901" s="49"/>
      <c r="BF901" s="49"/>
      <c r="BG901" s="49"/>
      <c r="BH901" s="49"/>
      <c r="BI901" s="49"/>
      <c r="BJ901" s="49"/>
      <c r="BK901" s="49"/>
      <c r="BL901" s="49"/>
      <c r="BM901" s="49"/>
    </row>
    <row r="902" spans="1:65" ht="30" customHeight="1">
      <c r="A902" s="352"/>
      <c r="B902" s="49"/>
      <c r="C902" s="49"/>
      <c r="D902" s="49"/>
      <c r="E902" s="16"/>
      <c r="F902" s="49"/>
      <c r="G902" s="49"/>
      <c r="H902" s="49"/>
      <c r="I902" s="49"/>
      <c r="J902" s="49"/>
      <c r="K902" s="49"/>
      <c r="L902" s="49"/>
      <c r="M902" s="49"/>
      <c r="N902" s="49"/>
      <c r="O902" s="49"/>
      <c r="P902" s="49"/>
      <c r="Q902" s="49"/>
      <c r="R902" s="49"/>
      <c r="S902" s="49"/>
      <c r="T902" s="49"/>
      <c r="U902" s="49"/>
      <c r="V902" s="49"/>
      <c r="W902" s="49"/>
      <c r="X902" s="49"/>
      <c r="Y902" s="49"/>
      <c r="Z902" s="49"/>
      <c r="AA902" s="49"/>
      <c r="AB902" s="49"/>
      <c r="AC902" s="49"/>
      <c r="AD902" s="49"/>
      <c r="AE902" s="49"/>
      <c r="AF902" s="49"/>
      <c r="AG902" s="49"/>
      <c r="AH902" s="49"/>
      <c r="AI902" s="49"/>
      <c r="AJ902" s="49"/>
      <c r="AK902" s="49"/>
      <c r="AL902" s="49"/>
      <c r="AM902" s="49"/>
      <c r="AN902" s="49"/>
      <c r="AO902" s="49"/>
      <c r="AP902" s="49"/>
      <c r="AQ902" s="49"/>
      <c r="AR902" s="49"/>
      <c r="AS902" s="49"/>
      <c r="AT902" s="49"/>
      <c r="AU902" s="49"/>
      <c r="AV902" s="49"/>
      <c r="AW902" s="49"/>
      <c r="AX902" s="49"/>
      <c r="AY902" s="49"/>
      <c r="AZ902" s="49"/>
      <c r="BA902" s="49"/>
      <c r="BB902" s="49"/>
      <c r="BC902" s="49"/>
      <c r="BD902" s="49"/>
      <c r="BE902" s="49"/>
      <c r="BF902" s="49"/>
      <c r="BG902" s="49"/>
      <c r="BH902" s="49"/>
      <c r="BI902" s="49"/>
      <c r="BJ902" s="49"/>
      <c r="BK902" s="49"/>
      <c r="BL902" s="49"/>
      <c r="BM902" s="49"/>
    </row>
    <row r="903" spans="1:65" ht="30" customHeight="1">
      <c r="A903" s="352"/>
      <c r="B903" s="49"/>
      <c r="C903" s="49"/>
      <c r="D903" s="49"/>
      <c r="E903" s="16"/>
      <c r="F903" s="49"/>
      <c r="G903" s="49"/>
      <c r="H903" s="49"/>
      <c r="I903" s="49"/>
      <c r="J903" s="49"/>
      <c r="K903" s="49"/>
      <c r="L903" s="49"/>
      <c r="M903" s="49"/>
      <c r="N903" s="49"/>
      <c r="O903" s="49"/>
      <c r="P903" s="49"/>
      <c r="Q903" s="49"/>
      <c r="R903" s="49"/>
      <c r="S903" s="49"/>
      <c r="T903" s="49"/>
      <c r="U903" s="49"/>
      <c r="V903" s="49"/>
      <c r="W903" s="49"/>
      <c r="X903" s="49"/>
      <c r="Y903" s="49"/>
      <c r="Z903" s="49"/>
      <c r="AA903" s="49"/>
      <c r="AB903" s="49"/>
      <c r="AC903" s="49"/>
      <c r="AD903" s="49"/>
      <c r="AE903" s="49"/>
      <c r="AF903" s="49"/>
      <c r="AG903" s="49"/>
      <c r="AH903" s="49"/>
      <c r="AI903" s="49"/>
      <c r="AJ903" s="49"/>
      <c r="AK903" s="49"/>
      <c r="AL903" s="49"/>
      <c r="AM903" s="49"/>
      <c r="AN903" s="49"/>
      <c r="AO903" s="49"/>
      <c r="AP903" s="49"/>
      <c r="AQ903" s="49"/>
      <c r="AR903" s="49"/>
      <c r="AS903" s="49"/>
      <c r="AT903" s="49"/>
      <c r="AU903" s="49"/>
      <c r="AV903" s="49"/>
      <c r="AW903" s="49"/>
      <c r="AX903" s="49"/>
      <c r="AY903" s="49"/>
      <c r="AZ903" s="49"/>
      <c r="BA903" s="49"/>
      <c r="BB903" s="49"/>
      <c r="BC903" s="49"/>
      <c r="BD903" s="49"/>
      <c r="BE903" s="49"/>
      <c r="BF903" s="49"/>
      <c r="BG903" s="49"/>
      <c r="BH903" s="49"/>
      <c r="BI903" s="49"/>
      <c r="BJ903" s="49"/>
      <c r="BK903" s="49"/>
      <c r="BL903" s="49"/>
      <c r="BM903" s="49"/>
    </row>
    <row r="904" spans="1:65" ht="30" customHeight="1">
      <c r="A904" s="352"/>
      <c r="B904" s="49"/>
      <c r="C904" s="49"/>
      <c r="D904" s="49"/>
      <c r="E904" s="16"/>
      <c r="F904" s="49"/>
      <c r="G904" s="49"/>
      <c r="H904" s="49"/>
      <c r="I904" s="49"/>
      <c r="J904" s="49"/>
      <c r="K904" s="49"/>
      <c r="L904" s="49"/>
      <c r="M904" s="49"/>
      <c r="N904" s="49"/>
      <c r="O904" s="49"/>
      <c r="P904" s="49"/>
      <c r="Q904" s="49"/>
      <c r="R904" s="49"/>
      <c r="S904" s="49"/>
      <c r="T904" s="49"/>
      <c r="U904" s="49"/>
      <c r="V904" s="49"/>
      <c r="W904" s="49"/>
      <c r="X904" s="49"/>
      <c r="Y904" s="49"/>
      <c r="Z904" s="49"/>
      <c r="AA904" s="49"/>
      <c r="AB904" s="49"/>
      <c r="AC904" s="49"/>
      <c r="AD904" s="49"/>
      <c r="AE904" s="49"/>
      <c r="AF904" s="49"/>
      <c r="AG904" s="49"/>
      <c r="AH904" s="49"/>
      <c r="AI904" s="49"/>
      <c r="AJ904" s="49"/>
      <c r="AK904" s="49"/>
      <c r="AL904" s="49"/>
      <c r="AM904" s="49"/>
      <c r="AN904" s="49"/>
      <c r="AO904" s="49"/>
      <c r="AP904" s="49"/>
      <c r="AQ904" s="49"/>
      <c r="AR904" s="49"/>
      <c r="AS904" s="49"/>
      <c r="AT904" s="49"/>
      <c r="AU904" s="49"/>
      <c r="AV904" s="49"/>
      <c r="AW904" s="49"/>
      <c r="AX904" s="49"/>
      <c r="AY904" s="49"/>
      <c r="AZ904" s="49"/>
      <c r="BA904" s="49"/>
      <c r="BB904" s="49"/>
      <c r="BC904" s="49"/>
      <c r="BD904" s="49"/>
      <c r="BE904" s="49"/>
      <c r="BF904" s="49"/>
      <c r="BG904" s="49"/>
      <c r="BH904" s="49"/>
      <c r="BI904" s="49"/>
      <c r="BJ904" s="49"/>
      <c r="BK904" s="49"/>
      <c r="BL904" s="49"/>
      <c r="BM904" s="49"/>
    </row>
    <row r="905" spans="1:65" ht="30" customHeight="1">
      <c r="A905" s="352"/>
      <c r="B905" s="49"/>
      <c r="C905" s="49"/>
      <c r="D905" s="49"/>
      <c r="E905" s="16"/>
      <c r="F905" s="49"/>
      <c r="G905" s="49"/>
      <c r="H905" s="49"/>
      <c r="I905" s="49"/>
      <c r="J905" s="49"/>
      <c r="K905" s="49"/>
      <c r="L905" s="49"/>
      <c r="M905" s="49"/>
      <c r="N905" s="49"/>
      <c r="O905" s="49"/>
      <c r="P905" s="49"/>
      <c r="Q905" s="49"/>
      <c r="R905" s="49"/>
      <c r="S905" s="49"/>
      <c r="T905" s="49"/>
      <c r="U905" s="49"/>
      <c r="V905" s="49"/>
      <c r="W905" s="49"/>
      <c r="X905" s="49"/>
      <c r="Y905" s="49"/>
      <c r="Z905" s="49"/>
      <c r="AA905" s="49"/>
      <c r="AB905" s="49"/>
      <c r="AC905" s="49"/>
      <c r="AD905" s="49"/>
      <c r="AE905" s="49"/>
      <c r="AF905" s="49"/>
      <c r="AG905" s="49"/>
      <c r="AH905" s="49"/>
      <c r="AI905" s="49"/>
      <c r="AJ905" s="49"/>
      <c r="AK905" s="49"/>
      <c r="AL905" s="49"/>
      <c r="AM905" s="49"/>
      <c r="AN905" s="49"/>
      <c r="AO905" s="49"/>
      <c r="AP905" s="49"/>
      <c r="AQ905" s="49"/>
      <c r="AR905" s="49"/>
      <c r="AS905" s="49"/>
      <c r="AT905" s="49"/>
      <c r="AU905" s="49"/>
      <c r="AV905" s="49"/>
      <c r="AW905" s="49"/>
      <c r="AX905" s="49"/>
      <c r="AY905" s="49"/>
      <c r="AZ905" s="49"/>
      <c r="BA905" s="49"/>
      <c r="BB905" s="49"/>
      <c r="BC905" s="49"/>
      <c r="BD905" s="49"/>
      <c r="BE905" s="49"/>
      <c r="BF905" s="49"/>
      <c r="BG905" s="49"/>
      <c r="BH905" s="49"/>
      <c r="BI905" s="49"/>
      <c r="BJ905" s="49"/>
      <c r="BK905" s="49"/>
      <c r="BL905" s="49"/>
      <c r="BM905" s="49"/>
    </row>
    <row r="906" spans="1:65" ht="30" customHeight="1">
      <c r="A906" s="352"/>
      <c r="B906" s="49"/>
      <c r="C906" s="49"/>
      <c r="D906" s="49"/>
      <c r="E906" s="16"/>
      <c r="F906" s="49"/>
      <c r="G906" s="49"/>
      <c r="H906" s="49"/>
      <c r="I906" s="49"/>
      <c r="J906" s="49"/>
      <c r="K906" s="49"/>
      <c r="L906" s="49"/>
      <c r="M906" s="49"/>
      <c r="N906" s="49"/>
      <c r="O906" s="49"/>
      <c r="P906" s="49"/>
      <c r="Q906" s="49"/>
      <c r="R906" s="49"/>
      <c r="S906" s="49"/>
      <c r="T906" s="49"/>
      <c r="U906" s="49"/>
      <c r="V906" s="49"/>
      <c r="W906" s="49"/>
      <c r="X906" s="49"/>
      <c r="Y906" s="49"/>
      <c r="Z906" s="49"/>
      <c r="AA906" s="49"/>
      <c r="AB906" s="49"/>
      <c r="AC906" s="49"/>
      <c r="AD906" s="49"/>
      <c r="AE906" s="49"/>
      <c r="AF906" s="49"/>
      <c r="AG906" s="49"/>
      <c r="AH906" s="49"/>
      <c r="AI906" s="49"/>
      <c r="AJ906" s="49"/>
      <c r="AK906" s="49"/>
      <c r="AL906" s="49"/>
      <c r="AM906" s="49"/>
      <c r="AN906" s="49"/>
      <c r="AO906" s="49"/>
      <c r="AP906" s="49"/>
      <c r="AQ906" s="49"/>
      <c r="AR906" s="49"/>
      <c r="AS906" s="49"/>
      <c r="AT906" s="49"/>
      <c r="AU906" s="49"/>
      <c r="AV906" s="49"/>
      <c r="AW906" s="49"/>
      <c r="AX906" s="49"/>
      <c r="AY906" s="49"/>
      <c r="AZ906" s="49"/>
      <c r="BA906" s="49"/>
      <c r="BB906" s="49"/>
      <c r="BC906" s="49"/>
      <c r="BD906" s="49"/>
      <c r="BE906" s="49"/>
      <c r="BF906" s="49"/>
      <c r="BG906" s="49"/>
      <c r="BH906" s="49"/>
      <c r="BI906" s="49"/>
      <c r="BJ906" s="49"/>
      <c r="BK906" s="49"/>
      <c r="BL906" s="49"/>
      <c r="BM906" s="49"/>
    </row>
    <row r="907" spans="1:65" ht="30" customHeight="1">
      <c r="A907" s="352"/>
      <c r="B907" s="49"/>
      <c r="C907" s="49"/>
      <c r="D907" s="49"/>
      <c r="E907" s="16"/>
      <c r="F907" s="49"/>
      <c r="G907" s="49"/>
      <c r="H907" s="49"/>
      <c r="I907" s="49"/>
      <c r="J907" s="49"/>
      <c r="K907" s="49"/>
      <c r="L907" s="49"/>
      <c r="M907" s="49"/>
      <c r="N907" s="49"/>
      <c r="O907" s="49"/>
      <c r="P907" s="49"/>
      <c r="Q907" s="49"/>
      <c r="R907" s="49"/>
      <c r="S907" s="49"/>
      <c r="T907" s="49"/>
      <c r="U907" s="49"/>
      <c r="V907" s="49"/>
      <c r="W907" s="49"/>
      <c r="X907" s="49"/>
      <c r="Y907" s="49"/>
      <c r="Z907" s="49"/>
      <c r="AA907" s="49"/>
      <c r="AB907" s="49"/>
      <c r="AC907" s="49"/>
      <c r="AD907" s="49"/>
      <c r="AE907" s="49"/>
      <c r="AF907" s="49"/>
      <c r="AG907" s="49"/>
      <c r="AH907" s="49"/>
      <c r="AI907" s="49"/>
      <c r="AJ907" s="49"/>
      <c r="AK907" s="49"/>
      <c r="AL907" s="49"/>
      <c r="AM907" s="49"/>
      <c r="AN907" s="49"/>
      <c r="AO907" s="49"/>
      <c r="AP907" s="49"/>
      <c r="AQ907" s="49"/>
      <c r="AR907" s="49"/>
      <c r="AS907" s="49"/>
      <c r="AT907" s="49"/>
      <c r="AU907" s="49"/>
      <c r="AV907" s="49"/>
      <c r="AW907" s="49"/>
      <c r="AX907" s="49"/>
      <c r="AY907" s="49"/>
      <c r="AZ907" s="49"/>
      <c r="BA907" s="49"/>
      <c r="BB907" s="49"/>
      <c r="BC907" s="49"/>
      <c r="BD907" s="49"/>
      <c r="BE907" s="49"/>
      <c r="BF907" s="49"/>
      <c r="BG907" s="49"/>
      <c r="BH907" s="49"/>
      <c r="BI907" s="49"/>
      <c r="BJ907" s="49"/>
      <c r="BK907" s="49"/>
      <c r="BL907" s="49"/>
      <c r="BM907" s="49"/>
    </row>
    <row r="908" spans="1:65" ht="30" customHeight="1">
      <c r="A908" s="352"/>
      <c r="B908" s="49"/>
      <c r="C908" s="49"/>
      <c r="D908" s="49"/>
      <c r="E908" s="16"/>
      <c r="F908" s="49"/>
      <c r="G908" s="49"/>
      <c r="H908" s="49"/>
      <c r="I908" s="49"/>
      <c r="J908" s="49"/>
      <c r="K908" s="49"/>
      <c r="L908" s="49"/>
      <c r="M908" s="49"/>
      <c r="N908" s="49"/>
      <c r="O908" s="49"/>
      <c r="P908" s="49"/>
      <c r="Q908" s="49"/>
      <c r="R908" s="49"/>
      <c r="S908" s="49"/>
      <c r="T908" s="49"/>
      <c r="U908" s="49"/>
      <c r="V908" s="49"/>
      <c r="W908" s="49"/>
      <c r="X908" s="49"/>
      <c r="Y908" s="49"/>
      <c r="Z908" s="49"/>
      <c r="AA908" s="49"/>
      <c r="AB908" s="49"/>
      <c r="AC908" s="49"/>
      <c r="AD908" s="49"/>
      <c r="AE908" s="49"/>
      <c r="AF908" s="49"/>
      <c r="AG908" s="49"/>
      <c r="AH908" s="49"/>
      <c r="AI908" s="49"/>
      <c r="AJ908" s="49"/>
      <c r="AK908" s="49"/>
      <c r="AL908" s="49"/>
      <c r="AM908" s="49"/>
      <c r="AN908" s="49"/>
      <c r="AO908" s="49"/>
      <c r="AP908" s="49"/>
      <c r="AQ908" s="49"/>
      <c r="AR908" s="49"/>
      <c r="AS908" s="49"/>
      <c r="AT908" s="49"/>
      <c r="AU908" s="49"/>
      <c r="AV908" s="49"/>
      <c r="AW908" s="49"/>
      <c r="AX908" s="49"/>
      <c r="AY908" s="49"/>
      <c r="AZ908" s="49"/>
      <c r="BA908" s="49"/>
      <c r="BB908" s="49"/>
      <c r="BC908" s="49"/>
      <c r="BD908" s="49"/>
      <c r="BE908" s="49"/>
      <c r="BF908" s="49"/>
      <c r="BG908" s="49"/>
      <c r="BH908" s="49"/>
      <c r="BI908" s="49"/>
      <c r="BJ908" s="49"/>
      <c r="BK908" s="49"/>
      <c r="BL908" s="49"/>
      <c r="BM908" s="49"/>
    </row>
    <row r="909" spans="1:65" ht="30" customHeight="1">
      <c r="A909" s="352"/>
      <c r="B909" s="49"/>
      <c r="C909" s="49"/>
      <c r="D909" s="49"/>
      <c r="E909" s="16"/>
      <c r="F909" s="49"/>
      <c r="G909" s="49"/>
      <c r="H909" s="49"/>
      <c r="I909" s="49"/>
      <c r="J909" s="49"/>
      <c r="K909" s="49"/>
      <c r="L909" s="49"/>
      <c r="M909" s="49"/>
      <c r="N909" s="49"/>
      <c r="O909" s="49"/>
      <c r="P909" s="49"/>
      <c r="Q909" s="49"/>
      <c r="R909" s="49"/>
      <c r="S909" s="49"/>
      <c r="T909" s="49"/>
      <c r="U909" s="49"/>
      <c r="V909" s="49"/>
      <c r="W909" s="49"/>
      <c r="X909" s="49"/>
      <c r="Y909" s="49"/>
      <c r="Z909" s="49"/>
      <c r="AA909" s="49"/>
      <c r="AB909" s="49"/>
      <c r="AC909" s="49"/>
      <c r="AD909" s="49"/>
      <c r="AE909" s="49"/>
      <c r="AF909" s="49"/>
      <c r="AG909" s="49"/>
      <c r="AH909" s="49"/>
      <c r="AI909" s="49"/>
      <c r="AJ909" s="49"/>
      <c r="AK909" s="49"/>
      <c r="AL909" s="49"/>
      <c r="AM909" s="49"/>
      <c r="AN909" s="49"/>
      <c r="AO909" s="49"/>
      <c r="AP909" s="49"/>
      <c r="AQ909" s="49"/>
      <c r="AR909" s="49"/>
      <c r="AS909" s="49"/>
      <c r="AT909" s="49"/>
      <c r="AU909" s="49"/>
      <c r="AV909" s="49"/>
      <c r="AW909" s="49"/>
      <c r="AX909" s="49"/>
      <c r="AY909" s="49"/>
      <c r="AZ909" s="49"/>
      <c r="BA909" s="49"/>
      <c r="BB909" s="49"/>
      <c r="BC909" s="49"/>
      <c r="BD909" s="49"/>
      <c r="BE909" s="49"/>
      <c r="BF909" s="49"/>
      <c r="BG909" s="49"/>
      <c r="BH909" s="49"/>
      <c r="BI909" s="49"/>
      <c r="BJ909" s="49"/>
      <c r="BK909" s="49"/>
      <c r="BL909" s="49"/>
      <c r="BM909" s="49"/>
    </row>
    <row r="910" spans="1:65" ht="30" customHeight="1">
      <c r="A910" s="352"/>
      <c r="B910" s="49"/>
      <c r="C910" s="49"/>
      <c r="D910" s="49"/>
      <c r="E910" s="16"/>
      <c r="F910" s="49"/>
      <c r="G910" s="49"/>
      <c r="H910" s="49"/>
      <c r="I910" s="49"/>
      <c r="J910" s="49"/>
      <c r="K910" s="49"/>
      <c r="L910" s="49"/>
      <c r="M910" s="49"/>
      <c r="N910" s="49"/>
      <c r="O910" s="49"/>
      <c r="P910" s="49"/>
      <c r="Q910" s="49"/>
      <c r="R910" s="49"/>
      <c r="S910" s="49"/>
      <c r="T910" s="49"/>
      <c r="U910" s="49"/>
      <c r="V910" s="49"/>
      <c r="W910" s="49"/>
      <c r="X910" s="49"/>
      <c r="Y910" s="49"/>
      <c r="Z910" s="49"/>
      <c r="AA910" s="49"/>
      <c r="AB910" s="49"/>
      <c r="AC910" s="49"/>
      <c r="AD910" s="49"/>
      <c r="AE910" s="49"/>
      <c r="AF910" s="49"/>
      <c r="AG910" s="49"/>
      <c r="AH910" s="49"/>
      <c r="AI910" s="49"/>
      <c r="AJ910" s="49"/>
      <c r="AK910" s="49"/>
      <c r="AL910" s="49"/>
      <c r="AM910" s="49"/>
      <c r="AN910" s="49"/>
      <c r="AO910" s="49"/>
      <c r="AP910" s="49"/>
      <c r="AQ910" s="49"/>
      <c r="AR910" s="49"/>
      <c r="AS910" s="49"/>
      <c r="AT910" s="49"/>
      <c r="AU910" s="49"/>
      <c r="AV910" s="49"/>
      <c r="AW910" s="49"/>
      <c r="AX910" s="49"/>
      <c r="AY910" s="49"/>
      <c r="AZ910" s="49"/>
      <c r="BA910" s="49"/>
      <c r="BB910" s="49"/>
      <c r="BC910" s="49"/>
      <c r="BD910" s="49"/>
      <c r="BE910" s="49"/>
      <c r="BF910" s="49"/>
      <c r="BG910" s="49"/>
      <c r="BH910" s="49"/>
      <c r="BI910" s="49"/>
      <c r="BJ910" s="49"/>
      <c r="BK910" s="49"/>
      <c r="BL910" s="49"/>
      <c r="BM910" s="49"/>
    </row>
    <row r="911" spans="1:65" ht="30" customHeight="1">
      <c r="A911" s="352"/>
      <c r="B911" s="49"/>
      <c r="C911" s="49"/>
      <c r="D911" s="49"/>
      <c r="E911" s="16"/>
      <c r="F911" s="49"/>
      <c r="G911" s="49"/>
      <c r="H911" s="49"/>
      <c r="I911" s="49"/>
      <c r="J911" s="49"/>
      <c r="K911" s="49"/>
      <c r="L911" s="49"/>
      <c r="M911" s="49"/>
      <c r="N911" s="49"/>
      <c r="O911" s="49"/>
      <c r="P911" s="49"/>
      <c r="Q911" s="49"/>
      <c r="R911" s="49"/>
      <c r="S911" s="49"/>
      <c r="T911" s="49"/>
      <c r="U911" s="49"/>
      <c r="V911" s="49"/>
      <c r="W911" s="49"/>
      <c r="X911" s="49"/>
      <c r="Y911" s="49"/>
      <c r="Z911" s="49"/>
      <c r="AA911" s="49"/>
      <c r="AB911" s="49"/>
      <c r="AC911" s="49"/>
      <c r="AD911" s="49"/>
      <c r="AE911" s="49"/>
      <c r="AF911" s="49"/>
      <c r="AG911" s="49"/>
      <c r="AH911" s="49"/>
      <c r="AI911" s="49"/>
      <c r="AJ911" s="49"/>
      <c r="AK911" s="49"/>
      <c r="AL911" s="49"/>
      <c r="AM911" s="49"/>
      <c r="AN911" s="49"/>
      <c r="AO911" s="49"/>
      <c r="AP911" s="49"/>
      <c r="AQ911" s="49"/>
      <c r="AR911" s="49"/>
      <c r="AS911" s="49"/>
      <c r="AT911" s="49"/>
      <c r="AU911" s="49"/>
      <c r="AV911" s="49"/>
      <c r="AW911" s="49"/>
      <c r="AX911" s="49"/>
      <c r="AY911" s="49"/>
      <c r="AZ911" s="49"/>
      <c r="BA911" s="49"/>
      <c r="BB911" s="49"/>
      <c r="BC911" s="49"/>
      <c r="BD911" s="49"/>
      <c r="BE911" s="49"/>
      <c r="BF911" s="49"/>
      <c r="BG911" s="49"/>
      <c r="BH911" s="49"/>
      <c r="BI911" s="49"/>
      <c r="BJ911" s="49"/>
      <c r="BK911" s="49"/>
      <c r="BL911" s="49"/>
      <c r="BM911" s="49"/>
    </row>
    <row r="912" spans="1:65" ht="30" customHeight="1">
      <c r="A912" s="352"/>
      <c r="B912" s="49"/>
      <c r="C912" s="49"/>
      <c r="D912" s="49"/>
      <c r="E912" s="16"/>
      <c r="F912" s="49"/>
      <c r="G912" s="49"/>
      <c r="H912" s="49"/>
      <c r="I912" s="49"/>
      <c r="J912" s="49"/>
      <c r="K912" s="49"/>
      <c r="L912" s="49"/>
      <c r="M912" s="49"/>
      <c r="N912" s="49"/>
      <c r="O912" s="49"/>
      <c r="P912" s="49"/>
      <c r="Q912" s="49"/>
      <c r="R912" s="49"/>
      <c r="S912" s="49"/>
      <c r="T912" s="49"/>
      <c r="U912" s="49"/>
      <c r="V912" s="49"/>
      <c r="W912" s="49"/>
      <c r="X912" s="49"/>
      <c r="Y912" s="49"/>
      <c r="Z912" s="49"/>
      <c r="AA912" s="49"/>
      <c r="AB912" s="49"/>
      <c r="AC912" s="49"/>
      <c r="AD912" s="49"/>
      <c r="AE912" s="49"/>
      <c r="AF912" s="49"/>
      <c r="AG912" s="49"/>
      <c r="AH912" s="49"/>
      <c r="AI912" s="49"/>
      <c r="AJ912" s="49"/>
      <c r="AK912" s="49"/>
      <c r="AL912" s="49"/>
      <c r="AM912" s="49"/>
      <c r="AN912" s="49"/>
      <c r="AO912" s="49"/>
      <c r="AP912" s="49"/>
      <c r="AQ912" s="49"/>
      <c r="AR912" s="49"/>
      <c r="AS912" s="49"/>
      <c r="AT912" s="49"/>
      <c r="AU912" s="49"/>
      <c r="AV912" s="49"/>
      <c r="AW912" s="49"/>
      <c r="AX912" s="49"/>
      <c r="AY912" s="49"/>
      <c r="AZ912" s="49"/>
      <c r="BA912" s="49"/>
      <c r="BB912" s="49"/>
      <c r="BC912" s="49"/>
      <c r="BD912" s="49"/>
      <c r="BE912" s="49"/>
      <c r="BF912" s="49"/>
      <c r="BG912" s="49"/>
      <c r="BH912" s="49"/>
      <c r="BI912" s="49"/>
      <c r="BJ912" s="49"/>
      <c r="BK912" s="49"/>
      <c r="BL912" s="49"/>
      <c r="BM912" s="49"/>
    </row>
    <row r="913" spans="1:65" ht="30" customHeight="1">
      <c r="A913" s="352"/>
      <c r="B913" s="49"/>
      <c r="C913" s="49"/>
      <c r="D913" s="49"/>
      <c r="E913" s="16"/>
      <c r="F913" s="49"/>
      <c r="G913" s="49"/>
      <c r="H913" s="49"/>
      <c r="I913" s="49"/>
      <c r="J913" s="49"/>
      <c r="K913" s="49"/>
      <c r="L913" s="49"/>
      <c r="M913" s="49"/>
      <c r="N913" s="49"/>
      <c r="O913" s="49"/>
      <c r="P913" s="49"/>
      <c r="Q913" s="49"/>
      <c r="R913" s="49"/>
      <c r="S913" s="49"/>
      <c r="T913" s="49"/>
      <c r="U913" s="49"/>
      <c r="V913" s="49"/>
      <c r="W913" s="49"/>
      <c r="X913" s="49"/>
      <c r="Y913" s="49"/>
      <c r="Z913" s="49"/>
      <c r="AA913" s="49"/>
      <c r="AB913" s="49"/>
      <c r="AC913" s="49"/>
      <c r="AD913" s="49"/>
      <c r="AE913" s="49"/>
      <c r="AF913" s="49"/>
      <c r="AG913" s="49"/>
      <c r="AH913" s="49"/>
      <c r="AI913" s="49"/>
      <c r="AJ913" s="49"/>
      <c r="AK913" s="49"/>
      <c r="AL913" s="49"/>
      <c r="AM913" s="49"/>
      <c r="AN913" s="49"/>
      <c r="AO913" s="49"/>
      <c r="AP913" s="49"/>
      <c r="AQ913" s="49"/>
      <c r="AR913" s="49"/>
      <c r="AS913" s="49"/>
      <c r="AT913" s="49"/>
      <c r="AU913" s="49"/>
      <c r="AV913" s="49"/>
      <c r="AW913" s="49"/>
      <c r="AX913" s="49"/>
      <c r="AY913" s="49"/>
      <c r="AZ913" s="49"/>
      <c r="BA913" s="49"/>
      <c r="BB913" s="49"/>
      <c r="BC913" s="49"/>
      <c r="BD913" s="49"/>
      <c r="BE913" s="49"/>
      <c r="BF913" s="49"/>
      <c r="BG913" s="49"/>
      <c r="BH913" s="49"/>
      <c r="BI913" s="49"/>
      <c r="BJ913" s="49"/>
      <c r="BK913" s="49"/>
      <c r="BL913" s="49"/>
      <c r="BM913" s="49"/>
    </row>
    <row r="914" spans="1:65" ht="30" customHeight="1">
      <c r="A914" s="352"/>
      <c r="B914" s="49"/>
      <c r="C914" s="49"/>
      <c r="D914" s="49"/>
      <c r="E914" s="16"/>
      <c r="F914" s="49"/>
      <c r="G914" s="49"/>
      <c r="H914" s="49"/>
      <c r="I914" s="49"/>
      <c r="J914" s="49"/>
      <c r="K914" s="49"/>
      <c r="L914" s="49"/>
      <c r="M914" s="49"/>
      <c r="N914" s="49"/>
      <c r="O914" s="49"/>
      <c r="P914" s="49"/>
      <c r="Q914" s="49"/>
      <c r="R914" s="49"/>
      <c r="S914" s="49"/>
      <c r="T914" s="49"/>
      <c r="U914" s="49"/>
      <c r="V914" s="49"/>
      <c r="W914" s="49"/>
      <c r="X914" s="49"/>
      <c r="Y914" s="49"/>
      <c r="Z914" s="49"/>
      <c r="AA914" s="49"/>
      <c r="AB914" s="49"/>
      <c r="AC914" s="49"/>
      <c r="AD914" s="49"/>
      <c r="AE914" s="49"/>
      <c r="AF914" s="49"/>
      <c r="AG914" s="49"/>
      <c r="AH914" s="49"/>
      <c r="AI914" s="49"/>
      <c r="AJ914" s="49"/>
      <c r="AK914" s="49"/>
      <c r="AL914" s="49"/>
      <c r="AM914" s="49"/>
      <c r="AN914" s="49"/>
      <c r="AO914" s="49"/>
      <c r="AP914" s="49"/>
      <c r="AQ914" s="49"/>
      <c r="AR914" s="49"/>
      <c r="AS914" s="49"/>
      <c r="AT914" s="49"/>
      <c r="AU914" s="49"/>
      <c r="AV914" s="49"/>
      <c r="AW914" s="49"/>
      <c r="AX914" s="49"/>
      <c r="AY914" s="49"/>
      <c r="AZ914" s="49"/>
      <c r="BA914" s="49"/>
      <c r="BB914" s="49"/>
      <c r="BC914" s="49"/>
      <c r="BD914" s="49"/>
      <c r="BE914" s="49"/>
      <c r="BF914" s="49"/>
      <c r="BG914" s="49"/>
      <c r="BH914" s="49"/>
      <c r="BI914" s="49"/>
      <c r="BJ914" s="49"/>
      <c r="BK914" s="49"/>
      <c r="BL914" s="49"/>
      <c r="BM914" s="49"/>
    </row>
    <row r="915" spans="1:65" ht="30" customHeight="1">
      <c r="A915" s="352"/>
      <c r="B915" s="49"/>
      <c r="C915" s="49"/>
      <c r="D915" s="49"/>
      <c r="E915" s="16"/>
      <c r="F915" s="49"/>
      <c r="G915" s="49"/>
      <c r="H915" s="49"/>
      <c r="I915" s="49"/>
      <c r="J915" s="49"/>
      <c r="K915" s="49"/>
      <c r="L915" s="49"/>
      <c r="M915" s="49"/>
      <c r="N915" s="49"/>
      <c r="O915" s="49"/>
      <c r="P915" s="49"/>
      <c r="Q915" s="49"/>
      <c r="R915" s="49"/>
      <c r="S915" s="49"/>
      <c r="T915" s="49"/>
      <c r="U915" s="49"/>
      <c r="V915" s="49"/>
      <c r="W915" s="49"/>
      <c r="X915" s="49"/>
      <c r="Y915" s="49"/>
      <c r="Z915" s="49"/>
      <c r="AA915" s="49"/>
      <c r="AB915" s="49"/>
      <c r="AC915" s="49"/>
      <c r="AD915" s="49"/>
      <c r="AE915" s="49"/>
      <c r="AF915" s="49"/>
      <c r="AG915" s="49"/>
      <c r="AH915" s="49"/>
      <c r="AI915" s="49"/>
      <c r="AJ915" s="49"/>
      <c r="AK915" s="49"/>
      <c r="AL915" s="49"/>
      <c r="AM915" s="49"/>
      <c r="AN915" s="49"/>
      <c r="AO915" s="49"/>
      <c r="AP915" s="49"/>
      <c r="AQ915" s="49"/>
      <c r="AR915" s="49"/>
      <c r="AS915" s="49"/>
      <c r="AT915" s="49"/>
      <c r="AU915" s="49"/>
      <c r="AV915" s="49"/>
      <c r="AW915" s="49"/>
      <c r="AX915" s="49"/>
      <c r="AY915" s="49"/>
      <c r="AZ915" s="49"/>
      <c r="BA915" s="49"/>
      <c r="BB915" s="49"/>
      <c r="BC915" s="49"/>
      <c r="BD915" s="49"/>
      <c r="BE915" s="49"/>
      <c r="BF915" s="49"/>
      <c r="BG915" s="49"/>
      <c r="BH915" s="49"/>
      <c r="BI915" s="49"/>
      <c r="BJ915" s="49"/>
      <c r="BK915" s="49"/>
      <c r="BL915" s="49"/>
      <c r="BM915" s="49"/>
    </row>
    <row r="916" spans="1:65" ht="30" customHeight="1">
      <c r="A916" s="352"/>
      <c r="B916" s="49"/>
      <c r="C916" s="49"/>
      <c r="D916" s="49"/>
      <c r="E916" s="16"/>
      <c r="F916" s="49"/>
      <c r="G916" s="49"/>
      <c r="H916" s="49"/>
      <c r="I916" s="49"/>
      <c r="J916" s="49"/>
      <c r="K916" s="49"/>
      <c r="L916" s="49"/>
      <c r="M916" s="49"/>
      <c r="N916" s="49"/>
      <c r="O916" s="49"/>
      <c r="P916" s="49"/>
      <c r="Q916" s="49"/>
      <c r="R916" s="49"/>
      <c r="S916" s="49"/>
      <c r="T916" s="49"/>
      <c r="U916" s="49"/>
      <c r="V916" s="49"/>
      <c r="W916" s="49"/>
      <c r="X916" s="49"/>
      <c r="Y916" s="49"/>
      <c r="Z916" s="49"/>
      <c r="AA916" s="49"/>
      <c r="AB916" s="49"/>
      <c r="AC916" s="49"/>
      <c r="AD916" s="49"/>
      <c r="AE916" s="49"/>
      <c r="AF916" s="49"/>
      <c r="AG916" s="49"/>
      <c r="AH916" s="49"/>
      <c r="AI916" s="49"/>
      <c r="AJ916" s="49"/>
      <c r="AK916" s="49"/>
      <c r="AL916" s="49"/>
      <c r="AM916" s="49"/>
      <c r="AN916" s="49"/>
      <c r="AO916" s="49"/>
      <c r="AP916" s="49"/>
      <c r="AQ916" s="49"/>
      <c r="AR916" s="49"/>
      <c r="AS916" s="49"/>
      <c r="AT916" s="49"/>
      <c r="AU916" s="49"/>
      <c r="AV916" s="49"/>
      <c r="AW916" s="49"/>
      <c r="AX916" s="49"/>
      <c r="AY916" s="49"/>
      <c r="AZ916" s="49"/>
      <c r="BA916" s="49"/>
      <c r="BB916" s="49"/>
      <c r="BC916" s="49"/>
      <c r="BD916" s="49"/>
      <c r="BE916" s="49"/>
      <c r="BF916" s="49"/>
      <c r="BG916" s="49"/>
      <c r="BH916" s="49"/>
      <c r="BI916" s="49"/>
      <c r="BJ916" s="49"/>
      <c r="BK916" s="49"/>
      <c r="BL916" s="49"/>
      <c r="BM916" s="49"/>
    </row>
    <row r="917" spans="1:65" ht="30" customHeight="1">
      <c r="A917" s="352"/>
      <c r="B917" s="49"/>
      <c r="C917" s="49"/>
      <c r="D917" s="49"/>
      <c r="E917" s="16"/>
      <c r="F917" s="49"/>
      <c r="G917" s="49"/>
      <c r="H917" s="49"/>
      <c r="I917" s="49"/>
      <c r="J917" s="49"/>
      <c r="K917" s="49"/>
      <c r="L917" s="49"/>
      <c r="M917" s="49"/>
      <c r="N917" s="49"/>
      <c r="O917" s="49"/>
      <c r="P917" s="49"/>
      <c r="Q917" s="49"/>
      <c r="R917" s="49"/>
      <c r="S917" s="49"/>
      <c r="T917" s="49"/>
      <c r="U917" s="49"/>
      <c r="V917" s="49"/>
      <c r="W917" s="49"/>
      <c r="X917" s="49"/>
      <c r="Y917" s="49"/>
      <c r="Z917" s="49"/>
      <c r="AA917" s="49"/>
      <c r="AB917" s="49"/>
      <c r="AC917" s="49"/>
      <c r="AD917" s="49"/>
      <c r="AE917" s="49"/>
      <c r="AF917" s="49"/>
      <c r="AG917" s="49"/>
      <c r="AH917" s="49"/>
      <c r="AI917" s="49"/>
      <c r="AJ917" s="49"/>
      <c r="AK917" s="49"/>
      <c r="AL917" s="49"/>
      <c r="AM917" s="49"/>
      <c r="AN917" s="49"/>
      <c r="AO917" s="49"/>
      <c r="AP917" s="49"/>
      <c r="AQ917" s="49"/>
      <c r="AR917" s="49"/>
      <c r="AS917" s="49"/>
      <c r="AT917" s="49"/>
      <c r="AU917" s="49"/>
      <c r="AV917" s="49"/>
      <c r="AW917" s="49"/>
      <c r="AX917" s="49"/>
      <c r="AY917" s="49"/>
      <c r="AZ917" s="49"/>
      <c r="BA917" s="49"/>
      <c r="BB917" s="49"/>
      <c r="BC917" s="49"/>
      <c r="BD917" s="49"/>
      <c r="BE917" s="49"/>
      <c r="BF917" s="49"/>
      <c r="BG917" s="49"/>
      <c r="BH917" s="49"/>
      <c r="BI917" s="49"/>
      <c r="BJ917" s="49"/>
      <c r="BK917" s="49"/>
      <c r="BL917" s="49"/>
      <c r="BM917" s="49"/>
    </row>
    <row r="918" spans="1:65" ht="30" customHeight="1">
      <c r="A918" s="352"/>
      <c r="B918" s="49"/>
      <c r="C918" s="49"/>
      <c r="D918" s="49"/>
      <c r="E918" s="16"/>
      <c r="F918" s="49"/>
      <c r="G918" s="49"/>
      <c r="H918" s="49"/>
      <c r="I918" s="49"/>
      <c r="J918" s="49"/>
      <c r="K918" s="49"/>
      <c r="L918" s="49"/>
      <c r="M918" s="49"/>
      <c r="N918" s="49"/>
      <c r="O918" s="49"/>
      <c r="P918" s="49"/>
      <c r="Q918" s="49"/>
      <c r="R918" s="49"/>
      <c r="S918" s="49"/>
      <c r="T918" s="49"/>
      <c r="U918" s="49"/>
      <c r="V918" s="49"/>
      <c r="W918" s="49"/>
      <c r="X918" s="49"/>
      <c r="Y918" s="49"/>
      <c r="Z918" s="49"/>
      <c r="AA918" s="49"/>
      <c r="AB918" s="49"/>
      <c r="AC918" s="49"/>
      <c r="AD918" s="49"/>
      <c r="AE918" s="49"/>
      <c r="AF918" s="49"/>
      <c r="AG918" s="49"/>
      <c r="AH918" s="49"/>
      <c r="AI918" s="49"/>
      <c r="AJ918" s="49"/>
      <c r="AK918" s="49"/>
      <c r="AL918" s="49"/>
      <c r="AM918" s="49"/>
      <c r="AN918" s="49"/>
      <c r="AO918" s="49"/>
      <c r="AP918" s="49"/>
      <c r="AQ918" s="49"/>
      <c r="AR918" s="49"/>
      <c r="AS918" s="49"/>
      <c r="AT918" s="49"/>
      <c r="AU918" s="49"/>
      <c r="AV918" s="49"/>
      <c r="AW918" s="49"/>
      <c r="AX918" s="49"/>
      <c r="AY918" s="49"/>
      <c r="AZ918" s="49"/>
      <c r="BA918" s="49"/>
      <c r="BB918" s="49"/>
      <c r="BC918" s="49"/>
      <c r="BD918" s="49"/>
      <c r="BE918" s="49"/>
      <c r="BF918" s="49"/>
      <c r="BG918" s="49"/>
      <c r="BH918" s="49"/>
      <c r="BI918" s="49"/>
      <c r="BJ918" s="49"/>
      <c r="BK918" s="49"/>
      <c r="BL918" s="49"/>
      <c r="BM918" s="49"/>
    </row>
    <row r="919" spans="1:65" ht="30" customHeight="1">
      <c r="A919" s="352"/>
      <c r="B919" s="49"/>
      <c r="C919" s="49"/>
      <c r="D919" s="49"/>
      <c r="E919" s="16"/>
      <c r="F919" s="49"/>
      <c r="G919" s="49"/>
      <c r="H919" s="49"/>
      <c r="I919" s="49"/>
      <c r="J919" s="49"/>
      <c r="K919" s="49"/>
      <c r="L919" s="49"/>
      <c r="M919" s="49"/>
      <c r="N919" s="49"/>
      <c r="O919" s="49"/>
      <c r="P919" s="49"/>
      <c r="Q919" s="49"/>
      <c r="R919" s="49"/>
      <c r="S919" s="49"/>
      <c r="T919" s="49"/>
      <c r="U919" s="49"/>
      <c r="V919" s="49"/>
      <c r="W919" s="49"/>
      <c r="X919" s="49"/>
      <c r="Y919" s="49"/>
      <c r="Z919" s="49"/>
      <c r="AA919" s="49"/>
      <c r="AB919" s="49"/>
      <c r="AC919" s="49"/>
      <c r="AD919" s="49"/>
      <c r="AE919" s="49"/>
      <c r="AF919" s="49"/>
      <c r="AG919" s="49"/>
      <c r="AH919" s="49"/>
      <c r="AI919" s="49"/>
      <c r="AJ919" s="49"/>
      <c r="AK919" s="49"/>
      <c r="AL919" s="49"/>
      <c r="AM919" s="49"/>
      <c r="AN919" s="49"/>
      <c r="AO919" s="49"/>
      <c r="AP919" s="49"/>
      <c r="AQ919" s="49"/>
      <c r="AR919" s="49"/>
      <c r="AS919" s="49"/>
      <c r="AT919" s="49"/>
      <c r="AU919" s="49"/>
      <c r="AV919" s="49"/>
      <c r="AW919" s="49"/>
      <c r="AX919" s="49"/>
      <c r="AY919" s="49"/>
      <c r="AZ919" s="49"/>
      <c r="BA919" s="49"/>
      <c r="BB919" s="49"/>
      <c r="BC919" s="49"/>
      <c r="BD919" s="49"/>
      <c r="BE919" s="49"/>
      <c r="BF919" s="49"/>
      <c r="BG919" s="49"/>
      <c r="BH919" s="49"/>
      <c r="BI919" s="49"/>
      <c r="BJ919" s="49"/>
      <c r="BK919" s="49"/>
      <c r="BL919" s="49"/>
      <c r="BM919" s="49"/>
    </row>
    <row r="920" spans="1:65" ht="30" customHeight="1">
      <c r="A920" s="352"/>
      <c r="B920" s="49"/>
      <c r="C920" s="49"/>
      <c r="D920" s="49"/>
      <c r="E920" s="16"/>
      <c r="F920" s="49"/>
      <c r="G920" s="49"/>
      <c r="H920" s="49"/>
      <c r="I920" s="49"/>
      <c r="J920" s="49"/>
      <c r="K920" s="49"/>
      <c r="L920" s="49"/>
      <c r="M920" s="49"/>
      <c r="N920" s="49"/>
      <c r="O920" s="49"/>
      <c r="P920" s="49"/>
      <c r="Q920" s="49"/>
      <c r="R920" s="49"/>
      <c r="S920" s="49"/>
      <c r="T920" s="49"/>
      <c r="U920" s="49"/>
      <c r="V920" s="49"/>
      <c r="W920" s="49"/>
      <c r="X920" s="49"/>
      <c r="Y920" s="49"/>
      <c r="Z920" s="49"/>
      <c r="AA920" s="49"/>
      <c r="AB920" s="49"/>
      <c r="AC920" s="49"/>
      <c r="AD920" s="49"/>
      <c r="AE920" s="49"/>
      <c r="AF920" s="49"/>
      <c r="AG920" s="49"/>
      <c r="AH920" s="49"/>
      <c r="AI920" s="49"/>
      <c r="AJ920" s="49"/>
      <c r="AK920" s="49"/>
      <c r="AL920" s="49"/>
      <c r="AM920" s="49"/>
      <c r="AN920" s="49"/>
      <c r="AO920" s="49"/>
      <c r="AP920" s="49"/>
      <c r="AQ920" s="49"/>
      <c r="AR920" s="49"/>
      <c r="AS920" s="49"/>
      <c r="AT920" s="49"/>
      <c r="AU920" s="49"/>
      <c r="AV920" s="49"/>
      <c r="AW920" s="49"/>
      <c r="AX920" s="49"/>
      <c r="AY920" s="49"/>
      <c r="AZ920" s="49"/>
      <c r="BA920" s="49"/>
      <c r="BB920" s="49"/>
      <c r="BC920" s="49"/>
      <c r="BD920" s="49"/>
      <c r="BE920" s="49"/>
      <c r="BF920" s="49"/>
      <c r="BG920" s="49"/>
      <c r="BH920" s="49"/>
      <c r="BI920" s="49"/>
      <c r="BJ920" s="49"/>
      <c r="BK920" s="49"/>
      <c r="BL920" s="49"/>
      <c r="BM920" s="49"/>
    </row>
    <row r="921" spans="1:65" ht="30" customHeight="1">
      <c r="A921" s="352"/>
      <c r="B921" s="49"/>
      <c r="C921" s="49"/>
      <c r="D921" s="49"/>
      <c r="E921" s="16"/>
      <c r="F921" s="49"/>
      <c r="G921" s="49"/>
      <c r="H921" s="49"/>
      <c r="I921" s="49"/>
      <c r="J921" s="49"/>
      <c r="K921" s="49"/>
      <c r="L921" s="49"/>
      <c r="M921" s="49"/>
      <c r="N921" s="49"/>
      <c r="O921" s="49"/>
      <c r="P921" s="49"/>
      <c r="Q921" s="49"/>
      <c r="R921" s="49"/>
      <c r="S921" s="49"/>
      <c r="T921" s="49"/>
      <c r="U921" s="49"/>
      <c r="V921" s="49"/>
      <c r="W921" s="49"/>
      <c r="X921" s="49"/>
      <c r="Y921" s="49"/>
      <c r="Z921" s="49"/>
      <c r="AA921" s="49"/>
      <c r="AB921" s="49"/>
      <c r="AC921" s="49"/>
      <c r="AD921" s="49"/>
      <c r="AE921" s="49"/>
      <c r="AF921" s="49"/>
      <c r="AG921" s="49"/>
      <c r="AH921" s="49"/>
      <c r="AI921" s="49"/>
      <c r="AJ921" s="49"/>
      <c r="AK921" s="49"/>
      <c r="AL921" s="49"/>
      <c r="AM921" s="49"/>
      <c r="AN921" s="49"/>
      <c r="AO921" s="49"/>
      <c r="AP921" s="49"/>
      <c r="AQ921" s="49"/>
      <c r="AR921" s="49"/>
      <c r="AS921" s="49"/>
      <c r="AT921" s="49"/>
      <c r="AU921" s="49"/>
      <c r="AV921" s="49"/>
      <c r="AW921" s="49"/>
      <c r="AX921" s="49"/>
      <c r="AY921" s="49"/>
      <c r="AZ921" s="49"/>
      <c r="BA921" s="49"/>
      <c r="BB921" s="49"/>
      <c r="BC921" s="49"/>
      <c r="BD921" s="49"/>
      <c r="BE921" s="49"/>
      <c r="BF921" s="49"/>
      <c r="BG921" s="49"/>
      <c r="BH921" s="49"/>
      <c r="BI921" s="49"/>
      <c r="BJ921" s="49"/>
      <c r="BK921" s="49"/>
      <c r="BL921" s="49"/>
      <c r="BM921" s="49"/>
    </row>
    <row r="922" spans="1:65" ht="30" customHeight="1">
      <c r="A922" s="352"/>
      <c r="B922" s="49"/>
      <c r="C922" s="49"/>
      <c r="D922" s="49"/>
      <c r="E922" s="16"/>
      <c r="F922" s="49"/>
      <c r="G922" s="49"/>
      <c r="H922" s="49"/>
      <c r="I922" s="49"/>
      <c r="J922" s="49"/>
      <c r="K922" s="49"/>
      <c r="L922" s="49"/>
      <c r="M922" s="49"/>
      <c r="N922" s="49"/>
      <c r="O922" s="49"/>
      <c r="P922" s="49"/>
      <c r="Q922" s="49"/>
      <c r="R922" s="49"/>
      <c r="S922" s="49"/>
      <c r="T922" s="49"/>
      <c r="U922" s="49"/>
      <c r="V922" s="49"/>
      <c r="W922" s="49"/>
      <c r="X922" s="49"/>
      <c r="Y922" s="49"/>
      <c r="Z922" s="49"/>
      <c r="AA922" s="49"/>
      <c r="AB922" s="49"/>
      <c r="AC922" s="49"/>
      <c r="AD922" s="49"/>
      <c r="AE922" s="49"/>
      <c r="AF922" s="49"/>
      <c r="AG922" s="49"/>
      <c r="AH922" s="49"/>
      <c r="AI922" s="49"/>
      <c r="AJ922" s="49"/>
      <c r="AK922" s="49"/>
      <c r="AL922" s="49"/>
      <c r="AM922" s="49"/>
      <c r="AN922" s="49"/>
      <c r="AO922" s="49"/>
      <c r="AP922" s="49"/>
      <c r="AQ922" s="49"/>
      <c r="AR922" s="49"/>
      <c r="AS922" s="49"/>
      <c r="AT922" s="49"/>
      <c r="AU922" s="49"/>
      <c r="AV922" s="49"/>
      <c r="AW922" s="49"/>
      <c r="AX922" s="49"/>
      <c r="AY922" s="49"/>
      <c r="AZ922" s="49"/>
      <c r="BA922" s="49"/>
      <c r="BB922" s="49"/>
      <c r="BC922" s="49"/>
      <c r="BD922" s="49"/>
      <c r="BE922" s="49"/>
      <c r="BF922" s="49"/>
      <c r="BG922" s="49"/>
      <c r="BH922" s="49"/>
      <c r="BI922" s="49"/>
      <c r="BJ922" s="49"/>
      <c r="BK922" s="49"/>
      <c r="BL922" s="49"/>
      <c r="BM922" s="49"/>
    </row>
    <row r="923" spans="1:65" ht="30" customHeight="1">
      <c r="A923" s="352"/>
      <c r="B923" s="49"/>
      <c r="C923" s="49"/>
      <c r="D923" s="49"/>
      <c r="E923" s="16"/>
      <c r="F923" s="49"/>
      <c r="G923" s="49"/>
      <c r="H923" s="49"/>
      <c r="I923" s="49"/>
      <c r="J923" s="49"/>
      <c r="K923" s="49"/>
      <c r="L923" s="49"/>
      <c r="M923" s="49"/>
      <c r="N923" s="49"/>
      <c r="O923" s="49"/>
      <c r="P923" s="49"/>
      <c r="Q923" s="49"/>
      <c r="R923" s="49"/>
      <c r="S923" s="49"/>
      <c r="T923" s="49"/>
      <c r="U923" s="49"/>
      <c r="V923" s="49"/>
      <c r="W923" s="49"/>
      <c r="X923" s="49"/>
      <c r="Y923" s="49"/>
      <c r="Z923" s="49"/>
      <c r="AA923" s="49"/>
      <c r="AB923" s="49"/>
      <c r="AC923" s="49"/>
      <c r="AD923" s="49"/>
      <c r="AE923" s="49"/>
      <c r="AF923" s="49"/>
      <c r="AG923" s="49"/>
      <c r="AH923" s="49"/>
      <c r="AI923" s="49"/>
      <c r="AJ923" s="49"/>
      <c r="AK923" s="49"/>
      <c r="AL923" s="49"/>
      <c r="AM923" s="49"/>
      <c r="AN923" s="49"/>
      <c r="AO923" s="49"/>
      <c r="AP923" s="49"/>
      <c r="AQ923" s="49"/>
      <c r="AR923" s="49"/>
      <c r="AS923" s="49"/>
      <c r="AT923" s="49"/>
      <c r="AU923" s="49"/>
      <c r="AV923" s="49"/>
      <c r="AW923" s="49"/>
      <c r="AX923" s="49"/>
      <c r="AY923" s="49"/>
      <c r="AZ923" s="49"/>
      <c r="BA923" s="49"/>
      <c r="BB923" s="49"/>
      <c r="BC923" s="49"/>
      <c r="BD923" s="49"/>
      <c r="BE923" s="49"/>
      <c r="BF923" s="49"/>
      <c r="BG923" s="49"/>
      <c r="BH923" s="49"/>
      <c r="BI923" s="49"/>
      <c r="BJ923" s="49"/>
      <c r="BK923" s="49"/>
      <c r="BL923" s="49"/>
      <c r="BM923" s="49"/>
    </row>
    <row r="924" spans="1:65" ht="30" customHeight="1">
      <c r="A924" s="352"/>
      <c r="B924" s="49"/>
      <c r="C924" s="49"/>
      <c r="D924" s="49"/>
      <c r="E924" s="16"/>
      <c r="F924" s="49"/>
      <c r="G924" s="49"/>
      <c r="H924" s="49"/>
      <c r="I924" s="49"/>
      <c r="J924" s="49"/>
      <c r="K924" s="49"/>
      <c r="L924" s="49"/>
      <c r="M924" s="49"/>
      <c r="N924" s="49"/>
      <c r="O924" s="49"/>
      <c r="P924" s="49"/>
      <c r="Q924" s="49"/>
      <c r="R924" s="49"/>
      <c r="S924" s="49"/>
      <c r="T924" s="49"/>
      <c r="U924" s="49"/>
      <c r="V924" s="49"/>
      <c r="W924" s="49"/>
      <c r="X924" s="49"/>
      <c r="Y924" s="49"/>
      <c r="Z924" s="49"/>
      <c r="AA924" s="49"/>
      <c r="AB924" s="49"/>
      <c r="AC924" s="49"/>
      <c r="AD924" s="49"/>
      <c r="AE924" s="49"/>
      <c r="AF924" s="49"/>
      <c r="AG924" s="49"/>
      <c r="AH924" s="49"/>
      <c r="AI924" s="49"/>
      <c r="AJ924" s="49"/>
      <c r="AK924" s="49"/>
      <c r="AL924" s="49"/>
      <c r="AM924" s="49"/>
      <c r="AN924" s="49"/>
      <c r="AO924" s="49"/>
      <c r="AP924" s="49"/>
      <c r="AQ924" s="49"/>
      <c r="AR924" s="49"/>
      <c r="AS924" s="49"/>
      <c r="AT924" s="49"/>
      <c r="AU924" s="49"/>
      <c r="AV924" s="49"/>
      <c r="AW924" s="49"/>
      <c r="AX924" s="49"/>
      <c r="AY924" s="49"/>
      <c r="AZ924" s="49"/>
      <c r="BA924" s="49"/>
      <c r="BB924" s="49"/>
      <c r="BC924" s="49"/>
      <c r="BD924" s="49"/>
      <c r="BE924" s="49"/>
      <c r="BF924" s="49"/>
      <c r="BG924" s="49"/>
      <c r="BH924" s="49"/>
      <c r="BI924" s="49"/>
      <c r="BJ924" s="49"/>
      <c r="BK924" s="49"/>
      <c r="BL924" s="49"/>
      <c r="BM924" s="49"/>
    </row>
    <row r="925" spans="1:65" ht="30" customHeight="1">
      <c r="A925" s="352"/>
      <c r="B925" s="49"/>
      <c r="C925" s="49"/>
      <c r="D925" s="49"/>
      <c r="E925" s="16"/>
      <c r="F925" s="49"/>
      <c r="G925" s="49"/>
      <c r="H925" s="49"/>
      <c r="I925" s="49"/>
      <c r="J925" s="49"/>
      <c r="K925" s="49"/>
      <c r="L925" s="49"/>
      <c r="M925" s="49"/>
      <c r="N925" s="49"/>
      <c r="O925" s="49"/>
      <c r="P925" s="49"/>
      <c r="Q925" s="49"/>
      <c r="R925" s="49"/>
      <c r="S925" s="49"/>
      <c r="T925" s="49"/>
      <c r="U925" s="49"/>
      <c r="V925" s="49"/>
      <c r="W925" s="49"/>
      <c r="X925" s="49"/>
      <c r="Y925" s="49"/>
      <c r="Z925" s="49"/>
      <c r="AA925" s="49"/>
      <c r="AB925" s="49"/>
      <c r="AC925" s="49"/>
      <c r="AD925" s="49"/>
      <c r="AE925" s="49"/>
      <c r="AF925" s="49"/>
      <c r="AG925" s="49"/>
      <c r="AH925" s="49"/>
      <c r="AI925" s="49"/>
      <c r="AJ925" s="49"/>
      <c r="AK925" s="49"/>
      <c r="AL925" s="49"/>
      <c r="AM925" s="49"/>
      <c r="AN925" s="49"/>
      <c r="AO925" s="49"/>
      <c r="AP925" s="49"/>
      <c r="AQ925" s="49"/>
      <c r="AR925" s="49"/>
      <c r="AS925" s="49"/>
      <c r="AT925" s="49"/>
      <c r="AU925" s="49"/>
      <c r="AV925" s="49"/>
      <c r="AW925" s="49"/>
      <c r="AX925" s="49"/>
      <c r="AY925" s="49"/>
      <c r="AZ925" s="49"/>
      <c r="BA925" s="49"/>
      <c r="BB925" s="49"/>
      <c r="BC925" s="49"/>
      <c r="BD925" s="49"/>
      <c r="BE925" s="49"/>
      <c r="BF925" s="49"/>
      <c r="BG925" s="49"/>
      <c r="BH925" s="49"/>
      <c r="BI925" s="49"/>
      <c r="BJ925" s="49"/>
      <c r="BK925" s="49"/>
      <c r="BL925" s="49"/>
      <c r="BM925" s="49"/>
    </row>
    <row r="926" spans="1:65" ht="30" customHeight="1">
      <c r="A926" s="352"/>
      <c r="B926" s="49"/>
      <c r="C926" s="49"/>
      <c r="D926" s="49"/>
      <c r="E926" s="16"/>
      <c r="F926" s="49"/>
      <c r="G926" s="49"/>
      <c r="H926" s="49"/>
      <c r="I926" s="49"/>
      <c r="J926" s="49"/>
      <c r="K926" s="49"/>
      <c r="L926" s="49"/>
      <c r="M926" s="49"/>
      <c r="N926" s="49"/>
      <c r="O926" s="49"/>
      <c r="P926" s="49"/>
      <c r="Q926" s="49"/>
      <c r="R926" s="49"/>
      <c r="S926" s="49"/>
      <c r="T926" s="49"/>
      <c r="U926" s="49"/>
      <c r="V926" s="49"/>
      <c r="W926" s="49"/>
      <c r="X926" s="49"/>
      <c r="Y926" s="49"/>
      <c r="Z926" s="49"/>
      <c r="AA926" s="49"/>
      <c r="AB926" s="49"/>
      <c r="AC926" s="49"/>
      <c r="AD926" s="49"/>
      <c r="AE926" s="49"/>
      <c r="AF926" s="49"/>
      <c r="AG926" s="49"/>
      <c r="AH926" s="49"/>
      <c r="AI926" s="49"/>
      <c r="AJ926" s="49"/>
      <c r="AK926" s="49"/>
      <c r="AL926" s="49"/>
      <c r="AM926" s="49"/>
      <c r="AN926" s="49"/>
      <c r="AO926" s="49"/>
      <c r="AP926" s="49"/>
      <c r="AQ926" s="49"/>
      <c r="AR926" s="49"/>
      <c r="AS926" s="49"/>
      <c r="AT926" s="49"/>
      <c r="AU926" s="49"/>
      <c r="AV926" s="49"/>
      <c r="AW926" s="49"/>
      <c r="AX926" s="49"/>
      <c r="AY926" s="49"/>
      <c r="AZ926" s="49"/>
      <c r="BA926" s="49"/>
      <c r="BB926" s="49"/>
      <c r="BC926" s="49"/>
      <c r="BD926" s="49"/>
      <c r="BE926" s="49"/>
      <c r="BF926" s="49"/>
      <c r="BG926" s="49"/>
      <c r="BH926" s="49"/>
      <c r="BI926" s="49"/>
      <c r="BJ926" s="49"/>
      <c r="BK926" s="49"/>
      <c r="BL926" s="49"/>
      <c r="BM926" s="49"/>
    </row>
    <row r="927" spans="1:65" ht="30" customHeight="1">
      <c r="A927" s="352"/>
      <c r="B927" s="49"/>
      <c r="C927" s="49"/>
      <c r="D927" s="49"/>
      <c r="E927" s="16"/>
      <c r="F927" s="49"/>
      <c r="G927" s="49"/>
      <c r="H927" s="49"/>
      <c r="I927" s="49"/>
      <c r="J927" s="49"/>
      <c r="K927" s="49"/>
      <c r="L927" s="49"/>
      <c r="M927" s="49"/>
      <c r="N927" s="49"/>
      <c r="O927" s="49"/>
      <c r="P927" s="49"/>
      <c r="Q927" s="49"/>
      <c r="R927" s="49"/>
      <c r="S927" s="49"/>
      <c r="T927" s="49"/>
      <c r="U927" s="49"/>
      <c r="V927" s="49"/>
      <c r="W927" s="49"/>
      <c r="X927" s="49"/>
      <c r="Y927" s="49"/>
      <c r="Z927" s="49"/>
      <c r="AA927" s="49"/>
      <c r="AB927" s="49"/>
      <c r="AC927" s="49"/>
      <c r="AD927" s="49"/>
      <c r="AE927" s="49"/>
      <c r="AF927" s="49"/>
      <c r="AG927" s="49"/>
      <c r="AH927" s="49"/>
      <c r="AI927" s="49"/>
      <c r="AJ927" s="49"/>
      <c r="AK927" s="49"/>
      <c r="AL927" s="49"/>
      <c r="AM927" s="49"/>
      <c r="AN927" s="49"/>
      <c r="AO927" s="49"/>
      <c r="AP927" s="49"/>
      <c r="AQ927" s="49"/>
      <c r="AR927" s="49"/>
      <c r="AS927" s="49"/>
      <c r="AT927" s="49"/>
      <c r="AU927" s="49"/>
      <c r="AV927" s="49"/>
      <c r="AW927" s="49"/>
      <c r="AX927" s="49"/>
      <c r="AY927" s="49"/>
      <c r="AZ927" s="49"/>
      <c r="BA927" s="49"/>
      <c r="BB927" s="49"/>
      <c r="BC927" s="49"/>
      <c r="BD927" s="49"/>
      <c r="BE927" s="49"/>
      <c r="BF927" s="49"/>
      <c r="BG927" s="49"/>
      <c r="BH927" s="49"/>
      <c r="BI927" s="49"/>
      <c r="BJ927" s="49"/>
      <c r="BK927" s="49"/>
      <c r="BL927" s="49"/>
      <c r="BM927" s="49"/>
    </row>
    <row r="928" spans="1:65" ht="30" customHeight="1">
      <c r="A928" s="352"/>
      <c r="B928" s="49"/>
      <c r="C928" s="49"/>
      <c r="D928" s="49"/>
      <c r="E928" s="16"/>
      <c r="F928" s="49"/>
      <c r="G928" s="49"/>
      <c r="H928" s="49"/>
      <c r="I928" s="49"/>
      <c r="J928" s="49"/>
      <c r="K928" s="49"/>
      <c r="L928" s="49"/>
      <c r="M928" s="49"/>
      <c r="N928" s="49"/>
      <c r="O928" s="49"/>
      <c r="P928" s="49"/>
      <c r="Q928" s="49"/>
      <c r="R928" s="49"/>
      <c r="S928" s="49"/>
      <c r="T928" s="49"/>
      <c r="U928" s="49"/>
      <c r="V928" s="49"/>
      <c r="W928" s="49"/>
      <c r="X928" s="49"/>
      <c r="Y928" s="49"/>
      <c r="Z928" s="49"/>
      <c r="AA928" s="49"/>
      <c r="AB928" s="49"/>
      <c r="AC928" s="49"/>
      <c r="AD928" s="49"/>
      <c r="AE928" s="49"/>
      <c r="AF928" s="49"/>
      <c r="AG928" s="49"/>
      <c r="AH928" s="49"/>
      <c r="AI928" s="49"/>
      <c r="AJ928" s="49"/>
      <c r="AK928" s="49"/>
      <c r="AL928" s="49"/>
      <c r="AM928" s="49"/>
      <c r="AN928" s="49"/>
      <c r="AO928" s="49"/>
      <c r="AP928" s="49"/>
      <c r="AQ928" s="49"/>
      <c r="AR928" s="49"/>
      <c r="AS928" s="49"/>
      <c r="AT928" s="49"/>
      <c r="AU928" s="49"/>
      <c r="AV928" s="49"/>
      <c r="AW928" s="49"/>
      <c r="AX928" s="49"/>
      <c r="AY928" s="49"/>
      <c r="AZ928" s="49"/>
      <c r="BA928" s="49"/>
      <c r="BB928" s="49"/>
      <c r="BC928" s="49"/>
      <c r="BD928" s="49"/>
      <c r="BE928" s="49"/>
      <c r="BF928" s="49"/>
      <c r="BG928" s="49"/>
      <c r="BH928" s="49"/>
      <c r="BI928" s="49"/>
      <c r="BJ928" s="49"/>
      <c r="BK928" s="49"/>
      <c r="BL928" s="49"/>
      <c r="BM928" s="49"/>
    </row>
    <row r="929" spans="1:65" ht="30" customHeight="1">
      <c r="A929" s="352"/>
      <c r="B929" s="49"/>
      <c r="C929" s="49"/>
      <c r="D929" s="49"/>
      <c r="E929" s="16"/>
      <c r="F929" s="49"/>
      <c r="G929" s="49"/>
      <c r="H929" s="49"/>
      <c r="I929" s="49"/>
      <c r="J929" s="49"/>
      <c r="K929" s="49"/>
      <c r="L929" s="49"/>
      <c r="M929" s="49"/>
      <c r="N929" s="49"/>
      <c r="O929" s="49"/>
      <c r="P929" s="49"/>
      <c r="Q929" s="49"/>
      <c r="R929" s="49"/>
      <c r="S929" s="49"/>
      <c r="T929" s="49"/>
      <c r="U929" s="49"/>
      <c r="V929" s="49"/>
      <c r="W929" s="49"/>
      <c r="X929" s="49"/>
      <c r="Y929" s="49"/>
      <c r="Z929" s="49"/>
      <c r="AA929" s="49"/>
      <c r="AB929" s="49"/>
      <c r="AC929" s="49"/>
      <c r="AD929" s="49"/>
      <c r="AE929" s="49"/>
      <c r="AF929" s="49"/>
      <c r="AG929" s="49"/>
      <c r="AH929" s="49"/>
      <c r="AI929" s="49"/>
      <c r="AJ929" s="49"/>
      <c r="AK929" s="49"/>
      <c r="AL929" s="49"/>
      <c r="AM929" s="49"/>
      <c r="AN929" s="49"/>
      <c r="AO929" s="49"/>
      <c r="AP929" s="49"/>
      <c r="AQ929" s="49"/>
      <c r="AR929" s="49"/>
      <c r="AS929" s="49"/>
      <c r="AT929" s="49"/>
      <c r="AU929" s="49"/>
      <c r="AV929" s="49"/>
      <c r="AW929" s="49"/>
      <c r="AX929" s="49"/>
      <c r="AY929" s="49"/>
      <c r="AZ929" s="49"/>
      <c r="BA929" s="49"/>
      <c r="BB929" s="49"/>
      <c r="BC929" s="49"/>
      <c r="BD929" s="49"/>
      <c r="BE929" s="49"/>
      <c r="BF929" s="49"/>
      <c r="BG929" s="49"/>
      <c r="BH929" s="49"/>
      <c r="BI929" s="49"/>
      <c r="BJ929" s="49"/>
      <c r="BK929" s="49"/>
      <c r="BL929" s="49"/>
      <c r="BM929" s="49"/>
    </row>
    <row r="930" spans="1:65" ht="30" customHeight="1">
      <c r="A930" s="352"/>
      <c r="B930" s="49"/>
      <c r="C930" s="49"/>
      <c r="D930" s="49"/>
      <c r="E930" s="16"/>
      <c r="F930" s="49"/>
      <c r="G930" s="49"/>
      <c r="H930" s="49"/>
      <c r="I930" s="49"/>
      <c r="J930" s="49"/>
      <c r="K930" s="49"/>
      <c r="L930" s="49"/>
      <c r="M930" s="49"/>
      <c r="N930" s="49"/>
      <c r="O930" s="49"/>
      <c r="P930" s="49"/>
      <c r="Q930" s="49"/>
      <c r="R930" s="49"/>
      <c r="S930" s="49"/>
      <c r="T930" s="49"/>
      <c r="U930" s="49"/>
      <c r="V930" s="49"/>
      <c r="W930" s="49"/>
      <c r="X930" s="49"/>
      <c r="Y930" s="49"/>
      <c r="Z930" s="49"/>
      <c r="AA930" s="49"/>
      <c r="AB930" s="49"/>
      <c r="AC930" s="49"/>
      <c r="AD930" s="49"/>
      <c r="AE930" s="49"/>
      <c r="AF930" s="49"/>
      <c r="AG930" s="49"/>
      <c r="AH930" s="49"/>
      <c r="AI930" s="49"/>
      <c r="AJ930" s="49"/>
      <c r="AK930" s="49"/>
      <c r="AL930" s="49"/>
      <c r="AM930" s="49"/>
      <c r="AN930" s="49"/>
      <c r="AO930" s="49"/>
      <c r="AP930" s="49"/>
      <c r="AQ930" s="49"/>
      <c r="AR930" s="49"/>
      <c r="AS930" s="49"/>
      <c r="AT930" s="49"/>
      <c r="AU930" s="49"/>
      <c r="AV930" s="49"/>
      <c r="AW930" s="49"/>
      <c r="AX930" s="49"/>
      <c r="AY930" s="49"/>
      <c r="AZ930" s="49"/>
      <c r="BA930" s="49"/>
      <c r="BB930" s="49"/>
      <c r="BC930" s="49"/>
      <c r="BD930" s="49"/>
      <c r="BE930" s="49"/>
      <c r="BF930" s="49"/>
      <c r="BG930" s="49"/>
      <c r="BH930" s="49"/>
      <c r="BI930" s="49"/>
      <c r="BJ930" s="49"/>
      <c r="BK930" s="49"/>
      <c r="BL930" s="49"/>
      <c r="BM930" s="49"/>
    </row>
    <row r="931" spans="1:65" ht="30" customHeight="1">
      <c r="A931" s="352"/>
      <c r="B931" s="49"/>
      <c r="C931" s="49"/>
      <c r="D931" s="49"/>
      <c r="E931" s="16"/>
      <c r="F931" s="49"/>
      <c r="G931" s="49"/>
      <c r="H931" s="49"/>
      <c r="I931" s="49"/>
      <c r="J931" s="49"/>
      <c r="K931" s="49"/>
      <c r="L931" s="49"/>
      <c r="M931" s="49"/>
      <c r="N931" s="49"/>
      <c r="O931" s="49"/>
      <c r="P931" s="49"/>
      <c r="Q931" s="49"/>
      <c r="R931" s="49"/>
      <c r="S931" s="49"/>
      <c r="T931" s="49"/>
      <c r="U931" s="49"/>
      <c r="V931" s="49"/>
      <c r="W931" s="49"/>
      <c r="X931" s="49"/>
      <c r="Y931" s="49"/>
      <c r="Z931" s="49"/>
      <c r="AA931" s="49"/>
      <c r="AB931" s="49"/>
      <c r="AC931" s="49"/>
      <c r="AD931" s="49"/>
      <c r="AE931" s="49"/>
      <c r="AF931" s="49"/>
      <c r="AG931" s="49"/>
      <c r="AH931" s="49"/>
      <c r="AI931" s="49"/>
      <c r="AJ931" s="49"/>
      <c r="AK931" s="49"/>
      <c r="AL931" s="49"/>
      <c r="AM931" s="49"/>
      <c r="AN931" s="49"/>
      <c r="AO931" s="49"/>
      <c r="AP931" s="49"/>
      <c r="AQ931" s="49"/>
      <c r="AR931" s="49"/>
      <c r="AS931" s="49"/>
      <c r="AT931" s="49"/>
      <c r="AU931" s="49"/>
      <c r="AV931" s="49"/>
      <c r="AW931" s="49"/>
      <c r="AX931" s="49"/>
      <c r="AY931" s="49"/>
      <c r="AZ931" s="49"/>
      <c r="BA931" s="49"/>
      <c r="BB931" s="49"/>
      <c r="BC931" s="49"/>
      <c r="BD931" s="49"/>
      <c r="BE931" s="49"/>
      <c r="BF931" s="49"/>
      <c r="BG931" s="49"/>
      <c r="BH931" s="49"/>
      <c r="BI931" s="49"/>
      <c r="BJ931" s="49"/>
      <c r="BK931" s="49"/>
      <c r="BL931" s="49"/>
      <c r="BM931" s="49"/>
    </row>
    <row r="932" spans="1:65" ht="30" customHeight="1">
      <c r="A932" s="352"/>
      <c r="B932" s="49"/>
      <c r="C932" s="49"/>
      <c r="D932" s="49"/>
      <c r="E932" s="16"/>
      <c r="F932" s="49"/>
      <c r="G932" s="49"/>
      <c r="H932" s="49"/>
      <c r="I932" s="49"/>
      <c r="J932" s="49"/>
      <c r="K932" s="49"/>
      <c r="L932" s="49"/>
      <c r="M932" s="49"/>
      <c r="N932" s="49"/>
      <c r="O932" s="49"/>
      <c r="P932" s="49"/>
      <c r="Q932" s="49"/>
      <c r="R932" s="49"/>
      <c r="S932" s="49"/>
      <c r="T932" s="49"/>
      <c r="U932" s="49"/>
      <c r="V932" s="49"/>
      <c r="W932" s="49"/>
      <c r="X932" s="49"/>
      <c r="Y932" s="49"/>
      <c r="Z932" s="49"/>
      <c r="AA932" s="49"/>
      <c r="AB932" s="49"/>
      <c r="AC932" s="49"/>
      <c r="AD932" s="49"/>
      <c r="AE932" s="49"/>
      <c r="AF932" s="49"/>
      <c r="AG932" s="49"/>
      <c r="AH932" s="49"/>
      <c r="AI932" s="49"/>
      <c r="AJ932" s="49"/>
      <c r="AK932" s="49"/>
      <c r="AL932" s="49"/>
      <c r="AM932" s="49"/>
      <c r="AN932" s="49"/>
      <c r="AO932" s="49"/>
      <c r="AP932" s="49"/>
      <c r="AQ932" s="49"/>
      <c r="AR932" s="49"/>
      <c r="AS932" s="49"/>
      <c r="AT932" s="49"/>
      <c r="AU932" s="49"/>
      <c r="AV932" s="49"/>
      <c r="AW932" s="49"/>
      <c r="AX932" s="49"/>
      <c r="AY932" s="49"/>
      <c r="AZ932" s="49"/>
      <c r="BA932" s="49"/>
      <c r="BB932" s="49"/>
      <c r="BC932" s="49"/>
      <c r="BD932" s="49"/>
      <c r="BE932" s="49"/>
      <c r="BF932" s="49"/>
      <c r="BG932" s="49"/>
      <c r="BH932" s="49"/>
      <c r="BI932" s="49"/>
      <c r="BJ932" s="49"/>
      <c r="BK932" s="49"/>
      <c r="BL932" s="49"/>
      <c r="BM932" s="49"/>
    </row>
    <row r="933" spans="1:65" ht="30" customHeight="1">
      <c r="A933" s="352"/>
      <c r="B933" s="49"/>
      <c r="C933" s="49"/>
      <c r="D933" s="49"/>
      <c r="E933" s="16"/>
      <c r="F933" s="49"/>
      <c r="G933" s="49"/>
      <c r="H933" s="49"/>
      <c r="I933" s="49"/>
      <c r="J933" s="49"/>
      <c r="K933" s="49"/>
      <c r="L933" s="49"/>
      <c r="M933" s="49"/>
      <c r="N933" s="49"/>
      <c r="O933" s="49"/>
      <c r="P933" s="49"/>
      <c r="Q933" s="49"/>
      <c r="R933" s="49"/>
      <c r="S933" s="49"/>
      <c r="T933" s="49"/>
      <c r="U933" s="49"/>
      <c r="V933" s="49"/>
      <c r="W933" s="49"/>
      <c r="X933" s="49"/>
      <c r="Y933" s="49"/>
      <c r="Z933" s="49"/>
      <c r="AA933" s="49"/>
      <c r="AB933" s="49"/>
      <c r="AC933" s="49"/>
      <c r="AD933" s="49"/>
      <c r="AE933" s="49"/>
      <c r="AF933" s="49"/>
      <c r="AG933" s="49"/>
      <c r="AH933" s="49"/>
      <c r="AI933" s="49"/>
      <c r="AJ933" s="49"/>
      <c r="AK933" s="49"/>
      <c r="AL933" s="49"/>
      <c r="AM933" s="49"/>
      <c r="AN933" s="49"/>
      <c r="AO933" s="49"/>
      <c r="AP933" s="49"/>
      <c r="AQ933" s="49"/>
      <c r="AR933" s="49"/>
      <c r="AS933" s="49"/>
      <c r="AT933" s="49"/>
      <c r="AU933" s="49"/>
      <c r="AV933" s="49"/>
      <c r="AW933" s="49"/>
      <c r="AX933" s="49"/>
      <c r="AY933" s="49"/>
      <c r="AZ933" s="49"/>
      <c r="BA933" s="49"/>
      <c r="BB933" s="49"/>
      <c r="BC933" s="49"/>
      <c r="BD933" s="49"/>
      <c r="BE933" s="49"/>
      <c r="BF933" s="49"/>
      <c r="BG933" s="49"/>
      <c r="BH933" s="49"/>
      <c r="BI933" s="49"/>
      <c r="BJ933" s="49"/>
      <c r="BK933" s="49"/>
      <c r="BL933" s="49"/>
      <c r="BM933" s="49"/>
    </row>
    <row r="934" spans="1:65" ht="30" customHeight="1">
      <c r="A934" s="352"/>
      <c r="B934" s="49"/>
      <c r="C934" s="49"/>
      <c r="D934" s="49"/>
      <c r="E934" s="16"/>
      <c r="F934" s="49"/>
      <c r="G934" s="49"/>
      <c r="H934" s="49"/>
      <c r="I934" s="49"/>
      <c r="J934" s="49"/>
      <c r="K934" s="49"/>
      <c r="L934" s="49"/>
      <c r="M934" s="49"/>
      <c r="N934" s="49"/>
      <c r="O934" s="49"/>
      <c r="P934" s="49"/>
      <c r="Q934" s="49"/>
      <c r="R934" s="49"/>
      <c r="S934" s="49"/>
      <c r="T934" s="49"/>
      <c r="U934" s="49"/>
      <c r="V934" s="49"/>
      <c r="W934" s="49"/>
      <c r="X934" s="49"/>
      <c r="Y934" s="49"/>
      <c r="Z934" s="49"/>
      <c r="AA934" s="49"/>
      <c r="AB934" s="49"/>
      <c r="AC934" s="49"/>
      <c r="AD934" s="49"/>
      <c r="AE934" s="49"/>
      <c r="AF934" s="49"/>
      <c r="AG934" s="49"/>
      <c r="AH934" s="49"/>
      <c r="AI934" s="49"/>
      <c r="AJ934" s="49"/>
      <c r="AK934" s="49"/>
      <c r="AL934" s="49"/>
      <c r="AM934" s="49"/>
      <c r="AN934" s="49"/>
      <c r="AO934" s="49"/>
      <c r="AP934" s="49"/>
      <c r="AQ934" s="49"/>
      <c r="AR934" s="49"/>
      <c r="AS934" s="49"/>
      <c r="AT934" s="49"/>
      <c r="AU934" s="49"/>
      <c r="AV934" s="49"/>
      <c r="AW934" s="49"/>
      <c r="AX934" s="49"/>
      <c r="AY934" s="49"/>
      <c r="AZ934" s="49"/>
      <c r="BA934" s="49"/>
      <c r="BB934" s="49"/>
      <c r="BC934" s="49"/>
      <c r="BD934" s="49"/>
      <c r="BE934" s="49"/>
      <c r="BF934" s="49"/>
      <c r="BG934" s="49"/>
      <c r="BH934" s="49"/>
      <c r="BI934" s="49"/>
      <c r="BJ934" s="49"/>
      <c r="BK934" s="49"/>
      <c r="BL934" s="49"/>
      <c r="BM934" s="49"/>
    </row>
    <row r="935" spans="1:65" ht="30" customHeight="1">
      <c r="A935" s="352"/>
      <c r="B935" s="49"/>
      <c r="C935" s="49"/>
      <c r="D935" s="49"/>
      <c r="E935" s="16"/>
      <c r="F935" s="49"/>
      <c r="G935" s="49"/>
      <c r="H935" s="49"/>
      <c r="I935" s="49"/>
      <c r="J935" s="49"/>
      <c r="K935" s="49"/>
      <c r="L935" s="49"/>
      <c r="M935" s="49"/>
      <c r="N935" s="49"/>
      <c r="O935" s="49"/>
      <c r="P935" s="49"/>
      <c r="Q935" s="49"/>
      <c r="R935" s="49"/>
      <c r="S935" s="49"/>
      <c r="T935" s="49"/>
      <c r="U935" s="49"/>
      <c r="V935" s="49"/>
      <c r="W935" s="49"/>
      <c r="X935" s="49"/>
      <c r="Y935" s="49"/>
      <c r="Z935" s="49"/>
      <c r="AA935" s="49"/>
      <c r="AB935" s="49"/>
      <c r="AC935" s="49"/>
      <c r="AD935" s="49"/>
      <c r="AE935" s="49"/>
      <c r="AF935" s="49"/>
      <c r="AG935" s="49"/>
      <c r="AH935" s="49"/>
      <c r="AI935" s="49"/>
      <c r="AJ935" s="49"/>
      <c r="AK935" s="49"/>
      <c r="AL935" s="49"/>
      <c r="AM935" s="49"/>
      <c r="AN935" s="49"/>
      <c r="AO935" s="49"/>
      <c r="AP935" s="49"/>
      <c r="AQ935" s="49"/>
      <c r="AR935" s="49"/>
      <c r="AS935" s="49"/>
      <c r="AT935" s="49"/>
      <c r="AU935" s="49"/>
      <c r="AV935" s="49"/>
      <c r="AW935" s="49"/>
      <c r="AX935" s="49"/>
      <c r="AY935" s="49"/>
      <c r="AZ935" s="49"/>
      <c r="BA935" s="49"/>
      <c r="BB935" s="49"/>
      <c r="BC935" s="49"/>
      <c r="BD935" s="49"/>
      <c r="BE935" s="49"/>
      <c r="BF935" s="49"/>
      <c r="BG935" s="49"/>
      <c r="BH935" s="49"/>
      <c r="BI935" s="49"/>
      <c r="BJ935" s="49"/>
      <c r="BK935" s="49"/>
      <c r="BL935" s="49"/>
      <c r="BM935" s="49"/>
    </row>
    <row r="936" spans="1:65" ht="30" customHeight="1">
      <c r="A936" s="352"/>
      <c r="B936" s="49"/>
      <c r="C936" s="49"/>
      <c r="D936" s="49"/>
      <c r="E936" s="16"/>
      <c r="F936" s="49"/>
      <c r="G936" s="49"/>
      <c r="H936" s="49"/>
      <c r="I936" s="49"/>
      <c r="J936" s="49"/>
      <c r="K936" s="49"/>
      <c r="L936" s="49"/>
      <c r="M936" s="49"/>
      <c r="N936" s="49"/>
      <c r="O936" s="49"/>
      <c r="P936" s="49"/>
      <c r="Q936" s="49"/>
      <c r="R936" s="49"/>
      <c r="S936" s="49"/>
      <c r="T936" s="49"/>
      <c r="U936" s="49"/>
      <c r="V936" s="49"/>
      <c r="W936" s="49"/>
      <c r="X936" s="49"/>
      <c r="Y936" s="49"/>
      <c r="Z936" s="49"/>
      <c r="AA936" s="49"/>
      <c r="AB936" s="49"/>
      <c r="AC936" s="49"/>
      <c r="AD936" s="49"/>
      <c r="AE936" s="49"/>
      <c r="AF936" s="49"/>
      <c r="AG936" s="49"/>
      <c r="AH936" s="49"/>
      <c r="AI936" s="49"/>
      <c r="AJ936" s="49"/>
      <c r="AK936" s="49"/>
      <c r="AL936" s="49"/>
      <c r="AM936" s="49"/>
      <c r="AN936" s="49"/>
      <c r="AO936" s="49"/>
      <c r="AP936" s="49"/>
      <c r="AQ936" s="49"/>
      <c r="AR936" s="49"/>
      <c r="AS936" s="49"/>
      <c r="AT936" s="49"/>
      <c r="AU936" s="49"/>
      <c r="AV936" s="49"/>
      <c r="AW936" s="49"/>
      <c r="AX936" s="49"/>
      <c r="AY936" s="49"/>
      <c r="AZ936" s="49"/>
      <c r="BA936" s="49"/>
      <c r="BB936" s="49"/>
      <c r="BC936" s="49"/>
      <c r="BD936" s="49"/>
      <c r="BE936" s="49"/>
      <c r="BF936" s="49"/>
      <c r="BG936" s="49"/>
      <c r="BH936" s="49"/>
      <c r="BI936" s="49"/>
      <c r="BJ936" s="49"/>
      <c r="BK936" s="49"/>
      <c r="BL936" s="49"/>
      <c r="BM936" s="49"/>
    </row>
    <row r="937" spans="1:65" ht="30" customHeight="1">
      <c r="A937" s="352"/>
      <c r="B937" s="49"/>
      <c r="C937" s="49"/>
      <c r="D937" s="49"/>
      <c r="E937" s="16"/>
      <c r="F937" s="49"/>
      <c r="G937" s="49"/>
      <c r="H937" s="49"/>
      <c r="I937" s="49"/>
      <c r="J937" s="49"/>
      <c r="K937" s="49"/>
      <c r="L937" s="49"/>
      <c r="M937" s="49"/>
      <c r="N937" s="49"/>
      <c r="O937" s="49"/>
      <c r="P937" s="49"/>
      <c r="Q937" s="49"/>
      <c r="R937" s="49"/>
      <c r="S937" s="49"/>
      <c r="T937" s="49"/>
      <c r="U937" s="49"/>
      <c r="V937" s="49"/>
      <c r="W937" s="49"/>
      <c r="X937" s="49"/>
      <c r="Y937" s="49"/>
      <c r="Z937" s="49"/>
      <c r="AA937" s="49"/>
      <c r="AB937" s="49"/>
      <c r="AC937" s="49"/>
      <c r="AD937" s="49"/>
      <c r="AE937" s="49"/>
      <c r="AF937" s="49"/>
      <c r="AG937" s="49"/>
      <c r="AH937" s="49"/>
      <c r="AI937" s="49"/>
      <c r="AJ937" s="49"/>
      <c r="AK937" s="49"/>
      <c r="AL937" s="49"/>
      <c r="AM937" s="49"/>
      <c r="AN937" s="49"/>
      <c r="AO937" s="49"/>
      <c r="AP937" s="49"/>
      <c r="AQ937" s="49"/>
      <c r="AR937" s="49"/>
      <c r="AS937" s="49"/>
      <c r="AT937" s="49"/>
      <c r="AU937" s="49"/>
      <c r="AV937" s="49"/>
      <c r="AW937" s="49"/>
      <c r="AX937" s="49"/>
      <c r="AY937" s="49"/>
      <c r="AZ937" s="49"/>
      <c r="BA937" s="49"/>
      <c r="BB937" s="49"/>
      <c r="BC937" s="49"/>
      <c r="BD937" s="49"/>
      <c r="BE937" s="49"/>
      <c r="BF937" s="49"/>
      <c r="BG937" s="49"/>
      <c r="BH937" s="49"/>
      <c r="BI937" s="49"/>
      <c r="BJ937" s="49"/>
      <c r="BK937" s="49"/>
      <c r="BL937" s="49"/>
      <c r="BM937" s="49"/>
    </row>
    <row r="938" spans="1:65" ht="30" customHeight="1">
      <c r="A938" s="352"/>
      <c r="B938" s="49"/>
      <c r="C938" s="49"/>
      <c r="D938" s="49"/>
      <c r="E938" s="16"/>
      <c r="F938" s="49"/>
      <c r="G938" s="49"/>
      <c r="H938" s="49"/>
      <c r="I938" s="49"/>
      <c r="J938" s="49"/>
      <c r="K938" s="49"/>
      <c r="L938" s="49"/>
      <c r="M938" s="49"/>
      <c r="N938" s="49"/>
      <c r="O938" s="49"/>
      <c r="P938" s="49"/>
      <c r="Q938" s="49"/>
      <c r="R938" s="49"/>
      <c r="S938" s="49"/>
      <c r="T938" s="49"/>
      <c r="U938" s="49"/>
      <c r="V938" s="49"/>
      <c r="W938" s="49"/>
      <c r="X938" s="49"/>
      <c r="Y938" s="49"/>
      <c r="Z938" s="49"/>
      <c r="AA938" s="49"/>
      <c r="AB938" s="49"/>
      <c r="AC938" s="49"/>
      <c r="AD938" s="49"/>
      <c r="AE938" s="49"/>
      <c r="AF938" s="49"/>
      <c r="AG938" s="49"/>
      <c r="AH938" s="49"/>
      <c r="AI938" s="49"/>
      <c r="AJ938" s="49"/>
      <c r="AK938" s="49"/>
      <c r="AL938" s="49"/>
      <c r="AM938" s="49"/>
      <c r="AN938" s="49"/>
      <c r="AO938" s="49"/>
      <c r="AP938" s="49"/>
      <c r="AQ938" s="49"/>
      <c r="AR938" s="49"/>
      <c r="AS938" s="49"/>
      <c r="AT938" s="49"/>
      <c r="AU938" s="49"/>
      <c r="AV938" s="49"/>
      <c r="AW938" s="49"/>
      <c r="AX938" s="49"/>
      <c r="AY938" s="49"/>
      <c r="AZ938" s="49"/>
      <c r="BA938" s="49"/>
      <c r="BB938" s="49"/>
      <c r="BC938" s="49"/>
      <c r="BD938" s="49"/>
      <c r="BE938" s="49"/>
      <c r="BF938" s="49"/>
      <c r="BG938" s="49"/>
      <c r="BH938" s="49"/>
      <c r="BI938" s="49"/>
      <c r="BJ938" s="49"/>
      <c r="BK938" s="49"/>
      <c r="BL938" s="49"/>
      <c r="BM938" s="49"/>
    </row>
    <row r="939" spans="1:65" ht="30" customHeight="1">
      <c r="A939" s="352"/>
      <c r="B939" s="49"/>
      <c r="C939" s="49"/>
      <c r="D939" s="49"/>
      <c r="E939" s="16"/>
      <c r="F939" s="49"/>
      <c r="G939" s="49"/>
      <c r="H939" s="49"/>
      <c r="I939" s="49"/>
      <c r="J939" s="49"/>
      <c r="K939" s="49"/>
      <c r="L939" s="49"/>
      <c r="M939" s="49"/>
      <c r="N939" s="49"/>
      <c r="O939" s="49"/>
      <c r="P939" s="49"/>
      <c r="Q939" s="49"/>
      <c r="R939" s="49"/>
      <c r="S939" s="49"/>
      <c r="T939" s="49"/>
      <c r="U939" s="49"/>
      <c r="V939" s="49"/>
      <c r="W939" s="49"/>
      <c r="X939" s="49"/>
      <c r="Y939" s="49"/>
      <c r="Z939" s="49"/>
      <c r="AA939" s="49"/>
      <c r="AB939" s="49"/>
      <c r="AC939" s="49"/>
      <c r="AD939" s="49"/>
      <c r="AE939" s="49"/>
      <c r="AF939" s="49"/>
      <c r="AG939" s="49"/>
      <c r="AH939" s="49"/>
      <c r="AI939" s="49"/>
      <c r="AJ939" s="49"/>
      <c r="AK939" s="49"/>
      <c r="AL939" s="49"/>
      <c r="AM939" s="49"/>
      <c r="AN939" s="49"/>
      <c r="AO939" s="49"/>
      <c r="AP939" s="49"/>
      <c r="AQ939" s="49"/>
      <c r="AR939" s="49"/>
      <c r="AS939" s="49"/>
      <c r="AT939" s="49"/>
      <c r="AU939" s="49"/>
      <c r="AV939" s="49"/>
      <c r="AW939" s="49"/>
      <c r="AX939" s="49"/>
      <c r="AY939" s="49"/>
      <c r="AZ939" s="49"/>
      <c r="BA939" s="49"/>
      <c r="BB939" s="49"/>
      <c r="BC939" s="49"/>
      <c r="BD939" s="49"/>
      <c r="BE939" s="49"/>
      <c r="BF939" s="49"/>
      <c r="BG939" s="49"/>
      <c r="BH939" s="49"/>
      <c r="BI939" s="49"/>
      <c r="BJ939" s="49"/>
      <c r="BK939" s="49"/>
      <c r="BL939" s="49"/>
      <c r="BM939" s="49"/>
    </row>
    <row r="940" spans="1:65" ht="30" customHeight="1">
      <c r="A940" s="352"/>
      <c r="B940" s="49"/>
      <c r="C940" s="49"/>
      <c r="D940" s="49"/>
      <c r="E940" s="16"/>
      <c r="F940" s="49"/>
      <c r="G940" s="49"/>
      <c r="H940" s="49"/>
      <c r="I940" s="49"/>
      <c r="J940" s="49"/>
      <c r="K940" s="49"/>
      <c r="L940" s="49"/>
      <c r="M940" s="49"/>
      <c r="N940" s="49"/>
      <c r="O940" s="49"/>
      <c r="P940" s="49"/>
      <c r="Q940" s="49"/>
      <c r="R940" s="49"/>
      <c r="S940" s="49"/>
      <c r="T940" s="49"/>
      <c r="U940" s="49"/>
      <c r="V940" s="49"/>
      <c r="W940" s="49"/>
      <c r="X940" s="49"/>
      <c r="Y940" s="49"/>
      <c r="Z940" s="49"/>
      <c r="AA940" s="49"/>
      <c r="AB940" s="49"/>
      <c r="AC940" s="49"/>
      <c r="AD940" s="49"/>
      <c r="AE940" s="49"/>
      <c r="AF940" s="49"/>
      <c r="AG940" s="49"/>
      <c r="AH940" s="49"/>
      <c r="AI940" s="49"/>
      <c r="AJ940" s="49"/>
      <c r="AK940" s="49"/>
      <c r="AL940" s="49"/>
      <c r="AM940" s="49"/>
      <c r="AN940" s="49"/>
      <c r="AO940" s="49"/>
      <c r="AP940" s="49"/>
      <c r="AQ940" s="49"/>
      <c r="AR940" s="49"/>
      <c r="AS940" s="49"/>
      <c r="AT940" s="49"/>
      <c r="AU940" s="49"/>
      <c r="AV940" s="49"/>
      <c r="AW940" s="49"/>
      <c r="AX940" s="49"/>
      <c r="AY940" s="49"/>
      <c r="AZ940" s="49"/>
      <c r="BA940" s="49"/>
      <c r="BB940" s="49"/>
      <c r="BC940" s="49"/>
      <c r="BD940" s="49"/>
      <c r="BE940" s="49"/>
      <c r="BF940" s="49"/>
      <c r="BG940" s="49"/>
      <c r="BH940" s="49"/>
      <c r="BI940" s="49"/>
      <c r="BJ940" s="49"/>
      <c r="BK940" s="49"/>
      <c r="BL940" s="49"/>
      <c r="BM940" s="49"/>
    </row>
    <row r="941" spans="1:65" ht="30" customHeight="1">
      <c r="A941" s="352"/>
      <c r="B941" s="49"/>
      <c r="C941" s="49"/>
      <c r="D941" s="49"/>
      <c r="E941" s="16"/>
      <c r="F941" s="49"/>
      <c r="G941" s="49"/>
      <c r="H941" s="49"/>
      <c r="I941" s="49"/>
      <c r="J941" s="49"/>
      <c r="K941" s="49"/>
      <c r="L941" s="49"/>
      <c r="M941" s="49"/>
      <c r="N941" s="49"/>
      <c r="O941" s="49"/>
      <c r="P941" s="49"/>
      <c r="Q941" s="49"/>
      <c r="R941" s="49"/>
      <c r="S941" s="49"/>
      <c r="T941" s="49"/>
      <c r="U941" s="49"/>
      <c r="V941" s="49"/>
      <c r="W941" s="49"/>
      <c r="X941" s="49"/>
      <c r="Y941" s="49"/>
      <c r="Z941" s="49"/>
      <c r="AA941" s="49"/>
      <c r="AB941" s="49"/>
      <c r="AC941" s="49"/>
      <c r="AD941" s="49"/>
      <c r="AE941" s="49"/>
      <c r="AF941" s="49"/>
      <c r="AG941" s="49"/>
      <c r="AH941" s="49"/>
      <c r="AI941" s="49"/>
      <c r="AJ941" s="49"/>
      <c r="AK941" s="49"/>
      <c r="AL941" s="49"/>
      <c r="AM941" s="49"/>
      <c r="AN941" s="49"/>
      <c r="AO941" s="49"/>
      <c r="AP941" s="49"/>
      <c r="AQ941" s="49"/>
      <c r="AR941" s="49"/>
      <c r="AS941" s="49"/>
      <c r="AT941" s="49"/>
      <c r="AU941" s="49"/>
      <c r="AV941" s="49"/>
      <c r="AW941" s="49"/>
      <c r="AX941" s="49"/>
      <c r="AY941" s="49"/>
      <c r="AZ941" s="49"/>
      <c r="BA941" s="49"/>
      <c r="BB941" s="49"/>
      <c r="BC941" s="49"/>
      <c r="BD941" s="49"/>
      <c r="BE941" s="49"/>
      <c r="BF941" s="49"/>
      <c r="BG941" s="49"/>
      <c r="BH941" s="49"/>
      <c r="BI941" s="49"/>
      <c r="BJ941" s="49"/>
      <c r="BK941" s="49"/>
      <c r="BL941" s="49"/>
      <c r="BM941" s="49"/>
    </row>
    <row r="942" spans="1:65" ht="30" customHeight="1">
      <c r="A942" s="352"/>
      <c r="B942" s="49"/>
      <c r="C942" s="49"/>
      <c r="D942" s="49"/>
      <c r="E942" s="16"/>
      <c r="F942" s="49"/>
      <c r="G942" s="49"/>
      <c r="H942" s="49"/>
      <c r="I942" s="49"/>
      <c r="J942" s="49"/>
      <c r="K942" s="49"/>
      <c r="L942" s="49"/>
      <c r="M942" s="49"/>
      <c r="N942" s="49"/>
      <c r="O942" s="49"/>
      <c r="P942" s="49"/>
      <c r="Q942" s="49"/>
      <c r="R942" s="49"/>
      <c r="S942" s="49"/>
      <c r="T942" s="49"/>
      <c r="U942" s="49"/>
      <c r="V942" s="49"/>
      <c r="W942" s="49"/>
      <c r="X942" s="49"/>
      <c r="Y942" s="49"/>
      <c r="Z942" s="49"/>
      <c r="AA942" s="49"/>
      <c r="AB942" s="49"/>
      <c r="AC942" s="49"/>
      <c r="AD942" s="49"/>
      <c r="AE942" s="49"/>
      <c r="AF942" s="49"/>
      <c r="AG942" s="49"/>
      <c r="AH942" s="49"/>
      <c r="AI942" s="49"/>
      <c r="AJ942" s="49"/>
      <c r="AK942" s="49"/>
      <c r="AL942" s="49"/>
      <c r="AM942" s="49"/>
      <c r="AN942" s="49"/>
      <c r="AO942" s="49"/>
      <c r="AP942" s="49"/>
      <c r="AQ942" s="49"/>
      <c r="AR942" s="49"/>
      <c r="AS942" s="49"/>
      <c r="AT942" s="49"/>
      <c r="AU942" s="49"/>
      <c r="AV942" s="49"/>
      <c r="AW942" s="49"/>
      <c r="AX942" s="49"/>
      <c r="AY942" s="49"/>
      <c r="AZ942" s="49"/>
      <c r="BA942" s="49"/>
      <c r="BB942" s="49"/>
      <c r="BC942" s="49"/>
      <c r="BD942" s="49"/>
      <c r="BE942" s="49"/>
      <c r="BF942" s="49"/>
      <c r="BG942" s="49"/>
      <c r="BH942" s="49"/>
      <c r="BI942" s="49"/>
      <c r="BJ942" s="49"/>
      <c r="BK942" s="49"/>
      <c r="BL942" s="49"/>
      <c r="BM942" s="49"/>
    </row>
    <row r="943" spans="1:65" ht="30" customHeight="1">
      <c r="A943" s="352"/>
      <c r="B943" s="49"/>
      <c r="C943" s="49"/>
      <c r="D943" s="49"/>
      <c r="E943" s="16"/>
      <c r="F943" s="49"/>
      <c r="G943" s="49"/>
      <c r="H943" s="49"/>
      <c r="I943" s="49"/>
      <c r="J943" s="49"/>
      <c r="K943" s="49"/>
      <c r="L943" s="49"/>
      <c r="M943" s="49"/>
      <c r="N943" s="49"/>
      <c r="O943" s="49"/>
      <c r="P943" s="49"/>
      <c r="Q943" s="49"/>
      <c r="R943" s="49"/>
      <c r="S943" s="49"/>
      <c r="T943" s="49"/>
      <c r="U943" s="49"/>
      <c r="V943" s="49"/>
      <c r="W943" s="49"/>
      <c r="X943" s="49"/>
      <c r="Y943" s="49"/>
      <c r="Z943" s="49"/>
      <c r="AA943" s="49"/>
      <c r="AB943" s="49"/>
      <c r="AC943" s="49"/>
      <c r="AD943" s="49"/>
      <c r="AE943" s="49"/>
      <c r="AF943" s="49"/>
      <c r="AG943" s="49"/>
      <c r="AH943" s="49"/>
      <c r="AI943" s="49"/>
      <c r="AJ943" s="49"/>
      <c r="AK943" s="49"/>
      <c r="AL943" s="49"/>
      <c r="AM943" s="49"/>
      <c r="AN943" s="49"/>
      <c r="AO943" s="49"/>
      <c r="AP943" s="49"/>
      <c r="AQ943" s="49"/>
      <c r="AR943" s="49"/>
      <c r="AS943" s="49"/>
      <c r="AT943" s="49"/>
      <c r="AU943" s="49"/>
      <c r="AV943" s="49"/>
      <c r="AW943" s="49"/>
      <c r="AX943" s="49"/>
      <c r="AY943" s="49"/>
      <c r="AZ943" s="49"/>
      <c r="BA943" s="49"/>
      <c r="BB943" s="49"/>
      <c r="BC943" s="49"/>
      <c r="BD943" s="49"/>
      <c r="BE943" s="49"/>
      <c r="BF943" s="49"/>
      <c r="BG943" s="49"/>
      <c r="BH943" s="49"/>
      <c r="BI943" s="49"/>
      <c r="BJ943" s="49"/>
      <c r="BK943" s="49"/>
      <c r="BL943" s="49"/>
      <c r="BM943" s="49"/>
    </row>
    <row r="944" spans="1:65" ht="30" customHeight="1">
      <c r="A944" s="352"/>
      <c r="B944" s="49"/>
      <c r="C944" s="49"/>
      <c r="D944" s="49"/>
      <c r="E944" s="16"/>
      <c r="F944" s="49"/>
      <c r="G944" s="49"/>
      <c r="H944" s="49"/>
      <c r="I944" s="49"/>
      <c r="J944" s="49"/>
      <c r="K944" s="49"/>
      <c r="L944" s="49"/>
      <c r="M944" s="49"/>
      <c r="N944" s="49"/>
      <c r="O944" s="49"/>
      <c r="P944" s="49"/>
      <c r="Q944" s="49"/>
      <c r="R944" s="49"/>
      <c r="S944" s="49"/>
      <c r="T944" s="49"/>
      <c r="U944" s="49"/>
      <c r="V944" s="49"/>
      <c r="W944" s="49"/>
      <c r="X944" s="49"/>
      <c r="Y944" s="49"/>
      <c r="Z944" s="49"/>
      <c r="AA944" s="49"/>
      <c r="AB944" s="49"/>
      <c r="AC944" s="49"/>
      <c r="AD944" s="49"/>
      <c r="AE944" s="49"/>
      <c r="AF944" s="49"/>
      <c r="AG944" s="49"/>
      <c r="AH944" s="49"/>
      <c r="AI944" s="49"/>
      <c r="AJ944" s="49"/>
      <c r="AK944" s="49"/>
      <c r="AL944" s="49"/>
      <c r="AM944" s="49"/>
      <c r="AN944" s="49"/>
      <c r="AO944" s="49"/>
      <c r="AP944" s="49"/>
      <c r="AQ944" s="49"/>
      <c r="AR944" s="49"/>
      <c r="AS944" s="49"/>
      <c r="AT944" s="49"/>
      <c r="AU944" s="49"/>
      <c r="AV944" s="49"/>
      <c r="AW944" s="49"/>
      <c r="AX944" s="49"/>
      <c r="AY944" s="49"/>
      <c r="AZ944" s="49"/>
      <c r="BA944" s="49"/>
      <c r="BB944" s="49"/>
      <c r="BC944" s="49"/>
      <c r="BD944" s="49"/>
      <c r="BE944" s="49"/>
      <c r="BF944" s="49"/>
      <c r="BG944" s="49"/>
      <c r="BH944" s="49"/>
      <c r="BI944" s="49"/>
      <c r="BJ944" s="49"/>
      <c r="BK944" s="49"/>
      <c r="BL944" s="49"/>
      <c r="BM944" s="49"/>
    </row>
    <row r="945" spans="1:65" ht="30" customHeight="1">
      <c r="A945" s="352"/>
      <c r="B945" s="49"/>
      <c r="C945" s="49"/>
      <c r="D945" s="49"/>
      <c r="E945" s="16"/>
      <c r="F945" s="49"/>
      <c r="G945" s="49"/>
      <c r="H945" s="49"/>
      <c r="I945" s="49"/>
      <c r="J945" s="49"/>
      <c r="K945" s="49"/>
      <c r="L945" s="49"/>
      <c r="M945" s="49"/>
      <c r="N945" s="49"/>
      <c r="O945" s="49"/>
      <c r="P945" s="49"/>
      <c r="Q945" s="49"/>
      <c r="R945" s="49"/>
      <c r="S945" s="49"/>
      <c r="T945" s="49"/>
      <c r="U945" s="49"/>
      <c r="V945" s="49"/>
      <c r="W945" s="49"/>
      <c r="X945" s="49"/>
      <c r="Y945" s="49"/>
      <c r="Z945" s="49"/>
      <c r="AA945" s="49"/>
      <c r="AB945" s="49"/>
      <c r="AC945" s="49"/>
      <c r="AD945" s="49"/>
      <c r="AE945" s="49"/>
      <c r="AF945" s="49"/>
      <c r="AG945" s="49"/>
      <c r="AH945" s="49"/>
      <c r="AI945" s="49"/>
      <c r="AJ945" s="49"/>
      <c r="AK945" s="49"/>
      <c r="AL945" s="49"/>
      <c r="AM945" s="49"/>
      <c r="AN945" s="49"/>
      <c r="AO945" s="49"/>
      <c r="AP945" s="49"/>
      <c r="AQ945" s="49"/>
      <c r="AR945" s="49"/>
      <c r="AS945" s="49"/>
      <c r="AT945" s="49"/>
      <c r="AU945" s="49"/>
      <c r="AV945" s="49"/>
      <c r="AW945" s="49"/>
      <c r="AX945" s="49"/>
      <c r="AY945" s="49"/>
      <c r="AZ945" s="49"/>
      <c r="BA945" s="49"/>
      <c r="BB945" s="49"/>
      <c r="BC945" s="49"/>
      <c r="BD945" s="49"/>
      <c r="BE945" s="49"/>
      <c r="BF945" s="49"/>
      <c r="BG945" s="49"/>
      <c r="BH945" s="49"/>
      <c r="BI945" s="49"/>
      <c r="BJ945" s="49"/>
      <c r="BK945" s="49"/>
      <c r="BL945" s="49"/>
      <c r="BM945" s="49"/>
    </row>
    <row r="946" spans="1:65" ht="30" customHeight="1">
      <c r="A946" s="352"/>
      <c r="B946" s="49"/>
      <c r="C946" s="49"/>
      <c r="D946" s="49"/>
      <c r="E946" s="16"/>
      <c r="F946" s="49"/>
      <c r="G946" s="49"/>
      <c r="H946" s="49"/>
      <c r="I946" s="49"/>
      <c r="J946" s="49"/>
      <c r="K946" s="49"/>
      <c r="L946" s="49"/>
      <c r="M946" s="49"/>
      <c r="N946" s="49"/>
      <c r="O946" s="49"/>
      <c r="P946" s="49"/>
      <c r="Q946" s="49"/>
      <c r="R946" s="49"/>
      <c r="S946" s="49"/>
      <c r="T946" s="49"/>
      <c r="U946" s="49"/>
      <c r="V946" s="49"/>
      <c r="W946" s="49"/>
      <c r="X946" s="49"/>
      <c r="Y946" s="49"/>
      <c r="Z946" s="49"/>
      <c r="AA946" s="49"/>
      <c r="AB946" s="49"/>
      <c r="AC946" s="49"/>
      <c r="AD946" s="49"/>
      <c r="AE946" s="49"/>
      <c r="AF946" s="49"/>
      <c r="AG946" s="49"/>
      <c r="AH946" s="49"/>
      <c r="AI946" s="49"/>
      <c r="AJ946" s="49"/>
      <c r="AK946" s="49"/>
      <c r="AL946" s="49"/>
      <c r="AM946" s="49"/>
      <c r="AN946" s="49"/>
      <c r="AO946" s="49"/>
      <c r="AP946" s="49"/>
      <c r="AQ946" s="49"/>
      <c r="AR946" s="49"/>
      <c r="AS946" s="49"/>
      <c r="AT946" s="49"/>
      <c r="AU946" s="49"/>
      <c r="AV946" s="49"/>
      <c r="AW946" s="49"/>
      <c r="AX946" s="49"/>
      <c r="AY946" s="49"/>
      <c r="AZ946" s="49"/>
      <c r="BA946" s="49"/>
      <c r="BB946" s="49"/>
      <c r="BC946" s="49"/>
      <c r="BD946" s="49"/>
      <c r="BE946" s="49"/>
      <c r="BF946" s="49"/>
      <c r="BG946" s="49"/>
      <c r="BH946" s="49"/>
      <c r="BI946" s="49"/>
      <c r="BJ946" s="49"/>
      <c r="BK946" s="49"/>
      <c r="BL946" s="49"/>
      <c r="BM946" s="49"/>
    </row>
    <row r="947" spans="1:65" ht="30" customHeight="1">
      <c r="A947" s="352"/>
      <c r="B947" s="49"/>
      <c r="C947" s="49"/>
      <c r="D947" s="49"/>
      <c r="E947" s="16"/>
      <c r="F947" s="49"/>
      <c r="G947" s="49"/>
      <c r="H947" s="49"/>
      <c r="I947" s="49"/>
      <c r="J947" s="49"/>
      <c r="K947" s="49"/>
      <c r="L947" s="49"/>
      <c r="M947" s="49"/>
      <c r="N947" s="49"/>
      <c r="O947" s="49"/>
      <c r="P947" s="49"/>
      <c r="Q947" s="49"/>
      <c r="R947" s="49"/>
      <c r="S947" s="49"/>
      <c r="T947" s="49"/>
      <c r="U947" s="49"/>
      <c r="V947" s="49"/>
      <c r="W947" s="49"/>
      <c r="X947" s="49"/>
      <c r="Y947" s="49"/>
      <c r="Z947" s="49"/>
      <c r="AA947" s="49"/>
      <c r="AB947" s="49"/>
      <c r="AC947" s="49"/>
      <c r="AD947" s="49"/>
      <c r="AE947" s="49"/>
      <c r="AF947" s="49"/>
      <c r="AG947" s="49"/>
      <c r="AH947" s="49"/>
      <c r="AI947" s="49"/>
      <c r="AJ947" s="49"/>
      <c r="AK947" s="49"/>
      <c r="AL947" s="49"/>
      <c r="AM947" s="49"/>
      <c r="AN947" s="49"/>
      <c r="AO947" s="49"/>
      <c r="AP947" s="49"/>
      <c r="AQ947" s="49"/>
      <c r="AR947" s="49"/>
      <c r="AS947" s="49"/>
      <c r="AT947" s="49"/>
      <c r="AU947" s="49"/>
      <c r="AV947" s="49"/>
      <c r="AW947" s="49"/>
      <c r="AX947" s="49"/>
      <c r="AY947" s="49"/>
      <c r="AZ947" s="49"/>
      <c r="BA947" s="49"/>
      <c r="BB947" s="49"/>
      <c r="BC947" s="49"/>
      <c r="BD947" s="49"/>
      <c r="BE947" s="49"/>
      <c r="BF947" s="49"/>
      <c r="BG947" s="49"/>
      <c r="BH947" s="49"/>
      <c r="BI947" s="49"/>
      <c r="BJ947" s="49"/>
      <c r="BK947" s="49"/>
      <c r="BL947" s="49"/>
      <c r="BM947" s="49"/>
    </row>
    <row r="948" spans="1:65" ht="30" customHeight="1">
      <c r="A948" s="352"/>
      <c r="B948" s="49"/>
      <c r="C948" s="49"/>
      <c r="D948" s="49"/>
      <c r="E948" s="16"/>
      <c r="F948" s="49"/>
      <c r="G948" s="49"/>
      <c r="H948" s="49"/>
      <c r="I948" s="49"/>
      <c r="J948" s="49"/>
      <c r="K948" s="49"/>
      <c r="L948" s="49"/>
      <c r="M948" s="49"/>
      <c r="N948" s="49"/>
      <c r="O948" s="49"/>
      <c r="P948" s="49"/>
      <c r="Q948" s="49"/>
      <c r="R948" s="49"/>
      <c r="S948" s="49"/>
      <c r="T948" s="49"/>
      <c r="U948" s="49"/>
      <c r="V948" s="49"/>
      <c r="W948" s="49"/>
      <c r="X948" s="49"/>
      <c r="Y948" s="49"/>
      <c r="Z948" s="49"/>
      <c r="AA948" s="49"/>
      <c r="AB948" s="49"/>
      <c r="AC948" s="49"/>
      <c r="AD948" s="49"/>
      <c r="AE948" s="49"/>
      <c r="AF948" s="49"/>
      <c r="AG948" s="49"/>
      <c r="AH948" s="49"/>
      <c r="AI948" s="49"/>
      <c r="AJ948" s="49"/>
      <c r="AK948" s="49"/>
      <c r="AL948" s="49"/>
      <c r="AM948" s="49"/>
      <c r="AN948" s="49"/>
      <c r="AO948" s="49"/>
      <c r="AP948" s="49"/>
      <c r="AQ948" s="49"/>
      <c r="AR948" s="49"/>
      <c r="AS948" s="49"/>
      <c r="AT948" s="49"/>
      <c r="AU948" s="49"/>
      <c r="AV948" s="49"/>
      <c r="AW948" s="49"/>
      <c r="AX948" s="49"/>
      <c r="AY948" s="49"/>
      <c r="AZ948" s="49"/>
      <c r="BA948" s="49"/>
      <c r="BB948" s="49"/>
      <c r="BC948" s="49"/>
      <c r="BD948" s="49"/>
      <c r="BE948" s="49"/>
      <c r="BF948" s="49"/>
      <c r="BG948" s="49"/>
      <c r="BH948" s="49"/>
      <c r="BI948" s="49"/>
      <c r="BJ948" s="49"/>
      <c r="BK948" s="49"/>
      <c r="BL948" s="49"/>
      <c r="BM948" s="49"/>
    </row>
    <row r="949" spans="1:65" ht="30" customHeight="1">
      <c r="A949" s="352"/>
      <c r="B949" s="49"/>
      <c r="C949" s="49"/>
      <c r="D949" s="49"/>
      <c r="E949" s="16"/>
      <c r="F949" s="49"/>
      <c r="G949" s="49"/>
      <c r="H949" s="49"/>
      <c r="I949" s="49"/>
      <c r="J949" s="49"/>
      <c r="K949" s="49"/>
      <c r="L949" s="49"/>
      <c r="M949" s="49"/>
      <c r="N949" s="49"/>
      <c r="O949" s="49"/>
      <c r="P949" s="49"/>
      <c r="Q949" s="49"/>
      <c r="R949" s="49"/>
      <c r="S949" s="49"/>
      <c r="T949" s="49"/>
      <c r="U949" s="49"/>
      <c r="V949" s="49"/>
      <c r="W949" s="49"/>
      <c r="X949" s="49"/>
      <c r="Y949" s="49"/>
      <c r="Z949" s="49"/>
      <c r="AA949" s="49"/>
      <c r="AB949" s="49"/>
      <c r="AC949" s="49"/>
      <c r="AD949" s="49"/>
      <c r="AE949" s="49"/>
      <c r="AF949" s="49"/>
      <c r="AG949" s="49"/>
      <c r="AH949" s="49"/>
      <c r="AI949" s="49"/>
      <c r="AJ949" s="49"/>
      <c r="AK949" s="49"/>
      <c r="AL949" s="49"/>
      <c r="AM949" s="49"/>
      <c r="AN949" s="49"/>
      <c r="AO949" s="49"/>
      <c r="AP949" s="49"/>
      <c r="AQ949" s="49"/>
      <c r="AR949" s="49"/>
      <c r="AS949" s="49"/>
      <c r="AT949" s="49"/>
      <c r="AU949" s="49"/>
      <c r="AV949" s="49"/>
      <c r="AW949" s="49"/>
      <c r="AX949" s="49"/>
      <c r="AY949" s="49"/>
      <c r="AZ949" s="49"/>
      <c r="BA949" s="49"/>
      <c r="BB949" s="49"/>
      <c r="BC949" s="49"/>
      <c r="BD949" s="49"/>
      <c r="BE949" s="49"/>
      <c r="BF949" s="49"/>
      <c r="BG949" s="49"/>
      <c r="BH949" s="49"/>
      <c r="BI949" s="49"/>
      <c r="BJ949" s="49"/>
      <c r="BK949" s="49"/>
      <c r="BL949" s="49"/>
      <c r="BM949" s="49"/>
    </row>
    <row r="950" spans="1:65" ht="30" customHeight="1">
      <c r="A950" s="352"/>
      <c r="B950" s="49"/>
      <c r="C950" s="49"/>
      <c r="D950" s="49"/>
      <c r="E950" s="16"/>
      <c r="F950" s="49"/>
      <c r="G950" s="49"/>
      <c r="H950" s="49"/>
      <c r="I950" s="49"/>
      <c r="J950" s="49"/>
      <c r="K950" s="49"/>
      <c r="L950" s="49"/>
      <c r="M950" s="49"/>
      <c r="N950" s="49"/>
      <c r="O950" s="49"/>
      <c r="P950" s="49"/>
      <c r="Q950" s="49"/>
      <c r="R950" s="49"/>
      <c r="S950" s="49"/>
      <c r="T950" s="49"/>
      <c r="U950" s="49"/>
      <c r="V950" s="49"/>
      <c r="W950" s="49"/>
      <c r="X950" s="49"/>
      <c r="Y950" s="49"/>
      <c r="Z950" s="49"/>
      <c r="AA950" s="49"/>
      <c r="AB950" s="49"/>
      <c r="AC950" s="49"/>
      <c r="AD950" s="49"/>
      <c r="AE950" s="49"/>
      <c r="AF950" s="49"/>
      <c r="AG950" s="49"/>
      <c r="AH950" s="49"/>
      <c r="AI950" s="49"/>
      <c r="AJ950" s="49"/>
      <c r="AK950" s="49"/>
      <c r="AL950" s="49"/>
      <c r="AM950" s="49"/>
      <c r="AN950" s="49"/>
      <c r="AO950" s="49"/>
      <c r="AP950" s="49"/>
      <c r="AQ950" s="49"/>
      <c r="AR950" s="49"/>
      <c r="AS950" s="49"/>
      <c r="AT950" s="49"/>
      <c r="AU950" s="49"/>
      <c r="AV950" s="49"/>
      <c r="AW950" s="49"/>
      <c r="AX950" s="49"/>
      <c r="AY950" s="49"/>
      <c r="AZ950" s="49"/>
      <c r="BA950" s="49"/>
      <c r="BB950" s="49"/>
      <c r="BC950" s="49"/>
      <c r="BD950" s="49"/>
      <c r="BE950" s="49"/>
      <c r="BF950" s="49"/>
      <c r="BG950" s="49"/>
      <c r="BH950" s="49"/>
      <c r="BI950" s="49"/>
      <c r="BJ950" s="49"/>
      <c r="BK950" s="49"/>
      <c r="BL950" s="49"/>
      <c r="BM950" s="49"/>
    </row>
    <row r="951" spans="1:65" ht="30" customHeight="1">
      <c r="A951" s="352"/>
      <c r="B951" s="49"/>
      <c r="C951" s="49"/>
      <c r="D951" s="49"/>
      <c r="E951" s="16"/>
      <c r="F951" s="49"/>
      <c r="G951" s="49"/>
      <c r="H951" s="49"/>
      <c r="I951" s="49"/>
      <c r="J951" s="49"/>
      <c r="K951" s="49"/>
      <c r="L951" s="49"/>
      <c r="M951" s="49"/>
      <c r="N951" s="49"/>
      <c r="O951" s="49"/>
      <c r="P951" s="49"/>
      <c r="Q951" s="49"/>
      <c r="R951" s="49"/>
      <c r="S951" s="49"/>
      <c r="T951" s="49"/>
      <c r="U951" s="49"/>
      <c r="V951" s="49"/>
      <c r="W951" s="49"/>
      <c r="X951" s="49"/>
      <c r="Y951" s="49"/>
      <c r="Z951" s="49"/>
      <c r="AA951" s="49"/>
      <c r="AB951" s="49"/>
      <c r="AC951" s="49"/>
      <c r="AD951" s="49"/>
      <c r="AE951" s="49"/>
      <c r="AF951" s="49"/>
      <c r="AG951" s="49"/>
      <c r="AH951" s="49"/>
      <c r="AI951" s="49"/>
      <c r="AJ951" s="49"/>
      <c r="AK951" s="49"/>
      <c r="AL951" s="49"/>
      <c r="AM951" s="49"/>
      <c r="AN951" s="49"/>
      <c r="AO951" s="49"/>
      <c r="AP951" s="49"/>
      <c r="AQ951" s="49"/>
      <c r="AR951" s="49"/>
      <c r="AS951" s="49"/>
      <c r="AT951" s="49"/>
      <c r="AU951" s="49"/>
      <c r="AV951" s="49"/>
      <c r="AW951" s="49"/>
      <c r="AX951" s="49"/>
      <c r="AY951" s="49"/>
      <c r="AZ951" s="49"/>
      <c r="BA951" s="49"/>
      <c r="BB951" s="49"/>
      <c r="BC951" s="49"/>
      <c r="BD951" s="49"/>
      <c r="BE951" s="49"/>
      <c r="BF951" s="49"/>
      <c r="BG951" s="49"/>
      <c r="BH951" s="49"/>
      <c r="BI951" s="49"/>
      <c r="BJ951" s="49"/>
      <c r="BK951" s="49"/>
      <c r="BL951" s="49"/>
      <c r="BM951" s="49"/>
    </row>
    <row r="952" spans="1:65" ht="30" customHeight="1">
      <c r="A952" s="352"/>
      <c r="B952" s="49"/>
      <c r="C952" s="49"/>
      <c r="D952" s="49"/>
      <c r="E952" s="16"/>
      <c r="F952" s="49"/>
      <c r="G952" s="49"/>
      <c r="H952" s="49"/>
      <c r="I952" s="49"/>
      <c r="J952" s="49"/>
      <c r="K952" s="49"/>
      <c r="L952" s="49"/>
      <c r="M952" s="49"/>
      <c r="N952" s="49"/>
      <c r="O952" s="49"/>
      <c r="P952" s="49"/>
      <c r="Q952" s="49"/>
      <c r="R952" s="49"/>
      <c r="S952" s="49"/>
      <c r="T952" s="49"/>
      <c r="U952" s="49"/>
      <c r="V952" s="49"/>
      <c r="W952" s="49"/>
      <c r="X952" s="49"/>
      <c r="Y952" s="49"/>
      <c r="Z952" s="49"/>
      <c r="AA952" s="49"/>
      <c r="AB952" s="49"/>
      <c r="AC952" s="49"/>
      <c r="AD952" s="49"/>
      <c r="AE952" s="49"/>
      <c r="AF952" s="49"/>
      <c r="AG952" s="49"/>
      <c r="AH952" s="49"/>
      <c r="AI952" s="49"/>
      <c r="AJ952" s="49"/>
      <c r="AK952" s="49"/>
      <c r="AL952" s="49"/>
      <c r="AM952" s="49"/>
      <c r="AN952" s="49"/>
      <c r="AO952" s="49"/>
      <c r="AP952" s="49"/>
      <c r="AQ952" s="49"/>
      <c r="AR952" s="49"/>
      <c r="AS952" s="49"/>
      <c r="AT952" s="49"/>
      <c r="AU952" s="49"/>
      <c r="AV952" s="49"/>
      <c r="AW952" s="49"/>
      <c r="AX952" s="49"/>
      <c r="AY952" s="49"/>
      <c r="AZ952" s="49"/>
      <c r="BA952" s="49"/>
      <c r="BB952" s="49"/>
      <c r="BC952" s="49"/>
      <c r="BD952" s="49"/>
      <c r="BE952" s="49"/>
      <c r="BF952" s="49"/>
      <c r="BG952" s="49"/>
      <c r="BH952" s="49"/>
      <c r="BI952" s="49"/>
      <c r="BJ952" s="49"/>
      <c r="BK952" s="49"/>
      <c r="BL952" s="49"/>
      <c r="BM952" s="49"/>
    </row>
    <row r="953" spans="1:65" ht="30" customHeight="1">
      <c r="A953" s="352"/>
      <c r="B953" s="49"/>
      <c r="C953" s="49"/>
      <c r="D953" s="49"/>
      <c r="E953" s="16"/>
      <c r="F953" s="49"/>
      <c r="G953" s="49"/>
      <c r="H953" s="49"/>
      <c r="I953" s="49"/>
      <c r="J953" s="49"/>
      <c r="K953" s="49"/>
      <c r="L953" s="49"/>
      <c r="M953" s="49"/>
      <c r="N953" s="49"/>
      <c r="O953" s="49"/>
      <c r="P953" s="49"/>
      <c r="Q953" s="49"/>
      <c r="R953" s="49"/>
      <c r="S953" s="49"/>
      <c r="T953" s="49"/>
      <c r="U953" s="49"/>
      <c r="V953" s="49"/>
      <c r="W953" s="49"/>
      <c r="X953" s="49"/>
      <c r="Y953" s="49"/>
      <c r="Z953" s="49"/>
      <c r="AA953" s="49"/>
      <c r="AB953" s="49"/>
      <c r="AC953" s="49"/>
      <c r="AD953" s="49"/>
      <c r="AE953" s="49"/>
      <c r="AF953" s="49"/>
      <c r="AG953" s="49"/>
      <c r="AH953" s="49"/>
      <c r="AI953" s="49"/>
      <c r="AJ953" s="49"/>
      <c r="AK953" s="49"/>
      <c r="AL953" s="49"/>
      <c r="AM953" s="49"/>
      <c r="AN953" s="49"/>
      <c r="AO953" s="49"/>
      <c r="AP953" s="49"/>
      <c r="AQ953" s="49"/>
      <c r="AR953" s="49"/>
      <c r="AS953" s="49"/>
      <c r="AT953" s="49"/>
      <c r="AU953" s="49"/>
      <c r="AV953" s="49"/>
      <c r="AW953" s="49"/>
      <c r="AX953" s="49"/>
      <c r="AY953" s="49"/>
      <c r="AZ953" s="49"/>
      <c r="BA953" s="49"/>
      <c r="BB953" s="49"/>
      <c r="BC953" s="49"/>
      <c r="BD953" s="49"/>
      <c r="BE953" s="49"/>
      <c r="BF953" s="49"/>
      <c r="BG953" s="49"/>
      <c r="BH953" s="49"/>
      <c r="BI953" s="49"/>
      <c r="BJ953" s="49"/>
      <c r="BK953" s="49"/>
      <c r="BL953" s="49"/>
      <c r="BM953" s="49"/>
    </row>
    <row r="954" spans="1:65" ht="30" customHeight="1">
      <c r="A954" s="352"/>
      <c r="B954" s="49"/>
      <c r="C954" s="49"/>
      <c r="D954" s="49"/>
      <c r="E954" s="16"/>
      <c r="F954" s="49"/>
      <c r="G954" s="49"/>
      <c r="H954" s="49"/>
      <c r="I954" s="49"/>
      <c r="J954" s="49"/>
      <c r="K954" s="49"/>
      <c r="L954" s="49"/>
      <c r="M954" s="49"/>
      <c r="N954" s="49"/>
      <c r="O954" s="49"/>
      <c r="P954" s="49"/>
      <c r="Q954" s="49"/>
      <c r="R954" s="49"/>
      <c r="S954" s="49"/>
      <c r="T954" s="49"/>
      <c r="U954" s="49"/>
      <c r="V954" s="49"/>
      <c r="W954" s="49"/>
      <c r="X954" s="49"/>
      <c r="Y954" s="49"/>
      <c r="Z954" s="49"/>
      <c r="AA954" s="49"/>
      <c r="AB954" s="49"/>
      <c r="AC954" s="49"/>
      <c r="AD954" s="49"/>
      <c r="AE954" s="49"/>
      <c r="AF954" s="49"/>
      <c r="AG954" s="49"/>
      <c r="AH954" s="49"/>
      <c r="AI954" s="49"/>
      <c r="AJ954" s="49"/>
      <c r="AK954" s="49"/>
      <c r="AL954" s="49"/>
      <c r="AM954" s="49"/>
      <c r="AN954" s="49"/>
      <c r="AO954" s="49"/>
      <c r="AP954" s="49"/>
      <c r="AQ954" s="49"/>
      <c r="AR954" s="49"/>
      <c r="AS954" s="49"/>
      <c r="AT954" s="49"/>
      <c r="AU954" s="49"/>
      <c r="AV954" s="49"/>
      <c r="AW954" s="49"/>
      <c r="AX954" s="49"/>
      <c r="AY954" s="49"/>
      <c r="AZ954" s="49"/>
      <c r="BA954" s="49"/>
      <c r="BB954" s="49"/>
      <c r="BC954" s="49"/>
      <c r="BD954" s="49"/>
      <c r="BE954" s="49"/>
      <c r="BF954" s="49"/>
      <c r="BG954" s="49"/>
      <c r="BH954" s="49"/>
      <c r="BI954" s="49"/>
      <c r="BJ954" s="49"/>
      <c r="BK954" s="49"/>
      <c r="BL954" s="49"/>
      <c r="BM954" s="49"/>
    </row>
    <row r="955" spans="1:65" ht="30" customHeight="1">
      <c r="A955" s="352"/>
      <c r="B955" s="49"/>
      <c r="C955" s="49"/>
      <c r="D955" s="49"/>
      <c r="E955" s="16"/>
      <c r="F955" s="49"/>
      <c r="G955" s="49"/>
      <c r="H955" s="49"/>
      <c r="I955" s="49"/>
      <c r="J955" s="49"/>
      <c r="K955" s="49"/>
      <c r="L955" s="49"/>
      <c r="M955" s="49"/>
      <c r="N955" s="49"/>
      <c r="O955" s="49"/>
      <c r="P955" s="49"/>
      <c r="Q955" s="49"/>
      <c r="R955" s="49"/>
      <c r="S955" s="49"/>
      <c r="T955" s="49"/>
      <c r="U955" s="49"/>
      <c r="V955" s="49"/>
      <c r="W955" s="49"/>
      <c r="X955" s="49"/>
      <c r="Y955" s="49"/>
      <c r="Z955" s="49"/>
      <c r="AA955" s="49"/>
      <c r="AB955" s="49"/>
      <c r="AC955" s="49"/>
      <c r="AD955" s="49"/>
      <c r="AE955" s="49"/>
      <c r="AF955" s="49"/>
      <c r="AG955" s="49"/>
      <c r="AH955" s="49"/>
      <c r="AI955" s="49"/>
      <c r="AJ955" s="49"/>
      <c r="AK955" s="49"/>
      <c r="AL955" s="49"/>
      <c r="AM955" s="49"/>
      <c r="AN955" s="49"/>
      <c r="AO955" s="49"/>
      <c r="AP955" s="49"/>
      <c r="AQ955" s="49"/>
      <c r="AR955" s="49"/>
      <c r="AS955" s="49"/>
      <c r="AT955" s="49"/>
      <c r="AU955" s="49"/>
      <c r="AV955" s="49"/>
      <c r="AW955" s="49"/>
      <c r="AX955" s="49"/>
      <c r="AY955" s="49"/>
      <c r="AZ955" s="49"/>
      <c r="BA955" s="49"/>
      <c r="BB955" s="49"/>
      <c r="BC955" s="49"/>
      <c r="BD955" s="49"/>
      <c r="BE955" s="49"/>
      <c r="BF955" s="49"/>
      <c r="BG955" s="49"/>
      <c r="BH955" s="49"/>
      <c r="BI955" s="49"/>
      <c r="BJ955" s="49"/>
      <c r="BK955" s="49"/>
      <c r="BL955" s="49"/>
      <c r="BM955" s="49"/>
    </row>
    <row r="956" spans="1:65" ht="30" customHeight="1">
      <c r="A956" s="352"/>
      <c r="B956" s="49"/>
      <c r="C956" s="49"/>
      <c r="D956" s="49"/>
      <c r="E956" s="16"/>
      <c r="F956" s="49"/>
      <c r="G956" s="49"/>
      <c r="H956" s="49"/>
      <c r="I956" s="49"/>
      <c r="J956" s="49"/>
      <c r="K956" s="49"/>
      <c r="L956" s="49"/>
      <c r="M956" s="49"/>
      <c r="N956" s="49"/>
      <c r="O956" s="49"/>
      <c r="P956" s="49"/>
      <c r="Q956" s="49"/>
      <c r="R956" s="49"/>
      <c r="S956" s="49"/>
      <c r="T956" s="49"/>
      <c r="U956" s="49"/>
      <c r="V956" s="49"/>
      <c r="W956" s="49"/>
      <c r="X956" s="49"/>
      <c r="Y956" s="49"/>
      <c r="Z956" s="49"/>
      <c r="AA956" s="49"/>
      <c r="AB956" s="49"/>
      <c r="AC956" s="49"/>
      <c r="AD956" s="49"/>
      <c r="AE956" s="49"/>
      <c r="AF956" s="49"/>
      <c r="AG956" s="49"/>
      <c r="AH956" s="49"/>
      <c r="AI956" s="49"/>
      <c r="AJ956" s="49"/>
      <c r="AK956" s="49"/>
      <c r="AL956" s="49"/>
      <c r="AM956" s="49"/>
      <c r="AN956" s="49"/>
      <c r="AO956" s="49"/>
      <c r="AP956" s="49"/>
      <c r="AQ956" s="49"/>
      <c r="AR956" s="49"/>
      <c r="AS956" s="49"/>
      <c r="AT956" s="49"/>
      <c r="AU956" s="49"/>
      <c r="AV956" s="49"/>
      <c r="AW956" s="49"/>
      <c r="AX956" s="49"/>
      <c r="AY956" s="49"/>
      <c r="AZ956" s="49"/>
      <c r="BA956" s="49"/>
      <c r="BB956" s="49"/>
      <c r="BC956" s="49"/>
      <c r="BD956" s="49"/>
      <c r="BE956" s="49"/>
      <c r="BF956" s="49"/>
      <c r="BG956" s="49"/>
      <c r="BH956" s="49"/>
      <c r="BI956" s="49"/>
      <c r="BJ956" s="49"/>
      <c r="BK956" s="49"/>
      <c r="BL956" s="49"/>
      <c r="BM956" s="49"/>
    </row>
    <row r="957" spans="1:65" ht="30" customHeight="1">
      <c r="A957" s="352"/>
      <c r="B957" s="49"/>
      <c r="C957" s="49"/>
      <c r="D957" s="49"/>
      <c r="E957" s="16"/>
      <c r="F957" s="49"/>
      <c r="G957" s="49"/>
      <c r="H957" s="49"/>
      <c r="I957" s="49"/>
      <c r="J957" s="49"/>
      <c r="K957" s="49"/>
      <c r="L957" s="49"/>
      <c r="M957" s="49"/>
      <c r="N957" s="49"/>
      <c r="O957" s="49"/>
      <c r="P957" s="49"/>
      <c r="Q957" s="49"/>
      <c r="R957" s="49"/>
      <c r="S957" s="49"/>
      <c r="T957" s="49"/>
      <c r="U957" s="49"/>
      <c r="V957" s="49"/>
      <c r="W957" s="49"/>
      <c r="X957" s="49"/>
      <c r="Y957" s="49"/>
      <c r="Z957" s="49"/>
      <c r="AA957" s="49"/>
      <c r="AB957" s="49"/>
      <c r="AC957" s="49"/>
      <c r="AD957" s="49"/>
      <c r="AE957" s="49"/>
      <c r="AF957" s="49"/>
      <c r="AG957" s="49"/>
      <c r="AH957" s="49"/>
      <c r="AI957" s="49"/>
      <c r="AJ957" s="49"/>
      <c r="AK957" s="49"/>
      <c r="AL957" s="49"/>
      <c r="AM957" s="49"/>
      <c r="AN957" s="49"/>
      <c r="AO957" s="49"/>
      <c r="AP957" s="49"/>
      <c r="AQ957" s="49"/>
      <c r="AR957" s="49"/>
      <c r="AS957" s="49"/>
      <c r="AT957" s="49"/>
      <c r="AU957" s="49"/>
      <c r="AV957" s="49"/>
      <c r="AW957" s="49"/>
      <c r="AX957" s="49"/>
      <c r="AY957" s="49"/>
      <c r="AZ957" s="49"/>
      <c r="BA957" s="49"/>
      <c r="BB957" s="49"/>
      <c r="BC957" s="49"/>
      <c r="BD957" s="49"/>
      <c r="BE957" s="49"/>
      <c r="BF957" s="49"/>
      <c r="BG957" s="49"/>
      <c r="BH957" s="49"/>
      <c r="BI957" s="49"/>
      <c r="BJ957" s="49"/>
      <c r="BK957" s="49"/>
      <c r="BL957" s="49"/>
      <c r="BM957" s="49"/>
    </row>
    <row r="958" spans="1:65" ht="30" customHeight="1">
      <c r="A958" s="352"/>
      <c r="B958" s="49"/>
      <c r="C958" s="49"/>
      <c r="D958" s="49"/>
      <c r="E958" s="16"/>
      <c r="F958" s="49"/>
      <c r="G958" s="49"/>
      <c r="H958" s="49"/>
      <c r="I958" s="49"/>
      <c r="J958" s="49"/>
      <c r="K958" s="49"/>
      <c r="L958" s="49"/>
      <c r="M958" s="49"/>
      <c r="N958" s="49"/>
      <c r="O958" s="49"/>
      <c r="P958" s="49"/>
      <c r="Q958" s="49"/>
      <c r="R958" s="49"/>
      <c r="S958" s="49"/>
      <c r="T958" s="49"/>
      <c r="U958" s="49"/>
      <c r="V958" s="49"/>
      <c r="W958" s="49"/>
      <c r="X958" s="49"/>
      <c r="Y958" s="49"/>
      <c r="Z958" s="49"/>
      <c r="AA958" s="49"/>
      <c r="AB958" s="49"/>
      <c r="AC958" s="49"/>
      <c r="AD958" s="49"/>
      <c r="AE958" s="49"/>
      <c r="AF958" s="49"/>
      <c r="AG958" s="49"/>
      <c r="AH958" s="49"/>
      <c r="AI958" s="49"/>
      <c r="AJ958" s="49"/>
      <c r="AK958" s="49"/>
      <c r="AL958" s="49"/>
      <c r="AM958" s="49"/>
      <c r="AN958" s="49"/>
      <c r="AO958" s="49"/>
      <c r="AP958" s="49"/>
      <c r="AQ958" s="49"/>
      <c r="AR958" s="49"/>
      <c r="AS958" s="49"/>
      <c r="AT958" s="49"/>
      <c r="AU958" s="49"/>
      <c r="AV958" s="49"/>
      <c r="AW958" s="49"/>
      <c r="AX958" s="49"/>
      <c r="AY958" s="49"/>
      <c r="AZ958" s="49"/>
      <c r="BA958" s="49"/>
      <c r="BB958" s="49"/>
      <c r="BC958" s="49"/>
      <c r="BD958" s="49"/>
      <c r="BE958" s="49"/>
      <c r="BF958" s="49"/>
      <c r="BG958" s="49"/>
      <c r="BH958" s="49"/>
      <c r="BI958" s="49"/>
      <c r="BJ958" s="49"/>
      <c r="BK958" s="49"/>
      <c r="BL958" s="49"/>
      <c r="BM958" s="49"/>
    </row>
    <row r="959" spans="1:65" ht="30" customHeight="1">
      <c r="A959" s="352"/>
      <c r="B959" s="49"/>
      <c r="C959" s="49"/>
      <c r="D959" s="49"/>
      <c r="E959" s="16"/>
      <c r="F959" s="49"/>
      <c r="G959" s="49"/>
      <c r="H959" s="49"/>
      <c r="I959" s="49"/>
      <c r="J959" s="49"/>
      <c r="K959" s="49"/>
      <c r="L959" s="49"/>
      <c r="M959" s="49"/>
      <c r="N959" s="49"/>
      <c r="O959" s="49"/>
      <c r="P959" s="49"/>
      <c r="Q959" s="49"/>
      <c r="R959" s="49"/>
      <c r="S959" s="49"/>
      <c r="T959" s="49"/>
      <c r="U959" s="49"/>
      <c r="V959" s="49"/>
      <c r="W959" s="49"/>
      <c r="X959" s="49"/>
      <c r="Y959" s="49"/>
      <c r="Z959" s="49"/>
      <c r="AA959" s="49"/>
      <c r="AB959" s="49"/>
      <c r="AC959" s="49"/>
      <c r="AD959" s="49"/>
      <c r="AE959" s="49"/>
      <c r="AF959" s="49"/>
      <c r="AG959" s="49"/>
      <c r="AH959" s="49"/>
      <c r="AI959" s="49"/>
      <c r="AJ959" s="49"/>
      <c r="AK959" s="49"/>
      <c r="AL959" s="49"/>
      <c r="AM959" s="49"/>
      <c r="AN959" s="49"/>
      <c r="AO959" s="49"/>
      <c r="AP959" s="49"/>
      <c r="AQ959" s="49"/>
      <c r="AR959" s="49"/>
      <c r="AS959" s="49"/>
      <c r="AT959" s="49"/>
      <c r="AU959" s="49"/>
      <c r="AV959" s="49"/>
      <c r="AW959" s="49"/>
      <c r="AX959" s="49"/>
      <c r="AY959" s="49"/>
      <c r="AZ959" s="49"/>
      <c r="BA959" s="49"/>
      <c r="BB959" s="49"/>
      <c r="BC959" s="49"/>
      <c r="BD959" s="49"/>
      <c r="BE959" s="49"/>
      <c r="BF959" s="49"/>
      <c r="BG959" s="49"/>
      <c r="BH959" s="49"/>
      <c r="BI959" s="49"/>
      <c r="BJ959" s="49"/>
      <c r="BK959" s="49"/>
      <c r="BL959" s="49"/>
      <c r="BM959" s="49"/>
    </row>
    <row r="960" spans="1:65" ht="30" customHeight="1">
      <c r="A960" s="352"/>
      <c r="B960" s="49"/>
      <c r="C960" s="49"/>
      <c r="D960" s="49"/>
      <c r="E960" s="16"/>
      <c r="F960" s="49"/>
      <c r="G960" s="49"/>
      <c r="H960" s="49"/>
      <c r="I960" s="49"/>
      <c r="J960" s="49"/>
      <c r="K960" s="49"/>
      <c r="L960" s="49"/>
      <c r="M960" s="49"/>
      <c r="N960" s="49"/>
      <c r="O960" s="49"/>
      <c r="P960" s="49"/>
      <c r="Q960" s="49"/>
      <c r="R960" s="49"/>
      <c r="S960" s="49"/>
      <c r="T960" s="49"/>
      <c r="U960" s="49"/>
      <c r="V960" s="49"/>
      <c r="W960" s="49"/>
      <c r="X960" s="49"/>
      <c r="Y960" s="49"/>
      <c r="Z960" s="49"/>
      <c r="AA960" s="49"/>
      <c r="AB960" s="49"/>
      <c r="AC960" s="49"/>
      <c r="AD960" s="49"/>
      <c r="AE960" s="49"/>
      <c r="AF960" s="49"/>
      <c r="AG960" s="49"/>
      <c r="AH960" s="49"/>
      <c r="AI960" s="49"/>
      <c r="AJ960" s="49"/>
      <c r="AK960" s="49"/>
      <c r="AL960" s="49"/>
      <c r="AM960" s="49"/>
      <c r="AN960" s="49"/>
      <c r="AO960" s="49"/>
      <c r="AP960" s="49"/>
      <c r="AQ960" s="49"/>
      <c r="AR960" s="49"/>
      <c r="AS960" s="49"/>
      <c r="AT960" s="49"/>
      <c r="AU960" s="49"/>
      <c r="AV960" s="49"/>
      <c r="AW960" s="49"/>
      <c r="AX960" s="49"/>
      <c r="AY960" s="49"/>
      <c r="AZ960" s="49"/>
      <c r="BA960" s="49"/>
      <c r="BB960" s="49"/>
      <c r="BC960" s="49"/>
      <c r="BD960" s="49"/>
      <c r="BE960" s="49"/>
      <c r="BF960" s="49"/>
      <c r="BG960" s="49"/>
      <c r="BH960" s="49"/>
      <c r="BI960" s="49"/>
      <c r="BJ960" s="49"/>
      <c r="BK960" s="49"/>
      <c r="BL960" s="49"/>
      <c r="BM960" s="49"/>
    </row>
    <row r="961" spans="1:65" ht="30" customHeight="1">
      <c r="A961" s="352"/>
      <c r="B961" s="49"/>
      <c r="C961" s="49"/>
      <c r="D961" s="49"/>
      <c r="E961" s="16"/>
      <c r="F961" s="49"/>
      <c r="G961" s="49"/>
      <c r="H961" s="49"/>
      <c r="I961" s="49"/>
      <c r="J961" s="49"/>
      <c r="K961" s="49"/>
      <c r="L961" s="49"/>
      <c r="M961" s="49"/>
      <c r="N961" s="49"/>
      <c r="O961" s="49"/>
      <c r="P961" s="49"/>
      <c r="Q961" s="49"/>
      <c r="R961" s="49"/>
      <c r="S961" s="49"/>
      <c r="T961" s="49"/>
      <c r="U961" s="49"/>
      <c r="V961" s="49"/>
      <c r="W961" s="49"/>
      <c r="X961" s="49"/>
      <c r="Y961" s="49"/>
      <c r="Z961" s="49"/>
      <c r="AA961" s="49"/>
      <c r="AB961" s="49"/>
      <c r="AC961" s="49"/>
      <c r="AD961" s="49"/>
      <c r="AE961" s="49"/>
      <c r="AF961" s="49"/>
      <c r="AG961" s="49"/>
      <c r="AH961" s="49"/>
      <c r="AI961" s="49"/>
      <c r="AJ961" s="49"/>
      <c r="AK961" s="49"/>
      <c r="AL961" s="49"/>
      <c r="AM961" s="49"/>
      <c r="AN961" s="49"/>
      <c r="AO961" s="49"/>
      <c r="AP961" s="49"/>
      <c r="AQ961" s="49"/>
      <c r="AR961" s="49"/>
      <c r="AS961" s="49"/>
      <c r="AT961" s="49"/>
      <c r="AU961" s="49"/>
      <c r="AV961" s="49"/>
      <c r="AW961" s="49"/>
      <c r="AX961" s="49"/>
      <c r="AY961" s="49"/>
      <c r="AZ961" s="49"/>
      <c r="BA961" s="49"/>
      <c r="BB961" s="49"/>
      <c r="BC961" s="49"/>
      <c r="BD961" s="49"/>
      <c r="BE961" s="49"/>
      <c r="BF961" s="49"/>
      <c r="BG961" s="49"/>
      <c r="BH961" s="49"/>
      <c r="BI961" s="49"/>
      <c r="BJ961" s="49"/>
      <c r="BK961" s="49"/>
      <c r="BL961" s="49"/>
      <c r="BM961" s="49"/>
    </row>
    <row r="962" spans="1:65" ht="30" customHeight="1">
      <c r="A962" s="352"/>
      <c r="B962" s="49"/>
      <c r="C962" s="49"/>
      <c r="D962" s="49"/>
      <c r="E962" s="16"/>
      <c r="F962" s="49"/>
      <c r="G962" s="49"/>
      <c r="H962" s="49"/>
      <c r="I962" s="49"/>
      <c r="J962" s="49"/>
      <c r="K962" s="49"/>
      <c r="L962" s="49"/>
      <c r="M962" s="49"/>
      <c r="N962" s="49"/>
      <c r="O962" s="49"/>
      <c r="P962" s="49"/>
      <c r="Q962" s="49"/>
      <c r="R962" s="49"/>
      <c r="S962" s="49"/>
      <c r="T962" s="49"/>
      <c r="U962" s="49"/>
      <c r="V962" s="49"/>
      <c r="W962" s="49"/>
      <c r="X962" s="49"/>
      <c r="Y962" s="49"/>
      <c r="Z962" s="49"/>
      <c r="AA962" s="49"/>
      <c r="AB962" s="49"/>
      <c r="AC962" s="49"/>
      <c r="AD962" s="49"/>
      <c r="AE962" s="49"/>
      <c r="AF962" s="49"/>
      <c r="AG962" s="49"/>
      <c r="AH962" s="49"/>
      <c r="AI962" s="49"/>
      <c r="AJ962" s="49"/>
      <c r="AK962" s="49"/>
      <c r="AL962" s="49"/>
      <c r="AM962" s="49"/>
      <c r="AN962" s="49"/>
      <c r="AO962" s="49"/>
      <c r="AP962" s="49"/>
      <c r="AQ962" s="49"/>
      <c r="AR962" s="49"/>
      <c r="AS962" s="49"/>
      <c r="AT962" s="49"/>
      <c r="AU962" s="49"/>
      <c r="AV962" s="49"/>
      <c r="AW962" s="49"/>
      <c r="AX962" s="49"/>
      <c r="AY962" s="49"/>
      <c r="AZ962" s="49"/>
      <c r="BA962" s="49"/>
      <c r="BB962" s="49"/>
      <c r="BC962" s="49"/>
      <c r="BD962" s="49"/>
      <c r="BE962" s="49"/>
      <c r="BF962" s="49"/>
      <c r="BG962" s="49"/>
      <c r="BH962" s="49"/>
      <c r="BI962" s="49"/>
      <c r="BJ962" s="49"/>
      <c r="BK962" s="49"/>
      <c r="BL962" s="49"/>
      <c r="BM962" s="49"/>
    </row>
    <row r="963" spans="1:65" ht="30" customHeight="1">
      <c r="A963" s="352"/>
      <c r="B963" s="49"/>
      <c r="C963" s="49"/>
      <c r="D963" s="49"/>
      <c r="E963" s="16"/>
      <c r="F963" s="49"/>
      <c r="G963" s="49"/>
      <c r="H963" s="49"/>
      <c r="I963" s="49"/>
      <c r="J963" s="49"/>
      <c r="K963" s="49"/>
      <c r="L963" s="49"/>
      <c r="M963" s="49"/>
      <c r="N963" s="49"/>
      <c r="O963" s="49"/>
      <c r="P963" s="49"/>
      <c r="Q963" s="49"/>
      <c r="R963" s="49"/>
      <c r="S963" s="49"/>
      <c r="T963" s="49"/>
      <c r="U963" s="49"/>
      <c r="V963" s="49"/>
      <c r="W963" s="49"/>
      <c r="X963" s="49"/>
      <c r="Y963" s="49"/>
      <c r="Z963" s="49"/>
      <c r="AA963" s="49"/>
      <c r="AB963" s="49"/>
      <c r="AC963" s="49"/>
      <c r="AD963" s="49"/>
      <c r="AE963" s="49"/>
      <c r="AF963" s="49"/>
      <c r="AG963" s="49"/>
      <c r="AH963" s="49"/>
      <c r="AI963" s="49"/>
      <c r="AJ963" s="49"/>
      <c r="AK963" s="49"/>
      <c r="AL963" s="49"/>
      <c r="AM963" s="49"/>
      <c r="AN963" s="49"/>
      <c r="AO963" s="49"/>
      <c r="AP963" s="49"/>
      <c r="AQ963" s="49"/>
      <c r="AR963" s="49"/>
      <c r="AS963" s="49"/>
      <c r="AT963" s="49"/>
      <c r="AU963" s="49"/>
      <c r="AV963" s="49"/>
      <c r="AW963" s="49"/>
      <c r="AX963" s="49"/>
      <c r="AY963" s="49"/>
      <c r="AZ963" s="49"/>
      <c r="BA963" s="49"/>
      <c r="BB963" s="49"/>
      <c r="BC963" s="49"/>
      <c r="BD963" s="49"/>
      <c r="BE963" s="49"/>
      <c r="BF963" s="49"/>
      <c r="BG963" s="49"/>
      <c r="BH963" s="49"/>
      <c r="BI963" s="49"/>
      <c r="BJ963" s="49"/>
      <c r="BK963" s="49"/>
      <c r="BL963" s="49"/>
      <c r="BM963" s="49"/>
    </row>
    <row r="964" spans="1:65" ht="30" customHeight="1">
      <c r="A964" s="352"/>
      <c r="B964" s="49"/>
      <c r="C964" s="49"/>
      <c r="D964" s="49"/>
      <c r="E964" s="16"/>
      <c r="F964" s="49"/>
      <c r="G964" s="49"/>
      <c r="H964" s="49"/>
      <c r="I964" s="49"/>
      <c r="J964" s="49"/>
      <c r="K964" s="49"/>
      <c r="L964" s="49"/>
      <c r="M964" s="49"/>
      <c r="N964" s="49"/>
      <c r="O964" s="49"/>
      <c r="P964" s="49"/>
      <c r="Q964" s="49"/>
      <c r="R964" s="49"/>
      <c r="S964" s="49"/>
      <c r="T964" s="49"/>
      <c r="U964" s="49"/>
      <c r="V964" s="49"/>
      <c r="W964" s="49"/>
      <c r="X964" s="49"/>
      <c r="Y964" s="49"/>
      <c r="Z964" s="49"/>
      <c r="AA964" s="49"/>
      <c r="AB964" s="49"/>
      <c r="AC964" s="49"/>
      <c r="AD964" s="49"/>
      <c r="AE964" s="49"/>
      <c r="AF964" s="49"/>
      <c r="AG964" s="49"/>
      <c r="AH964" s="49"/>
      <c r="AI964" s="49"/>
      <c r="AJ964" s="49"/>
      <c r="AK964" s="49"/>
      <c r="AL964" s="49"/>
      <c r="AM964" s="49"/>
      <c r="AN964" s="49"/>
      <c r="AO964" s="49"/>
      <c r="AP964" s="49"/>
      <c r="AQ964" s="49"/>
      <c r="AR964" s="49"/>
      <c r="AS964" s="49"/>
      <c r="AT964" s="49"/>
      <c r="AU964" s="49"/>
      <c r="AV964" s="49"/>
      <c r="AW964" s="49"/>
      <c r="AX964" s="49"/>
      <c r="AY964" s="49"/>
      <c r="AZ964" s="49"/>
      <c r="BA964" s="49"/>
      <c r="BB964" s="49"/>
      <c r="BC964" s="49"/>
      <c r="BD964" s="49"/>
      <c r="BE964" s="49"/>
      <c r="BF964" s="49"/>
      <c r="BG964" s="49"/>
      <c r="BH964" s="49"/>
      <c r="BI964" s="49"/>
      <c r="BJ964" s="49"/>
      <c r="BK964" s="49"/>
      <c r="BL964" s="49"/>
      <c r="BM964" s="49"/>
    </row>
    <row r="965" spans="1:65" ht="30" customHeight="1">
      <c r="A965" s="352"/>
      <c r="B965" s="49"/>
      <c r="C965" s="49"/>
      <c r="D965" s="49"/>
      <c r="E965" s="16"/>
      <c r="F965" s="49"/>
      <c r="G965" s="49"/>
      <c r="H965" s="49"/>
      <c r="I965" s="49"/>
      <c r="J965" s="49"/>
      <c r="K965" s="49"/>
      <c r="L965" s="49"/>
      <c r="M965" s="49"/>
      <c r="N965" s="49"/>
      <c r="O965" s="49"/>
      <c r="P965" s="49"/>
      <c r="Q965" s="49"/>
      <c r="R965" s="49"/>
      <c r="S965" s="49"/>
      <c r="T965" s="49"/>
      <c r="U965" s="49"/>
      <c r="V965" s="49"/>
      <c r="W965" s="49"/>
      <c r="X965" s="49"/>
      <c r="Y965" s="49"/>
      <c r="Z965" s="49"/>
      <c r="AA965" s="49"/>
      <c r="AB965" s="49"/>
      <c r="AC965" s="49"/>
      <c r="AD965" s="49"/>
      <c r="AE965" s="49"/>
      <c r="AF965" s="49"/>
      <c r="AG965" s="49"/>
      <c r="AH965" s="49"/>
      <c r="AI965" s="49"/>
      <c r="AJ965" s="49"/>
      <c r="AK965" s="49"/>
      <c r="AL965" s="49"/>
      <c r="AM965" s="49"/>
      <c r="AN965" s="49"/>
      <c r="AO965" s="49"/>
      <c r="AP965" s="49"/>
      <c r="AQ965" s="49"/>
      <c r="AR965" s="49"/>
      <c r="AS965" s="49"/>
      <c r="AT965" s="49"/>
      <c r="AU965" s="49"/>
      <c r="AV965" s="49"/>
      <c r="AW965" s="49"/>
      <c r="AX965" s="49"/>
      <c r="AY965" s="49"/>
      <c r="AZ965" s="49"/>
      <c r="BA965" s="49"/>
      <c r="BB965" s="49"/>
      <c r="BC965" s="49"/>
      <c r="BD965" s="49"/>
      <c r="BE965" s="49"/>
      <c r="BF965" s="49"/>
      <c r="BG965" s="49"/>
      <c r="BH965" s="49"/>
      <c r="BI965" s="49"/>
      <c r="BJ965" s="49"/>
      <c r="BK965" s="49"/>
      <c r="BL965" s="49"/>
      <c r="BM965" s="49"/>
    </row>
    <row r="966" spans="1:65" ht="30" customHeight="1">
      <c r="A966" s="352"/>
      <c r="B966" s="49"/>
      <c r="C966" s="49"/>
      <c r="D966" s="49"/>
      <c r="E966" s="16"/>
      <c r="F966" s="49"/>
      <c r="G966" s="49"/>
      <c r="H966" s="49"/>
      <c r="I966" s="49"/>
      <c r="J966" s="49"/>
      <c r="K966" s="49"/>
      <c r="L966" s="49"/>
      <c r="M966" s="49"/>
      <c r="N966" s="49"/>
      <c r="O966" s="49"/>
      <c r="P966" s="49"/>
      <c r="Q966" s="49"/>
      <c r="R966" s="49"/>
      <c r="S966" s="49"/>
      <c r="T966" s="49"/>
      <c r="U966" s="49"/>
      <c r="V966" s="49"/>
      <c r="W966" s="49"/>
      <c r="X966" s="49"/>
      <c r="Y966" s="49"/>
      <c r="Z966" s="49"/>
      <c r="AA966" s="49"/>
      <c r="AB966" s="49"/>
      <c r="AC966" s="49"/>
      <c r="AD966" s="49"/>
      <c r="AE966" s="49"/>
      <c r="AF966" s="49"/>
      <c r="AG966" s="49"/>
      <c r="AH966" s="49"/>
      <c r="AI966" s="49"/>
      <c r="AJ966" s="49"/>
      <c r="AK966" s="49"/>
      <c r="AL966" s="49"/>
      <c r="AM966" s="49"/>
      <c r="AN966" s="49"/>
      <c r="AO966" s="49"/>
      <c r="AP966" s="49"/>
      <c r="AQ966" s="49"/>
      <c r="AR966" s="49"/>
      <c r="AS966" s="49"/>
      <c r="AT966" s="49"/>
      <c r="AU966" s="49"/>
      <c r="AV966" s="49"/>
      <c r="AW966" s="49"/>
      <c r="AX966" s="49"/>
      <c r="AY966" s="49"/>
      <c r="AZ966" s="49"/>
      <c r="BA966" s="49"/>
      <c r="BB966" s="49"/>
      <c r="BC966" s="49"/>
      <c r="BD966" s="49"/>
      <c r="BE966" s="49"/>
      <c r="BF966" s="49"/>
      <c r="BG966" s="49"/>
      <c r="BH966" s="49"/>
      <c r="BI966" s="49"/>
      <c r="BJ966" s="49"/>
      <c r="BK966" s="49"/>
      <c r="BL966" s="49"/>
      <c r="BM966" s="49"/>
    </row>
    <row r="967" spans="1:65" ht="30" customHeight="1">
      <c r="A967" s="352"/>
      <c r="B967" s="49"/>
      <c r="C967" s="49"/>
      <c r="D967" s="49"/>
      <c r="E967" s="16"/>
      <c r="F967" s="49"/>
      <c r="G967" s="49"/>
      <c r="H967" s="49"/>
      <c r="I967" s="49"/>
      <c r="J967" s="49"/>
      <c r="K967" s="49"/>
      <c r="L967" s="49"/>
      <c r="M967" s="49"/>
      <c r="N967" s="49"/>
      <c r="O967" s="49"/>
      <c r="P967" s="49"/>
      <c r="Q967" s="49"/>
      <c r="R967" s="49"/>
      <c r="S967" s="49"/>
      <c r="T967" s="49"/>
      <c r="U967" s="49"/>
      <c r="V967" s="49"/>
      <c r="W967" s="49"/>
      <c r="X967" s="49"/>
      <c r="Y967" s="49"/>
      <c r="Z967" s="49"/>
      <c r="AA967" s="49"/>
      <c r="AB967" s="49"/>
      <c r="AC967" s="49"/>
      <c r="AD967" s="49"/>
      <c r="AE967" s="49"/>
      <c r="AF967" s="49"/>
      <c r="AG967" s="49"/>
      <c r="AH967" s="49"/>
      <c r="AI967" s="49"/>
      <c r="AJ967" s="49"/>
      <c r="AK967" s="49"/>
      <c r="AL967" s="49"/>
      <c r="AM967" s="49"/>
      <c r="AN967" s="49"/>
      <c r="AO967" s="49"/>
      <c r="AP967" s="49"/>
      <c r="AQ967" s="49"/>
      <c r="AR967" s="49"/>
      <c r="AS967" s="49"/>
      <c r="AT967" s="49"/>
      <c r="AU967" s="49"/>
      <c r="AV967" s="49"/>
      <c r="AW967" s="49"/>
      <c r="AX967" s="49"/>
      <c r="AY967" s="49"/>
      <c r="AZ967" s="49"/>
      <c r="BA967" s="49"/>
      <c r="BB967" s="49"/>
      <c r="BC967" s="49"/>
      <c r="BD967" s="49"/>
      <c r="BE967" s="49"/>
      <c r="BF967" s="49"/>
      <c r="BG967" s="49"/>
      <c r="BH967" s="49"/>
      <c r="BI967" s="49"/>
      <c r="BJ967" s="49"/>
      <c r="BK967" s="49"/>
      <c r="BL967" s="49"/>
      <c r="BM967" s="49"/>
    </row>
    <row r="968" spans="1:65" ht="30" customHeight="1">
      <c r="A968" s="352"/>
      <c r="B968" s="49"/>
      <c r="C968" s="49"/>
      <c r="D968" s="49"/>
      <c r="E968" s="16"/>
      <c r="F968" s="49"/>
      <c r="G968" s="49"/>
      <c r="H968" s="49"/>
      <c r="I968" s="49"/>
      <c r="J968" s="49"/>
      <c r="K968" s="49"/>
      <c r="L968" s="49"/>
      <c r="M968" s="49"/>
      <c r="N968" s="49"/>
      <c r="O968" s="49"/>
      <c r="P968" s="49"/>
      <c r="Q968" s="49"/>
      <c r="R968" s="49"/>
      <c r="S968" s="49"/>
      <c r="T968" s="49"/>
      <c r="U968" s="49"/>
      <c r="V968" s="49"/>
      <c r="W968" s="49"/>
      <c r="X968" s="49"/>
      <c r="Y968" s="49"/>
      <c r="Z968" s="49"/>
      <c r="AA968" s="49"/>
      <c r="AB968" s="49"/>
      <c r="AC968" s="49"/>
      <c r="AD968" s="49"/>
      <c r="AE968" s="49"/>
      <c r="AF968" s="49"/>
      <c r="AG968" s="49"/>
      <c r="AH968" s="49"/>
      <c r="AI968" s="49"/>
      <c r="AJ968" s="49"/>
      <c r="AK968" s="49"/>
      <c r="AL968" s="49"/>
      <c r="AM968" s="49"/>
      <c r="AN968" s="49"/>
      <c r="AO968" s="49"/>
      <c r="AP968" s="49"/>
      <c r="AQ968" s="49"/>
      <c r="AR968" s="49"/>
      <c r="AS968" s="49"/>
      <c r="AT968" s="49"/>
      <c r="AU968" s="49"/>
      <c r="AV968" s="49"/>
      <c r="AW968" s="49"/>
      <c r="AX968" s="49"/>
      <c r="AY968" s="49"/>
      <c r="AZ968" s="49"/>
      <c r="BA968" s="49"/>
      <c r="BB968" s="49"/>
      <c r="BC968" s="49"/>
      <c r="BD968" s="49"/>
      <c r="BE968" s="49"/>
      <c r="BF968" s="49"/>
      <c r="BG968" s="49"/>
      <c r="BH968" s="49"/>
      <c r="BI968" s="49"/>
      <c r="BJ968" s="49"/>
      <c r="BK968" s="49"/>
      <c r="BL968" s="49"/>
      <c r="BM968" s="49"/>
    </row>
    <row r="969" spans="1:65" ht="30" customHeight="1">
      <c r="A969" s="352"/>
      <c r="B969" s="49"/>
      <c r="C969" s="49"/>
      <c r="D969" s="49"/>
      <c r="E969" s="16"/>
      <c r="F969" s="49"/>
      <c r="G969" s="49"/>
      <c r="H969" s="49"/>
      <c r="I969" s="49"/>
      <c r="J969" s="49"/>
      <c r="K969" s="49"/>
      <c r="L969" s="49"/>
      <c r="M969" s="49"/>
      <c r="N969" s="49"/>
      <c r="O969" s="49"/>
      <c r="P969" s="49"/>
      <c r="Q969" s="49"/>
      <c r="R969" s="49"/>
      <c r="S969" s="49"/>
      <c r="T969" s="49"/>
      <c r="U969" s="49"/>
      <c r="V969" s="49"/>
      <c r="W969" s="49"/>
      <c r="X969" s="49"/>
      <c r="Y969" s="49"/>
      <c r="Z969" s="49"/>
      <c r="AA969" s="49"/>
      <c r="AB969" s="49"/>
      <c r="AC969" s="49"/>
      <c r="AD969" s="49"/>
      <c r="AE969" s="49"/>
      <c r="AF969" s="49"/>
      <c r="AG969" s="49"/>
      <c r="AH969" s="49"/>
      <c r="AI969" s="49"/>
      <c r="AJ969" s="49"/>
      <c r="AK969" s="49"/>
      <c r="AL969" s="49"/>
      <c r="AM969" s="49"/>
      <c r="AN969" s="49"/>
      <c r="AO969" s="49"/>
      <c r="AP969" s="49"/>
      <c r="AQ969" s="49"/>
      <c r="AR969" s="49"/>
      <c r="AS969" s="49"/>
      <c r="AT969" s="49"/>
      <c r="AU969" s="49"/>
      <c r="AV969" s="49"/>
      <c r="AW969" s="49"/>
      <c r="AX969" s="49"/>
      <c r="AY969" s="49"/>
      <c r="AZ969" s="49"/>
      <c r="BA969" s="49"/>
      <c r="BB969" s="49"/>
      <c r="BC969" s="49"/>
      <c r="BD969" s="49"/>
      <c r="BE969" s="49"/>
      <c r="BF969" s="49"/>
      <c r="BG969" s="49"/>
      <c r="BH969" s="49"/>
      <c r="BI969" s="49"/>
      <c r="BJ969" s="49"/>
      <c r="BK969" s="49"/>
      <c r="BL969" s="49"/>
      <c r="BM969" s="49"/>
    </row>
    <row r="970" spans="1:65" ht="30" customHeight="1">
      <c r="A970" s="352"/>
      <c r="B970" s="49"/>
      <c r="C970" s="49"/>
      <c r="D970" s="49"/>
      <c r="E970" s="16"/>
      <c r="F970" s="49"/>
      <c r="G970" s="49"/>
      <c r="H970" s="49"/>
      <c r="I970" s="49"/>
      <c r="J970" s="49"/>
      <c r="K970" s="49"/>
      <c r="L970" s="49"/>
      <c r="M970" s="49"/>
      <c r="N970" s="49"/>
      <c r="O970" s="49"/>
      <c r="P970" s="49"/>
      <c r="Q970" s="49"/>
      <c r="R970" s="49"/>
      <c r="S970" s="49"/>
      <c r="T970" s="49"/>
      <c r="U970" s="49"/>
      <c r="V970" s="49"/>
      <c r="W970" s="49"/>
      <c r="X970" s="49"/>
      <c r="Y970" s="49"/>
      <c r="Z970" s="49"/>
      <c r="AA970" s="49"/>
      <c r="AB970" s="49"/>
      <c r="AC970" s="49"/>
      <c r="AD970" s="49"/>
      <c r="AE970" s="49"/>
      <c r="AF970" s="49"/>
      <c r="AG970" s="49"/>
      <c r="AH970" s="49"/>
      <c r="AI970" s="49"/>
      <c r="AJ970" s="49"/>
      <c r="AK970" s="49"/>
      <c r="AL970" s="49"/>
      <c r="AM970" s="49"/>
      <c r="AN970" s="49"/>
      <c r="AO970" s="49"/>
      <c r="AP970" s="49"/>
      <c r="AQ970" s="49"/>
      <c r="AR970" s="49"/>
      <c r="AS970" s="49"/>
      <c r="AT970" s="49"/>
      <c r="AU970" s="49"/>
      <c r="AV970" s="49"/>
      <c r="AW970" s="49"/>
      <c r="AX970" s="49"/>
      <c r="AY970" s="49"/>
      <c r="AZ970" s="49"/>
      <c r="BA970" s="49"/>
      <c r="BB970" s="49"/>
      <c r="BC970" s="49"/>
      <c r="BD970" s="49"/>
      <c r="BE970" s="49"/>
      <c r="BF970" s="49"/>
      <c r="BG970" s="49"/>
      <c r="BH970" s="49"/>
      <c r="BI970" s="49"/>
      <c r="BJ970" s="49"/>
      <c r="BK970" s="49"/>
      <c r="BL970" s="49"/>
      <c r="BM970" s="49"/>
    </row>
    <row r="971" spans="1:65" ht="30" customHeight="1">
      <c r="A971" s="352"/>
      <c r="B971" s="49"/>
      <c r="C971" s="49"/>
      <c r="D971" s="49"/>
      <c r="E971" s="16"/>
      <c r="F971" s="49"/>
      <c r="G971" s="49"/>
      <c r="H971" s="49"/>
      <c r="I971" s="49"/>
      <c r="J971" s="49"/>
      <c r="K971" s="49"/>
      <c r="L971" s="49"/>
      <c r="M971" s="49"/>
      <c r="N971" s="49"/>
      <c r="O971" s="49"/>
      <c r="P971" s="49"/>
      <c r="Q971" s="49"/>
      <c r="R971" s="49"/>
      <c r="S971" s="49"/>
      <c r="T971" s="49"/>
      <c r="U971" s="49"/>
      <c r="V971" s="49"/>
      <c r="W971" s="49"/>
      <c r="X971" s="49"/>
      <c r="Y971" s="49"/>
      <c r="Z971" s="49"/>
      <c r="AA971" s="49"/>
      <c r="AB971" s="49"/>
      <c r="AC971" s="49"/>
      <c r="AD971" s="49"/>
      <c r="AE971" s="49"/>
      <c r="AF971" s="49"/>
      <c r="AG971" s="49"/>
      <c r="AH971" s="49"/>
      <c r="AI971" s="49"/>
      <c r="AJ971" s="49"/>
      <c r="AK971" s="49"/>
      <c r="AL971" s="49"/>
      <c r="AM971" s="49"/>
      <c r="AN971" s="49"/>
      <c r="AO971" s="49"/>
      <c r="AP971" s="49"/>
      <c r="AQ971" s="49"/>
      <c r="AR971" s="49"/>
      <c r="AS971" s="49"/>
      <c r="AT971" s="49"/>
      <c r="AU971" s="49"/>
      <c r="AV971" s="49"/>
      <c r="AW971" s="49"/>
      <c r="AX971" s="49"/>
      <c r="AY971" s="49"/>
      <c r="AZ971" s="49"/>
      <c r="BA971" s="49"/>
      <c r="BB971" s="49"/>
      <c r="BC971" s="49"/>
      <c r="BD971" s="49"/>
      <c r="BE971" s="49"/>
      <c r="BF971" s="49"/>
      <c r="BG971" s="49"/>
      <c r="BH971" s="49"/>
      <c r="BI971" s="49"/>
      <c r="BJ971" s="49"/>
      <c r="BK971" s="49"/>
      <c r="BL971" s="49"/>
      <c r="BM971" s="49"/>
    </row>
    <row r="972" spans="1:65" ht="30" customHeight="1">
      <c r="A972" s="352"/>
      <c r="B972" s="49"/>
      <c r="C972" s="49"/>
      <c r="D972" s="49"/>
      <c r="E972" s="16"/>
      <c r="F972" s="49"/>
      <c r="G972" s="49"/>
      <c r="H972" s="49"/>
      <c r="I972" s="49"/>
      <c r="J972" s="49"/>
      <c r="K972" s="49"/>
      <c r="L972" s="49"/>
      <c r="M972" s="49"/>
      <c r="N972" s="49"/>
      <c r="O972" s="49"/>
      <c r="P972" s="49"/>
      <c r="Q972" s="49"/>
      <c r="R972" s="49"/>
      <c r="S972" s="49"/>
      <c r="T972" s="49"/>
      <c r="U972" s="49"/>
      <c r="V972" s="49"/>
      <c r="W972" s="49"/>
      <c r="X972" s="49"/>
      <c r="Y972" s="49"/>
      <c r="Z972" s="49"/>
      <c r="AA972" s="49"/>
      <c r="AB972" s="49"/>
      <c r="AC972" s="49"/>
      <c r="AD972" s="49"/>
      <c r="AE972" s="49"/>
      <c r="AF972" s="49"/>
      <c r="AG972" s="49"/>
      <c r="AH972" s="49"/>
      <c r="AI972" s="49"/>
      <c r="AJ972" s="49"/>
      <c r="AK972" s="49"/>
      <c r="AL972" s="49"/>
      <c r="AM972" s="49"/>
      <c r="AN972" s="49"/>
      <c r="AO972" s="49"/>
      <c r="AP972" s="49"/>
      <c r="AQ972" s="49"/>
      <c r="AR972" s="49"/>
      <c r="AS972" s="49"/>
      <c r="AT972" s="49"/>
      <c r="AU972" s="49"/>
      <c r="AV972" s="49"/>
      <c r="AW972" s="49"/>
      <c r="AX972" s="49"/>
      <c r="AY972" s="49"/>
      <c r="AZ972" s="49"/>
      <c r="BA972" s="49"/>
      <c r="BB972" s="49"/>
      <c r="BC972" s="49"/>
      <c r="BD972" s="49"/>
      <c r="BE972" s="49"/>
      <c r="BF972" s="49"/>
      <c r="BG972" s="49"/>
      <c r="BH972" s="49"/>
      <c r="BI972" s="49"/>
      <c r="BJ972" s="49"/>
      <c r="BK972" s="49"/>
      <c r="BL972" s="49"/>
      <c r="BM972" s="49"/>
    </row>
    <row r="973" spans="1:65" ht="30" customHeight="1">
      <c r="A973" s="352"/>
      <c r="B973" s="49"/>
      <c r="C973" s="49"/>
      <c r="D973" s="49"/>
      <c r="E973" s="16"/>
      <c r="F973" s="49"/>
      <c r="G973" s="49"/>
      <c r="H973" s="49"/>
      <c r="I973" s="49"/>
      <c r="J973" s="49"/>
      <c r="K973" s="49"/>
      <c r="L973" s="49"/>
      <c r="M973" s="49"/>
      <c r="N973" s="49"/>
      <c r="O973" s="49"/>
      <c r="P973" s="49"/>
      <c r="Q973" s="49"/>
      <c r="R973" s="49"/>
      <c r="S973" s="49"/>
      <c r="T973" s="49"/>
      <c r="U973" s="49"/>
      <c r="V973" s="49"/>
      <c r="W973" s="49"/>
      <c r="X973" s="49"/>
      <c r="Y973" s="49"/>
      <c r="Z973" s="49"/>
      <c r="AA973" s="49"/>
      <c r="AB973" s="49"/>
      <c r="AC973" s="49"/>
      <c r="AD973" s="49"/>
      <c r="AE973" s="49"/>
      <c r="AF973" s="49"/>
      <c r="AG973" s="49"/>
      <c r="AH973" s="49"/>
      <c r="AI973" s="49"/>
      <c r="AJ973" s="49"/>
      <c r="AK973" s="49"/>
      <c r="AL973" s="49"/>
      <c r="AM973" s="49"/>
      <c r="AN973" s="49"/>
      <c r="AO973" s="49"/>
      <c r="AP973" s="49"/>
      <c r="AQ973" s="49"/>
      <c r="AR973" s="49"/>
      <c r="AS973" s="49"/>
      <c r="AT973" s="49"/>
      <c r="AU973" s="49"/>
      <c r="AV973" s="49"/>
      <c r="AW973" s="49"/>
      <c r="AX973" s="49"/>
      <c r="AY973" s="49"/>
      <c r="AZ973" s="49"/>
      <c r="BA973" s="49"/>
      <c r="BB973" s="49"/>
      <c r="BC973" s="49"/>
      <c r="BD973" s="49"/>
      <c r="BE973" s="49"/>
      <c r="BF973" s="49"/>
      <c r="BG973" s="49"/>
      <c r="BH973" s="49"/>
      <c r="BI973" s="49"/>
      <c r="BJ973" s="49"/>
      <c r="BK973" s="49"/>
      <c r="BL973" s="49"/>
      <c r="BM973" s="49"/>
    </row>
    <row r="974" spans="1:65" ht="30" customHeight="1">
      <c r="A974" s="352"/>
      <c r="B974" s="49"/>
      <c r="C974" s="49"/>
      <c r="D974" s="49"/>
      <c r="E974" s="16"/>
      <c r="F974" s="49"/>
      <c r="G974" s="49"/>
      <c r="H974" s="49"/>
      <c r="I974" s="49"/>
      <c r="J974" s="49"/>
      <c r="K974" s="49"/>
      <c r="L974" s="49"/>
      <c r="M974" s="49"/>
      <c r="N974" s="49"/>
      <c r="O974" s="49"/>
      <c r="P974" s="49"/>
      <c r="Q974" s="49"/>
      <c r="R974" s="49"/>
      <c r="S974" s="49"/>
      <c r="T974" s="49"/>
      <c r="U974" s="49"/>
      <c r="V974" s="49"/>
      <c r="W974" s="49"/>
      <c r="X974" s="49"/>
      <c r="Y974" s="49"/>
      <c r="Z974" s="49"/>
      <c r="AA974" s="49"/>
      <c r="AB974" s="49"/>
      <c r="AC974" s="49"/>
      <c r="AD974" s="49"/>
      <c r="AE974" s="49"/>
      <c r="AF974" s="49"/>
      <c r="AG974" s="49"/>
      <c r="AH974" s="49"/>
      <c r="AI974" s="49"/>
      <c r="AJ974" s="49"/>
      <c r="AK974" s="49"/>
      <c r="AL974" s="49"/>
      <c r="AM974" s="49"/>
      <c r="AN974" s="49"/>
      <c r="AO974" s="49"/>
      <c r="AP974" s="49"/>
      <c r="AQ974" s="49"/>
      <c r="AR974" s="49"/>
      <c r="AS974" s="49"/>
      <c r="AT974" s="49"/>
      <c r="AU974" s="49"/>
      <c r="AV974" s="49"/>
      <c r="AW974" s="49"/>
      <c r="AX974" s="49"/>
      <c r="AY974" s="49"/>
      <c r="AZ974" s="49"/>
      <c r="BA974" s="49"/>
      <c r="BB974" s="49"/>
      <c r="BC974" s="49"/>
      <c r="BD974" s="49"/>
      <c r="BE974" s="49"/>
      <c r="BF974" s="49"/>
      <c r="BG974" s="49"/>
      <c r="BH974" s="49"/>
      <c r="BI974" s="49"/>
      <c r="BJ974" s="49"/>
      <c r="BK974" s="49"/>
      <c r="BL974" s="49"/>
      <c r="BM974" s="49"/>
    </row>
    <row r="975" spans="1:65" ht="30" customHeight="1">
      <c r="A975" s="352"/>
      <c r="B975" s="49"/>
      <c r="C975" s="49"/>
      <c r="D975" s="49"/>
      <c r="E975" s="16"/>
      <c r="F975" s="49"/>
      <c r="G975" s="49"/>
      <c r="H975" s="49"/>
      <c r="I975" s="49"/>
      <c r="J975" s="49"/>
      <c r="K975" s="49"/>
      <c r="L975" s="49"/>
      <c r="M975" s="49"/>
      <c r="N975" s="49"/>
      <c r="O975" s="49"/>
      <c r="P975" s="49"/>
      <c r="Q975" s="49"/>
      <c r="R975" s="49"/>
      <c r="S975" s="49"/>
      <c r="T975" s="49"/>
      <c r="U975" s="49"/>
      <c r="V975" s="49"/>
      <c r="W975" s="49"/>
      <c r="X975" s="49"/>
      <c r="Y975" s="49"/>
      <c r="Z975" s="49"/>
      <c r="AA975" s="49"/>
      <c r="AB975" s="49"/>
      <c r="AC975" s="49"/>
      <c r="AD975" s="49"/>
      <c r="AE975" s="49"/>
      <c r="AF975" s="49"/>
      <c r="AG975" s="49"/>
      <c r="AH975" s="49"/>
      <c r="AI975" s="49"/>
      <c r="AJ975" s="49"/>
      <c r="AK975" s="49"/>
      <c r="AL975" s="49"/>
      <c r="AM975" s="49"/>
      <c r="AN975" s="49"/>
      <c r="AO975" s="49"/>
      <c r="AP975" s="49"/>
      <c r="AQ975" s="49"/>
      <c r="AR975" s="49"/>
      <c r="AS975" s="49"/>
      <c r="AT975" s="49"/>
      <c r="AU975" s="49"/>
      <c r="AV975" s="49"/>
      <c r="AW975" s="49"/>
      <c r="AX975" s="49"/>
      <c r="AY975" s="49"/>
      <c r="AZ975" s="49"/>
      <c r="BA975" s="49"/>
      <c r="BB975" s="49"/>
      <c r="BC975" s="49"/>
      <c r="BD975" s="49"/>
      <c r="BE975" s="49"/>
      <c r="BF975" s="49"/>
      <c r="BG975" s="49"/>
      <c r="BH975" s="49"/>
      <c r="BI975" s="49"/>
      <c r="BJ975" s="49"/>
      <c r="BK975" s="49"/>
      <c r="BL975" s="49"/>
      <c r="BM975" s="49"/>
    </row>
    <row r="976" spans="1:65" ht="30" customHeight="1">
      <c r="A976" s="352"/>
      <c r="B976" s="49"/>
      <c r="C976" s="49"/>
      <c r="D976" s="49"/>
      <c r="E976" s="16"/>
      <c r="F976" s="49"/>
      <c r="G976" s="49"/>
      <c r="H976" s="49"/>
      <c r="I976" s="49"/>
      <c r="J976" s="49"/>
      <c r="K976" s="49"/>
      <c r="L976" s="49"/>
      <c r="M976" s="49"/>
      <c r="N976" s="49"/>
      <c r="O976" s="49"/>
      <c r="P976" s="49"/>
      <c r="Q976" s="49"/>
      <c r="R976" s="49"/>
      <c r="S976" s="49"/>
      <c r="T976" s="49"/>
      <c r="U976" s="49"/>
      <c r="V976" s="49"/>
      <c r="W976" s="49"/>
      <c r="X976" s="49"/>
      <c r="Y976" s="49"/>
      <c r="Z976" s="49"/>
      <c r="AA976" s="49"/>
      <c r="AB976" s="49"/>
      <c r="AC976" s="49"/>
      <c r="AD976" s="49"/>
      <c r="AE976" s="49"/>
      <c r="AF976" s="49"/>
      <c r="AG976" s="49"/>
      <c r="AH976" s="49"/>
      <c r="AI976" s="49"/>
      <c r="AJ976" s="49"/>
      <c r="AK976" s="49"/>
      <c r="AL976" s="49"/>
      <c r="AM976" s="49"/>
      <c r="AN976" s="49"/>
      <c r="AO976" s="49"/>
      <c r="AP976" s="49"/>
      <c r="AQ976" s="49"/>
      <c r="AR976" s="49"/>
      <c r="AS976" s="49"/>
      <c r="AT976" s="49"/>
      <c r="AU976" s="49"/>
      <c r="AV976" s="49"/>
      <c r="AW976" s="49"/>
      <c r="AX976" s="49"/>
      <c r="AY976" s="49"/>
      <c r="AZ976" s="49"/>
      <c r="BA976" s="49"/>
      <c r="BB976" s="49"/>
      <c r="BC976" s="49"/>
      <c r="BD976" s="49"/>
      <c r="BE976" s="49"/>
      <c r="BF976" s="49"/>
      <c r="BG976" s="49"/>
      <c r="BH976" s="49"/>
      <c r="BI976" s="49"/>
      <c r="BJ976" s="49"/>
      <c r="BK976" s="49"/>
      <c r="BL976" s="49"/>
      <c r="BM976" s="49"/>
    </row>
    <row r="977" spans="1:65" ht="30" customHeight="1">
      <c r="A977" s="352"/>
      <c r="B977" s="49"/>
      <c r="C977" s="49"/>
      <c r="D977" s="49"/>
      <c r="E977" s="16"/>
      <c r="F977" s="49"/>
      <c r="G977" s="49"/>
      <c r="H977" s="49"/>
      <c r="I977" s="49"/>
      <c r="J977" s="49"/>
      <c r="K977" s="49"/>
      <c r="L977" s="49"/>
      <c r="M977" s="49"/>
      <c r="N977" s="49"/>
      <c r="O977" s="49"/>
      <c r="P977" s="49"/>
      <c r="Q977" s="49"/>
      <c r="R977" s="49"/>
      <c r="S977" s="49"/>
      <c r="T977" s="49"/>
      <c r="U977" s="49"/>
      <c r="V977" s="49"/>
      <c r="W977" s="49"/>
      <c r="X977" s="49"/>
      <c r="Y977" s="49"/>
      <c r="Z977" s="49"/>
      <c r="AA977" s="49"/>
      <c r="AB977" s="49"/>
      <c r="AC977" s="49"/>
      <c r="AD977" s="49"/>
      <c r="AE977" s="49"/>
      <c r="AF977" s="49"/>
      <c r="AG977" s="49"/>
      <c r="AH977" s="49"/>
      <c r="AI977" s="49"/>
      <c r="AJ977" s="49"/>
      <c r="AK977" s="49"/>
      <c r="AL977" s="49"/>
      <c r="AM977" s="49"/>
      <c r="AN977" s="49"/>
      <c r="AO977" s="49"/>
      <c r="AP977" s="49"/>
      <c r="AQ977" s="49"/>
      <c r="AR977" s="49"/>
      <c r="AS977" s="49"/>
      <c r="AT977" s="49"/>
      <c r="AU977" s="49"/>
      <c r="AV977" s="49"/>
      <c r="AW977" s="49"/>
      <c r="AX977" s="49"/>
      <c r="AY977" s="49"/>
      <c r="AZ977" s="49"/>
      <c r="BA977" s="49"/>
      <c r="BB977" s="49"/>
      <c r="BC977" s="49"/>
      <c r="BD977" s="49"/>
      <c r="BE977" s="49"/>
      <c r="BF977" s="49"/>
      <c r="BG977" s="49"/>
      <c r="BH977" s="49"/>
      <c r="BI977" s="49"/>
      <c r="BJ977" s="49"/>
      <c r="BK977" s="49"/>
      <c r="BL977" s="49"/>
      <c r="BM977" s="49"/>
    </row>
    <row r="978" spans="1:65" ht="30" customHeight="1">
      <c r="A978" s="352"/>
      <c r="B978" s="49"/>
      <c r="C978" s="49"/>
      <c r="D978" s="49"/>
      <c r="E978" s="16"/>
      <c r="F978" s="49"/>
      <c r="G978" s="49"/>
      <c r="H978" s="49"/>
      <c r="I978" s="49"/>
      <c r="J978" s="49"/>
      <c r="K978" s="49"/>
      <c r="L978" s="49"/>
      <c r="M978" s="49"/>
      <c r="N978" s="49"/>
      <c r="O978" s="49"/>
      <c r="P978" s="49"/>
      <c r="Q978" s="49"/>
      <c r="R978" s="49"/>
      <c r="S978" s="49"/>
      <c r="T978" s="49"/>
      <c r="U978" s="49"/>
      <c r="V978" s="49"/>
      <c r="W978" s="49"/>
      <c r="X978" s="49"/>
      <c r="Y978" s="49"/>
      <c r="Z978" s="49"/>
      <c r="AA978" s="49"/>
      <c r="AB978" s="49"/>
      <c r="AC978" s="49"/>
      <c r="AD978" s="49"/>
      <c r="AE978" s="49"/>
      <c r="AF978" s="49"/>
      <c r="AG978" s="49"/>
      <c r="AH978" s="49"/>
      <c r="AI978" s="49"/>
      <c r="AJ978" s="49"/>
      <c r="AK978" s="49"/>
      <c r="AL978" s="49"/>
      <c r="AM978" s="49"/>
      <c r="AN978" s="49"/>
      <c r="AO978" s="49"/>
      <c r="AP978" s="49"/>
      <c r="AQ978" s="49"/>
      <c r="AR978" s="49"/>
      <c r="AS978" s="49"/>
      <c r="AT978" s="49"/>
      <c r="AU978" s="49"/>
      <c r="AV978" s="49"/>
      <c r="AW978" s="49"/>
      <c r="AX978" s="49"/>
      <c r="AY978" s="49"/>
      <c r="AZ978" s="49"/>
      <c r="BA978" s="49"/>
      <c r="BB978" s="49"/>
      <c r="BC978" s="49"/>
      <c r="BD978" s="49"/>
      <c r="BE978" s="49"/>
      <c r="BF978" s="49"/>
      <c r="BG978" s="49"/>
      <c r="BH978" s="49"/>
      <c r="BI978" s="49"/>
      <c r="BJ978" s="49"/>
      <c r="BK978" s="49"/>
      <c r="BL978" s="49"/>
      <c r="BM978" s="49"/>
    </row>
    <row r="979" spans="1:65" ht="30" customHeight="1">
      <c r="A979" s="352"/>
      <c r="B979" s="49"/>
      <c r="C979" s="49"/>
      <c r="D979" s="49"/>
      <c r="E979" s="16"/>
      <c r="F979" s="49"/>
      <c r="G979" s="49"/>
      <c r="H979" s="49"/>
      <c r="I979" s="49"/>
      <c r="J979" s="49"/>
      <c r="K979" s="49"/>
      <c r="L979" s="49"/>
      <c r="M979" s="49"/>
      <c r="N979" s="49"/>
      <c r="O979" s="49"/>
      <c r="P979" s="49"/>
      <c r="Q979" s="49"/>
      <c r="R979" s="49"/>
      <c r="S979" s="49"/>
      <c r="T979" s="49"/>
      <c r="U979" s="49"/>
      <c r="V979" s="49"/>
      <c r="W979" s="49"/>
      <c r="X979" s="49"/>
      <c r="Y979" s="49"/>
      <c r="Z979" s="49"/>
      <c r="AA979" s="49"/>
      <c r="AB979" s="49"/>
      <c r="AC979" s="49"/>
      <c r="AD979" s="49"/>
      <c r="AE979" s="49"/>
      <c r="AF979" s="49"/>
      <c r="AG979" s="49"/>
      <c r="AH979" s="49"/>
      <c r="AI979" s="49"/>
      <c r="AJ979" s="49"/>
      <c r="AK979" s="49"/>
      <c r="AL979" s="49"/>
      <c r="AM979" s="49"/>
      <c r="AN979" s="49"/>
      <c r="AO979" s="49"/>
      <c r="AP979" s="49"/>
      <c r="AQ979" s="49"/>
      <c r="AR979" s="49"/>
      <c r="AS979" s="49"/>
      <c r="AT979" s="49"/>
      <c r="AU979" s="49"/>
      <c r="AV979" s="49"/>
      <c r="AW979" s="49"/>
      <c r="AX979" s="49"/>
      <c r="AY979" s="49"/>
      <c r="AZ979" s="49"/>
      <c r="BA979" s="49"/>
      <c r="BB979" s="49"/>
      <c r="BC979" s="49"/>
      <c r="BD979" s="49"/>
      <c r="BE979" s="49"/>
      <c r="BF979" s="49"/>
      <c r="BG979" s="49"/>
      <c r="BH979" s="49"/>
      <c r="BI979" s="49"/>
      <c r="BJ979" s="49"/>
      <c r="BK979" s="49"/>
      <c r="BL979" s="49"/>
      <c r="BM979" s="49"/>
    </row>
    <row r="980" spans="1:65" ht="30" customHeight="1">
      <c r="A980" s="352"/>
      <c r="B980" s="49"/>
      <c r="C980" s="49"/>
      <c r="D980" s="49"/>
      <c r="E980" s="16"/>
      <c r="F980" s="49"/>
      <c r="G980" s="49"/>
      <c r="H980" s="49"/>
      <c r="I980" s="49"/>
      <c r="J980" s="49"/>
      <c r="K980" s="49"/>
      <c r="L980" s="49"/>
      <c r="M980" s="49"/>
      <c r="N980" s="49"/>
      <c r="O980" s="49"/>
      <c r="P980" s="49"/>
      <c r="Q980" s="49"/>
      <c r="R980" s="49"/>
      <c r="S980" s="49"/>
      <c r="T980" s="49"/>
      <c r="U980" s="49"/>
      <c r="V980" s="49"/>
      <c r="W980" s="49"/>
      <c r="X980" s="49"/>
      <c r="Y980" s="49"/>
      <c r="Z980" s="49"/>
      <c r="AA980" s="49"/>
      <c r="AB980" s="49"/>
      <c r="AC980" s="49"/>
      <c r="AD980" s="49"/>
      <c r="AE980" s="49"/>
      <c r="AF980" s="49"/>
      <c r="AG980" s="49"/>
      <c r="AH980" s="49"/>
      <c r="AI980" s="49"/>
      <c r="AJ980" s="49"/>
      <c r="AK980" s="49"/>
      <c r="AL980" s="49"/>
      <c r="AM980" s="49"/>
      <c r="AN980" s="49"/>
      <c r="AO980" s="49"/>
      <c r="AP980" s="49"/>
      <c r="AQ980" s="49"/>
      <c r="AR980" s="49"/>
      <c r="AS980" s="49"/>
      <c r="AT980" s="49"/>
      <c r="AU980" s="49"/>
      <c r="AV980" s="49"/>
      <c r="AW980" s="49"/>
      <c r="AX980" s="49"/>
      <c r="AY980" s="49"/>
      <c r="AZ980" s="49"/>
      <c r="BA980" s="49"/>
      <c r="BB980" s="49"/>
      <c r="BC980" s="49"/>
      <c r="BD980" s="49"/>
      <c r="BE980" s="49"/>
      <c r="BF980" s="49"/>
      <c r="BG980" s="49"/>
      <c r="BH980" s="49"/>
      <c r="BI980" s="49"/>
      <c r="BJ980" s="49"/>
      <c r="BK980" s="49"/>
      <c r="BL980" s="49"/>
      <c r="BM980" s="49"/>
    </row>
    <row r="981" spans="1:65" ht="30" customHeight="1">
      <c r="A981" s="352"/>
      <c r="B981" s="49"/>
      <c r="C981" s="49"/>
      <c r="D981" s="49"/>
      <c r="E981" s="16"/>
      <c r="F981" s="49"/>
      <c r="G981" s="49"/>
      <c r="H981" s="49"/>
      <c r="I981" s="49"/>
      <c r="J981" s="49"/>
      <c r="K981" s="49"/>
      <c r="L981" s="49"/>
      <c r="M981" s="49"/>
      <c r="N981" s="49"/>
      <c r="O981" s="49"/>
      <c r="P981" s="49"/>
      <c r="Q981" s="49"/>
      <c r="R981" s="49"/>
      <c r="S981" s="49"/>
      <c r="T981" s="49"/>
      <c r="U981" s="49"/>
      <c r="V981" s="49"/>
      <c r="W981" s="49"/>
      <c r="X981" s="49"/>
      <c r="Y981" s="49"/>
      <c r="Z981" s="49"/>
      <c r="AA981" s="49"/>
      <c r="AB981" s="49"/>
      <c r="AC981" s="49"/>
      <c r="AD981" s="49"/>
      <c r="AE981" s="49"/>
      <c r="AF981" s="49"/>
      <c r="AG981" s="49"/>
      <c r="AH981" s="49"/>
      <c r="AI981" s="49"/>
      <c r="AJ981" s="49"/>
      <c r="AK981" s="49"/>
      <c r="AL981" s="49"/>
      <c r="AM981" s="49"/>
      <c r="AN981" s="49"/>
      <c r="AO981" s="49"/>
      <c r="AP981" s="49"/>
      <c r="AQ981" s="49"/>
      <c r="AR981" s="49"/>
      <c r="AS981" s="49"/>
      <c r="AT981" s="49"/>
      <c r="AU981" s="49"/>
      <c r="AV981" s="49"/>
      <c r="AW981" s="49"/>
      <c r="AX981" s="49"/>
      <c r="AY981" s="49"/>
      <c r="AZ981" s="49"/>
      <c r="BA981" s="49"/>
      <c r="BB981" s="49"/>
      <c r="BC981" s="49"/>
      <c r="BD981" s="49"/>
      <c r="BE981" s="49"/>
      <c r="BF981" s="49"/>
      <c r="BG981" s="49"/>
      <c r="BH981" s="49"/>
      <c r="BI981" s="49"/>
      <c r="BJ981" s="49"/>
      <c r="BK981" s="49"/>
      <c r="BL981" s="49"/>
      <c r="BM981" s="49"/>
    </row>
    <row r="982" spans="1:65" ht="30" customHeight="1">
      <c r="A982" s="352"/>
      <c r="B982" s="49"/>
      <c r="C982" s="49"/>
      <c r="D982" s="49"/>
      <c r="E982" s="16"/>
      <c r="F982" s="49"/>
      <c r="G982" s="49"/>
      <c r="H982" s="49"/>
      <c r="I982" s="49"/>
      <c r="J982" s="49"/>
      <c r="K982" s="49"/>
      <c r="L982" s="49"/>
      <c r="M982" s="49"/>
      <c r="N982" s="49"/>
      <c r="O982" s="49"/>
      <c r="P982" s="49"/>
      <c r="Q982" s="49"/>
      <c r="R982" s="49"/>
      <c r="S982" s="49"/>
      <c r="T982" s="49"/>
      <c r="U982" s="49"/>
      <c r="V982" s="49"/>
      <c r="W982" s="49"/>
      <c r="X982" s="49"/>
      <c r="Y982" s="49"/>
      <c r="Z982" s="49"/>
      <c r="AA982" s="49"/>
      <c r="AB982" s="49"/>
      <c r="AC982" s="49"/>
      <c r="AD982" s="49"/>
      <c r="AE982" s="49"/>
      <c r="AF982" s="49"/>
      <c r="AG982" s="49"/>
      <c r="AH982" s="49"/>
      <c r="AI982" s="49"/>
      <c r="AJ982" s="49"/>
      <c r="AK982" s="49"/>
      <c r="AL982" s="49"/>
      <c r="AM982" s="49"/>
      <c r="AN982" s="49"/>
      <c r="AO982" s="49"/>
      <c r="AP982" s="49"/>
      <c r="AQ982" s="49"/>
      <c r="AR982" s="49"/>
      <c r="AS982" s="49"/>
      <c r="AT982" s="49"/>
      <c r="AU982" s="49"/>
      <c r="AV982" s="49"/>
      <c r="AW982" s="49"/>
      <c r="AX982" s="49"/>
      <c r="AY982" s="49"/>
      <c r="AZ982" s="49"/>
      <c r="BA982" s="49"/>
      <c r="BB982" s="49"/>
      <c r="BC982" s="49"/>
      <c r="BD982" s="49"/>
      <c r="BE982" s="49"/>
      <c r="BF982" s="49"/>
      <c r="BG982" s="49"/>
      <c r="BH982" s="49"/>
      <c r="BI982" s="49"/>
      <c r="BJ982" s="49"/>
      <c r="BK982" s="49"/>
      <c r="BL982" s="49"/>
      <c r="BM982" s="49"/>
    </row>
    <row r="983" spans="1:65" ht="30" customHeight="1">
      <c r="A983" s="352"/>
      <c r="B983" s="49"/>
      <c r="C983" s="49"/>
      <c r="D983" s="49"/>
      <c r="E983" s="16"/>
      <c r="F983" s="49"/>
      <c r="G983" s="49"/>
      <c r="H983" s="49"/>
      <c r="I983" s="49"/>
      <c r="J983" s="49"/>
      <c r="K983" s="49"/>
      <c r="L983" s="49"/>
      <c r="M983" s="49"/>
      <c r="N983" s="49"/>
      <c r="O983" s="49"/>
      <c r="P983" s="49"/>
      <c r="Q983" s="49"/>
      <c r="R983" s="49"/>
      <c r="S983" s="49"/>
      <c r="T983" s="49"/>
      <c r="U983" s="49"/>
      <c r="V983" s="49"/>
      <c r="W983" s="49"/>
      <c r="X983" s="49"/>
      <c r="Y983" s="49"/>
      <c r="Z983" s="49"/>
      <c r="AA983" s="49"/>
      <c r="AB983" s="49"/>
      <c r="AC983" s="49"/>
      <c r="AD983" s="49"/>
      <c r="AE983" s="49"/>
      <c r="AF983" s="49"/>
      <c r="AG983" s="49"/>
      <c r="AH983" s="49"/>
      <c r="AI983" s="49"/>
      <c r="AJ983" s="49"/>
      <c r="AK983" s="49"/>
      <c r="AL983" s="49"/>
      <c r="AM983" s="49"/>
      <c r="AN983" s="49"/>
      <c r="AO983" s="49"/>
      <c r="AP983" s="49"/>
      <c r="AQ983" s="49"/>
      <c r="AR983" s="49"/>
      <c r="AS983" s="49"/>
      <c r="AT983" s="49"/>
      <c r="AU983" s="49"/>
      <c r="AV983" s="49"/>
      <c r="AW983" s="49"/>
      <c r="AX983" s="49"/>
      <c r="AY983" s="49"/>
      <c r="AZ983" s="49"/>
      <c r="BA983" s="49"/>
      <c r="BB983" s="49"/>
      <c r="BC983" s="49"/>
      <c r="BD983" s="49"/>
      <c r="BE983" s="49"/>
      <c r="BF983" s="49"/>
      <c r="BG983" s="49"/>
      <c r="BH983" s="49"/>
      <c r="BI983" s="49"/>
      <c r="BJ983" s="49"/>
      <c r="BK983" s="49"/>
      <c r="BL983" s="49"/>
      <c r="BM983" s="49"/>
    </row>
    <row r="984" spans="1:65" ht="30" customHeight="1">
      <c r="A984" s="352"/>
      <c r="B984" s="49"/>
      <c r="C984" s="49"/>
      <c r="D984" s="49"/>
      <c r="E984" s="16"/>
      <c r="F984" s="49"/>
      <c r="G984" s="49"/>
      <c r="H984" s="49"/>
      <c r="I984" s="49"/>
      <c r="J984" s="49"/>
      <c r="K984" s="49"/>
      <c r="L984" s="49"/>
      <c r="M984" s="49"/>
      <c r="N984" s="49"/>
      <c r="O984" s="49"/>
      <c r="P984" s="49"/>
      <c r="Q984" s="49"/>
      <c r="R984" s="49"/>
      <c r="S984" s="49"/>
      <c r="T984" s="49"/>
      <c r="U984" s="49"/>
      <c r="V984" s="49"/>
      <c r="W984" s="49"/>
      <c r="X984" s="49"/>
      <c r="Y984" s="49"/>
      <c r="Z984" s="49"/>
      <c r="AA984" s="49"/>
      <c r="AB984" s="49"/>
      <c r="AC984" s="49"/>
      <c r="AD984" s="49"/>
      <c r="AE984" s="49"/>
      <c r="AF984" s="49"/>
      <c r="AG984" s="49"/>
      <c r="AH984" s="49"/>
      <c r="AI984" s="49"/>
      <c r="AJ984" s="49"/>
      <c r="AK984" s="49"/>
      <c r="AL984" s="49"/>
      <c r="AM984" s="49"/>
      <c r="AN984" s="49"/>
      <c r="AO984" s="49"/>
      <c r="AP984" s="49"/>
      <c r="AQ984" s="49"/>
      <c r="AR984" s="49"/>
      <c r="AS984" s="49"/>
      <c r="AT984" s="49"/>
      <c r="AU984" s="49"/>
      <c r="AV984" s="49"/>
      <c r="AW984" s="49"/>
      <c r="AX984" s="49"/>
      <c r="AY984" s="49"/>
      <c r="AZ984" s="49"/>
      <c r="BA984" s="49"/>
      <c r="BB984" s="49"/>
      <c r="BC984" s="49"/>
      <c r="BD984" s="49"/>
      <c r="BE984" s="49"/>
      <c r="BF984" s="49"/>
      <c r="BG984" s="49"/>
      <c r="BH984" s="49"/>
      <c r="BI984" s="49"/>
      <c r="BJ984" s="49"/>
      <c r="BK984" s="49"/>
      <c r="BL984" s="49"/>
      <c r="BM984" s="49"/>
    </row>
    <row r="985" spans="1:65" ht="30" customHeight="1">
      <c r="A985" s="352"/>
      <c r="B985" s="49"/>
      <c r="C985" s="49"/>
      <c r="D985" s="49"/>
      <c r="E985" s="16"/>
      <c r="F985" s="49"/>
      <c r="G985" s="49"/>
      <c r="H985" s="49"/>
      <c r="I985" s="49"/>
      <c r="J985" s="49"/>
      <c r="K985" s="49"/>
      <c r="L985" s="49"/>
      <c r="M985" s="49"/>
      <c r="N985" s="49"/>
      <c r="O985" s="49"/>
      <c r="P985" s="49"/>
      <c r="Q985" s="49"/>
      <c r="R985" s="49"/>
      <c r="S985" s="49"/>
      <c r="T985" s="49"/>
      <c r="U985" s="49"/>
      <c r="V985" s="49"/>
      <c r="W985" s="49"/>
      <c r="X985" s="49"/>
      <c r="Y985" s="49"/>
      <c r="Z985" s="49"/>
      <c r="AA985" s="49"/>
      <c r="AB985" s="49"/>
      <c r="AC985" s="49"/>
      <c r="AD985" s="49"/>
      <c r="AE985" s="49"/>
      <c r="AF985" s="49"/>
      <c r="AG985" s="49"/>
      <c r="AH985" s="49"/>
      <c r="AI985" s="49"/>
      <c r="AJ985" s="49"/>
      <c r="AK985" s="49"/>
      <c r="AL985" s="49"/>
      <c r="AM985" s="49"/>
      <c r="AN985" s="49"/>
      <c r="AO985" s="49"/>
      <c r="AP985" s="49"/>
      <c r="AQ985" s="49"/>
      <c r="AR985" s="49"/>
      <c r="AS985" s="49"/>
      <c r="AT985" s="49"/>
      <c r="AU985" s="49"/>
      <c r="AV985" s="49"/>
      <c r="AW985" s="49"/>
      <c r="AX985" s="49"/>
      <c r="AY985" s="49"/>
      <c r="AZ985" s="49"/>
      <c r="BA985" s="49"/>
      <c r="BB985" s="49"/>
      <c r="BC985" s="49"/>
      <c r="BD985" s="49"/>
      <c r="BE985" s="49"/>
      <c r="BF985" s="49"/>
      <c r="BG985" s="49"/>
      <c r="BH985" s="49"/>
      <c r="BI985" s="49"/>
      <c r="BJ985" s="49"/>
      <c r="BK985" s="49"/>
      <c r="BL985" s="49"/>
      <c r="BM985" s="49"/>
    </row>
    <row r="986" spans="1:65" ht="30" customHeight="1">
      <c r="A986" s="352"/>
      <c r="B986" s="49"/>
      <c r="C986" s="49"/>
      <c r="D986" s="49"/>
      <c r="E986" s="16"/>
      <c r="F986" s="49"/>
      <c r="G986" s="49"/>
      <c r="H986" s="49"/>
      <c r="I986" s="49"/>
      <c r="J986" s="49"/>
      <c r="K986" s="49"/>
      <c r="L986" s="49"/>
      <c r="M986" s="49"/>
      <c r="N986" s="49"/>
      <c r="O986" s="49"/>
      <c r="P986" s="49"/>
      <c r="Q986" s="49"/>
      <c r="R986" s="49"/>
      <c r="S986" s="49"/>
      <c r="T986" s="49"/>
      <c r="U986" s="49"/>
      <c r="V986" s="49"/>
      <c r="W986" s="49"/>
      <c r="X986" s="49"/>
      <c r="Y986" s="49"/>
      <c r="Z986" s="49"/>
      <c r="AA986" s="49"/>
      <c r="AB986" s="49"/>
      <c r="AC986" s="49"/>
      <c r="AD986" s="49"/>
      <c r="AE986" s="49"/>
      <c r="AF986" s="49"/>
      <c r="AG986" s="49"/>
      <c r="AH986" s="49"/>
      <c r="AI986" s="49"/>
      <c r="AJ986" s="49"/>
      <c r="AK986" s="49"/>
      <c r="AL986" s="49"/>
      <c r="AM986" s="49"/>
      <c r="AN986" s="49"/>
      <c r="AO986" s="49"/>
      <c r="AP986" s="49"/>
      <c r="AQ986" s="49"/>
      <c r="AR986" s="49"/>
      <c r="AS986" s="49"/>
      <c r="AT986" s="49"/>
      <c r="AU986" s="49"/>
      <c r="AV986" s="49"/>
      <c r="AW986" s="49"/>
      <c r="AX986" s="49"/>
      <c r="AY986" s="49"/>
      <c r="AZ986" s="49"/>
      <c r="BA986" s="49"/>
      <c r="BB986" s="49"/>
      <c r="BC986" s="49"/>
      <c r="BD986" s="49"/>
      <c r="BE986" s="49"/>
      <c r="BF986" s="49"/>
      <c r="BG986" s="49"/>
      <c r="BH986" s="49"/>
      <c r="BI986" s="49"/>
      <c r="BJ986" s="49"/>
      <c r="BK986" s="49"/>
      <c r="BL986" s="49"/>
      <c r="BM986" s="49"/>
    </row>
    <row r="987" spans="1:65" ht="30" customHeight="1">
      <c r="A987" s="352"/>
      <c r="B987" s="49"/>
      <c r="C987" s="49"/>
      <c r="D987" s="49"/>
      <c r="E987" s="16"/>
      <c r="F987" s="49"/>
      <c r="G987" s="49"/>
      <c r="H987" s="49"/>
      <c r="I987" s="49"/>
      <c r="J987" s="49"/>
      <c r="K987" s="49"/>
      <c r="L987" s="49"/>
      <c r="M987" s="49"/>
      <c r="N987" s="49"/>
      <c r="O987" s="49"/>
      <c r="P987" s="49"/>
      <c r="Q987" s="49"/>
      <c r="R987" s="49"/>
      <c r="S987" s="49"/>
      <c r="T987" s="49"/>
      <c r="U987" s="49"/>
      <c r="V987" s="49"/>
      <c r="W987" s="49"/>
      <c r="X987" s="49"/>
      <c r="Y987" s="49"/>
      <c r="Z987" s="49"/>
      <c r="AA987" s="49"/>
      <c r="AB987" s="49"/>
      <c r="AC987" s="49"/>
      <c r="AD987" s="49"/>
      <c r="AE987" s="49"/>
      <c r="AF987" s="49"/>
      <c r="AG987" s="49"/>
      <c r="AH987" s="49"/>
      <c r="AI987" s="49"/>
      <c r="AJ987" s="49"/>
      <c r="AK987" s="49"/>
      <c r="AL987" s="49"/>
      <c r="AM987" s="49"/>
      <c r="AN987" s="49"/>
      <c r="AO987" s="49"/>
      <c r="AP987" s="49"/>
      <c r="AQ987" s="49"/>
      <c r="AR987" s="49"/>
      <c r="AS987" s="49"/>
      <c r="AT987" s="49"/>
      <c r="AU987" s="49"/>
      <c r="AV987" s="49"/>
      <c r="AW987" s="49"/>
      <c r="AX987" s="49"/>
      <c r="AY987" s="49"/>
      <c r="AZ987" s="49"/>
      <c r="BA987" s="49"/>
      <c r="BB987" s="49"/>
      <c r="BC987" s="49"/>
      <c r="BD987" s="49"/>
      <c r="BE987" s="49"/>
      <c r="BF987" s="49"/>
      <c r="BG987" s="49"/>
      <c r="BH987" s="49"/>
      <c r="BI987" s="49"/>
      <c r="BJ987" s="49"/>
      <c r="BK987" s="49"/>
      <c r="BL987" s="49"/>
      <c r="BM987" s="49"/>
    </row>
    <row r="988" spans="1:65" ht="30" customHeight="1">
      <c r="A988" s="352"/>
      <c r="B988" s="49"/>
      <c r="C988" s="49"/>
      <c r="D988" s="49"/>
      <c r="E988" s="16"/>
      <c r="F988" s="49"/>
      <c r="G988" s="49"/>
      <c r="H988" s="49"/>
      <c r="I988" s="49"/>
      <c r="J988" s="49"/>
      <c r="K988" s="49"/>
      <c r="L988" s="49"/>
      <c r="M988" s="49"/>
      <c r="N988" s="49"/>
      <c r="O988" s="49"/>
      <c r="P988" s="49"/>
      <c r="Q988" s="49"/>
      <c r="R988" s="49"/>
      <c r="S988" s="49"/>
      <c r="T988" s="49"/>
      <c r="U988" s="49"/>
      <c r="V988" s="49"/>
      <c r="W988" s="49"/>
      <c r="X988" s="49"/>
      <c r="Y988" s="49"/>
      <c r="Z988" s="49"/>
      <c r="AA988" s="49"/>
      <c r="AB988" s="49"/>
      <c r="AC988" s="49"/>
      <c r="AD988" s="49"/>
      <c r="AE988" s="49"/>
      <c r="AF988" s="49"/>
      <c r="AG988" s="49"/>
      <c r="AH988" s="49"/>
      <c r="AI988" s="49"/>
      <c r="AJ988" s="49"/>
      <c r="AK988" s="49"/>
      <c r="AL988" s="49"/>
      <c r="AM988" s="49"/>
      <c r="AN988" s="49"/>
      <c r="AO988" s="49"/>
      <c r="AP988" s="49"/>
      <c r="AQ988" s="49"/>
      <c r="AR988" s="49"/>
      <c r="AS988" s="49"/>
      <c r="AT988" s="49"/>
      <c r="AU988" s="49"/>
      <c r="AV988" s="49"/>
      <c r="AW988" s="49"/>
      <c r="AX988" s="49"/>
      <c r="AY988" s="49"/>
      <c r="AZ988" s="49"/>
      <c r="BA988" s="49"/>
      <c r="BB988" s="49"/>
      <c r="BC988" s="49"/>
      <c r="BD988" s="49"/>
      <c r="BE988" s="49"/>
      <c r="BF988" s="49"/>
      <c r="BG988" s="49"/>
      <c r="BH988" s="49"/>
      <c r="BI988" s="49"/>
      <c r="BJ988" s="49"/>
      <c r="BK988" s="49"/>
      <c r="BL988" s="49"/>
      <c r="BM988" s="49"/>
    </row>
    <row r="989" spans="1:65" ht="30" customHeight="1">
      <c r="A989" s="352"/>
      <c r="B989" s="49"/>
      <c r="C989" s="49"/>
      <c r="D989" s="49"/>
      <c r="E989" s="16"/>
      <c r="F989" s="49"/>
      <c r="G989" s="49"/>
      <c r="H989" s="49"/>
      <c r="I989" s="49"/>
      <c r="J989" s="49"/>
      <c r="K989" s="49"/>
      <c r="L989" s="49"/>
      <c r="M989" s="49"/>
      <c r="N989" s="49"/>
      <c r="O989" s="49"/>
      <c r="P989" s="49"/>
      <c r="Q989" s="49"/>
      <c r="R989" s="49"/>
      <c r="S989" s="49"/>
      <c r="T989" s="49"/>
      <c r="U989" s="49"/>
      <c r="V989" s="49"/>
      <c r="W989" s="49"/>
      <c r="X989" s="49"/>
      <c r="Y989" s="49"/>
      <c r="Z989" s="49"/>
      <c r="AA989" s="49"/>
      <c r="AB989" s="49"/>
      <c r="AC989" s="49"/>
      <c r="AD989" s="49"/>
      <c r="AE989" s="49"/>
      <c r="AF989" s="49"/>
      <c r="AG989" s="49"/>
      <c r="AH989" s="49"/>
      <c r="AI989" s="49"/>
      <c r="AJ989" s="49"/>
      <c r="AK989" s="49"/>
      <c r="AL989" s="49"/>
      <c r="AM989" s="49"/>
      <c r="AN989" s="49"/>
      <c r="AO989" s="49"/>
      <c r="AP989" s="49"/>
      <c r="AQ989" s="49"/>
      <c r="AR989" s="49"/>
      <c r="AS989" s="49"/>
      <c r="AT989" s="49"/>
      <c r="AU989" s="49"/>
      <c r="AV989" s="49"/>
      <c r="AW989" s="49"/>
      <c r="AX989" s="49"/>
      <c r="AY989" s="49"/>
      <c r="AZ989" s="49"/>
      <c r="BA989" s="49"/>
      <c r="BB989" s="49"/>
      <c r="BC989" s="49"/>
      <c r="BD989" s="49"/>
      <c r="BE989" s="49"/>
      <c r="BF989" s="49"/>
      <c r="BG989" s="49"/>
      <c r="BH989" s="49"/>
      <c r="BI989" s="49"/>
      <c r="BJ989" s="49"/>
      <c r="BK989" s="49"/>
      <c r="BL989" s="49"/>
      <c r="BM989" s="49"/>
    </row>
    <row r="990" spans="1:65" ht="30" customHeight="1">
      <c r="A990" s="352"/>
      <c r="B990" s="49"/>
      <c r="C990" s="49"/>
      <c r="D990" s="49"/>
      <c r="E990" s="16"/>
      <c r="F990" s="49"/>
      <c r="G990" s="49"/>
      <c r="H990" s="49"/>
      <c r="I990" s="49"/>
      <c r="J990" s="49"/>
      <c r="K990" s="49"/>
      <c r="L990" s="49"/>
      <c r="M990" s="49"/>
      <c r="N990" s="49"/>
      <c r="O990" s="49"/>
      <c r="P990" s="49"/>
      <c r="Q990" s="49"/>
      <c r="R990" s="49"/>
      <c r="S990" s="49"/>
      <c r="T990" s="49"/>
      <c r="U990" s="49"/>
      <c r="V990" s="49"/>
      <c r="W990" s="49"/>
      <c r="X990" s="49"/>
      <c r="Y990" s="49"/>
      <c r="Z990" s="49"/>
      <c r="AA990" s="49"/>
      <c r="AB990" s="49"/>
      <c r="AC990" s="49"/>
      <c r="AD990" s="49"/>
      <c r="AE990" s="49"/>
      <c r="AF990" s="49"/>
      <c r="AG990" s="49"/>
      <c r="AH990" s="49"/>
      <c r="AI990" s="49"/>
      <c r="AJ990" s="49"/>
      <c r="AK990" s="49"/>
      <c r="AL990" s="49"/>
      <c r="AM990" s="49"/>
      <c r="AN990" s="49"/>
      <c r="AO990" s="49"/>
      <c r="AP990" s="49"/>
      <c r="AQ990" s="49"/>
      <c r="AR990" s="49"/>
      <c r="AS990" s="49"/>
      <c r="AT990" s="49"/>
      <c r="AU990" s="49"/>
      <c r="AV990" s="49"/>
      <c r="AW990" s="49"/>
      <c r="AX990" s="49"/>
      <c r="AY990" s="49"/>
      <c r="AZ990" s="49"/>
      <c r="BA990" s="49"/>
      <c r="BB990" s="49"/>
      <c r="BC990" s="49"/>
      <c r="BD990" s="49"/>
      <c r="BE990" s="49"/>
      <c r="BF990" s="49"/>
      <c r="BG990" s="49"/>
      <c r="BH990" s="49"/>
      <c r="BI990" s="49"/>
      <c r="BJ990" s="49"/>
      <c r="BK990" s="49"/>
      <c r="BL990" s="49"/>
      <c r="BM990" s="49"/>
    </row>
    <row r="991" spans="1:65" ht="30" customHeight="1">
      <c r="A991" s="352"/>
      <c r="B991" s="49"/>
      <c r="C991" s="49"/>
      <c r="D991" s="49"/>
      <c r="E991" s="16"/>
      <c r="F991" s="49"/>
      <c r="G991" s="49"/>
      <c r="H991" s="49"/>
      <c r="I991" s="49"/>
      <c r="J991" s="49"/>
      <c r="K991" s="49"/>
      <c r="L991" s="49"/>
      <c r="M991" s="49"/>
      <c r="N991" s="49"/>
      <c r="O991" s="49"/>
      <c r="P991" s="49"/>
      <c r="Q991" s="49"/>
      <c r="R991" s="49"/>
      <c r="S991" s="49"/>
      <c r="T991" s="49"/>
      <c r="U991" s="49"/>
      <c r="V991" s="49"/>
      <c r="W991" s="49"/>
      <c r="X991" s="49"/>
      <c r="Y991" s="49"/>
      <c r="Z991" s="49"/>
      <c r="AA991" s="49"/>
      <c r="AB991" s="49"/>
      <c r="AC991" s="49"/>
      <c r="AD991" s="49"/>
      <c r="AE991" s="49"/>
      <c r="AF991" s="49"/>
      <c r="AG991" s="49"/>
      <c r="AH991" s="49"/>
      <c r="AI991" s="49"/>
      <c r="AJ991" s="49"/>
      <c r="AK991" s="49"/>
      <c r="AL991" s="49"/>
      <c r="AM991" s="49"/>
      <c r="AN991" s="49"/>
      <c r="AO991" s="49"/>
      <c r="AP991" s="49"/>
      <c r="AQ991" s="49"/>
      <c r="AR991" s="49"/>
      <c r="AS991" s="49"/>
      <c r="AT991" s="49"/>
      <c r="AU991" s="49"/>
      <c r="AV991" s="49"/>
      <c r="AW991" s="49"/>
      <c r="AX991" s="49"/>
      <c r="AY991" s="49"/>
      <c r="AZ991" s="49"/>
      <c r="BA991" s="49"/>
      <c r="BB991" s="49"/>
      <c r="BC991" s="49"/>
      <c r="BD991" s="49"/>
      <c r="BE991" s="49"/>
      <c r="BF991" s="49"/>
      <c r="BG991" s="49"/>
      <c r="BH991" s="49"/>
      <c r="BI991" s="49"/>
      <c r="BJ991" s="49"/>
      <c r="BK991" s="49"/>
      <c r="BL991" s="49"/>
      <c r="BM991" s="49"/>
    </row>
    <row r="992" spans="1:65" ht="30" customHeight="1">
      <c r="A992" s="352"/>
      <c r="B992" s="49"/>
      <c r="C992" s="49"/>
      <c r="D992" s="49"/>
      <c r="E992" s="16"/>
      <c r="F992" s="49"/>
      <c r="G992" s="49"/>
      <c r="H992" s="49"/>
      <c r="I992" s="49"/>
      <c r="J992" s="49"/>
      <c r="K992" s="49"/>
      <c r="L992" s="49"/>
      <c r="M992" s="49"/>
      <c r="N992" s="49"/>
      <c r="O992" s="49"/>
      <c r="P992" s="49"/>
      <c r="Q992" s="49"/>
      <c r="R992" s="49"/>
      <c r="S992" s="49"/>
      <c r="T992" s="49"/>
      <c r="U992" s="49"/>
      <c r="V992" s="49"/>
      <c r="W992" s="49"/>
      <c r="X992" s="49"/>
      <c r="Y992" s="49"/>
      <c r="Z992" s="49"/>
      <c r="AA992" s="49"/>
      <c r="AB992" s="49"/>
      <c r="AC992" s="49"/>
      <c r="AD992" s="49"/>
      <c r="AE992" s="49"/>
      <c r="AF992" s="49"/>
      <c r="AG992" s="49"/>
      <c r="AH992" s="49"/>
      <c r="AI992" s="49"/>
      <c r="AJ992" s="49"/>
      <c r="AK992" s="49"/>
      <c r="AL992" s="49"/>
      <c r="AM992" s="49"/>
      <c r="AN992" s="49"/>
      <c r="AO992" s="49"/>
      <c r="AP992" s="49"/>
      <c r="AQ992" s="49"/>
      <c r="AR992" s="49"/>
      <c r="AS992" s="49"/>
      <c r="AT992" s="49"/>
      <c r="AU992" s="49"/>
      <c r="AV992" s="49"/>
      <c r="AW992" s="49"/>
      <c r="AX992" s="49"/>
      <c r="AY992" s="49"/>
      <c r="AZ992" s="49"/>
      <c r="BA992" s="49"/>
      <c r="BB992" s="49"/>
      <c r="BC992" s="49"/>
      <c r="BD992" s="49"/>
      <c r="BE992" s="49"/>
      <c r="BF992" s="49"/>
      <c r="BG992" s="49"/>
      <c r="BH992" s="49"/>
      <c r="BI992" s="49"/>
      <c r="BJ992" s="49"/>
      <c r="BK992" s="49"/>
      <c r="BL992" s="49"/>
      <c r="BM992" s="49"/>
    </row>
    <row r="993" spans="1:65" ht="30" customHeight="1">
      <c r="A993" s="352"/>
      <c r="B993" s="49"/>
      <c r="C993" s="49"/>
      <c r="D993" s="49"/>
      <c r="E993" s="16"/>
      <c r="F993" s="49"/>
      <c r="G993" s="49"/>
      <c r="H993" s="49"/>
      <c r="I993" s="49"/>
      <c r="J993" s="49"/>
      <c r="K993" s="49"/>
      <c r="L993" s="49"/>
      <c r="M993" s="49"/>
      <c r="N993" s="49"/>
      <c r="O993" s="49"/>
      <c r="P993" s="49"/>
      <c r="Q993" s="49"/>
      <c r="R993" s="49"/>
      <c r="S993" s="49"/>
      <c r="T993" s="49"/>
      <c r="U993" s="49"/>
      <c r="V993" s="49"/>
      <c r="W993" s="49"/>
      <c r="X993" s="49"/>
      <c r="Y993" s="49"/>
      <c r="Z993" s="49"/>
      <c r="AA993" s="49"/>
      <c r="AB993" s="49"/>
      <c r="AC993" s="49"/>
      <c r="AD993" s="49"/>
      <c r="AE993" s="49"/>
      <c r="AF993" s="49"/>
      <c r="AG993" s="49"/>
      <c r="AH993" s="49"/>
      <c r="AI993" s="49"/>
      <c r="AJ993" s="49"/>
      <c r="AK993" s="49"/>
      <c r="AL993" s="49"/>
      <c r="AM993" s="49"/>
      <c r="AN993" s="49"/>
      <c r="AO993" s="49"/>
      <c r="AP993" s="49"/>
      <c r="AQ993" s="49"/>
      <c r="AR993" s="49"/>
      <c r="AS993" s="49"/>
      <c r="AT993" s="49"/>
      <c r="AU993" s="49"/>
      <c r="AV993" s="49"/>
      <c r="AW993" s="49"/>
      <c r="AX993" s="49"/>
      <c r="AY993" s="49"/>
      <c r="AZ993" s="49"/>
      <c r="BA993" s="49"/>
      <c r="BB993" s="49"/>
      <c r="BC993" s="49"/>
      <c r="BD993" s="49"/>
      <c r="BE993" s="49"/>
      <c r="BF993" s="49"/>
      <c r="BG993" s="49"/>
      <c r="BH993" s="49"/>
      <c r="BI993" s="49"/>
      <c r="BJ993" s="49"/>
      <c r="BK993" s="49"/>
      <c r="BL993" s="49"/>
      <c r="BM993" s="49"/>
    </row>
    <row r="994" spans="1:65" ht="30" customHeight="1">
      <c r="A994" s="352"/>
      <c r="B994" s="49"/>
      <c r="C994" s="49"/>
      <c r="D994" s="49"/>
      <c r="E994" s="16"/>
      <c r="F994" s="49"/>
      <c r="G994" s="49"/>
      <c r="H994" s="49"/>
      <c r="I994" s="49"/>
      <c r="J994" s="49"/>
      <c r="K994" s="49"/>
      <c r="L994" s="49"/>
      <c r="M994" s="49"/>
      <c r="N994" s="49"/>
      <c r="O994" s="49"/>
      <c r="P994" s="49"/>
      <c r="Q994" s="49"/>
      <c r="R994" s="49"/>
      <c r="S994" s="49"/>
      <c r="T994" s="49"/>
      <c r="U994" s="49"/>
      <c r="V994" s="49"/>
      <c r="W994" s="49"/>
      <c r="X994" s="49"/>
      <c r="Y994" s="49"/>
      <c r="Z994" s="49"/>
      <c r="AA994" s="49"/>
      <c r="AB994" s="49"/>
      <c r="AC994" s="49"/>
      <c r="AD994" s="49"/>
      <c r="AE994" s="49"/>
      <c r="AF994" s="49"/>
      <c r="AG994" s="49"/>
      <c r="AH994" s="49"/>
      <c r="AI994" s="49"/>
      <c r="AJ994" s="49"/>
      <c r="AK994" s="49"/>
      <c r="AL994" s="49"/>
      <c r="AM994" s="49"/>
      <c r="AN994" s="49"/>
      <c r="AO994" s="49"/>
      <c r="AP994" s="49"/>
      <c r="AQ994" s="49"/>
      <c r="AR994" s="49"/>
      <c r="AS994" s="49"/>
      <c r="AT994" s="49"/>
      <c r="AU994" s="49"/>
      <c r="AV994" s="49"/>
      <c r="AW994" s="49"/>
      <c r="AX994" s="49"/>
      <c r="AY994" s="49"/>
      <c r="AZ994" s="49"/>
      <c r="BA994" s="49"/>
      <c r="BB994" s="49"/>
      <c r="BC994" s="49"/>
      <c r="BD994" s="49"/>
      <c r="BE994" s="49"/>
      <c r="BF994" s="49"/>
      <c r="BG994" s="49"/>
      <c r="BH994" s="49"/>
      <c r="BI994" s="49"/>
      <c r="BJ994" s="49"/>
      <c r="BK994" s="49"/>
      <c r="BL994" s="49"/>
      <c r="BM994" s="49"/>
    </row>
    <row r="995" spans="1:65" ht="30" customHeight="1">
      <c r="A995" s="352"/>
      <c r="B995" s="49"/>
      <c r="C995" s="49"/>
      <c r="D995" s="49"/>
      <c r="E995" s="16"/>
      <c r="F995" s="49"/>
      <c r="G995" s="49"/>
      <c r="H995" s="49"/>
      <c r="I995" s="49"/>
      <c r="J995" s="49"/>
      <c r="K995" s="49"/>
      <c r="L995" s="49"/>
      <c r="M995" s="49"/>
      <c r="N995" s="49"/>
      <c r="O995" s="49"/>
      <c r="P995" s="49"/>
      <c r="Q995" s="49"/>
      <c r="R995" s="49"/>
      <c r="S995" s="49"/>
      <c r="T995" s="49"/>
      <c r="U995" s="49"/>
      <c r="V995" s="49"/>
      <c r="W995" s="49"/>
      <c r="X995" s="49"/>
      <c r="Y995" s="49"/>
      <c r="Z995" s="49"/>
      <c r="AA995" s="49"/>
      <c r="AB995" s="49"/>
      <c r="AC995" s="49"/>
      <c r="AD995" s="49"/>
      <c r="AE995" s="49"/>
      <c r="AF995" s="49"/>
      <c r="AG995" s="49"/>
      <c r="AH995" s="49"/>
      <c r="AI995" s="49"/>
      <c r="AJ995" s="49"/>
      <c r="AK995" s="49"/>
      <c r="AL995" s="49"/>
      <c r="AM995" s="49"/>
      <c r="AN995" s="49"/>
      <c r="AO995" s="49"/>
      <c r="AP995" s="49"/>
      <c r="AQ995" s="49"/>
      <c r="AR995" s="49"/>
      <c r="AS995" s="49"/>
      <c r="AT995" s="49"/>
      <c r="AU995" s="49"/>
      <c r="AV995" s="49"/>
      <c r="AW995" s="49"/>
      <c r="AX995" s="49"/>
      <c r="AY995" s="49"/>
      <c r="AZ995" s="49"/>
      <c r="BA995" s="49"/>
      <c r="BB995" s="49"/>
      <c r="BC995" s="49"/>
      <c r="BD995" s="49"/>
      <c r="BE995" s="49"/>
      <c r="BF995" s="49"/>
      <c r="BG995" s="49"/>
      <c r="BH995" s="49"/>
      <c r="BI995" s="49"/>
      <c r="BJ995" s="49"/>
      <c r="BK995" s="49"/>
      <c r="BL995" s="49"/>
      <c r="BM995" s="49"/>
    </row>
    <row r="996" spans="1:65" ht="30" customHeight="1">
      <c r="A996" s="352"/>
      <c r="B996" s="49"/>
      <c r="C996" s="49"/>
      <c r="D996" s="49"/>
      <c r="E996" s="16"/>
      <c r="F996" s="49"/>
      <c r="G996" s="49"/>
      <c r="H996" s="49"/>
      <c r="I996" s="49"/>
      <c r="J996" s="49"/>
      <c r="K996" s="49"/>
      <c r="L996" s="49"/>
      <c r="M996" s="49"/>
      <c r="N996" s="49"/>
      <c r="O996" s="49"/>
      <c r="P996" s="49"/>
      <c r="Q996" s="49"/>
      <c r="R996" s="49"/>
      <c r="S996" s="49"/>
      <c r="T996" s="49"/>
      <c r="U996" s="49"/>
      <c r="V996" s="49"/>
      <c r="W996" s="49"/>
      <c r="X996" s="49"/>
      <c r="Y996" s="49"/>
      <c r="Z996" s="49"/>
      <c r="AA996" s="49"/>
      <c r="AB996" s="49"/>
      <c r="AC996" s="49"/>
      <c r="AD996" s="49"/>
      <c r="AE996" s="49"/>
      <c r="AF996" s="49"/>
      <c r="AG996" s="49"/>
      <c r="AH996" s="49"/>
      <c r="AI996" s="49"/>
      <c r="AJ996" s="49"/>
      <c r="AK996" s="49"/>
      <c r="AL996" s="49"/>
      <c r="AM996" s="49"/>
      <c r="AN996" s="49"/>
      <c r="AO996" s="49"/>
      <c r="AP996" s="49"/>
      <c r="AQ996" s="49"/>
      <c r="AR996" s="49"/>
      <c r="AS996" s="49"/>
      <c r="AT996" s="49"/>
      <c r="AU996" s="49"/>
      <c r="AV996" s="49"/>
      <c r="AW996" s="49"/>
      <c r="AX996" s="49"/>
      <c r="AY996" s="49"/>
      <c r="AZ996" s="49"/>
      <c r="BA996" s="49"/>
      <c r="BB996" s="49"/>
      <c r="BC996" s="49"/>
      <c r="BD996" s="49"/>
      <c r="BE996" s="49"/>
      <c r="BF996" s="49"/>
      <c r="BG996" s="49"/>
      <c r="BH996" s="49"/>
      <c r="BI996" s="49"/>
      <c r="BJ996" s="49"/>
      <c r="BK996" s="49"/>
      <c r="BL996" s="49"/>
      <c r="BM996" s="49"/>
    </row>
    <row r="997" spans="1:65" ht="30" customHeight="1">
      <c r="A997" s="352"/>
      <c r="B997" s="49"/>
      <c r="C997" s="49"/>
      <c r="D997" s="49"/>
      <c r="E997" s="16"/>
      <c r="F997" s="49"/>
      <c r="G997" s="49"/>
      <c r="H997" s="49"/>
      <c r="I997" s="49"/>
      <c r="J997" s="49"/>
      <c r="K997" s="49"/>
      <c r="L997" s="49"/>
      <c r="M997" s="49"/>
      <c r="N997" s="49"/>
      <c r="O997" s="49"/>
      <c r="P997" s="49"/>
      <c r="Q997" s="49"/>
      <c r="R997" s="49"/>
      <c r="S997" s="49"/>
      <c r="T997" s="49"/>
      <c r="U997" s="49"/>
      <c r="V997" s="49"/>
      <c r="W997" s="49"/>
      <c r="X997" s="49"/>
      <c r="Y997" s="49"/>
      <c r="Z997" s="49"/>
      <c r="AA997" s="49"/>
      <c r="AB997" s="49"/>
      <c r="AC997" s="49"/>
      <c r="AD997" s="49"/>
      <c r="AE997" s="49"/>
      <c r="AF997" s="49"/>
      <c r="AG997" s="49"/>
      <c r="AH997" s="49"/>
      <c r="AI997" s="49"/>
      <c r="AJ997" s="49"/>
      <c r="AK997" s="49"/>
      <c r="AL997" s="49"/>
      <c r="AM997" s="49"/>
      <c r="AN997" s="49"/>
      <c r="AO997" s="49"/>
      <c r="AP997" s="49"/>
      <c r="AQ997" s="49"/>
      <c r="AR997" s="49"/>
      <c r="AS997" s="49"/>
      <c r="AT997" s="49"/>
      <c r="AU997" s="49"/>
      <c r="AV997" s="49"/>
      <c r="AW997" s="49"/>
      <c r="AX997" s="49"/>
      <c r="AY997" s="49"/>
      <c r="AZ997" s="49"/>
      <c r="BA997" s="49"/>
      <c r="BB997" s="49"/>
      <c r="BC997" s="49"/>
      <c r="BD997" s="49"/>
      <c r="BE997" s="49"/>
      <c r="BF997" s="49"/>
      <c r="BG997" s="49"/>
      <c r="BH997" s="49"/>
      <c r="BI997" s="49"/>
      <c r="BJ997" s="49"/>
      <c r="BK997" s="49"/>
      <c r="BL997" s="49"/>
      <c r="BM997" s="49"/>
    </row>
    <row r="998" spans="1:65" ht="30" customHeight="1">
      <c r="A998" s="352"/>
      <c r="B998" s="49"/>
      <c r="C998" s="49"/>
      <c r="D998" s="49"/>
      <c r="E998" s="16"/>
      <c r="F998" s="49"/>
      <c r="G998" s="49"/>
      <c r="H998" s="49"/>
      <c r="I998" s="49"/>
      <c r="J998" s="49"/>
      <c r="K998" s="49"/>
      <c r="L998" s="49"/>
      <c r="M998" s="49"/>
      <c r="N998" s="49"/>
      <c r="O998" s="49"/>
      <c r="P998" s="49"/>
      <c r="Q998" s="49"/>
      <c r="R998" s="49"/>
      <c r="S998" s="49"/>
      <c r="T998" s="49"/>
      <c r="U998" s="49"/>
      <c r="V998" s="49"/>
      <c r="W998" s="49"/>
      <c r="X998" s="49"/>
      <c r="Y998" s="49"/>
      <c r="Z998" s="49"/>
      <c r="AA998" s="49"/>
      <c r="AB998" s="49"/>
      <c r="AC998" s="49"/>
      <c r="AD998" s="49"/>
      <c r="AE998" s="49"/>
      <c r="AF998" s="49"/>
      <c r="AG998" s="49"/>
      <c r="AH998" s="49"/>
      <c r="AI998" s="49"/>
      <c r="AJ998" s="49"/>
      <c r="AK998" s="49"/>
      <c r="AL998" s="49"/>
      <c r="AM998" s="49"/>
      <c r="AN998" s="49"/>
      <c r="AO998" s="49"/>
      <c r="AP998" s="49"/>
      <c r="AQ998" s="49"/>
      <c r="AR998" s="49"/>
      <c r="AS998" s="49"/>
      <c r="AT998" s="49"/>
      <c r="AU998" s="49"/>
      <c r="AV998" s="49"/>
      <c r="AW998" s="49"/>
      <c r="AX998" s="49"/>
      <c r="AY998" s="49"/>
      <c r="AZ998" s="49"/>
      <c r="BA998" s="49"/>
      <c r="BB998" s="49"/>
      <c r="BC998" s="49"/>
      <c r="BD998" s="49"/>
      <c r="BE998" s="49"/>
      <c r="BF998" s="49"/>
      <c r="BG998" s="49"/>
      <c r="BH998" s="49"/>
      <c r="BI998" s="49"/>
      <c r="BJ998" s="49"/>
      <c r="BK998" s="49"/>
      <c r="BL998" s="49"/>
      <c r="BM998" s="49"/>
    </row>
    <row r="999" spans="1:65" ht="30" customHeight="1">
      <c r="A999" s="352"/>
      <c r="B999" s="49"/>
      <c r="C999" s="49"/>
      <c r="D999" s="49"/>
      <c r="E999" s="16"/>
      <c r="F999" s="49"/>
      <c r="G999" s="49"/>
      <c r="H999" s="49"/>
      <c r="I999" s="49"/>
      <c r="J999" s="49"/>
      <c r="K999" s="49"/>
      <c r="L999" s="49"/>
      <c r="M999" s="49"/>
      <c r="N999" s="49"/>
      <c r="O999" s="49"/>
      <c r="P999" s="49"/>
      <c r="Q999" s="49"/>
      <c r="R999" s="49"/>
      <c r="S999" s="49"/>
      <c r="T999" s="49"/>
      <c r="U999" s="49"/>
      <c r="V999" s="49"/>
      <c r="W999" s="49"/>
      <c r="X999" s="49"/>
      <c r="Y999" s="49"/>
      <c r="Z999" s="49"/>
      <c r="AA999" s="49"/>
      <c r="AB999" s="49"/>
      <c r="AC999" s="49"/>
      <c r="AD999" s="49"/>
      <c r="AE999" s="49"/>
      <c r="AF999" s="49"/>
      <c r="AG999" s="49"/>
      <c r="AH999" s="49"/>
      <c r="AI999" s="49"/>
      <c r="AJ999" s="49"/>
      <c r="AK999" s="49"/>
      <c r="AL999" s="49"/>
      <c r="AM999" s="49"/>
      <c r="AN999" s="49"/>
      <c r="AO999" s="49"/>
      <c r="AP999" s="49"/>
      <c r="AQ999" s="49"/>
      <c r="AR999" s="49"/>
      <c r="AS999" s="49"/>
      <c r="AT999" s="49"/>
      <c r="AU999" s="49"/>
      <c r="AV999" s="49"/>
      <c r="AW999" s="49"/>
      <c r="AX999" s="49"/>
      <c r="AY999" s="49"/>
      <c r="AZ999" s="49"/>
      <c r="BA999" s="49"/>
      <c r="BB999" s="49"/>
      <c r="BC999" s="49"/>
      <c r="BD999" s="49"/>
      <c r="BE999" s="49"/>
      <c r="BF999" s="49"/>
      <c r="BG999" s="49"/>
      <c r="BH999" s="49"/>
      <c r="BI999" s="49"/>
      <c r="BJ999" s="49"/>
      <c r="BK999" s="49"/>
      <c r="BL999" s="49"/>
      <c r="BM999" s="49"/>
    </row>
    <row r="1000" spans="1:65" ht="30" customHeight="1">
      <c r="A1000" s="352"/>
      <c r="B1000" s="49"/>
      <c r="C1000" s="49"/>
      <c r="D1000" s="49"/>
      <c r="E1000" s="16"/>
      <c r="F1000" s="49"/>
      <c r="G1000" s="49"/>
      <c r="H1000" s="49"/>
      <c r="I1000" s="49"/>
      <c r="J1000" s="49"/>
      <c r="K1000" s="49"/>
      <c r="L1000" s="49"/>
      <c r="M1000" s="49"/>
      <c r="N1000" s="49"/>
      <c r="O1000" s="49"/>
      <c r="P1000" s="49"/>
      <c r="Q1000" s="49"/>
      <c r="R1000" s="49"/>
      <c r="S1000" s="49"/>
      <c r="T1000" s="49"/>
      <c r="U1000" s="49"/>
      <c r="V1000" s="49"/>
      <c r="W1000" s="49"/>
      <c r="X1000" s="49"/>
      <c r="Y1000" s="49"/>
      <c r="Z1000" s="49"/>
      <c r="AA1000" s="49"/>
      <c r="AB1000" s="49"/>
      <c r="AC1000" s="49"/>
      <c r="AD1000" s="49"/>
      <c r="AE1000" s="49"/>
      <c r="AF1000" s="49"/>
      <c r="AG1000" s="49"/>
      <c r="AH1000" s="49"/>
      <c r="AI1000" s="49"/>
      <c r="AJ1000" s="49"/>
      <c r="AK1000" s="49"/>
      <c r="AL1000" s="49"/>
      <c r="AM1000" s="49"/>
      <c r="AN1000" s="49"/>
      <c r="AO1000" s="49"/>
      <c r="AP1000" s="49"/>
      <c r="AQ1000" s="49"/>
      <c r="AR1000" s="49"/>
      <c r="AS1000" s="49"/>
      <c r="AT1000" s="49"/>
      <c r="AU1000" s="49"/>
      <c r="AV1000" s="49"/>
      <c r="AW1000" s="49"/>
      <c r="AX1000" s="49"/>
      <c r="AY1000" s="49"/>
      <c r="AZ1000" s="49"/>
      <c r="BA1000" s="49"/>
      <c r="BB1000" s="49"/>
      <c r="BC1000" s="49"/>
      <c r="BD1000" s="49"/>
      <c r="BE1000" s="49"/>
      <c r="BF1000" s="49"/>
      <c r="BG1000" s="49"/>
      <c r="BH1000" s="49"/>
      <c r="BI1000" s="49"/>
      <c r="BJ1000" s="49"/>
      <c r="BK1000" s="49"/>
      <c r="BL1000" s="49"/>
      <c r="BM1000" s="49"/>
    </row>
  </sheetData>
  <mergeCells count="19">
    <mergeCell ref="B31:H31"/>
    <mergeCell ref="W4:AC4"/>
    <mergeCell ref="AD4:AJ4"/>
    <mergeCell ref="AK4:AQ4"/>
    <mergeCell ref="AR4:AX4"/>
    <mergeCell ref="I4:O4"/>
    <mergeCell ref="P4:V4"/>
    <mergeCell ref="B5:H5"/>
    <mergeCell ref="B27:F27"/>
    <mergeCell ref="B28:H29"/>
    <mergeCell ref="BF4:BL4"/>
    <mergeCell ref="B1:H1"/>
    <mergeCell ref="J1:BH3"/>
    <mergeCell ref="B2:H2"/>
    <mergeCell ref="B3:D3"/>
    <mergeCell ref="E3:H3"/>
    <mergeCell ref="B4:D4"/>
    <mergeCell ref="E4:H4"/>
    <mergeCell ref="AY4:BE4"/>
  </mergeCells>
  <conditionalFormatting sqref="E8:F8">
    <cfRule type="colorScale" priority="1">
      <colorScale>
        <cfvo type="min"/>
        <cfvo type="percentile" val="50"/>
        <cfvo type="max"/>
        <color rgb="FF63BE7B"/>
        <color rgb="FFFFEB84"/>
        <color rgb="FFF8696B"/>
      </colorScale>
    </cfRule>
  </conditionalFormatting>
  <conditionalFormatting sqref="E9:F26">
    <cfRule type="colorScale" priority="2">
      <colorScale>
        <cfvo type="min"/>
        <cfvo type="percentile" val="50"/>
        <cfvo type="max"/>
        <color rgb="FF63BE7B"/>
        <color rgb="FFFFEB84"/>
        <color rgb="FFF8696B"/>
      </colorScale>
    </cfRule>
  </conditionalFormatting>
  <conditionalFormatting sqref="I5:BL26">
    <cfRule type="expression" dxfId="0" priority="3">
      <formula>AND(TODAY()&gt;=I$5,TODAY()&lt;J$5)</formula>
    </cfRule>
  </conditionalFormatting>
  <dataValidations count="1">
    <dataValidation type="decimal" operator="greaterThanOrEqual" allowBlank="1" showInputMessage="1" prompt="Mostrar semana - Al cambiar este número, se desplazará la vista del diagrama de Gantt." sqref="E4" xr:uid="{00000000-0002-0000-0E00-000000000000}">
      <formula1>1</formula1>
    </dataValidation>
  </dataValidations>
  <printOptions horizontalCentered="1"/>
  <pageMargins left="0.35" right="0.35" top="0.35" bottom="0.5" header="0" footer="0"/>
  <pageSetup paperSize="9" fitToHeight="0"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E1000"/>
  <sheetViews>
    <sheetView topLeftCell="A229" workbookViewId="0">
      <selection activeCell="D254" sqref="D254"/>
    </sheetView>
  </sheetViews>
  <sheetFormatPr defaultColWidth="14.42578125" defaultRowHeight="15" customHeight="1"/>
  <cols>
    <col min="1" max="1" width="10.7109375" customWidth="1"/>
    <col min="2" max="2" width="57.28515625" customWidth="1"/>
    <col min="3" max="3" width="8.140625" customWidth="1"/>
    <col min="4" max="4" width="14.5703125" customWidth="1"/>
    <col min="5" max="26" width="10.7109375" customWidth="1"/>
  </cols>
  <sheetData>
    <row r="1" spans="2:4" ht="14.25" customHeight="1">
      <c r="C1" s="17"/>
      <c r="D1" s="387"/>
    </row>
    <row r="2" spans="2:4" ht="14.25" customHeight="1">
      <c r="B2" s="67" t="s">
        <v>981</v>
      </c>
      <c r="C2" s="67" t="s">
        <v>982</v>
      </c>
      <c r="D2" s="67" t="s">
        <v>870</v>
      </c>
    </row>
    <row r="3" spans="2:4" ht="15" customHeight="1">
      <c r="B3" s="473" t="s">
        <v>983</v>
      </c>
      <c r="C3" s="77" t="s">
        <v>61</v>
      </c>
      <c r="D3" s="78">
        <v>15663</v>
      </c>
    </row>
    <row r="4" spans="2:4" ht="15" customHeight="1">
      <c r="B4" s="473" t="s">
        <v>447</v>
      </c>
      <c r="C4" s="388" t="s">
        <v>41</v>
      </c>
      <c r="D4" s="78">
        <v>51900</v>
      </c>
    </row>
    <row r="5" spans="2:4" ht="15" customHeight="1">
      <c r="B5" s="473" t="s">
        <v>583</v>
      </c>
      <c r="C5" s="389" t="s">
        <v>41</v>
      </c>
      <c r="D5" s="78">
        <v>200</v>
      </c>
    </row>
    <row r="6" spans="2:4" ht="15" customHeight="1">
      <c r="B6" s="473" t="s">
        <v>503</v>
      </c>
      <c r="C6" s="390" t="s">
        <v>41</v>
      </c>
      <c r="D6" s="78">
        <v>4150</v>
      </c>
    </row>
    <row r="7" spans="2:4" ht="15" customHeight="1">
      <c r="B7" s="473" t="s">
        <v>490</v>
      </c>
      <c r="C7" s="388" t="s">
        <v>41</v>
      </c>
      <c r="D7" s="78">
        <v>2050</v>
      </c>
    </row>
    <row r="8" spans="2:4" ht="15" customHeight="1">
      <c r="B8" s="473" t="s">
        <v>464</v>
      </c>
      <c r="C8" s="388" t="s">
        <v>41</v>
      </c>
      <c r="D8" s="78">
        <v>824.76800000000003</v>
      </c>
    </row>
    <row r="9" spans="2:4" ht="15" customHeight="1">
      <c r="B9" s="473" t="s">
        <v>489</v>
      </c>
      <c r="C9" s="388" t="s">
        <v>41</v>
      </c>
      <c r="D9" s="78">
        <v>2200</v>
      </c>
    </row>
    <row r="10" spans="2:4" ht="15" customHeight="1">
      <c r="B10" s="473" t="s">
        <v>470</v>
      </c>
      <c r="C10" s="388" t="s">
        <v>41</v>
      </c>
      <c r="D10" s="78">
        <v>1320</v>
      </c>
    </row>
    <row r="11" spans="2:4" ht="15" customHeight="1">
      <c r="B11" s="473" t="s">
        <v>457</v>
      </c>
      <c r="C11" s="391" t="s">
        <v>41</v>
      </c>
      <c r="D11" s="78">
        <v>17859</v>
      </c>
    </row>
    <row r="12" spans="2:4" ht="15" customHeight="1">
      <c r="B12" s="473" t="s">
        <v>466</v>
      </c>
      <c r="C12" s="388" t="s">
        <v>41</v>
      </c>
      <c r="D12" s="78">
        <v>642</v>
      </c>
    </row>
    <row r="13" spans="2:4" ht="15" customHeight="1">
      <c r="B13" s="473" t="s">
        <v>465</v>
      </c>
      <c r="C13" s="388" t="s">
        <v>41</v>
      </c>
      <c r="D13" s="78">
        <v>568</v>
      </c>
    </row>
    <row r="14" spans="2:4" ht="15" customHeight="1">
      <c r="B14" s="473" t="s">
        <v>463</v>
      </c>
      <c r="C14" s="388" t="s">
        <v>41</v>
      </c>
      <c r="D14" s="78">
        <v>1086.7159999999999</v>
      </c>
    </row>
    <row r="15" spans="2:4" ht="15" customHeight="1">
      <c r="B15" s="473" t="s">
        <v>471</v>
      </c>
      <c r="C15" s="388" t="s">
        <v>41</v>
      </c>
      <c r="D15" s="78">
        <v>1838</v>
      </c>
    </row>
    <row r="16" spans="2:4" ht="15" customHeight="1">
      <c r="B16" s="473" t="s">
        <v>458</v>
      </c>
      <c r="C16" s="391" t="s">
        <v>41</v>
      </c>
      <c r="D16" s="78">
        <v>17610.681098736015</v>
      </c>
    </row>
    <row r="17" spans="2:4" ht="15" customHeight="1">
      <c r="B17" s="473" t="s">
        <v>473</v>
      </c>
      <c r="C17" s="392" t="s">
        <v>984</v>
      </c>
      <c r="D17" s="78">
        <v>1087</v>
      </c>
    </row>
    <row r="18" spans="2:4" ht="15" customHeight="1">
      <c r="B18" s="473" t="s">
        <v>495</v>
      </c>
      <c r="C18" s="77" t="s">
        <v>41</v>
      </c>
      <c r="D18" s="78">
        <v>3704</v>
      </c>
    </row>
    <row r="19" spans="2:4" ht="14.25" customHeight="1">
      <c r="B19" s="473" t="s">
        <v>469</v>
      </c>
      <c r="C19" s="388" t="s">
        <v>41</v>
      </c>
      <c r="D19" s="78">
        <v>831</v>
      </c>
    </row>
    <row r="20" spans="2:4" ht="15" customHeight="1">
      <c r="B20" s="473" t="s">
        <v>456</v>
      </c>
      <c r="C20" s="391" t="s">
        <v>41</v>
      </c>
      <c r="D20" s="78">
        <v>7402.0322961597249</v>
      </c>
    </row>
    <row r="21" spans="2:4" ht="15" customHeight="1">
      <c r="B21" s="473" t="s">
        <v>491</v>
      </c>
      <c r="C21" s="388" t="s">
        <v>41</v>
      </c>
      <c r="D21" s="78">
        <v>10000</v>
      </c>
    </row>
    <row r="22" spans="2:4" ht="15" customHeight="1">
      <c r="B22" s="473" t="s">
        <v>494</v>
      </c>
      <c r="C22" s="388" t="s">
        <v>41</v>
      </c>
      <c r="D22" s="78">
        <v>30900</v>
      </c>
    </row>
    <row r="23" spans="2:4" ht="15" customHeight="1">
      <c r="B23" s="437" t="s">
        <v>340</v>
      </c>
      <c r="C23" s="393" t="s">
        <v>80</v>
      </c>
      <c r="D23" s="78">
        <v>6321</v>
      </c>
    </row>
    <row r="24" spans="2:4" ht="15" customHeight="1">
      <c r="B24" s="394" t="s">
        <v>373</v>
      </c>
      <c r="C24" s="388" t="s">
        <v>80</v>
      </c>
      <c r="D24" s="78">
        <v>9500</v>
      </c>
    </row>
    <row r="25" spans="2:4" ht="15" customHeight="1">
      <c r="B25" s="473" t="s">
        <v>618</v>
      </c>
      <c r="C25" s="77" t="s">
        <v>41</v>
      </c>
      <c r="D25" s="78">
        <v>128500</v>
      </c>
    </row>
    <row r="26" spans="2:4" ht="15" customHeight="1">
      <c r="B26" s="473" t="s">
        <v>985</v>
      </c>
      <c r="C26" s="77" t="s">
        <v>986</v>
      </c>
      <c r="D26" s="78">
        <v>2500</v>
      </c>
    </row>
    <row r="27" spans="2:4" ht="15" customHeight="1">
      <c r="B27" s="473" t="s">
        <v>479</v>
      </c>
      <c r="C27" s="388" t="s">
        <v>41</v>
      </c>
      <c r="D27" s="78">
        <v>4800</v>
      </c>
    </row>
    <row r="28" spans="2:4" ht="15" customHeight="1">
      <c r="B28" s="473" t="s">
        <v>477</v>
      </c>
      <c r="C28" s="388" t="s">
        <v>41</v>
      </c>
      <c r="D28" s="78">
        <v>3900</v>
      </c>
    </row>
    <row r="29" spans="2:4" ht="15" customHeight="1">
      <c r="B29" s="473" t="s">
        <v>595</v>
      </c>
      <c r="C29" s="77" t="s">
        <v>80</v>
      </c>
      <c r="D29" s="78">
        <v>1611.9271835455545</v>
      </c>
    </row>
    <row r="30" spans="2:4" ht="15" customHeight="1">
      <c r="B30" s="473" t="s">
        <v>518</v>
      </c>
      <c r="C30" s="395" t="s">
        <v>41</v>
      </c>
      <c r="D30" s="78">
        <v>36900</v>
      </c>
    </row>
    <row r="31" spans="2:4" ht="15" customHeight="1">
      <c r="B31" s="473" t="s">
        <v>363</v>
      </c>
      <c r="C31" s="77" t="s">
        <v>986</v>
      </c>
      <c r="D31" s="78">
        <v>182</v>
      </c>
    </row>
    <row r="32" spans="2:4" ht="15" customHeight="1">
      <c r="B32" s="473" t="s">
        <v>987</v>
      </c>
      <c r="C32" s="95" t="s">
        <v>80</v>
      </c>
      <c r="D32" s="78">
        <v>9900</v>
      </c>
    </row>
    <row r="33" spans="2:4" ht="15" customHeight="1">
      <c r="B33" s="473" t="s">
        <v>988</v>
      </c>
      <c r="C33" s="95" t="s">
        <v>80</v>
      </c>
      <c r="D33" s="78">
        <v>8386</v>
      </c>
    </row>
    <row r="34" spans="2:4" ht="15" customHeight="1">
      <c r="B34" s="473" t="s">
        <v>306</v>
      </c>
      <c r="C34" s="77" t="s">
        <v>80</v>
      </c>
      <c r="D34" s="78">
        <v>7753</v>
      </c>
    </row>
    <row r="35" spans="2:4" ht="15" customHeight="1">
      <c r="B35" s="473" t="s">
        <v>383</v>
      </c>
      <c r="C35" s="392" t="s">
        <v>989</v>
      </c>
      <c r="D35" s="78">
        <v>13059</v>
      </c>
    </row>
    <row r="36" spans="2:4" ht="15" customHeight="1">
      <c r="B36" s="473" t="s">
        <v>546</v>
      </c>
      <c r="C36" s="390" t="s">
        <v>41</v>
      </c>
      <c r="D36" s="78">
        <v>158</v>
      </c>
    </row>
    <row r="37" spans="2:4" ht="15" customHeight="1">
      <c r="B37" s="473" t="s">
        <v>399</v>
      </c>
      <c r="C37" s="396" t="s">
        <v>990</v>
      </c>
      <c r="D37" s="78">
        <v>140</v>
      </c>
    </row>
    <row r="38" spans="2:4" ht="15" customHeight="1">
      <c r="B38" s="473" t="s">
        <v>325</v>
      </c>
      <c r="C38" s="77" t="s">
        <v>991</v>
      </c>
      <c r="D38" s="78">
        <v>2900</v>
      </c>
    </row>
    <row r="39" spans="2:4" ht="15" customHeight="1">
      <c r="B39" s="473" t="s">
        <v>413</v>
      </c>
      <c r="C39" s="397" t="s">
        <v>27</v>
      </c>
      <c r="D39" s="78">
        <v>11761</v>
      </c>
    </row>
    <row r="40" spans="2:4" ht="15" customHeight="1">
      <c r="B40" s="473" t="s">
        <v>992</v>
      </c>
      <c r="C40" s="77" t="s">
        <v>27</v>
      </c>
      <c r="D40" s="78">
        <v>3142</v>
      </c>
    </row>
    <row r="41" spans="2:4" ht="15" customHeight="1">
      <c r="B41" s="473" t="s">
        <v>626</v>
      </c>
      <c r="C41" s="397" t="s">
        <v>27</v>
      </c>
      <c r="D41" s="78">
        <f>1142*1.085</f>
        <v>1239.07</v>
      </c>
    </row>
    <row r="42" spans="2:4" ht="15" customHeight="1">
      <c r="B42" s="473" t="s">
        <v>621</v>
      </c>
      <c r="C42" s="397" t="s">
        <v>27</v>
      </c>
      <c r="D42" s="78">
        <f>3063*1.085</f>
        <v>3323.355</v>
      </c>
    </row>
    <row r="43" spans="2:4" ht="15" customHeight="1">
      <c r="B43" s="473" t="s">
        <v>529</v>
      </c>
      <c r="C43" s="398" t="s">
        <v>41</v>
      </c>
      <c r="D43" s="78">
        <v>473.4</v>
      </c>
    </row>
    <row r="44" spans="2:4" ht="15" customHeight="1">
      <c r="B44" s="473" t="s">
        <v>405</v>
      </c>
      <c r="C44" s="388" t="s">
        <v>993</v>
      </c>
      <c r="D44" s="78">
        <v>74900</v>
      </c>
    </row>
    <row r="45" spans="2:4" ht="15" customHeight="1">
      <c r="B45" s="473" t="s">
        <v>375</v>
      </c>
      <c r="C45" s="388" t="s">
        <v>993</v>
      </c>
      <c r="D45" s="78">
        <v>92630</v>
      </c>
    </row>
    <row r="46" spans="2:4" ht="15" customHeight="1">
      <c r="B46" s="473" t="s">
        <v>637</v>
      </c>
      <c r="C46" s="77" t="s">
        <v>61</v>
      </c>
      <c r="D46" s="78">
        <v>135000</v>
      </c>
    </row>
    <row r="47" spans="2:4" ht="15" customHeight="1">
      <c r="B47" s="473" t="s">
        <v>643</v>
      </c>
      <c r="C47" s="77" t="s">
        <v>61</v>
      </c>
      <c r="D47" s="78">
        <v>135000</v>
      </c>
    </row>
    <row r="48" spans="2:4" ht="15" customHeight="1">
      <c r="B48" s="473" t="s">
        <v>327</v>
      </c>
      <c r="C48" s="393" t="s">
        <v>61</v>
      </c>
      <c r="D48" s="78">
        <v>46115</v>
      </c>
    </row>
    <row r="49" spans="2:4" ht="15" customHeight="1">
      <c r="B49" s="473" t="s">
        <v>994</v>
      </c>
      <c r="C49" s="77" t="s">
        <v>991</v>
      </c>
      <c r="D49" s="78">
        <v>47340</v>
      </c>
    </row>
    <row r="50" spans="2:4" ht="15" customHeight="1">
      <c r="B50" s="473" t="s">
        <v>591</v>
      </c>
      <c r="C50" s="77" t="s">
        <v>41</v>
      </c>
      <c r="D50" s="78">
        <v>12000</v>
      </c>
    </row>
    <row r="51" spans="2:4" ht="15" customHeight="1">
      <c r="B51" s="473" t="s">
        <v>604</v>
      </c>
      <c r="C51" s="77" t="s">
        <v>91</v>
      </c>
      <c r="D51" s="78">
        <v>117500</v>
      </c>
    </row>
    <row r="52" spans="2:4" ht="15" customHeight="1">
      <c r="B52" s="473" t="s">
        <v>385</v>
      </c>
      <c r="C52" s="392" t="s">
        <v>995</v>
      </c>
      <c r="D52" s="78">
        <v>133267</v>
      </c>
    </row>
    <row r="53" spans="2:4" ht="15" customHeight="1">
      <c r="B53" s="473" t="s">
        <v>418</v>
      </c>
      <c r="C53" s="397" t="s">
        <v>993</v>
      </c>
      <c r="D53" s="78">
        <v>106400</v>
      </c>
    </row>
    <row r="54" spans="2:4" ht="15" customHeight="1">
      <c r="B54" s="473" t="s">
        <v>996</v>
      </c>
      <c r="C54" s="393" t="s">
        <v>61</v>
      </c>
      <c r="D54" s="78">
        <v>126672</v>
      </c>
    </row>
    <row r="55" spans="2:4" ht="15" customHeight="1">
      <c r="B55" s="473" t="s">
        <v>386</v>
      </c>
      <c r="C55" s="392" t="s">
        <v>995</v>
      </c>
      <c r="D55" s="78">
        <v>64345</v>
      </c>
    </row>
    <row r="56" spans="2:4" ht="15" customHeight="1">
      <c r="B56" s="473" t="s">
        <v>997</v>
      </c>
      <c r="C56" s="397" t="s">
        <v>41</v>
      </c>
      <c r="D56" s="78">
        <v>6070</v>
      </c>
    </row>
    <row r="57" spans="2:4" ht="15" customHeight="1">
      <c r="B57" s="473" t="s">
        <v>649</v>
      </c>
      <c r="C57" s="77" t="s">
        <v>80</v>
      </c>
      <c r="D57" s="78">
        <v>2200</v>
      </c>
    </row>
    <row r="58" spans="2:4" ht="15" customHeight="1">
      <c r="B58" s="473" t="s">
        <v>365</v>
      </c>
      <c r="C58" s="393" t="s">
        <v>41</v>
      </c>
      <c r="D58" s="78">
        <v>3400</v>
      </c>
    </row>
    <row r="59" spans="2:4" ht="15" customHeight="1">
      <c r="B59" s="473" t="s">
        <v>368</v>
      </c>
      <c r="C59" s="393" t="s">
        <v>41</v>
      </c>
      <c r="D59" s="78">
        <v>3280</v>
      </c>
    </row>
    <row r="60" spans="2:4" ht="15" customHeight="1">
      <c r="B60" s="473" t="s">
        <v>596</v>
      </c>
      <c r="C60" s="77" t="s">
        <v>80</v>
      </c>
      <c r="D60" s="78">
        <v>6190</v>
      </c>
    </row>
    <row r="61" spans="2:4" ht="15" customHeight="1">
      <c r="B61" s="473" t="s">
        <v>403</v>
      </c>
      <c r="C61" s="388" t="s">
        <v>41</v>
      </c>
      <c r="D61" s="78">
        <v>22000</v>
      </c>
    </row>
    <row r="62" spans="2:4" ht="15" customHeight="1">
      <c r="B62" s="473" t="s">
        <v>567</v>
      </c>
      <c r="C62" s="398" t="s">
        <v>998</v>
      </c>
      <c r="D62" s="78">
        <v>20000</v>
      </c>
    </row>
    <row r="63" spans="2:4" ht="15" customHeight="1">
      <c r="B63" s="473" t="s">
        <v>568</v>
      </c>
      <c r="C63" s="398" t="s">
        <v>998</v>
      </c>
      <c r="D63" s="78">
        <v>59964</v>
      </c>
    </row>
    <row r="64" spans="2:4" ht="15" customHeight="1">
      <c r="B64" s="473" t="s">
        <v>554</v>
      </c>
      <c r="C64" s="390" t="s">
        <v>41</v>
      </c>
      <c r="D64" s="78">
        <v>27141</v>
      </c>
    </row>
    <row r="65" spans="2:4" ht="15" customHeight="1">
      <c r="B65" s="473" t="s">
        <v>584</v>
      </c>
      <c r="C65" s="389" t="s">
        <v>41</v>
      </c>
      <c r="D65" s="78">
        <v>8900</v>
      </c>
    </row>
    <row r="66" spans="2:4" ht="15" customHeight="1">
      <c r="B66" s="473" t="s">
        <v>398</v>
      </c>
      <c r="C66" s="396" t="s">
        <v>999</v>
      </c>
      <c r="D66" s="78">
        <v>39350</v>
      </c>
    </row>
    <row r="67" spans="2:4" ht="15" customHeight="1">
      <c r="B67" s="473" t="s">
        <v>396</v>
      </c>
      <c r="C67" s="388" t="s">
        <v>32</v>
      </c>
      <c r="D67" s="78">
        <v>60391</v>
      </c>
    </row>
    <row r="68" spans="2:4" ht="15" customHeight="1">
      <c r="B68" s="473" t="s">
        <v>1000</v>
      </c>
      <c r="C68" s="95" t="s">
        <v>32</v>
      </c>
      <c r="D68" s="78">
        <v>6700</v>
      </c>
    </row>
    <row r="69" spans="2:4" ht="15" customHeight="1">
      <c r="B69" s="473" t="s">
        <v>556</v>
      </c>
      <c r="C69" s="95" t="s">
        <v>27</v>
      </c>
      <c r="D69" s="78">
        <v>30981.4</v>
      </c>
    </row>
    <row r="70" spans="2:4" ht="15" customHeight="1">
      <c r="B70" s="473" t="s">
        <v>523</v>
      </c>
      <c r="C70" s="77" t="s">
        <v>27</v>
      </c>
      <c r="D70" s="78">
        <v>3116.02</v>
      </c>
    </row>
    <row r="71" spans="2:4" ht="15" customHeight="1">
      <c r="B71" s="473" t="s">
        <v>551</v>
      </c>
      <c r="C71" s="390" t="s">
        <v>27</v>
      </c>
      <c r="D71" s="78">
        <v>5786</v>
      </c>
    </row>
    <row r="72" spans="2:4" ht="15" customHeight="1">
      <c r="B72" s="473" t="s">
        <v>524</v>
      </c>
      <c r="C72" s="398" t="s">
        <v>27</v>
      </c>
      <c r="D72" s="78">
        <v>4350</v>
      </c>
    </row>
    <row r="73" spans="2:4" ht="15" customHeight="1">
      <c r="B73" s="473" t="s">
        <v>536</v>
      </c>
      <c r="C73" s="77" t="s">
        <v>27</v>
      </c>
      <c r="D73" s="78">
        <v>2850</v>
      </c>
    </row>
    <row r="74" spans="2:4" ht="15" customHeight="1">
      <c r="B74" s="473" t="s">
        <v>540</v>
      </c>
      <c r="C74" s="398" t="s">
        <v>27</v>
      </c>
      <c r="D74" s="78">
        <v>8889.4</v>
      </c>
    </row>
    <row r="75" spans="2:4" ht="15" customHeight="1">
      <c r="B75" s="473" t="s">
        <v>558</v>
      </c>
      <c r="C75" s="390" t="s">
        <v>998</v>
      </c>
      <c r="D75" s="78">
        <v>8889.4</v>
      </c>
    </row>
    <row r="76" spans="2:4" ht="15" customHeight="1">
      <c r="B76" s="473" t="s">
        <v>520</v>
      </c>
      <c r="C76" s="395" t="s">
        <v>27</v>
      </c>
      <c r="D76" s="78">
        <v>4350</v>
      </c>
    </row>
    <row r="77" spans="2:4" ht="15" customHeight="1">
      <c r="B77" s="473" t="s">
        <v>548</v>
      </c>
      <c r="C77" s="390" t="s">
        <v>41</v>
      </c>
      <c r="D77" s="78">
        <v>132394</v>
      </c>
    </row>
    <row r="78" spans="2:4" ht="15" customHeight="1">
      <c r="B78" s="473" t="s">
        <v>525</v>
      </c>
      <c r="C78" s="398" t="s">
        <v>41</v>
      </c>
      <c r="D78" s="78">
        <v>9573.2000000000007</v>
      </c>
    </row>
    <row r="79" spans="2:4" ht="15" customHeight="1">
      <c r="B79" s="473" t="s">
        <v>593</v>
      </c>
      <c r="C79" s="77" t="s">
        <v>80</v>
      </c>
      <c r="D79" s="78">
        <v>1000</v>
      </c>
    </row>
    <row r="80" spans="2:4" ht="15" customHeight="1">
      <c r="B80" s="473" t="s">
        <v>322</v>
      </c>
      <c r="C80" s="77" t="s">
        <v>991</v>
      </c>
      <c r="D80" s="78">
        <v>248</v>
      </c>
    </row>
    <row r="81" spans="2:4" ht="15" customHeight="1">
      <c r="B81" s="473" t="s">
        <v>564</v>
      </c>
      <c r="C81" s="398" t="s">
        <v>998</v>
      </c>
      <c r="D81" s="78">
        <v>946.8</v>
      </c>
    </row>
    <row r="82" spans="2:4" ht="15" customHeight="1">
      <c r="B82" s="473" t="s">
        <v>415</v>
      </c>
      <c r="C82" s="397" t="s">
        <v>41</v>
      </c>
      <c r="D82" s="78">
        <v>51755</v>
      </c>
    </row>
    <row r="83" spans="2:4" ht="15" customHeight="1">
      <c r="B83" s="473" t="s">
        <v>1001</v>
      </c>
      <c r="C83" s="77" t="s">
        <v>41</v>
      </c>
      <c r="D83" s="78">
        <v>52900</v>
      </c>
    </row>
    <row r="84" spans="2:4" ht="15" customHeight="1">
      <c r="B84" s="473" t="s">
        <v>402</v>
      </c>
      <c r="C84" s="388" t="s">
        <v>32</v>
      </c>
      <c r="D84" s="78">
        <v>60000</v>
      </c>
    </row>
    <row r="85" spans="2:4" ht="15" customHeight="1">
      <c r="B85" s="473" t="s">
        <v>319</v>
      </c>
      <c r="C85" s="77" t="s">
        <v>61</v>
      </c>
      <c r="D85" s="78">
        <v>45000</v>
      </c>
    </row>
    <row r="86" spans="2:4" ht="15" customHeight="1">
      <c r="B86" s="473" t="s">
        <v>602</v>
      </c>
      <c r="C86" s="395" t="s">
        <v>41</v>
      </c>
      <c r="D86" s="78">
        <v>1850</v>
      </c>
    </row>
    <row r="87" spans="2:4" ht="15" customHeight="1">
      <c r="B87" s="473" t="s">
        <v>419</v>
      </c>
      <c r="C87" s="397" t="s">
        <v>993</v>
      </c>
      <c r="D87" s="78">
        <v>219700</v>
      </c>
    </row>
    <row r="88" spans="2:4" ht="15" customHeight="1">
      <c r="B88" s="473" t="s">
        <v>610</v>
      </c>
      <c r="C88" s="77" t="s">
        <v>41</v>
      </c>
      <c r="D88" s="78">
        <v>75228.474999999991</v>
      </c>
    </row>
    <row r="89" spans="2:4" ht="15" customHeight="1">
      <c r="B89" s="473" t="s">
        <v>326</v>
      </c>
      <c r="C89" s="393" t="s">
        <v>1002</v>
      </c>
      <c r="D89" s="78">
        <v>35280</v>
      </c>
    </row>
    <row r="90" spans="2:4" ht="15" customHeight="1">
      <c r="B90" s="473" t="s">
        <v>601</v>
      </c>
      <c r="C90" s="396" t="s">
        <v>1003</v>
      </c>
      <c r="D90" s="78">
        <v>91900</v>
      </c>
    </row>
    <row r="91" spans="2:4" ht="15" customHeight="1">
      <c r="B91" s="473" t="s">
        <v>594</v>
      </c>
      <c r="C91" s="77" t="s">
        <v>91</v>
      </c>
      <c r="D91" s="78">
        <v>35000</v>
      </c>
    </row>
    <row r="92" spans="2:4" ht="15" customHeight="1">
      <c r="B92" s="473" t="s">
        <v>600</v>
      </c>
      <c r="C92" s="77" t="s">
        <v>91</v>
      </c>
      <c r="D92" s="78">
        <v>53800</v>
      </c>
    </row>
    <row r="93" spans="2:4" ht="15" customHeight="1">
      <c r="B93" s="473" t="s">
        <v>1004</v>
      </c>
      <c r="C93" s="397" t="s">
        <v>41</v>
      </c>
      <c r="D93" s="78">
        <v>66270</v>
      </c>
    </row>
    <row r="94" spans="2:4" ht="15" customHeight="1">
      <c r="B94" s="473" t="s">
        <v>443</v>
      </c>
      <c r="C94" s="397" t="s">
        <v>41</v>
      </c>
      <c r="D94" s="78">
        <v>11500</v>
      </c>
    </row>
    <row r="95" spans="2:4" ht="15" customHeight="1">
      <c r="B95" s="473" t="s">
        <v>436</v>
      </c>
      <c r="C95" s="397" t="s">
        <v>41</v>
      </c>
      <c r="D95" s="78">
        <v>108000</v>
      </c>
    </row>
    <row r="96" spans="2:4" ht="15" customHeight="1">
      <c r="B96" s="473" t="s">
        <v>534</v>
      </c>
      <c r="C96" s="398" t="s">
        <v>41</v>
      </c>
      <c r="D96" s="78">
        <v>322</v>
      </c>
    </row>
    <row r="97" spans="2:5" ht="15" customHeight="1">
      <c r="B97" s="473" t="s">
        <v>632</v>
      </c>
      <c r="C97" s="397" t="s">
        <v>91</v>
      </c>
      <c r="D97" s="78">
        <v>79692</v>
      </c>
    </row>
    <row r="98" spans="2:5" ht="15" customHeight="1">
      <c r="B98" s="473" t="s">
        <v>544</v>
      </c>
      <c r="C98" s="390" t="s">
        <v>41</v>
      </c>
      <c r="D98" s="78">
        <v>62910</v>
      </c>
    </row>
    <row r="99" spans="2:5" ht="15" customHeight="1">
      <c r="B99" s="473" t="s">
        <v>545</v>
      </c>
      <c r="C99" s="390" t="s">
        <v>41</v>
      </c>
      <c r="D99" s="78">
        <v>28720</v>
      </c>
    </row>
    <row r="100" spans="2:5" ht="14.25" customHeight="1">
      <c r="B100" s="473" t="s">
        <v>360</v>
      </c>
      <c r="C100" s="393" t="s">
        <v>27</v>
      </c>
      <c r="D100" s="78">
        <v>240</v>
      </c>
    </row>
    <row r="101" spans="2:5" ht="14.25" customHeight="1">
      <c r="B101" s="473" t="s">
        <v>627</v>
      </c>
      <c r="C101" s="397" t="s">
        <v>27</v>
      </c>
      <c r="D101" s="78">
        <f>265*1.085</f>
        <v>287.52499999999998</v>
      </c>
    </row>
    <row r="102" spans="2:5" ht="14.25" customHeight="1">
      <c r="B102" s="473" t="s">
        <v>304</v>
      </c>
      <c r="C102" s="77" t="s">
        <v>1005</v>
      </c>
      <c r="D102" s="78">
        <v>5512</v>
      </c>
    </row>
    <row r="103" spans="2:5" ht="14.25" customHeight="1">
      <c r="B103" s="473" t="s">
        <v>501</v>
      </c>
      <c r="C103" s="390" t="s">
        <v>41</v>
      </c>
      <c r="D103" s="78">
        <v>17967</v>
      </c>
      <c r="E103" s="90"/>
    </row>
    <row r="104" spans="2:5" ht="14.25" customHeight="1">
      <c r="B104" s="473" t="s">
        <v>571</v>
      </c>
      <c r="C104" s="390" t="s">
        <v>41</v>
      </c>
      <c r="D104" s="78">
        <v>1800</v>
      </c>
      <c r="E104" s="90"/>
    </row>
    <row r="105" spans="2:5" ht="14.25" customHeight="1">
      <c r="B105" s="473" t="s">
        <v>572</v>
      </c>
      <c r="C105" s="390" t="s">
        <v>41</v>
      </c>
      <c r="D105" s="78">
        <v>2300</v>
      </c>
      <c r="E105" s="90"/>
    </row>
    <row r="106" spans="2:5" ht="14.25" customHeight="1">
      <c r="B106" s="473" t="s">
        <v>502</v>
      </c>
      <c r="C106" s="390" t="s">
        <v>41</v>
      </c>
      <c r="D106" s="78">
        <v>8000</v>
      </c>
      <c r="E106" s="90"/>
    </row>
    <row r="107" spans="2:5" ht="14.25" customHeight="1">
      <c r="B107" s="473" t="s">
        <v>648</v>
      </c>
      <c r="C107" s="77" t="s">
        <v>80</v>
      </c>
      <c r="D107" s="78">
        <v>19800</v>
      </c>
      <c r="E107" s="399"/>
    </row>
    <row r="108" spans="2:5" ht="14.25" customHeight="1">
      <c r="B108" s="473" t="s">
        <v>1006</v>
      </c>
      <c r="C108" s="393" t="s">
        <v>991</v>
      </c>
      <c r="D108" s="78">
        <v>48620</v>
      </c>
      <c r="E108" s="399"/>
    </row>
    <row r="109" spans="2:5" ht="14.25" customHeight="1">
      <c r="B109" s="473" t="s">
        <v>1007</v>
      </c>
      <c r="C109" s="393" t="s">
        <v>991</v>
      </c>
      <c r="D109" s="78">
        <v>30000</v>
      </c>
    </row>
    <row r="110" spans="2:5" ht="14.25" customHeight="1">
      <c r="B110" s="473" t="s">
        <v>1008</v>
      </c>
      <c r="C110" s="95" t="s">
        <v>1009</v>
      </c>
      <c r="D110" s="78">
        <v>45000</v>
      </c>
    </row>
    <row r="111" spans="2:5" ht="14.25" customHeight="1">
      <c r="B111" s="473" t="s">
        <v>1010</v>
      </c>
      <c r="C111" s="393" t="s">
        <v>1011</v>
      </c>
      <c r="D111" s="78">
        <v>68500</v>
      </c>
    </row>
    <row r="112" spans="2:5" ht="14.25" customHeight="1">
      <c r="B112" s="473" t="s">
        <v>650</v>
      </c>
      <c r="C112" s="77" t="s">
        <v>80</v>
      </c>
      <c r="D112" s="78">
        <v>3280</v>
      </c>
    </row>
    <row r="113" spans="2:5" ht="14.25" customHeight="1">
      <c r="B113" s="473" t="s">
        <v>638</v>
      </c>
      <c r="C113" s="393" t="s">
        <v>1011</v>
      </c>
      <c r="D113" s="78">
        <v>6500</v>
      </c>
      <c r="E113" s="90"/>
    </row>
    <row r="114" spans="2:5" ht="14.25" customHeight="1">
      <c r="B114" s="473" t="s">
        <v>332</v>
      </c>
      <c r="C114" s="77" t="s">
        <v>61</v>
      </c>
      <c r="D114" s="78">
        <f>+APA!I6</f>
        <v>686100.73832769773</v>
      </c>
      <c r="E114" s="90"/>
    </row>
    <row r="115" spans="2:5" ht="14.25" customHeight="1">
      <c r="B115" s="473" t="s">
        <v>497</v>
      </c>
      <c r="C115" s="77" t="s">
        <v>61</v>
      </c>
      <c r="D115" s="78">
        <f>+APA!I41</f>
        <v>651719.93032769777</v>
      </c>
      <c r="E115" s="90"/>
    </row>
    <row r="116" spans="2:5" ht="14.25" customHeight="1">
      <c r="B116" s="473" t="s">
        <v>331</v>
      </c>
      <c r="C116" s="393" t="s">
        <v>61</v>
      </c>
      <c r="D116" s="78">
        <f>+APA!I76</f>
        <v>608946.1223276977</v>
      </c>
      <c r="E116" s="90"/>
    </row>
    <row r="117" spans="2:5" ht="14.25" customHeight="1">
      <c r="B117" s="473" t="s">
        <v>644</v>
      </c>
      <c r="C117" s="393" t="s">
        <v>61</v>
      </c>
      <c r="D117" s="78">
        <f>+APA!I146</f>
        <v>480800.23499661859</v>
      </c>
      <c r="E117" s="90"/>
    </row>
    <row r="118" spans="2:5" ht="14.25" customHeight="1">
      <c r="B118" s="473" t="s">
        <v>586</v>
      </c>
      <c r="C118" s="390" t="s">
        <v>41</v>
      </c>
      <c r="D118" s="78">
        <v>34500</v>
      </c>
      <c r="E118" s="90"/>
    </row>
    <row r="119" spans="2:5" ht="14.25" customHeight="1">
      <c r="B119" s="473" t="s">
        <v>588</v>
      </c>
      <c r="C119" s="77" t="s">
        <v>41</v>
      </c>
      <c r="D119" s="78">
        <v>33700</v>
      </c>
      <c r="E119" s="90"/>
    </row>
    <row r="120" spans="2:5" ht="14.25" customHeight="1">
      <c r="B120" s="437" t="s">
        <v>483</v>
      </c>
      <c r="C120" s="77" t="s">
        <v>41</v>
      </c>
      <c r="D120" s="78">
        <v>2750</v>
      </c>
      <c r="E120" s="92"/>
    </row>
    <row r="121" spans="2:5" ht="14.25" customHeight="1">
      <c r="B121" s="473" t="s">
        <v>533</v>
      </c>
      <c r="C121" s="398" t="s">
        <v>41</v>
      </c>
      <c r="D121" s="78">
        <v>473</v>
      </c>
      <c r="E121" s="92"/>
    </row>
    <row r="122" spans="2:5" ht="14.25" customHeight="1">
      <c r="B122" s="473" t="s">
        <v>555</v>
      </c>
      <c r="C122" s="390" t="s">
        <v>41</v>
      </c>
      <c r="D122" s="78">
        <v>10047</v>
      </c>
      <c r="E122" s="92"/>
    </row>
    <row r="123" spans="2:5" ht="14.25" customHeight="1">
      <c r="B123" s="473" t="s">
        <v>552</v>
      </c>
      <c r="C123" s="390" t="s">
        <v>41</v>
      </c>
      <c r="D123" s="78">
        <v>9004</v>
      </c>
      <c r="E123" s="92"/>
    </row>
    <row r="124" spans="2:5" ht="14.25" customHeight="1">
      <c r="B124" s="473" t="s">
        <v>599</v>
      </c>
      <c r="C124" s="388" t="s">
        <v>991</v>
      </c>
      <c r="D124" s="78">
        <v>11850</v>
      </c>
      <c r="E124" s="93"/>
    </row>
    <row r="125" spans="2:5" ht="14.25" customHeight="1">
      <c r="B125" s="473" t="s">
        <v>364</v>
      </c>
      <c r="C125" s="400" t="s">
        <v>27</v>
      </c>
      <c r="D125" s="78">
        <v>8711</v>
      </c>
      <c r="E125" s="93"/>
    </row>
    <row r="126" spans="2:5" ht="14.25" customHeight="1">
      <c r="B126" s="473" t="s">
        <v>369</v>
      </c>
      <c r="C126" s="393" t="s">
        <v>991</v>
      </c>
      <c r="D126" s="78">
        <v>12400</v>
      </c>
      <c r="E126" s="93"/>
    </row>
    <row r="127" spans="2:5" ht="14.25" customHeight="1">
      <c r="B127" s="473" t="s">
        <v>428</v>
      </c>
      <c r="C127" s="397" t="s">
        <v>1012</v>
      </c>
      <c r="D127" s="78">
        <v>392753</v>
      </c>
      <c r="E127" s="93"/>
    </row>
    <row r="128" spans="2:5" ht="14.25" customHeight="1">
      <c r="B128" s="473" t="s">
        <v>530</v>
      </c>
      <c r="C128" s="398" t="s">
        <v>41</v>
      </c>
      <c r="D128" s="78">
        <v>1315</v>
      </c>
      <c r="E128" s="93"/>
    </row>
    <row r="129" spans="2:5" ht="14.25" customHeight="1">
      <c r="B129" s="473" t="s">
        <v>339</v>
      </c>
      <c r="C129" s="393" t="s">
        <v>41</v>
      </c>
      <c r="D129" s="78">
        <v>295180</v>
      </c>
      <c r="E129" s="93"/>
    </row>
    <row r="130" spans="2:5" ht="14.25" customHeight="1">
      <c r="B130" s="473" t="s">
        <v>1013</v>
      </c>
      <c r="C130" s="95" t="s">
        <v>41</v>
      </c>
      <c r="D130" s="78">
        <v>10900</v>
      </c>
      <c r="E130" s="93"/>
    </row>
    <row r="131" spans="2:5" ht="14.25" customHeight="1">
      <c r="B131" s="473" t="s">
        <v>1014</v>
      </c>
      <c r="C131" s="95" t="s">
        <v>41</v>
      </c>
      <c r="D131" s="78">
        <v>20900</v>
      </c>
      <c r="E131" s="93"/>
    </row>
    <row r="132" spans="2:5" ht="14.25" customHeight="1">
      <c r="B132" s="473" t="s">
        <v>370</v>
      </c>
      <c r="C132" s="393" t="s">
        <v>991</v>
      </c>
      <c r="D132" s="78">
        <v>23712</v>
      </c>
      <c r="E132" s="93"/>
    </row>
    <row r="133" spans="2:5" ht="14.25" customHeight="1">
      <c r="B133" s="473" t="s">
        <v>377</v>
      </c>
      <c r="C133" s="388" t="s">
        <v>993</v>
      </c>
      <c r="D133" s="78">
        <v>55800</v>
      </c>
      <c r="E133" s="93"/>
    </row>
    <row r="134" spans="2:5" ht="14.25" customHeight="1">
      <c r="B134" s="473" t="s">
        <v>580</v>
      </c>
      <c r="C134" s="390" t="s">
        <v>41</v>
      </c>
      <c r="D134" s="78">
        <v>2100</v>
      </c>
      <c r="E134" s="93"/>
    </row>
    <row r="135" spans="2:5" ht="14.25" customHeight="1">
      <c r="B135" s="473" t="s">
        <v>439</v>
      </c>
      <c r="C135" s="397" t="s">
        <v>27</v>
      </c>
      <c r="D135" s="78">
        <v>4000</v>
      </c>
      <c r="E135" s="93"/>
    </row>
    <row r="136" spans="2:5" ht="14.25" customHeight="1">
      <c r="B136" s="473" t="s">
        <v>350</v>
      </c>
      <c r="C136" s="388" t="s">
        <v>993</v>
      </c>
      <c r="D136" s="78">
        <v>3841.5087084496859</v>
      </c>
      <c r="E136" s="93"/>
    </row>
    <row r="137" spans="2:5" ht="14.25" customHeight="1">
      <c r="B137" s="473" t="s">
        <v>528</v>
      </c>
      <c r="C137" s="398" t="s">
        <v>41</v>
      </c>
      <c r="D137" s="78">
        <v>894.2</v>
      </c>
      <c r="E137" s="93"/>
    </row>
    <row r="138" spans="2:5" ht="14.25" customHeight="1">
      <c r="B138" s="473" t="s">
        <v>517</v>
      </c>
      <c r="C138" s="395" t="s">
        <v>41</v>
      </c>
      <c r="D138" s="78">
        <v>1104.5999999999999</v>
      </c>
      <c r="E138" s="93"/>
    </row>
    <row r="139" spans="2:5" ht="14.25" customHeight="1">
      <c r="B139" s="473" t="s">
        <v>380</v>
      </c>
      <c r="C139" s="388" t="s">
        <v>991</v>
      </c>
      <c r="D139" s="78">
        <v>35854.081278863741</v>
      </c>
      <c r="E139" s="93"/>
    </row>
    <row r="140" spans="2:5" ht="14.25" customHeight="1">
      <c r="B140" s="473" t="s">
        <v>1015</v>
      </c>
      <c r="C140" s="397" t="s">
        <v>991</v>
      </c>
      <c r="D140" s="78">
        <v>23072</v>
      </c>
      <c r="E140" s="93"/>
    </row>
    <row r="141" spans="2:5" ht="14.25" customHeight="1">
      <c r="B141" s="473" t="s">
        <v>410</v>
      </c>
      <c r="C141" s="95" t="s">
        <v>993</v>
      </c>
      <c r="D141" s="78">
        <v>84900</v>
      </c>
      <c r="E141" s="93"/>
    </row>
    <row r="142" spans="2:5" ht="14.25" customHeight="1">
      <c r="B142" s="473" t="s">
        <v>376</v>
      </c>
      <c r="C142" s="388" t="s">
        <v>993</v>
      </c>
      <c r="D142" s="78">
        <v>83184</v>
      </c>
      <c r="E142" s="93"/>
    </row>
    <row r="143" spans="2:5" ht="14.25" customHeight="1">
      <c r="B143" s="473" t="s">
        <v>598</v>
      </c>
      <c r="C143" s="77" t="s">
        <v>1016</v>
      </c>
      <c r="D143" s="78">
        <v>12900</v>
      </c>
      <c r="E143" s="93"/>
    </row>
    <row r="144" spans="2:5" ht="14.25" customHeight="1">
      <c r="B144" s="473" t="s">
        <v>421</v>
      </c>
      <c r="C144" s="95" t="s">
        <v>80</v>
      </c>
      <c r="D144" s="78">
        <v>19900</v>
      </c>
    </row>
    <row r="145" spans="2:4" ht="14.25" customHeight="1">
      <c r="B145" s="473" t="s">
        <v>614</v>
      </c>
      <c r="C145" s="95" t="s">
        <v>80</v>
      </c>
      <c r="D145" s="78">
        <v>3000</v>
      </c>
    </row>
    <row r="146" spans="2:4" ht="14.25" customHeight="1">
      <c r="B146" s="473" t="s">
        <v>1017</v>
      </c>
      <c r="C146" s="95" t="s">
        <v>1009</v>
      </c>
      <c r="D146" s="78">
        <v>5355</v>
      </c>
    </row>
    <row r="147" spans="2:4" ht="14.25" customHeight="1">
      <c r="B147" s="473" t="s">
        <v>1018</v>
      </c>
      <c r="C147" s="95" t="s">
        <v>91</v>
      </c>
      <c r="D147" s="78">
        <v>33364.811999999998</v>
      </c>
    </row>
    <row r="148" spans="2:4" ht="14.25" customHeight="1">
      <c r="B148" s="473" t="s">
        <v>345</v>
      </c>
      <c r="C148" s="393" t="s">
        <v>1019</v>
      </c>
      <c r="D148" s="78">
        <v>14000</v>
      </c>
    </row>
    <row r="149" spans="2:4" ht="14.25" customHeight="1">
      <c r="B149" s="437" t="s">
        <v>452</v>
      </c>
      <c r="C149" s="77" t="s">
        <v>32</v>
      </c>
      <c r="D149" s="78">
        <v>2350000</v>
      </c>
    </row>
    <row r="150" spans="2:4" ht="14.25" customHeight="1">
      <c r="B150" s="473" t="s">
        <v>404</v>
      </c>
      <c r="C150" s="388" t="s">
        <v>41</v>
      </c>
      <c r="D150" s="78">
        <v>2100</v>
      </c>
    </row>
    <row r="151" spans="2:4" ht="14.25" customHeight="1">
      <c r="B151" s="473" t="s">
        <v>400</v>
      </c>
      <c r="C151" s="396" t="s">
        <v>990</v>
      </c>
      <c r="D151" s="78">
        <v>209</v>
      </c>
    </row>
    <row r="152" spans="2:4" ht="14.25" customHeight="1">
      <c r="B152" s="473" t="s">
        <v>352</v>
      </c>
      <c r="C152" s="388" t="s">
        <v>1005</v>
      </c>
      <c r="D152" s="78">
        <v>49900</v>
      </c>
    </row>
    <row r="153" spans="2:4" ht="14.25" customHeight="1">
      <c r="B153" s="473" t="s">
        <v>357</v>
      </c>
      <c r="C153" s="393" t="s">
        <v>1020</v>
      </c>
      <c r="D153" s="78">
        <v>3700</v>
      </c>
    </row>
    <row r="154" spans="2:4" ht="14.25" customHeight="1">
      <c r="B154" s="473" t="s">
        <v>609</v>
      </c>
      <c r="C154" s="77" t="s">
        <v>80</v>
      </c>
      <c r="D154" s="78">
        <v>568.54</v>
      </c>
    </row>
    <row r="155" spans="2:4" ht="14.25" customHeight="1">
      <c r="B155" s="473" t="s">
        <v>531</v>
      </c>
      <c r="C155" s="398" t="s">
        <v>41</v>
      </c>
      <c r="D155" s="78">
        <v>263</v>
      </c>
    </row>
    <row r="156" spans="2:4" ht="14.25" customHeight="1">
      <c r="B156" s="473" t="s">
        <v>519</v>
      </c>
      <c r="C156" s="395" t="s">
        <v>41</v>
      </c>
      <c r="D156" s="78">
        <v>263</v>
      </c>
    </row>
    <row r="157" spans="2:4" ht="14.25" customHeight="1">
      <c r="B157" s="473" t="s">
        <v>1021</v>
      </c>
      <c r="C157" s="95" t="s">
        <v>41</v>
      </c>
      <c r="D157" s="78">
        <v>23900</v>
      </c>
    </row>
    <row r="158" spans="2:4" ht="14.25" customHeight="1">
      <c r="B158" s="473" t="s">
        <v>450</v>
      </c>
      <c r="C158" s="388" t="s">
        <v>41</v>
      </c>
      <c r="D158" s="78">
        <v>149657.76</v>
      </c>
    </row>
    <row r="159" spans="2:4" ht="14.25" customHeight="1">
      <c r="B159" s="473" t="s">
        <v>1022</v>
      </c>
      <c r="C159" s="95" t="s">
        <v>41</v>
      </c>
      <c r="D159" s="78">
        <v>2350</v>
      </c>
    </row>
    <row r="160" spans="2:4" ht="14.25" customHeight="1">
      <c r="B160" s="473" t="s">
        <v>563</v>
      </c>
      <c r="C160" s="398" t="s">
        <v>998</v>
      </c>
      <c r="D160" s="78">
        <v>1704.24</v>
      </c>
    </row>
    <row r="161" spans="2:4" ht="14.25" customHeight="1">
      <c r="B161" s="473" t="s">
        <v>562</v>
      </c>
      <c r="C161" s="398" t="s">
        <v>1023</v>
      </c>
      <c r="D161" s="78">
        <v>736.4</v>
      </c>
    </row>
    <row r="162" spans="2:4" ht="14.25" customHeight="1">
      <c r="B162" s="473" t="s">
        <v>343</v>
      </c>
      <c r="C162" s="393" t="s">
        <v>41</v>
      </c>
      <c r="D162" s="78">
        <v>82775</v>
      </c>
    </row>
    <row r="163" spans="2:4" ht="14.25" customHeight="1">
      <c r="B163" s="473" t="s">
        <v>1024</v>
      </c>
      <c r="C163" s="95" t="s">
        <v>1009</v>
      </c>
      <c r="D163" s="78">
        <v>53550</v>
      </c>
    </row>
    <row r="164" spans="2:4" ht="14.25" customHeight="1">
      <c r="B164" s="473" t="s">
        <v>619</v>
      </c>
      <c r="C164" s="77" t="s">
        <v>41</v>
      </c>
      <c r="D164" s="78">
        <v>1453000</v>
      </c>
    </row>
    <row r="165" spans="2:4" ht="14.25" customHeight="1">
      <c r="B165" s="473" t="s">
        <v>577</v>
      </c>
      <c r="C165" s="390" t="s">
        <v>41</v>
      </c>
      <c r="D165" s="78">
        <v>5600</v>
      </c>
    </row>
    <row r="166" spans="2:4" ht="14.25" customHeight="1">
      <c r="B166" s="473" t="s">
        <v>353</v>
      </c>
      <c r="C166" s="393" t="s">
        <v>80</v>
      </c>
      <c r="D166" s="78">
        <v>28827</v>
      </c>
    </row>
    <row r="167" spans="2:4" ht="14.25" customHeight="1">
      <c r="B167" s="473" t="s">
        <v>342</v>
      </c>
      <c r="C167" s="393" t="s">
        <v>80</v>
      </c>
      <c r="D167" s="78">
        <v>21725</v>
      </c>
    </row>
    <row r="168" spans="2:4" ht="14.25" customHeight="1">
      <c r="B168" s="473" t="s">
        <v>387</v>
      </c>
      <c r="C168" s="392" t="s">
        <v>1025</v>
      </c>
      <c r="D168" s="78">
        <v>69900</v>
      </c>
    </row>
    <row r="169" spans="2:4" ht="14.25" customHeight="1">
      <c r="B169" s="473" t="s">
        <v>537</v>
      </c>
      <c r="C169" s="77" t="s">
        <v>41</v>
      </c>
      <c r="D169" s="78">
        <v>14622.8</v>
      </c>
    </row>
    <row r="170" spans="2:4" ht="14.25" customHeight="1">
      <c r="B170" s="473" t="s">
        <v>449</v>
      </c>
      <c r="C170" s="388" t="s">
        <v>41</v>
      </c>
      <c r="D170" s="78">
        <v>29900</v>
      </c>
    </row>
    <row r="171" spans="2:4" ht="14.25" customHeight="1">
      <c r="B171" s="473" t="s">
        <v>371</v>
      </c>
      <c r="C171" s="393" t="s">
        <v>41</v>
      </c>
      <c r="D171" s="78">
        <v>1850</v>
      </c>
    </row>
    <row r="172" spans="2:4" ht="14.25" customHeight="1">
      <c r="B172" s="473" t="s">
        <v>372</v>
      </c>
      <c r="C172" s="393" t="s">
        <v>41</v>
      </c>
      <c r="D172" s="78">
        <v>3000</v>
      </c>
    </row>
    <row r="173" spans="2:4" ht="14.25" customHeight="1">
      <c r="B173" s="473" t="s">
        <v>623</v>
      </c>
      <c r="C173" s="397" t="s">
        <v>91</v>
      </c>
      <c r="D173" s="78">
        <f>28922*1.085</f>
        <v>31380.37</v>
      </c>
    </row>
    <row r="174" spans="2:4" ht="14.25" customHeight="1">
      <c r="B174" s="473" t="s">
        <v>1026</v>
      </c>
      <c r="C174" s="397" t="s">
        <v>41</v>
      </c>
      <c r="D174" s="78">
        <v>5500</v>
      </c>
    </row>
    <row r="175" spans="2:4" ht="14.25" customHeight="1">
      <c r="B175" s="473" t="s">
        <v>1027</v>
      </c>
      <c r="C175" s="397" t="s">
        <v>41</v>
      </c>
      <c r="D175" s="78">
        <v>219300</v>
      </c>
    </row>
    <row r="176" spans="2:4" ht="14.25" customHeight="1">
      <c r="B176" s="473" t="s">
        <v>335</v>
      </c>
      <c r="C176" s="95" t="s">
        <v>984</v>
      </c>
      <c r="D176" s="78">
        <v>19627</v>
      </c>
    </row>
    <row r="177" spans="2:4" ht="14.25" customHeight="1">
      <c r="B177" s="473" t="s">
        <v>401</v>
      </c>
      <c r="C177" s="396" t="s">
        <v>999</v>
      </c>
      <c r="D177" s="78">
        <v>5798</v>
      </c>
    </row>
    <row r="178" spans="2:4" ht="14.25" customHeight="1">
      <c r="B178" s="473" t="s">
        <v>346</v>
      </c>
      <c r="C178" s="95" t="s">
        <v>32</v>
      </c>
      <c r="D178" s="78">
        <v>8406</v>
      </c>
    </row>
    <row r="179" spans="2:4" ht="14.25" customHeight="1">
      <c r="B179" s="473" t="s">
        <v>646</v>
      </c>
      <c r="C179" s="77" t="s">
        <v>647</v>
      </c>
      <c r="D179" s="78">
        <f>+APA!I216</f>
        <v>3659.5064440406218</v>
      </c>
    </row>
    <row r="180" spans="2:4" ht="14.25" customHeight="1">
      <c r="B180" s="473" t="s">
        <v>422</v>
      </c>
      <c r="C180" s="397" t="s">
        <v>41</v>
      </c>
      <c r="D180" s="78">
        <v>1350</v>
      </c>
    </row>
    <row r="181" spans="2:4" ht="14.25" customHeight="1">
      <c r="B181" s="473" t="s">
        <v>1028</v>
      </c>
      <c r="C181" s="95" t="s">
        <v>41</v>
      </c>
      <c r="D181" s="78">
        <v>1900</v>
      </c>
    </row>
    <row r="182" spans="2:4" ht="14.25" customHeight="1">
      <c r="B182" s="473" t="s">
        <v>622</v>
      </c>
      <c r="C182" s="397" t="s">
        <v>41</v>
      </c>
      <c r="D182" s="78">
        <f>1650*1.085</f>
        <v>1790.25</v>
      </c>
    </row>
    <row r="183" spans="2:4" ht="14.25" customHeight="1">
      <c r="B183" s="473" t="s">
        <v>379</v>
      </c>
      <c r="C183" s="392" t="s">
        <v>1029</v>
      </c>
      <c r="D183" s="78">
        <v>32673.599999999999</v>
      </c>
    </row>
    <row r="184" spans="2:4" ht="14.25" customHeight="1">
      <c r="B184" s="473" t="s">
        <v>460</v>
      </c>
      <c r="C184" s="397" t="s">
        <v>41</v>
      </c>
      <c r="D184" s="78">
        <v>52000</v>
      </c>
    </row>
    <row r="185" spans="2:4" ht="14.25" customHeight="1">
      <c r="B185" s="473" t="s">
        <v>1030</v>
      </c>
      <c r="C185" s="390" t="s">
        <v>41</v>
      </c>
      <c r="D185" s="78">
        <v>63120</v>
      </c>
    </row>
    <row r="186" spans="2:4" ht="14.25" customHeight="1">
      <c r="B186" s="473" t="s">
        <v>305</v>
      </c>
      <c r="C186" s="77" t="s">
        <v>41</v>
      </c>
      <c r="D186" s="78">
        <v>5000</v>
      </c>
    </row>
    <row r="187" spans="2:4" ht="14.25" customHeight="1">
      <c r="B187" s="473" t="s">
        <v>557</v>
      </c>
      <c r="C187" s="390" t="s">
        <v>41</v>
      </c>
      <c r="D187" s="78">
        <v>83002.8</v>
      </c>
    </row>
    <row r="188" spans="2:4" ht="14.25" customHeight="1">
      <c r="B188" s="473" t="s">
        <v>565</v>
      </c>
      <c r="C188" s="398" t="s">
        <v>27</v>
      </c>
      <c r="D188" s="78">
        <v>185968.03</v>
      </c>
    </row>
    <row r="189" spans="2:4" ht="14.25" customHeight="1">
      <c r="B189" s="473" t="s">
        <v>560</v>
      </c>
      <c r="C189" s="390" t="s">
        <v>41</v>
      </c>
      <c r="D189" s="78">
        <v>35000</v>
      </c>
    </row>
    <row r="190" spans="2:4" ht="14.25" customHeight="1">
      <c r="B190" s="473" t="s">
        <v>337</v>
      </c>
      <c r="C190" s="393" t="s">
        <v>91</v>
      </c>
      <c r="D190" s="78">
        <v>12627</v>
      </c>
    </row>
    <row r="191" spans="2:4" ht="14.25" customHeight="1">
      <c r="B191" s="473" t="s">
        <v>349</v>
      </c>
      <c r="C191" s="77" t="s">
        <v>91</v>
      </c>
      <c r="D191" s="78">
        <v>8407</v>
      </c>
    </row>
    <row r="192" spans="2:4" ht="14.25" customHeight="1">
      <c r="B192" s="473" t="s">
        <v>1031</v>
      </c>
      <c r="C192" s="95" t="s">
        <v>91</v>
      </c>
      <c r="D192" s="78">
        <v>46410</v>
      </c>
    </row>
    <row r="193" spans="2:4" ht="14.25" customHeight="1">
      <c r="B193" s="473" t="s">
        <v>1032</v>
      </c>
      <c r="C193" s="95" t="s">
        <v>91</v>
      </c>
      <c r="D193" s="78">
        <v>29750</v>
      </c>
    </row>
    <row r="194" spans="2:4" ht="14.25" customHeight="1">
      <c r="B194" s="473" t="s">
        <v>1033</v>
      </c>
      <c r="C194" s="95" t="s">
        <v>91</v>
      </c>
      <c r="D194" s="78">
        <v>10710</v>
      </c>
    </row>
    <row r="195" spans="2:4" ht="14.25" customHeight="1">
      <c r="B195" s="437" t="s">
        <v>145</v>
      </c>
      <c r="C195" s="77" t="s">
        <v>32</v>
      </c>
      <c r="D195" s="78">
        <v>2900</v>
      </c>
    </row>
    <row r="196" spans="2:4" ht="14.25" customHeight="1">
      <c r="B196" s="473" t="s">
        <v>435</v>
      </c>
      <c r="C196" s="397" t="s">
        <v>41</v>
      </c>
      <c r="D196" s="78">
        <v>5670</v>
      </c>
    </row>
    <row r="197" spans="2:4" ht="14.25" customHeight="1">
      <c r="B197" s="473" t="s">
        <v>578</v>
      </c>
      <c r="C197" s="390" t="s">
        <v>80</v>
      </c>
      <c r="D197" s="78">
        <v>2800</v>
      </c>
    </row>
    <row r="198" spans="2:4" ht="14.25" customHeight="1">
      <c r="B198" s="473" t="s">
        <v>354</v>
      </c>
      <c r="C198" s="95" t="s">
        <v>91</v>
      </c>
      <c r="D198" s="78">
        <v>51321</v>
      </c>
    </row>
    <row r="199" spans="2:4" ht="14.25" customHeight="1">
      <c r="B199" s="473" t="s">
        <v>630</v>
      </c>
      <c r="C199" s="397" t="s">
        <v>41</v>
      </c>
      <c r="D199" s="78">
        <f>49400*1.085</f>
        <v>53599</v>
      </c>
    </row>
    <row r="200" spans="2:4" ht="14.25" customHeight="1">
      <c r="B200" s="473" t="s">
        <v>445</v>
      </c>
      <c r="C200" s="77" t="s">
        <v>41</v>
      </c>
      <c r="D200" s="78">
        <v>250000</v>
      </c>
    </row>
    <row r="201" spans="2:4" ht="14.25" customHeight="1">
      <c r="B201" s="473" t="s">
        <v>409</v>
      </c>
      <c r="C201" s="77" t="s">
        <v>993</v>
      </c>
      <c r="D201" s="78">
        <v>126240</v>
      </c>
    </row>
    <row r="202" spans="2:4" ht="14.25" customHeight="1">
      <c r="B202" s="473" t="s">
        <v>547</v>
      </c>
      <c r="C202" s="390" t="s">
        <v>41</v>
      </c>
      <c r="D202" s="78">
        <v>100000</v>
      </c>
    </row>
    <row r="203" spans="2:4" ht="14.25" customHeight="1">
      <c r="B203" s="473" t="s">
        <v>448</v>
      </c>
      <c r="C203" s="388" t="s">
        <v>41</v>
      </c>
      <c r="D203" s="78">
        <v>2100000</v>
      </c>
    </row>
    <row r="204" spans="2:4" ht="14.25" customHeight="1">
      <c r="B204" s="473" t="s">
        <v>451</v>
      </c>
      <c r="C204" s="388" t="s">
        <v>41</v>
      </c>
      <c r="D204" s="78">
        <v>1800000</v>
      </c>
    </row>
    <row r="205" spans="2:4" ht="14.25" customHeight="1">
      <c r="B205" s="473" t="s">
        <v>597</v>
      </c>
      <c r="C205" s="77" t="s">
        <v>27</v>
      </c>
      <c r="D205" s="78">
        <v>2875</v>
      </c>
    </row>
    <row r="206" spans="2:4" ht="14.25" customHeight="1">
      <c r="B206" s="473" t="s">
        <v>645</v>
      </c>
      <c r="C206" s="392" t="s">
        <v>61</v>
      </c>
      <c r="D206" s="78">
        <f>+APA!I181</f>
        <v>687369.72139661864</v>
      </c>
    </row>
    <row r="207" spans="2:4" ht="14.25" customHeight="1">
      <c r="B207" s="473" t="s">
        <v>341</v>
      </c>
      <c r="C207" s="393" t="s">
        <v>61</v>
      </c>
      <c r="D207" s="78">
        <f>+APA!I111</f>
        <v>619615.46699661866</v>
      </c>
    </row>
    <row r="208" spans="2:4" ht="14.25" customHeight="1">
      <c r="B208" s="473" t="s">
        <v>1034</v>
      </c>
      <c r="C208" s="393" t="s">
        <v>61</v>
      </c>
      <c r="D208" s="78">
        <v>427644</v>
      </c>
    </row>
    <row r="209" spans="2:4" ht="14.25" customHeight="1">
      <c r="B209" s="394" t="s">
        <v>361</v>
      </c>
      <c r="C209" s="400" t="s">
        <v>41</v>
      </c>
      <c r="D209" s="78">
        <v>159079</v>
      </c>
    </row>
    <row r="210" spans="2:4" ht="14.25" customHeight="1">
      <c r="B210" s="473" t="s">
        <v>444</v>
      </c>
      <c r="C210" s="77" t="s">
        <v>41</v>
      </c>
      <c r="D210" s="78">
        <v>150000</v>
      </c>
    </row>
    <row r="211" spans="2:4" ht="14.25" customHeight="1">
      <c r="B211" s="473" t="s">
        <v>1035</v>
      </c>
      <c r="C211" s="77" t="s">
        <v>1036</v>
      </c>
      <c r="D211" s="78">
        <v>8550.4599999999991</v>
      </c>
    </row>
    <row r="212" spans="2:4" ht="14.25" customHeight="1">
      <c r="B212" s="437" t="s">
        <v>1037</v>
      </c>
      <c r="C212" s="77" t="s">
        <v>32</v>
      </c>
      <c r="D212" s="78">
        <v>1500000</v>
      </c>
    </row>
    <row r="213" spans="2:4" ht="14.25" customHeight="1">
      <c r="B213" s="473" t="s">
        <v>1038</v>
      </c>
      <c r="C213" s="401" t="s">
        <v>27</v>
      </c>
      <c r="D213" s="78">
        <v>629900</v>
      </c>
    </row>
    <row r="214" spans="2:4" ht="14.25" customHeight="1">
      <c r="B214" s="473" t="s">
        <v>574</v>
      </c>
      <c r="C214" s="390" t="s">
        <v>41</v>
      </c>
      <c r="D214" s="78">
        <v>6550</v>
      </c>
    </row>
    <row r="215" spans="2:4" ht="14.25" customHeight="1">
      <c r="B215" s="473" t="s">
        <v>573</v>
      </c>
      <c r="C215" s="390" t="s">
        <v>41</v>
      </c>
      <c r="D215" s="78">
        <v>3550</v>
      </c>
    </row>
    <row r="216" spans="2:4" ht="14.25" customHeight="1">
      <c r="B216" s="473" t="s">
        <v>634</v>
      </c>
      <c r="C216" s="397" t="s">
        <v>27</v>
      </c>
      <c r="D216" s="78">
        <v>2547</v>
      </c>
    </row>
    <row r="217" spans="2:4" ht="14.25" customHeight="1">
      <c r="B217" s="473" t="s">
        <v>1039</v>
      </c>
      <c r="C217" s="77" t="s">
        <v>41</v>
      </c>
      <c r="D217" s="78">
        <v>25735</v>
      </c>
    </row>
    <row r="218" spans="2:4" ht="14.25" customHeight="1">
      <c r="B218" s="473" t="s">
        <v>1040</v>
      </c>
      <c r="C218" s="77" t="s">
        <v>27</v>
      </c>
      <c r="D218" s="78">
        <v>452759</v>
      </c>
    </row>
    <row r="219" spans="2:4" ht="14.25" customHeight="1">
      <c r="B219" s="473" t="s">
        <v>592</v>
      </c>
      <c r="C219" s="77" t="s">
        <v>41</v>
      </c>
      <c r="D219" s="78">
        <v>8521.2000000000007</v>
      </c>
    </row>
    <row r="220" spans="2:4" ht="14.25" customHeight="1">
      <c r="B220" s="473" t="s">
        <v>635</v>
      </c>
      <c r="C220" s="397" t="s">
        <v>27</v>
      </c>
      <c r="D220" s="78">
        <v>1320.9016393442623</v>
      </c>
    </row>
    <row r="221" spans="2:4" ht="14.25" customHeight="1">
      <c r="B221" s="473" t="s">
        <v>631</v>
      </c>
      <c r="C221" s="397" t="s">
        <v>27</v>
      </c>
      <c r="D221" s="78">
        <f>2183*1.085</f>
        <v>2368.5549999999998</v>
      </c>
    </row>
    <row r="222" spans="2:4" ht="14.25" customHeight="1">
      <c r="B222" s="473" t="s">
        <v>629</v>
      </c>
      <c r="C222" s="397" t="s">
        <v>27</v>
      </c>
      <c r="D222" s="78">
        <f>2189*1.085</f>
        <v>2375.0650000000001</v>
      </c>
    </row>
    <row r="223" spans="2:4" ht="14.25" customHeight="1">
      <c r="B223" s="473" t="s">
        <v>374</v>
      </c>
      <c r="C223" s="388" t="s">
        <v>41</v>
      </c>
      <c r="D223" s="78">
        <v>4724.8</v>
      </c>
    </row>
    <row r="224" spans="2:4" ht="14.25" customHeight="1">
      <c r="B224" s="473" t="s">
        <v>582</v>
      </c>
      <c r="C224" s="389" t="s">
        <v>41</v>
      </c>
      <c r="D224" s="78">
        <v>3700</v>
      </c>
    </row>
    <row r="225" spans="2:4" ht="14.25" customHeight="1">
      <c r="B225" s="473" t="s">
        <v>1041</v>
      </c>
      <c r="C225" s="95" t="s">
        <v>41</v>
      </c>
      <c r="D225" s="78">
        <v>2450</v>
      </c>
    </row>
    <row r="226" spans="2:4" ht="14.25" customHeight="1">
      <c r="B226" s="473" t="s">
        <v>329</v>
      </c>
      <c r="C226" s="393" t="s">
        <v>61</v>
      </c>
      <c r="D226" s="78">
        <v>45500</v>
      </c>
    </row>
    <row r="227" spans="2:4" ht="14.25" customHeight="1">
      <c r="B227" s="473" t="s">
        <v>1042</v>
      </c>
      <c r="C227" s="77" t="s">
        <v>993</v>
      </c>
      <c r="D227" s="78">
        <v>51900</v>
      </c>
    </row>
    <row r="228" spans="2:4" ht="14.25" customHeight="1">
      <c r="B228" s="473" t="s">
        <v>406</v>
      </c>
      <c r="C228" s="388" t="s">
        <v>993</v>
      </c>
      <c r="D228" s="78">
        <v>109900</v>
      </c>
    </row>
    <row r="229" spans="2:4" ht="14.25" customHeight="1">
      <c r="B229" s="473" t="s">
        <v>408</v>
      </c>
      <c r="C229" s="396" t="s">
        <v>995</v>
      </c>
      <c r="D229" s="78">
        <v>12450</v>
      </c>
    </row>
    <row r="230" spans="2:4" ht="14.25" customHeight="1">
      <c r="B230" s="473" t="s">
        <v>617</v>
      </c>
      <c r="C230" s="95" t="s">
        <v>993</v>
      </c>
      <c r="D230" s="78">
        <v>116500</v>
      </c>
    </row>
    <row r="231" spans="2:4" ht="14.25" customHeight="1">
      <c r="B231" s="473" t="s">
        <v>430</v>
      </c>
      <c r="C231" s="397" t="s">
        <v>993</v>
      </c>
      <c r="D231" s="78">
        <v>52900</v>
      </c>
    </row>
    <row r="232" spans="2:4" ht="14.25" customHeight="1">
      <c r="B232" s="473" t="s">
        <v>1043</v>
      </c>
      <c r="C232" s="398" t="s">
        <v>993</v>
      </c>
      <c r="D232" s="78">
        <v>214000</v>
      </c>
    </row>
    <row r="233" spans="2:4" ht="14.25" customHeight="1">
      <c r="B233" s="473" t="s">
        <v>420</v>
      </c>
      <c r="C233" s="397" t="s">
        <v>993</v>
      </c>
      <c r="D233" s="78">
        <v>200300</v>
      </c>
    </row>
    <row r="234" spans="2:4" ht="14.25" customHeight="1">
      <c r="B234" s="473" t="s">
        <v>616</v>
      </c>
      <c r="C234" s="77" t="s">
        <v>993</v>
      </c>
      <c r="D234" s="78">
        <v>118000</v>
      </c>
    </row>
    <row r="235" spans="2:4" ht="14.25" customHeight="1">
      <c r="B235" s="473" t="s">
        <v>1044</v>
      </c>
      <c r="C235" s="77" t="s">
        <v>993</v>
      </c>
      <c r="D235" s="78">
        <v>144400</v>
      </c>
    </row>
    <row r="236" spans="2:4" ht="14.25" customHeight="1">
      <c r="B236" s="473" t="s">
        <v>615</v>
      </c>
      <c r="C236" s="77" t="s">
        <v>993</v>
      </c>
      <c r="D236" s="78">
        <v>89900</v>
      </c>
    </row>
    <row r="237" spans="2:4" ht="14.25" customHeight="1">
      <c r="B237" s="473" t="s">
        <v>585</v>
      </c>
      <c r="C237" s="390" t="s">
        <v>41</v>
      </c>
      <c r="D237" s="78">
        <v>170000</v>
      </c>
    </row>
    <row r="238" spans="2:4" ht="14.25" customHeight="1">
      <c r="B238" s="473" t="s">
        <v>434</v>
      </c>
      <c r="C238" s="397" t="s">
        <v>41</v>
      </c>
      <c r="D238" s="78">
        <v>12500</v>
      </c>
    </row>
    <row r="239" spans="2:4" ht="14.25" customHeight="1">
      <c r="B239" s="473" t="s">
        <v>561</v>
      </c>
      <c r="C239" s="390" t="s">
        <v>41</v>
      </c>
      <c r="D239" s="78">
        <v>8000</v>
      </c>
    </row>
    <row r="240" spans="2:4" ht="14.25" customHeight="1">
      <c r="B240" s="473" t="s">
        <v>336</v>
      </c>
      <c r="C240" s="77" t="s">
        <v>80</v>
      </c>
      <c r="D240" s="78">
        <f>119900/4.5</f>
        <v>26644.444444444445</v>
      </c>
    </row>
    <row r="241" spans="2:4" ht="14.25" customHeight="1">
      <c r="B241" s="473" t="s">
        <v>1045</v>
      </c>
      <c r="C241" s="77" t="s">
        <v>32</v>
      </c>
      <c r="D241" s="78">
        <v>5900</v>
      </c>
    </row>
    <row r="242" spans="2:4" ht="14.25" customHeight="1">
      <c r="B242" s="473" t="s">
        <v>412</v>
      </c>
      <c r="C242" s="397" t="s">
        <v>27</v>
      </c>
      <c r="D242" s="78">
        <v>3720</v>
      </c>
    </row>
    <row r="243" spans="2:4" ht="14.25" customHeight="1">
      <c r="B243" s="473" t="s">
        <v>1046</v>
      </c>
      <c r="C243" s="77" t="s">
        <v>41</v>
      </c>
      <c r="D243" s="78">
        <v>16750</v>
      </c>
    </row>
    <row r="244" spans="2:4" ht="14.25" customHeight="1">
      <c r="B244" s="473" t="s">
        <v>1047</v>
      </c>
      <c r="C244" s="95" t="s">
        <v>41</v>
      </c>
      <c r="D244" s="78">
        <v>9520</v>
      </c>
    </row>
    <row r="245" spans="2:4" ht="14.25" customHeight="1">
      <c r="B245" s="473" t="s">
        <v>1048</v>
      </c>
      <c r="C245" s="77" t="s">
        <v>27</v>
      </c>
      <c r="D245" s="78">
        <v>18550</v>
      </c>
    </row>
    <row r="246" spans="2:4" ht="14.25" customHeight="1">
      <c r="B246" s="473" t="s">
        <v>367</v>
      </c>
      <c r="C246" s="393" t="s">
        <v>91</v>
      </c>
      <c r="D246" s="78">
        <v>2221</v>
      </c>
    </row>
    <row r="247" spans="2:4" ht="14.25" customHeight="1">
      <c r="B247" s="473" t="s">
        <v>605</v>
      </c>
      <c r="C247" s="77" t="s">
        <v>80</v>
      </c>
      <c r="D247" s="78">
        <v>950</v>
      </c>
    </row>
    <row r="248" spans="2:4" ht="14.25" customHeight="1">
      <c r="B248" s="473" t="s">
        <v>1049</v>
      </c>
      <c r="C248" s="398" t="s">
        <v>41</v>
      </c>
      <c r="D248" s="78">
        <v>2893</v>
      </c>
    </row>
    <row r="249" spans="2:4" ht="14.25" customHeight="1">
      <c r="B249" s="473" t="s">
        <v>1050</v>
      </c>
      <c r="C249" s="397" t="s">
        <v>27</v>
      </c>
      <c r="D249" s="78">
        <v>6468</v>
      </c>
    </row>
    <row r="250" spans="2:4" ht="14.25" customHeight="1">
      <c r="B250" s="473" t="s">
        <v>432</v>
      </c>
      <c r="C250" s="397" t="s">
        <v>27</v>
      </c>
      <c r="D250" s="78">
        <v>9905</v>
      </c>
    </row>
    <row r="251" spans="2:4" ht="14.25" customHeight="1">
      <c r="B251" s="473" t="s">
        <v>411</v>
      </c>
      <c r="C251" s="397" t="s">
        <v>27</v>
      </c>
      <c r="D251" s="78">
        <v>12074</v>
      </c>
    </row>
    <row r="252" spans="2:4" ht="14.25" customHeight="1">
      <c r="B252" s="473" t="s">
        <v>427</v>
      </c>
      <c r="C252" s="395" t="s">
        <v>35</v>
      </c>
      <c r="D252" s="78">
        <v>588394</v>
      </c>
    </row>
    <row r="253" spans="2:4" ht="14.25" customHeight="1">
      <c r="B253" s="473" t="s">
        <v>426</v>
      </c>
      <c r="C253" s="77" t="s">
        <v>91</v>
      </c>
      <c r="D253" s="78">
        <v>333127</v>
      </c>
    </row>
    <row r="254" spans="2:4" ht="14.25" customHeight="1">
      <c r="B254" s="473" t="s">
        <v>424</v>
      </c>
      <c r="C254" s="77" t="s">
        <v>41</v>
      </c>
      <c r="D254" s="78">
        <v>699443.93308986304</v>
      </c>
    </row>
    <row r="255" spans="2:4" ht="14.25" customHeight="1">
      <c r="B255" s="473" t="s">
        <v>425</v>
      </c>
      <c r="C255" s="77" t="s">
        <v>41</v>
      </c>
      <c r="D255" s="78">
        <v>799443.93308986304</v>
      </c>
    </row>
    <row r="256" spans="2:4" ht="14.25" customHeight="1">
      <c r="B256" s="473" t="s">
        <v>391</v>
      </c>
      <c r="C256" s="95" t="s">
        <v>1009</v>
      </c>
      <c r="D256" s="78">
        <v>45000</v>
      </c>
    </row>
    <row r="257" spans="2:4" ht="14.25" customHeight="1">
      <c r="B257" s="473" t="s">
        <v>543</v>
      </c>
      <c r="C257" s="77" t="s">
        <v>41</v>
      </c>
      <c r="D257" s="78">
        <v>29929.4</v>
      </c>
    </row>
    <row r="258" spans="2:4" ht="14.25" customHeight="1">
      <c r="B258" s="473" t="s">
        <v>589</v>
      </c>
      <c r="C258" s="77" t="s">
        <v>41</v>
      </c>
      <c r="D258" s="78">
        <v>251000</v>
      </c>
    </row>
    <row r="259" spans="2:4" ht="14.25" customHeight="1">
      <c r="B259" s="473" t="s">
        <v>1051</v>
      </c>
      <c r="C259" s="390" t="s">
        <v>41</v>
      </c>
      <c r="D259" s="78">
        <v>43900</v>
      </c>
    </row>
    <row r="260" spans="2:4" ht="14.25" customHeight="1">
      <c r="B260" s="473" t="s">
        <v>485</v>
      </c>
      <c r="C260" s="388" t="s">
        <v>41</v>
      </c>
      <c r="D260" s="78">
        <v>14585.98</v>
      </c>
    </row>
    <row r="261" spans="2:4" ht="14.25" customHeight="1">
      <c r="B261" s="437" t="s">
        <v>348</v>
      </c>
      <c r="C261" s="77" t="s">
        <v>41</v>
      </c>
      <c r="D261" s="78">
        <v>115000</v>
      </c>
    </row>
    <row r="262" spans="2:4" ht="14.25" customHeight="1">
      <c r="B262" s="473" t="s">
        <v>1052</v>
      </c>
      <c r="C262" s="77" t="s">
        <v>1011</v>
      </c>
      <c r="D262" s="78">
        <v>132104.64000000001</v>
      </c>
    </row>
    <row r="263" spans="2:4" ht="14.25" customHeight="1">
      <c r="B263" s="473" t="s">
        <v>442</v>
      </c>
      <c r="C263" s="397" t="s">
        <v>41</v>
      </c>
      <c r="D263" s="78">
        <v>5600</v>
      </c>
    </row>
    <row r="264" spans="2:4" ht="14.25" customHeight="1">
      <c r="B264" s="473" t="s">
        <v>416</v>
      </c>
      <c r="C264" s="397" t="s">
        <v>41</v>
      </c>
      <c r="D264" s="78">
        <v>16550</v>
      </c>
    </row>
    <row r="265" spans="2:4" ht="14.25" customHeight="1">
      <c r="B265" s="473" t="s">
        <v>1053</v>
      </c>
      <c r="C265" s="77" t="s">
        <v>1011</v>
      </c>
      <c r="D265" s="78">
        <v>24112.3</v>
      </c>
    </row>
    <row r="266" spans="2:4" ht="14.25" customHeight="1">
      <c r="B266" s="473" t="s">
        <v>1054</v>
      </c>
      <c r="C266" s="95" t="s">
        <v>993</v>
      </c>
      <c r="D266" s="78">
        <v>106800</v>
      </c>
    </row>
    <row r="267" spans="2:4" ht="14.25" customHeight="1">
      <c r="B267" s="473" t="s">
        <v>392</v>
      </c>
      <c r="C267" s="392" t="s">
        <v>1055</v>
      </c>
      <c r="D267" s="78">
        <v>12000</v>
      </c>
    </row>
    <row r="268" spans="2:4" ht="14.25" customHeight="1">
      <c r="B268" s="473" t="s">
        <v>486</v>
      </c>
      <c r="C268" s="388" t="s">
        <v>41</v>
      </c>
      <c r="D268" s="78">
        <v>6000</v>
      </c>
    </row>
    <row r="269" spans="2:4" ht="14.25" customHeight="1">
      <c r="B269" s="473" t="s">
        <v>366</v>
      </c>
      <c r="C269" s="393" t="s">
        <v>80</v>
      </c>
      <c r="D269" s="78">
        <v>25687</v>
      </c>
    </row>
    <row r="270" spans="2:4" ht="14.25" customHeight="1">
      <c r="B270" s="473" t="s">
        <v>440</v>
      </c>
      <c r="C270" s="397" t="s">
        <v>27</v>
      </c>
      <c r="D270" s="78">
        <v>11489</v>
      </c>
    </row>
    <row r="271" spans="2:4" ht="14.25" customHeight="1">
      <c r="B271" s="473" t="s">
        <v>359</v>
      </c>
      <c r="C271" s="393" t="s">
        <v>27</v>
      </c>
      <c r="D271" s="78">
        <v>1779</v>
      </c>
    </row>
    <row r="272" spans="2:4" ht="14.25" customHeight="1">
      <c r="B272" s="473" t="s">
        <v>1056</v>
      </c>
      <c r="C272" s="77" t="s">
        <v>80</v>
      </c>
      <c r="D272" s="78">
        <v>48633</v>
      </c>
    </row>
    <row r="273" spans="2:4" ht="14.25" customHeight="1">
      <c r="B273" s="473" t="s">
        <v>1057</v>
      </c>
      <c r="C273" s="95" t="s">
        <v>27</v>
      </c>
      <c r="D273" s="78">
        <v>54630</v>
      </c>
    </row>
    <row r="274" spans="2:4" ht="14.25" customHeight="1">
      <c r="B274" s="473" t="s">
        <v>362</v>
      </c>
      <c r="C274" s="393" t="s">
        <v>80</v>
      </c>
      <c r="D274" s="78">
        <v>165900</v>
      </c>
    </row>
    <row r="275" spans="2:4" ht="14.25" customHeight="1">
      <c r="B275" s="473" t="s">
        <v>358</v>
      </c>
      <c r="C275" s="393" t="s">
        <v>41</v>
      </c>
      <c r="D275" s="78">
        <v>61900</v>
      </c>
    </row>
    <row r="276" spans="2:4" ht="14.25" customHeight="1">
      <c r="B276" s="473" t="s">
        <v>613</v>
      </c>
      <c r="C276" s="77" t="s">
        <v>41</v>
      </c>
      <c r="D276" s="78">
        <v>5000</v>
      </c>
    </row>
    <row r="277" spans="2:4" ht="14.25" customHeight="1">
      <c r="B277" s="473" t="s">
        <v>431</v>
      </c>
      <c r="C277" s="95" t="s">
        <v>1009</v>
      </c>
      <c r="D277" s="78">
        <v>48790</v>
      </c>
    </row>
    <row r="278" spans="2:4" ht="14.25" customHeight="1">
      <c r="B278" s="473" t="s">
        <v>1058</v>
      </c>
      <c r="C278" s="95" t="s">
        <v>80</v>
      </c>
      <c r="D278" s="78">
        <v>12380</v>
      </c>
    </row>
    <row r="279" spans="2:4" ht="14.25" customHeight="1">
      <c r="B279" s="473" t="s">
        <v>378</v>
      </c>
      <c r="C279" s="388" t="s">
        <v>80</v>
      </c>
      <c r="D279" s="78">
        <v>21878.77015</v>
      </c>
    </row>
    <row r="280" spans="2:4" ht="14.25" customHeight="1">
      <c r="B280" s="473" t="s">
        <v>478</v>
      </c>
      <c r="C280" s="390" t="s">
        <v>1059</v>
      </c>
      <c r="D280" s="78">
        <v>302155</v>
      </c>
    </row>
    <row r="281" spans="2:4" ht="14.25" customHeight="1">
      <c r="B281" s="473" t="s">
        <v>433</v>
      </c>
      <c r="C281" s="397" t="s">
        <v>80</v>
      </c>
      <c r="D281" s="78">
        <v>8800</v>
      </c>
    </row>
    <row r="282" spans="2:4" ht="14.25" customHeight="1">
      <c r="B282" s="473" t="s">
        <v>417</v>
      </c>
      <c r="C282" s="397" t="s">
        <v>80</v>
      </c>
      <c r="D282" s="78">
        <v>8300</v>
      </c>
    </row>
    <row r="283" spans="2:4" ht="14.25" customHeight="1">
      <c r="B283" s="473" t="s">
        <v>459</v>
      </c>
      <c r="C283" s="391" t="s">
        <v>1060</v>
      </c>
      <c r="D283" s="78">
        <v>71974</v>
      </c>
    </row>
    <row r="284" spans="2:4" ht="14.25" customHeight="1">
      <c r="B284" s="473" t="s">
        <v>1061</v>
      </c>
      <c r="C284" s="390" t="s">
        <v>41</v>
      </c>
      <c r="D284" s="78">
        <v>130734</v>
      </c>
    </row>
    <row r="285" spans="2:4" ht="14.25" customHeight="1">
      <c r="B285" s="473" t="s">
        <v>384</v>
      </c>
      <c r="C285" s="392" t="s">
        <v>27</v>
      </c>
      <c r="D285" s="78">
        <v>49648</v>
      </c>
    </row>
    <row r="286" spans="2:4" ht="14.25" customHeight="1">
      <c r="B286" s="473" t="s">
        <v>338</v>
      </c>
      <c r="C286" s="393" t="s">
        <v>91</v>
      </c>
      <c r="D286" s="78">
        <v>40674</v>
      </c>
    </row>
    <row r="287" spans="2:4" ht="14.25" customHeight="1">
      <c r="B287" s="473" t="s">
        <v>334</v>
      </c>
      <c r="C287" s="393" t="s">
        <v>41</v>
      </c>
      <c r="D287" s="78">
        <v>8900</v>
      </c>
    </row>
    <row r="288" spans="2:4" ht="14.25" customHeight="1">
      <c r="B288" s="473" t="s">
        <v>566</v>
      </c>
      <c r="C288" s="398" t="s">
        <v>998</v>
      </c>
      <c r="D288" s="78">
        <v>147753</v>
      </c>
    </row>
    <row r="289" spans="2:4" ht="14.25" customHeight="1">
      <c r="B289" s="473" t="s">
        <v>603</v>
      </c>
      <c r="C289" s="77" t="s">
        <v>1003</v>
      </c>
      <c r="D289" s="78">
        <v>39900</v>
      </c>
    </row>
    <row r="290" spans="2:4" ht="14.25" customHeight="1">
      <c r="B290" s="473" t="s">
        <v>389</v>
      </c>
      <c r="C290" s="392" t="s">
        <v>1003</v>
      </c>
      <c r="D290" s="78">
        <v>19000</v>
      </c>
    </row>
    <row r="291" spans="2:4" ht="14.25" customHeight="1">
      <c r="B291" s="473" t="s">
        <v>303</v>
      </c>
      <c r="C291" s="77" t="s">
        <v>41</v>
      </c>
      <c r="D291" s="78">
        <v>4050</v>
      </c>
    </row>
    <row r="292" spans="2:4" ht="14.25" customHeight="1">
      <c r="B292" s="473" t="s">
        <v>324</v>
      </c>
      <c r="C292" s="402" t="s">
        <v>991</v>
      </c>
      <c r="D292" s="78">
        <v>24625.000000000022</v>
      </c>
    </row>
    <row r="293" spans="2:4" ht="14.25" customHeight="1">
      <c r="B293" s="473" t="s">
        <v>480</v>
      </c>
      <c r="C293" s="390" t="s">
        <v>41</v>
      </c>
      <c r="D293" s="78">
        <v>979900</v>
      </c>
    </row>
    <row r="294" spans="2:4" ht="14.25" customHeight="1">
      <c r="B294" s="473" t="s">
        <v>498</v>
      </c>
      <c r="C294" s="396" t="s">
        <v>41</v>
      </c>
      <c r="D294" s="78">
        <v>75000</v>
      </c>
    </row>
    <row r="295" spans="2:4" ht="14.25" customHeight="1">
      <c r="B295" s="437" t="s">
        <v>499</v>
      </c>
      <c r="C295" s="77" t="s">
        <v>41</v>
      </c>
      <c r="D295" s="78">
        <v>110000</v>
      </c>
    </row>
    <row r="296" spans="2:4" ht="14.25" customHeight="1">
      <c r="B296" s="473" t="s">
        <v>475</v>
      </c>
      <c r="C296" s="388" t="s">
        <v>41</v>
      </c>
      <c r="D296" s="78">
        <v>1100</v>
      </c>
    </row>
    <row r="297" spans="2:4" ht="14.25" customHeight="1">
      <c r="B297" s="473" t="s">
        <v>1062</v>
      </c>
      <c r="C297" s="95" t="s">
        <v>41</v>
      </c>
      <c r="D297" s="78">
        <v>1384.8</v>
      </c>
    </row>
    <row r="298" spans="2:4" ht="14.25" customHeight="1">
      <c r="B298" s="473" t="s">
        <v>570</v>
      </c>
      <c r="C298" s="390" t="s">
        <v>41</v>
      </c>
      <c r="D298" s="78">
        <v>1900</v>
      </c>
    </row>
    <row r="299" spans="2:4" ht="14.25" customHeight="1">
      <c r="B299" s="473" t="s">
        <v>492</v>
      </c>
      <c r="C299" s="388" t="s">
        <v>41</v>
      </c>
      <c r="D299" s="78">
        <v>1290</v>
      </c>
    </row>
    <row r="300" spans="2:4" ht="14.25" customHeight="1">
      <c r="B300" s="473" t="s">
        <v>493</v>
      </c>
      <c r="C300" s="388" t="s">
        <v>41</v>
      </c>
      <c r="D300" s="78">
        <v>3500</v>
      </c>
    </row>
    <row r="301" spans="2:4" ht="14.25" customHeight="1">
      <c r="B301" s="473" t="s">
        <v>467</v>
      </c>
      <c r="C301" s="388" t="s">
        <v>41</v>
      </c>
      <c r="D301" s="78">
        <v>530</v>
      </c>
    </row>
    <row r="302" spans="2:4" ht="14.25" customHeight="1">
      <c r="B302" s="473" t="s">
        <v>323</v>
      </c>
      <c r="C302" s="95" t="s">
        <v>41</v>
      </c>
      <c r="D302" s="78">
        <v>1286</v>
      </c>
    </row>
    <row r="303" spans="2:4" ht="14.25" customHeight="1">
      <c r="B303" s="473" t="s">
        <v>476</v>
      </c>
      <c r="C303" s="388" t="s">
        <v>41</v>
      </c>
      <c r="D303" s="78">
        <v>2850</v>
      </c>
    </row>
    <row r="304" spans="2:4" ht="14.25" customHeight="1">
      <c r="B304" s="473" t="s">
        <v>576</v>
      </c>
      <c r="C304" s="390" t="s">
        <v>41</v>
      </c>
      <c r="D304" s="78">
        <v>8700</v>
      </c>
    </row>
    <row r="305" spans="2:4" ht="14.25" customHeight="1">
      <c r="B305" s="473" t="s">
        <v>397</v>
      </c>
      <c r="C305" s="396" t="s">
        <v>1012</v>
      </c>
      <c r="D305" s="78">
        <v>21339</v>
      </c>
    </row>
    <row r="306" spans="2:4" ht="14.25" customHeight="1">
      <c r="B306" s="473" t="s">
        <v>381</v>
      </c>
      <c r="C306" s="392" t="s">
        <v>984</v>
      </c>
      <c r="D306" s="78">
        <v>1190</v>
      </c>
    </row>
    <row r="307" spans="2:4" ht="14.25" customHeight="1">
      <c r="B307" s="473" t="s">
        <v>394</v>
      </c>
      <c r="C307" s="388" t="s">
        <v>91</v>
      </c>
      <c r="D307" s="78">
        <v>51465</v>
      </c>
    </row>
    <row r="308" spans="2:4" ht="14.25" customHeight="1">
      <c r="B308" s="473" t="s">
        <v>388</v>
      </c>
      <c r="C308" s="392" t="s">
        <v>984</v>
      </c>
      <c r="D308" s="78">
        <v>90020</v>
      </c>
    </row>
    <row r="309" spans="2:4" ht="14.25" customHeight="1">
      <c r="B309" s="473" t="s">
        <v>302</v>
      </c>
      <c r="C309" s="77" t="s">
        <v>27</v>
      </c>
      <c r="D309" s="78">
        <v>2800</v>
      </c>
    </row>
    <row r="310" spans="2:4" ht="14.25" customHeight="1">
      <c r="B310" s="473" t="s">
        <v>1063</v>
      </c>
      <c r="C310" s="95" t="s">
        <v>41</v>
      </c>
      <c r="D310" s="78">
        <v>29900</v>
      </c>
    </row>
    <row r="311" spans="2:4" ht="14.25" customHeight="1">
      <c r="B311" s="473" t="s">
        <v>550</v>
      </c>
      <c r="C311" s="390" t="s">
        <v>41</v>
      </c>
      <c r="D311" s="78">
        <v>2346</v>
      </c>
    </row>
    <row r="312" spans="2:4" ht="14.25" customHeight="1">
      <c r="B312" s="473" t="s">
        <v>1064</v>
      </c>
      <c r="C312" s="95" t="s">
        <v>993</v>
      </c>
      <c r="D312" s="78">
        <v>67900</v>
      </c>
    </row>
    <row r="313" spans="2:4" ht="14.25" customHeight="1">
      <c r="B313" s="473" t="s">
        <v>407</v>
      </c>
      <c r="C313" s="388" t="s">
        <v>993</v>
      </c>
      <c r="D313" s="78">
        <v>55800</v>
      </c>
    </row>
    <row r="314" spans="2:4" ht="14.25" customHeight="1">
      <c r="B314" s="473" t="s">
        <v>541</v>
      </c>
      <c r="C314" s="77" t="s">
        <v>41</v>
      </c>
      <c r="D314" s="78">
        <v>19882.8</v>
      </c>
    </row>
    <row r="315" spans="2:4" ht="14.25" customHeight="1">
      <c r="B315" s="473" t="s">
        <v>535</v>
      </c>
      <c r="C315" s="398" t="s">
        <v>41</v>
      </c>
      <c r="D315" s="78">
        <v>15990</v>
      </c>
    </row>
    <row r="316" spans="2:4" ht="14.25" customHeight="1">
      <c r="B316" s="473" t="s">
        <v>532</v>
      </c>
      <c r="C316" s="398" t="s">
        <v>41</v>
      </c>
      <c r="D316" s="78">
        <v>39900</v>
      </c>
    </row>
    <row r="317" spans="2:4" ht="14.25" customHeight="1">
      <c r="B317" s="473" t="s">
        <v>395</v>
      </c>
      <c r="C317" s="388" t="s">
        <v>41</v>
      </c>
      <c r="D317" s="78">
        <v>683</v>
      </c>
    </row>
    <row r="318" spans="2:4" ht="14.25" customHeight="1">
      <c r="B318" s="473" t="s">
        <v>624</v>
      </c>
      <c r="C318" s="397" t="s">
        <v>41</v>
      </c>
      <c r="D318" s="78">
        <f>40*1.085</f>
        <v>43.4</v>
      </c>
    </row>
    <row r="319" spans="2:4" ht="14.25" customHeight="1">
      <c r="B319" s="473" t="s">
        <v>625</v>
      </c>
      <c r="C319" s="397" t="s">
        <v>41</v>
      </c>
      <c r="D319" s="78">
        <f>55*1.085</f>
        <v>59.674999999999997</v>
      </c>
    </row>
    <row r="320" spans="2:4" ht="14.25" customHeight="1">
      <c r="B320" s="473" t="s">
        <v>441</v>
      </c>
      <c r="C320" s="397" t="s">
        <v>41</v>
      </c>
      <c r="D320" s="78">
        <v>79</v>
      </c>
    </row>
    <row r="321" spans="2:4" ht="14.25" customHeight="1">
      <c r="B321" s="473" t="s">
        <v>633</v>
      </c>
      <c r="C321" s="397" t="s">
        <v>41</v>
      </c>
      <c r="D321" s="78">
        <v>65</v>
      </c>
    </row>
    <row r="322" spans="2:4" ht="14.25" customHeight="1">
      <c r="B322" s="473" t="s">
        <v>628</v>
      </c>
      <c r="C322" s="397" t="s">
        <v>41</v>
      </c>
      <c r="D322" s="78">
        <f>24*1.085</f>
        <v>26.04</v>
      </c>
    </row>
    <row r="323" spans="2:4" ht="14.25" customHeight="1">
      <c r="B323" s="473" t="s">
        <v>390</v>
      </c>
      <c r="C323" s="392" t="s">
        <v>984</v>
      </c>
      <c r="D323" s="78">
        <v>11662</v>
      </c>
    </row>
    <row r="324" spans="2:4" ht="14.25" customHeight="1">
      <c r="B324" s="473" t="s">
        <v>579</v>
      </c>
      <c r="C324" s="390" t="s">
        <v>41</v>
      </c>
      <c r="D324" s="78">
        <v>27900</v>
      </c>
    </row>
    <row r="325" spans="2:4" ht="14.25" customHeight="1">
      <c r="B325" s="473" t="s">
        <v>496</v>
      </c>
      <c r="C325" s="77" t="s">
        <v>41</v>
      </c>
      <c r="D325" s="78">
        <v>950000</v>
      </c>
    </row>
    <row r="326" spans="2:4" ht="14.25" customHeight="1">
      <c r="B326" s="473" t="s">
        <v>347</v>
      </c>
      <c r="C326" s="77" t="s">
        <v>80</v>
      </c>
      <c r="D326" s="78">
        <v>96</v>
      </c>
    </row>
    <row r="327" spans="2:4" ht="14.25" customHeight="1">
      <c r="B327" s="473" t="s">
        <v>328</v>
      </c>
      <c r="C327" s="393" t="s">
        <v>61</v>
      </c>
      <c r="D327" s="78">
        <v>35000</v>
      </c>
    </row>
    <row r="328" spans="2:4" ht="14.25" customHeight="1">
      <c r="B328" s="473" t="s">
        <v>1065</v>
      </c>
      <c r="C328" s="77" t="s">
        <v>91</v>
      </c>
      <c r="D328" s="78">
        <v>12400</v>
      </c>
    </row>
    <row r="329" spans="2:4" ht="14.25" customHeight="1">
      <c r="B329" s="473" t="s">
        <v>355</v>
      </c>
      <c r="C329" s="77" t="s">
        <v>61</v>
      </c>
      <c r="D329" s="78">
        <v>110000</v>
      </c>
    </row>
    <row r="330" spans="2:4" ht="14.25" customHeight="1">
      <c r="B330" s="473" t="s">
        <v>344</v>
      </c>
      <c r="C330" s="393" t="s">
        <v>61</v>
      </c>
      <c r="D330" s="78">
        <v>146350</v>
      </c>
    </row>
    <row r="331" spans="2:4" ht="14.25" customHeight="1">
      <c r="B331" s="473" t="s">
        <v>1066</v>
      </c>
      <c r="C331" s="95" t="s">
        <v>1009</v>
      </c>
      <c r="D331" s="78">
        <v>20468</v>
      </c>
    </row>
    <row r="332" spans="2:4" ht="14.25" customHeight="1">
      <c r="B332" s="473" t="s">
        <v>356</v>
      </c>
      <c r="C332" s="393" t="s">
        <v>41</v>
      </c>
      <c r="D332" s="78">
        <v>62000</v>
      </c>
    </row>
    <row r="333" spans="2:4" ht="14.25" customHeight="1">
      <c r="B333" s="473" t="s">
        <v>569</v>
      </c>
      <c r="C333" s="390" t="s">
        <v>27</v>
      </c>
      <c r="D333" s="78">
        <v>14600</v>
      </c>
    </row>
    <row r="334" spans="2:4" ht="14.25" customHeight="1">
      <c r="B334" s="473" t="s">
        <v>526</v>
      </c>
      <c r="C334" s="398" t="s">
        <v>27</v>
      </c>
      <c r="D334" s="78">
        <v>6943.2</v>
      </c>
    </row>
    <row r="335" spans="2:4" ht="14.25" customHeight="1">
      <c r="B335" s="473" t="s">
        <v>515</v>
      </c>
      <c r="C335" s="395" t="s">
        <v>27</v>
      </c>
      <c r="D335" s="78">
        <v>9352.2800000000007</v>
      </c>
    </row>
    <row r="336" spans="2:4" ht="14.25" customHeight="1">
      <c r="B336" s="473" t="s">
        <v>1067</v>
      </c>
      <c r="C336" s="77" t="s">
        <v>32</v>
      </c>
      <c r="D336" s="78">
        <v>15408</v>
      </c>
    </row>
    <row r="337" spans="2:4" ht="14.25" customHeight="1">
      <c r="B337" s="473" t="s">
        <v>1068</v>
      </c>
      <c r="C337" s="77" t="s">
        <v>27</v>
      </c>
      <c r="D337" s="78">
        <v>26973</v>
      </c>
    </row>
    <row r="338" spans="2:4" ht="14.25" customHeight="1">
      <c r="B338" s="473" t="s">
        <v>1069</v>
      </c>
      <c r="C338" s="95" t="s">
        <v>32</v>
      </c>
      <c r="D338" s="78">
        <v>27950</v>
      </c>
    </row>
    <row r="339" spans="2:4" ht="14.25" customHeight="1">
      <c r="B339" s="473" t="s">
        <v>1070</v>
      </c>
      <c r="C339" s="390" t="s">
        <v>32</v>
      </c>
      <c r="D339" s="78">
        <v>15617</v>
      </c>
    </row>
    <row r="340" spans="2:4" ht="14.25" customHeight="1">
      <c r="B340" s="473" t="s">
        <v>504</v>
      </c>
      <c r="C340" s="77" t="s">
        <v>27</v>
      </c>
      <c r="D340" s="78">
        <v>4700</v>
      </c>
    </row>
    <row r="341" spans="2:4" ht="14.25" customHeight="1">
      <c r="B341" s="473" t="s">
        <v>474</v>
      </c>
      <c r="C341" s="77" t="s">
        <v>27</v>
      </c>
      <c r="D341" s="78">
        <v>16150</v>
      </c>
    </row>
    <row r="342" spans="2:4" ht="14.25" customHeight="1">
      <c r="B342" s="473" t="s">
        <v>549</v>
      </c>
      <c r="C342" s="390" t="s">
        <v>27</v>
      </c>
      <c r="D342" s="78">
        <v>16727</v>
      </c>
    </row>
    <row r="343" spans="2:4" ht="14.25" customHeight="1">
      <c r="B343" s="473" t="s">
        <v>468</v>
      </c>
      <c r="C343" s="96" t="s">
        <v>989</v>
      </c>
      <c r="D343" s="78">
        <v>6667</v>
      </c>
    </row>
    <row r="344" spans="2:4" ht="14.25" customHeight="1">
      <c r="B344" s="473" t="s">
        <v>462</v>
      </c>
      <c r="C344" s="94" t="s">
        <v>27</v>
      </c>
      <c r="D344" s="78">
        <v>4977.5119999999997</v>
      </c>
    </row>
    <row r="345" spans="2:4" ht="14.25" customHeight="1">
      <c r="B345" s="473" t="s">
        <v>488</v>
      </c>
      <c r="C345" s="403" t="s">
        <v>27</v>
      </c>
      <c r="D345" s="78">
        <v>8333</v>
      </c>
    </row>
    <row r="346" spans="2:4" ht="14.25" customHeight="1">
      <c r="B346" s="473" t="s">
        <v>455</v>
      </c>
      <c r="C346" s="518" t="s">
        <v>27</v>
      </c>
      <c r="D346" s="78">
        <v>24972.819552929588</v>
      </c>
    </row>
    <row r="347" spans="2:4" ht="14.25" customHeight="1">
      <c r="B347" s="437" t="s">
        <v>481</v>
      </c>
      <c r="C347" s="403" t="s">
        <v>41</v>
      </c>
      <c r="D347" s="78">
        <v>1500</v>
      </c>
    </row>
    <row r="348" spans="2:4" ht="14.25" customHeight="1">
      <c r="B348" s="473" t="s">
        <v>575</v>
      </c>
      <c r="C348" s="404" t="s">
        <v>41</v>
      </c>
      <c r="D348" s="78">
        <v>1500</v>
      </c>
    </row>
    <row r="349" spans="2:4" ht="14.25" customHeight="1">
      <c r="B349" s="473" t="s">
        <v>527</v>
      </c>
      <c r="C349" s="405" t="s">
        <v>41</v>
      </c>
      <c r="D349" s="78">
        <v>841.6</v>
      </c>
    </row>
    <row r="350" spans="2:4" ht="14.25" customHeight="1">
      <c r="B350" s="473" t="s">
        <v>516</v>
      </c>
      <c r="C350" s="102" t="s">
        <v>41</v>
      </c>
      <c r="D350" s="78">
        <v>1262.4000000000001</v>
      </c>
    </row>
    <row r="351" spans="2:4" ht="14.25" customHeight="1">
      <c r="B351" s="473" t="s">
        <v>472</v>
      </c>
      <c r="C351" s="96" t="s">
        <v>984</v>
      </c>
      <c r="D351" s="78">
        <v>436</v>
      </c>
    </row>
    <row r="352" spans="2:4" ht="14.25" customHeight="1">
      <c r="B352" s="473" t="s">
        <v>500</v>
      </c>
      <c r="C352" s="404" t="s">
        <v>41</v>
      </c>
      <c r="D352" s="78">
        <v>4700</v>
      </c>
    </row>
    <row r="353" spans="2:4" ht="14.25" customHeight="1">
      <c r="B353" s="473" t="s">
        <v>590</v>
      </c>
      <c r="C353" s="403" t="s">
        <v>41</v>
      </c>
      <c r="D353" s="78">
        <v>7200</v>
      </c>
    </row>
    <row r="354" spans="2:4" ht="14.25" customHeight="1">
      <c r="B354" s="437" t="s">
        <v>482</v>
      </c>
      <c r="C354" s="403" t="s">
        <v>41</v>
      </c>
      <c r="D354" s="78">
        <v>7500</v>
      </c>
    </row>
    <row r="355" spans="2:4" ht="14.25" customHeight="1">
      <c r="B355" s="437" t="s">
        <v>454</v>
      </c>
      <c r="C355" s="403" t="s">
        <v>41</v>
      </c>
      <c r="D355" s="78">
        <v>20000</v>
      </c>
    </row>
    <row r="356" spans="2:4" ht="14.25" customHeight="1">
      <c r="B356" s="473" t="s">
        <v>581</v>
      </c>
      <c r="C356" s="403" t="s">
        <v>41</v>
      </c>
      <c r="D356" s="78">
        <v>28000</v>
      </c>
    </row>
    <row r="357" spans="2:4" ht="14.25" customHeight="1">
      <c r="B357" s="473" t="s">
        <v>1071</v>
      </c>
      <c r="C357" s="406" t="s">
        <v>41</v>
      </c>
      <c r="D357" s="78">
        <v>4853</v>
      </c>
    </row>
    <row r="358" spans="2:4" ht="14.25" customHeight="1">
      <c r="B358" s="473" t="s">
        <v>611</v>
      </c>
      <c r="C358" s="403" t="s">
        <v>27</v>
      </c>
      <c r="D358" s="78">
        <v>4893.3499999999995</v>
      </c>
    </row>
    <row r="359" spans="2:4" ht="14.25" customHeight="1">
      <c r="B359" s="407" t="s">
        <v>553</v>
      </c>
      <c r="C359" s="519" t="s">
        <v>41</v>
      </c>
      <c r="D359" s="471">
        <v>228600</v>
      </c>
    </row>
    <row r="360" spans="2:4" ht="14.25" customHeight="1">
      <c r="B360" s="86" t="s">
        <v>414</v>
      </c>
      <c r="C360" s="397" t="s">
        <v>80</v>
      </c>
      <c r="D360" s="78">
        <v>5225</v>
      </c>
    </row>
    <row r="361" spans="2:4" ht="14.25" customHeight="1">
      <c r="B361" s="86" t="s">
        <v>607</v>
      </c>
      <c r="C361" s="77" t="s">
        <v>27</v>
      </c>
      <c r="D361" s="78">
        <v>12200</v>
      </c>
    </row>
    <row r="362" spans="2:4" ht="14.25" customHeight="1">
      <c r="B362" s="86" t="s">
        <v>437</v>
      </c>
      <c r="C362" s="395" t="s">
        <v>35</v>
      </c>
      <c r="D362" s="78">
        <v>342888</v>
      </c>
    </row>
    <row r="363" spans="2:4" ht="14.25" customHeight="1">
      <c r="B363" s="86" t="s">
        <v>438</v>
      </c>
      <c r="C363" s="395" t="s">
        <v>35</v>
      </c>
      <c r="D363" s="78">
        <v>452000</v>
      </c>
    </row>
    <row r="364" spans="2:4" ht="14.25" customHeight="1">
      <c r="B364" s="86" t="s">
        <v>333</v>
      </c>
      <c r="C364" s="77" t="s">
        <v>991</v>
      </c>
      <c r="D364" s="78">
        <v>40610</v>
      </c>
    </row>
    <row r="365" spans="2:4" ht="14.25" customHeight="1">
      <c r="B365" s="86" t="s">
        <v>505</v>
      </c>
      <c r="C365" s="390" t="s">
        <v>41</v>
      </c>
      <c r="D365" s="78">
        <v>30900</v>
      </c>
    </row>
    <row r="366" spans="2:4" ht="14.25" customHeight="1">
      <c r="B366" s="86" t="s">
        <v>507</v>
      </c>
      <c r="C366" s="390" t="s">
        <v>41</v>
      </c>
      <c r="D366" s="78">
        <v>25900</v>
      </c>
    </row>
    <row r="367" spans="2:4" ht="14.25" customHeight="1">
      <c r="B367" s="86" t="s">
        <v>506</v>
      </c>
      <c r="C367" s="390" t="s">
        <v>41</v>
      </c>
      <c r="D367" s="78">
        <v>23900</v>
      </c>
    </row>
    <row r="368" spans="2:4" ht="14.25" customHeight="1">
      <c r="B368" s="86" t="s">
        <v>612</v>
      </c>
      <c r="C368" s="77" t="s">
        <v>32</v>
      </c>
      <c r="D368" s="78">
        <v>32200</v>
      </c>
    </row>
    <row r="369" spans="2:4" ht="14.25" customHeight="1">
      <c r="B369" s="476" t="s">
        <v>542</v>
      </c>
      <c r="C369" s="390" t="s">
        <v>41</v>
      </c>
      <c r="D369" s="78">
        <v>8900</v>
      </c>
    </row>
    <row r="370" spans="2:4" ht="14.25" customHeight="1">
      <c r="B370" s="473" t="s">
        <v>446</v>
      </c>
      <c r="C370" s="77" t="s">
        <v>91</v>
      </c>
      <c r="D370" s="78">
        <v>55000</v>
      </c>
    </row>
    <row r="371" spans="2:4" ht="14.25" customHeight="1">
      <c r="B371" s="11" t="s">
        <v>453</v>
      </c>
      <c r="C371" s="390" t="s">
        <v>41</v>
      </c>
      <c r="D371" s="78">
        <v>1650000</v>
      </c>
    </row>
    <row r="372" spans="2:4" ht="14.25" customHeight="1">
      <c r="B372" s="11" t="s">
        <v>508</v>
      </c>
      <c r="C372" s="390" t="s">
        <v>41</v>
      </c>
      <c r="D372" s="78">
        <v>173900</v>
      </c>
    </row>
    <row r="373" spans="2:4" ht="14.25" customHeight="1">
      <c r="B373" s="97" t="s">
        <v>509</v>
      </c>
      <c r="C373" s="390" t="s">
        <v>41</v>
      </c>
      <c r="D373" s="78">
        <v>10900</v>
      </c>
    </row>
    <row r="374" spans="2:4" ht="14.25" customHeight="1">
      <c r="B374" s="98" t="s">
        <v>510</v>
      </c>
      <c r="C374" s="390" t="s">
        <v>41</v>
      </c>
      <c r="D374" s="78">
        <v>640000</v>
      </c>
    </row>
    <row r="375" spans="2:4" ht="14.25" customHeight="1">
      <c r="B375" s="477" t="s">
        <v>511</v>
      </c>
      <c r="C375" s="390" t="s">
        <v>41</v>
      </c>
      <c r="D375" s="78">
        <v>60900</v>
      </c>
    </row>
    <row r="376" spans="2:4" ht="14.25" customHeight="1">
      <c r="B376" s="477" t="s">
        <v>512</v>
      </c>
      <c r="C376" s="390" t="s">
        <v>41</v>
      </c>
      <c r="D376" s="78">
        <v>68380</v>
      </c>
    </row>
    <row r="377" spans="2:4" ht="14.25" customHeight="1">
      <c r="B377" s="477" t="s">
        <v>513</v>
      </c>
      <c r="C377" s="77" t="s">
        <v>1002</v>
      </c>
      <c r="D377" s="78">
        <v>41554</v>
      </c>
    </row>
    <row r="378" spans="2:4" ht="14.25" customHeight="1">
      <c r="B378" s="99" t="s">
        <v>514</v>
      </c>
      <c r="C378" s="77" t="s">
        <v>41</v>
      </c>
      <c r="D378" s="78">
        <v>149900</v>
      </c>
    </row>
    <row r="379" spans="2:4" ht="14.25" customHeight="1">
      <c r="C379" s="17"/>
      <c r="D379" s="387"/>
    </row>
    <row r="380" spans="2:4" ht="14.25" customHeight="1">
      <c r="C380" s="17"/>
      <c r="D380" s="387"/>
    </row>
    <row r="381" spans="2:4" ht="14.25" customHeight="1">
      <c r="C381" s="17"/>
      <c r="D381" s="387"/>
    </row>
    <row r="382" spans="2:4" ht="14.25" customHeight="1">
      <c r="C382" s="17"/>
      <c r="D382" s="387"/>
    </row>
    <row r="383" spans="2:4" ht="14.25" customHeight="1">
      <c r="C383" s="17"/>
      <c r="D383" s="387"/>
    </row>
    <row r="384" spans="2:4" ht="14.25" customHeight="1">
      <c r="C384" s="17"/>
      <c r="D384" s="387"/>
    </row>
    <row r="385" spans="3:4" ht="14.25" customHeight="1">
      <c r="C385" s="17"/>
      <c r="D385" s="387"/>
    </row>
    <row r="386" spans="3:4" ht="14.25" customHeight="1">
      <c r="C386" s="17"/>
      <c r="D386" s="387"/>
    </row>
    <row r="387" spans="3:4" ht="14.25" customHeight="1">
      <c r="C387" s="17"/>
      <c r="D387" s="387"/>
    </row>
    <row r="388" spans="3:4" ht="14.25" customHeight="1">
      <c r="C388" s="17"/>
      <c r="D388" s="387"/>
    </row>
    <row r="389" spans="3:4" ht="14.25" customHeight="1">
      <c r="C389" s="17"/>
      <c r="D389" s="387"/>
    </row>
    <row r="390" spans="3:4" ht="14.25" customHeight="1">
      <c r="C390" s="17"/>
      <c r="D390" s="387"/>
    </row>
    <row r="391" spans="3:4" ht="14.25" customHeight="1">
      <c r="C391" s="17"/>
      <c r="D391" s="387"/>
    </row>
    <row r="392" spans="3:4" ht="14.25" customHeight="1">
      <c r="C392" s="17"/>
      <c r="D392" s="387"/>
    </row>
    <row r="393" spans="3:4" ht="14.25" customHeight="1">
      <c r="C393" s="17"/>
      <c r="D393" s="387"/>
    </row>
    <row r="394" spans="3:4" ht="14.25" customHeight="1">
      <c r="C394" s="17"/>
      <c r="D394" s="387"/>
    </row>
    <row r="395" spans="3:4" ht="14.25" customHeight="1">
      <c r="C395" s="17"/>
      <c r="D395" s="387"/>
    </row>
    <row r="396" spans="3:4" ht="14.25" customHeight="1">
      <c r="C396" s="17"/>
      <c r="D396" s="387"/>
    </row>
    <row r="397" spans="3:4" ht="14.25" customHeight="1">
      <c r="C397" s="17"/>
      <c r="D397" s="387"/>
    </row>
    <row r="398" spans="3:4" ht="14.25" customHeight="1">
      <c r="C398" s="17"/>
      <c r="D398" s="387"/>
    </row>
    <row r="399" spans="3:4" ht="14.25" customHeight="1">
      <c r="C399" s="17"/>
      <c r="D399" s="387"/>
    </row>
    <row r="400" spans="3:4" ht="14.25" customHeight="1">
      <c r="C400" s="17"/>
      <c r="D400" s="387"/>
    </row>
    <row r="401" spans="3:4" ht="14.25" customHeight="1">
      <c r="C401" s="17"/>
      <c r="D401" s="387"/>
    </row>
    <row r="402" spans="3:4" ht="14.25" customHeight="1">
      <c r="C402" s="17"/>
      <c r="D402" s="387"/>
    </row>
    <row r="403" spans="3:4" ht="14.25" customHeight="1">
      <c r="C403" s="17"/>
      <c r="D403" s="387"/>
    </row>
    <row r="404" spans="3:4" ht="14.25" customHeight="1">
      <c r="C404" s="17"/>
      <c r="D404" s="387"/>
    </row>
    <row r="405" spans="3:4" ht="14.25" customHeight="1">
      <c r="C405" s="17"/>
      <c r="D405" s="387"/>
    </row>
    <row r="406" spans="3:4" ht="14.25" customHeight="1">
      <c r="C406" s="17"/>
      <c r="D406" s="387"/>
    </row>
    <row r="407" spans="3:4" ht="14.25" customHeight="1">
      <c r="C407" s="17"/>
      <c r="D407" s="387"/>
    </row>
    <row r="408" spans="3:4" ht="14.25" customHeight="1">
      <c r="C408" s="17"/>
      <c r="D408" s="387"/>
    </row>
    <row r="409" spans="3:4" ht="14.25" customHeight="1">
      <c r="C409" s="17"/>
      <c r="D409" s="387"/>
    </row>
    <row r="410" spans="3:4" ht="14.25" customHeight="1">
      <c r="C410" s="17"/>
      <c r="D410" s="387"/>
    </row>
    <row r="411" spans="3:4" ht="14.25" customHeight="1">
      <c r="C411" s="17"/>
      <c r="D411" s="387"/>
    </row>
    <row r="412" spans="3:4" ht="14.25" customHeight="1">
      <c r="C412" s="17"/>
      <c r="D412" s="387"/>
    </row>
    <row r="413" spans="3:4" ht="14.25" customHeight="1">
      <c r="C413" s="17"/>
      <c r="D413" s="387"/>
    </row>
    <row r="414" spans="3:4" ht="14.25" customHeight="1">
      <c r="C414" s="17"/>
      <c r="D414" s="387"/>
    </row>
    <row r="415" spans="3:4" ht="14.25" customHeight="1">
      <c r="C415" s="17"/>
      <c r="D415" s="387"/>
    </row>
    <row r="416" spans="3:4" ht="14.25" customHeight="1">
      <c r="C416" s="17"/>
      <c r="D416" s="387"/>
    </row>
    <row r="417" spans="3:4" ht="14.25" customHeight="1">
      <c r="C417" s="17"/>
      <c r="D417" s="387"/>
    </row>
    <row r="418" spans="3:4" ht="14.25" customHeight="1">
      <c r="C418" s="17"/>
      <c r="D418" s="387"/>
    </row>
    <row r="419" spans="3:4" ht="14.25" customHeight="1">
      <c r="C419" s="17"/>
      <c r="D419" s="387"/>
    </row>
    <row r="420" spans="3:4" ht="14.25" customHeight="1">
      <c r="C420" s="17"/>
      <c r="D420" s="387"/>
    </row>
    <row r="421" spans="3:4" ht="14.25" customHeight="1">
      <c r="C421" s="17"/>
      <c r="D421" s="387"/>
    </row>
    <row r="422" spans="3:4" ht="14.25" customHeight="1">
      <c r="C422" s="17"/>
      <c r="D422" s="387"/>
    </row>
    <row r="423" spans="3:4" ht="14.25" customHeight="1">
      <c r="C423" s="17"/>
      <c r="D423" s="387"/>
    </row>
    <row r="424" spans="3:4" ht="14.25" customHeight="1">
      <c r="C424" s="17"/>
      <c r="D424" s="387"/>
    </row>
    <row r="425" spans="3:4" ht="14.25" customHeight="1">
      <c r="C425" s="17"/>
      <c r="D425" s="387"/>
    </row>
    <row r="426" spans="3:4" ht="14.25" customHeight="1">
      <c r="C426" s="17"/>
      <c r="D426" s="387"/>
    </row>
    <row r="427" spans="3:4" ht="14.25" customHeight="1">
      <c r="C427" s="17"/>
      <c r="D427" s="387"/>
    </row>
    <row r="428" spans="3:4" ht="14.25" customHeight="1">
      <c r="C428" s="17"/>
      <c r="D428" s="387"/>
    </row>
    <row r="429" spans="3:4" ht="14.25" customHeight="1">
      <c r="C429" s="17"/>
      <c r="D429" s="387"/>
    </row>
    <row r="430" spans="3:4" ht="14.25" customHeight="1">
      <c r="C430" s="17"/>
      <c r="D430" s="387"/>
    </row>
    <row r="431" spans="3:4" ht="14.25" customHeight="1">
      <c r="C431" s="17"/>
      <c r="D431" s="387"/>
    </row>
    <row r="432" spans="3:4" ht="14.25" customHeight="1">
      <c r="C432" s="17"/>
      <c r="D432" s="387"/>
    </row>
    <row r="433" spans="3:4" ht="14.25" customHeight="1">
      <c r="C433" s="17"/>
      <c r="D433" s="387"/>
    </row>
    <row r="434" spans="3:4" ht="14.25" customHeight="1">
      <c r="C434" s="17"/>
      <c r="D434" s="387"/>
    </row>
    <row r="435" spans="3:4" ht="14.25" customHeight="1">
      <c r="C435" s="17"/>
      <c r="D435" s="387"/>
    </row>
    <row r="436" spans="3:4" ht="14.25" customHeight="1">
      <c r="C436" s="17"/>
      <c r="D436" s="387"/>
    </row>
    <row r="437" spans="3:4" ht="14.25" customHeight="1">
      <c r="C437" s="17"/>
      <c r="D437" s="387"/>
    </row>
    <row r="438" spans="3:4" ht="14.25" customHeight="1">
      <c r="C438" s="17"/>
      <c r="D438" s="387"/>
    </row>
    <row r="439" spans="3:4" ht="14.25" customHeight="1">
      <c r="C439" s="17"/>
      <c r="D439" s="387"/>
    </row>
    <row r="440" spans="3:4" ht="14.25" customHeight="1">
      <c r="C440" s="17"/>
      <c r="D440" s="387"/>
    </row>
    <row r="441" spans="3:4" ht="14.25" customHeight="1">
      <c r="C441" s="17"/>
      <c r="D441" s="387"/>
    </row>
    <row r="442" spans="3:4" ht="14.25" customHeight="1">
      <c r="C442" s="17"/>
      <c r="D442" s="387"/>
    </row>
    <row r="443" spans="3:4" ht="14.25" customHeight="1">
      <c r="C443" s="17"/>
      <c r="D443" s="387"/>
    </row>
    <row r="444" spans="3:4" ht="14.25" customHeight="1">
      <c r="C444" s="17"/>
      <c r="D444" s="387"/>
    </row>
    <row r="445" spans="3:4" ht="14.25" customHeight="1">
      <c r="C445" s="17"/>
      <c r="D445" s="387"/>
    </row>
    <row r="446" spans="3:4" ht="14.25" customHeight="1">
      <c r="C446" s="17"/>
      <c r="D446" s="387"/>
    </row>
    <row r="447" spans="3:4" ht="14.25" customHeight="1">
      <c r="C447" s="17"/>
      <c r="D447" s="387"/>
    </row>
    <row r="448" spans="3:4" ht="14.25" customHeight="1">
      <c r="C448" s="17"/>
      <c r="D448" s="387"/>
    </row>
    <row r="449" spans="3:4" ht="14.25" customHeight="1">
      <c r="C449" s="17"/>
      <c r="D449" s="387"/>
    </row>
    <row r="450" spans="3:4" ht="14.25" customHeight="1">
      <c r="C450" s="17"/>
      <c r="D450" s="387"/>
    </row>
    <row r="451" spans="3:4" ht="14.25" customHeight="1">
      <c r="C451" s="17"/>
      <c r="D451" s="387"/>
    </row>
    <row r="452" spans="3:4" ht="14.25" customHeight="1">
      <c r="C452" s="17"/>
      <c r="D452" s="387"/>
    </row>
    <row r="453" spans="3:4" ht="14.25" customHeight="1">
      <c r="C453" s="17"/>
      <c r="D453" s="387"/>
    </row>
    <row r="454" spans="3:4" ht="14.25" customHeight="1">
      <c r="C454" s="17"/>
      <c r="D454" s="387"/>
    </row>
    <row r="455" spans="3:4" ht="14.25" customHeight="1">
      <c r="C455" s="17"/>
      <c r="D455" s="387"/>
    </row>
    <row r="456" spans="3:4" ht="14.25" customHeight="1">
      <c r="C456" s="17"/>
      <c r="D456" s="387"/>
    </row>
    <row r="457" spans="3:4" ht="14.25" customHeight="1">
      <c r="C457" s="17"/>
      <c r="D457" s="387"/>
    </row>
    <row r="458" spans="3:4" ht="14.25" customHeight="1">
      <c r="C458" s="17"/>
      <c r="D458" s="387"/>
    </row>
    <row r="459" spans="3:4" ht="14.25" customHeight="1">
      <c r="C459" s="17"/>
      <c r="D459" s="387"/>
    </row>
    <row r="460" spans="3:4" ht="14.25" customHeight="1">
      <c r="C460" s="17"/>
      <c r="D460" s="387"/>
    </row>
    <row r="461" spans="3:4" ht="14.25" customHeight="1">
      <c r="C461" s="17"/>
      <c r="D461" s="387"/>
    </row>
    <row r="462" spans="3:4" ht="14.25" customHeight="1">
      <c r="C462" s="17"/>
      <c r="D462" s="387"/>
    </row>
    <row r="463" spans="3:4" ht="14.25" customHeight="1">
      <c r="C463" s="17"/>
      <c r="D463" s="387"/>
    </row>
    <row r="464" spans="3:4" ht="14.25" customHeight="1">
      <c r="C464" s="17"/>
      <c r="D464" s="387"/>
    </row>
    <row r="465" spans="3:4" ht="14.25" customHeight="1">
      <c r="C465" s="17"/>
      <c r="D465" s="387"/>
    </row>
    <row r="466" spans="3:4" ht="14.25" customHeight="1">
      <c r="C466" s="17"/>
      <c r="D466" s="387"/>
    </row>
    <row r="467" spans="3:4" ht="14.25" customHeight="1">
      <c r="C467" s="17"/>
      <c r="D467" s="387"/>
    </row>
    <row r="468" spans="3:4" ht="14.25" customHeight="1">
      <c r="C468" s="17"/>
      <c r="D468" s="387"/>
    </row>
    <row r="469" spans="3:4" ht="14.25" customHeight="1">
      <c r="C469" s="17"/>
      <c r="D469" s="387"/>
    </row>
    <row r="470" spans="3:4" ht="14.25" customHeight="1">
      <c r="C470" s="17"/>
      <c r="D470" s="387"/>
    </row>
    <row r="471" spans="3:4" ht="14.25" customHeight="1">
      <c r="C471" s="17"/>
      <c r="D471" s="387"/>
    </row>
    <row r="472" spans="3:4" ht="14.25" customHeight="1">
      <c r="C472" s="17"/>
      <c r="D472" s="387"/>
    </row>
    <row r="473" spans="3:4" ht="14.25" customHeight="1">
      <c r="C473" s="17"/>
      <c r="D473" s="387"/>
    </row>
    <row r="474" spans="3:4" ht="14.25" customHeight="1">
      <c r="C474" s="17"/>
      <c r="D474" s="387"/>
    </row>
    <row r="475" spans="3:4" ht="14.25" customHeight="1">
      <c r="C475" s="17"/>
      <c r="D475" s="387"/>
    </row>
    <row r="476" spans="3:4" ht="14.25" customHeight="1">
      <c r="C476" s="17"/>
      <c r="D476" s="387"/>
    </row>
    <row r="477" spans="3:4" ht="14.25" customHeight="1">
      <c r="C477" s="17"/>
      <c r="D477" s="387"/>
    </row>
    <row r="478" spans="3:4" ht="14.25" customHeight="1">
      <c r="C478" s="17"/>
      <c r="D478" s="387"/>
    </row>
    <row r="479" spans="3:4" ht="14.25" customHeight="1">
      <c r="C479" s="17"/>
      <c r="D479" s="387"/>
    </row>
    <row r="480" spans="3:4" ht="14.25" customHeight="1">
      <c r="C480" s="17"/>
      <c r="D480" s="387"/>
    </row>
    <row r="481" spans="3:4" ht="14.25" customHeight="1">
      <c r="C481" s="17"/>
      <c r="D481" s="387"/>
    </row>
    <row r="482" spans="3:4" ht="14.25" customHeight="1">
      <c r="C482" s="17"/>
      <c r="D482" s="387"/>
    </row>
    <row r="483" spans="3:4" ht="14.25" customHeight="1">
      <c r="C483" s="17"/>
      <c r="D483" s="387"/>
    </row>
    <row r="484" spans="3:4" ht="14.25" customHeight="1">
      <c r="C484" s="17"/>
      <c r="D484" s="387"/>
    </row>
    <row r="485" spans="3:4" ht="14.25" customHeight="1">
      <c r="C485" s="17"/>
      <c r="D485" s="387"/>
    </row>
    <row r="486" spans="3:4" ht="14.25" customHeight="1">
      <c r="C486" s="17"/>
      <c r="D486" s="387"/>
    </row>
    <row r="487" spans="3:4" ht="14.25" customHeight="1">
      <c r="C487" s="17"/>
      <c r="D487" s="387"/>
    </row>
    <row r="488" spans="3:4" ht="14.25" customHeight="1">
      <c r="C488" s="17"/>
      <c r="D488" s="387"/>
    </row>
    <row r="489" spans="3:4" ht="14.25" customHeight="1">
      <c r="C489" s="17"/>
      <c r="D489" s="387"/>
    </row>
    <row r="490" spans="3:4" ht="14.25" customHeight="1">
      <c r="C490" s="17"/>
      <c r="D490" s="387"/>
    </row>
    <row r="491" spans="3:4" ht="14.25" customHeight="1">
      <c r="C491" s="17"/>
      <c r="D491" s="387"/>
    </row>
    <row r="492" spans="3:4" ht="14.25" customHeight="1">
      <c r="C492" s="17"/>
      <c r="D492" s="387"/>
    </row>
    <row r="493" spans="3:4" ht="14.25" customHeight="1">
      <c r="C493" s="17"/>
      <c r="D493" s="387"/>
    </row>
    <row r="494" spans="3:4" ht="14.25" customHeight="1">
      <c r="C494" s="17"/>
      <c r="D494" s="387"/>
    </row>
    <row r="495" spans="3:4" ht="14.25" customHeight="1">
      <c r="C495" s="17"/>
      <c r="D495" s="387"/>
    </row>
    <row r="496" spans="3:4" ht="14.25" customHeight="1">
      <c r="C496" s="17"/>
      <c r="D496" s="387"/>
    </row>
    <row r="497" spans="3:4" ht="14.25" customHeight="1">
      <c r="C497" s="17"/>
      <c r="D497" s="387"/>
    </row>
    <row r="498" spans="3:4" ht="14.25" customHeight="1">
      <c r="C498" s="17"/>
      <c r="D498" s="387"/>
    </row>
    <row r="499" spans="3:4" ht="14.25" customHeight="1">
      <c r="C499" s="17"/>
      <c r="D499" s="387"/>
    </row>
    <row r="500" spans="3:4" ht="14.25" customHeight="1">
      <c r="C500" s="17"/>
      <c r="D500" s="387"/>
    </row>
    <row r="501" spans="3:4" ht="14.25" customHeight="1">
      <c r="C501" s="17"/>
      <c r="D501" s="387"/>
    </row>
    <row r="502" spans="3:4" ht="14.25" customHeight="1">
      <c r="C502" s="17"/>
      <c r="D502" s="387"/>
    </row>
    <row r="503" spans="3:4" ht="14.25" customHeight="1">
      <c r="C503" s="17"/>
      <c r="D503" s="387"/>
    </row>
    <row r="504" spans="3:4" ht="14.25" customHeight="1">
      <c r="C504" s="17"/>
      <c r="D504" s="387"/>
    </row>
    <row r="505" spans="3:4" ht="14.25" customHeight="1">
      <c r="C505" s="17"/>
      <c r="D505" s="387"/>
    </row>
    <row r="506" spans="3:4" ht="14.25" customHeight="1">
      <c r="C506" s="17"/>
      <c r="D506" s="387"/>
    </row>
    <row r="507" spans="3:4" ht="14.25" customHeight="1">
      <c r="C507" s="17"/>
      <c r="D507" s="387"/>
    </row>
    <row r="508" spans="3:4" ht="14.25" customHeight="1">
      <c r="C508" s="17"/>
      <c r="D508" s="387"/>
    </row>
    <row r="509" spans="3:4" ht="14.25" customHeight="1">
      <c r="C509" s="17"/>
      <c r="D509" s="387"/>
    </row>
    <row r="510" spans="3:4" ht="14.25" customHeight="1">
      <c r="C510" s="17"/>
      <c r="D510" s="387"/>
    </row>
    <row r="511" spans="3:4" ht="14.25" customHeight="1">
      <c r="C511" s="17"/>
      <c r="D511" s="387"/>
    </row>
    <row r="512" spans="3:4" ht="14.25" customHeight="1">
      <c r="C512" s="17"/>
      <c r="D512" s="387"/>
    </row>
    <row r="513" spans="3:4" ht="14.25" customHeight="1">
      <c r="C513" s="17"/>
      <c r="D513" s="387"/>
    </row>
    <row r="514" spans="3:4" ht="14.25" customHeight="1">
      <c r="C514" s="17"/>
      <c r="D514" s="387"/>
    </row>
    <row r="515" spans="3:4" ht="14.25" customHeight="1">
      <c r="C515" s="17"/>
      <c r="D515" s="387"/>
    </row>
    <row r="516" spans="3:4" ht="14.25" customHeight="1">
      <c r="C516" s="17"/>
      <c r="D516" s="387"/>
    </row>
    <row r="517" spans="3:4" ht="14.25" customHeight="1">
      <c r="C517" s="17"/>
      <c r="D517" s="387"/>
    </row>
    <row r="518" spans="3:4" ht="14.25" customHeight="1">
      <c r="C518" s="17"/>
      <c r="D518" s="387"/>
    </row>
    <row r="519" spans="3:4" ht="14.25" customHeight="1">
      <c r="C519" s="17"/>
      <c r="D519" s="387"/>
    </row>
    <row r="520" spans="3:4" ht="14.25" customHeight="1">
      <c r="C520" s="17"/>
      <c r="D520" s="387"/>
    </row>
    <row r="521" spans="3:4" ht="14.25" customHeight="1">
      <c r="C521" s="17"/>
      <c r="D521" s="387"/>
    </row>
    <row r="522" spans="3:4" ht="14.25" customHeight="1">
      <c r="C522" s="17"/>
      <c r="D522" s="387"/>
    </row>
    <row r="523" spans="3:4" ht="14.25" customHeight="1">
      <c r="C523" s="17"/>
      <c r="D523" s="387"/>
    </row>
    <row r="524" spans="3:4" ht="14.25" customHeight="1">
      <c r="C524" s="17"/>
      <c r="D524" s="387"/>
    </row>
    <row r="525" spans="3:4" ht="14.25" customHeight="1">
      <c r="C525" s="17"/>
      <c r="D525" s="387"/>
    </row>
    <row r="526" spans="3:4" ht="14.25" customHeight="1">
      <c r="C526" s="17"/>
      <c r="D526" s="387"/>
    </row>
    <row r="527" spans="3:4" ht="14.25" customHeight="1">
      <c r="C527" s="17"/>
      <c r="D527" s="387"/>
    </row>
    <row r="528" spans="3:4" ht="14.25" customHeight="1">
      <c r="C528" s="17"/>
      <c r="D528" s="387"/>
    </row>
    <row r="529" spans="3:4" ht="14.25" customHeight="1">
      <c r="C529" s="17"/>
      <c r="D529" s="387"/>
    </row>
    <row r="530" spans="3:4" ht="14.25" customHeight="1">
      <c r="C530" s="17"/>
      <c r="D530" s="387"/>
    </row>
    <row r="531" spans="3:4" ht="14.25" customHeight="1">
      <c r="C531" s="17"/>
      <c r="D531" s="387"/>
    </row>
    <row r="532" spans="3:4" ht="14.25" customHeight="1">
      <c r="C532" s="17"/>
      <c r="D532" s="387"/>
    </row>
    <row r="533" spans="3:4" ht="14.25" customHeight="1">
      <c r="C533" s="17"/>
      <c r="D533" s="387"/>
    </row>
    <row r="534" spans="3:4" ht="14.25" customHeight="1">
      <c r="C534" s="17"/>
      <c r="D534" s="387"/>
    </row>
    <row r="535" spans="3:4" ht="14.25" customHeight="1">
      <c r="C535" s="17"/>
      <c r="D535" s="387"/>
    </row>
    <row r="536" spans="3:4" ht="14.25" customHeight="1">
      <c r="C536" s="17"/>
      <c r="D536" s="387"/>
    </row>
    <row r="537" spans="3:4" ht="14.25" customHeight="1">
      <c r="C537" s="17"/>
      <c r="D537" s="387"/>
    </row>
    <row r="538" spans="3:4" ht="14.25" customHeight="1">
      <c r="C538" s="17"/>
      <c r="D538" s="387"/>
    </row>
    <row r="539" spans="3:4" ht="14.25" customHeight="1">
      <c r="C539" s="17"/>
      <c r="D539" s="387"/>
    </row>
    <row r="540" spans="3:4" ht="14.25" customHeight="1">
      <c r="C540" s="17"/>
      <c r="D540" s="387"/>
    </row>
    <row r="541" spans="3:4" ht="14.25" customHeight="1">
      <c r="C541" s="17"/>
      <c r="D541" s="387"/>
    </row>
    <row r="542" spans="3:4" ht="14.25" customHeight="1">
      <c r="C542" s="17"/>
      <c r="D542" s="387"/>
    </row>
    <row r="543" spans="3:4" ht="14.25" customHeight="1">
      <c r="C543" s="17"/>
      <c r="D543" s="387"/>
    </row>
    <row r="544" spans="3:4" ht="14.25" customHeight="1">
      <c r="C544" s="17"/>
      <c r="D544" s="387"/>
    </row>
    <row r="545" spans="3:4" ht="14.25" customHeight="1">
      <c r="C545" s="17"/>
      <c r="D545" s="387"/>
    </row>
    <row r="546" spans="3:4" ht="14.25" customHeight="1">
      <c r="C546" s="17"/>
      <c r="D546" s="387"/>
    </row>
    <row r="547" spans="3:4" ht="14.25" customHeight="1">
      <c r="C547" s="17"/>
      <c r="D547" s="387"/>
    </row>
    <row r="548" spans="3:4" ht="14.25" customHeight="1">
      <c r="C548" s="17"/>
      <c r="D548" s="387"/>
    </row>
    <row r="549" spans="3:4" ht="14.25" customHeight="1">
      <c r="C549" s="17"/>
      <c r="D549" s="387"/>
    </row>
    <row r="550" spans="3:4" ht="14.25" customHeight="1">
      <c r="C550" s="17"/>
      <c r="D550" s="387"/>
    </row>
    <row r="551" spans="3:4" ht="14.25" customHeight="1">
      <c r="C551" s="17"/>
      <c r="D551" s="387"/>
    </row>
    <row r="552" spans="3:4" ht="14.25" customHeight="1">
      <c r="C552" s="17"/>
      <c r="D552" s="387"/>
    </row>
    <row r="553" spans="3:4" ht="14.25" customHeight="1">
      <c r="C553" s="17"/>
      <c r="D553" s="387"/>
    </row>
    <row r="554" spans="3:4" ht="14.25" customHeight="1">
      <c r="C554" s="17"/>
      <c r="D554" s="387"/>
    </row>
    <row r="555" spans="3:4" ht="14.25" customHeight="1">
      <c r="C555" s="17"/>
      <c r="D555" s="387"/>
    </row>
    <row r="556" spans="3:4" ht="14.25" customHeight="1">
      <c r="C556" s="17"/>
      <c r="D556" s="387"/>
    </row>
    <row r="557" spans="3:4" ht="14.25" customHeight="1">
      <c r="C557" s="17"/>
      <c r="D557" s="387"/>
    </row>
    <row r="558" spans="3:4" ht="14.25" customHeight="1">
      <c r="C558" s="17"/>
      <c r="D558" s="387"/>
    </row>
    <row r="559" spans="3:4" ht="14.25" customHeight="1">
      <c r="C559" s="17"/>
      <c r="D559" s="387"/>
    </row>
    <row r="560" spans="3:4" ht="14.25" customHeight="1">
      <c r="C560" s="17"/>
      <c r="D560" s="387"/>
    </row>
    <row r="561" spans="3:4" ht="14.25" customHeight="1">
      <c r="C561" s="17"/>
      <c r="D561" s="387"/>
    </row>
    <row r="562" spans="3:4" ht="14.25" customHeight="1">
      <c r="C562" s="17"/>
      <c r="D562" s="387"/>
    </row>
    <row r="563" spans="3:4" ht="14.25" customHeight="1">
      <c r="C563" s="17"/>
      <c r="D563" s="387"/>
    </row>
    <row r="564" spans="3:4" ht="14.25" customHeight="1">
      <c r="C564" s="17"/>
      <c r="D564" s="387"/>
    </row>
    <row r="565" spans="3:4" ht="14.25" customHeight="1">
      <c r="C565" s="17"/>
      <c r="D565" s="387"/>
    </row>
    <row r="566" spans="3:4" ht="14.25" customHeight="1">
      <c r="C566" s="17"/>
      <c r="D566" s="387"/>
    </row>
    <row r="567" spans="3:4" ht="14.25" customHeight="1">
      <c r="C567" s="17"/>
      <c r="D567" s="387"/>
    </row>
    <row r="568" spans="3:4" ht="14.25" customHeight="1">
      <c r="C568" s="17"/>
      <c r="D568" s="387"/>
    </row>
    <row r="569" spans="3:4" ht="14.25" customHeight="1">
      <c r="C569" s="17"/>
      <c r="D569" s="387"/>
    </row>
    <row r="570" spans="3:4" ht="14.25" customHeight="1">
      <c r="C570" s="17"/>
      <c r="D570" s="387"/>
    </row>
    <row r="571" spans="3:4" ht="14.25" customHeight="1">
      <c r="C571" s="17"/>
      <c r="D571" s="387"/>
    </row>
    <row r="572" spans="3:4" ht="14.25" customHeight="1">
      <c r="C572" s="17"/>
      <c r="D572" s="387"/>
    </row>
    <row r="573" spans="3:4" ht="14.25" customHeight="1">
      <c r="C573" s="17"/>
      <c r="D573" s="387"/>
    </row>
    <row r="574" spans="3:4" ht="14.25" customHeight="1">
      <c r="C574" s="17"/>
      <c r="D574" s="387"/>
    </row>
    <row r="575" spans="3:4" ht="14.25" customHeight="1">
      <c r="C575" s="17"/>
      <c r="D575" s="387"/>
    </row>
    <row r="576" spans="3:4" ht="14.25" customHeight="1">
      <c r="C576" s="17"/>
      <c r="D576" s="387"/>
    </row>
    <row r="577" spans="3:4" ht="14.25" customHeight="1">
      <c r="C577" s="17"/>
      <c r="D577" s="387"/>
    </row>
    <row r="578" spans="3:4" ht="14.25" customHeight="1">
      <c r="C578" s="17"/>
      <c r="D578" s="387"/>
    </row>
    <row r="579" spans="3:4" ht="14.25" customHeight="1">
      <c r="C579" s="17"/>
      <c r="D579" s="387"/>
    </row>
    <row r="580" spans="3:4" ht="14.25" customHeight="1">
      <c r="C580" s="17"/>
      <c r="D580" s="387"/>
    </row>
    <row r="581" spans="3:4" ht="14.25" customHeight="1">
      <c r="C581" s="17"/>
      <c r="D581" s="387"/>
    </row>
    <row r="582" spans="3:4" ht="14.25" customHeight="1">
      <c r="C582" s="17"/>
      <c r="D582" s="387"/>
    </row>
    <row r="583" spans="3:4" ht="14.25" customHeight="1">
      <c r="C583" s="17"/>
      <c r="D583" s="387"/>
    </row>
    <row r="584" spans="3:4" ht="14.25" customHeight="1">
      <c r="C584" s="17"/>
      <c r="D584" s="387"/>
    </row>
    <row r="585" spans="3:4" ht="14.25" customHeight="1">
      <c r="C585" s="17"/>
      <c r="D585" s="387"/>
    </row>
    <row r="586" spans="3:4" ht="14.25" customHeight="1">
      <c r="C586" s="17"/>
      <c r="D586" s="387"/>
    </row>
    <row r="587" spans="3:4" ht="14.25" customHeight="1">
      <c r="C587" s="17"/>
      <c r="D587" s="387"/>
    </row>
    <row r="588" spans="3:4" ht="14.25" customHeight="1">
      <c r="C588" s="17"/>
      <c r="D588" s="387"/>
    </row>
    <row r="589" spans="3:4" ht="14.25" customHeight="1">
      <c r="C589" s="17"/>
      <c r="D589" s="387"/>
    </row>
    <row r="590" spans="3:4" ht="14.25" customHeight="1">
      <c r="C590" s="17"/>
      <c r="D590" s="387"/>
    </row>
    <row r="591" spans="3:4" ht="14.25" customHeight="1">
      <c r="C591" s="17"/>
      <c r="D591" s="387"/>
    </row>
    <row r="592" spans="3:4" ht="14.25" customHeight="1">
      <c r="C592" s="17"/>
      <c r="D592" s="387"/>
    </row>
    <row r="593" spans="3:4" ht="14.25" customHeight="1">
      <c r="C593" s="17"/>
      <c r="D593" s="387"/>
    </row>
    <row r="594" spans="3:4" ht="14.25" customHeight="1">
      <c r="C594" s="17"/>
      <c r="D594" s="387"/>
    </row>
    <row r="595" spans="3:4" ht="14.25" customHeight="1">
      <c r="C595" s="17"/>
      <c r="D595" s="387"/>
    </row>
    <row r="596" spans="3:4" ht="14.25" customHeight="1">
      <c r="C596" s="17"/>
      <c r="D596" s="387"/>
    </row>
    <row r="597" spans="3:4" ht="14.25" customHeight="1">
      <c r="C597" s="17"/>
      <c r="D597" s="387"/>
    </row>
    <row r="598" spans="3:4" ht="14.25" customHeight="1">
      <c r="C598" s="17"/>
      <c r="D598" s="387"/>
    </row>
    <row r="599" spans="3:4" ht="14.25" customHeight="1">
      <c r="C599" s="17"/>
      <c r="D599" s="387"/>
    </row>
    <row r="600" spans="3:4" ht="14.25" customHeight="1">
      <c r="C600" s="17"/>
      <c r="D600" s="387"/>
    </row>
    <row r="601" spans="3:4" ht="14.25" customHeight="1">
      <c r="C601" s="17"/>
      <c r="D601" s="387"/>
    </row>
    <row r="602" spans="3:4" ht="14.25" customHeight="1">
      <c r="C602" s="17"/>
      <c r="D602" s="387"/>
    </row>
    <row r="603" spans="3:4" ht="14.25" customHeight="1">
      <c r="C603" s="17"/>
      <c r="D603" s="387"/>
    </row>
    <row r="604" spans="3:4" ht="14.25" customHeight="1">
      <c r="C604" s="17"/>
      <c r="D604" s="387"/>
    </row>
    <row r="605" spans="3:4" ht="14.25" customHeight="1">
      <c r="C605" s="17"/>
      <c r="D605" s="387"/>
    </row>
    <row r="606" spans="3:4" ht="14.25" customHeight="1">
      <c r="C606" s="17"/>
      <c r="D606" s="387"/>
    </row>
    <row r="607" spans="3:4" ht="14.25" customHeight="1">
      <c r="C607" s="17"/>
      <c r="D607" s="387"/>
    </row>
    <row r="608" spans="3:4" ht="14.25" customHeight="1">
      <c r="C608" s="17"/>
      <c r="D608" s="387"/>
    </row>
    <row r="609" spans="3:4" ht="14.25" customHeight="1">
      <c r="C609" s="17"/>
      <c r="D609" s="387"/>
    </row>
    <row r="610" spans="3:4" ht="14.25" customHeight="1">
      <c r="C610" s="17"/>
      <c r="D610" s="387"/>
    </row>
    <row r="611" spans="3:4" ht="14.25" customHeight="1">
      <c r="C611" s="17"/>
      <c r="D611" s="387"/>
    </row>
    <row r="612" spans="3:4" ht="14.25" customHeight="1">
      <c r="C612" s="17"/>
      <c r="D612" s="387"/>
    </row>
    <row r="613" spans="3:4" ht="14.25" customHeight="1">
      <c r="C613" s="17"/>
      <c r="D613" s="387"/>
    </row>
    <row r="614" spans="3:4" ht="14.25" customHeight="1">
      <c r="C614" s="17"/>
      <c r="D614" s="387"/>
    </row>
    <row r="615" spans="3:4" ht="14.25" customHeight="1">
      <c r="C615" s="17"/>
      <c r="D615" s="387"/>
    </row>
    <row r="616" spans="3:4" ht="14.25" customHeight="1">
      <c r="C616" s="17"/>
      <c r="D616" s="387"/>
    </row>
    <row r="617" spans="3:4" ht="14.25" customHeight="1">
      <c r="C617" s="17"/>
      <c r="D617" s="387"/>
    </row>
    <row r="618" spans="3:4" ht="14.25" customHeight="1">
      <c r="C618" s="17"/>
      <c r="D618" s="387"/>
    </row>
    <row r="619" spans="3:4" ht="14.25" customHeight="1">
      <c r="C619" s="17"/>
      <c r="D619" s="387"/>
    </row>
    <row r="620" spans="3:4" ht="14.25" customHeight="1">
      <c r="C620" s="17"/>
      <c r="D620" s="387"/>
    </row>
    <row r="621" spans="3:4" ht="14.25" customHeight="1">
      <c r="C621" s="17"/>
      <c r="D621" s="387"/>
    </row>
    <row r="622" spans="3:4" ht="14.25" customHeight="1">
      <c r="C622" s="17"/>
      <c r="D622" s="387"/>
    </row>
    <row r="623" spans="3:4" ht="14.25" customHeight="1">
      <c r="C623" s="17"/>
      <c r="D623" s="387"/>
    </row>
    <row r="624" spans="3:4" ht="14.25" customHeight="1">
      <c r="C624" s="17"/>
      <c r="D624" s="387"/>
    </row>
    <row r="625" spans="3:4" ht="14.25" customHeight="1">
      <c r="C625" s="17"/>
      <c r="D625" s="387"/>
    </row>
    <row r="626" spans="3:4" ht="14.25" customHeight="1">
      <c r="C626" s="17"/>
      <c r="D626" s="387"/>
    </row>
    <row r="627" spans="3:4" ht="14.25" customHeight="1">
      <c r="C627" s="17"/>
      <c r="D627" s="387"/>
    </row>
    <row r="628" spans="3:4" ht="14.25" customHeight="1">
      <c r="C628" s="17"/>
      <c r="D628" s="387"/>
    </row>
    <row r="629" spans="3:4" ht="14.25" customHeight="1">
      <c r="C629" s="17"/>
      <c r="D629" s="387"/>
    </row>
    <row r="630" spans="3:4" ht="14.25" customHeight="1">
      <c r="C630" s="17"/>
      <c r="D630" s="387"/>
    </row>
    <row r="631" spans="3:4" ht="14.25" customHeight="1">
      <c r="C631" s="17"/>
      <c r="D631" s="387"/>
    </row>
    <row r="632" spans="3:4" ht="14.25" customHeight="1">
      <c r="C632" s="17"/>
      <c r="D632" s="387"/>
    </row>
    <row r="633" spans="3:4" ht="14.25" customHeight="1">
      <c r="C633" s="17"/>
      <c r="D633" s="387"/>
    </row>
    <row r="634" spans="3:4" ht="14.25" customHeight="1">
      <c r="C634" s="17"/>
      <c r="D634" s="387"/>
    </row>
    <row r="635" spans="3:4" ht="14.25" customHeight="1">
      <c r="C635" s="17"/>
      <c r="D635" s="387"/>
    </row>
    <row r="636" spans="3:4" ht="14.25" customHeight="1">
      <c r="C636" s="17"/>
      <c r="D636" s="387"/>
    </row>
    <row r="637" spans="3:4" ht="14.25" customHeight="1">
      <c r="C637" s="17"/>
      <c r="D637" s="387"/>
    </row>
    <row r="638" spans="3:4" ht="14.25" customHeight="1">
      <c r="C638" s="17"/>
      <c r="D638" s="387"/>
    </row>
    <row r="639" spans="3:4" ht="14.25" customHeight="1">
      <c r="C639" s="17"/>
      <c r="D639" s="387"/>
    </row>
    <row r="640" spans="3:4" ht="14.25" customHeight="1">
      <c r="C640" s="17"/>
      <c r="D640" s="387"/>
    </row>
    <row r="641" spans="3:4" ht="14.25" customHeight="1">
      <c r="C641" s="17"/>
      <c r="D641" s="387"/>
    </row>
    <row r="642" spans="3:4" ht="14.25" customHeight="1">
      <c r="C642" s="17"/>
      <c r="D642" s="387"/>
    </row>
    <row r="643" spans="3:4" ht="14.25" customHeight="1">
      <c r="C643" s="17"/>
      <c r="D643" s="387"/>
    </row>
    <row r="644" spans="3:4" ht="14.25" customHeight="1">
      <c r="C644" s="17"/>
      <c r="D644" s="387"/>
    </row>
    <row r="645" spans="3:4" ht="14.25" customHeight="1">
      <c r="C645" s="17"/>
      <c r="D645" s="387"/>
    </row>
    <row r="646" spans="3:4" ht="14.25" customHeight="1">
      <c r="C646" s="17"/>
      <c r="D646" s="387"/>
    </row>
    <row r="647" spans="3:4" ht="14.25" customHeight="1">
      <c r="C647" s="17"/>
      <c r="D647" s="387"/>
    </row>
    <row r="648" spans="3:4" ht="14.25" customHeight="1">
      <c r="C648" s="17"/>
      <c r="D648" s="387"/>
    </row>
    <row r="649" spans="3:4" ht="14.25" customHeight="1">
      <c r="C649" s="17"/>
      <c r="D649" s="387"/>
    </row>
    <row r="650" spans="3:4" ht="14.25" customHeight="1">
      <c r="C650" s="17"/>
      <c r="D650" s="387"/>
    </row>
    <row r="651" spans="3:4" ht="14.25" customHeight="1">
      <c r="C651" s="17"/>
      <c r="D651" s="387"/>
    </row>
    <row r="652" spans="3:4" ht="14.25" customHeight="1">
      <c r="C652" s="17"/>
      <c r="D652" s="387"/>
    </row>
    <row r="653" spans="3:4" ht="14.25" customHeight="1">
      <c r="C653" s="17"/>
      <c r="D653" s="387"/>
    </row>
    <row r="654" spans="3:4" ht="14.25" customHeight="1">
      <c r="C654" s="17"/>
      <c r="D654" s="387"/>
    </row>
    <row r="655" spans="3:4" ht="14.25" customHeight="1">
      <c r="C655" s="17"/>
      <c r="D655" s="387"/>
    </row>
    <row r="656" spans="3:4" ht="14.25" customHeight="1">
      <c r="C656" s="17"/>
      <c r="D656" s="387"/>
    </row>
    <row r="657" spans="3:4" ht="14.25" customHeight="1">
      <c r="C657" s="17"/>
      <c r="D657" s="387"/>
    </row>
    <row r="658" spans="3:4" ht="14.25" customHeight="1">
      <c r="C658" s="17"/>
      <c r="D658" s="387"/>
    </row>
    <row r="659" spans="3:4" ht="14.25" customHeight="1">
      <c r="C659" s="17"/>
      <c r="D659" s="387"/>
    </row>
    <row r="660" spans="3:4" ht="14.25" customHeight="1">
      <c r="C660" s="17"/>
      <c r="D660" s="387"/>
    </row>
    <row r="661" spans="3:4" ht="14.25" customHeight="1">
      <c r="C661" s="17"/>
      <c r="D661" s="387"/>
    </row>
    <row r="662" spans="3:4" ht="14.25" customHeight="1">
      <c r="C662" s="17"/>
      <c r="D662" s="387"/>
    </row>
    <row r="663" spans="3:4" ht="14.25" customHeight="1">
      <c r="C663" s="17"/>
      <c r="D663" s="387"/>
    </row>
    <row r="664" spans="3:4" ht="14.25" customHeight="1">
      <c r="C664" s="17"/>
      <c r="D664" s="387"/>
    </row>
    <row r="665" spans="3:4" ht="14.25" customHeight="1">
      <c r="C665" s="17"/>
      <c r="D665" s="387"/>
    </row>
    <row r="666" spans="3:4" ht="14.25" customHeight="1">
      <c r="C666" s="17"/>
      <c r="D666" s="387"/>
    </row>
    <row r="667" spans="3:4" ht="14.25" customHeight="1">
      <c r="C667" s="17"/>
      <c r="D667" s="387"/>
    </row>
    <row r="668" spans="3:4" ht="14.25" customHeight="1">
      <c r="C668" s="17"/>
      <c r="D668" s="387"/>
    </row>
    <row r="669" spans="3:4" ht="14.25" customHeight="1">
      <c r="C669" s="17"/>
      <c r="D669" s="387"/>
    </row>
    <row r="670" spans="3:4" ht="14.25" customHeight="1">
      <c r="C670" s="17"/>
      <c r="D670" s="387"/>
    </row>
    <row r="671" spans="3:4" ht="14.25" customHeight="1">
      <c r="C671" s="17"/>
      <c r="D671" s="387"/>
    </row>
    <row r="672" spans="3:4" ht="14.25" customHeight="1">
      <c r="C672" s="17"/>
      <c r="D672" s="387"/>
    </row>
    <row r="673" spans="3:4" ht="14.25" customHeight="1">
      <c r="C673" s="17"/>
      <c r="D673" s="387"/>
    </row>
    <row r="674" spans="3:4" ht="14.25" customHeight="1">
      <c r="C674" s="17"/>
      <c r="D674" s="387"/>
    </row>
    <row r="675" spans="3:4" ht="14.25" customHeight="1">
      <c r="C675" s="17"/>
      <c r="D675" s="387"/>
    </row>
    <row r="676" spans="3:4" ht="14.25" customHeight="1">
      <c r="C676" s="17"/>
      <c r="D676" s="387"/>
    </row>
    <row r="677" spans="3:4" ht="14.25" customHeight="1">
      <c r="C677" s="17"/>
      <c r="D677" s="387"/>
    </row>
    <row r="678" spans="3:4" ht="14.25" customHeight="1">
      <c r="C678" s="17"/>
      <c r="D678" s="387"/>
    </row>
    <row r="679" spans="3:4" ht="14.25" customHeight="1">
      <c r="C679" s="17"/>
      <c r="D679" s="387"/>
    </row>
    <row r="680" spans="3:4" ht="14.25" customHeight="1">
      <c r="C680" s="17"/>
      <c r="D680" s="387"/>
    </row>
    <row r="681" spans="3:4" ht="14.25" customHeight="1">
      <c r="C681" s="17"/>
      <c r="D681" s="387"/>
    </row>
    <row r="682" spans="3:4" ht="14.25" customHeight="1">
      <c r="C682" s="17"/>
      <c r="D682" s="387"/>
    </row>
    <row r="683" spans="3:4" ht="14.25" customHeight="1">
      <c r="C683" s="17"/>
      <c r="D683" s="387"/>
    </row>
    <row r="684" spans="3:4" ht="14.25" customHeight="1">
      <c r="C684" s="17"/>
      <c r="D684" s="387"/>
    </row>
    <row r="685" spans="3:4" ht="14.25" customHeight="1">
      <c r="C685" s="17"/>
      <c r="D685" s="387"/>
    </row>
    <row r="686" spans="3:4" ht="14.25" customHeight="1">
      <c r="C686" s="17"/>
      <c r="D686" s="387"/>
    </row>
    <row r="687" spans="3:4" ht="14.25" customHeight="1">
      <c r="C687" s="17"/>
      <c r="D687" s="387"/>
    </row>
    <row r="688" spans="3:4" ht="14.25" customHeight="1">
      <c r="C688" s="17"/>
      <c r="D688" s="387"/>
    </row>
    <row r="689" spans="3:4" ht="14.25" customHeight="1">
      <c r="C689" s="17"/>
      <c r="D689" s="387"/>
    </row>
    <row r="690" spans="3:4" ht="14.25" customHeight="1">
      <c r="C690" s="17"/>
      <c r="D690" s="387"/>
    </row>
    <row r="691" spans="3:4" ht="14.25" customHeight="1">
      <c r="C691" s="17"/>
      <c r="D691" s="387"/>
    </row>
    <row r="692" spans="3:4" ht="14.25" customHeight="1">
      <c r="C692" s="17"/>
      <c r="D692" s="387"/>
    </row>
    <row r="693" spans="3:4" ht="14.25" customHeight="1">
      <c r="C693" s="17"/>
      <c r="D693" s="387"/>
    </row>
    <row r="694" spans="3:4" ht="14.25" customHeight="1">
      <c r="C694" s="17"/>
      <c r="D694" s="387"/>
    </row>
    <row r="695" spans="3:4" ht="14.25" customHeight="1">
      <c r="C695" s="17"/>
      <c r="D695" s="387"/>
    </row>
    <row r="696" spans="3:4" ht="14.25" customHeight="1">
      <c r="C696" s="17"/>
      <c r="D696" s="387"/>
    </row>
    <row r="697" spans="3:4" ht="14.25" customHeight="1">
      <c r="C697" s="17"/>
      <c r="D697" s="387"/>
    </row>
    <row r="698" spans="3:4" ht="14.25" customHeight="1">
      <c r="C698" s="17"/>
      <c r="D698" s="387"/>
    </row>
    <row r="699" spans="3:4" ht="14.25" customHeight="1">
      <c r="C699" s="17"/>
      <c r="D699" s="387"/>
    </row>
    <row r="700" spans="3:4" ht="14.25" customHeight="1">
      <c r="C700" s="17"/>
      <c r="D700" s="387"/>
    </row>
    <row r="701" spans="3:4" ht="14.25" customHeight="1">
      <c r="C701" s="17"/>
      <c r="D701" s="387"/>
    </row>
    <row r="702" spans="3:4" ht="14.25" customHeight="1">
      <c r="C702" s="17"/>
      <c r="D702" s="387"/>
    </row>
    <row r="703" spans="3:4" ht="14.25" customHeight="1">
      <c r="C703" s="17"/>
      <c r="D703" s="387"/>
    </row>
    <row r="704" spans="3:4" ht="14.25" customHeight="1">
      <c r="C704" s="17"/>
      <c r="D704" s="387"/>
    </row>
    <row r="705" spans="3:4" ht="14.25" customHeight="1">
      <c r="C705" s="17"/>
      <c r="D705" s="387"/>
    </row>
    <row r="706" spans="3:4" ht="14.25" customHeight="1">
      <c r="C706" s="17"/>
      <c r="D706" s="387"/>
    </row>
    <row r="707" spans="3:4" ht="14.25" customHeight="1">
      <c r="C707" s="17"/>
      <c r="D707" s="387"/>
    </row>
    <row r="708" spans="3:4" ht="14.25" customHeight="1">
      <c r="C708" s="17"/>
      <c r="D708" s="387"/>
    </row>
    <row r="709" spans="3:4" ht="14.25" customHeight="1">
      <c r="C709" s="17"/>
      <c r="D709" s="387"/>
    </row>
    <row r="710" spans="3:4" ht="14.25" customHeight="1">
      <c r="C710" s="17"/>
      <c r="D710" s="387"/>
    </row>
    <row r="711" spans="3:4" ht="14.25" customHeight="1">
      <c r="C711" s="17"/>
      <c r="D711" s="387"/>
    </row>
    <row r="712" spans="3:4" ht="14.25" customHeight="1">
      <c r="C712" s="17"/>
      <c r="D712" s="387"/>
    </row>
    <row r="713" spans="3:4" ht="14.25" customHeight="1">
      <c r="C713" s="17"/>
      <c r="D713" s="387"/>
    </row>
    <row r="714" spans="3:4" ht="14.25" customHeight="1">
      <c r="C714" s="17"/>
      <c r="D714" s="387"/>
    </row>
    <row r="715" spans="3:4" ht="14.25" customHeight="1">
      <c r="C715" s="17"/>
      <c r="D715" s="387"/>
    </row>
    <row r="716" spans="3:4" ht="14.25" customHeight="1">
      <c r="C716" s="17"/>
      <c r="D716" s="387"/>
    </row>
    <row r="717" spans="3:4" ht="14.25" customHeight="1">
      <c r="C717" s="17"/>
      <c r="D717" s="387"/>
    </row>
    <row r="718" spans="3:4" ht="14.25" customHeight="1">
      <c r="C718" s="17"/>
      <c r="D718" s="387"/>
    </row>
    <row r="719" spans="3:4" ht="14.25" customHeight="1">
      <c r="C719" s="17"/>
      <c r="D719" s="387"/>
    </row>
    <row r="720" spans="3:4" ht="14.25" customHeight="1">
      <c r="C720" s="17"/>
      <c r="D720" s="387"/>
    </row>
    <row r="721" spans="3:4" ht="14.25" customHeight="1">
      <c r="C721" s="17"/>
      <c r="D721" s="387"/>
    </row>
    <row r="722" spans="3:4" ht="14.25" customHeight="1">
      <c r="C722" s="17"/>
      <c r="D722" s="387"/>
    </row>
    <row r="723" spans="3:4" ht="14.25" customHeight="1">
      <c r="C723" s="17"/>
      <c r="D723" s="387"/>
    </row>
    <row r="724" spans="3:4" ht="14.25" customHeight="1">
      <c r="C724" s="17"/>
      <c r="D724" s="387"/>
    </row>
    <row r="725" spans="3:4" ht="14.25" customHeight="1">
      <c r="C725" s="17"/>
      <c r="D725" s="387"/>
    </row>
    <row r="726" spans="3:4" ht="14.25" customHeight="1">
      <c r="C726" s="17"/>
      <c r="D726" s="387"/>
    </row>
    <row r="727" spans="3:4" ht="14.25" customHeight="1">
      <c r="C727" s="17"/>
      <c r="D727" s="387"/>
    </row>
    <row r="728" spans="3:4" ht="14.25" customHeight="1">
      <c r="C728" s="17"/>
      <c r="D728" s="387"/>
    </row>
    <row r="729" spans="3:4" ht="14.25" customHeight="1">
      <c r="C729" s="17"/>
      <c r="D729" s="387"/>
    </row>
    <row r="730" spans="3:4" ht="14.25" customHeight="1">
      <c r="C730" s="17"/>
      <c r="D730" s="387"/>
    </row>
    <row r="731" spans="3:4" ht="14.25" customHeight="1">
      <c r="C731" s="17"/>
      <c r="D731" s="387"/>
    </row>
    <row r="732" spans="3:4" ht="14.25" customHeight="1">
      <c r="C732" s="17"/>
      <c r="D732" s="387"/>
    </row>
    <row r="733" spans="3:4" ht="14.25" customHeight="1">
      <c r="C733" s="17"/>
      <c r="D733" s="387"/>
    </row>
    <row r="734" spans="3:4" ht="14.25" customHeight="1">
      <c r="C734" s="17"/>
      <c r="D734" s="387"/>
    </row>
    <row r="735" spans="3:4" ht="14.25" customHeight="1">
      <c r="C735" s="17"/>
      <c r="D735" s="387"/>
    </row>
    <row r="736" spans="3:4" ht="14.25" customHeight="1">
      <c r="C736" s="17"/>
      <c r="D736" s="387"/>
    </row>
    <row r="737" spans="3:4" ht="14.25" customHeight="1">
      <c r="C737" s="17"/>
      <c r="D737" s="387"/>
    </row>
    <row r="738" spans="3:4" ht="14.25" customHeight="1">
      <c r="C738" s="17"/>
      <c r="D738" s="387"/>
    </row>
    <row r="739" spans="3:4" ht="14.25" customHeight="1">
      <c r="C739" s="17"/>
      <c r="D739" s="387"/>
    </row>
    <row r="740" spans="3:4" ht="14.25" customHeight="1">
      <c r="C740" s="17"/>
      <c r="D740" s="387"/>
    </row>
    <row r="741" spans="3:4" ht="14.25" customHeight="1">
      <c r="C741" s="17"/>
      <c r="D741" s="387"/>
    </row>
    <row r="742" spans="3:4" ht="14.25" customHeight="1">
      <c r="C742" s="17"/>
      <c r="D742" s="387"/>
    </row>
    <row r="743" spans="3:4" ht="14.25" customHeight="1">
      <c r="C743" s="17"/>
      <c r="D743" s="387"/>
    </row>
    <row r="744" spans="3:4" ht="14.25" customHeight="1">
      <c r="C744" s="17"/>
      <c r="D744" s="387"/>
    </row>
    <row r="745" spans="3:4" ht="14.25" customHeight="1">
      <c r="C745" s="17"/>
      <c r="D745" s="387"/>
    </row>
    <row r="746" spans="3:4" ht="14.25" customHeight="1">
      <c r="C746" s="17"/>
      <c r="D746" s="387"/>
    </row>
    <row r="747" spans="3:4" ht="14.25" customHeight="1">
      <c r="C747" s="17"/>
      <c r="D747" s="387"/>
    </row>
    <row r="748" spans="3:4" ht="14.25" customHeight="1">
      <c r="C748" s="17"/>
      <c r="D748" s="387"/>
    </row>
    <row r="749" spans="3:4" ht="14.25" customHeight="1">
      <c r="C749" s="17"/>
      <c r="D749" s="387"/>
    </row>
    <row r="750" spans="3:4" ht="14.25" customHeight="1">
      <c r="C750" s="17"/>
      <c r="D750" s="387"/>
    </row>
    <row r="751" spans="3:4" ht="14.25" customHeight="1">
      <c r="C751" s="17"/>
      <c r="D751" s="387"/>
    </row>
    <row r="752" spans="3:4" ht="14.25" customHeight="1">
      <c r="C752" s="17"/>
      <c r="D752" s="387"/>
    </row>
    <row r="753" spans="3:4" ht="14.25" customHeight="1">
      <c r="C753" s="17"/>
      <c r="D753" s="387"/>
    </row>
    <row r="754" spans="3:4" ht="14.25" customHeight="1">
      <c r="C754" s="17"/>
      <c r="D754" s="387"/>
    </row>
    <row r="755" spans="3:4" ht="14.25" customHeight="1">
      <c r="C755" s="17"/>
      <c r="D755" s="387"/>
    </row>
    <row r="756" spans="3:4" ht="14.25" customHeight="1">
      <c r="C756" s="17"/>
      <c r="D756" s="387"/>
    </row>
    <row r="757" spans="3:4" ht="14.25" customHeight="1">
      <c r="C757" s="17"/>
      <c r="D757" s="387"/>
    </row>
    <row r="758" spans="3:4" ht="14.25" customHeight="1">
      <c r="C758" s="17"/>
      <c r="D758" s="387"/>
    </row>
    <row r="759" spans="3:4" ht="14.25" customHeight="1">
      <c r="C759" s="17"/>
      <c r="D759" s="387"/>
    </row>
    <row r="760" spans="3:4" ht="14.25" customHeight="1">
      <c r="C760" s="17"/>
      <c r="D760" s="387"/>
    </row>
    <row r="761" spans="3:4" ht="14.25" customHeight="1">
      <c r="C761" s="17"/>
      <c r="D761" s="387"/>
    </row>
    <row r="762" spans="3:4" ht="14.25" customHeight="1">
      <c r="C762" s="17"/>
      <c r="D762" s="387"/>
    </row>
    <row r="763" spans="3:4" ht="14.25" customHeight="1">
      <c r="C763" s="17"/>
      <c r="D763" s="387"/>
    </row>
    <row r="764" spans="3:4" ht="14.25" customHeight="1">
      <c r="C764" s="17"/>
      <c r="D764" s="387"/>
    </row>
    <row r="765" spans="3:4" ht="14.25" customHeight="1">
      <c r="C765" s="17"/>
      <c r="D765" s="387"/>
    </row>
    <row r="766" spans="3:4" ht="14.25" customHeight="1">
      <c r="C766" s="17"/>
      <c r="D766" s="387"/>
    </row>
    <row r="767" spans="3:4" ht="14.25" customHeight="1">
      <c r="C767" s="17"/>
      <c r="D767" s="387"/>
    </row>
    <row r="768" spans="3:4" ht="14.25" customHeight="1">
      <c r="C768" s="17"/>
      <c r="D768" s="387"/>
    </row>
    <row r="769" spans="3:4" ht="14.25" customHeight="1">
      <c r="C769" s="17"/>
      <c r="D769" s="387"/>
    </row>
    <row r="770" spans="3:4" ht="14.25" customHeight="1">
      <c r="C770" s="17"/>
      <c r="D770" s="387"/>
    </row>
    <row r="771" spans="3:4" ht="14.25" customHeight="1">
      <c r="C771" s="17"/>
      <c r="D771" s="387"/>
    </row>
    <row r="772" spans="3:4" ht="14.25" customHeight="1">
      <c r="C772" s="17"/>
      <c r="D772" s="387"/>
    </row>
    <row r="773" spans="3:4" ht="14.25" customHeight="1">
      <c r="C773" s="17"/>
      <c r="D773" s="387"/>
    </row>
    <row r="774" spans="3:4" ht="14.25" customHeight="1">
      <c r="C774" s="17"/>
      <c r="D774" s="387"/>
    </row>
    <row r="775" spans="3:4" ht="14.25" customHeight="1">
      <c r="C775" s="17"/>
      <c r="D775" s="387"/>
    </row>
    <row r="776" spans="3:4" ht="14.25" customHeight="1">
      <c r="C776" s="17"/>
      <c r="D776" s="387"/>
    </row>
    <row r="777" spans="3:4" ht="14.25" customHeight="1">
      <c r="C777" s="17"/>
      <c r="D777" s="387"/>
    </row>
    <row r="778" spans="3:4" ht="14.25" customHeight="1">
      <c r="C778" s="17"/>
      <c r="D778" s="387"/>
    </row>
    <row r="779" spans="3:4" ht="14.25" customHeight="1">
      <c r="C779" s="17"/>
      <c r="D779" s="387"/>
    </row>
    <row r="780" spans="3:4" ht="14.25" customHeight="1">
      <c r="C780" s="17"/>
      <c r="D780" s="387"/>
    </row>
    <row r="781" spans="3:4" ht="14.25" customHeight="1">
      <c r="C781" s="17"/>
      <c r="D781" s="387"/>
    </row>
    <row r="782" spans="3:4" ht="14.25" customHeight="1">
      <c r="C782" s="17"/>
      <c r="D782" s="387"/>
    </row>
    <row r="783" spans="3:4" ht="14.25" customHeight="1">
      <c r="C783" s="17"/>
      <c r="D783" s="387"/>
    </row>
    <row r="784" spans="3:4" ht="14.25" customHeight="1">
      <c r="C784" s="17"/>
      <c r="D784" s="387"/>
    </row>
    <row r="785" spans="3:4" ht="14.25" customHeight="1">
      <c r="C785" s="17"/>
      <c r="D785" s="387"/>
    </row>
    <row r="786" spans="3:4" ht="14.25" customHeight="1">
      <c r="C786" s="17"/>
      <c r="D786" s="387"/>
    </row>
    <row r="787" spans="3:4" ht="14.25" customHeight="1">
      <c r="C787" s="17"/>
      <c r="D787" s="387"/>
    </row>
    <row r="788" spans="3:4" ht="14.25" customHeight="1">
      <c r="C788" s="17"/>
      <c r="D788" s="387"/>
    </row>
    <row r="789" spans="3:4" ht="14.25" customHeight="1">
      <c r="C789" s="17"/>
      <c r="D789" s="387"/>
    </row>
    <row r="790" spans="3:4" ht="14.25" customHeight="1">
      <c r="C790" s="17"/>
      <c r="D790" s="387"/>
    </row>
    <row r="791" spans="3:4" ht="14.25" customHeight="1">
      <c r="C791" s="17"/>
      <c r="D791" s="387"/>
    </row>
    <row r="792" spans="3:4" ht="14.25" customHeight="1">
      <c r="C792" s="17"/>
      <c r="D792" s="387"/>
    </row>
    <row r="793" spans="3:4" ht="14.25" customHeight="1">
      <c r="C793" s="17"/>
      <c r="D793" s="387"/>
    </row>
    <row r="794" spans="3:4" ht="14.25" customHeight="1">
      <c r="C794" s="17"/>
      <c r="D794" s="387"/>
    </row>
    <row r="795" spans="3:4" ht="14.25" customHeight="1">
      <c r="C795" s="17"/>
      <c r="D795" s="387"/>
    </row>
    <row r="796" spans="3:4" ht="14.25" customHeight="1">
      <c r="C796" s="17"/>
      <c r="D796" s="387"/>
    </row>
    <row r="797" spans="3:4" ht="14.25" customHeight="1">
      <c r="C797" s="17"/>
      <c r="D797" s="387"/>
    </row>
    <row r="798" spans="3:4" ht="14.25" customHeight="1">
      <c r="C798" s="17"/>
      <c r="D798" s="387"/>
    </row>
    <row r="799" spans="3:4" ht="14.25" customHeight="1">
      <c r="C799" s="17"/>
      <c r="D799" s="387"/>
    </row>
    <row r="800" spans="3:4" ht="14.25" customHeight="1">
      <c r="C800" s="17"/>
      <c r="D800" s="387"/>
    </row>
    <row r="801" spans="3:4" ht="14.25" customHeight="1">
      <c r="C801" s="17"/>
      <c r="D801" s="387"/>
    </row>
    <row r="802" spans="3:4" ht="14.25" customHeight="1">
      <c r="C802" s="17"/>
      <c r="D802" s="387"/>
    </row>
    <row r="803" spans="3:4" ht="14.25" customHeight="1">
      <c r="C803" s="17"/>
      <c r="D803" s="387"/>
    </row>
    <row r="804" spans="3:4" ht="14.25" customHeight="1">
      <c r="C804" s="17"/>
      <c r="D804" s="387"/>
    </row>
    <row r="805" spans="3:4" ht="14.25" customHeight="1">
      <c r="C805" s="17"/>
      <c r="D805" s="387"/>
    </row>
    <row r="806" spans="3:4" ht="14.25" customHeight="1">
      <c r="C806" s="17"/>
      <c r="D806" s="387"/>
    </row>
    <row r="807" spans="3:4" ht="14.25" customHeight="1">
      <c r="C807" s="17"/>
      <c r="D807" s="387"/>
    </row>
    <row r="808" spans="3:4" ht="14.25" customHeight="1">
      <c r="C808" s="17"/>
      <c r="D808" s="387"/>
    </row>
    <row r="809" spans="3:4" ht="14.25" customHeight="1">
      <c r="C809" s="17"/>
      <c r="D809" s="387"/>
    </row>
    <row r="810" spans="3:4" ht="14.25" customHeight="1">
      <c r="C810" s="17"/>
      <c r="D810" s="387"/>
    </row>
    <row r="811" spans="3:4" ht="14.25" customHeight="1">
      <c r="C811" s="17"/>
      <c r="D811" s="387"/>
    </row>
    <row r="812" spans="3:4" ht="14.25" customHeight="1">
      <c r="C812" s="17"/>
      <c r="D812" s="387"/>
    </row>
    <row r="813" spans="3:4" ht="14.25" customHeight="1">
      <c r="C813" s="17"/>
      <c r="D813" s="387"/>
    </row>
    <row r="814" spans="3:4" ht="14.25" customHeight="1">
      <c r="C814" s="17"/>
      <c r="D814" s="387"/>
    </row>
    <row r="815" spans="3:4" ht="14.25" customHeight="1">
      <c r="C815" s="17"/>
      <c r="D815" s="387"/>
    </row>
    <row r="816" spans="3:4" ht="14.25" customHeight="1">
      <c r="C816" s="17"/>
      <c r="D816" s="387"/>
    </row>
    <row r="817" spans="3:4" ht="14.25" customHeight="1">
      <c r="C817" s="17"/>
      <c r="D817" s="387"/>
    </row>
    <row r="818" spans="3:4" ht="14.25" customHeight="1">
      <c r="C818" s="17"/>
      <c r="D818" s="387"/>
    </row>
    <row r="819" spans="3:4" ht="14.25" customHeight="1">
      <c r="C819" s="17"/>
      <c r="D819" s="387"/>
    </row>
    <row r="820" spans="3:4" ht="14.25" customHeight="1">
      <c r="C820" s="17"/>
      <c r="D820" s="387"/>
    </row>
    <row r="821" spans="3:4" ht="14.25" customHeight="1">
      <c r="C821" s="17"/>
      <c r="D821" s="387"/>
    </row>
    <row r="822" spans="3:4" ht="14.25" customHeight="1">
      <c r="C822" s="17"/>
      <c r="D822" s="387"/>
    </row>
    <row r="823" spans="3:4" ht="14.25" customHeight="1">
      <c r="C823" s="17"/>
      <c r="D823" s="387"/>
    </row>
    <row r="824" spans="3:4" ht="14.25" customHeight="1">
      <c r="C824" s="17"/>
      <c r="D824" s="387"/>
    </row>
    <row r="825" spans="3:4" ht="14.25" customHeight="1">
      <c r="C825" s="17"/>
      <c r="D825" s="387"/>
    </row>
    <row r="826" spans="3:4" ht="14.25" customHeight="1">
      <c r="C826" s="17"/>
      <c r="D826" s="387"/>
    </row>
    <row r="827" spans="3:4" ht="14.25" customHeight="1">
      <c r="C827" s="17"/>
      <c r="D827" s="387"/>
    </row>
    <row r="828" spans="3:4" ht="14.25" customHeight="1">
      <c r="C828" s="17"/>
      <c r="D828" s="387"/>
    </row>
    <row r="829" spans="3:4" ht="14.25" customHeight="1">
      <c r="C829" s="17"/>
      <c r="D829" s="387"/>
    </row>
    <row r="830" spans="3:4" ht="14.25" customHeight="1">
      <c r="C830" s="17"/>
      <c r="D830" s="387"/>
    </row>
    <row r="831" spans="3:4" ht="14.25" customHeight="1">
      <c r="C831" s="17"/>
      <c r="D831" s="387"/>
    </row>
    <row r="832" spans="3:4" ht="14.25" customHeight="1">
      <c r="C832" s="17"/>
      <c r="D832" s="387"/>
    </row>
    <row r="833" spans="3:4" ht="14.25" customHeight="1">
      <c r="C833" s="17"/>
      <c r="D833" s="387"/>
    </row>
    <row r="834" spans="3:4" ht="14.25" customHeight="1">
      <c r="C834" s="17"/>
      <c r="D834" s="387"/>
    </row>
    <row r="835" spans="3:4" ht="14.25" customHeight="1">
      <c r="C835" s="17"/>
      <c r="D835" s="387"/>
    </row>
    <row r="836" spans="3:4" ht="14.25" customHeight="1">
      <c r="C836" s="17"/>
      <c r="D836" s="387"/>
    </row>
    <row r="837" spans="3:4" ht="14.25" customHeight="1">
      <c r="C837" s="17"/>
      <c r="D837" s="387"/>
    </row>
    <row r="838" spans="3:4" ht="14.25" customHeight="1">
      <c r="C838" s="17"/>
      <c r="D838" s="387"/>
    </row>
    <row r="839" spans="3:4" ht="14.25" customHeight="1">
      <c r="C839" s="17"/>
      <c r="D839" s="387"/>
    </row>
    <row r="840" spans="3:4" ht="14.25" customHeight="1">
      <c r="C840" s="17"/>
      <c r="D840" s="387"/>
    </row>
    <row r="841" spans="3:4" ht="14.25" customHeight="1">
      <c r="C841" s="17"/>
      <c r="D841" s="387"/>
    </row>
    <row r="842" spans="3:4" ht="14.25" customHeight="1">
      <c r="C842" s="17"/>
      <c r="D842" s="387"/>
    </row>
    <row r="843" spans="3:4" ht="14.25" customHeight="1">
      <c r="C843" s="17"/>
      <c r="D843" s="387"/>
    </row>
    <row r="844" spans="3:4" ht="14.25" customHeight="1">
      <c r="C844" s="17"/>
      <c r="D844" s="387"/>
    </row>
    <row r="845" spans="3:4" ht="14.25" customHeight="1">
      <c r="C845" s="17"/>
      <c r="D845" s="387"/>
    </row>
    <row r="846" spans="3:4" ht="14.25" customHeight="1">
      <c r="C846" s="17"/>
      <c r="D846" s="387"/>
    </row>
    <row r="847" spans="3:4" ht="14.25" customHeight="1">
      <c r="C847" s="17"/>
      <c r="D847" s="387"/>
    </row>
    <row r="848" spans="3:4" ht="14.25" customHeight="1">
      <c r="C848" s="17"/>
      <c r="D848" s="387"/>
    </row>
    <row r="849" spans="3:4" ht="14.25" customHeight="1">
      <c r="C849" s="17"/>
      <c r="D849" s="387"/>
    </row>
    <row r="850" spans="3:4" ht="14.25" customHeight="1">
      <c r="C850" s="17"/>
      <c r="D850" s="387"/>
    </row>
    <row r="851" spans="3:4" ht="14.25" customHeight="1">
      <c r="C851" s="17"/>
      <c r="D851" s="387"/>
    </row>
    <row r="852" spans="3:4" ht="14.25" customHeight="1">
      <c r="C852" s="17"/>
      <c r="D852" s="387"/>
    </row>
    <row r="853" spans="3:4" ht="14.25" customHeight="1">
      <c r="C853" s="17"/>
      <c r="D853" s="387"/>
    </row>
    <row r="854" spans="3:4" ht="14.25" customHeight="1">
      <c r="C854" s="17"/>
      <c r="D854" s="387"/>
    </row>
    <row r="855" spans="3:4" ht="14.25" customHeight="1">
      <c r="C855" s="17"/>
      <c r="D855" s="387"/>
    </row>
    <row r="856" spans="3:4" ht="14.25" customHeight="1">
      <c r="C856" s="17"/>
      <c r="D856" s="387"/>
    </row>
    <row r="857" spans="3:4" ht="14.25" customHeight="1">
      <c r="C857" s="17"/>
      <c r="D857" s="387"/>
    </row>
    <row r="858" spans="3:4" ht="14.25" customHeight="1">
      <c r="C858" s="17"/>
      <c r="D858" s="387"/>
    </row>
    <row r="859" spans="3:4" ht="14.25" customHeight="1">
      <c r="C859" s="17"/>
      <c r="D859" s="387"/>
    </row>
    <row r="860" spans="3:4" ht="14.25" customHeight="1">
      <c r="C860" s="17"/>
      <c r="D860" s="387"/>
    </row>
    <row r="861" spans="3:4" ht="14.25" customHeight="1">
      <c r="C861" s="17"/>
      <c r="D861" s="387"/>
    </row>
    <row r="862" spans="3:4" ht="14.25" customHeight="1">
      <c r="C862" s="17"/>
      <c r="D862" s="387"/>
    </row>
    <row r="863" spans="3:4" ht="14.25" customHeight="1">
      <c r="C863" s="17"/>
      <c r="D863" s="387"/>
    </row>
    <row r="864" spans="3:4" ht="14.25" customHeight="1">
      <c r="C864" s="17"/>
      <c r="D864" s="387"/>
    </row>
    <row r="865" spans="3:4" ht="14.25" customHeight="1">
      <c r="C865" s="17"/>
      <c r="D865" s="387"/>
    </row>
    <row r="866" spans="3:4" ht="14.25" customHeight="1">
      <c r="C866" s="17"/>
      <c r="D866" s="387"/>
    </row>
    <row r="867" spans="3:4" ht="14.25" customHeight="1">
      <c r="C867" s="17"/>
      <c r="D867" s="387"/>
    </row>
    <row r="868" spans="3:4" ht="14.25" customHeight="1">
      <c r="C868" s="17"/>
      <c r="D868" s="387"/>
    </row>
    <row r="869" spans="3:4" ht="14.25" customHeight="1">
      <c r="C869" s="17"/>
      <c r="D869" s="387"/>
    </row>
    <row r="870" spans="3:4" ht="14.25" customHeight="1">
      <c r="C870" s="17"/>
      <c r="D870" s="387"/>
    </row>
    <row r="871" spans="3:4" ht="14.25" customHeight="1">
      <c r="C871" s="17"/>
      <c r="D871" s="387"/>
    </row>
    <row r="872" spans="3:4" ht="14.25" customHeight="1">
      <c r="C872" s="17"/>
      <c r="D872" s="387"/>
    </row>
    <row r="873" spans="3:4" ht="14.25" customHeight="1">
      <c r="C873" s="17"/>
      <c r="D873" s="387"/>
    </row>
    <row r="874" spans="3:4" ht="14.25" customHeight="1">
      <c r="C874" s="17"/>
      <c r="D874" s="387"/>
    </row>
    <row r="875" spans="3:4" ht="14.25" customHeight="1">
      <c r="C875" s="17"/>
      <c r="D875" s="387"/>
    </row>
    <row r="876" spans="3:4" ht="14.25" customHeight="1">
      <c r="C876" s="17"/>
      <c r="D876" s="387"/>
    </row>
    <row r="877" spans="3:4" ht="14.25" customHeight="1">
      <c r="C877" s="17"/>
      <c r="D877" s="387"/>
    </row>
    <row r="878" spans="3:4" ht="14.25" customHeight="1">
      <c r="C878" s="17"/>
      <c r="D878" s="387"/>
    </row>
    <row r="879" spans="3:4" ht="14.25" customHeight="1">
      <c r="C879" s="17"/>
      <c r="D879" s="387"/>
    </row>
    <row r="880" spans="3:4" ht="14.25" customHeight="1">
      <c r="C880" s="17"/>
      <c r="D880" s="387"/>
    </row>
    <row r="881" spans="3:4" ht="14.25" customHeight="1">
      <c r="C881" s="17"/>
      <c r="D881" s="387"/>
    </row>
    <row r="882" spans="3:4" ht="14.25" customHeight="1">
      <c r="C882" s="17"/>
      <c r="D882" s="387"/>
    </row>
    <row r="883" spans="3:4" ht="14.25" customHeight="1">
      <c r="C883" s="17"/>
      <c r="D883" s="387"/>
    </row>
    <row r="884" spans="3:4" ht="14.25" customHeight="1">
      <c r="C884" s="17"/>
      <c r="D884" s="387"/>
    </row>
    <row r="885" spans="3:4" ht="14.25" customHeight="1">
      <c r="C885" s="17"/>
      <c r="D885" s="387"/>
    </row>
    <row r="886" spans="3:4" ht="14.25" customHeight="1">
      <c r="C886" s="17"/>
      <c r="D886" s="387"/>
    </row>
    <row r="887" spans="3:4" ht="14.25" customHeight="1">
      <c r="C887" s="17"/>
      <c r="D887" s="387"/>
    </row>
    <row r="888" spans="3:4" ht="14.25" customHeight="1">
      <c r="C888" s="17"/>
      <c r="D888" s="387"/>
    </row>
    <row r="889" spans="3:4" ht="14.25" customHeight="1">
      <c r="C889" s="17"/>
      <c r="D889" s="387"/>
    </row>
    <row r="890" spans="3:4" ht="14.25" customHeight="1">
      <c r="C890" s="17"/>
      <c r="D890" s="387"/>
    </row>
    <row r="891" spans="3:4" ht="14.25" customHeight="1">
      <c r="C891" s="17"/>
      <c r="D891" s="387"/>
    </row>
    <row r="892" spans="3:4" ht="14.25" customHeight="1">
      <c r="C892" s="17"/>
      <c r="D892" s="387"/>
    </row>
    <row r="893" spans="3:4" ht="14.25" customHeight="1">
      <c r="C893" s="17"/>
      <c r="D893" s="387"/>
    </row>
    <row r="894" spans="3:4" ht="14.25" customHeight="1">
      <c r="C894" s="17"/>
      <c r="D894" s="387"/>
    </row>
    <row r="895" spans="3:4" ht="14.25" customHeight="1">
      <c r="C895" s="17"/>
      <c r="D895" s="387"/>
    </row>
    <row r="896" spans="3:4" ht="14.25" customHeight="1">
      <c r="C896" s="17"/>
      <c r="D896" s="387"/>
    </row>
    <row r="897" spans="3:4" ht="14.25" customHeight="1">
      <c r="C897" s="17"/>
      <c r="D897" s="387"/>
    </row>
    <row r="898" spans="3:4" ht="14.25" customHeight="1">
      <c r="C898" s="17"/>
      <c r="D898" s="387"/>
    </row>
    <row r="899" spans="3:4" ht="14.25" customHeight="1">
      <c r="C899" s="17"/>
      <c r="D899" s="387"/>
    </row>
    <row r="900" spans="3:4" ht="14.25" customHeight="1">
      <c r="C900" s="17"/>
      <c r="D900" s="387"/>
    </row>
    <row r="901" spans="3:4" ht="14.25" customHeight="1">
      <c r="C901" s="17"/>
      <c r="D901" s="387"/>
    </row>
    <row r="902" spans="3:4" ht="14.25" customHeight="1">
      <c r="C902" s="17"/>
      <c r="D902" s="387"/>
    </row>
    <row r="903" spans="3:4" ht="14.25" customHeight="1">
      <c r="C903" s="17"/>
      <c r="D903" s="387"/>
    </row>
    <row r="904" spans="3:4" ht="14.25" customHeight="1">
      <c r="C904" s="17"/>
      <c r="D904" s="387"/>
    </row>
    <row r="905" spans="3:4" ht="14.25" customHeight="1">
      <c r="C905" s="17"/>
      <c r="D905" s="387"/>
    </row>
    <row r="906" spans="3:4" ht="14.25" customHeight="1">
      <c r="C906" s="17"/>
      <c r="D906" s="387"/>
    </row>
    <row r="907" spans="3:4" ht="14.25" customHeight="1">
      <c r="C907" s="17"/>
      <c r="D907" s="387"/>
    </row>
    <row r="908" spans="3:4" ht="14.25" customHeight="1">
      <c r="C908" s="17"/>
      <c r="D908" s="387"/>
    </row>
    <row r="909" spans="3:4" ht="14.25" customHeight="1">
      <c r="C909" s="17"/>
      <c r="D909" s="387"/>
    </row>
    <row r="910" spans="3:4" ht="14.25" customHeight="1">
      <c r="C910" s="17"/>
      <c r="D910" s="387"/>
    </row>
    <row r="911" spans="3:4" ht="14.25" customHeight="1">
      <c r="C911" s="17"/>
      <c r="D911" s="387"/>
    </row>
    <row r="912" spans="3:4" ht="14.25" customHeight="1">
      <c r="C912" s="17"/>
      <c r="D912" s="387"/>
    </row>
    <row r="913" spans="3:4" ht="14.25" customHeight="1">
      <c r="C913" s="17"/>
      <c r="D913" s="387"/>
    </row>
    <row r="914" spans="3:4" ht="14.25" customHeight="1">
      <c r="C914" s="17"/>
      <c r="D914" s="387"/>
    </row>
    <row r="915" spans="3:4" ht="14.25" customHeight="1">
      <c r="C915" s="17"/>
      <c r="D915" s="387"/>
    </row>
    <row r="916" spans="3:4" ht="14.25" customHeight="1">
      <c r="C916" s="17"/>
      <c r="D916" s="387"/>
    </row>
    <row r="917" spans="3:4" ht="14.25" customHeight="1">
      <c r="C917" s="17"/>
      <c r="D917" s="387"/>
    </row>
    <row r="918" spans="3:4" ht="14.25" customHeight="1">
      <c r="C918" s="17"/>
      <c r="D918" s="387"/>
    </row>
    <row r="919" spans="3:4" ht="14.25" customHeight="1">
      <c r="C919" s="17"/>
      <c r="D919" s="387"/>
    </row>
    <row r="920" spans="3:4" ht="14.25" customHeight="1">
      <c r="C920" s="17"/>
      <c r="D920" s="387"/>
    </row>
    <row r="921" spans="3:4" ht="14.25" customHeight="1">
      <c r="C921" s="17"/>
      <c r="D921" s="387"/>
    </row>
    <row r="922" spans="3:4" ht="14.25" customHeight="1">
      <c r="C922" s="17"/>
      <c r="D922" s="387"/>
    </row>
    <row r="923" spans="3:4" ht="14.25" customHeight="1">
      <c r="C923" s="17"/>
      <c r="D923" s="387"/>
    </row>
    <row r="924" spans="3:4" ht="14.25" customHeight="1">
      <c r="C924" s="17"/>
      <c r="D924" s="387"/>
    </row>
    <row r="925" spans="3:4" ht="14.25" customHeight="1">
      <c r="C925" s="17"/>
      <c r="D925" s="387"/>
    </row>
    <row r="926" spans="3:4" ht="14.25" customHeight="1">
      <c r="C926" s="17"/>
      <c r="D926" s="387"/>
    </row>
    <row r="927" spans="3:4" ht="14.25" customHeight="1">
      <c r="C927" s="17"/>
      <c r="D927" s="387"/>
    </row>
    <row r="928" spans="3:4" ht="14.25" customHeight="1">
      <c r="C928" s="17"/>
      <c r="D928" s="387"/>
    </row>
    <row r="929" spans="3:4" ht="14.25" customHeight="1">
      <c r="C929" s="17"/>
      <c r="D929" s="387"/>
    </row>
    <row r="930" spans="3:4" ht="14.25" customHeight="1">
      <c r="C930" s="17"/>
      <c r="D930" s="387"/>
    </row>
    <row r="931" spans="3:4" ht="14.25" customHeight="1">
      <c r="C931" s="17"/>
      <c r="D931" s="387"/>
    </row>
    <row r="932" spans="3:4" ht="14.25" customHeight="1">
      <c r="C932" s="17"/>
      <c r="D932" s="387"/>
    </row>
    <row r="933" spans="3:4" ht="14.25" customHeight="1">
      <c r="C933" s="17"/>
      <c r="D933" s="387"/>
    </row>
    <row r="934" spans="3:4" ht="14.25" customHeight="1">
      <c r="C934" s="17"/>
      <c r="D934" s="387"/>
    </row>
    <row r="935" spans="3:4" ht="14.25" customHeight="1">
      <c r="C935" s="17"/>
      <c r="D935" s="387"/>
    </row>
    <row r="936" spans="3:4" ht="14.25" customHeight="1">
      <c r="C936" s="17"/>
      <c r="D936" s="387"/>
    </row>
    <row r="937" spans="3:4" ht="14.25" customHeight="1">
      <c r="C937" s="17"/>
      <c r="D937" s="387"/>
    </row>
    <row r="938" spans="3:4" ht="14.25" customHeight="1">
      <c r="C938" s="17"/>
      <c r="D938" s="387"/>
    </row>
    <row r="939" spans="3:4" ht="14.25" customHeight="1">
      <c r="C939" s="17"/>
      <c r="D939" s="387"/>
    </row>
    <row r="940" spans="3:4" ht="14.25" customHeight="1">
      <c r="C940" s="17"/>
      <c r="D940" s="387"/>
    </row>
    <row r="941" spans="3:4" ht="14.25" customHeight="1">
      <c r="C941" s="17"/>
      <c r="D941" s="387"/>
    </row>
    <row r="942" spans="3:4" ht="14.25" customHeight="1">
      <c r="C942" s="17"/>
      <c r="D942" s="387"/>
    </row>
    <row r="943" spans="3:4" ht="14.25" customHeight="1">
      <c r="C943" s="17"/>
      <c r="D943" s="387"/>
    </row>
    <row r="944" spans="3:4" ht="14.25" customHeight="1">
      <c r="C944" s="17"/>
      <c r="D944" s="387"/>
    </row>
    <row r="945" spans="3:4" ht="14.25" customHeight="1">
      <c r="C945" s="17"/>
      <c r="D945" s="387"/>
    </row>
    <row r="946" spans="3:4" ht="14.25" customHeight="1">
      <c r="C946" s="17"/>
      <c r="D946" s="387"/>
    </row>
    <row r="947" spans="3:4" ht="14.25" customHeight="1">
      <c r="C947" s="17"/>
      <c r="D947" s="387"/>
    </row>
    <row r="948" spans="3:4" ht="14.25" customHeight="1">
      <c r="C948" s="17"/>
      <c r="D948" s="387"/>
    </row>
    <row r="949" spans="3:4" ht="14.25" customHeight="1">
      <c r="C949" s="17"/>
      <c r="D949" s="387"/>
    </row>
    <row r="950" spans="3:4" ht="14.25" customHeight="1">
      <c r="C950" s="17"/>
      <c r="D950" s="387"/>
    </row>
    <row r="951" spans="3:4" ht="14.25" customHeight="1">
      <c r="C951" s="17"/>
      <c r="D951" s="387"/>
    </row>
    <row r="952" spans="3:4" ht="14.25" customHeight="1">
      <c r="C952" s="17"/>
      <c r="D952" s="387"/>
    </row>
    <row r="953" spans="3:4" ht="14.25" customHeight="1">
      <c r="C953" s="17"/>
      <c r="D953" s="387"/>
    </row>
    <row r="954" spans="3:4" ht="14.25" customHeight="1">
      <c r="C954" s="17"/>
      <c r="D954" s="387"/>
    </row>
    <row r="955" spans="3:4" ht="14.25" customHeight="1">
      <c r="C955" s="17"/>
      <c r="D955" s="387"/>
    </row>
    <row r="956" spans="3:4" ht="14.25" customHeight="1">
      <c r="C956" s="17"/>
      <c r="D956" s="387"/>
    </row>
    <row r="957" spans="3:4" ht="14.25" customHeight="1">
      <c r="C957" s="17"/>
      <c r="D957" s="387"/>
    </row>
    <row r="958" spans="3:4" ht="14.25" customHeight="1">
      <c r="C958" s="17"/>
      <c r="D958" s="387"/>
    </row>
    <row r="959" spans="3:4" ht="14.25" customHeight="1">
      <c r="C959" s="17"/>
      <c r="D959" s="387"/>
    </row>
    <row r="960" spans="3:4" ht="14.25" customHeight="1">
      <c r="C960" s="17"/>
      <c r="D960" s="387"/>
    </row>
    <row r="961" spans="3:4" ht="14.25" customHeight="1">
      <c r="C961" s="17"/>
      <c r="D961" s="387"/>
    </row>
    <row r="962" spans="3:4" ht="14.25" customHeight="1">
      <c r="C962" s="17"/>
      <c r="D962" s="387"/>
    </row>
    <row r="963" spans="3:4" ht="14.25" customHeight="1">
      <c r="C963" s="17"/>
      <c r="D963" s="387"/>
    </row>
    <row r="964" spans="3:4" ht="14.25" customHeight="1">
      <c r="C964" s="17"/>
      <c r="D964" s="387"/>
    </row>
    <row r="965" spans="3:4" ht="14.25" customHeight="1">
      <c r="C965" s="17"/>
      <c r="D965" s="387"/>
    </row>
    <row r="966" spans="3:4" ht="14.25" customHeight="1">
      <c r="C966" s="17"/>
      <c r="D966" s="387"/>
    </row>
    <row r="967" spans="3:4" ht="14.25" customHeight="1">
      <c r="C967" s="17"/>
      <c r="D967" s="387"/>
    </row>
    <row r="968" spans="3:4" ht="14.25" customHeight="1">
      <c r="C968" s="17"/>
      <c r="D968" s="387"/>
    </row>
    <row r="969" spans="3:4" ht="14.25" customHeight="1">
      <c r="C969" s="17"/>
      <c r="D969" s="387"/>
    </row>
    <row r="970" spans="3:4" ht="14.25" customHeight="1">
      <c r="C970" s="17"/>
      <c r="D970" s="387"/>
    </row>
    <row r="971" spans="3:4" ht="14.25" customHeight="1">
      <c r="C971" s="17"/>
      <c r="D971" s="387"/>
    </row>
    <row r="972" spans="3:4" ht="14.25" customHeight="1">
      <c r="C972" s="17"/>
      <c r="D972" s="387"/>
    </row>
    <row r="973" spans="3:4" ht="14.25" customHeight="1">
      <c r="C973" s="17"/>
      <c r="D973" s="387"/>
    </row>
    <row r="974" spans="3:4" ht="14.25" customHeight="1">
      <c r="C974" s="17"/>
      <c r="D974" s="387"/>
    </row>
    <row r="975" spans="3:4" ht="14.25" customHeight="1">
      <c r="C975" s="17"/>
      <c r="D975" s="387"/>
    </row>
    <row r="976" spans="3:4" ht="14.25" customHeight="1">
      <c r="C976" s="17"/>
      <c r="D976" s="387"/>
    </row>
    <row r="977" spans="3:4" ht="14.25" customHeight="1">
      <c r="C977" s="17"/>
      <c r="D977" s="387"/>
    </row>
    <row r="978" spans="3:4" ht="14.25" customHeight="1">
      <c r="C978" s="17"/>
      <c r="D978" s="387"/>
    </row>
    <row r="979" spans="3:4" ht="14.25" customHeight="1">
      <c r="C979" s="17"/>
      <c r="D979" s="387"/>
    </row>
    <row r="980" spans="3:4" ht="14.25" customHeight="1">
      <c r="C980" s="17"/>
      <c r="D980" s="387"/>
    </row>
    <row r="981" spans="3:4" ht="14.25" customHeight="1">
      <c r="C981" s="17"/>
      <c r="D981" s="387"/>
    </row>
    <row r="982" spans="3:4" ht="14.25" customHeight="1">
      <c r="C982" s="17"/>
      <c r="D982" s="387"/>
    </row>
    <row r="983" spans="3:4" ht="14.25" customHeight="1">
      <c r="C983" s="17"/>
      <c r="D983" s="387"/>
    </row>
    <row r="984" spans="3:4" ht="14.25" customHeight="1">
      <c r="C984" s="17"/>
      <c r="D984" s="387"/>
    </row>
    <row r="985" spans="3:4" ht="14.25" customHeight="1">
      <c r="C985" s="17"/>
      <c r="D985" s="387"/>
    </row>
    <row r="986" spans="3:4" ht="14.25" customHeight="1">
      <c r="C986" s="17"/>
      <c r="D986" s="387"/>
    </row>
    <row r="987" spans="3:4" ht="14.25" customHeight="1">
      <c r="C987" s="17"/>
      <c r="D987" s="387"/>
    </row>
    <row r="988" spans="3:4" ht="14.25" customHeight="1">
      <c r="C988" s="17"/>
      <c r="D988" s="387"/>
    </row>
    <row r="989" spans="3:4" ht="14.25" customHeight="1">
      <c r="C989" s="17"/>
      <c r="D989" s="387"/>
    </row>
    <row r="990" spans="3:4" ht="14.25" customHeight="1">
      <c r="C990" s="17"/>
      <c r="D990" s="387"/>
    </row>
    <row r="991" spans="3:4" ht="14.25" customHeight="1">
      <c r="C991" s="17"/>
      <c r="D991" s="387"/>
    </row>
    <row r="992" spans="3:4" ht="14.25" customHeight="1">
      <c r="C992" s="17"/>
      <c r="D992" s="387"/>
    </row>
    <row r="993" spans="3:4" ht="14.25" customHeight="1">
      <c r="C993" s="17"/>
      <c r="D993" s="387"/>
    </row>
    <row r="994" spans="3:4" ht="14.25" customHeight="1">
      <c r="C994" s="17"/>
      <c r="D994" s="387"/>
    </row>
    <row r="995" spans="3:4" ht="14.25" customHeight="1">
      <c r="C995" s="17"/>
      <c r="D995" s="387"/>
    </row>
    <row r="996" spans="3:4" ht="14.25" customHeight="1">
      <c r="C996" s="17"/>
      <c r="D996" s="387"/>
    </row>
    <row r="997" spans="3:4" ht="14.25" customHeight="1">
      <c r="C997" s="17"/>
      <c r="D997" s="387"/>
    </row>
    <row r="998" spans="3:4" ht="14.25" customHeight="1">
      <c r="C998" s="17"/>
      <c r="D998" s="387"/>
    </row>
    <row r="999" spans="3:4" ht="14.25" customHeight="1">
      <c r="C999" s="17"/>
      <c r="D999" s="387"/>
    </row>
    <row r="1000" spans="3:4" ht="14.25" customHeight="1">
      <c r="C1000" s="17"/>
      <c r="D1000" s="387"/>
    </row>
  </sheetData>
  <dataValidations count="3">
    <dataValidation type="list" allowBlank="1" showErrorMessage="1" sqref="B103:B106" xr:uid="{00000000-0002-0000-0F00-000000000000}">
      <formula1>YOL</formula1>
    </dataValidation>
    <dataValidation type="list" allowBlank="1" showErrorMessage="1" sqref="B108 B118" xr:uid="{00000000-0002-0000-0F00-000001000000}">
      <formula1>INSUMOS!LISTA_EQ</formula1>
    </dataValidation>
    <dataValidation type="list" allowBlank="1" showErrorMessage="1" sqref="B102 B107 B113:B117 B119" xr:uid="{00000000-0002-0000-0F00-000002000000}">
      <formula1>INSUMOS!LISTA_MA</formula1>
    </dataValidation>
  </dataValidation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9672827-c4ea-4b26-9ad3-9f5c063a690e">
      <Terms xmlns="http://schemas.microsoft.com/office/infopath/2007/PartnerControls"/>
    </lcf76f155ced4ddcb4097134ff3c332f>
    <TaxCatchAll xmlns="5c4e73e4-f257-436d-8650-6513aebc42e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600EC81D022604194DC21664C34767E" ma:contentTypeVersion="13" ma:contentTypeDescription="Crear nuevo documento." ma:contentTypeScope="" ma:versionID="5c382256865de2370d2084b2b49d98a9">
  <xsd:schema xmlns:xsd="http://www.w3.org/2001/XMLSchema" xmlns:xs="http://www.w3.org/2001/XMLSchema" xmlns:p="http://schemas.microsoft.com/office/2006/metadata/properties" xmlns:ns2="99672827-c4ea-4b26-9ad3-9f5c063a690e" xmlns:ns3="5c4e73e4-f257-436d-8650-6513aebc42e6" targetNamespace="http://schemas.microsoft.com/office/2006/metadata/properties" ma:root="true" ma:fieldsID="e2ec8c95c1aeb72158833dfdb642bd04" ns2:_="" ns3:_="">
    <xsd:import namespace="99672827-c4ea-4b26-9ad3-9f5c063a690e"/>
    <xsd:import namespace="5c4e73e4-f257-436d-8650-6513aebc42e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672827-c4ea-4b26-9ad3-9f5c063a69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4e73e4-f257-436d-8650-6513aebc42e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09c7367-f9ef-406b-926e-eb25ff0f071f}" ma:internalName="TaxCatchAll" ma:showField="CatchAllData" ma:web="5c4e73e4-f257-436d-8650-6513aebc42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364772-BB81-486A-962D-11C41A760AAB}"/>
</file>

<file path=customXml/itemProps2.xml><?xml version="1.0" encoding="utf-8"?>
<ds:datastoreItem xmlns:ds="http://schemas.openxmlformats.org/officeDocument/2006/customXml" ds:itemID="{A1E362FE-4928-43AE-AFA8-722B317537A6}"/>
</file>

<file path=customXml/itemProps3.xml><?xml version="1.0" encoding="utf-8"?>
<ds:datastoreItem xmlns:ds="http://schemas.openxmlformats.org/officeDocument/2006/customXml" ds:itemID="{9CEBD092-A4BA-4CFC-88E1-DAFB62427AF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ENITHY GISELA LONDONO LONDONO</dc:creator>
  <cp:keywords/>
  <dc:description/>
  <cp:lastModifiedBy>INFRAESTRUCTURA EDUCATIVA</cp:lastModifiedBy>
  <cp:revision/>
  <dcterms:created xsi:type="dcterms:W3CDTF">2025-01-31T12:46:00Z</dcterms:created>
  <dcterms:modified xsi:type="dcterms:W3CDTF">2026-08-21T17:43:19Z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0x010100E600EC81D022604194DC21664C34767E</vt:lpwstr>
  </property>
  <property fmtid="{D5CDD505-2E9C-101B-9397-08002B2CF9AE}" pid="3" name="MediaServiceImageTags">
    <vt:lpwstr/>
  </property>
</Properties>
</file>